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  <sheet name="Control Panel" sheetId="2" state="visible" r:id="rId2"/>
    <sheet name="Inventory Master" sheetId="3" state="visible" r:id="rId3"/>
    <sheet name="Weekly Count" sheetId="4" state="visible" r:id="rId4"/>
    <sheet name="Receiving Log" sheetId="5" state="visible" r:id="rId5"/>
    <sheet name="Order List" sheetId="6" state="visible" r:id="rId6"/>
    <sheet name="Inventory Dashboard" sheetId="7" state="visible" r:id="rId7"/>
    <sheet name="Pilot Products" sheetId="8" state="visible" r:id="rId8"/>
    <sheet name="Restock Log" sheetId="9" state="visible" r:id="rId9"/>
    <sheet name="Feedback Log" sheetId="10" state="visible" r:id="rId10"/>
    <sheet name="Pilot Dashboard" sheetId="11" state="visible" r:id="rId11"/>
    <sheet name="Tasks" sheetId="12" state="visible" r:id="rId12"/>
    <sheet name="Source Data" sheetId="13" state="visible" r:id="rId13"/>
    <sheet name="_Engine" sheetId="14" state="hidden" r:id="rId14"/>
  </sheets>
  <definedNames>
    <definedName name="cfg_Site">'Control Panel'!$C$7</definedName>
    <definedName name="cfg_AsOf">'Control Panel'!$C$8</definedName>
    <definedName name="cfg_Low">'Control Panel'!$C$11</definedName>
    <definedName name="cfg_Crit">'Control Panel'!$C$12</definedName>
    <definedName name="cfg_Lead">'Control Panel'!$C$13</definedName>
    <definedName name="cfg_ExpiryWarn">'Control Panel'!$C$14</definedName>
    <definedName name="cfg_OrderMonth">'Control Panel'!$C$15</definedName>
    <definedName name="cfg_ReorderOK">'Control Panel'!$C$16</definedName>
    <definedName name="cfg_PilotStart">'Control Panel'!$C$19</definedName>
    <definedName name="cfg_PilotDays">'Control Panel'!$C$20</definedName>
    <definedName name="cfg_PilotEnd">'Control Panel'!$C$21</definedName>
    <definedName name="cfg_PilotWeeks">'Control Panel'!$C$22</definedName>
    <definedName name="cfg_MinFeedback">'Control Panel'!$C$25</definedName>
    <definedName name="cfg_ExpandRating">'Control Panel'!$C$26</definedName>
    <definedName name="cfg_ExpandPositive">'Control Panel'!$C$27</definedName>
    <definedName name="cfg_ContinueRating">'Control Panel'!$C$28</definedName>
    <definedName name="StaffList">OFFSET('Control Panel'!$F$9,0,0,MAX(1,COUNTA('Control Panel'!$F$9:$F$38)),1)</definedName>
    <definedName name="TeamList">OFFSET('Control Panel'!$G$9,0,0,MAX(1,COUNTA('Control Panel'!$G$9:$G$38)),1)</definedName>
    <definedName name="SnackCats">'Control Panel'!$H$9:$H$38</definedName>
    <definedName name="BevCats">'Control Panel'!$I$9:$I$38</definedName>
    <definedName name="SrcCount">COUNTA('Source Data'!$C$6:$C$305)</definedName>
    <definedName name="MS_Name">'Inventory Master'!$C$6:$C$305</definedName>
    <definedName name="MS_Status">'Inventory Master'!$J$6:$J$305</definedName>
    <definedName name="MS_Stock">'Inventory Master'!$H$6:$H$305</definedName>
    <definedName name="MS_PAR">'Inventory Master'!$E$6:$E$305</definedName>
    <definedName name="MS_Pct">'Inventory Master'!$I$6:$I$305</definedName>
    <definedName name="MS_Sugg">'Inventory Master'!$K$6:$K$305</definedName>
    <definedName name="MS_Cat">'Inventory Master'!$B$6:$B$305</definedName>
    <definedName name="MS_Exp">'Inventory Master'!$O$6:$O$305</definedName>
    <definedName name="MS_ExpDays">'Inventory Master'!$P$6:$P$305</definedName>
    <definedName name="MS_ExpStatus">'Inventory Master'!$Q$6:$Q$305</definedName>
    <definedName name="CL_Date">'Weekly Count'!$B$6:$B$3005</definedName>
    <definedName name="CL_Prod">'Weekly Count'!$D$6:$D$3005</definedName>
    <definedName name="CL_Count">'Weekly Count'!$F$6:$F$3005</definedName>
    <definedName name="CL_Key">'Weekly Count'!$O$6:$O$3005</definedName>
    <definedName name="OL_Cat">'Order List'!$B$6:$B$305</definedName>
    <definedName name="OL_Qty">'Order List'!$G$6:$G$305</definedName>
    <definedName name="OL_Flag">'Order List'!$L$6:$L$305</definedName>
    <definedName name="OL_Priority">'Order List'!$K$6:$K$305</definedName>
    <definedName name="OL_Cost">'Order List'!$O$6:$O$305</definedName>
    <definedName name="PP_Name">'Pilot Products'!$B$6:$B$85</definedName>
    <definedName name="PP_Type">'Pilot Products'!$E$6:$E$85</definedName>
    <definedName name="PP_Flag">'Pilot Products'!$H$6:$H$85</definedName>
    <definedName name="PP_Units">'Pilot Products'!$N$6:$N$85</definedName>
    <definedName name="RL_Date">'Restock Log'!$B$6:$B$1505</definedName>
    <definedName name="RL_Prod">'Restock Log'!$D$6:$D$1505</definedName>
    <definedName name="RL_Type">'Restock Log'!$E$6:$E$1505</definedName>
    <definedName name="RL_Before">'Restock Log'!$F$6:$F$1505</definedName>
    <definedName name="RL_Added">'Restock Log'!$G$6:$G$1505</definedName>
    <definedName name="RL_After">'Restock Log'!$H$6:$H$1505</definedName>
    <definedName name="RL_Days">'Restock Log'!$K$6:$K$1505</definedName>
    <definedName name="RL_Hours">'Restock Log'!$L$6:$L$1505</definedName>
    <definedName name="RL_Day">'Restock Log'!$N$6:$N$1505</definedName>
    <definedName name="RL_Key">'Restock Log'!$P$6:$P$1505</definedName>
    <definedName name="RL_TS">'Restock Log'!$R$6:$R$1505</definedName>
    <definedName name="FB_Date">'Feedback Log'!$B$6:$B$1005</definedName>
    <definedName name="FB_Type">'Feedback Log'!$D$6:$D$1005</definedName>
    <definedName name="FB_Rating">'Feedback Log'!$E$6:$E$1005</definedName>
    <definedName name="FB_Prod">'Feedback Log'!$F$6:$F$1005</definedName>
    <definedName name="FB_FollowUp">'Feedback Log'!$I$6:$I$1005</definedName>
    <definedName name="FB_Status">'Feedback Log'!$K$6:$K$1005</definedName>
    <definedName name="FB_Resp">'Feedback Log'!$M$6:$M$1005</definedName>
    <definedName name="FB_Day">'Feedback Log'!$N$6:$N$1005</definedName>
    <definedName name="Pilot_Rec">'Pilot Dashboard'!$B$17</definedName>
    <definedName name="RC_Date">'Receiving Log'!$B$6:$B$1505</definedName>
    <definedName name="RC_Prod">'Receiving Log'!$C$6:$C$1505</definedName>
    <definedName name="RC_Qty">'Receiving Log'!$F$6:$F$1505</definedName>
    <definedName name="RC_Cost">'Receiving Log'!$H$6:$H$1505</definedName>
    <definedName name="RC_Month">'Receiving Log'!$K$6:$K$1505</definedName>
    <definedName name="TK_Status">'Tasks'!$F$6:$F$505</definedName>
    <definedName name="TK_Flag">'Tasks'!$J$6:$J$505</definedName>
    <definedName name="Eng_Cat">'_Engine'!$B$2:$B$301</definedName>
    <definedName name="Eng_Name">'_Engine'!$C$2:$C$301</definedName>
    <definedName name="Eng_Item">'_Engine'!$D$2:$D$301</definedName>
    <definedName name="Eng_Label">'_Engine'!$E$2:$E$301</definedName>
    <definedName name="Eng_PAR">'_Engine'!$G$2:$G$301</definedName>
    <definedName name="Eng_PilotIdx">'_Engine'!$J$2:$J$301</definedName>
    <definedName name="Eng_Watch">'_Engine'!$K$2:$K$301</definedName>
    <definedName name="Eng_Expiry">'_Engine'!$AB$2:$AB$301</definedName>
    <definedName name="Eng_Supplier">'_Engine'!$AC$2:$AC$301</definedName>
    <definedName name="Eng_Cost">'_Engine'!$AD$2:$AD$301</definedName>
    <definedName name="ProductList">OFFSET('_Engine'!$E$2,0,0,MAX(1,SrcCount),1)</definedName>
    <definedName name="Cat_Name">'_Engine'!$N$2:$N$41</definedName>
    <definedName name="Cat_Units">'_Engine'!$O$2:$O$41</definedName>
    <definedName name="Cat_Score">'_Engine'!$P$2:$P$41</definedName>
    <definedName name="CategoryList">OFFSET('_Engine'!$N$2,0,0,MAX(1,MAX('_Engine'!$H$2:$H$301)),1)</definedName>
    <definedName name="Pil_Row">'_Engine'!$T$2:$T$81</definedName>
    <definedName name="Pil_Label">'_Engine'!$U$2:$U$81</definedName>
    <definedName name="Pil_Type">'_Engine'!$V$2:$V$81</definedName>
    <definedName name="Pil_Units">'_Engine'!$W$2:$W$81</definedName>
    <definedName name="Pil_Score">'_Engine'!$X$2:$X$81</definedName>
    <definedName name="PilotCount">MAX(Eng_PilotIdx)</definedName>
    <definedName name="PilotList">OFFSET('_Engine'!$U$2,0,0,MAX(1,PilotCount),1)</definedName>
    <definedName name="FeedbackProducts">OFFSET('_Engine'!$Z$2,0,0,1+PilotCount,1)</definedName>
    <definedName name="_xlnm.Print_Area" localSheetId="0">'Home'!$A$1:$R$48</definedName>
    <definedName name="_xlnm.Print_Area" localSheetId="1">'Control Panel'!$A$1:$Q$45</definedName>
    <definedName name="_xlnm.Print_Titles" localSheetId="2">'Inventory Master'!$1:$5</definedName>
    <definedName name="_xlnm.Print_Titles" localSheetId="3">'Weekly Count'!$1:$5</definedName>
    <definedName name="_xlnm.Print_Titles" localSheetId="4">'Receiving Log'!$1:$5</definedName>
    <definedName name="_xlnm.Print_Titles" localSheetId="5">'Order List'!$1:$5</definedName>
    <definedName name="_xlnm.Print_Area" localSheetId="6">'Inventory Dashboard'!$A$1:$R$76</definedName>
    <definedName name="_xlnm.Print_Titles" localSheetId="7">'Pilot Products'!$1:$5</definedName>
    <definedName name="_xlnm.Print_Titles" localSheetId="8">'Restock Log'!$1:$5</definedName>
    <definedName name="_xlnm.Print_Titles" localSheetId="9">'Feedback Log'!$1:$5</definedName>
    <definedName name="_xlnm.Print_Area" localSheetId="10">'Pilot Dashboard'!$A$1:$R$70</definedName>
    <definedName name="_xlnm.Print_Titles" localSheetId="11">'Tasks'!$1:$5</definedName>
    <definedName name="_xlnm.Print_Titles" localSheetId="12">'Source Data'!$1:$5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&quot;AS OF  &quot;mmm d, yyyy"/>
    <numFmt numFmtId="165" formatCode="mmm d, yyyy"/>
    <numFmt numFmtId="166" formatCode="mmm yyyy"/>
    <numFmt numFmtId="167" formatCode="yyyy-mm-dd"/>
    <numFmt numFmtId="168" formatCode="ddd, mmm d, yyyy"/>
    <numFmt numFmtId="169" formatCode="0.0"/>
    <numFmt numFmtId="170" formatCode="&quot;$&quot;#,##0.00"/>
    <numFmt numFmtId="171" formatCode="0;[Red]-0;0"/>
    <numFmt numFmtId="172" formatCode="+#,##0;-#,##0;0"/>
    <numFmt numFmtId="173" formatCode="mmm d, h:mm AM/PM"/>
  </numFmts>
  <fonts count="65">
    <font>
      <name val="Calibri"/>
      <family val="2"/>
      <color theme="1"/>
      <sz val="11"/>
      <scheme val="minor"/>
    </font>
    <font>
      <name val="Segoe UI"/>
      <b val="1"/>
      <color rgb="00142A5E"/>
      <sz val="17"/>
    </font>
    <font>
      <name val="Segoe UI"/>
      <b val="1"/>
      <color rgb="005B6B8C"/>
      <sz val="10"/>
    </font>
    <font>
      <name val="Segoe UI"/>
      <b val="1"/>
      <color rgb="00FFFFFF"/>
      <sz val="8.5"/>
    </font>
    <font>
      <name val="Segoe UI"/>
      <b val="1"/>
      <color rgb="005B6B8C"/>
      <sz val="8.5"/>
    </font>
    <font>
      <name val="Segoe UI"/>
      <color rgb="005B6B8C"/>
      <sz val="9.5"/>
    </font>
    <font>
      <name val="Segoe UI"/>
      <b val="1"/>
      <color rgb="00A11A1A"/>
      <sz val="10"/>
    </font>
    <font>
      <name val="Segoe UI"/>
      <b val="1"/>
      <color rgb="00142A5E"/>
      <sz val="11"/>
    </font>
    <font>
      <name val="Segoe UI"/>
      <b val="1"/>
      <color rgb="00B42D3A"/>
      <sz val="8.5"/>
    </font>
    <font>
      <name val="Segoe UI"/>
      <b val="1"/>
      <color rgb="00B42D3A"/>
      <sz val="24"/>
    </font>
    <font>
      <name val="Segoe UI"/>
      <color rgb="00B42D3A"/>
      <sz val="8"/>
    </font>
    <font>
      <name val="Segoe UI"/>
      <b val="1"/>
      <color rgb="002F5BD3"/>
      <sz val="8.5"/>
    </font>
    <font>
      <name val="Segoe UI"/>
      <b val="1"/>
      <color rgb="002F5BD3"/>
      <sz val="24"/>
    </font>
    <font>
      <name val="Segoe UI"/>
      <color rgb="002F5BD3"/>
      <sz val="8"/>
    </font>
    <font>
      <name val="Segoe UI"/>
      <b val="1"/>
      <color rgb="000F6E75"/>
      <sz val="8.5"/>
    </font>
    <font>
      <name val="Segoe UI"/>
      <b val="1"/>
      <color rgb="000F6E75"/>
      <sz val="24"/>
    </font>
    <font>
      <name val="Segoe UI"/>
      <color rgb="000F6E75"/>
      <sz val="8"/>
    </font>
    <font>
      <name val="Segoe UI"/>
      <b val="1"/>
      <color rgb="00FFFFFF"/>
      <sz val="24"/>
    </font>
    <font>
      <name val="Segoe UI"/>
      <color rgb="00FFFFFF"/>
      <sz val="8"/>
    </font>
    <font>
      <name val="Segoe UI"/>
      <b val="1"/>
      <color rgb="00FFFFFF"/>
      <sz val="15"/>
    </font>
    <font>
      <name val="Segoe UI"/>
      <b val="1"/>
      <color rgb="001F2A44"/>
      <sz val="10"/>
    </font>
    <font>
      <name val="Segoe UI"/>
      <b val="1"/>
      <color rgb="001F2A44"/>
      <sz val="9"/>
    </font>
    <font>
      <name val="Segoe UI"/>
      <b val="1"/>
      <color rgb="001446A0"/>
      <sz val="9"/>
    </font>
    <font>
      <name val="Segoe UI"/>
      <b val="1"/>
      <color rgb="006B4E00"/>
      <sz val="11"/>
    </font>
    <font>
      <name val="Segoe UI"/>
      <color rgb="006B4E00"/>
      <sz val="8.5"/>
    </font>
    <font>
      <name val="Segoe UI"/>
      <color rgb="00142A5E"/>
      <sz val="8.5"/>
    </font>
    <font>
      <name val="Segoe UI"/>
      <b val="1"/>
      <color rgb="001446A0"/>
      <sz val="11"/>
    </font>
    <font>
      <name val="Segoe UI"/>
      <color rgb="001446A0"/>
      <sz val="8.5"/>
    </font>
    <font>
      <name val="Segoe UI"/>
      <b val="1"/>
      <color rgb="00FFFFFF"/>
      <sz val="11"/>
    </font>
    <font>
      <name val="Segoe UI"/>
      <color rgb="00FFFFFF"/>
      <sz val="8.5"/>
    </font>
    <font>
      <name val="Segoe UI"/>
      <b val="1"/>
      <color rgb="00FFFFFF"/>
      <sz val="12"/>
    </font>
    <font>
      <name val="Segoe UI"/>
      <b val="1"/>
      <color rgb="00142A5E"/>
      <sz val="10"/>
    </font>
    <font>
      <name val="Segoe UI"/>
      <b val="1"/>
      <color rgb="006B4E00"/>
      <sz val="9"/>
    </font>
    <font>
      <name val="Segoe UI"/>
      <b val="1"/>
      <color rgb="00142A5E"/>
      <sz val="9"/>
    </font>
    <font>
      <name val="Segoe UI"/>
      <b val="1"/>
      <color rgb="006B4E00"/>
      <sz val="10.5"/>
    </font>
    <font>
      <name val="Segoe UI"/>
      <i val="1"/>
      <color rgb="005B6B8C"/>
      <sz val="9"/>
    </font>
    <font>
      <name val="Segoe UI"/>
      <b val="1"/>
      <color rgb="00142A5E"/>
      <sz val="10.5"/>
    </font>
    <font>
      <name val="Segoe UI"/>
      <b val="1"/>
      <color rgb="006B4E00"/>
      <sz val="8.5"/>
    </font>
    <font>
      <name val="Segoe UI"/>
      <i val="1"/>
      <color rgb="005B6B8C"/>
      <sz val="8"/>
    </font>
    <font>
      <name val="Segoe UI"/>
      <color rgb="006B4E00"/>
      <sz val="10"/>
    </font>
    <font>
      <name val="Segoe UI"/>
      <b val="1"/>
      <color rgb="001446A0"/>
      <sz val="10"/>
    </font>
    <font>
      <name val="Segoe UI"/>
      <b val="1"/>
      <color rgb="006B4E00"/>
      <sz val="10"/>
    </font>
    <font>
      <name val="Segoe UI"/>
      <b val="1"/>
      <color rgb="0044506E"/>
      <sz val="9"/>
    </font>
    <font>
      <name val="Segoe UI"/>
      <color rgb="001F2A44"/>
      <sz val="10"/>
    </font>
    <font>
      <name val="Segoe UI"/>
      <color rgb="001446A0"/>
      <sz val="10"/>
    </font>
    <font>
      <name val="Segoe UI"/>
      <b val="1"/>
      <color rgb="0017804F"/>
      <sz val="8.5"/>
    </font>
    <font>
      <name val="Segoe UI"/>
      <b val="1"/>
      <color rgb="0017804F"/>
      <sz val="24"/>
    </font>
    <font>
      <name val="Segoe UI"/>
      <color rgb="0017804F"/>
      <sz val="8"/>
    </font>
    <font>
      <name val="Segoe UI"/>
      <b val="1"/>
      <color rgb="008F5B00"/>
      <sz val="8.5"/>
    </font>
    <font>
      <name val="Segoe UI"/>
      <b val="1"/>
      <color rgb="008F5B00"/>
      <sz val="24"/>
    </font>
    <font>
      <name val="Segoe UI"/>
      <color rgb="008F5B00"/>
      <sz val="8"/>
    </font>
    <font>
      <name val="Segoe UI"/>
      <b val="1"/>
      <color rgb="004D3FA6"/>
      <sz val="8.5"/>
    </font>
    <font>
      <name val="Segoe UI"/>
      <b val="1"/>
      <color rgb="004D3FA6"/>
      <sz val="24"/>
    </font>
    <font>
      <name val="Segoe UI"/>
      <color rgb="004D3FA6"/>
      <sz val="8"/>
    </font>
    <font>
      <name val="Segoe UI"/>
      <b val="1"/>
      <color rgb="001E8E5A"/>
      <sz val="10"/>
    </font>
    <font>
      <name val="Segoe UI"/>
      <b val="1"/>
      <color rgb="00E0981A"/>
      <sz val="10"/>
    </font>
    <font>
      <name val="Segoe UI"/>
      <b val="1"/>
      <color rgb="00C8373A"/>
      <sz val="10"/>
    </font>
    <font>
      <name val="Segoe UI"/>
      <color rgb="008A96AE"/>
      <sz val="9"/>
    </font>
    <font>
      <name val="Segoe UI"/>
      <color rgb="005B6B8C"/>
      <sz val="10"/>
    </font>
    <font>
      <name val="Segoe UI"/>
      <i val="1"/>
      <color rgb="008A96AE"/>
      <sz val="8.5"/>
    </font>
    <font>
      <name val="Segoe UI"/>
      <b val="1"/>
      <color rgb="00142A5E"/>
      <sz val="12"/>
    </font>
    <font>
      <name val="Segoe UI"/>
      <color rgb="0012808A"/>
      <sz val="11"/>
    </font>
    <font>
      <name val="Segoe UI"/>
      <b val="1"/>
      <color rgb="00FFFFFF"/>
      <sz val="18"/>
    </font>
    <font>
      <name val="Segoe UI"/>
      <b val="1"/>
      <color rgb="00E8663A"/>
      <sz val="10"/>
    </font>
    <font>
      <name val="Segoe UI"/>
      <b val="1"/>
      <color rgb="007DBB5A"/>
      <sz val="10"/>
    </font>
  </fonts>
  <fills count="19">
    <fill>
      <patternFill/>
    </fill>
    <fill>
      <patternFill patternType="gray125"/>
    </fill>
    <fill>
      <patternFill patternType="solid">
        <fgColor rgb="00EEF1F6"/>
        <bgColor rgb="00EEF1F6"/>
      </patternFill>
    </fill>
    <fill>
      <patternFill patternType="solid">
        <fgColor rgb="00142A5E"/>
        <bgColor rgb="00142A5E"/>
      </patternFill>
    </fill>
    <fill>
      <patternFill patternType="solid">
        <fgColor rgb="00FFFFFF"/>
        <bgColor rgb="00FFFFFF"/>
      </patternFill>
    </fill>
    <fill>
      <patternFill patternType="solid">
        <fgColor rgb="00FCE2E4"/>
        <bgColor rgb="00FCE2E4"/>
      </patternFill>
    </fill>
    <fill>
      <patternFill patternType="solid">
        <fgColor rgb="00E2E9FD"/>
        <bgColor rgb="00E2E9FD"/>
      </patternFill>
    </fill>
    <fill>
      <patternFill patternType="solid">
        <fgColor rgb="00D8F0F0"/>
        <bgColor rgb="00D8F0F0"/>
      </patternFill>
    </fill>
    <fill>
      <patternFill patternType="solid">
        <fgColor rgb="00FFF6D6"/>
        <bgColor rgb="00FFF6D6"/>
      </patternFill>
    </fill>
    <fill>
      <patternFill patternType="solid">
        <fgColor rgb="00DCE9FF"/>
        <bgColor rgb="00DCE9FF"/>
      </patternFill>
    </fill>
    <fill>
      <patternFill patternType="solid">
        <fgColor rgb="002458C6"/>
        <bgColor rgb="002458C6"/>
      </patternFill>
    </fill>
    <fill>
      <patternFill patternType="solid">
        <fgColor rgb="00EEF2FA"/>
        <bgColor rgb="00EEF2FA"/>
      </patternFill>
    </fill>
    <fill>
      <patternFill patternType="solid">
        <fgColor rgb="00FBE7A8"/>
        <bgColor rgb="00FBE7A8"/>
      </patternFill>
    </fill>
    <fill>
      <patternFill patternType="solid">
        <fgColor rgb="00E6EBF4"/>
        <bgColor rgb="00E6EBF4"/>
      </patternFill>
    </fill>
    <fill>
      <patternFill patternType="solid">
        <fgColor rgb="00CFE0FF"/>
        <bgColor rgb="00CFE0FF"/>
      </patternFill>
    </fill>
    <fill>
      <patternFill patternType="solid">
        <fgColor rgb="00DCF3E7"/>
        <bgColor rgb="00DCF3E7"/>
      </patternFill>
    </fill>
    <fill>
      <patternFill patternType="solid">
        <fgColor rgb="00FFEFC9"/>
        <bgColor rgb="00FFEFC9"/>
      </patternFill>
    </fill>
    <fill>
      <patternFill patternType="solid">
        <fgColor rgb="00ECE8FB"/>
        <bgColor rgb="00ECE8FB"/>
      </patternFill>
    </fill>
    <fill>
      <patternFill patternType="solid">
        <fgColor rgb="00F3F5FA"/>
        <bgColor rgb="00F3F5FA"/>
      </patternFill>
    </fill>
  </fills>
  <borders count="11">
    <border>
      <left/>
      <right/>
      <top/>
      <bottom/>
      <diagonal/>
    </border>
    <border>
      <left style="thick">
        <color rgb="00EEF1F6"/>
      </left>
      <right style="thick">
        <color rgb="00EEF1F6"/>
      </right>
      <top style="thick">
        <color rgb="00EEF1F6"/>
      </top>
      <bottom style="thick">
        <color rgb="00EEF1F6"/>
      </bottom>
    </border>
    <border>
      <bottom style="thin">
        <color rgb="00C5CEDF"/>
      </bottom>
    </border>
    <border>
      <left style="thick">
        <color rgb="00EEF1F6"/>
      </left>
      <right style="thick">
        <color rgb="00EEF1F6"/>
      </right>
      <top style="thick">
        <color rgb="00EEF1F6"/>
      </top>
    </border>
    <border>
      <left style="thick">
        <color rgb="00EEF1F6"/>
      </left>
      <right style="thick">
        <color rgb="00EEF1F6"/>
      </right>
    </border>
    <border>
      <left style="thick">
        <color rgb="00EEF1F6"/>
      </left>
      <right style="thick">
        <color rgb="00EEF1F6"/>
      </right>
      <bottom style="thick">
        <color rgb="00EEF1F6"/>
      </bottom>
    </border>
    <border>
      <bottom style="thin">
        <color rgb="00D9DFEC"/>
      </bottom>
    </border>
    <border>
      <left style="thin">
        <color rgb="00D9DFEC"/>
      </left>
      <right style="thin">
        <color rgb="00D9DFEC"/>
      </right>
      <top style="thin">
        <color rgb="00D9DFEC"/>
      </top>
      <bottom style="thin">
        <color rgb="00D9DFEC"/>
      </bottom>
    </border>
    <border>
      <bottom style="thin">
        <color rgb="00FFFFFF"/>
      </bottom>
    </border>
    <border>
      <bottom style="medium">
        <color rgb="00C5CEDF"/>
      </bottom>
    </border>
    <border>
      <right style="thin">
        <color rgb="00FFFFFF"/>
      </right>
      <bottom style="thin">
        <color rgb="00FFFFFF"/>
      </bottom>
    </border>
  </borders>
  <cellStyleXfs count="1">
    <xf numFmtId="0" fontId="0" fillId="0" borderId="0"/>
  </cellStyleXfs>
  <cellXfs count="17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164" fontId="2" fillId="2" borderId="0" applyAlignment="1" pivotButton="0" quotePrefix="0" xfId="0">
      <alignment horizontal="right" vertical="center" indent="1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2" borderId="0" applyAlignment="1" pivotButton="0" quotePrefix="0" xfId="0">
      <alignment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2" applyAlignment="1" pivotButton="0" quotePrefix="0" xfId="0">
      <alignment vertical="bottom"/>
    </xf>
    <xf numFmtId="0" fontId="0" fillId="0" borderId="2" pivotButton="0" quotePrefix="0" xfId="0"/>
    <xf numFmtId="0" fontId="8" fillId="5" borderId="3" applyAlignment="1" pivotButton="0" quotePrefix="0" xfId="0">
      <alignment horizontal="left" vertical="bottom" indent="1"/>
    </xf>
    <xf numFmtId="0" fontId="0" fillId="5" borderId="3" pivotButton="0" quotePrefix="0" xfId="0"/>
    <xf numFmtId="0" fontId="11" fillId="6" borderId="3" applyAlignment="1" pivotButton="0" quotePrefix="0" xfId="0">
      <alignment horizontal="left" vertical="bottom" indent="1"/>
    </xf>
    <xf numFmtId="0" fontId="0" fillId="6" borderId="3" pivotButton="0" quotePrefix="0" xfId="0"/>
    <xf numFmtId="0" fontId="14" fillId="7" borderId="3" applyAlignment="1" pivotButton="0" quotePrefix="0" xfId="0">
      <alignment horizontal="left" vertical="bottom" indent="1"/>
    </xf>
    <xf numFmtId="0" fontId="0" fillId="7" borderId="3" pivotButton="0" quotePrefix="0" xfId="0"/>
    <xf numFmtId="0" fontId="3" fillId="3" borderId="3" applyAlignment="1" pivotButton="0" quotePrefix="0" xfId="0">
      <alignment horizontal="left" vertical="bottom" indent="1"/>
    </xf>
    <xf numFmtId="0" fontId="0" fillId="3" borderId="3" pivotButton="0" quotePrefix="0" xfId="0"/>
    <xf numFmtId="3" fontId="9" fillId="5" borderId="4" applyAlignment="1" pivotButton="0" quotePrefix="0" xfId="0">
      <alignment horizontal="left" vertical="center" indent="1"/>
    </xf>
    <xf numFmtId="0" fontId="0" fillId="5" borderId="4" pivotButton="0" quotePrefix="0" xfId="0"/>
    <xf numFmtId="3" fontId="12" fillId="6" borderId="4" applyAlignment="1" pivotButton="0" quotePrefix="0" xfId="0">
      <alignment horizontal="left" vertical="center" indent="1"/>
    </xf>
    <xf numFmtId="0" fontId="0" fillId="6" borderId="4" pivotButton="0" quotePrefix="0" xfId="0"/>
    <xf numFmtId="3" fontId="15" fillId="7" borderId="4" applyAlignment="1" pivotButton="0" quotePrefix="0" xfId="0">
      <alignment horizontal="left" vertical="center" indent="1"/>
    </xf>
    <xf numFmtId="0" fontId="0" fillId="7" borderId="4" pivotButton="0" quotePrefix="0" xfId="0"/>
    <xf numFmtId="0" fontId="19" fillId="3" borderId="4" applyAlignment="1" pivotButton="0" quotePrefix="0" xfId="0">
      <alignment horizontal="left" vertical="center" indent="1"/>
    </xf>
    <xf numFmtId="0" fontId="0" fillId="3" borderId="4" pivotButton="0" quotePrefix="0" xfId="0"/>
    <xf numFmtId="0" fontId="10" fillId="5" borderId="5" applyAlignment="1" pivotButton="0" quotePrefix="0" xfId="0">
      <alignment horizontal="left" vertical="top" indent="1"/>
    </xf>
    <xf numFmtId="0" fontId="0" fillId="5" borderId="5" pivotButton="0" quotePrefix="0" xfId="0"/>
    <xf numFmtId="0" fontId="13" fillId="6" borderId="5" applyAlignment="1" pivotButton="0" quotePrefix="0" xfId="0">
      <alignment horizontal="left" vertical="top" indent="1"/>
    </xf>
    <xf numFmtId="0" fontId="0" fillId="6" borderId="5" pivotButton="0" quotePrefix="0" xfId="0"/>
    <xf numFmtId="0" fontId="16" fillId="7" borderId="5" applyAlignment="1" pivotButton="0" quotePrefix="0" xfId="0">
      <alignment horizontal="left" vertical="top" indent="1"/>
    </xf>
    <xf numFmtId="0" fontId="0" fillId="7" borderId="5" pivotButton="0" quotePrefix="0" xfId="0"/>
    <xf numFmtId="0" fontId="18" fillId="3" borderId="5" applyAlignment="1" pivotButton="0" quotePrefix="0" xfId="0">
      <alignment horizontal="left" vertical="top" indent="1"/>
    </xf>
    <xf numFmtId="0" fontId="0" fillId="3" borderId="5" pivotButton="0" quotePrefix="0" xfId="0"/>
    <xf numFmtId="0" fontId="20" fillId="4" borderId="6" applyAlignment="1" pivotButton="0" quotePrefix="0" xfId="0">
      <alignment horizontal="left" vertical="center" wrapText="1" indent="1"/>
    </xf>
    <xf numFmtId="0" fontId="0" fillId="4" borderId="6" pivotButton="0" quotePrefix="0" xfId="0"/>
    <xf numFmtId="3" fontId="7" fillId="4" borderId="6" applyAlignment="1" pivotButton="0" quotePrefix="0" xfId="0">
      <alignment horizontal="center" vertical="center" wrapText="1"/>
    </xf>
    <xf numFmtId="0" fontId="21" fillId="4" borderId="6" applyAlignment="1" pivotButton="0" quotePrefix="0" xfId="0">
      <alignment horizontal="center" vertical="center" wrapText="1"/>
    </xf>
    <xf numFmtId="0" fontId="22" fillId="4" borderId="6" applyAlignment="1" pivotButton="0" quotePrefix="0" xfId="0">
      <alignment horizontal="center" vertical="center" wrapText="1"/>
    </xf>
    <xf numFmtId="0" fontId="23" fillId="8" borderId="3" applyAlignment="1" pivotButton="0" quotePrefix="0" xfId="0">
      <alignment vertical="bottom" indent="1"/>
    </xf>
    <xf numFmtId="0" fontId="0" fillId="8" borderId="3" pivotButton="0" quotePrefix="0" xfId="0"/>
    <xf numFmtId="0" fontId="7" fillId="4" borderId="3" applyAlignment="1" pivotButton="0" quotePrefix="0" xfId="0">
      <alignment vertical="bottom" indent="1"/>
    </xf>
    <xf numFmtId="0" fontId="0" fillId="4" borderId="3" pivotButton="0" quotePrefix="0" xfId="0"/>
    <xf numFmtId="0" fontId="26" fillId="9" borderId="3" applyAlignment="1" pivotButton="0" quotePrefix="0" xfId="0">
      <alignment vertical="bottom" indent="1"/>
    </xf>
    <xf numFmtId="0" fontId="0" fillId="9" borderId="3" pivotButton="0" quotePrefix="0" xfId="0"/>
    <xf numFmtId="0" fontId="24" fillId="8" borderId="5" applyAlignment="1" pivotButton="0" quotePrefix="0" xfId="0">
      <alignment vertical="top" wrapText="1" indent="1"/>
    </xf>
    <xf numFmtId="0" fontId="0" fillId="8" borderId="5" pivotButton="0" quotePrefix="0" xfId="0"/>
    <xf numFmtId="0" fontId="25" fillId="4" borderId="5" applyAlignment="1" pivotButton="0" quotePrefix="0" xfId="0">
      <alignment vertical="top" wrapText="1" indent="1"/>
    </xf>
    <xf numFmtId="0" fontId="0" fillId="4" borderId="5" pivotButton="0" quotePrefix="0" xfId="0"/>
    <xf numFmtId="0" fontId="27" fillId="9" borderId="5" applyAlignment="1" pivotButton="0" quotePrefix="0" xfId="0">
      <alignment vertical="top" wrapText="1" indent="1"/>
    </xf>
    <xf numFmtId="0" fontId="0" fillId="9" borderId="5" pivotButton="0" quotePrefix="0" xfId="0"/>
    <xf numFmtId="0" fontId="28" fillId="3" borderId="3" applyAlignment="1" pivotButton="0" quotePrefix="0" xfId="0">
      <alignment vertical="bottom" indent="1"/>
    </xf>
    <xf numFmtId="0" fontId="29" fillId="3" borderId="5" applyAlignment="1" pivotButton="0" quotePrefix="0" xfId="0">
      <alignment vertical="top" wrapText="1" indent="1"/>
    </xf>
    <xf numFmtId="0" fontId="30" fillId="10" borderId="0" applyAlignment="1" pivotButton="0" quotePrefix="0" xfId="0">
      <alignment horizontal="center" vertical="center" wrapText="1"/>
    </xf>
    <xf numFmtId="0" fontId="31" fillId="4" borderId="6" applyAlignment="1" pivotButton="0" quotePrefix="0" xfId="0">
      <alignment horizontal="left" vertical="center" wrapText="1" indent="1"/>
    </xf>
    <xf numFmtId="0" fontId="5" fillId="4" borderId="6" applyAlignment="1" pivotButton="0" quotePrefix="0" xfId="0">
      <alignment horizontal="left" vertical="center" wrapText="1" indent="1"/>
    </xf>
    <xf numFmtId="0" fontId="30" fillId="3" borderId="0" applyAlignment="1" pivotButton="0" quotePrefix="0" xfId="0">
      <alignment horizontal="center" vertical="center" wrapText="1"/>
    </xf>
    <xf numFmtId="0" fontId="0" fillId="9" borderId="7" pivotButton="0" quotePrefix="0" xfId="0"/>
    <xf numFmtId="0" fontId="22" fillId="2" borderId="0" applyAlignment="1" pivotButton="0" quotePrefix="0" xfId="0">
      <alignment horizontal="left" vertical="center" wrapText="1" indent="1"/>
    </xf>
    <xf numFmtId="0" fontId="0" fillId="8" borderId="7" pivotButton="0" quotePrefix="0" xfId="0"/>
    <xf numFmtId="0" fontId="32" fillId="2" borderId="0" applyAlignment="1" pivotButton="0" quotePrefix="0" xfId="0">
      <alignment horizontal="left" vertical="center" wrapText="1" indent="1"/>
    </xf>
    <xf numFmtId="0" fontId="0" fillId="4" borderId="7" pivotButton="0" quotePrefix="0" xfId="0"/>
    <xf numFmtId="0" fontId="33" fillId="2" borderId="0" applyAlignment="1" pivotButton="0" quotePrefix="0" xfId="0">
      <alignment horizontal="left" vertical="center" wrapText="1" indent="1"/>
    </xf>
    <xf numFmtId="0" fontId="7" fillId="0" borderId="2" applyAlignment="1" pivotButton="0" quotePrefix="0" xfId="0">
      <alignment vertical="bottom"/>
    </xf>
    <xf numFmtId="0" fontId="20" fillId="0" borderId="6" applyAlignment="1" pivotButton="0" quotePrefix="0" xfId="0">
      <alignment horizontal="left" vertical="center" wrapText="1" indent="1"/>
    </xf>
    <xf numFmtId="0" fontId="34" fillId="8" borderId="7" applyAlignment="1" applyProtection="1" pivotButton="0" quotePrefix="0" xfId="0">
      <alignment horizontal="center" vertical="center" wrapText="1"/>
      <protection locked="0" hidden="0"/>
    </xf>
    <xf numFmtId="0" fontId="35" fillId="0" borderId="6" applyAlignment="1" pivotButton="0" quotePrefix="0" xfId="0">
      <alignment horizontal="left" vertical="center" wrapText="1" indent="1"/>
    </xf>
    <xf numFmtId="0" fontId="37" fillId="12" borderId="0" applyAlignment="1" pivotButton="0" quotePrefix="0" xfId="0">
      <alignment horizontal="center" vertical="center" wrapText="1"/>
    </xf>
    <xf numFmtId="165" fontId="34" fillId="8" borderId="7" applyAlignment="1" applyProtection="1" pivotButton="0" quotePrefix="0" xfId="0">
      <alignment horizontal="center" vertical="center" wrapText="1"/>
      <protection locked="0" hidden="0"/>
    </xf>
    <xf numFmtId="0" fontId="38" fillId="0" borderId="0" applyAlignment="1" pivotButton="0" quotePrefix="0" xfId="0">
      <alignment horizontal="center" vertical="center" wrapText="1"/>
    </xf>
    <xf numFmtId="0" fontId="39" fillId="8" borderId="8" applyAlignment="1" applyProtection="1" pivotButton="0" quotePrefix="0" xfId="0">
      <alignment horizontal="left" vertical="center" wrapText="1" indent="1"/>
      <protection locked="0" hidden="0"/>
    </xf>
    <xf numFmtId="9" fontId="34" fillId="8" borderId="7" applyAlignment="1" applyProtection="1" pivotButton="0" quotePrefix="0" xfId="0">
      <alignment horizontal="center" vertical="center" wrapText="1"/>
      <protection locked="0" hidden="0"/>
    </xf>
    <xf numFmtId="3" fontId="34" fillId="8" borderId="7" applyAlignment="1" applyProtection="1" pivotButton="0" quotePrefix="0" xfId="0">
      <alignment horizontal="center" vertical="center" wrapText="1"/>
      <protection locked="0" hidden="0"/>
    </xf>
    <xf numFmtId="166" fontId="34" fillId="8" borderId="7" applyAlignment="1" applyProtection="1" pivotButton="0" quotePrefix="0" xfId="0">
      <alignment horizontal="center" vertical="center" wrapText="1"/>
      <protection locked="0" hidden="0"/>
    </xf>
    <xf numFmtId="168" fontId="34" fillId="8" borderId="7" applyAlignment="1" applyProtection="1" pivotButton="0" quotePrefix="0" xfId="0">
      <alignment horizontal="center" vertical="center" wrapText="1"/>
      <protection locked="0" hidden="0"/>
    </xf>
    <xf numFmtId="168" fontId="36" fillId="11" borderId="7" applyAlignment="1" pivotButton="0" quotePrefix="0" xfId="0">
      <alignment horizontal="center" vertical="center" wrapText="1"/>
    </xf>
    <xf numFmtId="3" fontId="36" fillId="11" borderId="7" applyAlignment="1" pivotButton="0" quotePrefix="0" xfId="0">
      <alignment horizontal="center" vertical="center" wrapText="1"/>
    </xf>
    <xf numFmtId="169" fontId="34" fillId="8" borderId="7" applyAlignment="1" applyProtection="1" pivotButton="0" quotePrefix="0" xfId="0">
      <alignment horizontal="center" vertical="center" wrapText="1"/>
      <protection locked="0" hidden="0"/>
    </xf>
    <xf numFmtId="0" fontId="40" fillId="9" borderId="7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left" vertical="center" wrapText="1" indent="1"/>
    </xf>
    <xf numFmtId="0" fontId="41" fillId="8" borderId="7" applyAlignment="1" pivotButton="0" quotePrefix="0" xfId="0">
      <alignment horizontal="left" vertical="center" wrapText="1" indent="1"/>
    </xf>
    <xf numFmtId="0" fontId="31" fillId="11" borderId="7" applyAlignment="1" pivotButton="0" quotePrefix="0" xfId="0">
      <alignment horizontal="left" vertical="center" wrapText="1" indent="1"/>
    </xf>
    <xf numFmtId="0" fontId="42" fillId="13" borderId="9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left" vertical="center" wrapText="1" indent="1"/>
    </xf>
    <xf numFmtId="0" fontId="43" fillId="0" borderId="0" applyAlignment="1" pivotButton="0" quotePrefix="0" xfId="0">
      <alignment horizontal="center" vertical="center" wrapText="1"/>
    </xf>
    <xf numFmtId="3" fontId="43" fillId="0" borderId="0" applyAlignment="1" pivotButton="0" quotePrefix="0" xfId="0">
      <alignment horizontal="center" vertical="center" wrapText="1"/>
    </xf>
    <xf numFmtId="9" fontId="43" fillId="0" borderId="0" applyAlignment="1" pivotButton="0" quotePrefix="0" xfId="0">
      <alignment horizontal="center" vertical="center" wrapText="1"/>
    </xf>
    <xf numFmtId="165" fontId="43" fillId="0" borderId="0" applyAlignment="1" pivotButton="0" quotePrefix="0" xfId="0">
      <alignment horizontal="center" vertical="center" wrapText="1"/>
    </xf>
    <xf numFmtId="171" fontId="43" fillId="0" borderId="0" applyAlignment="1" pivotButton="0" quotePrefix="0" xfId="0">
      <alignment horizontal="center" vertical="center" wrapText="1"/>
    </xf>
    <xf numFmtId="170" fontId="43" fillId="0" borderId="0" applyAlignment="1" pivotButton="0" quotePrefix="0" xfId="0">
      <alignment horizontal="center" vertical="center" wrapText="1"/>
    </xf>
    <xf numFmtId="0" fontId="22" fillId="14" borderId="9" applyAlignment="1" pivotButton="0" quotePrefix="0" xfId="0">
      <alignment horizontal="center" vertical="center" wrapText="1"/>
    </xf>
    <xf numFmtId="165" fontId="44" fillId="9" borderId="10" applyAlignment="1" applyProtection="1" pivotButton="0" quotePrefix="0" xfId="0">
      <alignment horizontal="center" vertical="center" wrapText="1"/>
      <protection locked="0" hidden="0"/>
    </xf>
    <xf numFmtId="1" fontId="43" fillId="0" borderId="0" applyAlignment="1" pivotButton="0" quotePrefix="0" xfId="0">
      <alignment horizontal="center" vertical="center" wrapText="1"/>
    </xf>
    <xf numFmtId="0" fontId="44" fillId="9" borderId="10" applyAlignment="1" applyProtection="1" pivotButton="0" quotePrefix="0" xfId="0">
      <alignment horizontal="left" vertical="center" wrapText="1" indent="1"/>
      <protection locked="0" hidden="0"/>
    </xf>
    <xf numFmtId="3" fontId="44" fillId="9" borderId="10" applyAlignment="1" applyProtection="1" pivotButton="0" quotePrefix="0" xfId="0">
      <alignment horizontal="center" vertical="center" wrapText="1"/>
      <protection locked="0" hidden="0"/>
    </xf>
    <xf numFmtId="172" fontId="43" fillId="0" borderId="0" applyAlignment="1" pivotButton="0" quotePrefix="0" xfId="0">
      <alignment horizontal="center" vertical="center" wrapText="1"/>
    </xf>
    <xf numFmtId="166" fontId="43" fillId="0" borderId="0" applyAlignment="1" pivotButton="0" quotePrefix="0" xfId="0">
      <alignment horizontal="center" vertical="center" wrapText="1"/>
    </xf>
    <xf numFmtId="170" fontId="44" fillId="9" borderId="10" applyAlignment="1" applyProtection="1" pivotButton="0" quotePrefix="0" xfId="0">
      <alignment horizontal="center" vertical="center" wrapText="1"/>
      <protection locked="0" hidden="0"/>
    </xf>
    <xf numFmtId="0" fontId="45" fillId="15" borderId="3" applyAlignment="1" pivotButton="0" quotePrefix="0" xfId="0">
      <alignment horizontal="left" vertical="bottom" indent="1"/>
    </xf>
    <xf numFmtId="0" fontId="0" fillId="15" borderId="3" pivotButton="0" quotePrefix="0" xfId="0"/>
    <xf numFmtId="0" fontId="48" fillId="16" borderId="3" applyAlignment="1" pivotButton="0" quotePrefix="0" xfId="0">
      <alignment horizontal="left" vertical="bottom" indent="1"/>
    </xf>
    <xf numFmtId="0" fontId="0" fillId="16" borderId="3" pivotButton="0" quotePrefix="0" xfId="0"/>
    <xf numFmtId="3" fontId="17" fillId="3" borderId="4" applyAlignment="1" pivotButton="0" quotePrefix="0" xfId="0">
      <alignment horizontal="left" vertical="center" indent="1"/>
    </xf>
    <xf numFmtId="3" fontId="46" fillId="15" borderId="4" applyAlignment="1" pivotButton="0" quotePrefix="0" xfId="0">
      <alignment horizontal="left" vertical="center" indent="1"/>
    </xf>
    <xf numFmtId="0" fontId="0" fillId="15" borderId="4" pivotButton="0" quotePrefix="0" xfId="0"/>
    <xf numFmtId="3" fontId="49" fillId="16" borderId="4" applyAlignment="1" pivotButton="0" quotePrefix="0" xfId="0">
      <alignment horizontal="left" vertical="center" indent="1"/>
    </xf>
    <xf numFmtId="0" fontId="0" fillId="16" borderId="4" pivotButton="0" quotePrefix="0" xfId="0"/>
    <xf numFmtId="0" fontId="47" fillId="15" borderId="5" applyAlignment="1" pivotButton="0" quotePrefix="0" xfId="0">
      <alignment horizontal="left" vertical="top" indent="1"/>
    </xf>
    <xf numFmtId="0" fontId="0" fillId="15" borderId="5" pivotButton="0" quotePrefix="0" xfId="0"/>
    <xf numFmtId="0" fontId="50" fillId="16" borderId="5" applyAlignment="1" pivotButton="0" quotePrefix="0" xfId="0">
      <alignment horizontal="left" vertical="top" indent="1"/>
    </xf>
    <xf numFmtId="0" fontId="0" fillId="16" borderId="5" pivotButton="0" quotePrefix="0" xfId="0"/>
    <xf numFmtId="0" fontId="51" fillId="17" borderId="3" applyAlignment="1" pivotButton="0" quotePrefix="0" xfId="0">
      <alignment horizontal="left" vertical="bottom" indent="1"/>
    </xf>
    <xf numFmtId="0" fontId="0" fillId="17" borderId="3" pivotButton="0" quotePrefix="0" xfId="0"/>
    <xf numFmtId="165" fontId="52" fillId="17" borderId="4" applyAlignment="1" pivotButton="0" quotePrefix="0" xfId="0">
      <alignment horizontal="left" vertical="center" indent="1"/>
    </xf>
    <xf numFmtId="0" fontId="0" fillId="17" borderId="4" pivotButton="0" quotePrefix="0" xfId="0"/>
    <xf numFmtId="9" fontId="17" fillId="3" borderId="4" applyAlignment="1" pivotButton="0" quotePrefix="0" xfId="0">
      <alignment horizontal="left" vertical="center" indent="1"/>
    </xf>
    <xf numFmtId="0" fontId="53" fillId="17" borderId="5" applyAlignment="1" pivotButton="0" quotePrefix="0" xfId="0">
      <alignment horizontal="left" vertical="top" indent="1"/>
    </xf>
    <xf numFmtId="0" fontId="0" fillId="17" borderId="5" pivotButton="0" quotePrefix="0" xfId="0"/>
    <xf numFmtId="0" fontId="42" fillId="13" borderId="0" applyAlignment="1" pivotButton="0" quotePrefix="0" xfId="0">
      <alignment horizontal="center" vertical="center" wrapText="1"/>
    </xf>
    <xf numFmtId="0" fontId="0" fillId="13" borderId="0" pivotButton="0" quotePrefix="0" xfId="0"/>
    <xf numFmtId="0" fontId="54" fillId="2" borderId="6" applyAlignment="1" pivotButton="0" quotePrefix="0" xfId="0">
      <alignment horizontal="center" vertical="center" wrapText="1"/>
    </xf>
    <xf numFmtId="3" fontId="43" fillId="2" borderId="6" applyAlignment="1" pivotButton="0" quotePrefix="0" xfId="0">
      <alignment horizontal="center" vertical="center" wrapText="1"/>
    </xf>
    <xf numFmtId="0" fontId="0" fillId="0" borderId="6" pivotButton="0" quotePrefix="0" xfId="0"/>
    <xf numFmtId="9" fontId="43" fillId="2" borderId="6" applyAlignment="1" pivotButton="0" quotePrefix="0" xfId="0">
      <alignment horizontal="center" vertical="center" wrapText="1"/>
    </xf>
    <xf numFmtId="0" fontId="57" fillId="2" borderId="6" applyAlignment="1" pivotButton="0" quotePrefix="0" xfId="0">
      <alignment horizontal="center" vertical="center" wrapText="1"/>
    </xf>
    <xf numFmtId="0" fontId="43" fillId="2" borderId="6" applyAlignment="1" pivotButton="0" quotePrefix="0" xfId="0">
      <alignment horizontal="left" vertical="center" wrapText="1" indent="1"/>
    </xf>
    <xf numFmtId="3" fontId="31" fillId="2" borderId="6" applyAlignment="1" pivotButton="0" quotePrefix="0" xfId="0">
      <alignment horizontal="center" vertical="center" wrapText="1"/>
    </xf>
    <xf numFmtId="0" fontId="55" fillId="2" borderId="6" applyAlignment="1" pivotButton="0" quotePrefix="0" xfId="0">
      <alignment horizontal="center" vertical="center" wrapText="1"/>
    </xf>
    <xf numFmtId="0" fontId="56" fillId="2" borderId="6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58" fillId="2" borderId="6" applyAlignment="1" pivotButton="0" quotePrefix="0" xfId="0">
      <alignment horizontal="left" vertical="center" wrapText="1" indent="1"/>
    </xf>
    <xf numFmtId="9" fontId="20" fillId="2" borderId="6" applyAlignment="1" pivotButton="0" quotePrefix="0" xfId="0">
      <alignment horizontal="center" vertical="center" wrapText="1"/>
    </xf>
    <xf numFmtId="0" fontId="20" fillId="2" borderId="6" applyAlignment="1" pivotButton="0" quotePrefix="0" xfId="0">
      <alignment horizontal="center" vertical="center" wrapText="1"/>
    </xf>
    <xf numFmtId="0" fontId="59" fillId="2" borderId="0" pivotButton="0" quotePrefix="0" xfId="0"/>
    <xf numFmtId="165" fontId="43" fillId="2" borderId="6" applyAlignment="1" pivotButton="0" quotePrefix="0" xfId="0">
      <alignment horizontal="center" vertical="center" wrapText="1"/>
    </xf>
    <xf numFmtId="171" fontId="20" fillId="2" borderId="6" applyAlignment="1" pivotButton="0" quotePrefix="0" xfId="0">
      <alignment horizontal="center" vertical="center" wrapText="1"/>
    </xf>
    <xf numFmtId="169" fontId="43" fillId="0" borderId="0" applyAlignment="1" pivotButton="0" quotePrefix="0" xfId="0">
      <alignment horizontal="center" vertical="center" wrapText="1"/>
    </xf>
    <xf numFmtId="173" fontId="43" fillId="0" borderId="0" applyAlignment="1" pivotButton="0" quotePrefix="0" xfId="0">
      <alignment horizontal="center" vertical="center" wrapText="1"/>
    </xf>
    <xf numFmtId="18" fontId="44" fillId="9" borderId="10" applyAlignment="1" applyProtection="1" pivotButton="0" quotePrefix="0" xfId="0">
      <alignment horizontal="center" vertical="center" wrapText="1"/>
      <protection locked="0" hidden="0"/>
    </xf>
    <xf numFmtId="0" fontId="44" fillId="9" borderId="10" applyAlignment="1" applyProtection="1" pivotButton="0" quotePrefix="0" xfId="0">
      <alignment horizontal="center" vertical="center" wrapText="1"/>
      <protection locked="0" hidden="0"/>
    </xf>
    <xf numFmtId="1" fontId="44" fillId="9" borderId="10" applyAlignment="1" applyProtection="1" pivotButton="0" quotePrefix="0" xfId="0">
      <alignment horizontal="center" vertical="center" wrapText="1"/>
      <protection locked="0" hidden="0"/>
    </xf>
    <xf numFmtId="0" fontId="60" fillId="2" borderId="0" applyAlignment="1" pivotButton="0" quotePrefix="0" xfId="0">
      <alignment vertical="center"/>
    </xf>
    <xf numFmtId="0" fontId="61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vertical="center"/>
    </xf>
    <xf numFmtId="3" fontId="52" fillId="17" borderId="4" applyAlignment="1" pivotButton="0" quotePrefix="0" xfId="0">
      <alignment horizontal="left" vertical="center" indent="1"/>
    </xf>
    <xf numFmtId="169" fontId="17" fillId="3" borderId="4" applyAlignment="1" pivotButton="0" quotePrefix="0" xfId="0">
      <alignment horizontal="left" vertical="center" indent="1"/>
    </xf>
    <xf numFmtId="169" fontId="46" fillId="15" borderId="4" applyAlignment="1" pivotButton="0" quotePrefix="0" xfId="0">
      <alignment horizontal="left" vertical="center" indent="1"/>
    </xf>
    <xf numFmtId="0" fontId="6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5" fillId="2" borderId="6" applyAlignment="1" pivotButton="0" quotePrefix="0" xfId="0">
      <alignment horizontal="left" vertical="center" wrapText="1" indent="1"/>
    </xf>
    <xf numFmtId="9" fontId="36" fillId="2" borderId="6" applyAlignment="1" pivotButton="0" quotePrefix="0" xfId="0">
      <alignment horizontal="right" vertical="center" indent="1"/>
    </xf>
    <xf numFmtId="3" fontId="36" fillId="2" borderId="6" applyAlignment="1" pivotButton="0" quotePrefix="0" xfId="0">
      <alignment horizontal="right" vertical="center" indent="1"/>
    </xf>
    <xf numFmtId="0" fontId="36" fillId="2" borderId="6" applyAlignment="1" pivotButton="0" quotePrefix="0" xfId="0">
      <alignment horizontal="right" vertical="center" indent="1"/>
    </xf>
    <xf numFmtId="0" fontId="59" fillId="2" borderId="0" applyAlignment="1" pivotButton="0" quotePrefix="0" xfId="0">
      <alignment vertical="center"/>
    </xf>
    <xf numFmtId="0" fontId="58" fillId="2" borderId="6" applyAlignment="1" pivotButton="0" quotePrefix="0" xfId="0">
      <alignment horizontal="center" vertical="center" wrapText="1"/>
    </xf>
    <xf numFmtId="0" fontId="63" fillId="2" borderId="6" applyAlignment="1" pivotButton="0" quotePrefix="0" xfId="0">
      <alignment horizontal="center" vertical="center" wrapText="1"/>
    </xf>
    <xf numFmtId="0" fontId="64" fillId="2" borderId="6" applyAlignment="1" pivotButton="0" quotePrefix="0" xfId="0">
      <alignment horizontal="center" vertical="center" wrapText="1"/>
    </xf>
    <xf numFmtId="0" fontId="31" fillId="2" borderId="6" applyAlignment="1" pivotButton="0" quotePrefix="0" xfId="0">
      <alignment horizontal="center" vertical="center" wrapText="1"/>
    </xf>
    <xf numFmtId="0" fontId="43" fillId="2" borderId="6" applyAlignment="1" pivotButton="0" quotePrefix="0" xfId="0">
      <alignment horizontal="center" vertical="center" wrapText="1"/>
    </xf>
    <xf numFmtId="169" fontId="43" fillId="2" borderId="6" applyAlignment="1" pivotButton="0" quotePrefix="0" xfId="0">
      <alignment horizontal="center" vertical="center" wrapText="1"/>
    </xf>
    <xf numFmtId="0" fontId="31" fillId="18" borderId="6" applyAlignment="1" pivotButton="0" quotePrefix="0" xfId="0">
      <alignment horizontal="center" vertical="center" wrapText="1"/>
    </xf>
    <xf numFmtId="0" fontId="0" fillId="18" borderId="6" pivotButton="0" quotePrefix="0" xfId="0"/>
    <xf numFmtId="0" fontId="43" fillId="18" borderId="6" applyAlignment="1" pivotButton="0" quotePrefix="0" xfId="0">
      <alignment horizontal="center" vertical="center" wrapText="1"/>
    </xf>
    <xf numFmtId="3" fontId="43" fillId="18" borderId="6" applyAlignment="1" pivotButton="0" quotePrefix="0" xfId="0">
      <alignment horizontal="center" vertical="center" wrapText="1"/>
    </xf>
    <xf numFmtId="169" fontId="43" fillId="18" borderId="6" applyAlignment="1" pivotButton="0" quotePrefix="0" xfId="0">
      <alignment horizontal="center" vertical="center" wrapText="1"/>
    </xf>
    <xf numFmtId="0" fontId="32" fillId="12" borderId="9" applyAlignment="1" pivotButton="0" quotePrefix="0" xfId="0">
      <alignment horizontal="center" vertical="center" wrapText="1"/>
    </xf>
    <xf numFmtId="0" fontId="39" fillId="8" borderId="10" applyAlignment="1" applyProtection="1" pivotButton="0" quotePrefix="0" xfId="0">
      <alignment horizontal="left" vertical="center" wrapText="1" indent="1"/>
      <protection locked="0" hidden="0"/>
    </xf>
    <xf numFmtId="0" fontId="39" fillId="8" borderId="10" applyAlignment="1" applyProtection="1" pivotButton="0" quotePrefix="0" xfId="0">
      <alignment horizontal="center" vertical="center" wrapText="1"/>
      <protection locked="0" hidden="0"/>
    </xf>
    <xf numFmtId="165" fontId="39" fillId="8" borderId="10" applyAlignment="1" applyProtection="1" pivotButton="0" quotePrefix="0" xfId="0">
      <alignment horizontal="center" vertical="center" wrapText="1"/>
      <protection locked="0" hidden="0"/>
    </xf>
    <xf numFmtId="3" fontId="39" fillId="8" borderId="10" applyAlignment="1" applyProtection="1" pivotButton="0" quotePrefix="0" xfId="0">
      <alignment horizontal="center" vertical="center" wrapText="1"/>
      <protection locked="0" hidden="0"/>
    </xf>
    <xf numFmtId="170" fontId="39" fillId="8" borderId="10" applyAlignment="1" applyProtection="1" pivotButton="0" quotePrefix="0" xfId="0">
      <alignment horizontal="center" vertical="center" wrapText="1"/>
      <protection locked="0" hidden="0"/>
    </xf>
    <xf numFmtId="0" fontId="21" fillId="0" borderId="0" pivotButton="0" quotePrefix="0" xfId="0"/>
  </cellXfs>
  <cellStyles count="1">
    <cellStyle name="Normal" xfId="0" builtinId="0" hidden="0"/>
  </cellStyles>
  <dxfs count="19">
    <dxf>
      <fill>
        <patternFill patternType="solid">
          <fgColor rgb="00FBD5D5"/>
          <bgColor rgb="00FBD5D5"/>
        </patternFill>
      </fill>
    </dxf>
    <dxf>
      <font>
        <name val="Segoe UI"/>
        <b val="1"/>
        <color rgb="00A11A1A"/>
      </font>
      <fill>
        <patternFill patternType="solid">
          <fgColor rgb="00FBD5D5"/>
          <bgColor rgb="00FBD5D5"/>
        </patternFill>
      </fill>
    </dxf>
    <dxf>
      <font>
        <name val="Segoe UI"/>
        <b val="1"/>
        <color rgb="0011693A"/>
      </font>
      <fill>
        <patternFill patternType="solid">
          <fgColor rgb="00D8F3E4"/>
          <bgColor rgb="00D8F3E4"/>
        </patternFill>
      </fill>
    </dxf>
    <dxf>
      <fill>
        <patternFill patternType="solid">
          <fgColor rgb="00F3F5FA"/>
          <bgColor rgb="00F3F5FA"/>
        </patternFill>
      </fill>
      <border>
        <bottom style="thin">
          <color rgb="00D9DFEC"/>
        </bottom>
      </border>
    </dxf>
    <dxf>
      <border>
        <bottom style="thin">
          <color rgb="00D9DFEC"/>
        </bottom>
      </border>
    </dxf>
    <dxf>
      <font>
        <name val="Segoe UI"/>
        <b val="1"/>
        <color rgb="008A5300"/>
      </font>
      <fill>
        <patternFill patternType="solid">
          <fgColor rgb="00FFEBC7"/>
          <bgColor rgb="00FFEBC7"/>
        </patternFill>
      </fill>
    </dxf>
    <dxf>
      <font>
        <name val="Segoe UI"/>
        <b val="1"/>
        <color rgb="005B6B8C"/>
      </font>
      <fill>
        <patternFill patternType="solid">
          <fgColor rgb="00E7EAF1"/>
          <bgColor rgb="00E7EAF1"/>
        </patternFill>
      </fill>
    </dxf>
    <dxf>
      <font>
        <b val="1"/>
        <color rgb="00C8373A"/>
      </font>
    </dxf>
    <dxf>
      <font>
        <name val="Segoe UI"/>
        <b val="1"/>
        <color rgb="00FFFFFF"/>
      </font>
      <fill>
        <patternFill patternType="solid">
          <fgColor rgb="00142A5E"/>
          <bgColor rgb="00142A5E"/>
        </patternFill>
      </fill>
    </dxf>
    <dxf>
      <font>
        <name val="Segoe UI"/>
        <b val="1"/>
        <color rgb="008A96AE"/>
      </font>
      <fill>
        <patternFill patternType="solid">
          <fgColor rgb="00FFFFFF"/>
          <bgColor rgb="00FFFFFF"/>
        </patternFill>
      </fill>
    </dxf>
    <dxf>
      <font>
        <b val="1"/>
        <color rgb="00142A5E"/>
      </font>
    </dxf>
    <dxf>
      <font>
        <name val="Segoe UI"/>
        <b val="1"/>
        <color rgb="00142A5E"/>
      </font>
      <fill>
        <patternFill patternType="solid">
          <fgColor rgb="00EEF2FA"/>
          <bgColor rgb="00EEF2FA"/>
        </patternFill>
      </fill>
    </dxf>
    <dxf>
      <font>
        <name val="Segoe UI"/>
        <b val="1"/>
        <color rgb="009A4A12"/>
      </font>
      <fill>
        <patternFill patternType="solid">
          <fgColor rgb="00FDE8D8"/>
          <bgColor rgb="00FDE8D8"/>
        </patternFill>
      </fill>
    </dxf>
    <dxf>
      <font>
        <name val="Segoe UI"/>
        <b val="1"/>
        <color rgb="000E5A8A"/>
      </font>
      <fill>
        <patternFill patternType="solid">
          <fgColor rgb="00D9ECFB"/>
          <bgColor rgb="00D9ECFB"/>
        </patternFill>
      </fill>
    </dxf>
    <dxf>
      <font>
        <name val="Segoe UI"/>
        <b val="1"/>
        <color rgb="004A3A9E"/>
      </font>
      <fill>
        <patternFill patternType="solid">
          <fgColor rgb="00E6E1FA"/>
          <bgColor rgb="00E6E1FA"/>
        </patternFill>
      </fill>
    </dxf>
    <dxf>
      <font>
        <b val="1"/>
        <color rgb="00FFFFFF"/>
      </font>
      <fill>
        <patternFill patternType="solid">
          <fgColor rgb="001E8E5A"/>
          <bgColor rgb="001E8E5A"/>
        </patternFill>
      </fill>
    </dxf>
    <dxf>
      <font>
        <b val="1"/>
        <color rgb="00FFFFFF"/>
      </font>
      <fill>
        <patternFill patternType="solid">
          <fgColor rgb="0012808A"/>
          <bgColor rgb="0012808A"/>
        </patternFill>
      </fill>
    </dxf>
    <dxf>
      <font>
        <b val="1"/>
        <color rgb="00FFFFFF"/>
      </font>
      <fill>
        <patternFill patternType="solid">
          <fgColor rgb="00E0981A"/>
          <bgColor rgb="00E0981A"/>
        </patternFill>
      </fill>
    </dxf>
    <dxf>
      <font>
        <b val="1"/>
        <color rgb="00FFFFFF"/>
      </font>
      <fill>
        <patternFill patternType="solid">
          <fgColor rgb="008A96AE"/>
          <bgColor rgb="008A96A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1E8E5A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E0981A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C8373A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>
                <a:srgbClr val="B8C0D2"/>
              </a:solidFill>
              <a:ln>
                <a:solidFill>
                  <a:srgbClr val="FFFFFF"/>
                </a:solidFill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  <showLeaderLines val="0"/>
          </dLbls>
          <cat>
            <numRef>
              <f>'Inventory Dashboard'!$B$34:$B$37</f>
            </numRef>
          </cat>
          <val>
            <numRef>
              <f>'Inventory Dashboard'!$C$34:$C$37</f>
            </numRef>
          </val>
        </ser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barChart>
        <barDir val="bar"/>
        <grouping val="clustered"/>
        <ser>
          <idx val="0"/>
          <order val="0"/>
          <spPr>
            <a:solidFill>
              <a:srgbClr val="2458C6"/>
            </a:solidFill>
            <a:ln>
              <a:solidFill>
                <a:srgbClr val="2458C6"/>
              </a:solidFill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'Inventory Dashboard'!$J$34:$J$43</f>
            </numRef>
          </cat>
          <val>
            <numRef>
              <f>'Inventory Dashboard'!$N$34:$N$43</f>
            </numRef>
          </val>
        </ser>
        <gapWidth val="4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D9DF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plotArea>
      <barChart>
        <barDir val="bar"/>
        <grouping val="clustered"/>
        <ser>
          <idx val="0"/>
          <order val="0"/>
          <spPr>
            <a:solidFill>
              <a:srgbClr val="12808A"/>
            </a:solidFill>
            <a:ln>
              <a:solidFill>
                <a:srgbClr val="12808A"/>
              </a:solidFill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'Pilot Dashboard'!$C$45:$C$54</f>
            </numRef>
          </cat>
          <val>
            <numRef>
              <f>'Pilot Dashboard'!$I$45:$I$54</f>
            </numRef>
          </val>
        </ser>
        <gapWidth val="4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D9DF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C8373A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E8663A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E0981A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>
                <a:srgbClr val="7DBB5A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>
                <a:srgbClr val="1E8E5A"/>
              </a:solidFill>
              <a:ln>
                <a:solidFill>
                  <a:srgbClr val="FFFFFF"/>
                </a:solidFill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  <showLeaderLines val="0"/>
          </dLbls>
          <cat>
            <numRef>
              <f>'Pilot Dashboard'!$L$45:$L$49</f>
            </numRef>
          </cat>
          <val>
            <numRef>
              <f>'Pilot Dashboard'!$N$45:$N$49</f>
            </numRef>
          </val>
        </ser>
        <firstSliceAng val="0"/>
        <holeSize val="58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13</row>
      <rowOff>0</rowOff>
    </from>
    <ext cx="4140000" cy="309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13</row>
      <rowOff>0</rowOff>
    </from>
    <ext cx="6300000" cy="3096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22</row>
      <rowOff>0</rowOff>
    </from>
    <ext cx="7020000" cy="338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22</row>
      <rowOff>0</rowOff>
    </from>
    <ext cx="4140000" cy="338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Inventory" displayName="tblInventory" ref="B5:T305" headerRowCount="1">
  <autoFilter ref="B5:T305"/>
  <tableColumns count="19">
    <tableColumn id="2" name="Category"/>
    <tableColumn id="3" name="Item Name"/>
    <tableColumn id="4" name="Item #"/>
    <tableColumn id="5" name="PAR Level"/>
    <tableColumn id="6" name="Starting Qty"/>
    <tableColumn id="7" name="Latest Count"/>
    <tableColumn id="8" name="Current Stock"/>
    <tableColumn id="9" name="Stock %"/>
    <tableColumn id="10" name="Status"/>
    <tableColumn id="11" name="Suggested Order Qty"/>
    <tableColumn id="12" name="Last Count Date"/>
    <tableColumn id="13" name="Last Received Date"/>
    <tableColumn id="14" name="Counts Logged"/>
    <tableColumn id="15" name="Expiration Date"/>
    <tableColumn id="16" name="Days to Expiry"/>
    <tableColumn id="17" name="Expiry Status"/>
    <tableColumn id="18" name="Received Since Count"/>
    <tableColumn id="19" name="Supplier"/>
    <tableColumn id="20" name="Unit Cost"/>
  </tableColumns>
  <tableStyleInfo name="TableStyleLight1" showRowStripes="0" showColumnStripes="0"/>
</table>
</file>

<file path=xl/tables/table2.xml><?xml version="1.0" encoding="utf-8"?>
<table xmlns="http://schemas.openxmlformats.org/spreadsheetml/2006/main" id="2" name="tblCounts" displayName="tblCounts" ref="B5:P3005" headerRowCount="1">
  <autoFilter ref="B5:P3005"/>
  <tableColumns count="15">
    <tableColumn id="2" name="Count Date"/>
    <tableColumn id="3" name="Week #"/>
    <tableColumn id="4" name="Product"/>
    <tableColumn id="5" name="Item #"/>
    <tableColumn id="6" name="Physical Count"/>
    <tableColumn id="7" name="Prior Count"/>
    <tableColumn id="8" name="Weekly Usage"/>
    <tableColumn id="9" name="Counted By"/>
    <tableColumn id="10" name="PAR Level"/>
    <tableColumn id="11" name="Variance to PAR"/>
    <tableColumn id="12" name="Status"/>
    <tableColumn id="13" name="Month"/>
    <tableColumn id="14" name="Record ID"/>
    <tableColumn id="15" name="Key"/>
    <tableColumn id="16" name="Seq"/>
  </tableColumns>
  <tableStyleInfo name="TableStyleLight1" showRowStripes="0" showColumnStripes="0"/>
</table>
</file>

<file path=xl/tables/table3.xml><?xml version="1.0" encoding="utf-8"?>
<table xmlns="http://schemas.openxmlformats.org/spreadsheetml/2006/main" id="3" name="tblReceiving" displayName="tblReceiving" ref="B5:L1505" headerRowCount="1">
  <autoFilter ref="B5:L1505"/>
  <tableColumns count="11">
    <tableColumn id="2" name="Date Received"/>
    <tableColumn id="3" name="Product"/>
    <tableColumn id="4" name="Item #"/>
    <tableColumn id="5" name="Supplier"/>
    <tableColumn id="6" name="Qty Received"/>
    <tableColumn id="7" name="Unit Cost"/>
    <tableColumn id="8" name="Line Cost"/>
    <tableColumn id="9" name="PO / Reference"/>
    <tableColumn id="10" name="Received By"/>
    <tableColumn id="11" name="Month"/>
    <tableColumn id="12" name="Record ID"/>
  </tableColumns>
  <tableStyleInfo name="TableStyleLight1" showRowStripes="0" showColumnStripes="0"/>
</table>
</file>

<file path=xl/tables/table4.xml><?xml version="1.0" encoding="utf-8"?>
<table xmlns="http://schemas.openxmlformats.org/spreadsheetml/2006/main" id="4" name="tblOrders" displayName="tblOrders" ref="B5:O305" headerRowCount="1">
  <autoFilter ref="B5:O305"/>
  <tableColumns count="14">
    <tableColumn id="2" name="Category"/>
    <tableColumn id="3" name="Item Name"/>
    <tableColumn id="4" name="Item #"/>
    <tableColumn id="5" name="Current Stock"/>
    <tableColumn id="6" name="PAR Level"/>
    <tableColumn id="7" name="Order Qty"/>
    <tableColumn id="8" name="Status"/>
    <tableColumn id="9" name="Order Month"/>
    <tableColumn id="10" name="Need-By Date"/>
    <tableColumn id="11" name="Priority"/>
    <tableColumn id="12" name="Order Flag"/>
    <tableColumn id="13" name="Supplier"/>
    <tableColumn id="14" name="Unit Cost"/>
    <tableColumn id="15" name="Est. Cost"/>
  </tableColumns>
  <tableStyleInfo name="TableStyleLight1" showRowStripes="0" showColumnStripes="0"/>
</table>
</file>

<file path=xl/tables/table5.xml><?xml version="1.0" encoding="utf-8"?>
<table xmlns="http://schemas.openxmlformats.org/spreadsheetml/2006/main" id="5" name="tblPilotProducts" displayName="tblPilotProducts" ref="B5:R85" headerRowCount="1">
  <autoFilter ref="B5:R85"/>
  <tableColumns count="17">
    <tableColumn id="2" name="Product"/>
    <tableColumn id="3" name="Item #"/>
    <tableColumn id="4" name="Category"/>
    <tableColumn id="5" name="Type"/>
    <tableColumn id="6" name="Pilot Start Qty"/>
    <tableColumn id="7" name="Target Refill Qty"/>
    <tableColumn id="8" name="Active Flag"/>
    <tableColumn id="9" name="Pilot Start"/>
    <tableColumn id="10" name="Pilot End"/>
    <tableColumn id="11" name="First Placed"/>
    <tableColumn id="12" name="Days Active"/>
    <tableColumn id="13" name="Refill Events"/>
    <tableColumn id="14" name="Total Units Placed"/>
    <tableColumn id="15" name="Avg Qty per Refill"/>
    <tableColumn id="16" name="Avg Days Between Refills"/>
    <tableColumn id="17" name="Last Refill"/>
    <tableColumn id="18" name="Units per Active Day"/>
  </tableColumns>
  <tableStyleInfo name="TableStyleLight1" showRowStripes="0" showColumnStripes="0"/>
</table>
</file>

<file path=xl/tables/table6.xml><?xml version="1.0" encoding="utf-8"?>
<table xmlns="http://schemas.openxmlformats.org/spreadsheetml/2006/main" id="6" name="tblRestock" displayName="tblRestock" ref="B5:R1505" headerRowCount="1">
  <autoFilter ref="B5:R1505"/>
  <tableColumns count="17">
    <tableColumn id="2" name="Refill Date"/>
    <tableColumn id="3" name="Refill Time"/>
    <tableColumn id="4" name="Product"/>
    <tableColumn id="5" name="Type"/>
    <tableColumn id="6" name="Qty Before"/>
    <tableColumn id="7" name="Qty Added"/>
    <tableColumn id="8" name="Qty After"/>
    <tableColumn id="9" name="Refilled By"/>
    <tableColumn id="10" name="Previous Refill"/>
    <tableColumn id="11" name="Days Since Prior Refill"/>
    <tableColumn id="12" name="Hours Since Prior Refill"/>
    <tableColumn id="13" name="Operational Notes"/>
    <tableColumn id="14" name="Pilot Day"/>
    <tableColumn id="15" name="Event ID"/>
    <tableColumn id="16" name="Key"/>
    <tableColumn id="17" name="Seq"/>
    <tableColumn id="18" name="Timestamp"/>
  </tableColumns>
  <tableStyleInfo name="TableStyleLight1" showRowStripes="0" showColumnStripes="0"/>
</table>
</file>

<file path=xl/tables/table7.xml><?xml version="1.0" encoding="utf-8"?>
<table xmlns="http://schemas.openxmlformats.org/spreadsheetml/2006/main" id="7" name="tblFeedback" displayName="tblFeedback" ref="B5:O1005" headerRowCount="1">
  <autoFilter ref="B5:O1005"/>
  <tableColumns count="14">
    <tableColumn id="2" name="Date"/>
    <tableColumn id="3" name="Time"/>
    <tableColumn id="4" name="Feedback Type"/>
    <tableColumn id="5" name="Rating (1-5)"/>
    <tableColumn id="6" name="Product"/>
    <tableColumn id="7" name="Comment"/>
    <tableColumn id="8" name="Area / Team"/>
    <tableColumn id="9" name="Follow-Up Needed"/>
    <tableColumn id="10" name="Owner"/>
    <tableColumn id="11" name="Status"/>
    <tableColumn id="12" name="Resolved Date"/>
    <tableColumn id="13" name="Response Days"/>
    <tableColumn id="14" name="Pilot Day"/>
    <tableColumn id="15" name="Feedback ID"/>
  </tableColumns>
  <tableStyleInfo name="TableStyleLight1" showRowStripes="0" showColumnStripes="0"/>
</table>
</file>

<file path=xl/tables/table8.xml><?xml version="1.0" encoding="utf-8"?>
<table xmlns="http://schemas.openxmlformats.org/spreadsheetml/2006/main" id="8" name="tblTasks" displayName="tblTasks" ref="B5:K505" headerRowCount="1">
  <autoFilter ref="B5:K505"/>
  <tableColumns count="10">
    <tableColumn id="2" name="Task"/>
    <tableColumn id="3" name="Owner"/>
    <tableColumn id="4" name="Due Date"/>
    <tableColumn id="5" name="Priority"/>
    <tableColumn id="6" name="Status"/>
    <tableColumn id="7" name="Category"/>
    <tableColumn id="8" name="Notes"/>
    <tableColumn id="9" name="Days Left"/>
    <tableColumn id="10" name="Flag"/>
    <tableColumn id="11" name="Task ID"/>
  </tableColumns>
  <tableStyleInfo name="TableStyleLight1" showRowStripes="0" showColumnStripes="0"/>
</table>
</file>

<file path=xl/tables/table9.xml><?xml version="1.0" encoding="utf-8"?>
<table xmlns="http://schemas.openxmlformats.org/spreadsheetml/2006/main" id="9" name="tblSource" displayName="tblSource" ref="B5:J305" headerRowCount="1">
  <autoFilter ref="B5:J305"/>
  <tableColumns count="9">
    <tableColumn id="2" name="Category"/>
    <tableColumn id="3" name="Item Name"/>
    <tableColumn id="4" name="Item #"/>
    <tableColumn id="5" name="Recent Date Received"/>
    <tableColumn id="6" name="Expiration Date"/>
    <tableColumn id="7" name="PAR Value"/>
    <tableColumn id="8" name="Supplier"/>
    <tableColumn id="9" name="Unit Cost"/>
    <tableColumn id="10" name="Pilot Type Override"/>
  </tableColumns>
  <tableStyleInfo name="TableStyleLight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tabColor rgb="00DCE566"/>
    <outlinePr summaryBelow="1" summaryRight="1"/>
    <pageSetUpPr fitToPage="1"/>
  </sheetPr>
  <dimension ref="A1:R48"/>
  <sheetViews>
    <sheetView showGridLines="0" showRowColHeaders="0" tabSelected="1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2.5" customWidth="1" min="18" max="18"/>
    <col hidden="1" width="13" customWidth="1" min="19" max="16384"/>
  </cols>
  <sheetData>
    <row r="1" ht="42" customHeight="1">
      <c r="A1" s="1" t="n"/>
      <c r="B1" s="2">
        <f>cfg_Site&amp;" Operations Hub   ·   Home"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3">
        <f>cfg_AsOf</f>
        <v/>
      </c>
      <c r="P1" s="1" t="n"/>
      <c r="Q1" s="1" t="n"/>
      <c r="R1" s="1" t="n"/>
    </row>
    <row r="2" ht="28" customHeight="1">
      <c r="A2" s="1" t="n"/>
      <c r="B2" s="4" t="inlineStr">
        <is>
          <t>⌂  HOME</t>
        </is>
      </c>
      <c r="C2" s="5" t="n"/>
      <c r="D2" s="6" t="inlineStr">
        <is>
          <t>⚙  CONTROL</t>
        </is>
      </c>
      <c r="E2" s="6" t="inlineStr">
        <is>
          <t>INVENTORY</t>
        </is>
      </c>
      <c r="F2" s="6" t="inlineStr">
        <is>
          <t>✎ COUNT</t>
        </is>
      </c>
      <c r="G2" s="7" t="n"/>
      <c r="H2" s="6" t="inlineStr">
        <is>
          <t>✎ RECEIVE</t>
        </is>
      </c>
      <c r="I2" s="6" t="inlineStr">
        <is>
          <t>ORDERS</t>
        </is>
      </c>
      <c r="J2" s="6" t="inlineStr">
        <is>
          <t>◧ INV. DASH</t>
        </is>
      </c>
      <c r="K2" s="7" t="n"/>
      <c r="L2" s="6" t="inlineStr">
        <is>
          <t>PILOT ITEMS</t>
        </is>
      </c>
      <c r="M2" s="6" t="inlineStr">
        <is>
          <t>✎ RESTOCK</t>
        </is>
      </c>
      <c r="N2" s="6" t="inlineStr">
        <is>
          <t>✎ FEEDBACK</t>
        </is>
      </c>
      <c r="O2" s="7" t="n"/>
      <c r="P2" s="6" t="inlineStr">
        <is>
          <t>◧ PILOT DASH</t>
        </is>
      </c>
      <c r="Q2" s="6" t="inlineStr">
        <is>
          <t>✎ TASKS</t>
        </is>
      </c>
      <c r="R2" s="1" t="n"/>
    </row>
    <row r="3" ht="30" customHeight="1">
      <c r="A3" s="1" t="n"/>
      <c r="B3" s="8" t="inlineStr">
        <is>
          <t>Pick a module below. Only counts, deliveries, refills, feedback and tasks are typed by hand; everything else runs itself.</t>
        </is>
      </c>
      <c r="R3" s="1" t="n"/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 ht="10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 ht="22" customHeight="1">
      <c r="A6" s="1" t="n"/>
      <c r="B6" s="9">
        <f>IF(SrcCount=0,"NO PRODUCTS LOADED — open Source Data and paste Category, Item Name, Item #, Recent Date Received, Expiration Date and PAR Value.","")</f>
        <v/>
      </c>
      <c r="R6" s="1" t="n"/>
    </row>
    <row r="7" ht="24" customHeight="1">
      <c r="A7" s="1" t="n"/>
      <c r="B7" s="10" t="inlineStr">
        <is>
          <t>RIGHT NOW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" t="n"/>
    </row>
    <row r="8" ht="22" customHeight="1">
      <c r="A8" s="1" t="n"/>
      <c r="B8" s="12" t="inlineStr">
        <is>
          <t>CRITICAL ITEMS</t>
        </is>
      </c>
      <c r="C8" s="13" t="n"/>
      <c r="D8" s="13" t="n"/>
      <c r="E8" s="13" t="n"/>
      <c r="F8" s="14" t="inlineStr">
        <is>
          <t>ITEMS TO ORDER</t>
        </is>
      </c>
      <c r="G8" s="15" t="n"/>
      <c r="H8" s="15" t="n"/>
      <c r="I8" s="15" t="n"/>
      <c r="J8" s="16" t="inlineStr">
        <is>
          <t>PILOT DAY</t>
        </is>
      </c>
      <c r="K8" s="17" t="n"/>
      <c r="L8" s="17" t="n"/>
      <c r="M8" s="17" t="n"/>
      <c r="N8" s="18" t="inlineStr">
        <is>
          <t>PILOT SIGNAL</t>
        </is>
      </c>
      <c r="O8" s="19" t="n"/>
      <c r="P8" s="19" t="n"/>
      <c r="Q8" s="19" t="n"/>
      <c r="R8" s="1" t="n"/>
    </row>
    <row r="9" ht="42" customHeight="1">
      <c r="A9" s="1" t="n"/>
      <c r="B9" s="20">
        <f>COUNTIF(MS_Status,"CRITICAL")</f>
        <v/>
      </c>
      <c r="C9" s="21" t="n"/>
      <c r="D9" s="21" t="n"/>
      <c r="E9" s="21" t="n"/>
      <c r="F9" s="22">
        <f>COUNTIF(OL_Flag,"ORDER")</f>
        <v/>
      </c>
      <c r="G9" s="23" t="n"/>
      <c r="H9" s="23" t="n"/>
      <c r="I9" s="23" t="n"/>
      <c r="J9" s="24">
        <f>IF(cfg_AsOf&lt;cfg_PilotStart,0,MIN(cfg_AsOf-cfg_PilotStart+1,cfg_PilotDays))</f>
        <v/>
      </c>
      <c r="K9" s="25" t="n"/>
      <c r="L9" s="25" t="n"/>
      <c r="M9" s="25" t="n"/>
      <c r="N9" s="26">
        <f>Pilot_Rec</f>
        <v/>
      </c>
      <c r="O9" s="27" t="n"/>
      <c r="P9" s="27" t="n"/>
      <c r="Q9" s="27" t="n"/>
      <c r="R9" s="1" t="n"/>
    </row>
    <row r="10" ht="20" customHeight="1">
      <c r="A10" s="1" t="n"/>
      <c r="B10" s="28" t="inlineStr"/>
      <c r="C10" s="29" t="n"/>
      <c r="D10" s="29" t="n"/>
      <c r="E10" s="29" t="n"/>
      <c r="F10" s="30" t="inlineStr"/>
      <c r="G10" s="31" t="n"/>
      <c r="H10" s="31" t="n"/>
      <c r="I10" s="31" t="n"/>
      <c r="J10" s="32" t="inlineStr"/>
      <c r="K10" s="33" t="n"/>
      <c r="L10" s="33" t="n"/>
      <c r="M10" s="33" t="n"/>
      <c r="N10" s="34" t="inlineStr"/>
      <c r="O10" s="35" t="n"/>
      <c r="P10" s="35" t="n"/>
      <c r="Q10" s="35" t="n"/>
      <c r="R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 ht="24" customHeight="1">
      <c r="A12" s="1" t="n"/>
      <c r="B12" s="10" t="inlineStr">
        <is>
          <t>ALERTS</t>
        </is>
      </c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" t="n"/>
    </row>
    <row r="13" ht="24" customHeight="1">
      <c r="A13" s="1" t="n"/>
      <c r="B13" s="36" t="inlineStr">
        <is>
          <t>Critical items (order now)</t>
        </is>
      </c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8">
        <f>COUNTIF(MS_Status,"CRITICAL")</f>
        <v/>
      </c>
      <c r="M13" s="37" t="n"/>
      <c r="N13" s="39">
        <f>IF(ISNUMBER(L13),IF(L13&gt;0,"ACTION","CLEAR"),"ACTION")</f>
        <v/>
      </c>
      <c r="O13" s="37" t="n"/>
      <c r="P13" s="40" t="inlineStr">
        <is>
          <t>Open  ›</t>
        </is>
      </c>
      <c r="Q13" s="37" t="n"/>
      <c r="R13" s="1" t="n"/>
    </row>
    <row r="14" ht="24" customHeight="1">
      <c r="A14" s="1" t="n"/>
      <c r="B14" s="36" t="inlineStr">
        <is>
          <t>Expired products</t>
        </is>
      </c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8">
        <f>COUNTIF(MS_ExpStatus,"EXPIRED")</f>
        <v/>
      </c>
      <c r="M14" s="37" t="n"/>
      <c r="N14" s="39">
        <f>IF(ISNUMBER(L14),IF(L14&gt;0,"ACTION","CLEAR"),"ACTION")</f>
        <v/>
      </c>
      <c r="O14" s="37" t="n"/>
      <c r="P14" s="40" t="inlineStr">
        <is>
          <t>Open  ›</t>
        </is>
      </c>
      <c r="Q14" s="37" t="n"/>
      <c r="R14" s="1" t="n"/>
    </row>
    <row r="15" ht="24" customHeight="1">
      <c r="A15" s="1" t="n"/>
      <c r="B15" s="36">
        <f>"Products expiring within "&amp;cfg_ExpiryWarn&amp;" days"</f>
        <v/>
      </c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8">
        <f>COUNTIF(MS_ExpStatus,"EXPIRING")</f>
        <v/>
      </c>
      <c r="M15" s="37" t="n"/>
      <c r="N15" s="39">
        <f>IF(ISNUMBER(L15),IF(L15&gt;0,"ACTION","CLEAR"),"ACTION")</f>
        <v/>
      </c>
      <c r="O15" s="37" t="n"/>
      <c r="P15" s="40" t="inlineStr">
        <is>
          <t>Open  ›</t>
        </is>
      </c>
      <c r="Q15" s="37" t="n"/>
      <c r="R15" s="1" t="n"/>
    </row>
    <row r="16" ht="24" customHeight="1">
      <c r="A16" s="1" t="n"/>
      <c r="B16" s="36" t="inlineStr">
        <is>
          <t>Days since the last weekly count</t>
        </is>
      </c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8">
        <f>IF(MAX(CL_Date)=0,"No count yet",cfg_AsOf-MAX(CL_Date))</f>
        <v/>
      </c>
      <c r="M16" s="37" t="n"/>
      <c r="N16" s="39">
        <f>IF(ISNUMBER(L16),IF(L16&gt;7,"ACTION","CLEAR"),"ACTION")</f>
        <v/>
      </c>
      <c r="O16" s="37" t="n"/>
      <c r="P16" s="40" t="inlineStr">
        <is>
          <t>Open  ›</t>
        </is>
      </c>
      <c r="Q16" s="37" t="n"/>
      <c r="R16" s="1" t="n"/>
    </row>
    <row r="17" ht="24" customHeight="1">
      <c r="A17" s="1" t="n"/>
      <c r="B17" s="36" t="inlineStr">
        <is>
          <t>Overdue tasks</t>
        </is>
      </c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8">
        <f>COUNTIF(TK_Flag,"OVERDUE")</f>
        <v/>
      </c>
      <c r="M17" s="37" t="n"/>
      <c r="N17" s="39">
        <f>IF(ISNUMBER(L17),IF(L17&gt;0,"ACTION","CLEAR"),"ACTION")</f>
        <v/>
      </c>
      <c r="O17" s="37" t="n"/>
      <c r="P17" s="40" t="inlineStr">
        <is>
          <t>Open  ›</t>
        </is>
      </c>
      <c r="Q17" s="37" t="n"/>
      <c r="R17" s="1" t="n"/>
    </row>
    <row r="18" ht="24" customHeight="1">
      <c r="A18" s="1" t="n"/>
      <c r="B18" s="36" t="inlineStr">
        <is>
          <t>Open feedback follow-ups</t>
        </is>
      </c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8">
        <f>COUNTIFS(FB_FollowUp,"Yes",FB_Status,"&lt;&gt;Closed")</f>
        <v/>
      </c>
      <c r="M18" s="37" t="n"/>
      <c r="N18" s="39">
        <f>IF(ISNUMBER(L18),IF(L18&gt;0,"ACTION","CLEAR"),"ACTION")</f>
        <v/>
      </c>
      <c r="O18" s="37" t="n"/>
      <c r="P18" s="40" t="inlineStr">
        <is>
          <t>Open  ›</t>
        </is>
      </c>
      <c r="Q18" s="37" t="n"/>
      <c r="R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 ht="24" customHeight="1">
      <c r="A20" s="1" t="n"/>
      <c r="B20" s="10" t="inlineStr">
        <is>
          <t>SYSTEM 1  ·  INVENTORY MANAGEMENT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" t="n"/>
    </row>
    <row r="21" ht="20" customHeight="1">
      <c r="A21" s="1" t="n"/>
      <c r="B21" s="41" t="inlineStr">
        <is>
          <t>CONTROL PANEL</t>
        </is>
      </c>
      <c r="C21" s="42" t="n"/>
      <c r="D21" s="42" t="n"/>
      <c r="E21" s="42" t="n"/>
      <c r="F21" s="43" t="inlineStr">
        <is>
          <t>INVENTORY MASTER</t>
        </is>
      </c>
      <c r="G21" s="44" t="n"/>
      <c r="H21" s="44" t="n"/>
      <c r="I21" s="44" t="n"/>
      <c r="J21" s="45" t="inlineStr">
        <is>
          <t>✎  WEEKLY COUNT</t>
        </is>
      </c>
      <c r="K21" s="46" t="n"/>
      <c r="L21" s="46" t="n"/>
      <c r="M21" s="46" t="n"/>
      <c r="N21" s="43" t="inlineStr">
        <is>
          <t>ORDER LIST</t>
        </is>
      </c>
      <c r="O21" s="44" t="n"/>
      <c r="P21" s="44" t="n"/>
      <c r="Q21" s="44" t="n"/>
      <c r="R21" s="1" t="n"/>
    </row>
    <row r="22" ht="30" customHeight="1">
      <c r="A22" s="1" t="n"/>
      <c r="B22" s="47" t="inlineStr">
        <is>
          <t>Thresholds, lead time, order month, pilot dates, lists.</t>
        </is>
      </c>
      <c r="C22" s="48" t="n"/>
      <c r="D22" s="48" t="n"/>
      <c r="E22" s="48" t="n"/>
      <c r="F22" s="49" t="inlineStr">
        <is>
          <t>Every product with stock %, status, expiry and suggested order.</t>
        </is>
      </c>
      <c r="G22" s="50" t="n"/>
      <c r="H22" s="50" t="n"/>
      <c r="I22" s="50" t="n"/>
      <c r="J22" s="51" t="inlineStr">
        <is>
          <t>Log the weekly physical count here.</t>
        </is>
      </c>
      <c r="K22" s="52" t="n"/>
      <c r="L22" s="52" t="n"/>
      <c r="M22" s="52" t="n"/>
      <c r="N22" s="49" t="inlineStr">
        <is>
          <t>Auto-built purchase list with priority, supplier and cost.</t>
        </is>
      </c>
      <c r="O22" s="50" t="n"/>
      <c r="P22" s="50" t="n"/>
      <c r="Q22" s="50" t="n"/>
      <c r="R22" s="1" t="n"/>
    </row>
    <row r="23" ht="20" customHeight="1">
      <c r="A23" s="1" t="n"/>
      <c r="B23" s="48" t="n"/>
      <c r="C23" s="48" t="n"/>
      <c r="D23" s="48" t="n"/>
      <c r="E23" s="48" t="n"/>
      <c r="F23" s="50" t="n"/>
      <c r="G23" s="50" t="n"/>
      <c r="H23" s="50" t="n"/>
      <c r="I23" s="50" t="n"/>
      <c r="J23" s="52" t="n"/>
      <c r="K23" s="52" t="n"/>
      <c r="L23" s="52" t="n"/>
      <c r="M23" s="52" t="n"/>
      <c r="N23" s="50" t="n"/>
      <c r="O23" s="50" t="n"/>
      <c r="P23" s="50" t="n"/>
      <c r="Q23" s="50" t="n"/>
      <c r="R23" s="1" t="n"/>
    </row>
    <row r="24" ht="20" customHeight="1">
      <c r="A24" s="1" t="n"/>
      <c r="B24" s="53" t="inlineStr">
        <is>
          <t>INVENTORY DASHBOARD</t>
        </is>
      </c>
      <c r="C24" s="19" t="n"/>
      <c r="D24" s="19" t="n"/>
      <c r="E24" s="19" t="n"/>
      <c r="F24" s="45" t="inlineStr">
        <is>
          <t>✎  RECEIVING LOG</t>
        </is>
      </c>
      <c r="G24" s="46" t="n"/>
      <c r="H24" s="46" t="n"/>
      <c r="I24" s="46" t="n"/>
      <c r="J24" s="41" t="inlineStr">
        <is>
          <t>SOURCE DATA</t>
        </is>
      </c>
      <c r="K24" s="42" t="n"/>
      <c r="L24" s="42" t="n"/>
      <c r="M24" s="42" t="n"/>
      <c r="N24" s="1" t="n"/>
      <c r="O24" s="1" t="n"/>
      <c r="P24" s="1" t="n"/>
      <c r="Q24" s="1" t="n"/>
      <c r="R24" s="1" t="n"/>
    </row>
    <row r="25" ht="30" customHeight="1">
      <c r="A25" s="1" t="n"/>
      <c r="B25" s="54" t="inlineStr">
        <is>
          <t>KPIs, status mix, orders by category, expiry watch.</t>
        </is>
      </c>
      <c r="C25" s="35" t="n"/>
      <c r="D25" s="35" t="n"/>
      <c r="E25" s="35" t="n"/>
      <c r="F25" s="51" t="inlineStr">
        <is>
          <t>Log deliveries; received units are added to stock.</t>
        </is>
      </c>
      <c r="G25" s="52" t="n"/>
      <c r="H25" s="52" t="n"/>
      <c r="I25" s="52" t="n"/>
      <c r="J25" s="47" t="inlineStr">
        <is>
          <t>Product master, suppliers and costs (swap it for another office).</t>
        </is>
      </c>
      <c r="K25" s="48" t="n"/>
      <c r="L25" s="48" t="n"/>
      <c r="M25" s="48" t="n"/>
      <c r="N25" s="1" t="n"/>
      <c r="O25" s="1" t="n"/>
      <c r="P25" s="1" t="n"/>
      <c r="Q25" s="1" t="n"/>
      <c r="R25" s="1" t="n"/>
    </row>
    <row r="26" ht="20" customHeight="1">
      <c r="A26" s="1" t="n"/>
      <c r="B26" s="35" t="n"/>
      <c r="C26" s="35" t="n"/>
      <c r="D26" s="35" t="n"/>
      <c r="E26" s="35" t="n"/>
      <c r="F26" s="52" t="n"/>
      <c r="G26" s="52" t="n"/>
      <c r="H26" s="52" t="n"/>
      <c r="I26" s="52" t="n"/>
      <c r="J26" s="48" t="n"/>
      <c r="K26" s="48" t="n"/>
      <c r="L26" s="48" t="n"/>
      <c r="M26" s="48" t="n"/>
      <c r="N26" s="1" t="n"/>
      <c r="O26" s="1" t="n"/>
      <c r="P26" s="1" t="n"/>
      <c r="Q26" s="1" t="n"/>
      <c r="R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 ht="24" customHeight="1">
      <c r="A28" s="1" t="n"/>
      <c r="B28" s="10" t="inlineStr">
        <is>
          <t>SYSTEM 2  ·  60-DAY PANTRY PILOT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" t="n"/>
    </row>
    <row r="29" ht="20" customHeight="1">
      <c r="A29" s="1" t="n"/>
      <c r="B29" s="43" t="inlineStr">
        <is>
          <t>PILOT PRODUCTS</t>
        </is>
      </c>
      <c r="C29" s="44" t="n"/>
      <c r="D29" s="44" t="n"/>
      <c r="E29" s="44" t="n"/>
      <c r="F29" s="45" t="inlineStr">
        <is>
          <t>✎  RESTOCK LOG</t>
        </is>
      </c>
      <c r="G29" s="46" t="n"/>
      <c r="H29" s="46" t="n"/>
      <c r="I29" s="46" t="n"/>
      <c r="J29" s="45" t="inlineStr">
        <is>
          <t>✎  FEEDBACK LOG</t>
        </is>
      </c>
      <c r="K29" s="46" t="n"/>
      <c r="L29" s="46" t="n"/>
      <c r="M29" s="46" t="n"/>
      <c r="N29" s="53" t="inlineStr">
        <is>
          <t>PILOT DASHBOARD</t>
        </is>
      </c>
      <c r="O29" s="19" t="n"/>
      <c r="P29" s="19" t="n"/>
      <c r="Q29" s="19" t="n"/>
      <c r="R29" s="1" t="n"/>
    </row>
    <row r="30" ht="30" customHeight="1">
      <c r="A30" s="1" t="n"/>
      <c r="B30" s="49" t="inlineStr">
        <is>
          <t>Snacks &amp; beverages in the pantry with usage stats.</t>
        </is>
      </c>
      <c r="C30" s="50" t="n"/>
      <c r="D30" s="50" t="n"/>
      <c r="E30" s="50" t="n"/>
      <c r="F30" s="51" t="inlineStr">
        <is>
          <t>Log every refill (date, time, qty).</t>
        </is>
      </c>
      <c r="G30" s="52" t="n"/>
      <c r="H30" s="52" t="n"/>
      <c r="I30" s="52" t="n"/>
      <c r="J30" s="51" t="inlineStr">
        <is>
          <t>Log employee feedback and follow-ups.</t>
        </is>
      </c>
      <c r="K30" s="52" t="n"/>
      <c r="L30" s="52" t="n"/>
      <c r="M30" s="52" t="n"/>
      <c r="N30" s="54" t="inlineStr">
        <is>
          <t>Leadership view and continue / expand / adjust signal.</t>
        </is>
      </c>
      <c r="O30" s="35" t="n"/>
      <c r="P30" s="35" t="n"/>
      <c r="Q30" s="35" t="n"/>
      <c r="R30" s="1" t="n"/>
    </row>
    <row r="31" ht="20" customHeight="1">
      <c r="A31" s="1" t="n"/>
      <c r="B31" s="50" t="n"/>
      <c r="C31" s="50" t="n"/>
      <c r="D31" s="50" t="n"/>
      <c r="E31" s="50" t="n"/>
      <c r="F31" s="52" t="n"/>
      <c r="G31" s="52" t="n"/>
      <c r="H31" s="52" t="n"/>
      <c r="I31" s="52" t="n"/>
      <c r="J31" s="52" t="n"/>
      <c r="K31" s="52" t="n"/>
      <c r="L31" s="52" t="n"/>
      <c r="M31" s="52" t="n"/>
      <c r="N31" s="35" t="n"/>
      <c r="O31" s="35" t="n"/>
      <c r="P31" s="35" t="n"/>
      <c r="Q31" s="35" t="n"/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 ht="24" customHeight="1">
      <c r="A33" s="1" t="n"/>
      <c r="B33" s="10" t="inlineStr">
        <is>
          <t>OFFICE</t>
        </is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" t="n"/>
    </row>
    <row r="34" ht="20" customHeight="1">
      <c r="A34" s="1" t="n"/>
      <c r="B34" s="45" t="inlineStr">
        <is>
          <t>✎  TASKS</t>
        </is>
      </c>
      <c r="C34" s="46" t="n"/>
      <c r="D34" s="46" t="n"/>
      <c r="E34" s="46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 ht="30" customHeight="1">
      <c r="A35" s="1" t="n"/>
      <c r="B35" s="51" t="inlineStr">
        <is>
          <t>Office work with owners, due dates and overdue flags.</t>
        </is>
      </c>
      <c r="C35" s="52" t="n"/>
      <c r="D35" s="52" t="n"/>
      <c r="E35" s="52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 ht="20" customHeight="1">
      <c r="A36" s="1" t="n"/>
      <c r="B36" s="52" t="n"/>
      <c r="C36" s="52" t="n"/>
      <c r="D36" s="52" t="n"/>
      <c r="E36" s="52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 ht="24" customHeight="1">
      <c r="A38" s="1" t="n"/>
      <c r="B38" s="10" t="inlineStr">
        <is>
          <t>YOUR ROUTINE  (a few entries per week)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" t="n"/>
    </row>
    <row r="39" ht="26" customHeight="1">
      <c r="A39" s="1" t="n"/>
      <c r="B39" s="55" t="inlineStr">
        <is>
          <t>1</t>
        </is>
      </c>
      <c r="C39" s="56" t="inlineStr">
        <is>
          <t>Every week</t>
        </is>
      </c>
      <c r="D39" s="37" t="n"/>
      <c r="E39" s="57" t="inlineStr">
        <is>
          <t>Weekly Count: date, product, quantity, your name. Status, usage and the order list update automatically.</t>
        </is>
      </c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1" t="n"/>
    </row>
    <row r="40" ht="26" customHeight="1">
      <c r="A40" s="1" t="n"/>
      <c r="B40" s="55" t="inlineStr">
        <is>
          <t>2</t>
        </is>
      </c>
      <c r="C40" s="56" t="inlineStr">
        <is>
          <t>Each delivery</t>
        </is>
      </c>
      <c r="D40" s="37" t="n"/>
      <c r="E40" s="57" t="inlineStr">
        <is>
          <t>Receiving Log: date, product, quantity received. It is added to stock.</t>
        </is>
      </c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1" t="n"/>
    </row>
    <row r="41" ht="26" customHeight="1">
      <c r="A41" s="1" t="n"/>
      <c r="B41" s="55" t="inlineStr">
        <is>
          <t>3</t>
        </is>
      </c>
      <c r="C41" s="56" t="inlineStr">
        <is>
          <t>Every refill</t>
        </is>
      </c>
      <c r="D41" s="37" t="n"/>
      <c r="E41" s="57" t="inlineStr">
        <is>
          <t>Restock Log: date, time, product, qty before, qty added, your name.</t>
        </is>
      </c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1" t="n"/>
    </row>
    <row r="42" ht="26" customHeight="1">
      <c r="A42" s="1" t="n"/>
      <c r="B42" s="55" t="inlineStr">
        <is>
          <t>4</t>
        </is>
      </c>
      <c r="C42" s="56" t="inlineStr">
        <is>
          <t>Any feedback</t>
        </is>
      </c>
      <c r="D42" s="37" t="n"/>
      <c r="E42" s="57" t="inlineStr">
        <is>
          <t>Feedback Log: type, rating, product, comment, team, follow-up.</t>
        </is>
      </c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1" t="n"/>
    </row>
    <row r="43" ht="26" customHeight="1">
      <c r="A43" s="1" t="n"/>
      <c r="B43" s="58" t="inlineStr">
        <is>
          <t>5</t>
        </is>
      </c>
      <c r="C43" s="56" t="inlineStr">
        <is>
          <t>Monthly</t>
        </is>
      </c>
      <c r="D43" s="37" t="n"/>
      <c r="E43" s="57" t="inlineStr">
        <is>
          <t>Order List → filter Order Flag = ORDER and place the order.</t>
        </is>
      </c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59" t="inlineStr"/>
      <c r="C45" s="60" t="inlineStr">
        <is>
          <t>Blue = your entries</t>
        </is>
      </c>
      <c r="H45" s="61" t="inlineStr"/>
      <c r="I45" s="62" t="inlineStr">
        <is>
          <t>Yellow = one-time setup</t>
        </is>
      </c>
      <c r="M45" s="63" t="inlineStr"/>
      <c r="N45" s="64" t="inlineStr">
        <is>
          <t>White = automatic</t>
        </is>
      </c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87">
    <mergeCell ref="L17:M17"/>
    <mergeCell ref="C45:G45"/>
    <mergeCell ref="B33:Q33"/>
    <mergeCell ref="C41:D41"/>
    <mergeCell ref="F22:I23"/>
    <mergeCell ref="F29:I29"/>
    <mergeCell ref="L14:M14"/>
    <mergeCell ref="N14:O14"/>
    <mergeCell ref="B3:Q3"/>
    <mergeCell ref="C43:D43"/>
    <mergeCell ref="J9:M9"/>
    <mergeCell ref="B21:E21"/>
    <mergeCell ref="J25:M26"/>
    <mergeCell ref="P13:Q13"/>
    <mergeCell ref="B30:E31"/>
    <mergeCell ref="N15:O15"/>
    <mergeCell ref="B1:N1"/>
    <mergeCell ref="B17:K17"/>
    <mergeCell ref="P15:Q15"/>
    <mergeCell ref="N30:Q31"/>
    <mergeCell ref="L16:M16"/>
    <mergeCell ref="N16:O16"/>
    <mergeCell ref="B6:Q6"/>
    <mergeCell ref="B2:C2"/>
    <mergeCell ref="J8:M8"/>
    <mergeCell ref="N2:O2"/>
    <mergeCell ref="C40:D40"/>
    <mergeCell ref="B7:Q7"/>
    <mergeCell ref="J10:M10"/>
    <mergeCell ref="N13:O13"/>
    <mergeCell ref="E40:Q40"/>
    <mergeCell ref="B13:K13"/>
    <mergeCell ref="B22:E23"/>
    <mergeCell ref="B29:E29"/>
    <mergeCell ref="P14:Q14"/>
    <mergeCell ref="N29:Q29"/>
    <mergeCell ref="B28:Q28"/>
    <mergeCell ref="O1:Q1"/>
    <mergeCell ref="F9:I9"/>
    <mergeCell ref="F25:I26"/>
    <mergeCell ref="J21:M21"/>
    <mergeCell ref="B24:E24"/>
    <mergeCell ref="B20:Q20"/>
    <mergeCell ref="J30:M31"/>
    <mergeCell ref="L18:M18"/>
    <mergeCell ref="N18:O18"/>
    <mergeCell ref="F10:I10"/>
    <mergeCell ref="I45:L45"/>
    <mergeCell ref="N17:O17"/>
    <mergeCell ref="F2:G2"/>
    <mergeCell ref="P17:Q17"/>
    <mergeCell ref="E39:Q39"/>
    <mergeCell ref="J24:M24"/>
    <mergeCell ref="B14:K14"/>
    <mergeCell ref="N8:Q8"/>
    <mergeCell ref="F8:I8"/>
    <mergeCell ref="J2:K2"/>
    <mergeCell ref="B34:E34"/>
    <mergeCell ref="B35:E36"/>
    <mergeCell ref="N10:Q10"/>
    <mergeCell ref="B9:E9"/>
    <mergeCell ref="N22:Q23"/>
    <mergeCell ref="N9:Q9"/>
    <mergeCell ref="C42:D42"/>
    <mergeCell ref="B15:K15"/>
    <mergeCell ref="L13:M13"/>
    <mergeCell ref="E41:Q41"/>
    <mergeCell ref="N45:Q45"/>
    <mergeCell ref="F30:I31"/>
    <mergeCell ref="L15:M15"/>
    <mergeCell ref="E43:Q43"/>
    <mergeCell ref="B16:K16"/>
    <mergeCell ref="J29:M29"/>
    <mergeCell ref="E42:Q42"/>
    <mergeCell ref="B18:K18"/>
    <mergeCell ref="P16:Q16"/>
    <mergeCell ref="N21:Q21"/>
    <mergeCell ref="F24:I24"/>
    <mergeCell ref="B12:Q12"/>
    <mergeCell ref="F21:I21"/>
    <mergeCell ref="J22:M23"/>
    <mergeCell ref="C39:D39"/>
    <mergeCell ref="P18:Q18"/>
    <mergeCell ref="B8:E8"/>
    <mergeCell ref="B25:E26"/>
    <mergeCell ref="B38:Q38"/>
    <mergeCell ref="B10:E10"/>
  </mergeCells>
  <conditionalFormatting sqref="B6:Q6">
    <cfRule type="expression" priority="1" dxfId="0">
      <formula>$B$6&lt;&gt;""</formula>
    </cfRule>
  </conditionalFormatting>
  <conditionalFormatting sqref="N13:O18">
    <cfRule type="cellIs" priority="2" operator="equal" dxfId="1" stopIfTrue="1">
      <formula>"ACTION"</formula>
    </cfRule>
    <cfRule type="cellIs" priority="3" operator="equal" dxfId="2" stopIfTrue="1">
      <formula>"CLEAR"</formula>
    </cfRule>
  </conditionalFormatting>
  <hyperlinks>
    <hyperlink ref="B2" location="'Home'!A1" tooltip="Open Home" display="⌂  HOME"/>
    <hyperlink ref="D2" location="'Control Panel'!A1" tooltip="Open Control Panel" display="⚙  CONTROL"/>
    <hyperlink ref="E2" location="'Inventory Master'!A1" tooltip="Open Inventory Master" display="INVENTORY"/>
    <hyperlink ref="F2" location="'Weekly Count'!A1" tooltip="Open Weekly Count" display="✎ COUNT"/>
    <hyperlink ref="H2" location="'Receiving Log'!A1" tooltip="Open Receiving Log" display="✎ RECEIVE"/>
    <hyperlink ref="I2" location="'Order List'!A1" tooltip="Open Order List" display="ORDERS"/>
    <hyperlink ref="J2" location="'Inventory Dashboard'!A1" tooltip="Open Inventory Dashboard" display="◧ INV. DASH"/>
    <hyperlink ref="L2" location="'Pilot Products'!A1" tooltip="Open Pilot Products" display="PILOT ITEMS"/>
    <hyperlink ref="M2" location="'Restock Log'!A1" tooltip="Open Restock Log" display="✎ RESTOCK"/>
    <hyperlink ref="N2" location="'Feedback Log'!A1" tooltip="Open Feedback Log" display="✎ FEEDBACK"/>
    <hyperlink ref="P2" location="'Pilot Dashboard'!A1" tooltip="Open Pilot Dashboard" display="◧ PILOT DASH"/>
    <hyperlink ref="Q2" location="'Tasks'!A1" tooltip="Open Tasks" display="✎ TASKS"/>
    <hyperlink ref="P13" location="'Order List'!A1" tooltip="Open Order List" display="Open  ›"/>
    <hyperlink ref="P14" location="'Inventory Master'!A1" tooltip="Open Inventory Master" display="Open  ›"/>
    <hyperlink ref="P15" location="'Inventory Master'!A1" tooltip="Open Inventory Master" display="Open  ›"/>
    <hyperlink ref="P16" location="'Weekly Count'!A1" tooltip="Open Weekly Count" display="Open  ›"/>
    <hyperlink ref="P17" location="'Tasks'!A1" tooltip="Open Tasks" display="Open  ›"/>
    <hyperlink ref="P18" location="'Feedback Log'!A1" tooltip="Open Feedback Log" display="Open  ›"/>
    <hyperlink ref="B21" location="'Control Panel'!A1" tooltip="Open Control Panel" display="CONTROL PANEL"/>
    <hyperlink ref="F21" location="'Inventory Master'!A1" tooltip="Open Inventory Master" display="INVENTORY MASTER"/>
    <hyperlink ref="J21" location="'Weekly Count'!A1" tooltip="Open Weekly Count" display="✎  WEEKLY COUNT"/>
    <hyperlink ref="N21" location="'Order List'!A1" tooltip="Open Order List" display="ORDER LIST"/>
    <hyperlink ref="B22" location="'Control Panel'!A1" tooltip="Open Control Panel" display="Thresholds, lead time, order month, pilot dates, lists."/>
    <hyperlink ref="F22" location="'Inventory Master'!A1" tooltip="Open Inventory Master" display="Every product with stock %, status, expiry and suggested order."/>
    <hyperlink ref="J22" location="'Weekly Count'!A1" tooltip="Open Weekly Count" display="Log the weekly physical count here."/>
    <hyperlink ref="N22" location="'Order List'!A1" tooltip="Open Order List" display="Auto-built purchase list with priority, supplier and cost."/>
    <hyperlink ref="B24" location="'Inventory Dashboard'!A1" tooltip="Open Inventory Dashboard" display="INVENTORY DASHBOARD"/>
    <hyperlink ref="F24" location="'Receiving Log'!A1" tooltip="Open Receiving Log" display="✎  RECEIVING LOG"/>
    <hyperlink ref="J24" location="'Source Data'!A1" tooltip="Open Source Data" display="SOURCE DATA"/>
    <hyperlink ref="B25" location="'Inventory Dashboard'!A1" tooltip="Open Inventory Dashboard" display="KPIs, status mix, orders by category, expiry watch."/>
    <hyperlink ref="F25" location="'Receiving Log'!A1" tooltip="Open Receiving Log" display="Log deliveries; received units are added to stock."/>
    <hyperlink ref="J25" location="'Source Data'!A1" tooltip="Open Source Data" display="Product master, suppliers and costs (swap it for another office)."/>
    <hyperlink ref="B29" location="'Pilot Products'!A1" tooltip="Open Pilot Products" display="PILOT PRODUCTS"/>
    <hyperlink ref="F29" location="'Restock Log'!A1" tooltip="Open Restock Log" display="✎  RESTOCK LOG"/>
    <hyperlink ref="J29" location="'Feedback Log'!A1" tooltip="Open Feedback Log" display="✎  FEEDBACK LOG"/>
    <hyperlink ref="N29" location="'Pilot Dashboard'!A1" tooltip="Open Pilot Dashboard" display="PILOT DASHBOARD"/>
    <hyperlink ref="B30" location="'Pilot Products'!A1" tooltip="Open Pilot Products" display="Snacks &amp; beverages in the pantry with usage stats."/>
    <hyperlink ref="F30" location="'Restock Log'!A1" tooltip="Open Restock Log" display="Log every refill (date, time, qty)."/>
    <hyperlink ref="J30" location="'Feedback Log'!A1" tooltip="Open Feedback Log" display="Log employee feedback and follow-ups."/>
    <hyperlink ref="N30" location="'Pilot Dashboard'!A1" tooltip="Open Pilot Dashboard" display="Leadership view and continue / expand / adjust signal."/>
    <hyperlink ref="B34" location="'Tasks'!A1" tooltip="Open Tasks" display="✎  TASKS"/>
    <hyperlink ref="B35" location="'Tasks'!A1" tooltip="Open Tasks" display="Office work with owners, due dates and overdue flags."/>
  </hyperlinks>
  <printOptions horizontalCentered="1"/>
  <pageMargins left="0.4" right="0.4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5B6B8C"/>
    <outlinePr summaryBelow="1" summaryRight="1"/>
    <pageSetUpPr fitToPage="1"/>
  </sheetPr>
  <dimension ref="A1:Q44"/>
  <sheetViews>
    <sheetView showGridLines="0" showRowColHeaders="0" tabSelected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5" customWidth="1" min="1" max="1"/>
    <col width="34" customWidth="1" min="2" max="2"/>
    <col width="20" customWidth="1" min="3" max="3"/>
    <col width="44" customWidth="1" min="4" max="4"/>
    <col width="3" customWidth="1" min="5" max="5"/>
    <col width="20" customWidth="1" min="6" max="6"/>
    <col width="20" customWidth="1" min="7" max="7"/>
    <col width="24" customWidth="1" min="8" max="8"/>
    <col width="2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.5" customWidth="1" min="17" max="17"/>
    <col hidden="1" width="13" customWidth="1" min="18" max="16384"/>
  </cols>
  <sheetData>
    <row r="1" ht="42" customHeight="1">
      <c r="A1" s="1" t="n"/>
      <c r="B1" s="2">
        <f>cfg_Site&amp;" Operations Hub   ·   Control Panel"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3">
        <f>cfg_AsOf</f>
        <v/>
      </c>
      <c r="P1" s="1" t="n"/>
      <c r="Q1" s="1" t="n"/>
    </row>
    <row r="2" ht="28" customHeight="1">
      <c r="A2" s="1" t="n"/>
      <c r="B2" s="6" t="inlineStr">
        <is>
          <t>⌂  HOME</t>
        </is>
      </c>
      <c r="C2" s="4" t="inlineStr">
        <is>
          <t>⚙  CONTROL</t>
        </is>
      </c>
      <c r="D2" s="6" t="inlineStr">
        <is>
          <t>INVENTORY</t>
        </is>
      </c>
      <c r="E2" s="6" t="inlineStr">
        <is>
          <t>✎ COUNT</t>
        </is>
      </c>
      <c r="F2" s="7" t="n"/>
      <c r="G2" s="6" t="inlineStr">
        <is>
          <t>✎ RECEIVE</t>
        </is>
      </c>
      <c r="H2" s="6" t="inlineStr">
        <is>
          <t>ORDERS</t>
        </is>
      </c>
      <c r="I2" s="6" t="inlineStr">
        <is>
          <t>◧ INV. DASH</t>
        </is>
      </c>
      <c r="J2" s="6" t="inlineStr">
        <is>
          <t>PILOT ITEMS</t>
        </is>
      </c>
      <c r="K2" s="6" t="inlineStr">
        <is>
          <t>✎ RESTOCK</t>
        </is>
      </c>
      <c r="L2" s="6" t="inlineStr">
        <is>
          <t>✎ FEEDBACK</t>
        </is>
      </c>
      <c r="M2" s="7" t="n"/>
      <c r="N2" s="6" t="inlineStr">
        <is>
          <t>◧ PILOT DASH</t>
        </is>
      </c>
      <c r="O2" s="6" t="inlineStr">
        <is>
          <t>✎ TASKS</t>
        </is>
      </c>
      <c r="P2" s="7" t="n"/>
      <c r="Q2" s="1" t="n"/>
    </row>
    <row r="3" ht="30" customHeight="1">
      <c r="A3" s="1" t="n"/>
      <c r="B3" s="8" t="inlineStr">
        <is>
          <t>Every global setting lives here. Change a yellow cell once and all sheets, statuses, orders and dashboards recalculate.</t>
        </is>
      </c>
      <c r="Q3" s="1" t="n"/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6" ht="24" customHeight="1">
      <c r="B6" s="65" t="inlineStr">
        <is>
          <t>GENERAL</t>
        </is>
      </c>
      <c r="C6" s="11" t="n"/>
      <c r="D6" s="11" t="n"/>
      <c r="F6" s="65" t="inlineStr">
        <is>
          <t>LISTS  (dropdown sources — edit anytime)</t>
        </is>
      </c>
      <c r="G6" s="11" t="n"/>
      <c r="H6" s="11" t="n"/>
      <c r="I6" s="11" t="n"/>
    </row>
    <row r="7" ht="22" customHeight="1">
      <c r="B7" s="66" t="inlineStr">
        <is>
          <t>Site / office name</t>
        </is>
      </c>
      <c r="C7" s="67" t="inlineStr">
        <is>
          <t>SJUB</t>
        </is>
      </c>
      <c r="D7" s="68" t="inlineStr">
        <is>
          <t>Shown in every title bar.</t>
        </is>
      </c>
      <c r="F7" s="69" t="inlineStr">
        <is>
          <t>STAFF</t>
        </is>
      </c>
      <c r="G7" s="69" t="inlineStr">
        <is>
          <t>AREAS / TEAMS</t>
        </is>
      </c>
      <c r="H7" s="69" t="inlineStr">
        <is>
          <t>SNACK CATEGORIES</t>
        </is>
      </c>
      <c r="I7" s="69" t="inlineStr">
        <is>
          <t>BEVERAGE CATEGORIES</t>
        </is>
      </c>
    </row>
    <row r="8" ht="34" customHeight="1">
      <c r="B8" s="66" t="inlineStr">
        <is>
          <t>Report date (as of)</t>
        </is>
      </c>
      <c r="C8" s="70">
        <f>TODAY()</f>
        <v/>
      </c>
      <c r="D8" s="68" t="inlineStr">
        <is>
          <t>Leave as =TODAY() for live reporting, or type a date to report as of that day.</t>
        </is>
      </c>
      <c r="F8" s="71" t="inlineStr">
        <is>
          <t>Names for Counted By / Refilled By / Owner</t>
        </is>
      </c>
      <c r="G8" s="71" t="inlineStr">
        <is>
          <t>Used by the Feedback Log</t>
        </is>
      </c>
      <c r="H8" s="71" t="inlineStr">
        <is>
          <t>Source categories placed in the pantry as Snack</t>
        </is>
      </c>
      <c r="I8" s="71" t="inlineStr">
        <is>
          <t>Source categories placed as Beverage</t>
        </is>
      </c>
    </row>
    <row r="9">
      <c r="F9" s="72" t="n"/>
      <c r="G9" s="72" t="inlineStr">
        <is>
          <t>Front Office</t>
        </is>
      </c>
      <c r="H9" s="72" t="inlineStr">
        <is>
          <t>Popcorn</t>
        </is>
      </c>
      <c r="I9" s="72" t="inlineStr">
        <is>
          <t>Coffee</t>
        </is>
      </c>
    </row>
    <row r="10" ht="24" customHeight="1">
      <c r="B10" s="65" t="inlineStr">
        <is>
          <t>SYSTEM 1  ·  INVENTORY RULES</t>
        </is>
      </c>
      <c r="C10" s="11" t="n"/>
      <c r="D10" s="11" t="n"/>
      <c r="F10" s="72" t="n"/>
      <c r="G10" s="72" t="inlineStr">
        <is>
          <t>Operations</t>
        </is>
      </c>
      <c r="H10" s="72" t="inlineStr">
        <is>
          <t>Pretzels . Crackers. Chips</t>
        </is>
      </c>
      <c r="I10" s="72" t="inlineStr">
        <is>
          <t>Teabags</t>
        </is>
      </c>
    </row>
    <row r="11" ht="22" customHeight="1">
      <c r="B11" s="66" t="inlineStr">
        <is>
          <t>Low-stock threshold (% of PAR)</t>
        </is>
      </c>
      <c r="C11" s="73" t="n">
        <v>0.5</v>
      </c>
      <c r="D11" s="68" t="inlineStr">
        <is>
          <t>At or below this share of PAR an item turns LOW (amber).</t>
        </is>
      </c>
      <c r="F11" s="72" t="n"/>
      <c r="G11" s="72" t="inlineStr">
        <is>
          <t>Administration</t>
        </is>
      </c>
      <c r="H11" s="72" t="inlineStr">
        <is>
          <t>Nut</t>
        </is>
      </c>
      <c r="I11" s="72" t="n"/>
    </row>
    <row r="12" ht="22" customHeight="1">
      <c r="B12" s="66" t="inlineStr">
        <is>
          <t>Critical threshold (% of PAR)</t>
        </is>
      </c>
      <c r="C12" s="73" t="n">
        <v>0.25</v>
      </c>
      <c r="D12" s="68" t="inlineStr">
        <is>
          <t>At or below this share of PAR an item turns CRITICAL (red).</t>
        </is>
      </c>
      <c r="F12" s="72" t="n"/>
      <c r="G12" s="72" t="n"/>
      <c r="H12" s="72" t="inlineStr">
        <is>
          <t>Cookie. Biscuit</t>
        </is>
      </c>
      <c r="I12" s="72" t="n"/>
    </row>
    <row r="13" ht="22" customHeight="1">
      <c r="B13" s="66" t="inlineStr">
        <is>
          <t>Supplier lead time (days)</t>
        </is>
      </c>
      <c r="C13" s="74" t="n">
        <v>7</v>
      </c>
      <c r="D13" s="68" t="inlineStr">
        <is>
          <t>Used to calculate Need-By dates on the order list.</t>
        </is>
      </c>
      <c r="F13" s="72" t="n"/>
      <c r="G13" s="72" t="n"/>
      <c r="H13" s="72" t="inlineStr">
        <is>
          <t>Candy</t>
        </is>
      </c>
      <c r="I13" s="72" t="n"/>
    </row>
    <row r="14" ht="22" customHeight="1">
      <c r="B14" s="66" t="inlineStr">
        <is>
          <t>Expiry warning window (days)</t>
        </is>
      </c>
      <c r="C14" s="74" t="n">
        <v>30</v>
      </c>
      <c r="D14" s="68" t="inlineStr">
        <is>
          <t>Items expiring within this many days are flagged EXPIRING.</t>
        </is>
      </c>
      <c r="F14" s="72" t="n"/>
      <c r="G14" s="72" t="n"/>
      <c r="H14" s="72" t="inlineStr">
        <is>
          <t>Healthy Snacks</t>
        </is>
      </c>
      <c r="I14" s="72" t="n"/>
    </row>
    <row r="15" ht="22" customHeight="1">
      <c r="B15" s="66" t="inlineStr">
        <is>
          <t>Order month</t>
        </is>
      </c>
      <c r="C15" s="75">
        <f>DATE(YEAR(cfg_AsOf),MONTH(cfg_AsOf),1)</f>
        <v/>
      </c>
      <c r="D15" s="68" t="inlineStr">
        <is>
          <t>Defaults to the report month automatically; type a date to plan another month.</t>
        </is>
      </c>
      <c r="F15" s="72" t="n"/>
      <c r="G15" s="72" t="n"/>
      <c r="H15" s="72" t="n"/>
      <c r="I15" s="72" t="n"/>
    </row>
    <row r="16" ht="22" customHeight="1">
      <c r="B16" s="66" t="inlineStr">
        <is>
          <t>Also reorder OK items below PAR?</t>
        </is>
      </c>
      <c r="C16" s="67" t="inlineStr">
        <is>
          <t>No</t>
        </is>
      </c>
      <c r="D16" s="68" t="inlineStr">
        <is>
          <t>No = order only LOW and CRITICAL items. Yes = top every item up to PAR.</t>
        </is>
      </c>
      <c r="F16" s="72" t="n"/>
      <c r="G16" s="72" t="n"/>
      <c r="H16" s="72" t="n"/>
      <c r="I16" s="72" t="n"/>
    </row>
    <row r="17">
      <c r="F17" s="72" t="n"/>
      <c r="G17" s="72" t="n"/>
      <c r="H17" s="72" t="n"/>
      <c r="I17" s="72" t="n"/>
    </row>
    <row r="18" ht="24" customHeight="1">
      <c r="B18" s="65" t="inlineStr">
        <is>
          <t>SYSTEM 2  ·  PANTRY PILOT</t>
        </is>
      </c>
      <c r="C18" s="11" t="n"/>
      <c r="D18" s="11" t="n"/>
      <c r="F18" s="72" t="n"/>
      <c r="G18" s="72" t="n"/>
      <c r="H18" s="72" t="n"/>
      <c r="I18" s="72" t="n"/>
    </row>
    <row r="19" ht="22" customHeight="1">
      <c r="B19" s="66" t="inlineStr">
        <is>
          <t>Pilot start date</t>
        </is>
      </c>
      <c r="C19" s="76" t="n">
        <v>46293</v>
      </c>
      <c r="D19" s="68" t="inlineStr">
        <is>
          <t>Day 1 of the pilot.</t>
        </is>
      </c>
      <c r="F19" s="72" t="n"/>
      <c r="G19" s="72" t="n"/>
      <c r="H19" s="72" t="n"/>
      <c r="I19" s="72" t="n"/>
    </row>
    <row r="20" ht="22" customHeight="1">
      <c r="B20" s="66" t="inlineStr">
        <is>
          <t>Pilot duration (days)</t>
        </is>
      </c>
      <c r="C20" s="74" t="n">
        <v>60</v>
      </c>
      <c r="D20" s="68" t="inlineStr">
        <is>
          <t>Calendar days, including the start and end dates.</t>
        </is>
      </c>
      <c r="F20" s="72" t="n"/>
      <c r="G20" s="72" t="n"/>
      <c r="H20" s="72" t="n"/>
      <c r="I20" s="72" t="n"/>
    </row>
    <row r="21" ht="22" customHeight="1">
      <c r="B21" s="66" t="inlineStr">
        <is>
          <t>Pilot end date</t>
        </is>
      </c>
      <c r="C21" s="77">
        <f>cfg_PilotStart+cfg_PilotDays-1</f>
        <v/>
      </c>
      <c r="D21" s="68" t="inlineStr">
        <is>
          <t>Calculated: start + duration − 1.</t>
        </is>
      </c>
      <c r="F21" s="72" t="n"/>
      <c r="G21" s="72" t="n"/>
      <c r="H21" s="72" t="n"/>
      <c r="I21" s="72" t="n"/>
    </row>
    <row r="22" ht="22" customHeight="1">
      <c r="B22" s="66" t="inlineStr">
        <is>
          <t>Pilot weeks</t>
        </is>
      </c>
      <c r="C22" s="78">
        <f>ROUNDUP(cfg_PilotDays/7,0)</f>
        <v/>
      </c>
      <c r="D22" s="68" t="inlineStr">
        <is>
          <t>Calculated.</t>
        </is>
      </c>
      <c r="F22" s="72" t="n"/>
      <c r="G22" s="72" t="n"/>
      <c r="H22" s="72" t="n"/>
      <c r="I22" s="72" t="n"/>
    </row>
    <row r="23">
      <c r="F23" s="72" t="n"/>
      <c r="G23" s="72" t="n"/>
      <c r="H23" s="72" t="n"/>
      <c r="I23" s="72" t="n"/>
    </row>
    <row r="24" ht="24" customHeight="1">
      <c r="B24" s="65" t="inlineStr">
        <is>
          <t>PILOT DECISION RULES  (drive the leadership recommendation)</t>
        </is>
      </c>
      <c r="C24" s="11" t="n"/>
      <c r="D24" s="11" t="n"/>
      <c r="F24" s="72" t="n"/>
      <c r="G24" s="72" t="n"/>
      <c r="H24" s="72" t="n"/>
      <c r="I24" s="72" t="n"/>
    </row>
    <row r="25" ht="22" customHeight="1">
      <c r="B25" s="66" t="inlineStr">
        <is>
          <t>Minimum feedback entries for a decision</t>
        </is>
      </c>
      <c r="C25" s="74" t="n">
        <v>10</v>
      </c>
      <c r="D25" s="68" t="inlineStr">
        <is>
          <t>Below this the dashboard says GATHER MORE DATA.</t>
        </is>
      </c>
      <c r="F25" s="72" t="n"/>
      <c r="G25" s="72" t="n"/>
      <c r="H25" s="72" t="n"/>
      <c r="I25" s="72" t="n"/>
    </row>
    <row r="26" ht="22" customHeight="1">
      <c r="B26" s="66" t="inlineStr">
        <is>
          <t>EXPAND if average rating ≥</t>
        </is>
      </c>
      <c r="C26" s="79" t="n">
        <v>4.2</v>
      </c>
      <c r="D26" s="68" t="inlineStr">
        <is>
          <t>…and positive share at or above the next setting.</t>
        </is>
      </c>
      <c r="F26" s="72" t="n"/>
      <c r="G26" s="72" t="n"/>
      <c r="H26" s="72" t="n"/>
      <c r="I26" s="72" t="n"/>
    </row>
    <row r="27" ht="22" customHeight="1">
      <c r="B27" s="66" t="inlineStr">
        <is>
          <t>EXPAND if positive feedback ≥</t>
        </is>
      </c>
      <c r="C27" s="73" t="n">
        <v>0.6</v>
      </c>
      <c r="D27" s="68" t="inlineStr"/>
      <c r="F27" s="72" t="n"/>
      <c r="G27" s="72" t="n"/>
      <c r="H27" s="72" t="n"/>
      <c r="I27" s="72" t="n"/>
    </row>
    <row r="28" ht="22" customHeight="1">
      <c r="B28" s="66" t="inlineStr">
        <is>
          <t>CONTINUE if average rating ≥</t>
        </is>
      </c>
      <c r="C28" s="79" t="n">
        <v>3.5</v>
      </c>
      <c r="D28" s="68" t="inlineStr">
        <is>
          <t>Below this the recommendation is ADJUST.</t>
        </is>
      </c>
      <c r="F28" s="72" t="n"/>
      <c r="G28" s="72" t="n"/>
      <c r="H28" s="72" t="n"/>
      <c r="I28" s="72" t="n"/>
    </row>
    <row r="29">
      <c r="F29" s="72" t="n"/>
      <c r="G29" s="72" t="n"/>
      <c r="H29" s="72" t="n"/>
      <c r="I29" s="72" t="n"/>
    </row>
    <row r="30">
      <c r="F30" s="72" t="n"/>
      <c r="G30" s="72" t="n"/>
      <c r="H30" s="72" t="n"/>
      <c r="I30" s="72" t="n"/>
    </row>
    <row r="31">
      <c r="F31" s="72" t="n"/>
      <c r="G31" s="72" t="n"/>
      <c r="H31" s="72" t="n"/>
      <c r="I31" s="72" t="n"/>
    </row>
    <row r="32">
      <c r="F32" s="72" t="n"/>
      <c r="G32" s="72" t="n"/>
      <c r="H32" s="72" t="n"/>
      <c r="I32" s="72" t="n"/>
    </row>
    <row r="33">
      <c r="F33" s="72" t="n"/>
      <c r="G33" s="72" t="n"/>
      <c r="H33" s="72" t="n"/>
      <c r="I33" s="72" t="n"/>
    </row>
    <row r="34">
      <c r="F34" s="72" t="n"/>
      <c r="G34" s="72" t="n"/>
      <c r="H34" s="72" t="n"/>
      <c r="I34" s="72" t="n"/>
    </row>
    <row r="35">
      <c r="F35" s="72" t="n"/>
      <c r="G35" s="72" t="n"/>
      <c r="H35" s="72" t="n"/>
      <c r="I35" s="72" t="n"/>
    </row>
    <row r="36">
      <c r="F36" s="72" t="n"/>
      <c r="G36" s="72" t="n"/>
      <c r="H36" s="72" t="n"/>
      <c r="I36" s="72" t="n"/>
    </row>
    <row r="37">
      <c r="F37" s="72" t="n"/>
      <c r="G37" s="72" t="n"/>
      <c r="H37" s="72" t="n"/>
      <c r="I37" s="72" t="n"/>
    </row>
    <row r="38">
      <c r="F38" s="72" t="n"/>
      <c r="G38" s="72" t="n"/>
      <c r="H38" s="72" t="n"/>
      <c r="I38" s="72" t="n"/>
    </row>
    <row r="41" ht="24" customHeight="1">
      <c r="B41" s="65" t="inlineStr">
        <is>
          <t>HOW THIS WORKBOOK IS COLOR-CODED</t>
        </is>
      </c>
      <c r="C41" s="11" t="n"/>
      <c r="D41" s="11" t="n"/>
    </row>
    <row r="42" ht="22" customHeight="1">
      <c r="B42" s="80" t="inlineStr">
        <is>
          <t>Blue cells</t>
        </is>
      </c>
      <c r="C42" s="81" t="inlineStr">
        <is>
          <t>Your weekly entries: physical counts, refills, feedback.</t>
        </is>
      </c>
    </row>
    <row r="43" ht="22" customHeight="1">
      <c r="B43" s="82" t="inlineStr">
        <is>
          <t>Yellow cells</t>
        </is>
      </c>
      <c r="C43" s="81" t="inlineStr">
        <is>
          <t>One-time setup: settings, lists and the source product file.</t>
        </is>
      </c>
    </row>
    <row r="44" ht="22" customHeight="1">
      <c r="B44" s="83" t="inlineStr">
        <is>
          <t>Grey / white cells</t>
        </is>
      </c>
      <c r="C44" s="81" t="inlineStr">
        <is>
          <t>Calculated automatically. Locked — never type here.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5">
    <mergeCell ref="L2:M2"/>
    <mergeCell ref="B10:D10"/>
    <mergeCell ref="O2:P2"/>
    <mergeCell ref="C43:D43"/>
    <mergeCell ref="B1:N1"/>
    <mergeCell ref="E2:F2"/>
    <mergeCell ref="B41:D41"/>
    <mergeCell ref="B3:P3"/>
    <mergeCell ref="C42:D42"/>
    <mergeCell ref="B18:D18"/>
    <mergeCell ref="O1:P1"/>
    <mergeCell ref="C44:D44"/>
    <mergeCell ref="B6:D6"/>
    <mergeCell ref="B24:D24"/>
    <mergeCell ref="F6:I6"/>
  </mergeCells>
  <dataValidations count="12">
    <dataValidation sqref="C11" showDropDown="0" showInputMessage="0" showErrorMessage="1" allowBlank="1" errorTitle="Invalid entry" error="Please pick a value from the list or enter a valid value." type="decimal" errorStyle="stop" operator="between">
      <formula1>0</formula1>
      <formula2>1</formula2>
    </dataValidation>
    <dataValidation sqref="C12" showDropDown="0" showInputMessage="0" showErrorMessage="1" allowBlank="1" errorTitle="Invalid entry" error="Please pick a value from the list or enter a valid value." type="decimal" errorStyle="stop" operator="between">
      <formula1>0</formula1>
      <formula2>1</formula2>
    </dataValidation>
    <dataValidation sqref="C13" showDropDown="0" showInputMessage="0" showErrorMessage="1" allowBlank="1" errorTitle="Invalid entry" error="Please pick a value from the list or enter a valid value." type="whole" errorStyle="stop" operator="between">
      <formula1>0</formula1>
      <formula2>120</formula2>
    </dataValidation>
    <dataValidation sqref="C14" showDropDown="0" showInputMessage="0" showErrorMessage="1" allowBlank="1" errorTitle="Invalid entry" error="Please pick a value from the list or enter a valid value." type="whole" errorStyle="stop" operator="between">
      <formula1>0</formula1>
      <formula2>365</formula2>
    </dataValidation>
    <dataValidation sqref="C16" showDropDown="0" showInputMessage="0" showErrorMessage="1" allowBlank="1" errorTitle="Invalid entry" error="Please pick a value from the list or enter a valid value." type="list" errorStyle="stop">
      <formula1>"Yes,No"</formula1>
    </dataValidation>
    <dataValidation sqref="C20" showDropDown="0" showInputMessage="0" showErrorMessage="1" allowBlank="1" errorTitle="Invalid entry" error="Please pick a value from the list or enter a valid value." type="whole" errorStyle="stop" operator="between">
      <formula1>1</formula1>
      <formula2>730</formula2>
    </dataValidation>
    <dataValidation sqref="C25" showDropDown="0" showInputMessage="0" showErrorMessage="1" allowBlank="1" errorTitle="Invalid entry" error="Please pick a value from the list or enter a valid value." type="whole" errorStyle="stop" operator="between">
      <formula1>0</formula1>
      <formula2>10000</formula2>
    </dataValidation>
    <dataValidation sqref="C26" showDropDown="0" showInputMessage="0" showErrorMessage="1" allowBlank="1" errorTitle="Invalid entry" error="Please pick a value from the list or enter a valid value." type="decimal" errorStyle="stop" operator="between">
      <formula1>1</formula1>
      <formula2>5</formula2>
    </dataValidation>
    <dataValidation sqref="C27" showDropDown="0" showInputMessage="0" showErrorMessage="1" allowBlank="1" errorTitle="Invalid entry" error="Please pick a value from the list or enter a valid value." type="decimal" errorStyle="stop" operator="between">
      <formula1>0</formula1>
      <formula2>1</formula2>
    </dataValidation>
    <dataValidation sqref="C28" showDropDown="0" showInputMessage="0" showErrorMessage="1" allowBlank="1" errorTitle="Invalid entry" error="Please pick a value from the list or enter a valid value." type="decimal" errorStyle="stop" operator="between">
      <formula1>1</formula1>
      <formula2>5</formula2>
    </dataValidation>
    <dataValidation sqref="H9:H38" showDropDown="0" showInputMessage="1" showErrorMessage="1" allowBlank="1" errorTitle="Invalid entry" error="Please pick a value from the list or enter a valid value." promptTitle="Category" prompt="Pick a category from the Source Data." type="list" errorStyle="warning">
      <formula1>CategoryList</formula1>
    </dataValidation>
    <dataValidation sqref="I9:I38" showDropDown="0" showInputMessage="1" showErrorMessage="1" allowBlank="1" errorTitle="Invalid entry" error="Please pick a value from the list or enter a valid value." promptTitle="Category" prompt="Pick a category from the Source Data." type="list" errorStyle="warning">
      <formula1>CategoryList</formula1>
    </dataValidation>
  </dataValidations>
  <hyperlinks>
    <hyperlink ref="B2" location="'Home'!A1" tooltip="Open Home" display="⌂  HOME"/>
    <hyperlink ref="C2" location="'Control Panel'!A1" tooltip="Open Control Panel" display="⚙  CONTROL"/>
    <hyperlink ref="D2" location="'Inventory Master'!A1" tooltip="Open Inventory Master" display="INVENTORY"/>
    <hyperlink ref="E2" location="'Weekly Count'!A1" tooltip="Open Weekly Count" display="✎ COUNT"/>
    <hyperlink ref="G2" location="'Receiving Log'!A1" tooltip="Open Receiving Log" display="✎ RECEIVE"/>
    <hyperlink ref="H2" location="'Order List'!A1" tooltip="Open Order List" display="ORDERS"/>
    <hyperlink ref="I2" location="'Inventory Dashboard'!A1" tooltip="Open Inventory Dashboard" display="◧ INV. DASH"/>
    <hyperlink ref="J2" location="'Pilot Products'!A1" tooltip="Open Pilot Products" display="PILOT ITEMS"/>
    <hyperlink ref="K2" location="'Restock Log'!A1" tooltip="Open Restock Log" display="✎ RESTOCK"/>
    <hyperlink ref="L2" location="'Feedback Log'!A1" tooltip="Open Feedback Log" display="✎ FEEDBACK"/>
    <hyperlink ref="N2" location="'Pilot Dashboard'!A1" tooltip="Open Pilot Dashboard" display="◧ PILOT DASH"/>
    <hyperlink ref="O2" location="'Tasks'!A1" tooltip="Open Tasks" display="✎ TASKS"/>
  </hyperlinks>
  <printOptions horizontalCentered="1"/>
  <pageMargins left="0.4" right="0.4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42A5E"/>
    <outlinePr summaryBelow="1" summaryRight="1"/>
    <pageSetUpPr fitToPage="1"/>
  </sheetPr>
  <dimension ref="A1:U305"/>
  <sheetViews>
    <sheetView showGridLines="0" showRowColHeaders="0" tabSelected="0" zoomScale="10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0" customWidth="1" min="2" max="2"/>
    <col width="34" customWidth="1" min="3" max="3"/>
    <col width="11" customWidth="1" min="4" max="4"/>
    <col width="10" customWidth="1" min="5" max="5"/>
    <col width="11" customWidth="1" min="6" max="6"/>
    <col width="11" customWidth="1" min="7" max="7"/>
    <col width="11" customWidth="1" min="8" max="8"/>
    <col width="14" customWidth="1" min="9" max="9"/>
    <col width="12" customWidth="1" min="10" max="10"/>
    <col width="13" customWidth="1" min="11" max="11"/>
    <col width="15" customWidth="1" min="12" max="12"/>
    <col width="15" customWidth="1" min="13" max="13"/>
    <col width="10" customWidth="1" min="14" max="14"/>
    <col width="14" customWidth="1" min="15" max="15"/>
    <col width="10" customWidth="1" min="16" max="16"/>
    <col width="12" customWidth="1" min="17" max="17"/>
    <col width="12" customWidth="1" min="18" max="18"/>
    <col width="18" customWidth="1" min="19" max="19"/>
    <col width="10" customWidth="1" min="20" max="20"/>
    <col width="2.5" customWidth="1" min="21" max="21"/>
    <col hidden="1" width="13" customWidth="1" min="22" max="16384"/>
  </cols>
  <sheetData>
    <row r="1" ht="42" customHeight="1">
      <c r="A1" s="1" t="n"/>
      <c r="B1" s="2">
        <f>cfg_Site&amp;" Operations Hub   ·   Inventory Management"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3">
        <f>cfg_AsOf</f>
        <v/>
      </c>
      <c r="T1" s="1" t="n"/>
      <c r="U1" s="1" t="n"/>
    </row>
    <row r="2" ht="28" customHeight="1">
      <c r="A2" s="1" t="n"/>
      <c r="B2" s="6" t="inlineStr">
        <is>
          <t>⌂  HOME</t>
        </is>
      </c>
      <c r="C2" s="6" t="inlineStr">
        <is>
          <t>⚙  CONTROL</t>
        </is>
      </c>
      <c r="D2" s="4" t="inlineStr">
        <is>
          <t>INVENTORY</t>
        </is>
      </c>
      <c r="E2" s="6" t="inlineStr">
        <is>
          <t>✎ COUNT</t>
        </is>
      </c>
      <c r="F2" s="7" t="n"/>
      <c r="G2" s="6" t="inlineStr">
        <is>
          <t>✎ RECEIVE</t>
        </is>
      </c>
      <c r="H2" s="7" t="n"/>
      <c r="I2" s="6" t="inlineStr">
        <is>
          <t>ORDERS</t>
        </is>
      </c>
      <c r="J2" s="7" t="n"/>
      <c r="K2" s="6" t="inlineStr">
        <is>
          <t>◧ INV. DASH</t>
        </is>
      </c>
      <c r="L2" s="7" t="n"/>
      <c r="M2" s="6" t="inlineStr">
        <is>
          <t>PILOT ITEMS</t>
        </is>
      </c>
      <c r="N2" s="6" t="inlineStr">
        <is>
          <t>✎ RESTOCK</t>
        </is>
      </c>
      <c r="O2" s="7" t="n"/>
      <c r="P2" s="6" t="inlineStr">
        <is>
          <t>✎ FEEDBACK</t>
        </is>
      </c>
      <c r="Q2" s="7" t="n"/>
      <c r="R2" s="6" t="inlineStr">
        <is>
          <t>◧ PILOT DASH</t>
        </is>
      </c>
      <c r="S2" s="7" t="n"/>
      <c r="T2" s="6" t="inlineStr">
        <is>
          <t>✎ TASKS</t>
        </is>
      </c>
      <c r="U2" s="1" t="n"/>
    </row>
    <row r="3" ht="30" customHeight="1">
      <c r="A3" s="1" t="n"/>
      <c r="B3" s="8" t="inlineStr">
        <is>
          <t>One row per product, built from Source Data. Current stock = latest count + units received after it (Receiving Log). Status: OK › LOW › CRITICAL using the Control Panel thresholds. Nothing on this page is typed by hand.</t>
        </is>
      </c>
      <c r="U3" s="1" t="n"/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 ht="34" customHeight="1">
      <c r="B5" s="84" t="inlineStr">
        <is>
          <t>Category</t>
        </is>
      </c>
      <c r="C5" s="84" t="inlineStr">
        <is>
          <t>Item Name</t>
        </is>
      </c>
      <c r="D5" s="84" t="inlineStr">
        <is>
          <t>Item #</t>
        </is>
      </c>
      <c r="E5" s="84" t="inlineStr">
        <is>
          <t>PAR Level</t>
        </is>
      </c>
      <c r="F5" s="84" t="inlineStr">
        <is>
          <t>Starting Qty</t>
        </is>
      </c>
      <c r="G5" s="84" t="inlineStr">
        <is>
          <t>Latest Count</t>
        </is>
      </c>
      <c r="H5" s="84" t="inlineStr">
        <is>
          <t>Current Stock</t>
        </is>
      </c>
      <c r="I5" s="84" t="inlineStr">
        <is>
          <t>Stock %</t>
        </is>
      </c>
      <c r="J5" s="84" t="inlineStr">
        <is>
          <t>Status</t>
        </is>
      </c>
      <c r="K5" s="84" t="inlineStr">
        <is>
          <t>Suggested Order Qty</t>
        </is>
      </c>
      <c r="L5" s="84" t="inlineStr">
        <is>
          <t>Last Count Date</t>
        </is>
      </c>
      <c r="M5" s="84" t="inlineStr">
        <is>
          <t>Last Received Date</t>
        </is>
      </c>
      <c r="N5" s="84" t="inlineStr">
        <is>
          <t>Counts Logged</t>
        </is>
      </c>
      <c r="O5" s="84" t="inlineStr">
        <is>
          <t>Expiration Date</t>
        </is>
      </c>
      <c r="P5" s="84" t="inlineStr">
        <is>
          <t>Days to Expiry</t>
        </is>
      </c>
      <c r="Q5" s="84" t="inlineStr">
        <is>
          <t>Expiry Status</t>
        </is>
      </c>
      <c r="R5" s="84" t="inlineStr">
        <is>
          <t>Received Since Count</t>
        </is>
      </c>
      <c r="S5" s="84" t="inlineStr">
        <is>
          <t>Supplier</t>
        </is>
      </c>
      <c r="T5" s="84" t="inlineStr">
        <is>
          <t>Unit Cost</t>
        </is>
      </c>
    </row>
    <row r="6" ht="20" customHeight="1">
      <c r="B6" s="85">
        <f>'_Engine'!B2</f>
        <v/>
      </c>
      <c r="C6" s="85">
        <f>'_Engine'!C2</f>
        <v/>
      </c>
      <c r="D6" s="86">
        <f>'_Engine'!D2</f>
        <v/>
      </c>
      <c r="E6" s="87">
        <f>'_Engine'!G2</f>
        <v/>
      </c>
      <c r="F6" s="87">
        <f>IF(OR($C6="",N6=0),"",INDEX(CL_Count,MATCH('_Engine'!E2&amp;"|1",CL_Key,0)))</f>
        <v/>
      </c>
      <c r="G6" s="87">
        <f>IF(OR($C6="",N6=0),"",INDEX(CL_Count,MATCH('_Engine'!E2&amp;"|"&amp;N6,CL_Key,0)))</f>
        <v/>
      </c>
      <c r="H6" s="87">
        <f>IF(OR($C6="",G6=""),"",G6+N(R6))</f>
        <v/>
      </c>
      <c r="I6" s="88">
        <f>IF(OR(H6="",E6="",N(E6)=0),"",H6/E6)</f>
        <v/>
      </c>
      <c r="J6" s="86">
        <f>IF($C6="","",IF(H6="","NO COUNT",IF(OR(E6="",N(E6)=0),"NO PAR",IF(I6&lt;=cfg_Crit,"CRITICAL",IF(I6&lt;=cfg_Low,"LOW","OK")))))</f>
        <v/>
      </c>
      <c r="K6" s="87">
        <f>IF(OR($C6="",H6="",E6=""),"",MAX(0,E6-H6))</f>
        <v/>
      </c>
      <c r="L6" s="89">
        <f>IF(OR($C6="",N6=0),"",INDEX(CL_Date,MATCH('_Engine'!E2&amp;"|"&amp;N6,CL_Key,0)))</f>
        <v/>
      </c>
      <c r="M6" s="89">
        <f>'_Engine'!F2</f>
        <v/>
      </c>
      <c r="N6" s="87">
        <f>IF($C6="","",COUNTIFS(CL_Prod,'_Engine'!E2,CL_Count,"&lt;&gt;"))</f>
        <v/>
      </c>
      <c r="O6" s="89">
        <f>'_Engine'!L2</f>
        <v/>
      </c>
      <c r="P6" s="90">
        <f>IF(ISNUMBER(O6),O6-cfg_AsOf,"")</f>
        <v/>
      </c>
      <c r="Q6" s="86">
        <f>IF($C6="","",IF(NOT(ISNUMBER(O6)),"N/A",IF(P6&lt;0,"EXPIRED",IF(P6&lt;=cfg_ExpiryWarn,"EXPIRING","OK"))))</f>
        <v/>
      </c>
      <c r="R6" s="87">
        <f>IF(OR($C6="",L6=""),"",SUMIFS(RC_Qty,RC_Prod,'_Engine'!E2,RC_Date,"&gt;"&amp;L6))</f>
        <v/>
      </c>
      <c r="S6" s="85">
        <f>'_Engine'!AC2</f>
        <v/>
      </c>
      <c r="T6" s="91">
        <f>'_Engine'!AD2</f>
        <v/>
      </c>
    </row>
    <row r="7" ht="20" customHeight="1">
      <c r="B7" s="85">
        <f>'_Engine'!B3</f>
        <v/>
      </c>
      <c r="C7" s="85">
        <f>'_Engine'!C3</f>
        <v/>
      </c>
      <c r="D7" s="86">
        <f>'_Engine'!D3</f>
        <v/>
      </c>
      <c r="E7" s="87">
        <f>'_Engine'!G3</f>
        <v/>
      </c>
      <c r="F7" s="87">
        <f>IF(OR($C7="",N7=0),"",INDEX(CL_Count,MATCH('_Engine'!E3&amp;"|1",CL_Key,0)))</f>
        <v/>
      </c>
      <c r="G7" s="87">
        <f>IF(OR($C7="",N7=0),"",INDEX(CL_Count,MATCH('_Engine'!E3&amp;"|"&amp;N7,CL_Key,0)))</f>
        <v/>
      </c>
      <c r="H7" s="87">
        <f>IF(OR($C7="",G7=""),"",G7+N(R7))</f>
        <v/>
      </c>
      <c r="I7" s="88">
        <f>IF(OR(H7="",E7="",N(E7)=0),"",H7/E7)</f>
        <v/>
      </c>
      <c r="J7" s="86">
        <f>IF($C7="","",IF(H7="","NO COUNT",IF(OR(E7="",N(E7)=0),"NO PAR",IF(I7&lt;=cfg_Crit,"CRITICAL",IF(I7&lt;=cfg_Low,"LOW","OK")))))</f>
        <v/>
      </c>
      <c r="K7" s="87">
        <f>IF(OR($C7="",H7="",E7=""),"",MAX(0,E7-H7))</f>
        <v/>
      </c>
      <c r="L7" s="89">
        <f>IF(OR($C7="",N7=0),"",INDEX(CL_Date,MATCH('_Engine'!E3&amp;"|"&amp;N7,CL_Key,0)))</f>
        <v/>
      </c>
      <c r="M7" s="89">
        <f>'_Engine'!F3</f>
        <v/>
      </c>
      <c r="N7" s="87">
        <f>IF($C7="","",COUNTIFS(CL_Prod,'_Engine'!E3,CL_Count,"&lt;&gt;"))</f>
        <v/>
      </c>
      <c r="O7" s="89">
        <f>'_Engine'!L3</f>
        <v/>
      </c>
      <c r="P7" s="90">
        <f>IF(ISNUMBER(O7),O7-cfg_AsOf,"")</f>
        <v/>
      </c>
      <c r="Q7" s="86">
        <f>IF($C7="","",IF(NOT(ISNUMBER(O7)),"N/A",IF(P7&lt;0,"EXPIRED",IF(P7&lt;=cfg_ExpiryWarn,"EXPIRING","OK"))))</f>
        <v/>
      </c>
      <c r="R7" s="87">
        <f>IF(OR($C7="",L7=""),"",SUMIFS(RC_Qty,RC_Prod,'_Engine'!E3,RC_Date,"&gt;"&amp;L7))</f>
        <v/>
      </c>
      <c r="S7" s="85">
        <f>'_Engine'!AC3</f>
        <v/>
      </c>
      <c r="T7" s="91">
        <f>'_Engine'!AD3</f>
        <v/>
      </c>
    </row>
    <row r="8" ht="20" customHeight="1">
      <c r="B8" s="85">
        <f>'_Engine'!B4</f>
        <v/>
      </c>
      <c r="C8" s="85">
        <f>'_Engine'!C4</f>
        <v/>
      </c>
      <c r="D8" s="86">
        <f>'_Engine'!D4</f>
        <v/>
      </c>
      <c r="E8" s="87">
        <f>'_Engine'!G4</f>
        <v/>
      </c>
      <c r="F8" s="87">
        <f>IF(OR($C8="",N8=0),"",INDEX(CL_Count,MATCH('_Engine'!E4&amp;"|1",CL_Key,0)))</f>
        <v/>
      </c>
      <c r="G8" s="87">
        <f>IF(OR($C8="",N8=0),"",INDEX(CL_Count,MATCH('_Engine'!E4&amp;"|"&amp;N8,CL_Key,0)))</f>
        <v/>
      </c>
      <c r="H8" s="87">
        <f>IF(OR($C8="",G8=""),"",G8+N(R8))</f>
        <v/>
      </c>
      <c r="I8" s="88">
        <f>IF(OR(H8="",E8="",N(E8)=0),"",H8/E8)</f>
        <v/>
      </c>
      <c r="J8" s="86">
        <f>IF($C8="","",IF(H8="","NO COUNT",IF(OR(E8="",N(E8)=0),"NO PAR",IF(I8&lt;=cfg_Crit,"CRITICAL",IF(I8&lt;=cfg_Low,"LOW","OK")))))</f>
        <v/>
      </c>
      <c r="K8" s="87">
        <f>IF(OR($C8="",H8="",E8=""),"",MAX(0,E8-H8))</f>
        <v/>
      </c>
      <c r="L8" s="89">
        <f>IF(OR($C8="",N8=0),"",INDEX(CL_Date,MATCH('_Engine'!E4&amp;"|"&amp;N8,CL_Key,0)))</f>
        <v/>
      </c>
      <c r="M8" s="89">
        <f>'_Engine'!F4</f>
        <v/>
      </c>
      <c r="N8" s="87">
        <f>IF($C8="","",COUNTIFS(CL_Prod,'_Engine'!E4,CL_Count,"&lt;&gt;"))</f>
        <v/>
      </c>
      <c r="O8" s="89">
        <f>'_Engine'!L4</f>
        <v/>
      </c>
      <c r="P8" s="90">
        <f>IF(ISNUMBER(O8),O8-cfg_AsOf,"")</f>
        <v/>
      </c>
      <c r="Q8" s="86">
        <f>IF($C8="","",IF(NOT(ISNUMBER(O8)),"N/A",IF(P8&lt;0,"EXPIRED",IF(P8&lt;=cfg_ExpiryWarn,"EXPIRING","OK"))))</f>
        <v/>
      </c>
      <c r="R8" s="87">
        <f>IF(OR($C8="",L8=""),"",SUMIFS(RC_Qty,RC_Prod,'_Engine'!E4,RC_Date,"&gt;"&amp;L8))</f>
        <v/>
      </c>
      <c r="S8" s="85">
        <f>'_Engine'!AC4</f>
        <v/>
      </c>
      <c r="T8" s="91">
        <f>'_Engine'!AD4</f>
        <v/>
      </c>
    </row>
    <row r="9" ht="20" customHeight="1">
      <c r="B9" s="85">
        <f>'_Engine'!B5</f>
        <v/>
      </c>
      <c r="C9" s="85">
        <f>'_Engine'!C5</f>
        <v/>
      </c>
      <c r="D9" s="86">
        <f>'_Engine'!D5</f>
        <v/>
      </c>
      <c r="E9" s="87">
        <f>'_Engine'!G5</f>
        <v/>
      </c>
      <c r="F9" s="87">
        <f>IF(OR($C9="",N9=0),"",INDEX(CL_Count,MATCH('_Engine'!E5&amp;"|1",CL_Key,0)))</f>
        <v/>
      </c>
      <c r="G9" s="87">
        <f>IF(OR($C9="",N9=0),"",INDEX(CL_Count,MATCH('_Engine'!E5&amp;"|"&amp;N9,CL_Key,0)))</f>
        <v/>
      </c>
      <c r="H9" s="87">
        <f>IF(OR($C9="",G9=""),"",G9+N(R9))</f>
        <v/>
      </c>
      <c r="I9" s="88">
        <f>IF(OR(H9="",E9="",N(E9)=0),"",H9/E9)</f>
        <v/>
      </c>
      <c r="J9" s="86">
        <f>IF($C9="","",IF(H9="","NO COUNT",IF(OR(E9="",N(E9)=0),"NO PAR",IF(I9&lt;=cfg_Crit,"CRITICAL",IF(I9&lt;=cfg_Low,"LOW","OK")))))</f>
        <v/>
      </c>
      <c r="K9" s="87">
        <f>IF(OR($C9="",H9="",E9=""),"",MAX(0,E9-H9))</f>
        <v/>
      </c>
      <c r="L9" s="89">
        <f>IF(OR($C9="",N9=0),"",INDEX(CL_Date,MATCH('_Engine'!E5&amp;"|"&amp;N9,CL_Key,0)))</f>
        <v/>
      </c>
      <c r="M9" s="89">
        <f>'_Engine'!F5</f>
        <v/>
      </c>
      <c r="N9" s="87">
        <f>IF($C9="","",COUNTIFS(CL_Prod,'_Engine'!E5,CL_Count,"&lt;&gt;"))</f>
        <v/>
      </c>
      <c r="O9" s="89">
        <f>'_Engine'!L5</f>
        <v/>
      </c>
      <c r="P9" s="90">
        <f>IF(ISNUMBER(O9),O9-cfg_AsOf,"")</f>
        <v/>
      </c>
      <c r="Q9" s="86">
        <f>IF($C9="","",IF(NOT(ISNUMBER(O9)),"N/A",IF(P9&lt;0,"EXPIRED",IF(P9&lt;=cfg_ExpiryWarn,"EXPIRING","OK"))))</f>
        <v/>
      </c>
      <c r="R9" s="87">
        <f>IF(OR($C9="",L9=""),"",SUMIFS(RC_Qty,RC_Prod,'_Engine'!E5,RC_Date,"&gt;"&amp;L9))</f>
        <v/>
      </c>
      <c r="S9" s="85">
        <f>'_Engine'!AC5</f>
        <v/>
      </c>
      <c r="T9" s="91">
        <f>'_Engine'!AD5</f>
        <v/>
      </c>
    </row>
    <row r="10" ht="20" customHeight="1">
      <c r="B10" s="85">
        <f>'_Engine'!B6</f>
        <v/>
      </c>
      <c r="C10" s="85">
        <f>'_Engine'!C6</f>
        <v/>
      </c>
      <c r="D10" s="86">
        <f>'_Engine'!D6</f>
        <v/>
      </c>
      <c r="E10" s="87">
        <f>'_Engine'!G6</f>
        <v/>
      </c>
      <c r="F10" s="87">
        <f>IF(OR($C10="",N10=0),"",INDEX(CL_Count,MATCH('_Engine'!E6&amp;"|1",CL_Key,0)))</f>
        <v/>
      </c>
      <c r="G10" s="87">
        <f>IF(OR($C10="",N10=0),"",INDEX(CL_Count,MATCH('_Engine'!E6&amp;"|"&amp;N10,CL_Key,0)))</f>
        <v/>
      </c>
      <c r="H10" s="87">
        <f>IF(OR($C10="",G10=""),"",G10+N(R10))</f>
        <v/>
      </c>
      <c r="I10" s="88">
        <f>IF(OR(H10="",E10="",N(E10)=0),"",H10/E10)</f>
        <v/>
      </c>
      <c r="J10" s="86">
        <f>IF($C10="","",IF(H10="","NO COUNT",IF(OR(E10="",N(E10)=0),"NO PAR",IF(I10&lt;=cfg_Crit,"CRITICAL",IF(I10&lt;=cfg_Low,"LOW","OK")))))</f>
        <v/>
      </c>
      <c r="K10" s="87">
        <f>IF(OR($C10="",H10="",E10=""),"",MAX(0,E10-H10))</f>
        <v/>
      </c>
      <c r="L10" s="89">
        <f>IF(OR($C10="",N10=0),"",INDEX(CL_Date,MATCH('_Engine'!E6&amp;"|"&amp;N10,CL_Key,0)))</f>
        <v/>
      </c>
      <c r="M10" s="89">
        <f>'_Engine'!F6</f>
        <v/>
      </c>
      <c r="N10" s="87">
        <f>IF($C10="","",COUNTIFS(CL_Prod,'_Engine'!E6,CL_Count,"&lt;&gt;"))</f>
        <v/>
      </c>
      <c r="O10" s="89">
        <f>'_Engine'!L6</f>
        <v/>
      </c>
      <c r="P10" s="90">
        <f>IF(ISNUMBER(O10),O10-cfg_AsOf,"")</f>
        <v/>
      </c>
      <c r="Q10" s="86">
        <f>IF($C10="","",IF(NOT(ISNUMBER(O10)),"N/A",IF(P10&lt;0,"EXPIRED",IF(P10&lt;=cfg_ExpiryWarn,"EXPIRING","OK"))))</f>
        <v/>
      </c>
      <c r="R10" s="87">
        <f>IF(OR($C10="",L10=""),"",SUMIFS(RC_Qty,RC_Prod,'_Engine'!E6,RC_Date,"&gt;"&amp;L10))</f>
        <v/>
      </c>
      <c r="S10" s="85">
        <f>'_Engine'!AC6</f>
        <v/>
      </c>
      <c r="T10" s="91">
        <f>'_Engine'!AD6</f>
        <v/>
      </c>
    </row>
    <row r="11" ht="20" customHeight="1">
      <c r="B11" s="85">
        <f>'_Engine'!B7</f>
        <v/>
      </c>
      <c r="C11" s="85">
        <f>'_Engine'!C7</f>
        <v/>
      </c>
      <c r="D11" s="86">
        <f>'_Engine'!D7</f>
        <v/>
      </c>
      <c r="E11" s="87">
        <f>'_Engine'!G7</f>
        <v/>
      </c>
      <c r="F11" s="87">
        <f>IF(OR($C11="",N11=0),"",INDEX(CL_Count,MATCH('_Engine'!E7&amp;"|1",CL_Key,0)))</f>
        <v/>
      </c>
      <c r="G11" s="87">
        <f>IF(OR($C11="",N11=0),"",INDEX(CL_Count,MATCH('_Engine'!E7&amp;"|"&amp;N11,CL_Key,0)))</f>
        <v/>
      </c>
      <c r="H11" s="87">
        <f>IF(OR($C11="",G11=""),"",G11+N(R11))</f>
        <v/>
      </c>
      <c r="I11" s="88">
        <f>IF(OR(H11="",E11="",N(E11)=0),"",H11/E11)</f>
        <v/>
      </c>
      <c r="J11" s="86">
        <f>IF($C11="","",IF(H11="","NO COUNT",IF(OR(E11="",N(E11)=0),"NO PAR",IF(I11&lt;=cfg_Crit,"CRITICAL",IF(I11&lt;=cfg_Low,"LOW","OK")))))</f>
        <v/>
      </c>
      <c r="K11" s="87">
        <f>IF(OR($C11="",H11="",E11=""),"",MAX(0,E11-H11))</f>
        <v/>
      </c>
      <c r="L11" s="89">
        <f>IF(OR($C11="",N11=0),"",INDEX(CL_Date,MATCH('_Engine'!E7&amp;"|"&amp;N11,CL_Key,0)))</f>
        <v/>
      </c>
      <c r="M11" s="89">
        <f>'_Engine'!F7</f>
        <v/>
      </c>
      <c r="N11" s="87">
        <f>IF($C11="","",COUNTIFS(CL_Prod,'_Engine'!E7,CL_Count,"&lt;&gt;"))</f>
        <v/>
      </c>
      <c r="O11" s="89">
        <f>'_Engine'!L7</f>
        <v/>
      </c>
      <c r="P11" s="90">
        <f>IF(ISNUMBER(O11),O11-cfg_AsOf,"")</f>
        <v/>
      </c>
      <c r="Q11" s="86">
        <f>IF($C11="","",IF(NOT(ISNUMBER(O11)),"N/A",IF(P11&lt;0,"EXPIRED",IF(P11&lt;=cfg_ExpiryWarn,"EXPIRING","OK"))))</f>
        <v/>
      </c>
      <c r="R11" s="87">
        <f>IF(OR($C11="",L11=""),"",SUMIFS(RC_Qty,RC_Prod,'_Engine'!E7,RC_Date,"&gt;"&amp;L11))</f>
        <v/>
      </c>
      <c r="S11" s="85">
        <f>'_Engine'!AC7</f>
        <v/>
      </c>
      <c r="T11" s="91">
        <f>'_Engine'!AD7</f>
        <v/>
      </c>
    </row>
    <row r="12" ht="20" customHeight="1">
      <c r="B12" s="85">
        <f>'_Engine'!B8</f>
        <v/>
      </c>
      <c r="C12" s="85">
        <f>'_Engine'!C8</f>
        <v/>
      </c>
      <c r="D12" s="86">
        <f>'_Engine'!D8</f>
        <v/>
      </c>
      <c r="E12" s="87">
        <f>'_Engine'!G8</f>
        <v/>
      </c>
      <c r="F12" s="87">
        <f>IF(OR($C12="",N12=0),"",INDEX(CL_Count,MATCH('_Engine'!E8&amp;"|1",CL_Key,0)))</f>
        <v/>
      </c>
      <c r="G12" s="87">
        <f>IF(OR($C12="",N12=0),"",INDEX(CL_Count,MATCH('_Engine'!E8&amp;"|"&amp;N12,CL_Key,0)))</f>
        <v/>
      </c>
      <c r="H12" s="87">
        <f>IF(OR($C12="",G12=""),"",G12+N(R12))</f>
        <v/>
      </c>
      <c r="I12" s="88">
        <f>IF(OR(H12="",E12="",N(E12)=0),"",H12/E12)</f>
        <v/>
      </c>
      <c r="J12" s="86">
        <f>IF($C12="","",IF(H12="","NO COUNT",IF(OR(E12="",N(E12)=0),"NO PAR",IF(I12&lt;=cfg_Crit,"CRITICAL",IF(I12&lt;=cfg_Low,"LOW","OK")))))</f>
        <v/>
      </c>
      <c r="K12" s="87">
        <f>IF(OR($C12="",H12="",E12=""),"",MAX(0,E12-H12))</f>
        <v/>
      </c>
      <c r="L12" s="89">
        <f>IF(OR($C12="",N12=0),"",INDEX(CL_Date,MATCH('_Engine'!E8&amp;"|"&amp;N12,CL_Key,0)))</f>
        <v/>
      </c>
      <c r="M12" s="89">
        <f>'_Engine'!F8</f>
        <v/>
      </c>
      <c r="N12" s="87">
        <f>IF($C12="","",COUNTIFS(CL_Prod,'_Engine'!E8,CL_Count,"&lt;&gt;"))</f>
        <v/>
      </c>
      <c r="O12" s="89">
        <f>'_Engine'!L8</f>
        <v/>
      </c>
      <c r="P12" s="90">
        <f>IF(ISNUMBER(O12),O12-cfg_AsOf,"")</f>
        <v/>
      </c>
      <c r="Q12" s="86">
        <f>IF($C12="","",IF(NOT(ISNUMBER(O12)),"N/A",IF(P12&lt;0,"EXPIRED",IF(P12&lt;=cfg_ExpiryWarn,"EXPIRING","OK"))))</f>
        <v/>
      </c>
      <c r="R12" s="87">
        <f>IF(OR($C12="",L12=""),"",SUMIFS(RC_Qty,RC_Prod,'_Engine'!E8,RC_Date,"&gt;"&amp;L12))</f>
        <v/>
      </c>
      <c r="S12" s="85">
        <f>'_Engine'!AC8</f>
        <v/>
      </c>
      <c r="T12" s="91">
        <f>'_Engine'!AD8</f>
        <v/>
      </c>
    </row>
    <row r="13" ht="20" customHeight="1">
      <c r="B13" s="85">
        <f>'_Engine'!B9</f>
        <v/>
      </c>
      <c r="C13" s="85">
        <f>'_Engine'!C9</f>
        <v/>
      </c>
      <c r="D13" s="86">
        <f>'_Engine'!D9</f>
        <v/>
      </c>
      <c r="E13" s="87">
        <f>'_Engine'!G9</f>
        <v/>
      </c>
      <c r="F13" s="87">
        <f>IF(OR($C13="",N13=0),"",INDEX(CL_Count,MATCH('_Engine'!E9&amp;"|1",CL_Key,0)))</f>
        <v/>
      </c>
      <c r="G13" s="87">
        <f>IF(OR($C13="",N13=0),"",INDEX(CL_Count,MATCH('_Engine'!E9&amp;"|"&amp;N13,CL_Key,0)))</f>
        <v/>
      </c>
      <c r="H13" s="87">
        <f>IF(OR($C13="",G13=""),"",G13+N(R13))</f>
        <v/>
      </c>
      <c r="I13" s="88">
        <f>IF(OR(H13="",E13="",N(E13)=0),"",H13/E13)</f>
        <v/>
      </c>
      <c r="J13" s="86">
        <f>IF($C13="","",IF(H13="","NO COUNT",IF(OR(E13="",N(E13)=0),"NO PAR",IF(I13&lt;=cfg_Crit,"CRITICAL",IF(I13&lt;=cfg_Low,"LOW","OK")))))</f>
        <v/>
      </c>
      <c r="K13" s="87">
        <f>IF(OR($C13="",H13="",E13=""),"",MAX(0,E13-H13))</f>
        <v/>
      </c>
      <c r="L13" s="89">
        <f>IF(OR($C13="",N13=0),"",INDEX(CL_Date,MATCH('_Engine'!E9&amp;"|"&amp;N13,CL_Key,0)))</f>
        <v/>
      </c>
      <c r="M13" s="89">
        <f>'_Engine'!F9</f>
        <v/>
      </c>
      <c r="N13" s="87">
        <f>IF($C13="","",COUNTIFS(CL_Prod,'_Engine'!E9,CL_Count,"&lt;&gt;"))</f>
        <v/>
      </c>
      <c r="O13" s="89">
        <f>'_Engine'!L9</f>
        <v/>
      </c>
      <c r="P13" s="90">
        <f>IF(ISNUMBER(O13),O13-cfg_AsOf,"")</f>
        <v/>
      </c>
      <c r="Q13" s="86">
        <f>IF($C13="","",IF(NOT(ISNUMBER(O13)),"N/A",IF(P13&lt;0,"EXPIRED",IF(P13&lt;=cfg_ExpiryWarn,"EXPIRING","OK"))))</f>
        <v/>
      </c>
      <c r="R13" s="87">
        <f>IF(OR($C13="",L13=""),"",SUMIFS(RC_Qty,RC_Prod,'_Engine'!E9,RC_Date,"&gt;"&amp;L13))</f>
        <v/>
      </c>
      <c r="S13" s="85">
        <f>'_Engine'!AC9</f>
        <v/>
      </c>
      <c r="T13" s="91">
        <f>'_Engine'!AD9</f>
        <v/>
      </c>
    </row>
    <row r="14" ht="20" customHeight="1">
      <c r="B14" s="85">
        <f>'_Engine'!B10</f>
        <v/>
      </c>
      <c r="C14" s="85">
        <f>'_Engine'!C10</f>
        <v/>
      </c>
      <c r="D14" s="86">
        <f>'_Engine'!D10</f>
        <v/>
      </c>
      <c r="E14" s="87">
        <f>'_Engine'!G10</f>
        <v/>
      </c>
      <c r="F14" s="87">
        <f>IF(OR($C14="",N14=0),"",INDEX(CL_Count,MATCH('_Engine'!E10&amp;"|1",CL_Key,0)))</f>
        <v/>
      </c>
      <c r="G14" s="87">
        <f>IF(OR($C14="",N14=0),"",INDEX(CL_Count,MATCH('_Engine'!E10&amp;"|"&amp;N14,CL_Key,0)))</f>
        <v/>
      </c>
      <c r="H14" s="87">
        <f>IF(OR($C14="",G14=""),"",G14+N(R14))</f>
        <v/>
      </c>
      <c r="I14" s="88">
        <f>IF(OR(H14="",E14="",N(E14)=0),"",H14/E14)</f>
        <v/>
      </c>
      <c r="J14" s="86">
        <f>IF($C14="","",IF(H14="","NO COUNT",IF(OR(E14="",N(E14)=0),"NO PAR",IF(I14&lt;=cfg_Crit,"CRITICAL",IF(I14&lt;=cfg_Low,"LOW","OK")))))</f>
        <v/>
      </c>
      <c r="K14" s="87">
        <f>IF(OR($C14="",H14="",E14=""),"",MAX(0,E14-H14))</f>
        <v/>
      </c>
      <c r="L14" s="89">
        <f>IF(OR($C14="",N14=0),"",INDEX(CL_Date,MATCH('_Engine'!E10&amp;"|"&amp;N14,CL_Key,0)))</f>
        <v/>
      </c>
      <c r="M14" s="89">
        <f>'_Engine'!F10</f>
        <v/>
      </c>
      <c r="N14" s="87">
        <f>IF($C14="","",COUNTIFS(CL_Prod,'_Engine'!E10,CL_Count,"&lt;&gt;"))</f>
        <v/>
      </c>
      <c r="O14" s="89">
        <f>'_Engine'!L10</f>
        <v/>
      </c>
      <c r="P14" s="90">
        <f>IF(ISNUMBER(O14),O14-cfg_AsOf,"")</f>
        <v/>
      </c>
      <c r="Q14" s="86">
        <f>IF($C14="","",IF(NOT(ISNUMBER(O14)),"N/A",IF(P14&lt;0,"EXPIRED",IF(P14&lt;=cfg_ExpiryWarn,"EXPIRING","OK"))))</f>
        <v/>
      </c>
      <c r="R14" s="87">
        <f>IF(OR($C14="",L14=""),"",SUMIFS(RC_Qty,RC_Prod,'_Engine'!E10,RC_Date,"&gt;"&amp;L14))</f>
        <v/>
      </c>
      <c r="S14" s="85">
        <f>'_Engine'!AC10</f>
        <v/>
      </c>
      <c r="T14" s="91">
        <f>'_Engine'!AD10</f>
        <v/>
      </c>
    </row>
    <row r="15" ht="20" customHeight="1">
      <c r="B15" s="85">
        <f>'_Engine'!B11</f>
        <v/>
      </c>
      <c r="C15" s="85">
        <f>'_Engine'!C11</f>
        <v/>
      </c>
      <c r="D15" s="86">
        <f>'_Engine'!D11</f>
        <v/>
      </c>
      <c r="E15" s="87">
        <f>'_Engine'!G11</f>
        <v/>
      </c>
      <c r="F15" s="87">
        <f>IF(OR($C15="",N15=0),"",INDEX(CL_Count,MATCH('_Engine'!E11&amp;"|1",CL_Key,0)))</f>
        <v/>
      </c>
      <c r="G15" s="87">
        <f>IF(OR($C15="",N15=0),"",INDEX(CL_Count,MATCH('_Engine'!E11&amp;"|"&amp;N15,CL_Key,0)))</f>
        <v/>
      </c>
      <c r="H15" s="87">
        <f>IF(OR($C15="",G15=""),"",G15+N(R15))</f>
        <v/>
      </c>
      <c r="I15" s="88">
        <f>IF(OR(H15="",E15="",N(E15)=0),"",H15/E15)</f>
        <v/>
      </c>
      <c r="J15" s="86">
        <f>IF($C15="","",IF(H15="","NO COUNT",IF(OR(E15="",N(E15)=0),"NO PAR",IF(I15&lt;=cfg_Crit,"CRITICAL",IF(I15&lt;=cfg_Low,"LOW","OK")))))</f>
        <v/>
      </c>
      <c r="K15" s="87">
        <f>IF(OR($C15="",H15="",E15=""),"",MAX(0,E15-H15))</f>
        <v/>
      </c>
      <c r="L15" s="89">
        <f>IF(OR($C15="",N15=0),"",INDEX(CL_Date,MATCH('_Engine'!E11&amp;"|"&amp;N15,CL_Key,0)))</f>
        <v/>
      </c>
      <c r="M15" s="89">
        <f>'_Engine'!F11</f>
        <v/>
      </c>
      <c r="N15" s="87">
        <f>IF($C15="","",COUNTIFS(CL_Prod,'_Engine'!E11,CL_Count,"&lt;&gt;"))</f>
        <v/>
      </c>
      <c r="O15" s="89">
        <f>'_Engine'!L11</f>
        <v/>
      </c>
      <c r="P15" s="90">
        <f>IF(ISNUMBER(O15),O15-cfg_AsOf,"")</f>
        <v/>
      </c>
      <c r="Q15" s="86">
        <f>IF($C15="","",IF(NOT(ISNUMBER(O15)),"N/A",IF(P15&lt;0,"EXPIRED",IF(P15&lt;=cfg_ExpiryWarn,"EXPIRING","OK"))))</f>
        <v/>
      </c>
      <c r="R15" s="87">
        <f>IF(OR($C15="",L15=""),"",SUMIFS(RC_Qty,RC_Prod,'_Engine'!E11,RC_Date,"&gt;"&amp;L15))</f>
        <v/>
      </c>
      <c r="S15" s="85">
        <f>'_Engine'!AC11</f>
        <v/>
      </c>
      <c r="T15" s="91">
        <f>'_Engine'!AD11</f>
        <v/>
      </c>
    </row>
    <row r="16" ht="20" customHeight="1">
      <c r="B16" s="85">
        <f>'_Engine'!B12</f>
        <v/>
      </c>
      <c r="C16" s="85">
        <f>'_Engine'!C12</f>
        <v/>
      </c>
      <c r="D16" s="86">
        <f>'_Engine'!D12</f>
        <v/>
      </c>
      <c r="E16" s="87">
        <f>'_Engine'!G12</f>
        <v/>
      </c>
      <c r="F16" s="87">
        <f>IF(OR($C16="",N16=0),"",INDEX(CL_Count,MATCH('_Engine'!E12&amp;"|1",CL_Key,0)))</f>
        <v/>
      </c>
      <c r="G16" s="87">
        <f>IF(OR($C16="",N16=0),"",INDEX(CL_Count,MATCH('_Engine'!E12&amp;"|"&amp;N16,CL_Key,0)))</f>
        <v/>
      </c>
      <c r="H16" s="87">
        <f>IF(OR($C16="",G16=""),"",G16+N(R16))</f>
        <v/>
      </c>
      <c r="I16" s="88">
        <f>IF(OR(H16="",E16="",N(E16)=0),"",H16/E16)</f>
        <v/>
      </c>
      <c r="J16" s="86">
        <f>IF($C16="","",IF(H16="","NO COUNT",IF(OR(E16="",N(E16)=0),"NO PAR",IF(I16&lt;=cfg_Crit,"CRITICAL",IF(I16&lt;=cfg_Low,"LOW","OK")))))</f>
        <v/>
      </c>
      <c r="K16" s="87">
        <f>IF(OR($C16="",H16="",E16=""),"",MAX(0,E16-H16))</f>
        <v/>
      </c>
      <c r="L16" s="89">
        <f>IF(OR($C16="",N16=0),"",INDEX(CL_Date,MATCH('_Engine'!E12&amp;"|"&amp;N16,CL_Key,0)))</f>
        <v/>
      </c>
      <c r="M16" s="89">
        <f>'_Engine'!F12</f>
        <v/>
      </c>
      <c r="N16" s="87">
        <f>IF($C16="","",COUNTIFS(CL_Prod,'_Engine'!E12,CL_Count,"&lt;&gt;"))</f>
        <v/>
      </c>
      <c r="O16" s="89">
        <f>'_Engine'!L12</f>
        <v/>
      </c>
      <c r="P16" s="90">
        <f>IF(ISNUMBER(O16),O16-cfg_AsOf,"")</f>
        <v/>
      </c>
      <c r="Q16" s="86">
        <f>IF($C16="","",IF(NOT(ISNUMBER(O16)),"N/A",IF(P16&lt;0,"EXPIRED",IF(P16&lt;=cfg_ExpiryWarn,"EXPIRING","OK"))))</f>
        <v/>
      </c>
      <c r="R16" s="87">
        <f>IF(OR($C16="",L16=""),"",SUMIFS(RC_Qty,RC_Prod,'_Engine'!E12,RC_Date,"&gt;"&amp;L16))</f>
        <v/>
      </c>
      <c r="S16" s="85">
        <f>'_Engine'!AC12</f>
        <v/>
      </c>
      <c r="T16" s="91">
        <f>'_Engine'!AD12</f>
        <v/>
      </c>
    </row>
    <row r="17" ht="20" customHeight="1">
      <c r="B17" s="85">
        <f>'_Engine'!B13</f>
        <v/>
      </c>
      <c r="C17" s="85">
        <f>'_Engine'!C13</f>
        <v/>
      </c>
      <c r="D17" s="86">
        <f>'_Engine'!D13</f>
        <v/>
      </c>
      <c r="E17" s="87">
        <f>'_Engine'!G13</f>
        <v/>
      </c>
      <c r="F17" s="87">
        <f>IF(OR($C17="",N17=0),"",INDEX(CL_Count,MATCH('_Engine'!E13&amp;"|1",CL_Key,0)))</f>
        <v/>
      </c>
      <c r="G17" s="87">
        <f>IF(OR($C17="",N17=0),"",INDEX(CL_Count,MATCH('_Engine'!E13&amp;"|"&amp;N17,CL_Key,0)))</f>
        <v/>
      </c>
      <c r="H17" s="87">
        <f>IF(OR($C17="",G17=""),"",G17+N(R17))</f>
        <v/>
      </c>
      <c r="I17" s="88">
        <f>IF(OR(H17="",E17="",N(E17)=0),"",H17/E17)</f>
        <v/>
      </c>
      <c r="J17" s="86">
        <f>IF($C17="","",IF(H17="","NO COUNT",IF(OR(E17="",N(E17)=0),"NO PAR",IF(I17&lt;=cfg_Crit,"CRITICAL",IF(I17&lt;=cfg_Low,"LOW","OK")))))</f>
        <v/>
      </c>
      <c r="K17" s="87">
        <f>IF(OR($C17="",H17="",E17=""),"",MAX(0,E17-H17))</f>
        <v/>
      </c>
      <c r="L17" s="89">
        <f>IF(OR($C17="",N17=0),"",INDEX(CL_Date,MATCH('_Engine'!E13&amp;"|"&amp;N17,CL_Key,0)))</f>
        <v/>
      </c>
      <c r="M17" s="89">
        <f>'_Engine'!F13</f>
        <v/>
      </c>
      <c r="N17" s="87">
        <f>IF($C17="","",COUNTIFS(CL_Prod,'_Engine'!E13,CL_Count,"&lt;&gt;"))</f>
        <v/>
      </c>
      <c r="O17" s="89">
        <f>'_Engine'!L13</f>
        <v/>
      </c>
      <c r="P17" s="90">
        <f>IF(ISNUMBER(O17),O17-cfg_AsOf,"")</f>
        <v/>
      </c>
      <c r="Q17" s="86">
        <f>IF($C17="","",IF(NOT(ISNUMBER(O17)),"N/A",IF(P17&lt;0,"EXPIRED",IF(P17&lt;=cfg_ExpiryWarn,"EXPIRING","OK"))))</f>
        <v/>
      </c>
      <c r="R17" s="87">
        <f>IF(OR($C17="",L17=""),"",SUMIFS(RC_Qty,RC_Prod,'_Engine'!E13,RC_Date,"&gt;"&amp;L17))</f>
        <v/>
      </c>
      <c r="S17" s="85">
        <f>'_Engine'!AC13</f>
        <v/>
      </c>
      <c r="T17" s="91">
        <f>'_Engine'!AD13</f>
        <v/>
      </c>
    </row>
    <row r="18" ht="20" customHeight="1">
      <c r="B18" s="85">
        <f>'_Engine'!B14</f>
        <v/>
      </c>
      <c r="C18" s="85">
        <f>'_Engine'!C14</f>
        <v/>
      </c>
      <c r="D18" s="86">
        <f>'_Engine'!D14</f>
        <v/>
      </c>
      <c r="E18" s="87">
        <f>'_Engine'!G14</f>
        <v/>
      </c>
      <c r="F18" s="87">
        <f>IF(OR($C18="",N18=0),"",INDEX(CL_Count,MATCH('_Engine'!E14&amp;"|1",CL_Key,0)))</f>
        <v/>
      </c>
      <c r="G18" s="87">
        <f>IF(OR($C18="",N18=0),"",INDEX(CL_Count,MATCH('_Engine'!E14&amp;"|"&amp;N18,CL_Key,0)))</f>
        <v/>
      </c>
      <c r="H18" s="87">
        <f>IF(OR($C18="",G18=""),"",G18+N(R18))</f>
        <v/>
      </c>
      <c r="I18" s="88">
        <f>IF(OR(H18="",E18="",N(E18)=0),"",H18/E18)</f>
        <v/>
      </c>
      <c r="J18" s="86">
        <f>IF($C18="","",IF(H18="","NO COUNT",IF(OR(E18="",N(E18)=0),"NO PAR",IF(I18&lt;=cfg_Crit,"CRITICAL",IF(I18&lt;=cfg_Low,"LOW","OK")))))</f>
        <v/>
      </c>
      <c r="K18" s="87">
        <f>IF(OR($C18="",H18="",E18=""),"",MAX(0,E18-H18))</f>
        <v/>
      </c>
      <c r="L18" s="89">
        <f>IF(OR($C18="",N18=0),"",INDEX(CL_Date,MATCH('_Engine'!E14&amp;"|"&amp;N18,CL_Key,0)))</f>
        <v/>
      </c>
      <c r="M18" s="89">
        <f>'_Engine'!F14</f>
        <v/>
      </c>
      <c r="N18" s="87">
        <f>IF($C18="","",COUNTIFS(CL_Prod,'_Engine'!E14,CL_Count,"&lt;&gt;"))</f>
        <v/>
      </c>
      <c r="O18" s="89">
        <f>'_Engine'!L14</f>
        <v/>
      </c>
      <c r="P18" s="90">
        <f>IF(ISNUMBER(O18),O18-cfg_AsOf,"")</f>
        <v/>
      </c>
      <c r="Q18" s="86">
        <f>IF($C18="","",IF(NOT(ISNUMBER(O18)),"N/A",IF(P18&lt;0,"EXPIRED",IF(P18&lt;=cfg_ExpiryWarn,"EXPIRING","OK"))))</f>
        <v/>
      </c>
      <c r="R18" s="87">
        <f>IF(OR($C18="",L18=""),"",SUMIFS(RC_Qty,RC_Prod,'_Engine'!E14,RC_Date,"&gt;"&amp;L18))</f>
        <v/>
      </c>
      <c r="S18" s="85">
        <f>'_Engine'!AC14</f>
        <v/>
      </c>
      <c r="T18" s="91">
        <f>'_Engine'!AD14</f>
        <v/>
      </c>
    </row>
    <row r="19" ht="20" customHeight="1">
      <c r="B19" s="85">
        <f>'_Engine'!B15</f>
        <v/>
      </c>
      <c r="C19" s="85">
        <f>'_Engine'!C15</f>
        <v/>
      </c>
      <c r="D19" s="86">
        <f>'_Engine'!D15</f>
        <v/>
      </c>
      <c r="E19" s="87">
        <f>'_Engine'!G15</f>
        <v/>
      </c>
      <c r="F19" s="87">
        <f>IF(OR($C19="",N19=0),"",INDEX(CL_Count,MATCH('_Engine'!E15&amp;"|1",CL_Key,0)))</f>
        <v/>
      </c>
      <c r="G19" s="87">
        <f>IF(OR($C19="",N19=0),"",INDEX(CL_Count,MATCH('_Engine'!E15&amp;"|"&amp;N19,CL_Key,0)))</f>
        <v/>
      </c>
      <c r="H19" s="87">
        <f>IF(OR($C19="",G19=""),"",G19+N(R19))</f>
        <v/>
      </c>
      <c r="I19" s="88">
        <f>IF(OR(H19="",E19="",N(E19)=0),"",H19/E19)</f>
        <v/>
      </c>
      <c r="J19" s="86">
        <f>IF($C19="","",IF(H19="","NO COUNT",IF(OR(E19="",N(E19)=0),"NO PAR",IF(I19&lt;=cfg_Crit,"CRITICAL",IF(I19&lt;=cfg_Low,"LOW","OK")))))</f>
        <v/>
      </c>
      <c r="K19" s="87">
        <f>IF(OR($C19="",H19="",E19=""),"",MAX(0,E19-H19))</f>
        <v/>
      </c>
      <c r="L19" s="89">
        <f>IF(OR($C19="",N19=0),"",INDEX(CL_Date,MATCH('_Engine'!E15&amp;"|"&amp;N19,CL_Key,0)))</f>
        <v/>
      </c>
      <c r="M19" s="89">
        <f>'_Engine'!F15</f>
        <v/>
      </c>
      <c r="N19" s="87">
        <f>IF($C19="","",COUNTIFS(CL_Prod,'_Engine'!E15,CL_Count,"&lt;&gt;"))</f>
        <v/>
      </c>
      <c r="O19" s="89">
        <f>'_Engine'!L15</f>
        <v/>
      </c>
      <c r="P19" s="90">
        <f>IF(ISNUMBER(O19),O19-cfg_AsOf,"")</f>
        <v/>
      </c>
      <c r="Q19" s="86">
        <f>IF($C19="","",IF(NOT(ISNUMBER(O19)),"N/A",IF(P19&lt;0,"EXPIRED",IF(P19&lt;=cfg_ExpiryWarn,"EXPIRING","OK"))))</f>
        <v/>
      </c>
      <c r="R19" s="87">
        <f>IF(OR($C19="",L19=""),"",SUMIFS(RC_Qty,RC_Prod,'_Engine'!E15,RC_Date,"&gt;"&amp;L19))</f>
        <v/>
      </c>
      <c r="S19" s="85">
        <f>'_Engine'!AC15</f>
        <v/>
      </c>
      <c r="T19" s="91">
        <f>'_Engine'!AD15</f>
        <v/>
      </c>
    </row>
    <row r="20" ht="20" customHeight="1">
      <c r="B20" s="85">
        <f>'_Engine'!B16</f>
        <v/>
      </c>
      <c r="C20" s="85">
        <f>'_Engine'!C16</f>
        <v/>
      </c>
      <c r="D20" s="86">
        <f>'_Engine'!D16</f>
        <v/>
      </c>
      <c r="E20" s="87">
        <f>'_Engine'!G16</f>
        <v/>
      </c>
      <c r="F20" s="87">
        <f>IF(OR($C20="",N20=0),"",INDEX(CL_Count,MATCH('_Engine'!E16&amp;"|1",CL_Key,0)))</f>
        <v/>
      </c>
      <c r="G20" s="87">
        <f>IF(OR($C20="",N20=0),"",INDEX(CL_Count,MATCH('_Engine'!E16&amp;"|"&amp;N20,CL_Key,0)))</f>
        <v/>
      </c>
      <c r="H20" s="87">
        <f>IF(OR($C20="",G20=""),"",G20+N(R20))</f>
        <v/>
      </c>
      <c r="I20" s="88">
        <f>IF(OR(H20="",E20="",N(E20)=0),"",H20/E20)</f>
        <v/>
      </c>
      <c r="J20" s="86">
        <f>IF($C20="","",IF(H20="","NO COUNT",IF(OR(E20="",N(E20)=0),"NO PAR",IF(I20&lt;=cfg_Crit,"CRITICAL",IF(I20&lt;=cfg_Low,"LOW","OK")))))</f>
        <v/>
      </c>
      <c r="K20" s="87">
        <f>IF(OR($C20="",H20="",E20=""),"",MAX(0,E20-H20))</f>
        <v/>
      </c>
      <c r="L20" s="89">
        <f>IF(OR($C20="",N20=0),"",INDEX(CL_Date,MATCH('_Engine'!E16&amp;"|"&amp;N20,CL_Key,0)))</f>
        <v/>
      </c>
      <c r="M20" s="89">
        <f>'_Engine'!F16</f>
        <v/>
      </c>
      <c r="N20" s="87">
        <f>IF($C20="","",COUNTIFS(CL_Prod,'_Engine'!E16,CL_Count,"&lt;&gt;"))</f>
        <v/>
      </c>
      <c r="O20" s="89">
        <f>'_Engine'!L16</f>
        <v/>
      </c>
      <c r="P20" s="90">
        <f>IF(ISNUMBER(O20),O20-cfg_AsOf,"")</f>
        <v/>
      </c>
      <c r="Q20" s="86">
        <f>IF($C20="","",IF(NOT(ISNUMBER(O20)),"N/A",IF(P20&lt;0,"EXPIRED",IF(P20&lt;=cfg_ExpiryWarn,"EXPIRING","OK"))))</f>
        <v/>
      </c>
      <c r="R20" s="87">
        <f>IF(OR($C20="",L20=""),"",SUMIFS(RC_Qty,RC_Prod,'_Engine'!E16,RC_Date,"&gt;"&amp;L20))</f>
        <v/>
      </c>
      <c r="S20" s="85">
        <f>'_Engine'!AC16</f>
        <v/>
      </c>
      <c r="T20" s="91">
        <f>'_Engine'!AD16</f>
        <v/>
      </c>
    </row>
    <row r="21" ht="20" customHeight="1">
      <c r="B21" s="85">
        <f>'_Engine'!B17</f>
        <v/>
      </c>
      <c r="C21" s="85">
        <f>'_Engine'!C17</f>
        <v/>
      </c>
      <c r="D21" s="86">
        <f>'_Engine'!D17</f>
        <v/>
      </c>
      <c r="E21" s="87">
        <f>'_Engine'!G17</f>
        <v/>
      </c>
      <c r="F21" s="87">
        <f>IF(OR($C21="",N21=0),"",INDEX(CL_Count,MATCH('_Engine'!E17&amp;"|1",CL_Key,0)))</f>
        <v/>
      </c>
      <c r="G21" s="87">
        <f>IF(OR($C21="",N21=0),"",INDEX(CL_Count,MATCH('_Engine'!E17&amp;"|"&amp;N21,CL_Key,0)))</f>
        <v/>
      </c>
      <c r="H21" s="87">
        <f>IF(OR($C21="",G21=""),"",G21+N(R21))</f>
        <v/>
      </c>
      <c r="I21" s="88">
        <f>IF(OR(H21="",E21="",N(E21)=0),"",H21/E21)</f>
        <v/>
      </c>
      <c r="J21" s="86">
        <f>IF($C21="","",IF(H21="","NO COUNT",IF(OR(E21="",N(E21)=0),"NO PAR",IF(I21&lt;=cfg_Crit,"CRITICAL",IF(I21&lt;=cfg_Low,"LOW","OK")))))</f>
        <v/>
      </c>
      <c r="K21" s="87">
        <f>IF(OR($C21="",H21="",E21=""),"",MAX(0,E21-H21))</f>
        <v/>
      </c>
      <c r="L21" s="89">
        <f>IF(OR($C21="",N21=0),"",INDEX(CL_Date,MATCH('_Engine'!E17&amp;"|"&amp;N21,CL_Key,0)))</f>
        <v/>
      </c>
      <c r="M21" s="89">
        <f>'_Engine'!F17</f>
        <v/>
      </c>
      <c r="N21" s="87">
        <f>IF($C21="","",COUNTIFS(CL_Prod,'_Engine'!E17,CL_Count,"&lt;&gt;"))</f>
        <v/>
      </c>
      <c r="O21" s="89">
        <f>'_Engine'!L17</f>
        <v/>
      </c>
      <c r="P21" s="90">
        <f>IF(ISNUMBER(O21),O21-cfg_AsOf,"")</f>
        <v/>
      </c>
      <c r="Q21" s="86">
        <f>IF($C21="","",IF(NOT(ISNUMBER(O21)),"N/A",IF(P21&lt;0,"EXPIRED",IF(P21&lt;=cfg_ExpiryWarn,"EXPIRING","OK"))))</f>
        <v/>
      </c>
      <c r="R21" s="87">
        <f>IF(OR($C21="",L21=""),"",SUMIFS(RC_Qty,RC_Prod,'_Engine'!E17,RC_Date,"&gt;"&amp;L21))</f>
        <v/>
      </c>
      <c r="S21" s="85">
        <f>'_Engine'!AC17</f>
        <v/>
      </c>
      <c r="T21" s="91">
        <f>'_Engine'!AD17</f>
        <v/>
      </c>
    </row>
    <row r="22" ht="20" customHeight="1">
      <c r="B22" s="85">
        <f>'_Engine'!B18</f>
        <v/>
      </c>
      <c r="C22" s="85">
        <f>'_Engine'!C18</f>
        <v/>
      </c>
      <c r="D22" s="86">
        <f>'_Engine'!D18</f>
        <v/>
      </c>
      <c r="E22" s="87">
        <f>'_Engine'!G18</f>
        <v/>
      </c>
      <c r="F22" s="87">
        <f>IF(OR($C22="",N22=0),"",INDEX(CL_Count,MATCH('_Engine'!E18&amp;"|1",CL_Key,0)))</f>
        <v/>
      </c>
      <c r="G22" s="87">
        <f>IF(OR($C22="",N22=0),"",INDEX(CL_Count,MATCH('_Engine'!E18&amp;"|"&amp;N22,CL_Key,0)))</f>
        <v/>
      </c>
      <c r="H22" s="87">
        <f>IF(OR($C22="",G22=""),"",G22+N(R22))</f>
        <v/>
      </c>
      <c r="I22" s="88">
        <f>IF(OR(H22="",E22="",N(E22)=0),"",H22/E22)</f>
        <v/>
      </c>
      <c r="J22" s="86">
        <f>IF($C22="","",IF(H22="","NO COUNT",IF(OR(E22="",N(E22)=0),"NO PAR",IF(I22&lt;=cfg_Crit,"CRITICAL",IF(I22&lt;=cfg_Low,"LOW","OK")))))</f>
        <v/>
      </c>
      <c r="K22" s="87">
        <f>IF(OR($C22="",H22="",E22=""),"",MAX(0,E22-H22))</f>
        <v/>
      </c>
      <c r="L22" s="89">
        <f>IF(OR($C22="",N22=0),"",INDEX(CL_Date,MATCH('_Engine'!E18&amp;"|"&amp;N22,CL_Key,0)))</f>
        <v/>
      </c>
      <c r="M22" s="89">
        <f>'_Engine'!F18</f>
        <v/>
      </c>
      <c r="N22" s="87">
        <f>IF($C22="","",COUNTIFS(CL_Prod,'_Engine'!E18,CL_Count,"&lt;&gt;"))</f>
        <v/>
      </c>
      <c r="O22" s="89">
        <f>'_Engine'!L18</f>
        <v/>
      </c>
      <c r="P22" s="90">
        <f>IF(ISNUMBER(O22),O22-cfg_AsOf,"")</f>
        <v/>
      </c>
      <c r="Q22" s="86">
        <f>IF($C22="","",IF(NOT(ISNUMBER(O22)),"N/A",IF(P22&lt;0,"EXPIRED",IF(P22&lt;=cfg_ExpiryWarn,"EXPIRING","OK"))))</f>
        <v/>
      </c>
      <c r="R22" s="87">
        <f>IF(OR($C22="",L22=""),"",SUMIFS(RC_Qty,RC_Prod,'_Engine'!E18,RC_Date,"&gt;"&amp;L22))</f>
        <v/>
      </c>
      <c r="S22" s="85">
        <f>'_Engine'!AC18</f>
        <v/>
      </c>
      <c r="T22" s="91">
        <f>'_Engine'!AD18</f>
        <v/>
      </c>
    </row>
    <row r="23" ht="20" customHeight="1">
      <c r="B23" s="85">
        <f>'_Engine'!B19</f>
        <v/>
      </c>
      <c r="C23" s="85">
        <f>'_Engine'!C19</f>
        <v/>
      </c>
      <c r="D23" s="86">
        <f>'_Engine'!D19</f>
        <v/>
      </c>
      <c r="E23" s="87">
        <f>'_Engine'!G19</f>
        <v/>
      </c>
      <c r="F23" s="87">
        <f>IF(OR($C23="",N23=0),"",INDEX(CL_Count,MATCH('_Engine'!E19&amp;"|1",CL_Key,0)))</f>
        <v/>
      </c>
      <c r="G23" s="87">
        <f>IF(OR($C23="",N23=0),"",INDEX(CL_Count,MATCH('_Engine'!E19&amp;"|"&amp;N23,CL_Key,0)))</f>
        <v/>
      </c>
      <c r="H23" s="87">
        <f>IF(OR($C23="",G23=""),"",G23+N(R23))</f>
        <v/>
      </c>
      <c r="I23" s="88">
        <f>IF(OR(H23="",E23="",N(E23)=0),"",H23/E23)</f>
        <v/>
      </c>
      <c r="J23" s="86">
        <f>IF($C23="","",IF(H23="","NO COUNT",IF(OR(E23="",N(E23)=0),"NO PAR",IF(I23&lt;=cfg_Crit,"CRITICAL",IF(I23&lt;=cfg_Low,"LOW","OK")))))</f>
        <v/>
      </c>
      <c r="K23" s="87">
        <f>IF(OR($C23="",H23="",E23=""),"",MAX(0,E23-H23))</f>
        <v/>
      </c>
      <c r="L23" s="89">
        <f>IF(OR($C23="",N23=0),"",INDEX(CL_Date,MATCH('_Engine'!E19&amp;"|"&amp;N23,CL_Key,0)))</f>
        <v/>
      </c>
      <c r="M23" s="89">
        <f>'_Engine'!F19</f>
        <v/>
      </c>
      <c r="N23" s="87">
        <f>IF($C23="","",COUNTIFS(CL_Prod,'_Engine'!E19,CL_Count,"&lt;&gt;"))</f>
        <v/>
      </c>
      <c r="O23" s="89">
        <f>'_Engine'!L19</f>
        <v/>
      </c>
      <c r="P23" s="90">
        <f>IF(ISNUMBER(O23),O23-cfg_AsOf,"")</f>
        <v/>
      </c>
      <c r="Q23" s="86">
        <f>IF($C23="","",IF(NOT(ISNUMBER(O23)),"N/A",IF(P23&lt;0,"EXPIRED",IF(P23&lt;=cfg_ExpiryWarn,"EXPIRING","OK"))))</f>
        <v/>
      </c>
      <c r="R23" s="87">
        <f>IF(OR($C23="",L23=""),"",SUMIFS(RC_Qty,RC_Prod,'_Engine'!E19,RC_Date,"&gt;"&amp;L23))</f>
        <v/>
      </c>
      <c r="S23" s="85">
        <f>'_Engine'!AC19</f>
        <v/>
      </c>
      <c r="T23" s="91">
        <f>'_Engine'!AD19</f>
        <v/>
      </c>
    </row>
    <row r="24" ht="20" customHeight="1">
      <c r="B24" s="85">
        <f>'_Engine'!B20</f>
        <v/>
      </c>
      <c r="C24" s="85">
        <f>'_Engine'!C20</f>
        <v/>
      </c>
      <c r="D24" s="86">
        <f>'_Engine'!D20</f>
        <v/>
      </c>
      <c r="E24" s="87">
        <f>'_Engine'!G20</f>
        <v/>
      </c>
      <c r="F24" s="87">
        <f>IF(OR($C24="",N24=0),"",INDEX(CL_Count,MATCH('_Engine'!E20&amp;"|1",CL_Key,0)))</f>
        <v/>
      </c>
      <c r="G24" s="87">
        <f>IF(OR($C24="",N24=0),"",INDEX(CL_Count,MATCH('_Engine'!E20&amp;"|"&amp;N24,CL_Key,0)))</f>
        <v/>
      </c>
      <c r="H24" s="87">
        <f>IF(OR($C24="",G24=""),"",G24+N(R24))</f>
        <v/>
      </c>
      <c r="I24" s="88">
        <f>IF(OR(H24="",E24="",N(E24)=0),"",H24/E24)</f>
        <v/>
      </c>
      <c r="J24" s="86">
        <f>IF($C24="","",IF(H24="","NO COUNT",IF(OR(E24="",N(E24)=0),"NO PAR",IF(I24&lt;=cfg_Crit,"CRITICAL",IF(I24&lt;=cfg_Low,"LOW","OK")))))</f>
        <v/>
      </c>
      <c r="K24" s="87">
        <f>IF(OR($C24="",H24="",E24=""),"",MAX(0,E24-H24))</f>
        <v/>
      </c>
      <c r="L24" s="89">
        <f>IF(OR($C24="",N24=0),"",INDEX(CL_Date,MATCH('_Engine'!E20&amp;"|"&amp;N24,CL_Key,0)))</f>
        <v/>
      </c>
      <c r="M24" s="89">
        <f>'_Engine'!F20</f>
        <v/>
      </c>
      <c r="N24" s="87">
        <f>IF($C24="","",COUNTIFS(CL_Prod,'_Engine'!E20,CL_Count,"&lt;&gt;"))</f>
        <v/>
      </c>
      <c r="O24" s="89">
        <f>'_Engine'!L20</f>
        <v/>
      </c>
      <c r="P24" s="90">
        <f>IF(ISNUMBER(O24),O24-cfg_AsOf,"")</f>
        <v/>
      </c>
      <c r="Q24" s="86">
        <f>IF($C24="","",IF(NOT(ISNUMBER(O24)),"N/A",IF(P24&lt;0,"EXPIRED",IF(P24&lt;=cfg_ExpiryWarn,"EXPIRING","OK"))))</f>
        <v/>
      </c>
      <c r="R24" s="87">
        <f>IF(OR($C24="",L24=""),"",SUMIFS(RC_Qty,RC_Prod,'_Engine'!E20,RC_Date,"&gt;"&amp;L24))</f>
        <v/>
      </c>
      <c r="S24" s="85">
        <f>'_Engine'!AC20</f>
        <v/>
      </c>
      <c r="T24" s="91">
        <f>'_Engine'!AD20</f>
        <v/>
      </c>
    </row>
    <row r="25" ht="20" customHeight="1">
      <c r="B25" s="85">
        <f>'_Engine'!B21</f>
        <v/>
      </c>
      <c r="C25" s="85">
        <f>'_Engine'!C21</f>
        <v/>
      </c>
      <c r="D25" s="86">
        <f>'_Engine'!D21</f>
        <v/>
      </c>
      <c r="E25" s="87">
        <f>'_Engine'!G21</f>
        <v/>
      </c>
      <c r="F25" s="87">
        <f>IF(OR($C25="",N25=0),"",INDEX(CL_Count,MATCH('_Engine'!E21&amp;"|1",CL_Key,0)))</f>
        <v/>
      </c>
      <c r="G25" s="87">
        <f>IF(OR($C25="",N25=0),"",INDEX(CL_Count,MATCH('_Engine'!E21&amp;"|"&amp;N25,CL_Key,0)))</f>
        <v/>
      </c>
      <c r="H25" s="87">
        <f>IF(OR($C25="",G25=""),"",G25+N(R25))</f>
        <v/>
      </c>
      <c r="I25" s="88">
        <f>IF(OR(H25="",E25="",N(E25)=0),"",H25/E25)</f>
        <v/>
      </c>
      <c r="J25" s="86">
        <f>IF($C25="","",IF(H25="","NO COUNT",IF(OR(E25="",N(E25)=0),"NO PAR",IF(I25&lt;=cfg_Crit,"CRITICAL",IF(I25&lt;=cfg_Low,"LOW","OK")))))</f>
        <v/>
      </c>
      <c r="K25" s="87">
        <f>IF(OR($C25="",H25="",E25=""),"",MAX(0,E25-H25))</f>
        <v/>
      </c>
      <c r="L25" s="89">
        <f>IF(OR($C25="",N25=0),"",INDEX(CL_Date,MATCH('_Engine'!E21&amp;"|"&amp;N25,CL_Key,0)))</f>
        <v/>
      </c>
      <c r="M25" s="89">
        <f>'_Engine'!F21</f>
        <v/>
      </c>
      <c r="N25" s="87">
        <f>IF($C25="","",COUNTIFS(CL_Prod,'_Engine'!E21,CL_Count,"&lt;&gt;"))</f>
        <v/>
      </c>
      <c r="O25" s="89">
        <f>'_Engine'!L21</f>
        <v/>
      </c>
      <c r="P25" s="90">
        <f>IF(ISNUMBER(O25),O25-cfg_AsOf,"")</f>
        <v/>
      </c>
      <c r="Q25" s="86">
        <f>IF($C25="","",IF(NOT(ISNUMBER(O25)),"N/A",IF(P25&lt;0,"EXPIRED",IF(P25&lt;=cfg_ExpiryWarn,"EXPIRING","OK"))))</f>
        <v/>
      </c>
      <c r="R25" s="87">
        <f>IF(OR($C25="",L25=""),"",SUMIFS(RC_Qty,RC_Prod,'_Engine'!E21,RC_Date,"&gt;"&amp;L25))</f>
        <v/>
      </c>
      <c r="S25" s="85">
        <f>'_Engine'!AC21</f>
        <v/>
      </c>
      <c r="T25" s="91">
        <f>'_Engine'!AD21</f>
        <v/>
      </c>
    </row>
    <row r="26" ht="20" customHeight="1">
      <c r="B26" s="85">
        <f>'_Engine'!B22</f>
        <v/>
      </c>
      <c r="C26" s="85">
        <f>'_Engine'!C22</f>
        <v/>
      </c>
      <c r="D26" s="86">
        <f>'_Engine'!D22</f>
        <v/>
      </c>
      <c r="E26" s="87">
        <f>'_Engine'!G22</f>
        <v/>
      </c>
      <c r="F26" s="87">
        <f>IF(OR($C26="",N26=0),"",INDEX(CL_Count,MATCH('_Engine'!E22&amp;"|1",CL_Key,0)))</f>
        <v/>
      </c>
      <c r="G26" s="87">
        <f>IF(OR($C26="",N26=0),"",INDEX(CL_Count,MATCH('_Engine'!E22&amp;"|"&amp;N26,CL_Key,0)))</f>
        <v/>
      </c>
      <c r="H26" s="87">
        <f>IF(OR($C26="",G26=""),"",G26+N(R26))</f>
        <v/>
      </c>
      <c r="I26" s="88">
        <f>IF(OR(H26="",E26="",N(E26)=0),"",H26/E26)</f>
        <v/>
      </c>
      <c r="J26" s="86">
        <f>IF($C26="","",IF(H26="","NO COUNT",IF(OR(E26="",N(E26)=0),"NO PAR",IF(I26&lt;=cfg_Crit,"CRITICAL",IF(I26&lt;=cfg_Low,"LOW","OK")))))</f>
        <v/>
      </c>
      <c r="K26" s="87">
        <f>IF(OR($C26="",H26="",E26=""),"",MAX(0,E26-H26))</f>
        <v/>
      </c>
      <c r="L26" s="89">
        <f>IF(OR($C26="",N26=0),"",INDEX(CL_Date,MATCH('_Engine'!E22&amp;"|"&amp;N26,CL_Key,0)))</f>
        <v/>
      </c>
      <c r="M26" s="89">
        <f>'_Engine'!F22</f>
        <v/>
      </c>
      <c r="N26" s="87">
        <f>IF($C26="","",COUNTIFS(CL_Prod,'_Engine'!E22,CL_Count,"&lt;&gt;"))</f>
        <v/>
      </c>
      <c r="O26" s="89">
        <f>'_Engine'!L22</f>
        <v/>
      </c>
      <c r="P26" s="90">
        <f>IF(ISNUMBER(O26),O26-cfg_AsOf,"")</f>
        <v/>
      </c>
      <c r="Q26" s="86">
        <f>IF($C26="","",IF(NOT(ISNUMBER(O26)),"N/A",IF(P26&lt;0,"EXPIRED",IF(P26&lt;=cfg_ExpiryWarn,"EXPIRING","OK"))))</f>
        <v/>
      </c>
      <c r="R26" s="87">
        <f>IF(OR($C26="",L26=""),"",SUMIFS(RC_Qty,RC_Prod,'_Engine'!E22,RC_Date,"&gt;"&amp;L26))</f>
        <v/>
      </c>
      <c r="S26" s="85">
        <f>'_Engine'!AC22</f>
        <v/>
      </c>
      <c r="T26" s="91">
        <f>'_Engine'!AD22</f>
        <v/>
      </c>
    </row>
    <row r="27" ht="20" customHeight="1">
      <c r="B27" s="85">
        <f>'_Engine'!B23</f>
        <v/>
      </c>
      <c r="C27" s="85">
        <f>'_Engine'!C23</f>
        <v/>
      </c>
      <c r="D27" s="86">
        <f>'_Engine'!D23</f>
        <v/>
      </c>
      <c r="E27" s="87">
        <f>'_Engine'!G23</f>
        <v/>
      </c>
      <c r="F27" s="87">
        <f>IF(OR($C27="",N27=0),"",INDEX(CL_Count,MATCH('_Engine'!E23&amp;"|1",CL_Key,0)))</f>
        <v/>
      </c>
      <c r="G27" s="87">
        <f>IF(OR($C27="",N27=0),"",INDEX(CL_Count,MATCH('_Engine'!E23&amp;"|"&amp;N27,CL_Key,0)))</f>
        <v/>
      </c>
      <c r="H27" s="87">
        <f>IF(OR($C27="",G27=""),"",G27+N(R27))</f>
        <v/>
      </c>
      <c r="I27" s="88">
        <f>IF(OR(H27="",E27="",N(E27)=0),"",H27/E27)</f>
        <v/>
      </c>
      <c r="J27" s="86">
        <f>IF($C27="","",IF(H27="","NO COUNT",IF(OR(E27="",N(E27)=0),"NO PAR",IF(I27&lt;=cfg_Crit,"CRITICAL",IF(I27&lt;=cfg_Low,"LOW","OK")))))</f>
        <v/>
      </c>
      <c r="K27" s="87">
        <f>IF(OR($C27="",H27="",E27=""),"",MAX(0,E27-H27))</f>
        <v/>
      </c>
      <c r="L27" s="89">
        <f>IF(OR($C27="",N27=0),"",INDEX(CL_Date,MATCH('_Engine'!E23&amp;"|"&amp;N27,CL_Key,0)))</f>
        <v/>
      </c>
      <c r="M27" s="89">
        <f>'_Engine'!F23</f>
        <v/>
      </c>
      <c r="N27" s="87">
        <f>IF($C27="","",COUNTIFS(CL_Prod,'_Engine'!E23,CL_Count,"&lt;&gt;"))</f>
        <v/>
      </c>
      <c r="O27" s="89">
        <f>'_Engine'!L23</f>
        <v/>
      </c>
      <c r="P27" s="90">
        <f>IF(ISNUMBER(O27),O27-cfg_AsOf,"")</f>
        <v/>
      </c>
      <c r="Q27" s="86">
        <f>IF($C27="","",IF(NOT(ISNUMBER(O27)),"N/A",IF(P27&lt;0,"EXPIRED",IF(P27&lt;=cfg_ExpiryWarn,"EXPIRING","OK"))))</f>
        <v/>
      </c>
      <c r="R27" s="87">
        <f>IF(OR($C27="",L27=""),"",SUMIFS(RC_Qty,RC_Prod,'_Engine'!E23,RC_Date,"&gt;"&amp;L27))</f>
        <v/>
      </c>
      <c r="S27" s="85">
        <f>'_Engine'!AC23</f>
        <v/>
      </c>
      <c r="T27" s="91">
        <f>'_Engine'!AD23</f>
        <v/>
      </c>
    </row>
    <row r="28" ht="20" customHeight="1">
      <c r="B28" s="85">
        <f>'_Engine'!B24</f>
        <v/>
      </c>
      <c r="C28" s="85">
        <f>'_Engine'!C24</f>
        <v/>
      </c>
      <c r="D28" s="86">
        <f>'_Engine'!D24</f>
        <v/>
      </c>
      <c r="E28" s="87">
        <f>'_Engine'!G24</f>
        <v/>
      </c>
      <c r="F28" s="87">
        <f>IF(OR($C28="",N28=0),"",INDEX(CL_Count,MATCH('_Engine'!E24&amp;"|1",CL_Key,0)))</f>
        <v/>
      </c>
      <c r="G28" s="87">
        <f>IF(OR($C28="",N28=0),"",INDEX(CL_Count,MATCH('_Engine'!E24&amp;"|"&amp;N28,CL_Key,0)))</f>
        <v/>
      </c>
      <c r="H28" s="87">
        <f>IF(OR($C28="",G28=""),"",G28+N(R28))</f>
        <v/>
      </c>
      <c r="I28" s="88">
        <f>IF(OR(H28="",E28="",N(E28)=0),"",H28/E28)</f>
        <v/>
      </c>
      <c r="J28" s="86">
        <f>IF($C28="","",IF(H28="","NO COUNT",IF(OR(E28="",N(E28)=0),"NO PAR",IF(I28&lt;=cfg_Crit,"CRITICAL",IF(I28&lt;=cfg_Low,"LOW","OK")))))</f>
        <v/>
      </c>
      <c r="K28" s="87">
        <f>IF(OR($C28="",H28="",E28=""),"",MAX(0,E28-H28))</f>
        <v/>
      </c>
      <c r="L28" s="89">
        <f>IF(OR($C28="",N28=0),"",INDEX(CL_Date,MATCH('_Engine'!E24&amp;"|"&amp;N28,CL_Key,0)))</f>
        <v/>
      </c>
      <c r="M28" s="89">
        <f>'_Engine'!F24</f>
        <v/>
      </c>
      <c r="N28" s="87">
        <f>IF($C28="","",COUNTIFS(CL_Prod,'_Engine'!E24,CL_Count,"&lt;&gt;"))</f>
        <v/>
      </c>
      <c r="O28" s="89">
        <f>'_Engine'!L24</f>
        <v/>
      </c>
      <c r="P28" s="90">
        <f>IF(ISNUMBER(O28),O28-cfg_AsOf,"")</f>
        <v/>
      </c>
      <c r="Q28" s="86">
        <f>IF($C28="","",IF(NOT(ISNUMBER(O28)),"N/A",IF(P28&lt;0,"EXPIRED",IF(P28&lt;=cfg_ExpiryWarn,"EXPIRING","OK"))))</f>
        <v/>
      </c>
      <c r="R28" s="87">
        <f>IF(OR($C28="",L28=""),"",SUMIFS(RC_Qty,RC_Prod,'_Engine'!E24,RC_Date,"&gt;"&amp;L28))</f>
        <v/>
      </c>
      <c r="S28" s="85">
        <f>'_Engine'!AC24</f>
        <v/>
      </c>
      <c r="T28" s="91">
        <f>'_Engine'!AD24</f>
        <v/>
      </c>
    </row>
    <row r="29" ht="20" customHeight="1">
      <c r="B29" s="85">
        <f>'_Engine'!B25</f>
        <v/>
      </c>
      <c r="C29" s="85">
        <f>'_Engine'!C25</f>
        <v/>
      </c>
      <c r="D29" s="86">
        <f>'_Engine'!D25</f>
        <v/>
      </c>
      <c r="E29" s="87">
        <f>'_Engine'!G25</f>
        <v/>
      </c>
      <c r="F29" s="87">
        <f>IF(OR($C29="",N29=0),"",INDEX(CL_Count,MATCH('_Engine'!E25&amp;"|1",CL_Key,0)))</f>
        <v/>
      </c>
      <c r="G29" s="87">
        <f>IF(OR($C29="",N29=0),"",INDEX(CL_Count,MATCH('_Engine'!E25&amp;"|"&amp;N29,CL_Key,0)))</f>
        <v/>
      </c>
      <c r="H29" s="87">
        <f>IF(OR($C29="",G29=""),"",G29+N(R29))</f>
        <v/>
      </c>
      <c r="I29" s="88">
        <f>IF(OR(H29="",E29="",N(E29)=0),"",H29/E29)</f>
        <v/>
      </c>
      <c r="J29" s="86">
        <f>IF($C29="","",IF(H29="","NO COUNT",IF(OR(E29="",N(E29)=0),"NO PAR",IF(I29&lt;=cfg_Crit,"CRITICAL",IF(I29&lt;=cfg_Low,"LOW","OK")))))</f>
        <v/>
      </c>
      <c r="K29" s="87">
        <f>IF(OR($C29="",H29="",E29=""),"",MAX(0,E29-H29))</f>
        <v/>
      </c>
      <c r="L29" s="89">
        <f>IF(OR($C29="",N29=0),"",INDEX(CL_Date,MATCH('_Engine'!E25&amp;"|"&amp;N29,CL_Key,0)))</f>
        <v/>
      </c>
      <c r="M29" s="89">
        <f>'_Engine'!F25</f>
        <v/>
      </c>
      <c r="N29" s="87">
        <f>IF($C29="","",COUNTIFS(CL_Prod,'_Engine'!E25,CL_Count,"&lt;&gt;"))</f>
        <v/>
      </c>
      <c r="O29" s="89">
        <f>'_Engine'!L25</f>
        <v/>
      </c>
      <c r="P29" s="90">
        <f>IF(ISNUMBER(O29),O29-cfg_AsOf,"")</f>
        <v/>
      </c>
      <c r="Q29" s="86">
        <f>IF($C29="","",IF(NOT(ISNUMBER(O29)),"N/A",IF(P29&lt;0,"EXPIRED",IF(P29&lt;=cfg_ExpiryWarn,"EXPIRING","OK"))))</f>
        <v/>
      </c>
      <c r="R29" s="87">
        <f>IF(OR($C29="",L29=""),"",SUMIFS(RC_Qty,RC_Prod,'_Engine'!E25,RC_Date,"&gt;"&amp;L29))</f>
        <v/>
      </c>
      <c r="S29" s="85">
        <f>'_Engine'!AC25</f>
        <v/>
      </c>
      <c r="T29" s="91">
        <f>'_Engine'!AD25</f>
        <v/>
      </c>
    </row>
    <row r="30" ht="20" customHeight="1">
      <c r="B30" s="85">
        <f>'_Engine'!B26</f>
        <v/>
      </c>
      <c r="C30" s="85">
        <f>'_Engine'!C26</f>
        <v/>
      </c>
      <c r="D30" s="86">
        <f>'_Engine'!D26</f>
        <v/>
      </c>
      <c r="E30" s="87">
        <f>'_Engine'!G26</f>
        <v/>
      </c>
      <c r="F30" s="87">
        <f>IF(OR($C30="",N30=0),"",INDEX(CL_Count,MATCH('_Engine'!E26&amp;"|1",CL_Key,0)))</f>
        <v/>
      </c>
      <c r="G30" s="87">
        <f>IF(OR($C30="",N30=0),"",INDEX(CL_Count,MATCH('_Engine'!E26&amp;"|"&amp;N30,CL_Key,0)))</f>
        <v/>
      </c>
      <c r="H30" s="87">
        <f>IF(OR($C30="",G30=""),"",G30+N(R30))</f>
        <v/>
      </c>
      <c r="I30" s="88">
        <f>IF(OR(H30="",E30="",N(E30)=0),"",H30/E30)</f>
        <v/>
      </c>
      <c r="J30" s="86">
        <f>IF($C30="","",IF(H30="","NO COUNT",IF(OR(E30="",N(E30)=0),"NO PAR",IF(I30&lt;=cfg_Crit,"CRITICAL",IF(I30&lt;=cfg_Low,"LOW","OK")))))</f>
        <v/>
      </c>
      <c r="K30" s="87">
        <f>IF(OR($C30="",H30="",E30=""),"",MAX(0,E30-H30))</f>
        <v/>
      </c>
      <c r="L30" s="89">
        <f>IF(OR($C30="",N30=0),"",INDEX(CL_Date,MATCH('_Engine'!E26&amp;"|"&amp;N30,CL_Key,0)))</f>
        <v/>
      </c>
      <c r="M30" s="89">
        <f>'_Engine'!F26</f>
        <v/>
      </c>
      <c r="N30" s="87">
        <f>IF($C30="","",COUNTIFS(CL_Prod,'_Engine'!E26,CL_Count,"&lt;&gt;"))</f>
        <v/>
      </c>
      <c r="O30" s="89">
        <f>'_Engine'!L26</f>
        <v/>
      </c>
      <c r="P30" s="90">
        <f>IF(ISNUMBER(O30),O30-cfg_AsOf,"")</f>
        <v/>
      </c>
      <c r="Q30" s="86">
        <f>IF($C30="","",IF(NOT(ISNUMBER(O30)),"N/A",IF(P30&lt;0,"EXPIRED",IF(P30&lt;=cfg_ExpiryWarn,"EXPIRING","OK"))))</f>
        <v/>
      </c>
      <c r="R30" s="87">
        <f>IF(OR($C30="",L30=""),"",SUMIFS(RC_Qty,RC_Prod,'_Engine'!E26,RC_Date,"&gt;"&amp;L30))</f>
        <v/>
      </c>
      <c r="S30" s="85">
        <f>'_Engine'!AC26</f>
        <v/>
      </c>
      <c r="T30" s="91">
        <f>'_Engine'!AD26</f>
        <v/>
      </c>
    </row>
    <row r="31" ht="20" customHeight="1">
      <c r="B31" s="85">
        <f>'_Engine'!B27</f>
        <v/>
      </c>
      <c r="C31" s="85">
        <f>'_Engine'!C27</f>
        <v/>
      </c>
      <c r="D31" s="86">
        <f>'_Engine'!D27</f>
        <v/>
      </c>
      <c r="E31" s="87">
        <f>'_Engine'!G27</f>
        <v/>
      </c>
      <c r="F31" s="87">
        <f>IF(OR($C31="",N31=0),"",INDEX(CL_Count,MATCH('_Engine'!E27&amp;"|1",CL_Key,0)))</f>
        <v/>
      </c>
      <c r="G31" s="87">
        <f>IF(OR($C31="",N31=0),"",INDEX(CL_Count,MATCH('_Engine'!E27&amp;"|"&amp;N31,CL_Key,0)))</f>
        <v/>
      </c>
      <c r="H31" s="87">
        <f>IF(OR($C31="",G31=""),"",G31+N(R31))</f>
        <v/>
      </c>
      <c r="I31" s="88">
        <f>IF(OR(H31="",E31="",N(E31)=0),"",H31/E31)</f>
        <v/>
      </c>
      <c r="J31" s="86">
        <f>IF($C31="","",IF(H31="","NO COUNT",IF(OR(E31="",N(E31)=0),"NO PAR",IF(I31&lt;=cfg_Crit,"CRITICAL",IF(I31&lt;=cfg_Low,"LOW","OK")))))</f>
        <v/>
      </c>
      <c r="K31" s="87">
        <f>IF(OR($C31="",H31="",E31=""),"",MAX(0,E31-H31))</f>
        <v/>
      </c>
      <c r="L31" s="89">
        <f>IF(OR($C31="",N31=0),"",INDEX(CL_Date,MATCH('_Engine'!E27&amp;"|"&amp;N31,CL_Key,0)))</f>
        <v/>
      </c>
      <c r="M31" s="89">
        <f>'_Engine'!F27</f>
        <v/>
      </c>
      <c r="N31" s="87">
        <f>IF($C31="","",COUNTIFS(CL_Prod,'_Engine'!E27,CL_Count,"&lt;&gt;"))</f>
        <v/>
      </c>
      <c r="O31" s="89">
        <f>'_Engine'!L27</f>
        <v/>
      </c>
      <c r="P31" s="90">
        <f>IF(ISNUMBER(O31),O31-cfg_AsOf,"")</f>
        <v/>
      </c>
      <c r="Q31" s="86">
        <f>IF($C31="","",IF(NOT(ISNUMBER(O31)),"N/A",IF(P31&lt;0,"EXPIRED",IF(P31&lt;=cfg_ExpiryWarn,"EXPIRING","OK"))))</f>
        <v/>
      </c>
      <c r="R31" s="87">
        <f>IF(OR($C31="",L31=""),"",SUMIFS(RC_Qty,RC_Prod,'_Engine'!E27,RC_Date,"&gt;"&amp;L31))</f>
        <v/>
      </c>
      <c r="S31" s="85">
        <f>'_Engine'!AC27</f>
        <v/>
      </c>
      <c r="T31" s="91">
        <f>'_Engine'!AD27</f>
        <v/>
      </c>
    </row>
    <row r="32" ht="20" customHeight="1">
      <c r="B32" s="85">
        <f>'_Engine'!B28</f>
        <v/>
      </c>
      <c r="C32" s="85">
        <f>'_Engine'!C28</f>
        <v/>
      </c>
      <c r="D32" s="86">
        <f>'_Engine'!D28</f>
        <v/>
      </c>
      <c r="E32" s="87">
        <f>'_Engine'!G28</f>
        <v/>
      </c>
      <c r="F32" s="87">
        <f>IF(OR($C32="",N32=0),"",INDEX(CL_Count,MATCH('_Engine'!E28&amp;"|1",CL_Key,0)))</f>
        <v/>
      </c>
      <c r="G32" s="87">
        <f>IF(OR($C32="",N32=0),"",INDEX(CL_Count,MATCH('_Engine'!E28&amp;"|"&amp;N32,CL_Key,0)))</f>
        <v/>
      </c>
      <c r="H32" s="87">
        <f>IF(OR($C32="",G32=""),"",G32+N(R32))</f>
        <v/>
      </c>
      <c r="I32" s="88">
        <f>IF(OR(H32="",E32="",N(E32)=0),"",H32/E32)</f>
        <v/>
      </c>
      <c r="J32" s="86">
        <f>IF($C32="","",IF(H32="","NO COUNT",IF(OR(E32="",N(E32)=0),"NO PAR",IF(I32&lt;=cfg_Crit,"CRITICAL",IF(I32&lt;=cfg_Low,"LOW","OK")))))</f>
        <v/>
      </c>
      <c r="K32" s="87">
        <f>IF(OR($C32="",H32="",E32=""),"",MAX(0,E32-H32))</f>
        <v/>
      </c>
      <c r="L32" s="89">
        <f>IF(OR($C32="",N32=0),"",INDEX(CL_Date,MATCH('_Engine'!E28&amp;"|"&amp;N32,CL_Key,0)))</f>
        <v/>
      </c>
      <c r="M32" s="89">
        <f>'_Engine'!F28</f>
        <v/>
      </c>
      <c r="N32" s="87">
        <f>IF($C32="","",COUNTIFS(CL_Prod,'_Engine'!E28,CL_Count,"&lt;&gt;"))</f>
        <v/>
      </c>
      <c r="O32" s="89">
        <f>'_Engine'!L28</f>
        <v/>
      </c>
      <c r="P32" s="90">
        <f>IF(ISNUMBER(O32),O32-cfg_AsOf,"")</f>
        <v/>
      </c>
      <c r="Q32" s="86">
        <f>IF($C32="","",IF(NOT(ISNUMBER(O32)),"N/A",IF(P32&lt;0,"EXPIRED",IF(P32&lt;=cfg_ExpiryWarn,"EXPIRING","OK"))))</f>
        <v/>
      </c>
      <c r="R32" s="87">
        <f>IF(OR($C32="",L32=""),"",SUMIFS(RC_Qty,RC_Prod,'_Engine'!E28,RC_Date,"&gt;"&amp;L32))</f>
        <v/>
      </c>
      <c r="S32" s="85">
        <f>'_Engine'!AC28</f>
        <v/>
      </c>
      <c r="T32" s="91">
        <f>'_Engine'!AD28</f>
        <v/>
      </c>
    </row>
    <row r="33" ht="20" customHeight="1">
      <c r="B33" s="85">
        <f>'_Engine'!B29</f>
        <v/>
      </c>
      <c r="C33" s="85">
        <f>'_Engine'!C29</f>
        <v/>
      </c>
      <c r="D33" s="86">
        <f>'_Engine'!D29</f>
        <v/>
      </c>
      <c r="E33" s="87">
        <f>'_Engine'!G29</f>
        <v/>
      </c>
      <c r="F33" s="87">
        <f>IF(OR($C33="",N33=0),"",INDEX(CL_Count,MATCH('_Engine'!E29&amp;"|1",CL_Key,0)))</f>
        <v/>
      </c>
      <c r="G33" s="87">
        <f>IF(OR($C33="",N33=0),"",INDEX(CL_Count,MATCH('_Engine'!E29&amp;"|"&amp;N33,CL_Key,0)))</f>
        <v/>
      </c>
      <c r="H33" s="87">
        <f>IF(OR($C33="",G33=""),"",G33+N(R33))</f>
        <v/>
      </c>
      <c r="I33" s="88">
        <f>IF(OR(H33="",E33="",N(E33)=0),"",H33/E33)</f>
        <v/>
      </c>
      <c r="J33" s="86">
        <f>IF($C33="","",IF(H33="","NO COUNT",IF(OR(E33="",N(E33)=0),"NO PAR",IF(I33&lt;=cfg_Crit,"CRITICAL",IF(I33&lt;=cfg_Low,"LOW","OK")))))</f>
        <v/>
      </c>
      <c r="K33" s="87">
        <f>IF(OR($C33="",H33="",E33=""),"",MAX(0,E33-H33))</f>
        <v/>
      </c>
      <c r="L33" s="89">
        <f>IF(OR($C33="",N33=0),"",INDEX(CL_Date,MATCH('_Engine'!E29&amp;"|"&amp;N33,CL_Key,0)))</f>
        <v/>
      </c>
      <c r="M33" s="89">
        <f>'_Engine'!F29</f>
        <v/>
      </c>
      <c r="N33" s="87">
        <f>IF($C33="","",COUNTIFS(CL_Prod,'_Engine'!E29,CL_Count,"&lt;&gt;"))</f>
        <v/>
      </c>
      <c r="O33" s="89">
        <f>'_Engine'!L29</f>
        <v/>
      </c>
      <c r="P33" s="90">
        <f>IF(ISNUMBER(O33),O33-cfg_AsOf,"")</f>
        <v/>
      </c>
      <c r="Q33" s="86">
        <f>IF($C33="","",IF(NOT(ISNUMBER(O33)),"N/A",IF(P33&lt;0,"EXPIRED",IF(P33&lt;=cfg_ExpiryWarn,"EXPIRING","OK"))))</f>
        <v/>
      </c>
      <c r="R33" s="87">
        <f>IF(OR($C33="",L33=""),"",SUMIFS(RC_Qty,RC_Prod,'_Engine'!E29,RC_Date,"&gt;"&amp;L33))</f>
        <v/>
      </c>
      <c r="S33" s="85">
        <f>'_Engine'!AC29</f>
        <v/>
      </c>
      <c r="T33" s="91">
        <f>'_Engine'!AD29</f>
        <v/>
      </c>
    </row>
    <row r="34" ht="20" customHeight="1">
      <c r="B34" s="85">
        <f>'_Engine'!B30</f>
        <v/>
      </c>
      <c r="C34" s="85">
        <f>'_Engine'!C30</f>
        <v/>
      </c>
      <c r="D34" s="86">
        <f>'_Engine'!D30</f>
        <v/>
      </c>
      <c r="E34" s="87">
        <f>'_Engine'!G30</f>
        <v/>
      </c>
      <c r="F34" s="87">
        <f>IF(OR($C34="",N34=0),"",INDEX(CL_Count,MATCH('_Engine'!E30&amp;"|1",CL_Key,0)))</f>
        <v/>
      </c>
      <c r="G34" s="87">
        <f>IF(OR($C34="",N34=0),"",INDEX(CL_Count,MATCH('_Engine'!E30&amp;"|"&amp;N34,CL_Key,0)))</f>
        <v/>
      </c>
      <c r="H34" s="87">
        <f>IF(OR($C34="",G34=""),"",G34+N(R34))</f>
        <v/>
      </c>
      <c r="I34" s="88">
        <f>IF(OR(H34="",E34="",N(E34)=0),"",H34/E34)</f>
        <v/>
      </c>
      <c r="J34" s="86">
        <f>IF($C34="","",IF(H34="","NO COUNT",IF(OR(E34="",N(E34)=0),"NO PAR",IF(I34&lt;=cfg_Crit,"CRITICAL",IF(I34&lt;=cfg_Low,"LOW","OK")))))</f>
        <v/>
      </c>
      <c r="K34" s="87">
        <f>IF(OR($C34="",H34="",E34=""),"",MAX(0,E34-H34))</f>
        <v/>
      </c>
      <c r="L34" s="89">
        <f>IF(OR($C34="",N34=0),"",INDEX(CL_Date,MATCH('_Engine'!E30&amp;"|"&amp;N34,CL_Key,0)))</f>
        <v/>
      </c>
      <c r="M34" s="89">
        <f>'_Engine'!F30</f>
        <v/>
      </c>
      <c r="N34" s="87">
        <f>IF($C34="","",COUNTIFS(CL_Prod,'_Engine'!E30,CL_Count,"&lt;&gt;"))</f>
        <v/>
      </c>
      <c r="O34" s="89">
        <f>'_Engine'!L30</f>
        <v/>
      </c>
      <c r="P34" s="90">
        <f>IF(ISNUMBER(O34),O34-cfg_AsOf,"")</f>
        <v/>
      </c>
      <c r="Q34" s="86">
        <f>IF($C34="","",IF(NOT(ISNUMBER(O34)),"N/A",IF(P34&lt;0,"EXPIRED",IF(P34&lt;=cfg_ExpiryWarn,"EXPIRING","OK"))))</f>
        <v/>
      </c>
      <c r="R34" s="87">
        <f>IF(OR($C34="",L34=""),"",SUMIFS(RC_Qty,RC_Prod,'_Engine'!E30,RC_Date,"&gt;"&amp;L34))</f>
        <v/>
      </c>
      <c r="S34" s="85">
        <f>'_Engine'!AC30</f>
        <v/>
      </c>
      <c r="T34" s="91">
        <f>'_Engine'!AD30</f>
        <v/>
      </c>
    </row>
    <row r="35" ht="20" customHeight="1">
      <c r="B35" s="85">
        <f>'_Engine'!B31</f>
        <v/>
      </c>
      <c r="C35" s="85">
        <f>'_Engine'!C31</f>
        <v/>
      </c>
      <c r="D35" s="86">
        <f>'_Engine'!D31</f>
        <v/>
      </c>
      <c r="E35" s="87">
        <f>'_Engine'!G31</f>
        <v/>
      </c>
      <c r="F35" s="87">
        <f>IF(OR($C35="",N35=0),"",INDEX(CL_Count,MATCH('_Engine'!E31&amp;"|1",CL_Key,0)))</f>
        <v/>
      </c>
      <c r="G35" s="87">
        <f>IF(OR($C35="",N35=0),"",INDEX(CL_Count,MATCH('_Engine'!E31&amp;"|"&amp;N35,CL_Key,0)))</f>
        <v/>
      </c>
      <c r="H35" s="87">
        <f>IF(OR($C35="",G35=""),"",G35+N(R35))</f>
        <v/>
      </c>
      <c r="I35" s="88">
        <f>IF(OR(H35="",E35="",N(E35)=0),"",H35/E35)</f>
        <v/>
      </c>
      <c r="J35" s="86">
        <f>IF($C35="","",IF(H35="","NO COUNT",IF(OR(E35="",N(E35)=0),"NO PAR",IF(I35&lt;=cfg_Crit,"CRITICAL",IF(I35&lt;=cfg_Low,"LOW","OK")))))</f>
        <v/>
      </c>
      <c r="K35" s="87">
        <f>IF(OR($C35="",H35="",E35=""),"",MAX(0,E35-H35))</f>
        <v/>
      </c>
      <c r="L35" s="89">
        <f>IF(OR($C35="",N35=0),"",INDEX(CL_Date,MATCH('_Engine'!E31&amp;"|"&amp;N35,CL_Key,0)))</f>
        <v/>
      </c>
      <c r="M35" s="89">
        <f>'_Engine'!F31</f>
        <v/>
      </c>
      <c r="N35" s="87">
        <f>IF($C35="","",COUNTIFS(CL_Prod,'_Engine'!E31,CL_Count,"&lt;&gt;"))</f>
        <v/>
      </c>
      <c r="O35" s="89">
        <f>'_Engine'!L31</f>
        <v/>
      </c>
      <c r="P35" s="90">
        <f>IF(ISNUMBER(O35),O35-cfg_AsOf,"")</f>
        <v/>
      </c>
      <c r="Q35" s="86">
        <f>IF($C35="","",IF(NOT(ISNUMBER(O35)),"N/A",IF(P35&lt;0,"EXPIRED",IF(P35&lt;=cfg_ExpiryWarn,"EXPIRING","OK"))))</f>
        <v/>
      </c>
      <c r="R35" s="87">
        <f>IF(OR($C35="",L35=""),"",SUMIFS(RC_Qty,RC_Prod,'_Engine'!E31,RC_Date,"&gt;"&amp;L35))</f>
        <v/>
      </c>
      <c r="S35" s="85">
        <f>'_Engine'!AC31</f>
        <v/>
      </c>
      <c r="T35" s="91">
        <f>'_Engine'!AD31</f>
        <v/>
      </c>
    </row>
    <row r="36" ht="20" customHeight="1">
      <c r="B36" s="85">
        <f>'_Engine'!B32</f>
        <v/>
      </c>
      <c r="C36" s="85">
        <f>'_Engine'!C32</f>
        <v/>
      </c>
      <c r="D36" s="86">
        <f>'_Engine'!D32</f>
        <v/>
      </c>
      <c r="E36" s="87">
        <f>'_Engine'!G32</f>
        <v/>
      </c>
      <c r="F36" s="87">
        <f>IF(OR($C36="",N36=0),"",INDEX(CL_Count,MATCH('_Engine'!E32&amp;"|1",CL_Key,0)))</f>
        <v/>
      </c>
      <c r="G36" s="87">
        <f>IF(OR($C36="",N36=0),"",INDEX(CL_Count,MATCH('_Engine'!E32&amp;"|"&amp;N36,CL_Key,0)))</f>
        <v/>
      </c>
      <c r="H36" s="87">
        <f>IF(OR($C36="",G36=""),"",G36+N(R36))</f>
        <v/>
      </c>
      <c r="I36" s="88">
        <f>IF(OR(H36="",E36="",N(E36)=0),"",H36/E36)</f>
        <v/>
      </c>
      <c r="J36" s="86">
        <f>IF($C36="","",IF(H36="","NO COUNT",IF(OR(E36="",N(E36)=0),"NO PAR",IF(I36&lt;=cfg_Crit,"CRITICAL",IF(I36&lt;=cfg_Low,"LOW","OK")))))</f>
        <v/>
      </c>
      <c r="K36" s="87">
        <f>IF(OR($C36="",H36="",E36=""),"",MAX(0,E36-H36))</f>
        <v/>
      </c>
      <c r="L36" s="89">
        <f>IF(OR($C36="",N36=0),"",INDEX(CL_Date,MATCH('_Engine'!E32&amp;"|"&amp;N36,CL_Key,0)))</f>
        <v/>
      </c>
      <c r="M36" s="89">
        <f>'_Engine'!F32</f>
        <v/>
      </c>
      <c r="N36" s="87">
        <f>IF($C36="","",COUNTIFS(CL_Prod,'_Engine'!E32,CL_Count,"&lt;&gt;"))</f>
        <v/>
      </c>
      <c r="O36" s="89">
        <f>'_Engine'!L32</f>
        <v/>
      </c>
      <c r="P36" s="90">
        <f>IF(ISNUMBER(O36),O36-cfg_AsOf,"")</f>
        <v/>
      </c>
      <c r="Q36" s="86">
        <f>IF($C36="","",IF(NOT(ISNUMBER(O36)),"N/A",IF(P36&lt;0,"EXPIRED",IF(P36&lt;=cfg_ExpiryWarn,"EXPIRING","OK"))))</f>
        <v/>
      </c>
      <c r="R36" s="87">
        <f>IF(OR($C36="",L36=""),"",SUMIFS(RC_Qty,RC_Prod,'_Engine'!E32,RC_Date,"&gt;"&amp;L36))</f>
        <v/>
      </c>
      <c r="S36" s="85">
        <f>'_Engine'!AC32</f>
        <v/>
      </c>
      <c r="T36" s="91">
        <f>'_Engine'!AD32</f>
        <v/>
      </c>
    </row>
    <row r="37" ht="20" customHeight="1">
      <c r="B37" s="85">
        <f>'_Engine'!B33</f>
        <v/>
      </c>
      <c r="C37" s="85">
        <f>'_Engine'!C33</f>
        <v/>
      </c>
      <c r="D37" s="86">
        <f>'_Engine'!D33</f>
        <v/>
      </c>
      <c r="E37" s="87">
        <f>'_Engine'!G33</f>
        <v/>
      </c>
      <c r="F37" s="87">
        <f>IF(OR($C37="",N37=0),"",INDEX(CL_Count,MATCH('_Engine'!E33&amp;"|1",CL_Key,0)))</f>
        <v/>
      </c>
      <c r="G37" s="87">
        <f>IF(OR($C37="",N37=0),"",INDEX(CL_Count,MATCH('_Engine'!E33&amp;"|"&amp;N37,CL_Key,0)))</f>
        <v/>
      </c>
      <c r="H37" s="87">
        <f>IF(OR($C37="",G37=""),"",G37+N(R37))</f>
        <v/>
      </c>
      <c r="I37" s="88">
        <f>IF(OR(H37="",E37="",N(E37)=0),"",H37/E37)</f>
        <v/>
      </c>
      <c r="J37" s="86">
        <f>IF($C37="","",IF(H37="","NO COUNT",IF(OR(E37="",N(E37)=0),"NO PAR",IF(I37&lt;=cfg_Crit,"CRITICAL",IF(I37&lt;=cfg_Low,"LOW","OK")))))</f>
        <v/>
      </c>
      <c r="K37" s="87">
        <f>IF(OR($C37="",H37="",E37=""),"",MAX(0,E37-H37))</f>
        <v/>
      </c>
      <c r="L37" s="89">
        <f>IF(OR($C37="",N37=0),"",INDEX(CL_Date,MATCH('_Engine'!E33&amp;"|"&amp;N37,CL_Key,0)))</f>
        <v/>
      </c>
      <c r="M37" s="89">
        <f>'_Engine'!F33</f>
        <v/>
      </c>
      <c r="N37" s="87">
        <f>IF($C37="","",COUNTIFS(CL_Prod,'_Engine'!E33,CL_Count,"&lt;&gt;"))</f>
        <v/>
      </c>
      <c r="O37" s="89">
        <f>'_Engine'!L33</f>
        <v/>
      </c>
      <c r="P37" s="90">
        <f>IF(ISNUMBER(O37),O37-cfg_AsOf,"")</f>
        <v/>
      </c>
      <c r="Q37" s="86">
        <f>IF($C37="","",IF(NOT(ISNUMBER(O37)),"N/A",IF(P37&lt;0,"EXPIRED",IF(P37&lt;=cfg_ExpiryWarn,"EXPIRING","OK"))))</f>
        <v/>
      </c>
      <c r="R37" s="87">
        <f>IF(OR($C37="",L37=""),"",SUMIFS(RC_Qty,RC_Prod,'_Engine'!E33,RC_Date,"&gt;"&amp;L37))</f>
        <v/>
      </c>
      <c r="S37" s="85">
        <f>'_Engine'!AC33</f>
        <v/>
      </c>
      <c r="T37" s="91">
        <f>'_Engine'!AD33</f>
        <v/>
      </c>
    </row>
    <row r="38" ht="20" customHeight="1">
      <c r="B38" s="85">
        <f>'_Engine'!B34</f>
        <v/>
      </c>
      <c r="C38" s="85">
        <f>'_Engine'!C34</f>
        <v/>
      </c>
      <c r="D38" s="86">
        <f>'_Engine'!D34</f>
        <v/>
      </c>
      <c r="E38" s="87">
        <f>'_Engine'!G34</f>
        <v/>
      </c>
      <c r="F38" s="87">
        <f>IF(OR($C38="",N38=0),"",INDEX(CL_Count,MATCH('_Engine'!E34&amp;"|1",CL_Key,0)))</f>
        <v/>
      </c>
      <c r="G38" s="87">
        <f>IF(OR($C38="",N38=0),"",INDEX(CL_Count,MATCH('_Engine'!E34&amp;"|"&amp;N38,CL_Key,0)))</f>
        <v/>
      </c>
      <c r="H38" s="87">
        <f>IF(OR($C38="",G38=""),"",G38+N(R38))</f>
        <v/>
      </c>
      <c r="I38" s="88">
        <f>IF(OR(H38="",E38="",N(E38)=0),"",H38/E38)</f>
        <v/>
      </c>
      <c r="J38" s="86">
        <f>IF($C38="","",IF(H38="","NO COUNT",IF(OR(E38="",N(E38)=0),"NO PAR",IF(I38&lt;=cfg_Crit,"CRITICAL",IF(I38&lt;=cfg_Low,"LOW","OK")))))</f>
        <v/>
      </c>
      <c r="K38" s="87">
        <f>IF(OR($C38="",H38="",E38=""),"",MAX(0,E38-H38))</f>
        <v/>
      </c>
      <c r="L38" s="89">
        <f>IF(OR($C38="",N38=0),"",INDEX(CL_Date,MATCH('_Engine'!E34&amp;"|"&amp;N38,CL_Key,0)))</f>
        <v/>
      </c>
      <c r="M38" s="89">
        <f>'_Engine'!F34</f>
        <v/>
      </c>
      <c r="N38" s="87">
        <f>IF($C38="","",COUNTIFS(CL_Prod,'_Engine'!E34,CL_Count,"&lt;&gt;"))</f>
        <v/>
      </c>
      <c r="O38" s="89">
        <f>'_Engine'!L34</f>
        <v/>
      </c>
      <c r="P38" s="90">
        <f>IF(ISNUMBER(O38),O38-cfg_AsOf,"")</f>
        <v/>
      </c>
      <c r="Q38" s="86">
        <f>IF($C38="","",IF(NOT(ISNUMBER(O38)),"N/A",IF(P38&lt;0,"EXPIRED",IF(P38&lt;=cfg_ExpiryWarn,"EXPIRING","OK"))))</f>
        <v/>
      </c>
      <c r="R38" s="87">
        <f>IF(OR($C38="",L38=""),"",SUMIFS(RC_Qty,RC_Prod,'_Engine'!E34,RC_Date,"&gt;"&amp;L38))</f>
        <v/>
      </c>
      <c r="S38" s="85">
        <f>'_Engine'!AC34</f>
        <v/>
      </c>
      <c r="T38" s="91">
        <f>'_Engine'!AD34</f>
        <v/>
      </c>
    </row>
    <row r="39" ht="20" customHeight="1">
      <c r="B39" s="85">
        <f>'_Engine'!B35</f>
        <v/>
      </c>
      <c r="C39" s="85">
        <f>'_Engine'!C35</f>
        <v/>
      </c>
      <c r="D39" s="86">
        <f>'_Engine'!D35</f>
        <v/>
      </c>
      <c r="E39" s="87">
        <f>'_Engine'!G35</f>
        <v/>
      </c>
      <c r="F39" s="87">
        <f>IF(OR($C39="",N39=0),"",INDEX(CL_Count,MATCH('_Engine'!E35&amp;"|1",CL_Key,0)))</f>
        <v/>
      </c>
      <c r="G39" s="87">
        <f>IF(OR($C39="",N39=0),"",INDEX(CL_Count,MATCH('_Engine'!E35&amp;"|"&amp;N39,CL_Key,0)))</f>
        <v/>
      </c>
      <c r="H39" s="87">
        <f>IF(OR($C39="",G39=""),"",G39+N(R39))</f>
        <v/>
      </c>
      <c r="I39" s="88">
        <f>IF(OR(H39="",E39="",N(E39)=0),"",H39/E39)</f>
        <v/>
      </c>
      <c r="J39" s="86">
        <f>IF($C39="","",IF(H39="","NO COUNT",IF(OR(E39="",N(E39)=0),"NO PAR",IF(I39&lt;=cfg_Crit,"CRITICAL",IF(I39&lt;=cfg_Low,"LOW","OK")))))</f>
        <v/>
      </c>
      <c r="K39" s="87">
        <f>IF(OR($C39="",H39="",E39=""),"",MAX(0,E39-H39))</f>
        <v/>
      </c>
      <c r="L39" s="89">
        <f>IF(OR($C39="",N39=0),"",INDEX(CL_Date,MATCH('_Engine'!E35&amp;"|"&amp;N39,CL_Key,0)))</f>
        <v/>
      </c>
      <c r="M39" s="89">
        <f>'_Engine'!F35</f>
        <v/>
      </c>
      <c r="N39" s="87">
        <f>IF($C39="","",COUNTIFS(CL_Prod,'_Engine'!E35,CL_Count,"&lt;&gt;"))</f>
        <v/>
      </c>
      <c r="O39" s="89">
        <f>'_Engine'!L35</f>
        <v/>
      </c>
      <c r="P39" s="90">
        <f>IF(ISNUMBER(O39),O39-cfg_AsOf,"")</f>
        <v/>
      </c>
      <c r="Q39" s="86">
        <f>IF($C39="","",IF(NOT(ISNUMBER(O39)),"N/A",IF(P39&lt;0,"EXPIRED",IF(P39&lt;=cfg_ExpiryWarn,"EXPIRING","OK"))))</f>
        <v/>
      </c>
      <c r="R39" s="87">
        <f>IF(OR($C39="",L39=""),"",SUMIFS(RC_Qty,RC_Prod,'_Engine'!E35,RC_Date,"&gt;"&amp;L39))</f>
        <v/>
      </c>
      <c r="S39" s="85">
        <f>'_Engine'!AC35</f>
        <v/>
      </c>
      <c r="T39" s="91">
        <f>'_Engine'!AD35</f>
        <v/>
      </c>
    </row>
    <row r="40" ht="20" customHeight="1">
      <c r="B40" s="85">
        <f>'_Engine'!B36</f>
        <v/>
      </c>
      <c r="C40" s="85">
        <f>'_Engine'!C36</f>
        <v/>
      </c>
      <c r="D40" s="86">
        <f>'_Engine'!D36</f>
        <v/>
      </c>
      <c r="E40" s="87">
        <f>'_Engine'!G36</f>
        <v/>
      </c>
      <c r="F40" s="87">
        <f>IF(OR($C40="",N40=0),"",INDEX(CL_Count,MATCH('_Engine'!E36&amp;"|1",CL_Key,0)))</f>
        <v/>
      </c>
      <c r="G40" s="87">
        <f>IF(OR($C40="",N40=0),"",INDEX(CL_Count,MATCH('_Engine'!E36&amp;"|"&amp;N40,CL_Key,0)))</f>
        <v/>
      </c>
      <c r="H40" s="87">
        <f>IF(OR($C40="",G40=""),"",G40+N(R40))</f>
        <v/>
      </c>
      <c r="I40" s="88">
        <f>IF(OR(H40="",E40="",N(E40)=0),"",H40/E40)</f>
        <v/>
      </c>
      <c r="J40" s="86">
        <f>IF($C40="","",IF(H40="","NO COUNT",IF(OR(E40="",N(E40)=0),"NO PAR",IF(I40&lt;=cfg_Crit,"CRITICAL",IF(I40&lt;=cfg_Low,"LOW","OK")))))</f>
        <v/>
      </c>
      <c r="K40" s="87">
        <f>IF(OR($C40="",H40="",E40=""),"",MAX(0,E40-H40))</f>
        <v/>
      </c>
      <c r="L40" s="89">
        <f>IF(OR($C40="",N40=0),"",INDEX(CL_Date,MATCH('_Engine'!E36&amp;"|"&amp;N40,CL_Key,0)))</f>
        <v/>
      </c>
      <c r="M40" s="89">
        <f>'_Engine'!F36</f>
        <v/>
      </c>
      <c r="N40" s="87">
        <f>IF($C40="","",COUNTIFS(CL_Prod,'_Engine'!E36,CL_Count,"&lt;&gt;"))</f>
        <v/>
      </c>
      <c r="O40" s="89">
        <f>'_Engine'!L36</f>
        <v/>
      </c>
      <c r="P40" s="90">
        <f>IF(ISNUMBER(O40),O40-cfg_AsOf,"")</f>
        <v/>
      </c>
      <c r="Q40" s="86">
        <f>IF($C40="","",IF(NOT(ISNUMBER(O40)),"N/A",IF(P40&lt;0,"EXPIRED",IF(P40&lt;=cfg_ExpiryWarn,"EXPIRING","OK"))))</f>
        <v/>
      </c>
      <c r="R40" s="87">
        <f>IF(OR($C40="",L40=""),"",SUMIFS(RC_Qty,RC_Prod,'_Engine'!E36,RC_Date,"&gt;"&amp;L40))</f>
        <v/>
      </c>
      <c r="S40" s="85">
        <f>'_Engine'!AC36</f>
        <v/>
      </c>
      <c r="T40" s="91">
        <f>'_Engine'!AD36</f>
        <v/>
      </c>
    </row>
    <row r="41" ht="20" customHeight="1">
      <c r="B41" s="85">
        <f>'_Engine'!B37</f>
        <v/>
      </c>
      <c r="C41" s="85">
        <f>'_Engine'!C37</f>
        <v/>
      </c>
      <c r="D41" s="86">
        <f>'_Engine'!D37</f>
        <v/>
      </c>
      <c r="E41" s="87">
        <f>'_Engine'!G37</f>
        <v/>
      </c>
      <c r="F41" s="87">
        <f>IF(OR($C41="",N41=0),"",INDEX(CL_Count,MATCH('_Engine'!E37&amp;"|1",CL_Key,0)))</f>
        <v/>
      </c>
      <c r="G41" s="87">
        <f>IF(OR($C41="",N41=0),"",INDEX(CL_Count,MATCH('_Engine'!E37&amp;"|"&amp;N41,CL_Key,0)))</f>
        <v/>
      </c>
      <c r="H41" s="87">
        <f>IF(OR($C41="",G41=""),"",G41+N(R41))</f>
        <v/>
      </c>
      <c r="I41" s="88">
        <f>IF(OR(H41="",E41="",N(E41)=0),"",H41/E41)</f>
        <v/>
      </c>
      <c r="J41" s="86">
        <f>IF($C41="","",IF(H41="","NO COUNT",IF(OR(E41="",N(E41)=0),"NO PAR",IF(I41&lt;=cfg_Crit,"CRITICAL",IF(I41&lt;=cfg_Low,"LOW","OK")))))</f>
        <v/>
      </c>
      <c r="K41" s="87">
        <f>IF(OR($C41="",H41="",E41=""),"",MAX(0,E41-H41))</f>
        <v/>
      </c>
      <c r="L41" s="89">
        <f>IF(OR($C41="",N41=0),"",INDEX(CL_Date,MATCH('_Engine'!E37&amp;"|"&amp;N41,CL_Key,0)))</f>
        <v/>
      </c>
      <c r="M41" s="89">
        <f>'_Engine'!F37</f>
        <v/>
      </c>
      <c r="N41" s="87">
        <f>IF($C41="","",COUNTIFS(CL_Prod,'_Engine'!E37,CL_Count,"&lt;&gt;"))</f>
        <v/>
      </c>
      <c r="O41" s="89">
        <f>'_Engine'!L37</f>
        <v/>
      </c>
      <c r="P41" s="90">
        <f>IF(ISNUMBER(O41),O41-cfg_AsOf,"")</f>
        <v/>
      </c>
      <c r="Q41" s="86">
        <f>IF($C41="","",IF(NOT(ISNUMBER(O41)),"N/A",IF(P41&lt;0,"EXPIRED",IF(P41&lt;=cfg_ExpiryWarn,"EXPIRING","OK"))))</f>
        <v/>
      </c>
      <c r="R41" s="87">
        <f>IF(OR($C41="",L41=""),"",SUMIFS(RC_Qty,RC_Prod,'_Engine'!E37,RC_Date,"&gt;"&amp;L41))</f>
        <v/>
      </c>
      <c r="S41" s="85">
        <f>'_Engine'!AC37</f>
        <v/>
      </c>
      <c r="T41" s="91">
        <f>'_Engine'!AD37</f>
        <v/>
      </c>
    </row>
    <row r="42" ht="20" customHeight="1">
      <c r="B42" s="85">
        <f>'_Engine'!B38</f>
        <v/>
      </c>
      <c r="C42" s="85">
        <f>'_Engine'!C38</f>
        <v/>
      </c>
      <c r="D42" s="86">
        <f>'_Engine'!D38</f>
        <v/>
      </c>
      <c r="E42" s="87">
        <f>'_Engine'!G38</f>
        <v/>
      </c>
      <c r="F42" s="87">
        <f>IF(OR($C42="",N42=0),"",INDEX(CL_Count,MATCH('_Engine'!E38&amp;"|1",CL_Key,0)))</f>
        <v/>
      </c>
      <c r="G42" s="87">
        <f>IF(OR($C42="",N42=0),"",INDEX(CL_Count,MATCH('_Engine'!E38&amp;"|"&amp;N42,CL_Key,0)))</f>
        <v/>
      </c>
      <c r="H42" s="87">
        <f>IF(OR($C42="",G42=""),"",G42+N(R42))</f>
        <v/>
      </c>
      <c r="I42" s="88">
        <f>IF(OR(H42="",E42="",N(E42)=0),"",H42/E42)</f>
        <v/>
      </c>
      <c r="J42" s="86">
        <f>IF($C42="","",IF(H42="","NO COUNT",IF(OR(E42="",N(E42)=0),"NO PAR",IF(I42&lt;=cfg_Crit,"CRITICAL",IF(I42&lt;=cfg_Low,"LOW","OK")))))</f>
        <v/>
      </c>
      <c r="K42" s="87">
        <f>IF(OR($C42="",H42="",E42=""),"",MAX(0,E42-H42))</f>
        <v/>
      </c>
      <c r="L42" s="89">
        <f>IF(OR($C42="",N42=0),"",INDEX(CL_Date,MATCH('_Engine'!E38&amp;"|"&amp;N42,CL_Key,0)))</f>
        <v/>
      </c>
      <c r="M42" s="89">
        <f>'_Engine'!F38</f>
        <v/>
      </c>
      <c r="N42" s="87">
        <f>IF($C42="","",COUNTIFS(CL_Prod,'_Engine'!E38,CL_Count,"&lt;&gt;"))</f>
        <v/>
      </c>
      <c r="O42" s="89">
        <f>'_Engine'!L38</f>
        <v/>
      </c>
      <c r="P42" s="90">
        <f>IF(ISNUMBER(O42),O42-cfg_AsOf,"")</f>
        <v/>
      </c>
      <c r="Q42" s="86">
        <f>IF($C42="","",IF(NOT(ISNUMBER(O42)),"N/A",IF(P42&lt;0,"EXPIRED",IF(P42&lt;=cfg_ExpiryWarn,"EXPIRING","OK"))))</f>
        <v/>
      </c>
      <c r="R42" s="87">
        <f>IF(OR($C42="",L42=""),"",SUMIFS(RC_Qty,RC_Prod,'_Engine'!E38,RC_Date,"&gt;"&amp;L42))</f>
        <v/>
      </c>
      <c r="S42" s="85">
        <f>'_Engine'!AC38</f>
        <v/>
      </c>
      <c r="T42" s="91">
        <f>'_Engine'!AD38</f>
        <v/>
      </c>
    </row>
    <row r="43" ht="20" customHeight="1">
      <c r="B43" s="85">
        <f>'_Engine'!B39</f>
        <v/>
      </c>
      <c r="C43" s="85">
        <f>'_Engine'!C39</f>
        <v/>
      </c>
      <c r="D43" s="86">
        <f>'_Engine'!D39</f>
        <v/>
      </c>
      <c r="E43" s="87">
        <f>'_Engine'!G39</f>
        <v/>
      </c>
      <c r="F43" s="87">
        <f>IF(OR($C43="",N43=0),"",INDEX(CL_Count,MATCH('_Engine'!E39&amp;"|1",CL_Key,0)))</f>
        <v/>
      </c>
      <c r="G43" s="87">
        <f>IF(OR($C43="",N43=0),"",INDEX(CL_Count,MATCH('_Engine'!E39&amp;"|"&amp;N43,CL_Key,0)))</f>
        <v/>
      </c>
      <c r="H43" s="87">
        <f>IF(OR($C43="",G43=""),"",G43+N(R43))</f>
        <v/>
      </c>
      <c r="I43" s="88">
        <f>IF(OR(H43="",E43="",N(E43)=0),"",H43/E43)</f>
        <v/>
      </c>
      <c r="J43" s="86">
        <f>IF($C43="","",IF(H43="","NO COUNT",IF(OR(E43="",N(E43)=0),"NO PAR",IF(I43&lt;=cfg_Crit,"CRITICAL",IF(I43&lt;=cfg_Low,"LOW","OK")))))</f>
        <v/>
      </c>
      <c r="K43" s="87">
        <f>IF(OR($C43="",H43="",E43=""),"",MAX(0,E43-H43))</f>
        <v/>
      </c>
      <c r="L43" s="89">
        <f>IF(OR($C43="",N43=0),"",INDEX(CL_Date,MATCH('_Engine'!E39&amp;"|"&amp;N43,CL_Key,0)))</f>
        <v/>
      </c>
      <c r="M43" s="89">
        <f>'_Engine'!F39</f>
        <v/>
      </c>
      <c r="N43" s="87">
        <f>IF($C43="","",COUNTIFS(CL_Prod,'_Engine'!E39,CL_Count,"&lt;&gt;"))</f>
        <v/>
      </c>
      <c r="O43" s="89">
        <f>'_Engine'!L39</f>
        <v/>
      </c>
      <c r="P43" s="90">
        <f>IF(ISNUMBER(O43),O43-cfg_AsOf,"")</f>
        <v/>
      </c>
      <c r="Q43" s="86">
        <f>IF($C43="","",IF(NOT(ISNUMBER(O43)),"N/A",IF(P43&lt;0,"EXPIRED",IF(P43&lt;=cfg_ExpiryWarn,"EXPIRING","OK"))))</f>
        <v/>
      </c>
      <c r="R43" s="87">
        <f>IF(OR($C43="",L43=""),"",SUMIFS(RC_Qty,RC_Prod,'_Engine'!E39,RC_Date,"&gt;"&amp;L43))</f>
        <v/>
      </c>
      <c r="S43" s="85">
        <f>'_Engine'!AC39</f>
        <v/>
      </c>
      <c r="T43" s="91">
        <f>'_Engine'!AD39</f>
        <v/>
      </c>
    </row>
    <row r="44" ht="20" customHeight="1">
      <c r="B44" s="85">
        <f>'_Engine'!B40</f>
        <v/>
      </c>
      <c r="C44" s="85">
        <f>'_Engine'!C40</f>
        <v/>
      </c>
      <c r="D44" s="86">
        <f>'_Engine'!D40</f>
        <v/>
      </c>
      <c r="E44" s="87">
        <f>'_Engine'!G40</f>
        <v/>
      </c>
      <c r="F44" s="87">
        <f>IF(OR($C44="",N44=0),"",INDEX(CL_Count,MATCH('_Engine'!E40&amp;"|1",CL_Key,0)))</f>
        <v/>
      </c>
      <c r="G44" s="87">
        <f>IF(OR($C44="",N44=0),"",INDEX(CL_Count,MATCH('_Engine'!E40&amp;"|"&amp;N44,CL_Key,0)))</f>
        <v/>
      </c>
      <c r="H44" s="87">
        <f>IF(OR($C44="",G44=""),"",G44+N(R44))</f>
        <v/>
      </c>
      <c r="I44" s="88">
        <f>IF(OR(H44="",E44="",N(E44)=0),"",H44/E44)</f>
        <v/>
      </c>
      <c r="J44" s="86">
        <f>IF($C44="","",IF(H44="","NO COUNT",IF(OR(E44="",N(E44)=0),"NO PAR",IF(I44&lt;=cfg_Crit,"CRITICAL",IF(I44&lt;=cfg_Low,"LOW","OK")))))</f>
        <v/>
      </c>
      <c r="K44" s="87">
        <f>IF(OR($C44="",H44="",E44=""),"",MAX(0,E44-H44))</f>
        <v/>
      </c>
      <c r="L44" s="89">
        <f>IF(OR($C44="",N44=0),"",INDEX(CL_Date,MATCH('_Engine'!E40&amp;"|"&amp;N44,CL_Key,0)))</f>
        <v/>
      </c>
      <c r="M44" s="89">
        <f>'_Engine'!F40</f>
        <v/>
      </c>
      <c r="N44" s="87">
        <f>IF($C44="","",COUNTIFS(CL_Prod,'_Engine'!E40,CL_Count,"&lt;&gt;"))</f>
        <v/>
      </c>
      <c r="O44" s="89">
        <f>'_Engine'!L40</f>
        <v/>
      </c>
      <c r="P44" s="90">
        <f>IF(ISNUMBER(O44),O44-cfg_AsOf,"")</f>
        <v/>
      </c>
      <c r="Q44" s="86">
        <f>IF($C44="","",IF(NOT(ISNUMBER(O44)),"N/A",IF(P44&lt;0,"EXPIRED",IF(P44&lt;=cfg_ExpiryWarn,"EXPIRING","OK"))))</f>
        <v/>
      </c>
      <c r="R44" s="87">
        <f>IF(OR($C44="",L44=""),"",SUMIFS(RC_Qty,RC_Prod,'_Engine'!E40,RC_Date,"&gt;"&amp;L44))</f>
        <v/>
      </c>
      <c r="S44" s="85">
        <f>'_Engine'!AC40</f>
        <v/>
      </c>
      <c r="T44" s="91">
        <f>'_Engine'!AD40</f>
        <v/>
      </c>
    </row>
    <row r="45" ht="20" customHeight="1">
      <c r="B45" s="85">
        <f>'_Engine'!B41</f>
        <v/>
      </c>
      <c r="C45" s="85">
        <f>'_Engine'!C41</f>
        <v/>
      </c>
      <c r="D45" s="86">
        <f>'_Engine'!D41</f>
        <v/>
      </c>
      <c r="E45" s="87">
        <f>'_Engine'!G41</f>
        <v/>
      </c>
      <c r="F45" s="87">
        <f>IF(OR($C45="",N45=0),"",INDEX(CL_Count,MATCH('_Engine'!E41&amp;"|1",CL_Key,0)))</f>
        <v/>
      </c>
      <c r="G45" s="87">
        <f>IF(OR($C45="",N45=0),"",INDEX(CL_Count,MATCH('_Engine'!E41&amp;"|"&amp;N45,CL_Key,0)))</f>
        <v/>
      </c>
      <c r="H45" s="87">
        <f>IF(OR($C45="",G45=""),"",G45+N(R45))</f>
        <v/>
      </c>
      <c r="I45" s="88">
        <f>IF(OR(H45="",E45="",N(E45)=0),"",H45/E45)</f>
        <v/>
      </c>
      <c r="J45" s="86">
        <f>IF($C45="","",IF(H45="","NO COUNT",IF(OR(E45="",N(E45)=0),"NO PAR",IF(I45&lt;=cfg_Crit,"CRITICAL",IF(I45&lt;=cfg_Low,"LOW","OK")))))</f>
        <v/>
      </c>
      <c r="K45" s="87">
        <f>IF(OR($C45="",H45="",E45=""),"",MAX(0,E45-H45))</f>
        <v/>
      </c>
      <c r="L45" s="89">
        <f>IF(OR($C45="",N45=0),"",INDEX(CL_Date,MATCH('_Engine'!E41&amp;"|"&amp;N45,CL_Key,0)))</f>
        <v/>
      </c>
      <c r="M45" s="89">
        <f>'_Engine'!F41</f>
        <v/>
      </c>
      <c r="N45" s="87">
        <f>IF($C45="","",COUNTIFS(CL_Prod,'_Engine'!E41,CL_Count,"&lt;&gt;"))</f>
        <v/>
      </c>
      <c r="O45" s="89">
        <f>'_Engine'!L41</f>
        <v/>
      </c>
      <c r="P45" s="90">
        <f>IF(ISNUMBER(O45),O45-cfg_AsOf,"")</f>
        <v/>
      </c>
      <c r="Q45" s="86">
        <f>IF($C45="","",IF(NOT(ISNUMBER(O45)),"N/A",IF(P45&lt;0,"EXPIRED",IF(P45&lt;=cfg_ExpiryWarn,"EXPIRING","OK"))))</f>
        <v/>
      </c>
      <c r="R45" s="87">
        <f>IF(OR($C45="",L45=""),"",SUMIFS(RC_Qty,RC_Prod,'_Engine'!E41,RC_Date,"&gt;"&amp;L45))</f>
        <v/>
      </c>
      <c r="S45" s="85">
        <f>'_Engine'!AC41</f>
        <v/>
      </c>
      <c r="T45" s="91">
        <f>'_Engine'!AD41</f>
        <v/>
      </c>
    </row>
    <row r="46" ht="20" customHeight="1">
      <c r="B46" s="85">
        <f>'_Engine'!B42</f>
        <v/>
      </c>
      <c r="C46" s="85">
        <f>'_Engine'!C42</f>
        <v/>
      </c>
      <c r="D46" s="86">
        <f>'_Engine'!D42</f>
        <v/>
      </c>
      <c r="E46" s="87">
        <f>'_Engine'!G42</f>
        <v/>
      </c>
      <c r="F46" s="87">
        <f>IF(OR($C46="",N46=0),"",INDEX(CL_Count,MATCH('_Engine'!E42&amp;"|1",CL_Key,0)))</f>
        <v/>
      </c>
      <c r="G46" s="87">
        <f>IF(OR($C46="",N46=0),"",INDEX(CL_Count,MATCH('_Engine'!E42&amp;"|"&amp;N46,CL_Key,0)))</f>
        <v/>
      </c>
      <c r="H46" s="87">
        <f>IF(OR($C46="",G46=""),"",G46+N(R46))</f>
        <v/>
      </c>
      <c r="I46" s="88">
        <f>IF(OR(H46="",E46="",N(E46)=0),"",H46/E46)</f>
        <v/>
      </c>
      <c r="J46" s="86">
        <f>IF($C46="","",IF(H46="","NO COUNT",IF(OR(E46="",N(E46)=0),"NO PAR",IF(I46&lt;=cfg_Crit,"CRITICAL",IF(I46&lt;=cfg_Low,"LOW","OK")))))</f>
        <v/>
      </c>
      <c r="K46" s="87">
        <f>IF(OR($C46="",H46="",E46=""),"",MAX(0,E46-H46))</f>
        <v/>
      </c>
      <c r="L46" s="89">
        <f>IF(OR($C46="",N46=0),"",INDEX(CL_Date,MATCH('_Engine'!E42&amp;"|"&amp;N46,CL_Key,0)))</f>
        <v/>
      </c>
      <c r="M46" s="89">
        <f>'_Engine'!F42</f>
        <v/>
      </c>
      <c r="N46" s="87">
        <f>IF($C46="","",COUNTIFS(CL_Prod,'_Engine'!E42,CL_Count,"&lt;&gt;"))</f>
        <v/>
      </c>
      <c r="O46" s="89">
        <f>'_Engine'!L42</f>
        <v/>
      </c>
      <c r="P46" s="90">
        <f>IF(ISNUMBER(O46),O46-cfg_AsOf,"")</f>
        <v/>
      </c>
      <c r="Q46" s="86">
        <f>IF($C46="","",IF(NOT(ISNUMBER(O46)),"N/A",IF(P46&lt;0,"EXPIRED",IF(P46&lt;=cfg_ExpiryWarn,"EXPIRING","OK"))))</f>
        <v/>
      </c>
      <c r="R46" s="87">
        <f>IF(OR($C46="",L46=""),"",SUMIFS(RC_Qty,RC_Prod,'_Engine'!E42,RC_Date,"&gt;"&amp;L46))</f>
        <v/>
      </c>
      <c r="S46" s="85">
        <f>'_Engine'!AC42</f>
        <v/>
      </c>
      <c r="T46" s="91">
        <f>'_Engine'!AD42</f>
        <v/>
      </c>
    </row>
    <row r="47" ht="20" customHeight="1">
      <c r="B47" s="85">
        <f>'_Engine'!B43</f>
        <v/>
      </c>
      <c r="C47" s="85">
        <f>'_Engine'!C43</f>
        <v/>
      </c>
      <c r="D47" s="86">
        <f>'_Engine'!D43</f>
        <v/>
      </c>
      <c r="E47" s="87">
        <f>'_Engine'!G43</f>
        <v/>
      </c>
      <c r="F47" s="87">
        <f>IF(OR($C47="",N47=0),"",INDEX(CL_Count,MATCH('_Engine'!E43&amp;"|1",CL_Key,0)))</f>
        <v/>
      </c>
      <c r="G47" s="87">
        <f>IF(OR($C47="",N47=0),"",INDEX(CL_Count,MATCH('_Engine'!E43&amp;"|"&amp;N47,CL_Key,0)))</f>
        <v/>
      </c>
      <c r="H47" s="87">
        <f>IF(OR($C47="",G47=""),"",G47+N(R47))</f>
        <v/>
      </c>
      <c r="I47" s="88">
        <f>IF(OR(H47="",E47="",N(E47)=0),"",H47/E47)</f>
        <v/>
      </c>
      <c r="J47" s="86">
        <f>IF($C47="","",IF(H47="","NO COUNT",IF(OR(E47="",N(E47)=0),"NO PAR",IF(I47&lt;=cfg_Crit,"CRITICAL",IF(I47&lt;=cfg_Low,"LOW","OK")))))</f>
        <v/>
      </c>
      <c r="K47" s="87">
        <f>IF(OR($C47="",H47="",E47=""),"",MAX(0,E47-H47))</f>
        <v/>
      </c>
      <c r="L47" s="89">
        <f>IF(OR($C47="",N47=0),"",INDEX(CL_Date,MATCH('_Engine'!E43&amp;"|"&amp;N47,CL_Key,0)))</f>
        <v/>
      </c>
      <c r="M47" s="89">
        <f>'_Engine'!F43</f>
        <v/>
      </c>
      <c r="N47" s="87">
        <f>IF($C47="","",COUNTIFS(CL_Prod,'_Engine'!E43,CL_Count,"&lt;&gt;"))</f>
        <v/>
      </c>
      <c r="O47" s="89">
        <f>'_Engine'!L43</f>
        <v/>
      </c>
      <c r="P47" s="90">
        <f>IF(ISNUMBER(O47),O47-cfg_AsOf,"")</f>
        <v/>
      </c>
      <c r="Q47" s="86">
        <f>IF($C47="","",IF(NOT(ISNUMBER(O47)),"N/A",IF(P47&lt;0,"EXPIRED",IF(P47&lt;=cfg_ExpiryWarn,"EXPIRING","OK"))))</f>
        <v/>
      </c>
      <c r="R47" s="87">
        <f>IF(OR($C47="",L47=""),"",SUMIFS(RC_Qty,RC_Prod,'_Engine'!E43,RC_Date,"&gt;"&amp;L47))</f>
        <v/>
      </c>
      <c r="S47" s="85">
        <f>'_Engine'!AC43</f>
        <v/>
      </c>
      <c r="T47" s="91">
        <f>'_Engine'!AD43</f>
        <v/>
      </c>
    </row>
    <row r="48" ht="20" customHeight="1">
      <c r="B48" s="85">
        <f>'_Engine'!B44</f>
        <v/>
      </c>
      <c r="C48" s="85">
        <f>'_Engine'!C44</f>
        <v/>
      </c>
      <c r="D48" s="86">
        <f>'_Engine'!D44</f>
        <v/>
      </c>
      <c r="E48" s="87">
        <f>'_Engine'!G44</f>
        <v/>
      </c>
      <c r="F48" s="87">
        <f>IF(OR($C48="",N48=0),"",INDEX(CL_Count,MATCH('_Engine'!E44&amp;"|1",CL_Key,0)))</f>
        <v/>
      </c>
      <c r="G48" s="87">
        <f>IF(OR($C48="",N48=0),"",INDEX(CL_Count,MATCH('_Engine'!E44&amp;"|"&amp;N48,CL_Key,0)))</f>
        <v/>
      </c>
      <c r="H48" s="87">
        <f>IF(OR($C48="",G48=""),"",G48+N(R48))</f>
        <v/>
      </c>
      <c r="I48" s="88">
        <f>IF(OR(H48="",E48="",N(E48)=0),"",H48/E48)</f>
        <v/>
      </c>
      <c r="J48" s="86">
        <f>IF($C48="","",IF(H48="","NO COUNT",IF(OR(E48="",N(E48)=0),"NO PAR",IF(I48&lt;=cfg_Crit,"CRITICAL",IF(I48&lt;=cfg_Low,"LOW","OK")))))</f>
        <v/>
      </c>
      <c r="K48" s="87">
        <f>IF(OR($C48="",H48="",E48=""),"",MAX(0,E48-H48))</f>
        <v/>
      </c>
      <c r="L48" s="89">
        <f>IF(OR($C48="",N48=0),"",INDEX(CL_Date,MATCH('_Engine'!E44&amp;"|"&amp;N48,CL_Key,0)))</f>
        <v/>
      </c>
      <c r="M48" s="89">
        <f>'_Engine'!F44</f>
        <v/>
      </c>
      <c r="N48" s="87">
        <f>IF($C48="","",COUNTIFS(CL_Prod,'_Engine'!E44,CL_Count,"&lt;&gt;"))</f>
        <v/>
      </c>
      <c r="O48" s="89">
        <f>'_Engine'!L44</f>
        <v/>
      </c>
      <c r="P48" s="90">
        <f>IF(ISNUMBER(O48),O48-cfg_AsOf,"")</f>
        <v/>
      </c>
      <c r="Q48" s="86">
        <f>IF($C48="","",IF(NOT(ISNUMBER(O48)),"N/A",IF(P48&lt;0,"EXPIRED",IF(P48&lt;=cfg_ExpiryWarn,"EXPIRING","OK"))))</f>
        <v/>
      </c>
      <c r="R48" s="87">
        <f>IF(OR($C48="",L48=""),"",SUMIFS(RC_Qty,RC_Prod,'_Engine'!E44,RC_Date,"&gt;"&amp;L48))</f>
        <v/>
      </c>
      <c r="S48" s="85">
        <f>'_Engine'!AC44</f>
        <v/>
      </c>
      <c r="T48" s="91">
        <f>'_Engine'!AD44</f>
        <v/>
      </c>
    </row>
    <row r="49" ht="20" customHeight="1">
      <c r="B49" s="85">
        <f>'_Engine'!B45</f>
        <v/>
      </c>
      <c r="C49" s="85">
        <f>'_Engine'!C45</f>
        <v/>
      </c>
      <c r="D49" s="86">
        <f>'_Engine'!D45</f>
        <v/>
      </c>
      <c r="E49" s="87">
        <f>'_Engine'!G45</f>
        <v/>
      </c>
      <c r="F49" s="87">
        <f>IF(OR($C49="",N49=0),"",INDEX(CL_Count,MATCH('_Engine'!E45&amp;"|1",CL_Key,0)))</f>
        <v/>
      </c>
      <c r="G49" s="87">
        <f>IF(OR($C49="",N49=0),"",INDEX(CL_Count,MATCH('_Engine'!E45&amp;"|"&amp;N49,CL_Key,0)))</f>
        <v/>
      </c>
      <c r="H49" s="87">
        <f>IF(OR($C49="",G49=""),"",G49+N(R49))</f>
        <v/>
      </c>
      <c r="I49" s="88">
        <f>IF(OR(H49="",E49="",N(E49)=0),"",H49/E49)</f>
        <v/>
      </c>
      <c r="J49" s="86">
        <f>IF($C49="","",IF(H49="","NO COUNT",IF(OR(E49="",N(E49)=0),"NO PAR",IF(I49&lt;=cfg_Crit,"CRITICAL",IF(I49&lt;=cfg_Low,"LOW","OK")))))</f>
        <v/>
      </c>
      <c r="K49" s="87">
        <f>IF(OR($C49="",H49="",E49=""),"",MAX(0,E49-H49))</f>
        <v/>
      </c>
      <c r="L49" s="89">
        <f>IF(OR($C49="",N49=0),"",INDEX(CL_Date,MATCH('_Engine'!E45&amp;"|"&amp;N49,CL_Key,0)))</f>
        <v/>
      </c>
      <c r="M49" s="89">
        <f>'_Engine'!F45</f>
        <v/>
      </c>
      <c r="N49" s="87">
        <f>IF($C49="","",COUNTIFS(CL_Prod,'_Engine'!E45,CL_Count,"&lt;&gt;"))</f>
        <v/>
      </c>
      <c r="O49" s="89">
        <f>'_Engine'!L45</f>
        <v/>
      </c>
      <c r="P49" s="90">
        <f>IF(ISNUMBER(O49),O49-cfg_AsOf,"")</f>
        <v/>
      </c>
      <c r="Q49" s="86">
        <f>IF($C49="","",IF(NOT(ISNUMBER(O49)),"N/A",IF(P49&lt;0,"EXPIRED",IF(P49&lt;=cfg_ExpiryWarn,"EXPIRING","OK"))))</f>
        <v/>
      </c>
      <c r="R49" s="87">
        <f>IF(OR($C49="",L49=""),"",SUMIFS(RC_Qty,RC_Prod,'_Engine'!E45,RC_Date,"&gt;"&amp;L49))</f>
        <v/>
      </c>
      <c r="S49" s="85">
        <f>'_Engine'!AC45</f>
        <v/>
      </c>
      <c r="T49" s="91">
        <f>'_Engine'!AD45</f>
        <v/>
      </c>
    </row>
    <row r="50" ht="20" customHeight="1">
      <c r="B50" s="85">
        <f>'_Engine'!B46</f>
        <v/>
      </c>
      <c r="C50" s="85">
        <f>'_Engine'!C46</f>
        <v/>
      </c>
      <c r="D50" s="86">
        <f>'_Engine'!D46</f>
        <v/>
      </c>
      <c r="E50" s="87">
        <f>'_Engine'!G46</f>
        <v/>
      </c>
      <c r="F50" s="87">
        <f>IF(OR($C50="",N50=0),"",INDEX(CL_Count,MATCH('_Engine'!E46&amp;"|1",CL_Key,0)))</f>
        <v/>
      </c>
      <c r="G50" s="87">
        <f>IF(OR($C50="",N50=0),"",INDEX(CL_Count,MATCH('_Engine'!E46&amp;"|"&amp;N50,CL_Key,0)))</f>
        <v/>
      </c>
      <c r="H50" s="87">
        <f>IF(OR($C50="",G50=""),"",G50+N(R50))</f>
        <v/>
      </c>
      <c r="I50" s="88">
        <f>IF(OR(H50="",E50="",N(E50)=0),"",H50/E50)</f>
        <v/>
      </c>
      <c r="J50" s="86">
        <f>IF($C50="","",IF(H50="","NO COUNT",IF(OR(E50="",N(E50)=0),"NO PAR",IF(I50&lt;=cfg_Crit,"CRITICAL",IF(I50&lt;=cfg_Low,"LOW","OK")))))</f>
        <v/>
      </c>
      <c r="K50" s="87">
        <f>IF(OR($C50="",H50="",E50=""),"",MAX(0,E50-H50))</f>
        <v/>
      </c>
      <c r="L50" s="89">
        <f>IF(OR($C50="",N50=0),"",INDEX(CL_Date,MATCH('_Engine'!E46&amp;"|"&amp;N50,CL_Key,0)))</f>
        <v/>
      </c>
      <c r="M50" s="89">
        <f>'_Engine'!F46</f>
        <v/>
      </c>
      <c r="N50" s="87">
        <f>IF($C50="","",COUNTIFS(CL_Prod,'_Engine'!E46,CL_Count,"&lt;&gt;"))</f>
        <v/>
      </c>
      <c r="O50" s="89">
        <f>'_Engine'!L46</f>
        <v/>
      </c>
      <c r="P50" s="90">
        <f>IF(ISNUMBER(O50),O50-cfg_AsOf,"")</f>
        <v/>
      </c>
      <c r="Q50" s="86">
        <f>IF($C50="","",IF(NOT(ISNUMBER(O50)),"N/A",IF(P50&lt;0,"EXPIRED",IF(P50&lt;=cfg_ExpiryWarn,"EXPIRING","OK"))))</f>
        <v/>
      </c>
      <c r="R50" s="87">
        <f>IF(OR($C50="",L50=""),"",SUMIFS(RC_Qty,RC_Prod,'_Engine'!E46,RC_Date,"&gt;"&amp;L50))</f>
        <v/>
      </c>
      <c r="S50" s="85">
        <f>'_Engine'!AC46</f>
        <v/>
      </c>
      <c r="T50" s="91">
        <f>'_Engine'!AD46</f>
        <v/>
      </c>
    </row>
    <row r="51" ht="20" customHeight="1">
      <c r="B51" s="85">
        <f>'_Engine'!B47</f>
        <v/>
      </c>
      <c r="C51" s="85">
        <f>'_Engine'!C47</f>
        <v/>
      </c>
      <c r="D51" s="86">
        <f>'_Engine'!D47</f>
        <v/>
      </c>
      <c r="E51" s="87">
        <f>'_Engine'!G47</f>
        <v/>
      </c>
      <c r="F51" s="87">
        <f>IF(OR($C51="",N51=0),"",INDEX(CL_Count,MATCH('_Engine'!E47&amp;"|1",CL_Key,0)))</f>
        <v/>
      </c>
      <c r="G51" s="87">
        <f>IF(OR($C51="",N51=0),"",INDEX(CL_Count,MATCH('_Engine'!E47&amp;"|"&amp;N51,CL_Key,0)))</f>
        <v/>
      </c>
      <c r="H51" s="87">
        <f>IF(OR($C51="",G51=""),"",G51+N(R51))</f>
        <v/>
      </c>
      <c r="I51" s="88">
        <f>IF(OR(H51="",E51="",N(E51)=0),"",H51/E51)</f>
        <v/>
      </c>
      <c r="J51" s="86">
        <f>IF($C51="","",IF(H51="","NO COUNT",IF(OR(E51="",N(E51)=0),"NO PAR",IF(I51&lt;=cfg_Crit,"CRITICAL",IF(I51&lt;=cfg_Low,"LOW","OK")))))</f>
        <v/>
      </c>
      <c r="K51" s="87">
        <f>IF(OR($C51="",H51="",E51=""),"",MAX(0,E51-H51))</f>
        <v/>
      </c>
      <c r="L51" s="89">
        <f>IF(OR($C51="",N51=0),"",INDEX(CL_Date,MATCH('_Engine'!E47&amp;"|"&amp;N51,CL_Key,0)))</f>
        <v/>
      </c>
      <c r="M51" s="89">
        <f>'_Engine'!F47</f>
        <v/>
      </c>
      <c r="N51" s="87">
        <f>IF($C51="","",COUNTIFS(CL_Prod,'_Engine'!E47,CL_Count,"&lt;&gt;"))</f>
        <v/>
      </c>
      <c r="O51" s="89">
        <f>'_Engine'!L47</f>
        <v/>
      </c>
      <c r="P51" s="90">
        <f>IF(ISNUMBER(O51),O51-cfg_AsOf,"")</f>
        <v/>
      </c>
      <c r="Q51" s="86">
        <f>IF($C51="","",IF(NOT(ISNUMBER(O51)),"N/A",IF(P51&lt;0,"EXPIRED",IF(P51&lt;=cfg_ExpiryWarn,"EXPIRING","OK"))))</f>
        <v/>
      </c>
      <c r="R51" s="87">
        <f>IF(OR($C51="",L51=""),"",SUMIFS(RC_Qty,RC_Prod,'_Engine'!E47,RC_Date,"&gt;"&amp;L51))</f>
        <v/>
      </c>
      <c r="S51" s="85">
        <f>'_Engine'!AC47</f>
        <v/>
      </c>
      <c r="T51" s="91">
        <f>'_Engine'!AD47</f>
        <v/>
      </c>
    </row>
    <row r="52" ht="20" customHeight="1">
      <c r="B52" s="85">
        <f>'_Engine'!B48</f>
        <v/>
      </c>
      <c r="C52" s="85">
        <f>'_Engine'!C48</f>
        <v/>
      </c>
      <c r="D52" s="86">
        <f>'_Engine'!D48</f>
        <v/>
      </c>
      <c r="E52" s="87">
        <f>'_Engine'!G48</f>
        <v/>
      </c>
      <c r="F52" s="87">
        <f>IF(OR($C52="",N52=0),"",INDEX(CL_Count,MATCH('_Engine'!E48&amp;"|1",CL_Key,0)))</f>
        <v/>
      </c>
      <c r="G52" s="87">
        <f>IF(OR($C52="",N52=0),"",INDEX(CL_Count,MATCH('_Engine'!E48&amp;"|"&amp;N52,CL_Key,0)))</f>
        <v/>
      </c>
      <c r="H52" s="87">
        <f>IF(OR($C52="",G52=""),"",G52+N(R52))</f>
        <v/>
      </c>
      <c r="I52" s="88">
        <f>IF(OR(H52="",E52="",N(E52)=0),"",H52/E52)</f>
        <v/>
      </c>
      <c r="J52" s="86">
        <f>IF($C52="","",IF(H52="","NO COUNT",IF(OR(E52="",N(E52)=0),"NO PAR",IF(I52&lt;=cfg_Crit,"CRITICAL",IF(I52&lt;=cfg_Low,"LOW","OK")))))</f>
        <v/>
      </c>
      <c r="K52" s="87">
        <f>IF(OR($C52="",H52="",E52=""),"",MAX(0,E52-H52))</f>
        <v/>
      </c>
      <c r="L52" s="89">
        <f>IF(OR($C52="",N52=0),"",INDEX(CL_Date,MATCH('_Engine'!E48&amp;"|"&amp;N52,CL_Key,0)))</f>
        <v/>
      </c>
      <c r="M52" s="89">
        <f>'_Engine'!F48</f>
        <v/>
      </c>
      <c r="N52" s="87">
        <f>IF($C52="","",COUNTIFS(CL_Prod,'_Engine'!E48,CL_Count,"&lt;&gt;"))</f>
        <v/>
      </c>
      <c r="O52" s="89">
        <f>'_Engine'!L48</f>
        <v/>
      </c>
      <c r="P52" s="90">
        <f>IF(ISNUMBER(O52),O52-cfg_AsOf,"")</f>
        <v/>
      </c>
      <c r="Q52" s="86">
        <f>IF($C52="","",IF(NOT(ISNUMBER(O52)),"N/A",IF(P52&lt;0,"EXPIRED",IF(P52&lt;=cfg_ExpiryWarn,"EXPIRING","OK"))))</f>
        <v/>
      </c>
      <c r="R52" s="87">
        <f>IF(OR($C52="",L52=""),"",SUMIFS(RC_Qty,RC_Prod,'_Engine'!E48,RC_Date,"&gt;"&amp;L52))</f>
        <v/>
      </c>
      <c r="S52" s="85">
        <f>'_Engine'!AC48</f>
        <v/>
      </c>
      <c r="T52" s="91">
        <f>'_Engine'!AD48</f>
        <v/>
      </c>
    </row>
    <row r="53" ht="20" customHeight="1">
      <c r="B53" s="85">
        <f>'_Engine'!B49</f>
        <v/>
      </c>
      <c r="C53" s="85">
        <f>'_Engine'!C49</f>
        <v/>
      </c>
      <c r="D53" s="86">
        <f>'_Engine'!D49</f>
        <v/>
      </c>
      <c r="E53" s="87">
        <f>'_Engine'!G49</f>
        <v/>
      </c>
      <c r="F53" s="87">
        <f>IF(OR($C53="",N53=0),"",INDEX(CL_Count,MATCH('_Engine'!E49&amp;"|1",CL_Key,0)))</f>
        <v/>
      </c>
      <c r="G53" s="87">
        <f>IF(OR($C53="",N53=0),"",INDEX(CL_Count,MATCH('_Engine'!E49&amp;"|"&amp;N53,CL_Key,0)))</f>
        <v/>
      </c>
      <c r="H53" s="87">
        <f>IF(OR($C53="",G53=""),"",G53+N(R53))</f>
        <v/>
      </c>
      <c r="I53" s="88">
        <f>IF(OR(H53="",E53="",N(E53)=0),"",H53/E53)</f>
        <v/>
      </c>
      <c r="J53" s="86">
        <f>IF($C53="","",IF(H53="","NO COUNT",IF(OR(E53="",N(E53)=0),"NO PAR",IF(I53&lt;=cfg_Crit,"CRITICAL",IF(I53&lt;=cfg_Low,"LOW","OK")))))</f>
        <v/>
      </c>
      <c r="K53" s="87">
        <f>IF(OR($C53="",H53="",E53=""),"",MAX(0,E53-H53))</f>
        <v/>
      </c>
      <c r="L53" s="89">
        <f>IF(OR($C53="",N53=0),"",INDEX(CL_Date,MATCH('_Engine'!E49&amp;"|"&amp;N53,CL_Key,0)))</f>
        <v/>
      </c>
      <c r="M53" s="89">
        <f>'_Engine'!F49</f>
        <v/>
      </c>
      <c r="N53" s="87">
        <f>IF($C53="","",COUNTIFS(CL_Prod,'_Engine'!E49,CL_Count,"&lt;&gt;"))</f>
        <v/>
      </c>
      <c r="O53" s="89">
        <f>'_Engine'!L49</f>
        <v/>
      </c>
      <c r="P53" s="90">
        <f>IF(ISNUMBER(O53),O53-cfg_AsOf,"")</f>
        <v/>
      </c>
      <c r="Q53" s="86">
        <f>IF($C53="","",IF(NOT(ISNUMBER(O53)),"N/A",IF(P53&lt;0,"EXPIRED",IF(P53&lt;=cfg_ExpiryWarn,"EXPIRING","OK"))))</f>
        <v/>
      </c>
      <c r="R53" s="87">
        <f>IF(OR($C53="",L53=""),"",SUMIFS(RC_Qty,RC_Prod,'_Engine'!E49,RC_Date,"&gt;"&amp;L53))</f>
        <v/>
      </c>
      <c r="S53" s="85">
        <f>'_Engine'!AC49</f>
        <v/>
      </c>
      <c r="T53" s="91">
        <f>'_Engine'!AD49</f>
        <v/>
      </c>
    </row>
    <row r="54" ht="20" customHeight="1">
      <c r="B54" s="85">
        <f>'_Engine'!B50</f>
        <v/>
      </c>
      <c r="C54" s="85">
        <f>'_Engine'!C50</f>
        <v/>
      </c>
      <c r="D54" s="86">
        <f>'_Engine'!D50</f>
        <v/>
      </c>
      <c r="E54" s="87">
        <f>'_Engine'!G50</f>
        <v/>
      </c>
      <c r="F54" s="87">
        <f>IF(OR($C54="",N54=0),"",INDEX(CL_Count,MATCH('_Engine'!E50&amp;"|1",CL_Key,0)))</f>
        <v/>
      </c>
      <c r="G54" s="87">
        <f>IF(OR($C54="",N54=0),"",INDEX(CL_Count,MATCH('_Engine'!E50&amp;"|"&amp;N54,CL_Key,0)))</f>
        <v/>
      </c>
      <c r="H54" s="87">
        <f>IF(OR($C54="",G54=""),"",G54+N(R54))</f>
        <v/>
      </c>
      <c r="I54" s="88">
        <f>IF(OR(H54="",E54="",N(E54)=0),"",H54/E54)</f>
        <v/>
      </c>
      <c r="J54" s="86">
        <f>IF($C54="","",IF(H54="","NO COUNT",IF(OR(E54="",N(E54)=0),"NO PAR",IF(I54&lt;=cfg_Crit,"CRITICAL",IF(I54&lt;=cfg_Low,"LOW","OK")))))</f>
        <v/>
      </c>
      <c r="K54" s="87">
        <f>IF(OR($C54="",H54="",E54=""),"",MAX(0,E54-H54))</f>
        <v/>
      </c>
      <c r="L54" s="89">
        <f>IF(OR($C54="",N54=0),"",INDEX(CL_Date,MATCH('_Engine'!E50&amp;"|"&amp;N54,CL_Key,0)))</f>
        <v/>
      </c>
      <c r="M54" s="89">
        <f>'_Engine'!F50</f>
        <v/>
      </c>
      <c r="N54" s="87">
        <f>IF($C54="","",COUNTIFS(CL_Prod,'_Engine'!E50,CL_Count,"&lt;&gt;"))</f>
        <v/>
      </c>
      <c r="O54" s="89">
        <f>'_Engine'!L50</f>
        <v/>
      </c>
      <c r="P54" s="90">
        <f>IF(ISNUMBER(O54),O54-cfg_AsOf,"")</f>
        <v/>
      </c>
      <c r="Q54" s="86">
        <f>IF($C54="","",IF(NOT(ISNUMBER(O54)),"N/A",IF(P54&lt;0,"EXPIRED",IF(P54&lt;=cfg_ExpiryWarn,"EXPIRING","OK"))))</f>
        <v/>
      </c>
      <c r="R54" s="87">
        <f>IF(OR($C54="",L54=""),"",SUMIFS(RC_Qty,RC_Prod,'_Engine'!E50,RC_Date,"&gt;"&amp;L54))</f>
        <v/>
      </c>
      <c r="S54" s="85">
        <f>'_Engine'!AC50</f>
        <v/>
      </c>
      <c r="T54" s="91">
        <f>'_Engine'!AD50</f>
        <v/>
      </c>
    </row>
    <row r="55" ht="20" customHeight="1">
      <c r="B55" s="85">
        <f>'_Engine'!B51</f>
        <v/>
      </c>
      <c r="C55" s="85">
        <f>'_Engine'!C51</f>
        <v/>
      </c>
      <c r="D55" s="86">
        <f>'_Engine'!D51</f>
        <v/>
      </c>
      <c r="E55" s="87">
        <f>'_Engine'!G51</f>
        <v/>
      </c>
      <c r="F55" s="87">
        <f>IF(OR($C55="",N55=0),"",INDEX(CL_Count,MATCH('_Engine'!E51&amp;"|1",CL_Key,0)))</f>
        <v/>
      </c>
      <c r="G55" s="87">
        <f>IF(OR($C55="",N55=0),"",INDEX(CL_Count,MATCH('_Engine'!E51&amp;"|"&amp;N55,CL_Key,0)))</f>
        <v/>
      </c>
      <c r="H55" s="87">
        <f>IF(OR($C55="",G55=""),"",G55+N(R55))</f>
        <v/>
      </c>
      <c r="I55" s="88">
        <f>IF(OR(H55="",E55="",N(E55)=0),"",H55/E55)</f>
        <v/>
      </c>
      <c r="J55" s="86">
        <f>IF($C55="","",IF(H55="","NO COUNT",IF(OR(E55="",N(E55)=0),"NO PAR",IF(I55&lt;=cfg_Crit,"CRITICAL",IF(I55&lt;=cfg_Low,"LOW","OK")))))</f>
        <v/>
      </c>
      <c r="K55" s="87">
        <f>IF(OR($C55="",H55="",E55=""),"",MAX(0,E55-H55))</f>
        <v/>
      </c>
      <c r="L55" s="89">
        <f>IF(OR($C55="",N55=0),"",INDEX(CL_Date,MATCH('_Engine'!E51&amp;"|"&amp;N55,CL_Key,0)))</f>
        <v/>
      </c>
      <c r="M55" s="89">
        <f>'_Engine'!F51</f>
        <v/>
      </c>
      <c r="N55" s="87">
        <f>IF($C55="","",COUNTIFS(CL_Prod,'_Engine'!E51,CL_Count,"&lt;&gt;"))</f>
        <v/>
      </c>
      <c r="O55" s="89">
        <f>'_Engine'!L51</f>
        <v/>
      </c>
      <c r="P55" s="90">
        <f>IF(ISNUMBER(O55),O55-cfg_AsOf,"")</f>
        <v/>
      </c>
      <c r="Q55" s="86">
        <f>IF($C55="","",IF(NOT(ISNUMBER(O55)),"N/A",IF(P55&lt;0,"EXPIRED",IF(P55&lt;=cfg_ExpiryWarn,"EXPIRING","OK"))))</f>
        <v/>
      </c>
      <c r="R55" s="87">
        <f>IF(OR($C55="",L55=""),"",SUMIFS(RC_Qty,RC_Prod,'_Engine'!E51,RC_Date,"&gt;"&amp;L55))</f>
        <v/>
      </c>
      <c r="S55" s="85">
        <f>'_Engine'!AC51</f>
        <v/>
      </c>
      <c r="T55" s="91">
        <f>'_Engine'!AD51</f>
        <v/>
      </c>
    </row>
    <row r="56" ht="20" customHeight="1">
      <c r="B56" s="85">
        <f>'_Engine'!B52</f>
        <v/>
      </c>
      <c r="C56" s="85">
        <f>'_Engine'!C52</f>
        <v/>
      </c>
      <c r="D56" s="86">
        <f>'_Engine'!D52</f>
        <v/>
      </c>
      <c r="E56" s="87">
        <f>'_Engine'!G52</f>
        <v/>
      </c>
      <c r="F56" s="87">
        <f>IF(OR($C56="",N56=0),"",INDEX(CL_Count,MATCH('_Engine'!E52&amp;"|1",CL_Key,0)))</f>
        <v/>
      </c>
      <c r="G56" s="87">
        <f>IF(OR($C56="",N56=0),"",INDEX(CL_Count,MATCH('_Engine'!E52&amp;"|"&amp;N56,CL_Key,0)))</f>
        <v/>
      </c>
      <c r="H56" s="87">
        <f>IF(OR($C56="",G56=""),"",G56+N(R56))</f>
        <v/>
      </c>
      <c r="I56" s="88">
        <f>IF(OR(H56="",E56="",N(E56)=0),"",H56/E56)</f>
        <v/>
      </c>
      <c r="J56" s="86">
        <f>IF($C56="","",IF(H56="","NO COUNT",IF(OR(E56="",N(E56)=0),"NO PAR",IF(I56&lt;=cfg_Crit,"CRITICAL",IF(I56&lt;=cfg_Low,"LOW","OK")))))</f>
        <v/>
      </c>
      <c r="K56" s="87">
        <f>IF(OR($C56="",H56="",E56=""),"",MAX(0,E56-H56))</f>
        <v/>
      </c>
      <c r="L56" s="89">
        <f>IF(OR($C56="",N56=0),"",INDEX(CL_Date,MATCH('_Engine'!E52&amp;"|"&amp;N56,CL_Key,0)))</f>
        <v/>
      </c>
      <c r="M56" s="89">
        <f>'_Engine'!F52</f>
        <v/>
      </c>
      <c r="N56" s="87">
        <f>IF($C56="","",COUNTIFS(CL_Prod,'_Engine'!E52,CL_Count,"&lt;&gt;"))</f>
        <v/>
      </c>
      <c r="O56" s="89">
        <f>'_Engine'!L52</f>
        <v/>
      </c>
      <c r="P56" s="90">
        <f>IF(ISNUMBER(O56),O56-cfg_AsOf,"")</f>
        <v/>
      </c>
      <c r="Q56" s="86">
        <f>IF($C56="","",IF(NOT(ISNUMBER(O56)),"N/A",IF(P56&lt;0,"EXPIRED",IF(P56&lt;=cfg_ExpiryWarn,"EXPIRING","OK"))))</f>
        <v/>
      </c>
      <c r="R56" s="87">
        <f>IF(OR($C56="",L56=""),"",SUMIFS(RC_Qty,RC_Prod,'_Engine'!E52,RC_Date,"&gt;"&amp;L56))</f>
        <v/>
      </c>
      <c r="S56" s="85">
        <f>'_Engine'!AC52</f>
        <v/>
      </c>
      <c r="T56" s="91">
        <f>'_Engine'!AD52</f>
        <v/>
      </c>
    </row>
    <row r="57" ht="20" customHeight="1">
      <c r="B57" s="85">
        <f>'_Engine'!B53</f>
        <v/>
      </c>
      <c r="C57" s="85">
        <f>'_Engine'!C53</f>
        <v/>
      </c>
      <c r="D57" s="86">
        <f>'_Engine'!D53</f>
        <v/>
      </c>
      <c r="E57" s="87">
        <f>'_Engine'!G53</f>
        <v/>
      </c>
      <c r="F57" s="87">
        <f>IF(OR($C57="",N57=0),"",INDEX(CL_Count,MATCH('_Engine'!E53&amp;"|1",CL_Key,0)))</f>
        <v/>
      </c>
      <c r="G57" s="87">
        <f>IF(OR($C57="",N57=0),"",INDEX(CL_Count,MATCH('_Engine'!E53&amp;"|"&amp;N57,CL_Key,0)))</f>
        <v/>
      </c>
      <c r="H57" s="87">
        <f>IF(OR($C57="",G57=""),"",G57+N(R57))</f>
        <v/>
      </c>
      <c r="I57" s="88">
        <f>IF(OR(H57="",E57="",N(E57)=0),"",H57/E57)</f>
        <v/>
      </c>
      <c r="J57" s="86">
        <f>IF($C57="","",IF(H57="","NO COUNT",IF(OR(E57="",N(E57)=0),"NO PAR",IF(I57&lt;=cfg_Crit,"CRITICAL",IF(I57&lt;=cfg_Low,"LOW","OK")))))</f>
        <v/>
      </c>
      <c r="K57" s="87">
        <f>IF(OR($C57="",H57="",E57=""),"",MAX(0,E57-H57))</f>
        <v/>
      </c>
      <c r="L57" s="89">
        <f>IF(OR($C57="",N57=0),"",INDEX(CL_Date,MATCH('_Engine'!E53&amp;"|"&amp;N57,CL_Key,0)))</f>
        <v/>
      </c>
      <c r="M57" s="89">
        <f>'_Engine'!F53</f>
        <v/>
      </c>
      <c r="N57" s="87">
        <f>IF($C57="","",COUNTIFS(CL_Prod,'_Engine'!E53,CL_Count,"&lt;&gt;"))</f>
        <v/>
      </c>
      <c r="O57" s="89">
        <f>'_Engine'!L53</f>
        <v/>
      </c>
      <c r="P57" s="90">
        <f>IF(ISNUMBER(O57),O57-cfg_AsOf,"")</f>
        <v/>
      </c>
      <c r="Q57" s="86">
        <f>IF($C57="","",IF(NOT(ISNUMBER(O57)),"N/A",IF(P57&lt;0,"EXPIRED",IF(P57&lt;=cfg_ExpiryWarn,"EXPIRING","OK"))))</f>
        <v/>
      </c>
      <c r="R57" s="87">
        <f>IF(OR($C57="",L57=""),"",SUMIFS(RC_Qty,RC_Prod,'_Engine'!E53,RC_Date,"&gt;"&amp;L57))</f>
        <v/>
      </c>
      <c r="S57" s="85">
        <f>'_Engine'!AC53</f>
        <v/>
      </c>
      <c r="T57" s="91">
        <f>'_Engine'!AD53</f>
        <v/>
      </c>
    </row>
    <row r="58" ht="20" customHeight="1">
      <c r="B58" s="85">
        <f>'_Engine'!B54</f>
        <v/>
      </c>
      <c r="C58" s="85">
        <f>'_Engine'!C54</f>
        <v/>
      </c>
      <c r="D58" s="86">
        <f>'_Engine'!D54</f>
        <v/>
      </c>
      <c r="E58" s="87">
        <f>'_Engine'!G54</f>
        <v/>
      </c>
      <c r="F58" s="87">
        <f>IF(OR($C58="",N58=0),"",INDEX(CL_Count,MATCH('_Engine'!E54&amp;"|1",CL_Key,0)))</f>
        <v/>
      </c>
      <c r="G58" s="87">
        <f>IF(OR($C58="",N58=0),"",INDEX(CL_Count,MATCH('_Engine'!E54&amp;"|"&amp;N58,CL_Key,0)))</f>
        <v/>
      </c>
      <c r="H58" s="87">
        <f>IF(OR($C58="",G58=""),"",G58+N(R58))</f>
        <v/>
      </c>
      <c r="I58" s="88">
        <f>IF(OR(H58="",E58="",N(E58)=0),"",H58/E58)</f>
        <v/>
      </c>
      <c r="J58" s="86">
        <f>IF($C58="","",IF(H58="","NO COUNT",IF(OR(E58="",N(E58)=0),"NO PAR",IF(I58&lt;=cfg_Crit,"CRITICAL",IF(I58&lt;=cfg_Low,"LOW","OK")))))</f>
        <v/>
      </c>
      <c r="K58" s="87">
        <f>IF(OR($C58="",H58="",E58=""),"",MAX(0,E58-H58))</f>
        <v/>
      </c>
      <c r="L58" s="89">
        <f>IF(OR($C58="",N58=0),"",INDEX(CL_Date,MATCH('_Engine'!E54&amp;"|"&amp;N58,CL_Key,0)))</f>
        <v/>
      </c>
      <c r="M58" s="89">
        <f>'_Engine'!F54</f>
        <v/>
      </c>
      <c r="N58" s="87">
        <f>IF($C58="","",COUNTIFS(CL_Prod,'_Engine'!E54,CL_Count,"&lt;&gt;"))</f>
        <v/>
      </c>
      <c r="O58" s="89">
        <f>'_Engine'!L54</f>
        <v/>
      </c>
      <c r="P58" s="90">
        <f>IF(ISNUMBER(O58),O58-cfg_AsOf,"")</f>
        <v/>
      </c>
      <c r="Q58" s="86">
        <f>IF($C58="","",IF(NOT(ISNUMBER(O58)),"N/A",IF(P58&lt;0,"EXPIRED",IF(P58&lt;=cfg_ExpiryWarn,"EXPIRING","OK"))))</f>
        <v/>
      </c>
      <c r="R58" s="87">
        <f>IF(OR($C58="",L58=""),"",SUMIFS(RC_Qty,RC_Prod,'_Engine'!E54,RC_Date,"&gt;"&amp;L58))</f>
        <v/>
      </c>
      <c r="S58" s="85">
        <f>'_Engine'!AC54</f>
        <v/>
      </c>
      <c r="T58" s="91">
        <f>'_Engine'!AD54</f>
        <v/>
      </c>
    </row>
    <row r="59" ht="20" customHeight="1">
      <c r="B59" s="85">
        <f>'_Engine'!B55</f>
        <v/>
      </c>
      <c r="C59" s="85">
        <f>'_Engine'!C55</f>
        <v/>
      </c>
      <c r="D59" s="86">
        <f>'_Engine'!D55</f>
        <v/>
      </c>
      <c r="E59" s="87">
        <f>'_Engine'!G55</f>
        <v/>
      </c>
      <c r="F59" s="87">
        <f>IF(OR($C59="",N59=0),"",INDEX(CL_Count,MATCH('_Engine'!E55&amp;"|1",CL_Key,0)))</f>
        <v/>
      </c>
      <c r="G59" s="87">
        <f>IF(OR($C59="",N59=0),"",INDEX(CL_Count,MATCH('_Engine'!E55&amp;"|"&amp;N59,CL_Key,0)))</f>
        <v/>
      </c>
      <c r="H59" s="87">
        <f>IF(OR($C59="",G59=""),"",G59+N(R59))</f>
        <v/>
      </c>
      <c r="I59" s="88">
        <f>IF(OR(H59="",E59="",N(E59)=0),"",H59/E59)</f>
        <v/>
      </c>
      <c r="J59" s="86">
        <f>IF($C59="","",IF(H59="","NO COUNT",IF(OR(E59="",N(E59)=0),"NO PAR",IF(I59&lt;=cfg_Crit,"CRITICAL",IF(I59&lt;=cfg_Low,"LOW","OK")))))</f>
        <v/>
      </c>
      <c r="K59" s="87">
        <f>IF(OR($C59="",H59="",E59=""),"",MAX(0,E59-H59))</f>
        <v/>
      </c>
      <c r="L59" s="89">
        <f>IF(OR($C59="",N59=0),"",INDEX(CL_Date,MATCH('_Engine'!E55&amp;"|"&amp;N59,CL_Key,0)))</f>
        <v/>
      </c>
      <c r="M59" s="89">
        <f>'_Engine'!F55</f>
        <v/>
      </c>
      <c r="N59" s="87">
        <f>IF($C59="","",COUNTIFS(CL_Prod,'_Engine'!E55,CL_Count,"&lt;&gt;"))</f>
        <v/>
      </c>
      <c r="O59" s="89">
        <f>'_Engine'!L55</f>
        <v/>
      </c>
      <c r="P59" s="90">
        <f>IF(ISNUMBER(O59),O59-cfg_AsOf,"")</f>
        <v/>
      </c>
      <c r="Q59" s="86">
        <f>IF($C59="","",IF(NOT(ISNUMBER(O59)),"N/A",IF(P59&lt;0,"EXPIRED",IF(P59&lt;=cfg_ExpiryWarn,"EXPIRING","OK"))))</f>
        <v/>
      </c>
      <c r="R59" s="87">
        <f>IF(OR($C59="",L59=""),"",SUMIFS(RC_Qty,RC_Prod,'_Engine'!E55,RC_Date,"&gt;"&amp;L59))</f>
        <v/>
      </c>
      <c r="S59" s="85">
        <f>'_Engine'!AC55</f>
        <v/>
      </c>
      <c r="T59" s="91">
        <f>'_Engine'!AD55</f>
        <v/>
      </c>
    </row>
    <row r="60" ht="20" customHeight="1">
      <c r="B60" s="85">
        <f>'_Engine'!B56</f>
        <v/>
      </c>
      <c r="C60" s="85">
        <f>'_Engine'!C56</f>
        <v/>
      </c>
      <c r="D60" s="86">
        <f>'_Engine'!D56</f>
        <v/>
      </c>
      <c r="E60" s="87">
        <f>'_Engine'!G56</f>
        <v/>
      </c>
      <c r="F60" s="87">
        <f>IF(OR($C60="",N60=0),"",INDEX(CL_Count,MATCH('_Engine'!E56&amp;"|1",CL_Key,0)))</f>
        <v/>
      </c>
      <c r="G60" s="87">
        <f>IF(OR($C60="",N60=0),"",INDEX(CL_Count,MATCH('_Engine'!E56&amp;"|"&amp;N60,CL_Key,0)))</f>
        <v/>
      </c>
      <c r="H60" s="87">
        <f>IF(OR($C60="",G60=""),"",G60+N(R60))</f>
        <v/>
      </c>
      <c r="I60" s="88">
        <f>IF(OR(H60="",E60="",N(E60)=0),"",H60/E60)</f>
        <v/>
      </c>
      <c r="J60" s="86">
        <f>IF($C60="","",IF(H60="","NO COUNT",IF(OR(E60="",N(E60)=0),"NO PAR",IF(I60&lt;=cfg_Crit,"CRITICAL",IF(I60&lt;=cfg_Low,"LOW","OK")))))</f>
        <v/>
      </c>
      <c r="K60" s="87">
        <f>IF(OR($C60="",H60="",E60=""),"",MAX(0,E60-H60))</f>
        <v/>
      </c>
      <c r="L60" s="89">
        <f>IF(OR($C60="",N60=0),"",INDEX(CL_Date,MATCH('_Engine'!E56&amp;"|"&amp;N60,CL_Key,0)))</f>
        <v/>
      </c>
      <c r="M60" s="89">
        <f>'_Engine'!F56</f>
        <v/>
      </c>
      <c r="N60" s="87">
        <f>IF($C60="","",COUNTIFS(CL_Prod,'_Engine'!E56,CL_Count,"&lt;&gt;"))</f>
        <v/>
      </c>
      <c r="O60" s="89">
        <f>'_Engine'!L56</f>
        <v/>
      </c>
      <c r="P60" s="90">
        <f>IF(ISNUMBER(O60),O60-cfg_AsOf,"")</f>
        <v/>
      </c>
      <c r="Q60" s="86">
        <f>IF($C60="","",IF(NOT(ISNUMBER(O60)),"N/A",IF(P60&lt;0,"EXPIRED",IF(P60&lt;=cfg_ExpiryWarn,"EXPIRING","OK"))))</f>
        <v/>
      </c>
      <c r="R60" s="87">
        <f>IF(OR($C60="",L60=""),"",SUMIFS(RC_Qty,RC_Prod,'_Engine'!E56,RC_Date,"&gt;"&amp;L60))</f>
        <v/>
      </c>
      <c r="S60" s="85">
        <f>'_Engine'!AC56</f>
        <v/>
      </c>
      <c r="T60" s="91">
        <f>'_Engine'!AD56</f>
        <v/>
      </c>
    </row>
    <row r="61" ht="20" customHeight="1">
      <c r="B61" s="85">
        <f>'_Engine'!B57</f>
        <v/>
      </c>
      <c r="C61" s="85">
        <f>'_Engine'!C57</f>
        <v/>
      </c>
      <c r="D61" s="86">
        <f>'_Engine'!D57</f>
        <v/>
      </c>
      <c r="E61" s="87">
        <f>'_Engine'!G57</f>
        <v/>
      </c>
      <c r="F61" s="87">
        <f>IF(OR($C61="",N61=0),"",INDEX(CL_Count,MATCH('_Engine'!E57&amp;"|1",CL_Key,0)))</f>
        <v/>
      </c>
      <c r="G61" s="87">
        <f>IF(OR($C61="",N61=0),"",INDEX(CL_Count,MATCH('_Engine'!E57&amp;"|"&amp;N61,CL_Key,0)))</f>
        <v/>
      </c>
      <c r="H61" s="87">
        <f>IF(OR($C61="",G61=""),"",G61+N(R61))</f>
        <v/>
      </c>
      <c r="I61" s="88">
        <f>IF(OR(H61="",E61="",N(E61)=0),"",H61/E61)</f>
        <v/>
      </c>
      <c r="J61" s="86">
        <f>IF($C61="","",IF(H61="","NO COUNT",IF(OR(E61="",N(E61)=0),"NO PAR",IF(I61&lt;=cfg_Crit,"CRITICAL",IF(I61&lt;=cfg_Low,"LOW","OK")))))</f>
        <v/>
      </c>
      <c r="K61" s="87">
        <f>IF(OR($C61="",H61="",E61=""),"",MAX(0,E61-H61))</f>
        <v/>
      </c>
      <c r="L61" s="89">
        <f>IF(OR($C61="",N61=0),"",INDEX(CL_Date,MATCH('_Engine'!E57&amp;"|"&amp;N61,CL_Key,0)))</f>
        <v/>
      </c>
      <c r="M61" s="89">
        <f>'_Engine'!F57</f>
        <v/>
      </c>
      <c r="N61" s="87">
        <f>IF($C61="","",COUNTIFS(CL_Prod,'_Engine'!E57,CL_Count,"&lt;&gt;"))</f>
        <v/>
      </c>
      <c r="O61" s="89">
        <f>'_Engine'!L57</f>
        <v/>
      </c>
      <c r="P61" s="90">
        <f>IF(ISNUMBER(O61),O61-cfg_AsOf,"")</f>
        <v/>
      </c>
      <c r="Q61" s="86">
        <f>IF($C61="","",IF(NOT(ISNUMBER(O61)),"N/A",IF(P61&lt;0,"EXPIRED",IF(P61&lt;=cfg_ExpiryWarn,"EXPIRING","OK"))))</f>
        <v/>
      </c>
      <c r="R61" s="87">
        <f>IF(OR($C61="",L61=""),"",SUMIFS(RC_Qty,RC_Prod,'_Engine'!E57,RC_Date,"&gt;"&amp;L61))</f>
        <v/>
      </c>
      <c r="S61" s="85">
        <f>'_Engine'!AC57</f>
        <v/>
      </c>
      <c r="T61" s="91">
        <f>'_Engine'!AD57</f>
        <v/>
      </c>
    </row>
    <row r="62" ht="20" customHeight="1">
      <c r="B62" s="85">
        <f>'_Engine'!B58</f>
        <v/>
      </c>
      <c r="C62" s="85">
        <f>'_Engine'!C58</f>
        <v/>
      </c>
      <c r="D62" s="86">
        <f>'_Engine'!D58</f>
        <v/>
      </c>
      <c r="E62" s="87">
        <f>'_Engine'!G58</f>
        <v/>
      </c>
      <c r="F62" s="87">
        <f>IF(OR($C62="",N62=0),"",INDEX(CL_Count,MATCH('_Engine'!E58&amp;"|1",CL_Key,0)))</f>
        <v/>
      </c>
      <c r="G62" s="87">
        <f>IF(OR($C62="",N62=0),"",INDEX(CL_Count,MATCH('_Engine'!E58&amp;"|"&amp;N62,CL_Key,0)))</f>
        <v/>
      </c>
      <c r="H62" s="87">
        <f>IF(OR($C62="",G62=""),"",G62+N(R62))</f>
        <v/>
      </c>
      <c r="I62" s="88">
        <f>IF(OR(H62="",E62="",N(E62)=0),"",H62/E62)</f>
        <v/>
      </c>
      <c r="J62" s="86">
        <f>IF($C62="","",IF(H62="","NO COUNT",IF(OR(E62="",N(E62)=0),"NO PAR",IF(I62&lt;=cfg_Crit,"CRITICAL",IF(I62&lt;=cfg_Low,"LOW","OK")))))</f>
        <v/>
      </c>
      <c r="K62" s="87">
        <f>IF(OR($C62="",H62="",E62=""),"",MAX(0,E62-H62))</f>
        <v/>
      </c>
      <c r="L62" s="89">
        <f>IF(OR($C62="",N62=0),"",INDEX(CL_Date,MATCH('_Engine'!E58&amp;"|"&amp;N62,CL_Key,0)))</f>
        <v/>
      </c>
      <c r="M62" s="89">
        <f>'_Engine'!F58</f>
        <v/>
      </c>
      <c r="N62" s="87">
        <f>IF($C62="","",COUNTIFS(CL_Prod,'_Engine'!E58,CL_Count,"&lt;&gt;"))</f>
        <v/>
      </c>
      <c r="O62" s="89">
        <f>'_Engine'!L58</f>
        <v/>
      </c>
      <c r="P62" s="90">
        <f>IF(ISNUMBER(O62),O62-cfg_AsOf,"")</f>
        <v/>
      </c>
      <c r="Q62" s="86">
        <f>IF($C62="","",IF(NOT(ISNUMBER(O62)),"N/A",IF(P62&lt;0,"EXPIRED",IF(P62&lt;=cfg_ExpiryWarn,"EXPIRING","OK"))))</f>
        <v/>
      </c>
      <c r="R62" s="87">
        <f>IF(OR($C62="",L62=""),"",SUMIFS(RC_Qty,RC_Prod,'_Engine'!E58,RC_Date,"&gt;"&amp;L62))</f>
        <v/>
      </c>
      <c r="S62" s="85">
        <f>'_Engine'!AC58</f>
        <v/>
      </c>
      <c r="T62" s="91">
        <f>'_Engine'!AD58</f>
        <v/>
      </c>
    </row>
    <row r="63" ht="20" customHeight="1">
      <c r="B63" s="85">
        <f>'_Engine'!B59</f>
        <v/>
      </c>
      <c r="C63" s="85">
        <f>'_Engine'!C59</f>
        <v/>
      </c>
      <c r="D63" s="86">
        <f>'_Engine'!D59</f>
        <v/>
      </c>
      <c r="E63" s="87">
        <f>'_Engine'!G59</f>
        <v/>
      </c>
      <c r="F63" s="87">
        <f>IF(OR($C63="",N63=0),"",INDEX(CL_Count,MATCH('_Engine'!E59&amp;"|1",CL_Key,0)))</f>
        <v/>
      </c>
      <c r="G63" s="87">
        <f>IF(OR($C63="",N63=0),"",INDEX(CL_Count,MATCH('_Engine'!E59&amp;"|"&amp;N63,CL_Key,0)))</f>
        <v/>
      </c>
      <c r="H63" s="87">
        <f>IF(OR($C63="",G63=""),"",G63+N(R63))</f>
        <v/>
      </c>
      <c r="I63" s="88">
        <f>IF(OR(H63="",E63="",N(E63)=0),"",H63/E63)</f>
        <v/>
      </c>
      <c r="J63" s="86">
        <f>IF($C63="","",IF(H63="","NO COUNT",IF(OR(E63="",N(E63)=0),"NO PAR",IF(I63&lt;=cfg_Crit,"CRITICAL",IF(I63&lt;=cfg_Low,"LOW","OK")))))</f>
        <v/>
      </c>
      <c r="K63" s="87">
        <f>IF(OR($C63="",H63="",E63=""),"",MAX(0,E63-H63))</f>
        <v/>
      </c>
      <c r="L63" s="89">
        <f>IF(OR($C63="",N63=0),"",INDEX(CL_Date,MATCH('_Engine'!E59&amp;"|"&amp;N63,CL_Key,0)))</f>
        <v/>
      </c>
      <c r="M63" s="89">
        <f>'_Engine'!F59</f>
        <v/>
      </c>
      <c r="N63" s="87">
        <f>IF($C63="","",COUNTIFS(CL_Prod,'_Engine'!E59,CL_Count,"&lt;&gt;"))</f>
        <v/>
      </c>
      <c r="O63" s="89">
        <f>'_Engine'!L59</f>
        <v/>
      </c>
      <c r="P63" s="90">
        <f>IF(ISNUMBER(O63),O63-cfg_AsOf,"")</f>
        <v/>
      </c>
      <c r="Q63" s="86">
        <f>IF($C63="","",IF(NOT(ISNUMBER(O63)),"N/A",IF(P63&lt;0,"EXPIRED",IF(P63&lt;=cfg_ExpiryWarn,"EXPIRING","OK"))))</f>
        <v/>
      </c>
      <c r="R63" s="87">
        <f>IF(OR($C63="",L63=""),"",SUMIFS(RC_Qty,RC_Prod,'_Engine'!E59,RC_Date,"&gt;"&amp;L63))</f>
        <v/>
      </c>
      <c r="S63" s="85">
        <f>'_Engine'!AC59</f>
        <v/>
      </c>
      <c r="T63" s="91">
        <f>'_Engine'!AD59</f>
        <v/>
      </c>
    </row>
    <row r="64" ht="20" customHeight="1">
      <c r="B64" s="85">
        <f>'_Engine'!B60</f>
        <v/>
      </c>
      <c r="C64" s="85">
        <f>'_Engine'!C60</f>
        <v/>
      </c>
      <c r="D64" s="86">
        <f>'_Engine'!D60</f>
        <v/>
      </c>
      <c r="E64" s="87">
        <f>'_Engine'!G60</f>
        <v/>
      </c>
      <c r="F64" s="87">
        <f>IF(OR($C64="",N64=0),"",INDEX(CL_Count,MATCH('_Engine'!E60&amp;"|1",CL_Key,0)))</f>
        <v/>
      </c>
      <c r="G64" s="87">
        <f>IF(OR($C64="",N64=0),"",INDEX(CL_Count,MATCH('_Engine'!E60&amp;"|"&amp;N64,CL_Key,0)))</f>
        <v/>
      </c>
      <c r="H64" s="87">
        <f>IF(OR($C64="",G64=""),"",G64+N(R64))</f>
        <v/>
      </c>
      <c r="I64" s="88">
        <f>IF(OR(H64="",E64="",N(E64)=0),"",H64/E64)</f>
        <v/>
      </c>
      <c r="J64" s="86">
        <f>IF($C64="","",IF(H64="","NO COUNT",IF(OR(E64="",N(E64)=0),"NO PAR",IF(I64&lt;=cfg_Crit,"CRITICAL",IF(I64&lt;=cfg_Low,"LOW","OK")))))</f>
        <v/>
      </c>
      <c r="K64" s="87">
        <f>IF(OR($C64="",H64="",E64=""),"",MAX(0,E64-H64))</f>
        <v/>
      </c>
      <c r="L64" s="89">
        <f>IF(OR($C64="",N64=0),"",INDEX(CL_Date,MATCH('_Engine'!E60&amp;"|"&amp;N64,CL_Key,0)))</f>
        <v/>
      </c>
      <c r="M64" s="89">
        <f>'_Engine'!F60</f>
        <v/>
      </c>
      <c r="N64" s="87">
        <f>IF($C64="","",COUNTIFS(CL_Prod,'_Engine'!E60,CL_Count,"&lt;&gt;"))</f>
        <v/>
      </c>
      <c r="O64" s="89">
        <f>'_Engine'!L60</f>
        <v/>
      </c>
      <c r="P64" s="90">
        <f>IF(ISNUMBER(O64),O64-cfg_AsOf,"")</f>
        <v/>
      </c>
      <c r="Q64" s="86">
        <f>IF($C64="","",IF(NOT(ISNUMBER(O64)),"N/A",IF(P64&lt;0,"EXPIRED",IF(P64&lt;=cfg_ExpiryWarn,"EXPIRING","OK"))))</f>
        <v/>
      </c>
      <c r="R64" s="87">
        <f>IF(OR($C64="",L64=""),"",SUMIFS(RC_Qty,RC_Prod,'_Engine'!E60,RC_Date,"&gt;"&amp;L64))</f>
        <v/>
      </c>
      <c r="S64" s="85">
        <f>'_Engine'!AC60</f>
        <v/>
      </c>
      <c r="T64" s="91">
        <f>'_Engine'!AD60</f>
        <v/>
      </c>
    </row>
    <row r="65" ht="20" customHeight="1">
      <c r="B65" s="85">
        <f>'_Engine'!B61</f>
        <v/>
      </c>
      <c r="C65" s="85">
        <f>'_Engine'!C61</f>
        <v/>
      </c>
      <c r="D65" s="86">
        <f>'_Engine'!D61</f>
        <v/>
      </c>
      <c r="E65" s="87">
        <f>'_Engine'!G61</f>
        <v/>
      </c>
      <c r="F65" s="87">
        <f>IF(OR($C65="",N65=0),"",INDEX(CL_Count,MATCH('_Engine'!E61&amp;"|1",CL_Key,0)))</f>
        <v/>
      </c>
      <c r="G65" s="87">
        <f>IF(OR($C65="",N65=0),"",INDEX(CL_Count,MATCH('_Engine'!E61&amp;"|"&amp;N65,CL_Key,0)))</f>
        <v/>
      </c>
      <c r="H65" s="87">
        <f>IF(OR($C65="",G65=""),"",G65+N(R65))</f>
        <v/>
      </c>
      <c r="I65" s="88">
        <f>IF(OR(H65="",E65="",N(E65)=0),"",H65/E65)</f>
        <v/>
      </c>
      <c r="J65" s="86">
        <f>IF($C65="","",IF(H65="","NO COUNT",IF(OR(E65="",N(E65)=0),"NO PAR",IF(I65&lt;=cfg_Crit,"CRITICAL",IF(I65&lt;=cfg_Low,"LOW","OK")))))</f>
        <v/>
      </c>
      <c r="K65" s="87">
        <f>IF(OR($C65="",H65="",E65=""),"",MAX(0,E65-H65))</f>
        <v/>
      </c>
      <c r="L65" s="89">
        <f>IF(OR($C65="",N65=0),"",INDEX(CL_Date,MATCH('_Engine'!E61&amp;"|"&amp;N65,CL_Key,0)))</f>
        <v/>
      </c>
      <c r="M65" s="89">
        <f>'_Engine'!F61</f>
        <v/>
      </c>
      <c r="N65" s="87">
        <f>IF($C65="","",COUNTIFS(CL_Prod,'_Engine'!E61,CL_Count,"&lt;&gt;"))</f>
        <v/>
      </c>
      <c r="O65" s="89">
        <f>'_Engine'!L61</f>
        <v/>
      </c>
      <c r="P65" s="90">
        <f>IF(ISNUMBER(O65),O65-cfg_AsOf,"")</f>
        <v/>
      </c>
      <c r="Q65" s="86">
        <f>IF($C65="","",IF(NOT(ISNUMBER(O65)),"N/A",IF(P65&lt;0,"EXPIRED",IF(P65&lt;=cfg_ExpiryWarn,"EXPIRING","OK"))))</f>
        <v/>
      </c>
      <c r="R65" s="87">
        <f>IF(OR($C65="",L65=""),"",SUMIFS(RC_Qty,RC_Prod,'_Engine'!E61,RC_Date,"&gt;"&amp;L65))</f>
        <v/>
      </c>
      <c r="S65" s="85">
        <f>'_Engine'!AC61</f>
        <v/>
      </c>
      <c r="T65" s="91">
        <f>'_Engine'!AD61</f>
        <v/>
      </c>
    </row>
    <row r="66" ht="20" customHeight="1">
      <c r="B66" s="85">
        <f>'_Engine'!B62</f>
        <v/>
      </c>
      <c r="C66" s="85">
        <f>'_Engine'!C62</f>
        <v/>
      </c>
      <c r="D66" s="86">
        <f>'_Engine'!D62</f>
        <v/>
      </c>
      <c r="E66" s="87">
        <f>'_Engine'!G62</f>
        <v/>
      </c>
      <c r="F66" s="87">
        <f>IF(OR($C66="",N66=0),"",INDEX(CL_Count,MATCH('_Engine'!E62&amp;"|1",CL_Key,0)))</f>
        <v/>
      </c>
      <c r="G66" s="87">
        <f>IF(OR($C66="",N66=0),"",INDEX(CL_Count,MATCH('_Engine'!E62&amp;"|"&amp;N66,CL_Key,0)))</f>
        <v/>
      </c>
      <c r="H66" s="87">
        <f>IF(OR($C66="",G66=""),"",G66+N(R66))</f>
        <v/>
      </c>
      <c r="I66" s="88">
        <f>IF(OR(H66="",E66="",N(E66)=0),"",H66/E66)</f>
        <v/>
      </c>
      <c r="J66" s="86">
        <f>IF($C66="","",IF(H66="","NO COUNT",IF(OR(E66="",N(E66)=0),"NO PAR",IF(I66&lt;=cfg_Crit,"CRITICAL",IF(I66&lt;=cfg_Low,"LOW","OK")))))</f>
        <v/>
      </c>
      <c r="K66" s="87">
        <f>IF(OR($C66="",H66="",E66=""),"",MAX(0,E66-H66))</f>
        <v/>
      </c>
      <c r="L66" s="89">
        <f>IF(OR($C66="",N66=0),"",INDEX(CL_Date,MATCH('_Engine'!E62&amp;"|"&amp;N66,CL_Key,0)))</f>
        <v/>
      </c>
      <c r="M66" s="89">
        <f>'_Engine'!F62</f>
        <v/>
      </c>
      <c r="N66" s="87">
        <f>IF($C66="","",COUNTIFS(CL_Prod,'_Engine'!E62,CL_Count,"&lt;&gt;"))</f>
        <v/>
      </c>
      <c r="O66" s="89">
        <f>'_Engine'!L62</f>
        <v/>
      </c>
      <c r="P66" s="90">
        <f>IF(ISNUMBER(O66),O66-cfg_AsOf,"")</f>
        <v/>
      </c>
      <c r="Q66" s="86">
        <f>IF($C66="","",IF(NOT(ISNUMBER(O66)),"N/A",IF(P66&lt;0,"EXPIRED",IF(P66&lt;=cfg_ExpiryWarn,"EXPIRING","OK"))))</f>
        <v/>
      </c>
      <c r="R66" s="87">
        <f>IF(OR($C66="",L66=""),"",SUMIFS(RC_Qty,RC_Prod,'_Engine'!E62,RC_Date,"&gt;"&amp;L66))</f>
        <v/>
      </c>
      <c r="S66" s="85">
        <f>'_Engine'!AC62</f>
        <v/>
      </c>
      <c r="T66" s="91">
        <f>'_Engine'!AD62</f>
        <v/>
      </c>
    </row>
    <row r="67" ht="20" customHeight="1">
      <c r="B67" s="85">
        <f>'_Engine'!B63</f>
        <v/>
      </c>
      <c r="C67" s="85">
        <f>'_Engine'!C63</f>
        <v/>
      </c>
      <c r="D67" s="86">
        <f>'_Engine'!D63</f>
        <v/>
      </c>
      <c r="E67" s="87">
        <f>'_Engine'!G63</f>
        <v/>
      </c>
      <c r="F67" s="87">
        <f>IF(OR($C67="",N67=0),"",INDEX(CL_Count,MATCH('_Engine'!E63&amp;"|1",CL_Key,0)))</f>
        <v/>
      </c>
      <c r="G67" s="87">
        <f>IF(OR($C67="",N67=0),"",INDEX(CL_Count,MATCH('_Engine'!E63&amp;"|"&amp;N67,CL_Key,0)))</f>
        <v/>
      </c>
      <c r="H67" s="87">
        <f>IF(OR($C67="",G67=""),"",G67+N(R67))</f>
        <v/>
      </c>
      <c r="I67" s="88">
        <f>IF(OR(H67="",E67="",N(E67)=0),"",H67/E67)</f>
        <v/>
      </c>
      <c r="J67" s="86">
        <f>IF($C67="","",IF(H67="","NO COUNT",IF(OR(E67="",N(E67)=0),"NO PAR",IF(I67&lt;=cfg_Crit,"CRITICAL",IF(I67&lt;=cfg_Low,"LOW","OK")))))</f>
        <v/>
      </c>
      <c r="K67" s="87">
        <f>IF(OR($C67="",H67="",E67=""),"",MAX(0,E67-H67))</f>
        <v/>
      </c>
      <c r="L67" s="89">
        <f>IF(OR($C67="",N67=0),"",INDEX(CL_Date,MATCH('_Engine'!E63&amp;"|"&amp;N67,CL_Key,0)))</f>
        <v/>
      </c>
      <c r="M67" s="89">
        <f>'_Engine'!F63</f>
        <v/>
      </c>
      <c r="N67" s="87">
        <f>IF($C67="","",COUNTIFS(CL_Prod,'_Engine'!E63,CL_Count,"&lt;&gt;"))</f>
        <v/>
      </c>
      <c r="O67" s="89">
        <f>'_Engine'!L63</f>
        <v/>
      </c>
      <c r="P67" s="90">
        <f>IF(ISNUMBER(O67),O67-cfg_AsOf,"")</f>
        <v/>
      </c>
      <c r="Q67" s="86">
        <f>IF($C67="","",IF(NOT(ISNUMBER(O67)),"N/A",IF(P67&lt;0,"EXPIRED",IF(P67&lt;=cfg_ExpiryWarn,"EXPIRING","OK"))))</f>
        <v/>
      </c>
      <c r="R67" s="87">
        <f>IF(OR($C67="",L67=""),"",SUMIFS(RC_Qty,RC_Prod,'_Engine'!E63,RC_Date,"&gt;"&amp;L67))</f>
        <v/>
      </c>
      <c r="S67" s="85">
        <f>'_Engine'!AC63</f>
        <v/>
      </c>
      <c r="T67" s="91">
        <f>'_Engine'!AD63</f>
        <v/>
      </c>
    </row>
    <row r="68" ht="20" customHeight="1">
      <c r="B68" s="85">
        <f>'_Engine'!B64</f>
        <v/>
      </c>
      <c r="C68" s="85">
        <f>'_Engine'!C64</f>
        <v/>
      </c>
      <c r="D68" s="86">
        <f>'_Engine'!D64</f>
        <v/>
      </c>
      <c r="E68" s="87">
        <f>'_Engine'!G64</f>
        <v/>
      </c>
      <c r="F68" s="87">
        <f>IF(OR($C68="",N68=0),"",INDEX(CL_Count,MATCH('_Engine'!E64&amp;"|1",CL_Key,0)))</f>
        <v/>
      </c>
      <c r="G68" s="87">
        <f>IF(OR($C68="",N68=0),"",INDEX(CL_Count,MATCH('_Engine'!E64&amp;"|"&amp;N68,CL_Key,0)))</f>
        <v/>
      </c>
      <c r="H68" s="87">
        <f>IF(OR($C68="",G68=""),"",G68+N(R68))</f>
        <v/>
      </c>
      <c r="I68" s="88">
        <f>IF(OR(H68="",E68="",N(E68)=0),"",H68/E68)</f>
        <v/>
      </c>
      <c r="J68" s="86">
        <f>IF($C68="","",IF(H68="","NO COUNT",IF(OR(E68="",N(E68)=0),"NO PAR",IF(I68&lt;=cfg_Crit,"CRITICAL",IF(I68&lt;=cfg_Low,"LOW","OK")))))</f>
        <v/>
      </c>
      <c r="K68" s="87">
        <f>IF(OR($C68="",H68="",E68=""),"",MAX(0,E68-H68))</f>
        <v/>
      </c>
      <c r="L68" s="89">
        <f>IF(OR($C68="",N68=0),"",INDEX(CL_Date,MATCH('_Engine'!E64&amp;"|"&amp;N68,CL_Key,0)))</f>
        <v/>
      </c>
      <c r="M68" s="89">
        <f>'_Engine'!F64</f>
        <v/>
      </c>
      <c r="N68" s="87">
        <f>IF($C68="","",COUNTIFS(CL_Prod,'_Engine'!E64,CL_Count,"&lt;&gt;"))</f>
        <v/>
      </c>
      <c r="O68" s="89">
        <f>'_Engine'!L64</f>
        <v/>
      </c>
      <c r="P68" s="90">
        <f>IF(ISNUMBER(O68),O68-cfg_AsOf,"")</f>
        <v/>
      </c>
      <c r="Q68" s="86">
        <f>IF($C68="","",IF(NOT(ISNUMBER(O68)),"N/A",IF(P68&lt;0,"EXPIRED",IF(P68&lt;=cfg_ExpiryWarn,"EXPIRING","OK"))))</f>
        <v/>
      </c>
      <c r="R68" s="87">
        <f>IF(OR($C68="",L68=""),"",SUMIFS(RC_Qty,RC_Prod,'_Engine'!E64,RC_Date,"&gt;"&amp;L68))</f>
        <v/>
      </c>
      <c r="S68" s="85">
        <f>'_Engine'!AC64</f>
        <v/>
      </c>
      <c r="T68" s="91">
        <f>'_Engine'!AD64</f>
        <v/>
      </c>
    </row>
    <row r="69" ht="20" customHeight="1">
      <c r="B69" s="85">
        <f>'_Engine'!B65</f>
        <v/>
      </c>
      <c r="C69" s="85">
        <f>'_Engine'!C65</f>
        <v/>
      </c>
      <c r="D69" s="86">
        <f>'_Engine'!D65</f>
        <v/>
      </c>
      <c r="E69" s="87">
        <f>'_Engine'!G65</f>
        <v/>
      </c>
      <c r="F69" s="87">
        <f>IF(OR($C69="",N69=0),"",INDEX(CL_Count,MATCH('_Engine'!E65&amp;"|1",CL_Key,0)))</f>
        <v/>
      </c>
      <c r="G69" s="87">
        <f>IF(OR($C69="",N69=0),"",INDEX(CL_Count,MATCH('_Engine'!E65&amp;"|"&amp;N69,CL_Key,0)))</f>
        <v/>
      </c>
      <c r="H69" s="87">
        <f>IF(OR($C69="",G69=""),"",G69+N(R69))</f>
        <v/>
      </c>
      <c r="I69" s="88">
        <f>IF(OR(H69="",E69="",N(E69)=0),"",H69/E69)</f>
        <v/>
      </c>
      <c r="J69" s="86">
        <f>IF($C69="","",IF(H69="","NO COUNT",IF(OR(E69="",N(E69)=0),"NO PAR",IF(I69&lt;=cfg_Crit,"CRITICAL",IF(I69&lt;=cfg_Low,"LOW","OK")))))</f>
        <v/>
      </c>
      <c r="K69" s="87">
        <f>IF(OR($C69="",H69="",E69=""),"",MAX(0,E69-H69))</f>
        <v/>
      </c>
      <c r="L69" s="89">
        <f>IF(OR($C69="",N69=0),"",INDEX(CL_Date,MATCH('_Engine'!E65&amp;"|"&amp;N69,CL_Key,0)))</f>
        <v/>
      </c>
      <c r="M69" s="89">
        <f>'_Engine'!F65</f>
        <v/>
      </c>
      <c r="N69" s="87">
        <f>IF($C69="","",COUNTIFS(CL_Prod,'_Engine'!E65,CL_Count,"&lt;&gt;"))</f>
        <v/>
      </c>
      <c r="O69" s="89">
        <f>'_Engine'!L65</f>
        <v/>
      </c>
      <c r="P69" s="90">
        <f>IF(ISNUMBER(O69),O69-cfg_AsOf,"")</f>
        <v/>
      </c>
      <c r="Q69" s="86">
        <f>IF($C69="","",IF(NOT(ISNUMBER(O69)),"N/A",IF(P69&lt;0,"EXPIRED",IF(P69&lt;=cfg_ExpiryWarn,"EXPIRING","OK"))))</f>
        <v/>
      </c>
      <c r="R69" s="87">
        <f>IF(OR($C69="",L69=""),"",SUMIFS(RC_Qty,RC_Prod,'_Engine'!E65,RC_Date,"&gt;"&amp;L69))</f>
        <v/>
      </c>
      <c r="S69" s="85">
        <f>'_Engine'!AC65</f>
        <v/>
      </c>
      <c r="T69" s="91">
        <f>'_Engine'!AD65</f>
        <v/>
      </c>
    </row>
    <row r="70" ht="20" customHeight="1">
      <c r="B70" s="85">
        <f>'_Engine'!B66</f>
        <v/>
      </c>
      <c r="C70" s="85">
        <f>'_Engine'!C66</f>
        <v/>
      </c>
      <c r="D70" s="86">
        <f>'_Engine'!D66</f>
        <v/>
      </c>
      <c r="E70" s="87">
        <f>'_Engine'!G66</f>
        <v/>
      </c>
      <c r="F70" s="87">
        <f>IF(OR($C70="",N70=0),"",INDEX(CL_Count,MATCH('_Engine'!E66&amp;"|1",CL_Key,0)))</f>
        <v/>
      </c>
      <c r="G70" s="87">
        <f>IF(OR($C70="",N70=0),"",INDEX(CL_Count,MATCH('_Engine'!E66&amp;"|"&amp;N70,CL_Key,0)))</f>
        <v/>
      </c>
      <c r="H70" s="87">
        <f>IF(OR($C70="",G70=""),"",G70+N(R70))</f>
        <v/>
      </c>
      <c r="I70" s="88">
        <f>IF(OR(H70="",E70="",N(E70)=0),"",H70/E70)</f>
        <v/>
      </c>
      <c r="J70" s="86">
        <f>IF($C70="","",IF(H70="","NO COUNT",IF(OR(E70="",N(E70)=0),"NO PAR",IF(I70&lt;=cfg_Crit,"CRITICAL",IF(I70&lt;=cfg_Low,"LOW","OK")))))</f>
        <v/>
      </c>
      <c r="K70" s="87">
        <f>IF(OR($C70="",H70="",E70=""),"",MAX(0,E70-H70))</f>
        <v/>
      </c>
      <c r="L70" s="89">
        <f>IF(OR($C70="",N70=0),"",INDEX(CL_Date,MATCH('_Engine'!E66&amp;"|"&amp;N70,CL_Key,0)))</f>
        <v/>
      </c>
      <c r="M70" s="89">
        <f>'_Engine'!F66</f>
        <v/>
      </c>
      <c r="N70" s="87">
        <f>IF($C70="","",COUNTIFS(CL_Prod,'_Engine'!E66,CL_Count,"&lt;&gt;"))</f>
        <v/>
      </c>
      <c r="O70" s="89">
        <f>'_Engine'!L66</f>
        <v/>
      </c>
      <c r="P70" s="90">
        <f>IF(ISNUMBER(O70),O70-cfg_AsOf,"")</f>
        <v/>
      </c>
      <c r="Q70" s="86">
        <f>IF($C70="","",IF(NOT(ISNUMBER(O70)),"N/A",IF(P70&lt;0,"EXPIRED",IF(P70&lt;=cfg_ExpiryWarn,"EXPIRING","OK"))))</f>
        <v/>
      </c>
      <c r="R70" s="87">
        <f>IF(OR($C70="",L70=""),"",SUMIFS(RC_Qty,RC_Prod,'_Engine'!E66,RC_Date,"&gt;"&amp;L70))</f>
        <v/>
      </c>
      <c r="S70" s="85">
        <f>'_Engine'!AC66</f>
        <v/>
      </c>
      <c r="T70" s="91">
        <f>'_Engine'!AD66</f>
        <v/>
      </c>
    </row>
    <row r="71" ht="20" customHeight="1">
      <c r="B71" s="85">
        <f>'_Engine'!B67</f>
        <v/>
      </c>
      <c r="C71" s="85">
        <f>'_Engine'!C67</f>
        <v/>
      </c>
      <c r="D71" s="86">
        <f>'_Engine'!D67</f>
        <v/>
      </c>
      <c r="E71" s="87">
        <f>'_Engine'!G67</f>
        <v/>
      </c>
      <c r="F71" s="87">
        <f>IF(OR($C71="",N71=0),"",INDEX(CL_Count,MATCH('_Engine'!E67&amp;"|1",CL_Key,0)))</f>
        <v/>
      </c>
      <c r="G71" s="87">
        <f>IF(OR($C71="",N71=0),"",INDEX(CL_Count,MATCH('_Engine'!E67&amp;"|"&amp;N71,CL_Key,0)))</f>
        <v/>
      </c>
      <c r="H71" s="87">
        <f>IF(OR($C71="",G71=""),"",G71+N(R71))</f>
        <v/>
      </c>
      <c r="I71" s="88">
        <f>IF(OR(H71="",E71="",N(E71)=0),"",H71/E71)</f>
        <v/>
      </c>
      <c r="J71" s="86">
        <f>IF($C71="","",IF(H71="","NO COUNT",IF(OR(E71="",N(E71)=0),"NO PAR",IF(I71&lt;=cfg_Crit,"CRITICAL",IF(I71&lt;=cfg_Low,"LOW","OK")))))</f>
        <v/>
      </c>
      <c r="K71" s="87">
        <f>IF(OR($C71="",H71="",E71=""),"",MAX(0,E71-H71))</f>
        <v/>
      </c>
      <c r="L71" s="89">
        <f>IF(OR($C71="",N71=0),"",INDEX(CL_Date,MATCH('_Engine'!E67&amp;"|"&amp;N71,CL_Key,0)))</f>
        <v/>
      </c>
      <c r="M71" s="89">
        <f>'_Engine'!F67</f>
        <v/>
      </c>
      <c r="N71" s="87">
        <f>IF($C71="","",COUNTIFS(CL_Prod,'_Engine'!E67,CL_Count,"&lt;&gt;"))</f>
        <v/>
      </c>
      <c r="O71" s="89">
        <f>'_Engine'!L67</f>
        <v/>
      </c>
      <c r="P71" s="90">
        <f>IF(ISNUMBER(O71),O71-cfg_AsOf,"")</f>
        <v/>
      </c>
      <c r="Q71" s="86">
        <f>IF($C71="","",IF(NOT(ISNUMBER(O71)),"N/A",IF(P71&lt;0,"EXPIRED",IF(P71&lt;=cfg_ExpiryWarn,"EXPIRING","OK"))))</f>
        <v/>
      </c>
      <c r="R71" s="87">
        <f>IF(OR($C71="",L71=""),"",SUMIFS(RC_Qty,RC_Prod,'_Engine'!E67,RC_Date,"&gt;"&amp;L71))</f>
        <v/>
      </c>
      <c r="S71" s="85">
        <f>'_Engine'!AC67</f>
        <v/>
      </c>
      <c r="T71" s="91">
        <f>'_Engine'!AD67</f>
        <v/>
      </c>
    </row>
    <row r="72" ht="20" customHeight="1">
      <c r="B72" s="85">
        <f>'_Engine'!B68</f>
        <v/>
      </c>
      <c r="C72" s="85">
        <f>'_Engine'!C68</f>
        <v/>
      </c>
      <c r="D72" s="86">
        <f>'_Engine'!D68</f>
        <v/>
      </c>
      <c r="E72" s="87">
        <f>'_Engine'!G68</f>
        <v/>
      </c>
      <c r="F72" s="87">
        <f>IF(OR($C72="",N72=0),"",INDEX(CL_Count,MATCH('_Engine'!E68&amp;"|1",CL_Key,0)))</f>
        <v/>
      </c>
      <c r="G72" s="87">
        <f>IF(OR($C72="",N72=0),"",INDEX(CL_Count,MATCH('_Engine'!E68&amp;"|"&amp;N72,CL_Key,0)))</f>
        <v/>
      </c>
      <c r="H72" s="87">
        <f>IF(OR($C72="",G72=""),"",G72+N(R72))</f>
        <v/>
      </c>
      <c r="I72" s="88">
        <f>IF(OR(H72="",E72="",N(E72)=0),"",H72/E72)</f>
        <v/>
      </c>
      <c r="J72" s="86">
        <f>IF($C72="","",IF(H72="","NO COUNT",IF(OR(E72="",N(E72)=0),"NO PAR",IF(I72&lt;=cfg_Crit,"CRITICAL",IF(I72&lt;=cfg_Low,"LOW","OK")))))</f>
        <v/>
      </c>
      <c r="K72" s="87">
        <f>IF(OR($C72="",H72="",E72=""),"",MAX(0,E72-H72))</f>
        <v/>
      </c>
      <c r="L72" s="89">
        <f>IF(OR($C72="",N72=0),"",INDEX(CL_Date,MATCH('_Engine'!E68&amp;"|"&amp;N72,CL_Key,0)))</f>
        <v/>
      </c>
      <c r="M72" s="89">
        <f>'_Engine'!F68</f>
        <v/>
      </c>
      <c r="N72" s="87">
        <f>IF($C72="","",COUNTIFS(CL_Prod,'_Engine'!E68,CL_Count,"&lt;&gt;"))</f>
        <v/>
      </c>
      <c r="O72" s="89">
        <f>'_Engine'!L68</f>
        <v/>
      </c>
      <c r="P72" s="90">
        <f>IF(ISNUMBER(O72),O72-cfg_AsOf,"")</f>
        <v/>
      </c>
      <c r="Q72" s="86">
        <f>IF($C72="","",IF(NOT(ISNUMBER(O72)),"N/A",IF(P72&lt;0,"EXPIRED",IF(P72&lt;=cfg_ExpiryWarn,"EXPIRING","OK"))))</f>
        <v/>
      </c>
      <c r="R72" s="87">
        <f>IF(OR($C72="",L72=""),"",SUMIFS(RC_Qty,RC_Prod,'_Engine'!E68,RC_Date,"&gt;"&amp;L72))</f>
        <v/>
      </c>
      <c r="S72" s="85">
        <f>'_Engine'!AC68</f>
        <v/>
      </c>
      <c r="T72" s="91">
        <f>'_Engine'!AD68</f>
        <v/>
      </c>
    </row>
    <row r="73" ht="20" customHeight="1">
      <c r="B73" s="85">
        <f>'_Engine'!B69</f>
        <v/>
      </c>
      <c r="C73" s="85">
        <f>'_Engine'!C69</f>
        <v/>
      </c>
      <c r="D73" s="86">
        <f>'_Engine'!D69</f>
        <v/>
      </c>
      <c r="E73" s="87">
        <f>'_Engine'!G69</f>
        <v/>
      </c>
      <c r="F73" s="87">
        <f>IF(OR($C73="",N73=0),"",INDEX(CL_Count,MATCH('_Engine'!E69&amp;"|1",CL_Key,0)))</f>
        <v/>
      </c>
      <c r="G73" s="87">
        <f>IF(OR($C73="",N73=0),"",INDEX(CL_Count,MATCH('_Engine'!E69&amp;"|"&amp;N73,CL_Key,0)))</f>
        <v/>
      </c>
      <c r="H73" s="87">
        <f>IF(OR($C73="",G73=""),"",G73+N(R73))</f>
        <v/>
      </c>
      <c r="I73" s="88">
        <f>IF(OR(H73="",E73="",N(E73)=0),"",H73/E73)</f>
        <v/>
      </c>
      <c r="J73" s="86">
        <f>IF($C73="","",IF(H73="","NO COUNT",IF(OR(E73="",N(E73)=0),"NO PAR",IF(I73&lt;=cfg_Crit,"CRITICAL",IF(I73&lt;=cfg_Low,"LOW","OK")))))</f>
        <v/>
      </c>
      <c r="K73" s="87">
        <f>IF(OR($C73="",H73="",E73=""),"",MAX(0,E73-H73))</f>
        <v/>
      </c>
      <c r="L73" s="89">
        <f>IF(OR($C73="",N73=0),"",INDEX(CL_Date,MATCH('_Engine'!E69&amp;"|"&amp;N73,CL_Key,0)))</f>
        <v/>
      </c>
      <c r="M73" s="89">
        <f>'_Engine'!F69</f>
        <v/>
      </c>
      <c r="N73" s="87">
        <f>IF($C73="","",COUNTIFS(CL_Prod,'_Engine'!E69,CL_Count,"&lt;&gt;"))</f>
        <v/>
      </c>
      <c r="O73" s="89">
        <f>'_Engine'!L69</f>
        <v/>
      </c>
      <c r="P73" s="90">
        <f>IF(ISNUMBER(O73),O73-cfg_AsOf,"")</f>
        <v/>
      </c>
      <c r="Q73" s="86">
        <f>IF($C73="","",IF(NOT(ISNUMBER(O73)),"N/A",IF(P73&lt;0,"EXPIRED",IF(P73&lt;=cfg_ExpiryWarn,"EXPIRING","OK"))))</f>
        <v/>
      </c>
      <c r="R73" s="87">
        <f>IF(OR($C73="",L73=""),"",SUMIFS(RC_Qty,RC_Prod,'_Engine'!E69,RC_Date,"&gt;"&amp;L73))</f>
        <v/>
      </c>
      <c r="S73" s="85">
        <f>'_Engine'!AC69</f>
        <v/>
      </c>
      <c r="T73" s="91">
        <f>'_Engine'!AD69</f>
        <v/>
      </c>
    </row>
    <row r="74" ht="20" customHeight="1">
      <c r="B74" s="85">
        <f>'_Engine'!B70</f>
        <v/>
      </c>
      <c r="C74" s="85">
        <f>'_Engine'!C70</f>
        <v/>
      </c>
      <c r="D74" s="86">
        <f>'_Engine'!D70</f>
        <v/>
      </c>
      <c r="E74" s="87">
        <f>'_Engine'!G70</f>
        <v/>
      </c>
      <c r="F74" s="87">
        <f>IF(OR($C74="",N74=0),"",INDEX(CL_Count,MATCH('_Engine'!E70&amp;"|1",CL_Key,0)))</f>
        <v/>
      </c>
      <c r="G74" s="87">
        <f>IF(OR($C74="",N74=0),"",INDEX(CL_Count,MATCH('_Engine'!E70&amp;"|"&amp;N74,CL_Key,0)))</f>
        <v/>
      </c>
      <c r="H74" s="87">
        <f>IF(OR($C74="",G74=""),"",G74+N(R74))</f>
        <v/>
      </c>
      <c r="I74" s="88">
        <f>IF(OR(H74="",E74="",N(E74)=0),"",H74/E74)</f>
        <v/>
      </c>
      <c r="J74" s="86">
        <f>IF($C74="","",IF(H74="","NO COUNT",IF(OR(E74="",N(E74)=0),"NO PAR",IF(I74&lt;=cfg_Crit,"CRITICAL",IF(I74&lt;=cfg_Low,"LOW","OK")))))</f>
        <v/>
      </c>
      <c r="K74" s="87">
        <f>IF(OR($C74="",H74="",E74=""),"",MAX(0,E74-H74))</f>
        <v/>
      </c>
      <c r="L74" s="89">
        <f>IF(OR($C74="",N74=0),"",INDEX(CL_Date,MATCH('_Engine'!E70&amp;"|"&amp;N74,CL_Key,0)))</f>
        <v/>
      </c>
      <c r="M74" s="89">
        <f>'_Engine'!F70</f>
        <v/>
      </c>
      <c r="N74" s="87">
        <f>IF($C74="","",COUNTIFS(CL_Prod,'_Engine'!E70,CL_Count,"&lt;&gt;"))</f>
        <v/>
      </c>
      <c r="O74" s="89">
        <f>'_Engine'!L70</f>
        <v/>
      </c>
      <c r="P74" s="90">
        <f>IF(ISNUMBER(O74),O74-cfg_AsOf,"")</f>
        <v/>
      </c>
      <c r="Q74" s="86">
        <f>IF($C74="","",IF(NOT(ISNUMBER(O74)),"N/A",IF(P74&lt;0,"EXPIRED",IF(P74&lt;=cfg_ExpiryWarn,"EXPIRING","OK"))))</f>
        <v/>
      </c>
      <c r="R74" s="87">
        <f>IF(OR($C74="",L74=""),"",SUMIFS(RC_Qty,RC_Prod,'_Engine'!E70,RC_Date,"&gt;"&amp;L74))</f>
        <v/>
      </c>
      <c r="S74" s="85">
        <f>'_Engine'!AC70</f>
        <v/>
      </c>
      <c r="T74" s="91">
        <f>'_Engine'!AD70</f>
        <v/>
      </c>
    </row>
    <row r="75" ht="20" customHeight="1">
      <c r="B75" s="85">
        <f>'_Engine'!B71</f>
        <v/>
      </c>
      <c r="C75" s="85">
        <f>'_Engine'!C71</f>
        <v/>
      </c>
      <c r="D75" s="86">
        <f>'_Engine'!D71</f>
        <v/>
      </c>
      <c r="E75" s="87">
        <f>'_Engine'!G71</f>
        <v/>
      </c>
      <c r="F75" s="87">
        <f>IF(OR($C75="",N75=0),"",INDEX(CL_Count,MATCH('_Engine'!E71&amp;"|1",CL_Key,0)))</f>
        <v/>
      </c>
      <c r="G75" s="87">
        <f>IF(OR($C75="",N75=0),"",INDEX(CL_Count,MATCH('_Engine'!E71&amp;"|"&amp;N75,CL_Key,0)))</f>
        <v/>
      </c>
      <c r="H75" s="87">
        <f>IF(OR($C75="",G75=""),"",G75+N(R75))</f>
        <v/>
      </c>
      <c r="I75" s="88">
        <f>IF(OR(H75="",E75="",N(E75)=0),"",H75/E75)</f>
        <v/>
      </c>
      <c r="J75" s="86">
        <f>IF($C75="","",IF(H75="","NO COUNT",IF(OR(E75="",N(E75)=0),"NO PAR",IF(I75&lt;=cfg_Crit,"CRITICAL",IF(I75&lt;=cfg_Low,"LOW","OK")))))</f>
        <v/>
      </c>
      <c r="K75" s="87">
        <f>IF(OR($C75="",H75="",E75=""),"",MAX(0,E75-H75))</f>
        <v/>
      </c>
      <c r="L75" s="89">
        <f>IF(OR($C75="",N75=0),"",INDEX(CL_Date,MATCH('_Engine'!E71&amp;"|"&amp;N75,CL_Key,0)))</f>
        <v/>
      </c>
      <c r="M75" s="89">
        <f>'_Engine'!F71</f>
        <v/>
      </c>
      <c r="N75" s="87">
        <f>IF($C75="","",COUNTIFS(CL_Prod,'_Engine'!E71,CL_Count,"&lt;&gt;"))</f>
        <v/>
      </c>
      <c r="O75" s="89">
        <f>'_Engine'!L71</f>
        <v/>
      </c>
      <c r="P75" s="90">
        <f>IF(ISNUMBER(O75),O75-cfg_AsOf,"")</f>
        <v/>
      </c>
      <c r="Q75" s="86">
        <f>IF($C75="","",IF(NOT(ISNUMBER(O75)),"N/A",IF(P75&lt;0,"EXPIRED",IF(P75&lt;=cfg_ExpiryWarn,"EXPIRING","OK"))))</f>
        <v/>
      </c>
      <c r="R75" s="87">
        <f>IF(OR($C75="",L75=""),"",SUMIFS(RC_Qty,RC_Prod,'_Engine'!E71,RC_Date,"&gt;"&amp;L75))</f>
        <v/>
      </c>
      <c r="S75" s="85">
        <f>'_Engine'!AC71</f>
        <v/>
      </c>
      <c r="T75" s="91">
        <f>'_Engine'!AD71</f>
        <v/>
      </c>
    </row>
    <row r="76" ht="20" customHeight="1">
      <c r="B76" s="85">
        <f>'_Engine'!B72</f>
        <v/>
      </c>
      <c r="C76" s="85">
        <f>'_Engine'!C72</f>
        <v/>
      </c>
      <c r="D76" s="86">
        <f>'_Engine'!D72</f>
        <v/>
      </c>
      <c r="E76" s="87">
        <f>'_Engine'!G72</f>
        <v/>
      </c>
      <c r="F76" s="87">
        <f>IF(OR($C76="",N76=0),"",INDEX(CL_Count,MATCH('_Engine'!E72&amp;"|1",CL_Key,0)))</f>
        <v/>
      </c>
      <c r="G76" s="87">
        <f>IF(OR($C76="",N76=0),"",INDEX(CL_Count,MATCH('_Engine'!E72&amp;"|"&amp;N76,CL_Key,0)))</f>
        <v/>
      </c>
      <c r="H76" s="87">
        <f>IF(OR($C76="",G76=""),"",G76+N(R76))</f>
        <v/>
      </c>
      <c r="I76" s="88">
        <f>IF(OR(H76="",E76="",N(E76)=0),"",H76/E76)</f>
        <v/>
      </c>
      <c r="J76" s="86">
        <f>IF($C76="","",IF(H76="","NO COUNT",IF(OR(E76="",N(E76)=0),"NO PAR",IF(I76&lt;=cfg_Crit,"CRITICAL",IF(I76&lt;=cfg_Low,"LOW","OK")))))</f>
        <v/>
      </c>
      <c r="K76" s="87">
        <f>IF(OR($C76="",H76="",E76=""),"",MAX(0,E76-H76))</f>
        <v/>
      </c>
      <c r="L76" s="89">
        <f>IF(OR($C76="",N76=0),"",INDEX(CL_Date,MATCH('_Engine'!E72&amp;"|"&amp;N76,CL_Key,0)))</f>
        <v/>
      </c>
      <c r="M76" s="89">
        <f>'_Engine'!F72</f>
        <v/>
      </c>
      <c r="N76" s="87">
        <f>IF($C76="","",COUNTIFS(CL_Prod,'_Engine'!E72,CL_Count,"&lt;&gt;"))</f>
        <v/>
      </c>
      <c r="O76" s="89">
        <f>'_Engine'!L72</f>
        <v/>
      </c>
      <c r="P76" s="90">
        <f>IF(ISNUMBER(O76),O76-cfg_AsOf,"")</f>
        <v/>
      </c>
      <c r="Q76" s="86">
        <f>IF($C76="","",IF(NOT(ISNUMBER(O76)),"N/A",IF(P76&lt;0,"EXPIRED",IF(P76&lt;=cfg_ExpiryWarn,"EXPIRING","OK"))))</f>
        <v/>
      </c>
      <c r="R76" s="87">
        <f>IF(OR($C76="",L76=""),"",SUMIFS(RC_Qty,RC_Prod,'_Engine'!E72,RC_Date,"&gt;"&amp;L76))</f>
        <v/>
      </c>
      <c r="S76" s="85">
        <f>'_Engine'!AC72</f>
        <v/>
      </c>
      <c r="T76" s="91">
        <f>'_Engine'!AD72</f>
        <v/>
      </c>
    </row>
    <row r="77" ht="20" customHeight="1">
      <c r="B77" s="85">
        <f>'_Engine'!B73</f>
        <v/>
      </c>
      <c r="C77" s="85">
        <f>'_Engine'!C73</f>
        <v/>
      </c>
      <c r="D77" s="86">
        <f>'_Engine'!D73</f>
        <v/>
      </c>
      <c r="E77" s="87">
        <f>'_Engine'!G73</f>
        <v/>
      </c>
      <c r="F77" s="87">
        <f>IF(OR($C77="",N77=0),"",INDEX(CL_Count,MATCH('_Engine'!E73&amp;"|1",CL_Key,0)))</f>
        <v/>
      </c>
      <c r="G77" s="87">
        <f>IF(OR($C77="",N77=0),"",INDEX(CL_Count,MATCH('_Engine'!E73&amp;"|"&amp;N77,CL_Key,0)))</f>
        <v/>
      </c>
      <c r="H77" s="87">
        <f>IF(OR($C77="",G77=""),"",G77+N(R77))</f>
        <v/>
      </c>
      <c r="I77" s="88">
        <f>IF(OR(H77="",E77="",N(E77)=0),"",H77/E77)</f>
        <v/>
      </c>
      <c r="J77" s="86">
        <f>IF($C77="","",IF(H77="","NO COUNT",IF(OR(E77="",N(E77)=0),"NO PAR",IF(I77&lt;=cfg_Crit,"CRITICAL",IF(I77&lt;=cfg_Low,"LOW","OK")))))</f>
        <v/>
      </c>
      <c r="K77" s="87">
        <f>IF(OR($C77="",H77="",E77=""),"",MAX(0,E77-H77))</f>
        <v/>
      </c>
      <c r="L77" s="89">
        <f>IF(OR($C77="",N77=0),"",INDEX(CL_Date,MATCH('_Engine'!E73&amp;"|"&amp;N77,CL_Key,0)))</f>
        <v/>
      </c>
      <c r="M77" s="89">
        <f>'_Engine'!F73</f>
        <v/>
      </c>
      <c r="N77" s="87">
        <f>IF($C77="","",COUNTIFS(CL_Prod,'_Engine'!E73,CL_Count,"&lt;&gt;"))</f>
        <v/>
      </c>
      <c r="O77" s="89">
        <f>'_Engine'!L73</f>
        <v/>
      </c>
      <c r="P77" s="90">
        <f>IF(ISNUMBER(O77),O77-cfg_AsOf,"")</f>
        <v/>
      </c>
      <c r="Q77" s="86">
        <f>IF($C77="","",IF(NOT(ISNUMBER(O77)),"N/A",IF(P77&lt;0,"EXPIRED",IF(P77&lt;=cfg_ExpiryWarn,"EXPIRING","OK"))))</f>
        <v/>
      </c>
      <c r="R77" s="87">
        <f>IF(OR($C77="",L77=""),"",SUMIFS(RC_Qty,RC_Prod,'_Engine'!E73,RC_Date,"&gt;"&amp;L77))</f>
        <v/>
      </c>
      <c r="S77" s="85">
        <f>'_Engine'!AC73</f>
        <v/>
      </c>
      <c r="T77" s="91">
        <f>'_Engine'!AD73</f>
        <v/>
      </c>
    </row>
    <row r="78" ht="20" customHeight="1">
      <c r="B78" s="85">
        <f>'_Engine'!B74</f>
        <v/>
      </c>
      <c r="C78" s="85">
        <f>'_Engine'!C74</f>
        <v/>
      </c>
      <c r="D78" s="86">
        <f>'_Engine'!D74</f>
        <v/>
      </c>
      <c r="E78" s="87">
        <f>'_Engine'!G74</f>
        <v/>
      </c>
      <c r="F78" s="87">
        <f>IF(OR($C78="",N78=0),"",INDEX(CL_Count,MATCH('_Engine'!E74&amp;"|1",CL_Key,0)))</f>
        <v/>
      </c>
      <c r="G78" s="87">
        <f>IF(OR($C78="",N78=0),"",INDEX(CL_Count,MATCH('_Engine'!E74&amp;"|"&amp;N78,CL_Key,0)))</f>
        <v/>
      </c>
      <c r="H78" s="87">
        <f>IF(OR($C78="",G78=""),"",G78+N(R78))</f>
        <v/>
      </c>
      <c r="I78" s="88">
        <f>IF(OR(H78="",E78="",N(E78)=0),"",H78/E78)</f>
        <v/>
      </c>
      <c r="J78" s="86">
        <f>IF($C78="","",IF(H78="","NO COUNT",IF(OR(E78="",N(E78)=0),"NO PAR",IF(I78&lt;=cfg_Crit,"CRITICAL",IF(I78&lt;=cfg_Low,"LOW","OK")))))</f>
        <v/>
      </c>
      <c r="K78" s="87">
        <f>IF(OR($C78="",H78="",E78=""),"",MAX(0,E78-H78))</f>
        <v/>
      </c>
      <c r="L78" s="89">
        <f>IF(OR($C78="",N78=0),"",INDEX(CL_Date,MATCH('_Engine'!E74&amp;"|"&amp;N78,CL_Key,0)))</f>
        <v/>
      </c>
      <c r="M78" s="89">
        <f>'_Engine'!F74</f>
        <v/>
      </c>
      <c r="N78" s="87">
        <f>IF($C78="","",COUNTIFS(CL_Prod,'_Engine'!E74,CL_Count,"&lt;&gt;"))</f>
        <v/>
      </c>
      <c r="O78" s="89">
        <f>'_Engine'!L74</f>
        <v/>
      </c>
      <c r="P78" s="90">
        <f>IF(ISNUMBER(O78),O78-cfg_AsOf,"")</f>
        <v/>
      </c>
      <c r="Q78" s="86">
        <f>IF($C78="","",IF(NOT(ISNUMBER(O78)),"N/A",IF(P78&lt;0,"EXPIRED",IF(P78&lt;=cfg_ExpiryWarn,"EXPIRING","OK"))))</f>
        <v/>
      </c>
      <c r="R78" s="87">
        <f>IF(OR($C78="",L78=""),"",SUMIFS(RC_Qty,RC_Prod,'_Engine'!E74,RC_Date,"&gt;"&amp;L78))</f>
        <v/>
      </c>
      <c r="S78" s="85">
        <f>'_Engine'!AC74</f>
        <v/>
      </c>
      <c r="T78" s="91">
        <f>'_Engine'!AD74</f>
        <v/>
      </c>
    </row>
    <row r="79" ht="20" customHeight="1">
      <c r="B79" s="85">
        <f>'_Engine'!B75</f>
        <v/>
      </c>
      <c r="C79" s="85">
        <f>'_Engine'!C75</f>
        <v/>
      </c>
      <c r="D79" s="86">
        <f>'_Engine'!D75</f>
        <v/>
      </c>
      <c r="E79" s="87">
        <f>'_Engine'!G75</f>
        <v/>
      </c>
      <c r="F79" s="87">
        <f>IF(OR($C79="",N79=0),"",INDEX(CL_Count,MATCH('_Engine'!E75&amp;"|1",CL_Key,0)))</f>
        <v/>
      </c>
      <c r="G79" s="87">
        <f>IF(OR($C79="",N79=0),"",INDEX(CL_Count,MATCH('_Engine'!E75&amp;"|"&amp;N79,CL_Key,0)))</f>
        <v/>
      </c>
      <c r="H79" s="87">
        <f>IF(OR($C79="",G79=""),"",G79+N(R79))</f>
        <v/>
      </c>
      <c r="I79" s="88">
        <f>IF(OR(H79="",E79="",N(E79)=0),"",H79/E79)</f>
        <v/>
      </c>
      <c r="J79" s="86">
        <f>IF($C79="","",IF(H79="","NO COUNT",IF(OR(E79="",N(E79)=0),"NO PAR",IF(I79&lt;=cfg_Crit,"CRITICAL",IF(I79&lt;=cfg_Low,"LOW","OK")))))</f>
        <v/>
      </c>
      <c r="K79" s="87">
        <f>IF(OR($C79="",H79="",E79=""),"",MAX(0,E79-H79))</f>
        <v/>
      </c>
      <c r="L79" s="89">
        <f>IF(OR($C79="",N79=0),"",INDEX(CL_Date,MATCH('_Engine'!E75&amp;"|"&amp;N79,CL_Key,0)))</f>
        <v/>
      </c>
      <c r="M79" s="89">
        <f>'_Engine'!F75</f>
        <v/>
      </c>
      <c r="N79" s="87">
        <f>IF($C79="","",COUNTIFS(CL_Prod,'_Engine'!E75,CL_Count,"&lt;&gt;"))</f>
        <v/>
      </c>
      <c r="O79" s="89">
        <f>'_Engine'!L75</f>
        <v/>
      </c>
      <c r="P79" s="90">
        <f>IF(ISNUMBER(O79),O79-cfg_AsOf,"")</f>
        <v/>
      </c>
      <c r="Q79" s="86">
        <f>IF($C79="","",IF(NOT(ISNUMBER(O79)),"N/A",IF(P79&lt;0,"EXPIRED",IF(P79&lt;=cfg_ExpiryWarn,"EXPIRING","OK"))))</f>
        <v/>
      </c>
      <c r="R79" s="87">
        <f>IF(OR($C79="",L79=""),"",SUMIFS(RC_Qty,RC_Prod,'_Engine'!E75,RC_Date,"&gt;"&amp;L79))</f>
        <v/>
      </c>
      <c r="S79" s="85">
        <f>'_Engine'!AC75</f>
        <v/>
      </c>
      <c r="T79" s="91">
        <f>'_Engine'!AD75</f>
        <v/>
      </c>
    </row>
    <row r="80" ht="20" customHeight="1">
      <c r="B80" s="85">
        <f>'_Engine'!B76</f>
        <v/>
      </c>
      <c r="C80" s="85">
        <f>'_Engine'!C76</f>
        <v/>
      </c>
      <c r="D80" s="86">
        <f>'_Engine'!D76</f>
        <v/>
      </c>
      <c r="E80" s="87">
        <f>'_Engine'!G76</f>
        <v/>
      </c>
      <c r="F80" s="87">
        <f>IF(OR($C80="",N80=0),"",INDEX(CL_Count,MATCH('_Engine'!E76&amp;"|1",CL_Key,0)))</f>
        <v/>
      </c>
      <c r="G80" s="87">
        <f>IF(OR($C80="",N80=0),"",INDEX(CL_Count,MATCH('_Engine'!E76&amp;"|"&amp;N80,CL_Key,0)))</f>
        <v/>
      </c>
      <c r="H80" s="87">
        <f>IF(OR($C80="",G80=""),"",G80+N(R80))</f>
        <v/>
      </c>
      <c r="I80" s="88">
        <f>IF(OR(H80="",E80="",N(E80)=0),"",H80/E80)</f>
        <v/>
      </c>
      <c r="J80" s="86">
        <f>IF($C80="","",IF(H80="","NO COUNT",IF(OR(E80="",N(E80)=0),"NO PAR",IF(I80&lt;=cfg_Crit,"CRITICAL",IF(I80&lt;=cfg_Low,"LOW","OK")))))</f>
        <v/>
      </c>
      <c r="K80" s="87">
        <f>IF(OR($C80="",H80="",E80=""),"",MAX(0,E80-H80))</f>
        <v/>
      </c>
      <c r="L80" s="89">
        <f>IF(OR($C80="",N80=0),"",INDEX(CL_Date,MATCH('_Engine'!E76&amp;"|"&amp;N80,CL_Key,0)))</f>
        <v/>
      </c>
      <c r="M80" s="89">
        <f>'_Engine'!F76</f>
        <v/>
      </c>
      <c r="N80" s="87">
        <f>IF($C80="","",COUNTIFS(CL_Prod,'_Engine'!E76,CL_Count,"&lt;&gt;"))</f>
        <v/>
      </c>
      <c r="O80" s="89">
        <f>'_Engine'!L76</f>
        <v/>
      </c>
      <c r="P80" s="90">
        <f>IF(ISNUMBER(O80),O80-cfg_AsOf,"")</f>
        <v/>
      </c>
      <c r="Q80" s="86">
        <f>IF($C80="","",IF(NOT(ISNUMBER(O80)),"N/A",IF(P80&lt;0,"EXPIRED",IF(P80&lt;=cfg_ExpiryWarn,"EXPIRING","OK"))))</f>
        <v/>
      </c>
      <c r="R80" s="87">
        <f>IF(OR($C80="",L80=""),"",SUMIFS(RC_Qty,RC_Prod,'_Engine'!E76,RC_Date,"&gt;"&amp;L80))</f>
        <v/>
      </c>
      <c r="S80" s="85">
        <f>'_Engine'!AC76</f>
        <v/>
      </c>
      <c r="T80" s="91">
        <f>'_Engine'!AD76</f>
        <v/>
      </c>
    </row>
    <row r="81" ht="20" customHeight="1">
      <c r="B81" s="85">
        <f>'_Engine'!B77</f>
        <v/>
      </c>
      <c r="C81" s="85">
        <f>'_Engine'!C77</f>
        <v/>
      </c>
      <c r="D81" s="86">
        <f>'_Engine'!D77</f>
        <v/>
      </c>
      <c r="E81" s="87">
        <f>'_Engine'!G77</f>
        <v/>
      </c>
      <c r="F81" s="87">
        <f>IF(OR($C81="",N81=0),"",INDEX(CL_Count,MATCH('_Engine'!E77&amp;"|1",CL_Key,0)))</f>
        <v/>
      </c>
      <c r="G81" s="87">
        <f>IF(OR($C81="",N81=0),"",INDEX(CL_Count,MATCH('_Engine'!E77&amp;"|"&amp;N81,CL_Key,0)))</f>
        <v/>
      </c>
      <c r="H81" s="87">
        <f>IF(OR($C81="",G81=""),"",G81+N(R81))</f>
        <v/>
      </c>
      <c r="I81" s="88">
        <f>IF(OR(H81="",E81="",N(E81)=0),"",H81/E81)</f>
        <v/>
      </c>
      <c r="J81" s="86">
        <f>IF($C81="","",IF(H81="","NO COUNT",IF(OR(E81="",N(E81)=0),"NO PAR",IF(I81&lt;=cfg_Crit,"CRITICAL",IF(I81&lt;=cfg_Low,"LOW","OK")))))</f>
        <v/>
      </c>
      <c r="K81" s="87">
        <f>IF(OR($C81="",H81="",E81=""),"",MAX(0,E81-H81))</f>
        <v/>
      </c>
      <c r="L81" s="89">
        <f>IF(OR($C81="",N81=0),"",INDEX(CL_Date,MATCH('_Engine'!E77&amp;"|"&amp;N81,CL_Key,0)))</f>
        <v/>
      </c>
      <c r="M81" s="89">
        <f>'_Engine'!F77</f>
        <v/>
      </c>
      <c r="N81" s="87">
        <f>IF($C81="","",COUNTIFS(CL_Prod,'_Engine'!E77,CL_Count,"&lt;&gt;"))</f>
        <v/>
      </c>
      <c r="O81" s="89">
        <f>'_Engine'!L77</f>
        <v/>
      </c>
      <c r="P81" s="90">
        <f>IF(ISNUMBER(O81),O81-cfg_AsOf,"")</f>
        <v/>
      </c>
      <c r="Q81" s="86">
        <f>IF($C81="","",IF(NOT(ISNUMBER(O81)),"N/A",IF(P81&lt;0,"EXPIRED",IF(P81&lt;=cfg_ExpiryWarn,"EXPIRING","OK"))))</f>
        <v/>
      </c>
      <c r="R81" s="87">
        <f>IF(OR($C81="",L81=""),"",SUMIFS(RC_Qty,RC_Prod,'_Engine'!E77,RC_Date,"&gt;"&amp;L81))</f>
        <v/>
      </c>
      <c r="S81" s="85">
        <f>'_Engine'!AC77</f>
        <v/>
      </c>
      <c r="T81" s="91">
        <f>'_Engine'!AD77</f>
        <v/>
      </c>
    </row>
    <row r="82" ht="20" customHeight="1">
      <c r="B82" s="85">
        <f>'_Engine'!B78</f>
        <v/>
      </c>
      <c r="C82" s="85">
        <f>'_Engine'!C78</f>
        <v/>
      </c>
      <c r="D82" s="86">
        <f>'_Engine'!D78</f>
        <v/>
      </c>
      <c r="E82" s="87">
        <f>'_Engine'!G78</f>
        <v/>
      </c>
      <c r="F82" s="87">
        <f>IF(OR($C82="",N82=0),"",INDEX(CL_Count,MATCH('_Engine'!E78&amp;"|1",CL_Key,0)))</f>
        <v/>
      </c>
      <c r="G82" s="87">
        <f>IF(OR($C82="",N82=0),"",INDEX(CL_Count,MATCH('_Engine'!E78&amp;"|"&amp;N82,CL_Key,0)))</f>
        <v/>
      </c>
      <c r="H82" s="87">
        <f>IF(OR($C82="",G82=""),"",G82+N(R82))</f>
        <v/>
      </c>
      <c r="I82" s="88">
        <f>IF(OR(H82="",E82="",N(E82)=0),"",H82/E82)</f>
        <v/>
      </c>
      <c r="J82" s="86">
        <f>IF($C82="","",IF(H82="","NO COUNT",IF(OR(E82="",N(E82)=0),"NO PAR",IF(I82&lt;=cfg_Crit,"CRITICAL",IF(I82&lt;=cfg_Low,"LOW","OK")))))</f>
        <v/>
      </c>
      <c r="K82" s="87">
        <f>IF(OR($C82="",H82="",E82=""),"",MAX(0,E82-H82))</f>
        <v/>
      </c>
      <c r="L82" s="89">
        <f>IF(OR($C82="",N82=0),"",INDEX(CL_Date,MATCH('_Engine'!E78&amp;"|"&amp;N82,CL_Key,0)))</f>
        <v/>
      </c>
      <c r="M82" s="89">
        <f>'_Engine'!F78</f>
        <v/>
      </c>
      <c r="N82" s="87">
        <f>IF($C82="","",COUNTIFS(CL_Prod,'_Engine'!E78,CL_Count,"&lt;&gt;"))</f>
        <v/>
      </c>
      <c r="O82" s="89">
        <f>'_Engine'!L78</f>
        <v/>
      </c>
      <c r="P82" s="90">
        <f>IF(ISNUMBER(O82),O82-cfg_AsOf,"")</f>
        <v/>
      </c>
      <c r="Q82" s="86">
        <f>IF($C82="","",IF(NOT(ISNUMBER(O82)),"N/A",IF(P82&lt;0,"EXPIRED",IF(P82&lt;=cfg_ExpiryWarn,"EXPIRING","OK"))))</f>
        <v/>
      </c>
      <c r="R82" s="87">
        <f>IF(OR($C82="",L82=""),"",SUMIFS(RC_Qty,RC_Prod,'_Engine'!E78,RC_Date,"&gt;"&amp;L82))</f>
        <v/>
      </c>
      <c r="S82" s="85">
        <f>'_Engine'!AC78</f>
        <v/>
      </c>
      <c r="T82" s="91">
        <f>'_Engine'!AD78</f>
        <v/>
      </c>
    </row>
    <row r="83" ht="20" customHeight="1">
      <c r="B83" s="85">
        <f>'_Engine'!B79</f>
        <v/>
      </c>
      <c r="C83" s="85">
        <f>'_Engine'!C79</f>
        <v/>
      </c>
      <c r="D83" s="86">
        <f>'_Engine'!D79</f>
        <v/>
      </c>
      <c r="E83" s="87">
        <f>'_Engine'!G79</f>
        <v/>
      </c>
      <c r="F83" s="87">
        <f>IF(OR($C83="",N83=0),"",INDEX(CL_Count,MATCH('_Engine'!E79&amp;"|1",CL_Key,0)))</f>
        <v/>
      </c>
      <c r="G83" s="87">
        <f>IF(OR($C83="",N83=0),"",INDEX(CL_Count,MATCH('_Engine'!E79&amp;"|"&amp;N83,CL_Key,0)))</f>
        <v/>
      </c>
      <c r="H83" s="87">
        <f>IF(OR($C83="",G83=""),"",G83+N(R83))</f>
        <v/>
      </c>
      <c r="I83" s="88">
        <f>IF(OR(H83="",E83="",N(E83)=0),"",H83/E83)</f>
        <v/>
      </c>
      <c r="J83" s="86">
        <f>IF($C83="","",IF(H83="","NO COUNT",IF(OR(E83="",N(E83)=0),"NO PAR",IF(I83&lt;=cfg_Crit,"CRITICAL",IF(I83&lt;=cfg_Low,"LOW","OK")))))</f>
        <v/>
      </c>
      <c r="K83" s="87">
        <f>IF(OR($C83="",H83="",E83=""),"",MAX(0,E83-H83))</f>
        <v/>
      </c>
      <c r="L83" s="89">
        <f>IF(OR($C83="",N83=0),"",INDEX(CL_Date,MATCH('_Engine'!E79&amp;"|"&amp;N83,CL_Key,0)))</f>
        <v/>
      </c>
      <c r="M83" s="89">
        <f>'_Engine'!F79</f>
        <v/>
      </c>
      <c r="N83" s="87">
        <f>IF($C83="","",COUNTIFS(CL_Prod,'_Engine'!E79,CL_Count,"&lt;&gt;"))</f>
        <v/>
      </c>
      <c r="O83" s="89">
        <f>'_Engine'!L79</f>
        <v/>
      </c>
      <c r="P83" s="90">
        <f>IF(ISNUMBER(O83),O83-cfg_AsOf,"")</f>
        <v/>
      </c>
      <c r="Q83" s="86">
        <f>IF($C83="","",IF(NOT(ISNUMBER(O83)),"N/A",IF(P83&lt;0,"EXPIRED",IF(P83&lt;=cfg_ExpiryWarn,"EXPIRING","OK"))))</f>
        <v/>
      </c>
      <c r="R83" s="87">
        <f>IF(OR($C83="",L83=""),"",SUMIFS(RC_Qty,RC_Prod,'_Engine'!E79,RC_Date,"&gt;"&amp;L83))</f>
        <v/>
      </c>
      <c r="S83" s="85">
        <f>'_Engine'!AC79</f>
        <v/>
      </c>
      <c r="T83" s="91">
        <f>'_Engine'!AD79</f>
        <v/>
      </c>
    </row>
    <row r="84" ht="20" customHeight="1">
      <c r="B84" s="85">
        <f>'_Engine'!B80</f>
        <v/>
      </c>
      <c r="C84" s="85">
        <f>'_Engine'!C80</f>
        <v/>
      </c>
      <c r="D84" s="86">
        <f>'_Engine'!D80</f>
        <v/>
      </c>
      <c r="E84" s="87">
        <f>'_Engine'!G80</f>
        <v/>
      </c>
      <c r="F84" s="87">
        <f>IF(OR($C84="",N84=0),"",INDEX(CL_Count,MATCH('_Engine'!E80&amp;"|1",CL_Key,0)))</f>
        <v/>
      </c>
      <c r="G84" s="87">
        <f>IF(OR($C84="",N84=0),"",INDEX(CL_Count,MATCH('_Engine'!E80&amp;"|"&amp;N84,CL_Key,0)))</f>
        <v/>
      </c>
      <c r="H84" s="87">
        <f>IF(OR($C84="",G84=""),"",G84+N(R84))</f>
        <v/>
      </c>
      <c r="I84" s="88">
        <f>IF(OR(H84="",E84="",N(E84)=0),"",H84/E84)</f>
        <v/>
      </c>
      <c r="J84" s="86">
        <f>IF($C84="","",IF(H84="","NO COUNT",IF(OR(E84="",N(E84)=0),"NO PAR",IF(I84&lt;=cfg_Crit,"CRITICAL",IF(I84&lt;=cfg_Low,"LOW","OK")))))</f>
        <v/>
      </c>
      <c r="K84" s="87">
        <f>IF(OR($C84="",H84="",E84=""),"",MAX(0,E84-H84))</f>
        <v/>
      </c>
      <c r="L84" s="89">
        <f>IF(OR($C84="",N84=0),"",INDEX(CL_Date,MATCH('_Engine'!E80&amp;"|"&amp;N84,CL_Key,0)))</f>
        <v/>
      </c>
      <c r="M84" s="89">
        <f>'_Engine'!F80</f>
        <v/>
      </c>
      <c r="N84" s="87">
        <f>IF($C84="","",COUNTIFS(CL_Prod,'_Engine'!E80,CL_Count,"&lt;&gt;"))</f>
        <v/>
      </c>
      <c r="O84" s="89">
        <f>'_Engine'!L80</f>
        <v/>
      </c>
      <c r="P84" s="90">
        <f>IF(ISNUMBER(O84),O84-cfg_AsOf,"")</f>
        <v/>
      </c>
      <c r="Q84" s="86">
        <f>IF($C84="","",IF(NOT(ISNUMBER(O84)),"N/A",IF(P84&lt;0,"EXPIRED",IF(P84&lt;=cfg_ExpiryWarn,"EXPIRING","OK"))))</f>
        <v/>
      </c>
      <c r="R84" s="87">
        <f>IF(OR($C84="",L84=""),"",SUMIFS(RC_Qty,RC_Prod,'_Engine'!E80,RC_Date,"&gt;"&amp;L84))</f>
        <v/>
      </c>
      <c r="S84" s="85">
        <f>'_Engine'!AC80</f>
        <v/>
      </c>
      <c r="T84" s="91">
        <f>'_Engine'!AD80</f>
        <v/>
      </c>
    </row>
    <row r="85" ht="20" customHeight="1">
      <c r="B85" s="85">
        <f>'_Engine'!B81</f>
        <v/>
      </c>
      <c r="C85" s="85">
        <f>'_Engine'!C81</f>
        <v/>
      </c>
      <c r="D85" s="86">
        <f>'_Engine'!D81</f>
        <v/>
      </c>
      <c r="E85" s="87">
        <f>'_Engine'!G81</f>
        <v/>
      </c>
      <c r="F85" s="87">
        <f>IF(OR($C85="",N85=0),"",INDEX(CL_Count,MATCH('_Engine'!E81&amp;"|1",CL_Key,0)))</f>
        <v/>
      </c>
      <c r="G85" s="87">
        <f>IF(OR($C85="",N85=0),"",INDEX(CL_Count,MATCH('_Engine'!E81&amp;"|"&amp;N85,CL_Key,0)))</f>
        <v/>
      </c>
      <c r="H85" s="87">
        <f>IF(OR($C85="",G85=""),"",G85+N(R85))</f>
        <v/>
      </c>
      <c r="I85" s="88">
        <f>IF(OR(H85="",E85="",N(E85)=0),"",H85/E85)</f>
        <v/>
      </c>
      <c r="J85" s="86">
        <f>IF($C85="","",IF(H85="","NO COUNT",IF(OR(E85="",N(E85)=0),"NO PAR",IF(I85&lt;=cfg_Crit,"CRITICAL",IF(I85&lt;=cfg_Low,"LOW","OK")))))</f>
        <v/>
      </c>
      <c r="K85" s="87">
        <f>IF(OR($C85="",H85="",E85=""),"",MAX(0,E85-H85))</f>
        <v/>
      </c>
      <c r="L85" s="89">
        <f>IF(OR($C85="",N85=0),"",INDEX(CL_Date,MATCH('_Engine'!E81&amp;"|"&amp;N85,CL_Key,0)))</f>
        <v/>
      </c>
      <c r="M85" s="89">
        <f>'_Engine'!F81</f>
        <v/>
      </c>
      <c r="N85" s="87">
        <f>IF($C85="","",COUNTIFS(CL_Prod,'_Engine'!E81,CL_Count,"&lt;&gt;"))</f>
        <v/>
      </c>
      <c r="O85" s="89">
        <f>'_Engine'!L81</f>
        <v/>
      </c>
      <c r="P85" s="90">
        <f>IF(ISNUMBER(O85),O85-cfg_AsOf,"")</f>
        <v/>
      </c>
      <c r="Q85" s="86">
        <f>IF($C85="","",IF(NOT(ISNUMBER(O85)),"N/A",IF(P85&lt;0,"EXPIRED",IF(P85&lt;=cfg_ExpiryWarn,"EXPIRING","OK"))))</f>
        <v/>
      </c>
      <c r="R85" s="87">
        <f>IF(OR($C85="",L85=""),"",SUMIFS(RC_Qty,RC_Prod,'_Engine'!E81,RC_Date,"&gt;"&amp;L85))</f>
        <v/>
      </c>
      <c r="S85" s="85">
        <f>'_Engine'!AC81</f>
        <v/>
      </c>
      <c r="T85" s="91">
        <f>'_Engine'!AD81</f>
        <v/>
      </c>
    </row>
    <row r="86" ht="20" customHeight="1">
      <c r="B86" s="85">
        <f>'_Engine'!B82</f>
        <v/>
      </c>
      <c r="C86" s="85">
        <f>'_Engine'!C82</f>
        <v/>
      </c>
      <c r="D86" s="86">
        <f>'_Engine'!D82</f>
        <v/>
      </c>
      <c r="E86" s="87">
        <f>'_Engine'!G82</f>
        <v/>
      </c>
      <c r="F86" s="87">
        <f>IF(OR($C86="",N86=0),"",INDEX(CL_Count,MATCH('_Engine'!E82&amp;"|1",CL_Key,0)))</f>
        <v/>
      </c>
      <c r="G86" s="87">
        <f>IF(OR($C86="",N86=0),"",INDEX(CL_Count,MATCH('_Engine'!E82&amp;"|"&amp;N86,CL_Key,0)))</f>
        <v/>
      </c>
      <c r="H86" s="87">
        <f>IF(OR($C86="",G86=""),"",G86+N(R86))</f>
        <v/>
      </c>
      <c r="I86" s="88">
        <f>IF(OR(H86="",E86="",N(E86)=0),"",H86/E86)</f>
        <v/>
      </c>
      <c r="J86" s="86">
        <f>IF($C86="","",IF(H86="","NO COUNT",IF(OR(E86="",N(E86)=0),"NO PAR",IF(I86&lt;=cfg_Crit,"CRITICAL",IF(I86&lt;=cfg_Low,"LOW","OK")))))</f>
        <v/>
      </c>
      <c r="K86" s="87">
        <f>IF(OR($C86="",H86="",E86=""),"",MAX(0,E86-H86))</f>
        <v/>
      </c>
      <c r="L86" s="89">
        <f>IF(OR($C86="",N86=0),"",INDEX(CL_Date,MATCH('_Engine'!E82&amp;"|"&amp;N86,CL_Key,0)))</f>
        <v/>
      </c>
      <c r="M86" s="89">
        <f>'_Engine'!F82</f>
        <v/>
      </c>
      <c r="N86" s="87">
        <f>IF($C86="","",COUNTIFS(CL_Prod,'_Engine'!E82,CL_Count,"&lt;&gt;"))</f>
        <v/>
      </c>
      <c r="O86" s="89">
        <f>'_Engine'!L82</f>
        <v/>
      </c>
      <c r="P86" s="90">
        <f>IF(ISNUMBER(O86),O86-cfg_AsOf,"")</f>
        <v/>
      </c>
      <c r="Q86" s="86">
        <f>IF($C86="","",IF(NOT(ISNUMBER(O86)),"N/A",IF(P86&lt;0,"EXPIRED",IF(P86&lt;=cfg_ExpiryWarn,"EXPIRING","OK"))))</f>
        <v/>
      </c>
      <c r="R86" s="87">
        <f>IF(OR($C86="",L86=""),"",SUMIFS(RC_Qty,RC_Prod,'_Engine'!E82,RC_Date,"&gt;"&amp;L86))</f>
        <v/>
      </c>
      <c r="S86" s="85">
        <f>'_Engine'!AC82</f>
        <v/>
      </c>
      <c r="T86" s="91">
        <f>'_Engine'!AD82</f>
        <v/>
      </c>
    </row>
    <row r="87" ht="20" customHeight="1">
      <c r="B87" s="85">
        <f>'_Engine'!B83</f>
        <v/>
      </c>
      <c r="C87" s="85">
        <f>'_Engine'!C83</f>
        <v/>
      </c>
      <c r="D87" s="86">
        <f>'_Engine'!D83</f>
        <v/>
      </c>
      <c r="E87" s="87">
        <f>'_Engine'!G83</f>
        <v/>
      </c>
      <c r="F87" s="87">
        <f>IF(OR($C87="",N87=0),"",INDEX(CL_Count,MATCH('_Engine'!E83&amp;"|1",CL_Key,0)))</f>
        <v/>
      </c>
      <c r="G87" s="87">
        <f>IF(OR($C87="",N87=0),"",INDEX(CL_Count,MATCH('_Engine'!E83&amp;"|"&amp;N87,CL_Key,0)))</f>
        <v/>
      </c>
      <c r="H87" s="87">
        <f>IF(OR($C87="",G87=""),"",G87+N(R87))</f>
        <v/>
      </c>
      <c r="I87" s="88">
        <f>IF(OR(H87="",E87="",N(E87)=0),"",H87/E87)</f>
        <v/>
      </c>
      <c r="J87" s="86">
        <f>IF($C87="","",IF(H87="","NO COUNT",IF(OR(E87="",N(E87)=0),"NO PAR",IF(I87&lt;=cfg_Crit,"CRITICAL",IF(I87&lt;=cfg_Low,"LOW","OK")))))</f>
        <v/>
      </c>
      <c r="K87" s="87">
        <f>IF(OR($C87="",H87="",E87=""),"",MAX(0,E87-H87))</f>
        <v/>
      </c>
      <c r="L87" s="89">
        <f>IF(OR($C87="",N87=0),"",INDEX(CL_Date,MATCH('_Engine'!E83&amp;"|"&amp;N87,CL_Key,0)))</f>
        <v/>
      </c>
      <c r="M87" s="89">
        <f>'_Engine'!F83</f>
        <v/>
      </c>
      <c r="N87" s="87">
        <f>IF($C87="","",COUNTIFS(CL_Prod,'_Engine'!E83,CL_Count,"&lt;&gt;"))</f>
        <v/>
      </c>
      <c r="O87" s="89">
        <f>'_Engine'!L83</f>
        <v/>
      </c>
      <c r="P87" s="90">
        <f>IF(ISNUMBER(O87),O87-cfg_AsOf,"")</f>
        <v/>
      </c>
      <c r="Q87" s="86">
        <f>IF($C87="","",IF(NOT(ISNUMBER(O87)),"N/A",IF(P87&lt;0,"EXPIRED",IF(P87&lt;=cfg_ExpiryWarn,"EXPIRING","OK"))))</f>
        <v/>
      </c>
      <c r="R87" s="87">
        <f>IF(OR($C87="",L87=""),"",SUMIFS(RC_Qty,RC_Prod,'_Engine'!E83,RC_Date,"&gt;"&amp;L87))</f>
        <v/>
      </c>
      <c r="S87" s="85">
        <f>'_Engine'!AC83</f>
        <v/>
      </c>
      <c r="T87" s="91">
        <f>'_Engine'!AD83</f>
        <v/>
      </c>
    </row>
    <row r="88" ht="20" customHeight="1">
      <c r="B88" s="85">
        <f>'_Engine'!B84</f>
        <v/>
      </c>
      <c r="C88" s="85">
        <f>'_Engine'!C84</f>
        <v/>
      </c>
      <c r="D88" s="86">
        <f>'_Engine'!D84</f>
        <v/>
      </c>
      <c r="E88" s="87">
        <f>'_Engine'!G84</f>
        <v/>
      </c>
      <c r="F88" s="87">
        <f>IF(OR($C88="",N88=0),"",INDEX(CL_Count,MATCH('_Engine'!E84&amp;"|1",CL_Key,0)))</f>
        <v/>
      </c>
      <c r="G88" s="87">
        <f>IF(OR($C88="",N88=0),"",INDEX(CL_Count,MATCH('_Engine'!E84&amp;"|"&amp;N88,CL_Key,0)))</f>
        <v/>
      </c>
      <c r="H88" s="87">
        <f>IF(OR($C88="",G88=""),"",G88+N(R88))</f>
        <v/>
      </c>
      <c r="I88" s="88">
        <f>IF(OR(H88="",E88="",N(E88)=0),"",H88/E88)</f>
        <v/>
      </c>
      <c r="J88" s="86">
        <f>IF($C88="","",IF(H88="","NO COUNT",IF(OR(E88="",N(E88)=0),"NO PAR",IF(I88&lt;=cfg_Crit,"CRITICAL",IF(I88&lt;=cfg_Low,"LOW","OK")))))</f>
        <v/>
      </c>
      <c r="K88" s="87">
        <f>IF(OR($C88="",H88="",E88=""),"",MAX(0,E88-H88))</f>
        <v/>
      </c>
      <c r="L88" s="89">
        <f>IF(OR($C88="",N88=0),"",INDEX(CL_Date,MATCH('_Engine'!E84&amp;"|"&amp;N88,CL_Key,0)))</f>
        <v/>
      </c>
      <c r="M88" s="89">
        <f>'_Engine'!F84</f>
        <v/>
      </c>
      <c r="N88" s="87">
        <f>IF($C88="","",COUNTIFS(CL_Prod,'_Engine'!E84,CL_Count,"&lt;&gt;"))</f>
        <v/>
      </c>
      <c r="O88" s="89">
        <f>'_Engine'!L84</f>
        <v/>
      </c>
      <c r="P88" s="90">
        <f>IF(ISNUMBER(O88),O88-cfg_AsOf,"")</f>
        <v/>
      </c>
      <c r="Q88" s="86">
        <f>IF($C88="","",IF(NOT(ISNUMBER(O88)),"N/A",IF(P88&lt;0,"EXPIRED",IF(P88&lt;=cfg_ExpiryWarn,"EXPIRING","OK"))))</f>
        <v/>
      </c>
      <c r="R88" s="87">
        <f>IF(OR($C88="",L88=""),"",SUMIFS(RC_Qty,RC_Prod,'_Engine'!E84,RC_Date,"&gt;"&amp;L88))</f>
        <v/>
      </c>
      <c r="S88" s="85">
        <f>'_Engine'!AC84</f>
        <v/>
      </c>
      <c r="T88" s="91">
        <f>'_Engine'!AD84</f>
        <v/>
      </c>
    </row>
    <row r="89" ht="20" customHeight="1">
      <c r="B89" s="85">
        <f>'_Engine'!B85</f>
        <v/>
      </c>
      <c r="C89" s="85">
        <f>'_Engine'!C85</f>
        <v/>
      </c>
      <c r="D89" s="86">
        <f>'_Engine'!D85</f>
        <v/>
      </c>
      <c r="E89" s="87">
        <f>'_Engine'!G85</f>
        <v/>
      </c>
      <c r="F89" s="87">
        <f>IF(OR($C89="",N89=0),"",INDEX(CL_Count,MATCH('_Engine'!E85&amp;"|1",CL_Key,0)))</f>
        <v/>
      </c>
      <c r="G89" s="87">
        <f>IF(OR($C89="",N89=0),"",INDEX(CL_Count,MATCH('_Engine'!E85&amp;"|"&amp;N89,CL_Key,0)))</f>
        <v/>
      </c>
      <c r="H89" s="87">
        <f>IF(OR($C89="",G89=""),"",G89+N(R89))</f>
        <v/>
      </c>
      <c r="I89" s="88">
        <f>IF(OR(H89="",E89="",N(E89)=0),"",H89/E89)</f>
        <v/>
      </c>
      <c r="J89" s="86">
        <f>IF($C89="","",IF(H89="","NO COUNT",IF(OR(E89="",N(E89)=0),"NO PAR",IF(I89&lt;=cfg_Crit,"CRITICAL",IF(I89&lt;=cfg_Low,"LOW","OK")))))</f>
        <v/>
      </c>
      <c r="K89" s="87">
        <f>IF(OR($C89="",H89="",E89=""),"",MAX(0,E89-H89))</f>
        <v/>
      </c>
      <c r="L89" s="89">
        <f>IF(OR($C89="",N89=0),"",INDEX(CL_Date,MATCH('_Engine'!E85&amp;"|"&amp;N89,CL_Key,0)))</f>
        <v/>
      </c>
      <c r="M89" s="89">
        <f>'_Engine'!F85</f>
        <v/>
      </c>
      <c r="N89" s="87">
        <f>IF($C89="","",COUNTIFS(CL_Prod,'_Engine'!E85,CL_Count,"&lt;&gt;"))</f>
        <v/>
      </c>
      <c r="O89" s="89">
        <f>'_Engine'!L85</f>
        <v/>
      </c>
      <c r="P89" s="90">
        <f>IF(ISNUMBER(O89),O89-cfg_AsOf,"")</f>
        <v/>
      </c>
      <c r="Q89" s="86">
        <f>IF($C89="","",IF(NOT(ISNUMBER(O89)),"N/A",IF(P89&lt;0,"EXPIRED",IF(P89&lt;=cfg_ExpiryWarn,"EXPIRING","OK"))))</f>
        <v/>
      </c>
      <c r="R89" s="87">
        <f>IF(OR($C89="",L89=""),"",SUMIFS(RC_Qty,RC_Prod,'_Engine'!E85,RC_Date,"&gt;"&amp;L89))</f>
        <v/>
      </c>
      <c r="S89" s="85">
        <f>'_Engine'!AC85</f>
        <v/>
      </c>
      <c r="T89" s="91">
        <f>'_Engine'!AD85</f>
        <v/>
      </c>
    </row>
    <row r="90" ht="20" customHeight="1">
      <c r="B90" s="85">
        <f>'_Engine'!B86</f>
        <v/>
      </c>
      <c r="C90" s="85">
        <f>'_Engine'!C86</f>
        <v/>
      </c>
      <c r="D90" s="86">
        <f>'_Engine'!D86</f>
        <v/>
      </c>
      <c r="E90" s="87">
        <f>'_Engine'!G86</f>
        <v/>
      </c>
      <c r="F90" s="87">
        <f>IF(OR($C90="",N90=0),"",INDEX(CL_Count,MATCH('_Engine'!E86&amp;"|1",CL_Key,0)))</f>
        <v/>
      </c>
      <c r="G90" s="87">
        <f>IF(OR($C90="",N90=0),"",INDEX(CL_Count,MATCH('_Engine'!E86&amp;"|"&amp;N90,CL_Key,0)))</f>
        <v/>
      </c>
      <c r="H90" s="87">
        <f>IF(OR($C90="",G90=""),"",G90+N(R90))</f>
        <v/>
      </c>
      <c r="I90" s="88">
        <f>IF(OR(H90="",E90="",N(E90)=0),"",H90/E90)</f>
        <v/>
      </c>
      <c r="J90" s="86">
        <f>IF($C90="","",IF(H90="","NO COUNT",IF(OR(E90="",N(E90)=0),"NO PAR",IF(I90&lt;=cfg_Crit,"CRITICAL",IF(I90&lt;=cfg_Low,"LOW","OK")))))</f>
        <v/>
      </c>
      <c r="K90" s="87">
        <f>IF(OR($C90="",H90="",E90=""),"",MAX(0,E90-H90))</f>
        <v/>
      </c>
      <c r="L90" s="89">
        <f>IF(OR($C90="",N90=0),"",INDEX(CL_Date,MATCH('_Engine'!E86&amp;"|"&amp;N90,CL_Key,0)))</f>
        <v/>
      </c>
      <c r="M90" s="89">
        <f>'_Engine'!F86</f>
        <v/>
      </c>
      <c r="N90" s="87">
        <f>IF($C90="","",COUNTIFS(CL_Prod,'_Engine'!E86,CL_Count,"&lt;&gt;"))</f>
        <v/>
      </c>
      <c r="O90" s="89">
        <f>'_Engine'!L86</f>
        <v/>
      </c>
      <c r="P90" s="90">
        <f>IF(ISNUMBER(O90),O90-cfg_AsOf,"")</f>
        <v/>
      </c>
      <c r="Q90" s="86">
        <f>IF($C90="","",IF(NOT(ISNUMBER(O90)),"N/A",IF(P90&lt;0,"EXPIRED",IF(P90&lt;=cfg_ExpiryWarn,"EXPIRING","OK"))))</f>
        <v/>
      </c>
      <c r="R90" s="87">
        <f>IF(OR($C90="",L90=""),"",SUMIFS(RC_Qty,RC_Prod,'_Engine'!E86,RC_Date,"&gt;"&amp;L90))</f>
        <v/>
      </c>
      <c r="S90" s="85">
        <f>'_Engine'!AC86</f>
        <v/>
      </c>
      <c r="T90" s="91">
        <f>'_Engine'!AD86</f>
        <v/>
      </c>
    </row>
    <row r="91" ht="20" customHeight="1">
      <c r="B91" s="85">
        <f>'_Engine'!B87</f>
        <v/>
      </c>
      <c r="C91" s="85">
        <f>'_Engine'!C87</f>
        <v/>
      </c>
      <c r="D91" s="86">
        <f>'_Engine'!D87</f>
        <v/>
      </c>
      <c r="E91" s="87">
        <f>'_Engine'!G87</f>
        <v/>
      </c>
      <c r="F91" s="87">
        <f>IF(OR($C91="",N91=0),"",INDEX(CL_Count,MATCH('_Engine'!E87&amp;"|1",CL_Key,0)))</f>
        <v/>
      </c>
      <c r="G91" s="87">
        <f>IF(OR($C91="",N91=0),"",INDEX(CL_Count,MATCH('_Engine'!E87&amp;"|"&amp;N91,CL_Key,0)))</f>
        <v/>
      </c>
      <c r="H91" s="87">
        <f>IF(OR($C91="",G91=""),"",G91+N(R91))</f>
        <v/>
      </c>
      <c r="I91" s="88">
        <f>IF(OR(H91="",E91="",N(E91)=0),"",H91/E91)</f>
        <v/>
      </c>
      <c r="J91" s="86">
        <f>IF($C91="","",IF(H91="","NO COUNT",IF(OR(E91="",N(E91)=0),"NO PAR",IF(I91&lt;=cfg_Crit,"CRITICAL",IF(I91&lt;=cfg_Low,"LOW","OK")))))</f>
        <v/>
      </c>
      <c r="K91" s="87">
        <f>IF(OR($C91="",H91="",E91=""),"",MAX(0,E91-H91))</f>
        <v/>
      </c>
      <c r="L91" s="89">
        <f>IF(OR($C91="",N91=0),"",INDEX(CL_Date,MATCH('_Engine'!E87&amp;"|"&amp;N91,CL_Key,0)))</f>
        <v/>
      </c>
      <c r="M91" s="89">
        <f>'_Engine'!F87</f>
        <v/>
      </c>
      <c r="N91" s="87">
        <f>IF($C91="","",COUNTIFS(CL_Prod,'_Engine'!E87,CL_Count,"&lt;&gt;"))</f>
        <v/>
      </c>
      <c r="O91" s="89">
        <f>'_Engine'!L87</f>
        <v/>
      </c>
      <c r="P91" s="90">
        <f>IF(ISNUMBER(O91),O91-cfg_AsOf,"")</f>
        <v/>
      </c>
      <c r="Q91" s="86">
        <f>IF($C91="","",IF(NOT(ISNUMBER(O91)),"N/A",IF(P91&lt;0,"EXPIRED",IF(P91&lt;=cfg_ExpiryWarn,"EXPIRING","OK"))))</f>
        <v/>
      </c>
      <c r="R91" s="87">
        <f>IF(OR($C91="",L91=""),"",SUMIFS(RC_Qty,RC_Prod,'_Engine'!E87,RC_Date,"&gt;"&amp;L91))</f>
        <v/>
      </c>
      <c r="S91" s="85">
        <f>'_Engine'!AC87</f>
        <v/>
      </c>
      <c r="T91" s="91">
        <f>'_Engine'!AD87</f>
        <v/>
      </c>
    </row>
    <row r="92" ht="20" customHeight="1">
      <c r="B92" s="85">
        <f>'_Engine'!B88</f>
        <v/>
      </c>
      <c r="C92" s="85">
        <f>'_Engine'!C88</f>
        <v/>
      </c>
      <c r="D92" s="86">
        <f>'_Engine'!D88</f>
        <v/>
      </c>
      <c r="E92" s="87">
        <f>'_Engine'!G88</f>
        <v/>
      </c>
      <c r="F92" s="87">
        <f>IF(OR($C92="",N92=0),"",INDEX(CL_Count,MATCH('_Engine'!E88&amp;"|1",CL_Key,0)))</f>
        <v/>
      </c>
      <c r="G92" s="87">
        <f>IF(OR($C92="",N92=0),"",INDEX(CL_Count,MATCH('_Engine'!E88&amp;"|"&amp;N92,CL_Key,0)))</f>
        <v/>
      </c>
      <c r="H92" s="87">
        <f>IF(OR($C92="",G92=""),"",G92+N(R92))</f>
        <v/>
      </c>
      <c r="I92" s="88">
        <f>IF(OR(H92="",E92="",N(E92)=0),"",H92/E92)</f>
        <v/>
      </c>
      <c r="J92" s="86">
        <f>IF($C92="","",IF(H92="","NO COUNT",IF(OR(E92="",N(E92)=0),"NO PAR",IF(I92&lt;=cfg_Crit,"CRITICAL",IF(I92&lt;=cfg_Low,"LOW","OK")))))</f>
        <v/>
      </c>
      <c r="K92" s="87">
        <f>IF(OR($C92="",H92="",E92=""),"",MAX(0,E92-H92))</f>
        <v/>
      </c>
      <c r="L92" s="89">
        <f>IF(OR($C92="",N92=0),"",INDEX(CL_Date,MATCH('_Engine'!E88&amp;"|"&amp;N92,CL_Key,0)))</f>
        <v/>
      </c>
      <c r="M92" s="89">
        <f>'_Engine'!F88</f>
        <v/>
      </c>
      <c r="N92" s="87">
        <f>IF($C92="","",COUNTIFS(CL_Prod,'_Engine'!E88,CL_Count,"&lt;&gt;"))</f>
        <v/>
      </c>
      <c r="O92" s="89">
        <f>'_Engine'!L88</f>
        <v/>
      </c>
      <c r="P92" s="90">
        <f>IF(ISNUMBER(O92),O92-cfg_AsOf,"")</f>
        <v/>
      </c>
      <c r="Q92" s="86">
        <f>IF($C92="","",IF(NOT(ISNUMBER(O92)),"N/A",IF(P92&lt;0,"EXPIRED",IF(P92&lt;=cfg_ExpiryWarn,"EXPIRING","OK"))))</f>
        <v/>
      </c>
      <c r="R92" s="87">
        <f>IF(OR($C92="",L92=""),"",SUMIFS(RC_Qty,RC_Prod,'_Engine'!E88,RC_Date,"&gt;"&amp;L92))</f>
        <v/>
      </c>
      <c r="S92" s="85">
        <f>'_Engine'!AC88</f>
        <v/>
      </c>
      <c r="T92" s="91">
        <f>'_Engine'!AD88</f>
        <v/>
      </c>
    </row>
    <row r="93" ht="20" customHeight="1">
      <c r="B93" s="85">
        <f>'_Engine'!B89</f>
        <v/>
      </c>
      <c r="C93" s="85">
        <f>'_Engine'!C89</f>
        <v/>
      </c>
      <c r="D93" s="86">
        <f>'_Engine'!D89</f>
        <v/>
      </c>
      <c r="E93" s="87">
        <f>'_Engine'!G89</f>
        <v/>
      </c>
      <c r="F93" s="87">
        <f>IF(OR($C93="",N93=0),"",INDEX(CL_Count,MATCH('_Engine'!E89&amp;"|1",CL_Key,0)))</f>
        <v/>
      </c>
      <c r="G93" s="87">
        <f>IF(OR($C93="",N93=0),"",INDEX(CL_Count,MATCH('_Engine'!E89&amp;"|"&amp;N93,CL_Key,0)))</f>
        <v/>
      </c>
      <c r="H93" s="87">
        <f>IF(OR($C93="",G93=""),"",G93+N(R93))</f>
        <v/>
      </c>
      <c r="I93" s="88">
        <f>IF(OR(H93="",E93="",N(E93)=0),"",H93/E93)</f>
        <v/>
      </c>
      <c r="J93" s="86">
        <f>IF($C93="","",IF(H93="","NO COUNT",IF(OR(E93="",N(E93)=0),"NO PAR",IF(I93&lt;=cfg_Crit,"CRITICAL",IF(I93&lt;=cfg_Low,"LOW","OK")))))</f>
        <v/>
      </c>
      <c r="K93" s="87">
        <f>IF(OR($C93="",H93="",E93=""),"",MAX(0,E93-H93))</f>
        <v/>
      </c>
      <c r="L93" s="89">
        <f>IF(OR($C93="",N93=0),"",INDEX(CL_Date,MATCH('_Engine'!E89&amp;"|"&amp;N93,CL_Key,0)))</f>
        <v/>
      </c>
      <c r="M93" s="89">
        <f>'_Engine'!F89</f>
        <v/>
      </c>
      <c r="N93" s="87">
        <f>IF($C93="","",COUNTIFS(CL_Prod,'_Engine'!E89,CL_Count,"&lt;&gt;"))</f>
        <v/>
      </c>
      <c r="O93" s="89">
        <f>'_Engine'!L89</f>
        <v/>
      </c>
      <c r="P93" s="90">
        <f>IF(ISNUMBER(O93),O93-cfg_AsOf,"")</f>
        <v/>
      </c>
      <c r="Q93" s="86">
        <f>IF($C93="","",IF(NOT(ISNUMBER(O93)),"N/A",IF(P93&lt;0,"EXPIRED",IF(P93&lt;=cfg_ExpiryWarn,"EXPIRING","OK"))))</f>
        <v/>
      </c>
      <c r="R93" s="87">
        <f>IF(OR($C93="",L93=""),"",SUMIFS(RC_Qty,RC_Prod,'_Engine'!E89,RC_Date,"&gt;"&amp;L93))</f>
        <v/>
      </c>
      <c r="S93" s="85">
        <f>'_Engine'!AC89</f>
        <v/>
      </c>
      <c r="T93" s="91">
        <f>'_Engine'!AD89</f>
        <v/>
      </c>
    </row>
    <row r="94" ht="20" customHeight="1">
      <c r="B94" s="85">
        <f>'_Engine'!B90</f>
        <v/>
      </c>
      <c r="C94" s="85">
        <f>'_Engine'!C90</f>
        <v/>
      </c>
      <c r="D94" s="86">
        <f>'_Engine'!D90</f>
        <v/>
      </c>
      <c r="E94" s="87">
        <f>'_Engine'!G90</f>
        <v/>
      </c>
      <c r="F94" s="87">
        <f>IF(OR($C94="",N94=0),"",INDEX(CL_Count,MATCH('_Engine'!E90&amp;"|1",CL_Key,0)))</f>
        <v/>
      </c>
      <c r="G94" s="87">
        <f>IF(OR($C94="",N94=0),"",INDEX(CL_Count,MATCH('_Engine'!E90&amp;"|"&amp;N94,CL_Key,0)))</f>
        <v/>
      </c>
      <c r="H94" s="87">
        <f>IF(OR($C94="",G94=""),"",G94+N(R94))</f>
        <v/>
      </c>
      <c r="I94" s="88">
        <f>IF(OR(H94="",E94="",N(E94)=0),"",H94/E94)</f>
        <v/>
      </c>
      <c r="J94" s="86">
        <f>IF($C94="","",IF(H94="","NO COUNT",IF(OR(E94="",N(E94)=0),"NO PAR",IF(I94&lt;=cfg_Crit,"CRITICAL",IF(I94&lt;=cfg_Low,"LOW","OK")))))</f>
        <v/>
      </c>
      <c r="K94" s="87">
        <f>IF(OR($C94="",H94="",E94=""),"",MAX(0,E94-H94))</f>
        <v/>
      </c>
      <c r="L94" s="89">
        <f>IF(OR($C94="",N94=0),"",INDEX(CL_Date,MATCH('_Engine'!E90&amp;"|"&amp;N94,CL_Key,0)))</f>
        <v/>
      </c>
      <c r="M94" s="89">
        <f>'_Engine'!F90</f>
        <v/>
      </c>
      <c r="N94" s="87">
        <f>IF($C94="","",COUNTIFS(CL_Prod,'_Engine'!E90,CL_Count,"&lt;&gt;"))</f>
        <v/>
      </c>
      <c r="O94" s="89">
        <f>'_Engine'!L90</f>
        <v/>
      </c>
      <c r="P94" s="90">
        <f>IF(ISNUMBER(O94),O94-cfg_AsOf,"")</f>
        <v/>
      </c>
      <c r="Q94" s="86">
        <f>IF($C94="","",IF(NOT(ISNUMBER(O94)),"N/A",IF(P94&lt;0,"EXPIRED",IF(P94&lt;=cfg_ExpiryWarn,"EXPIRING","OK"))))</f>
        <v/>
      </c>
      <c r="R94" s="87">
        <f>IF(OR($C94="",L94=""),"",SUMIFS(RC_Qty,RC_Prod,'_Engine'!E90,RC_Date,"&gt;"&amp;L94))</f>
        <v/>
      </c>
      <c r="S94" s="85">
        <f>'_Engine'!AC90</f>
        <v/>
      </c>
      <c r="T94" s="91">
        <f>'_Engine'!AD90</f>
        <v/>
      </c>
    </row>
    <row r="95" ht="20" customHeight="1">
      <c r="B95" s="85">
        <f>'_Engine'!B91</f>
        <v/>
      </c>
      <c r="C95" s="85">
        <f>'_Engine'!C91</f>
        <v/>
      </c>
      <c r="D95" s="86">
        <f>'_Engine'!D91</f>
        <v/>
      </c>
      <c r="E95" s="87">
        <f>'_Engine'!G91</f>
        <v/>
      </c>
      <c r="F95" s="87">
        <f>IF(OR($C95="",N95=0),"",INDEX(CL_Count,MATCH('_Engine'!E91&amp;"|1",CL_Key,0)))</f>
        <v/>
      </c>
      <c r="G95" s="87">
        <f>IF(OR($C95="",N95=0),"",INDEX(CL_Count,MATCH('_Engine'!E91&amp;"|"&amp;N95,CL_Key,0)))</f>
        <v/>
      </c>
      <c r="H95" s="87">
        <f>IF(OR($C95="",G95=""),"",G95+N(R95))</f>
        <v/>
      </c>
      <c r="I95" s="88">
        <f>IF(OR(H95="",E95="",N(E95)=0),"",H95/E95)</f>
        <v/>
      </c>
      <c r="J95" s="86">
        <f>IF($C95="","",IF(H95="","NO COUNT",IF(OR(E95="",N(E95)=0),"NO PAR",IF(I95&lt;=cfg_Crit,"CRITICAL",IF(I95&lt;=cfg_Low,"LOW","OK")))))</f>
        <v/>
      </c>
      <c r="K95" s="87">
        <f>IF(OR($C95="",H95="",E95=""),"",MAX(0,E95-H95))</f>
        <v/>
      </c>
      <c r="L95" s="89">
        <f>IF(OR($C95="",N95=0),"",INDEX(CL_Date,MATCH('_Engine'!E91&amp;"|"&amp;N95,CL_Key,0)))</f>
        <v/>
      </c>
      <c r="M95" s="89">
        <f>'_Engine'!F91</f>
        <v/>
      </c>
      <c r="N95" s="87">
        <f>IF($C95="","",COUNTIFS(CL_Prod,'_Engine'!E91,CL_Count,"&lt;&gt;"))</f>
        <v/>
      </c>
      <c r="O95" s="89">
        <f>'_Engine'!L91</f>
        <v/>
      </c>
      <c r="P95" s="90">
        <f>IF(ISNUMBER(O95),O95-cfg_AsOf,"")</f>
        <v/>
      </c>
      <c r="Q95" s="86">
        <f>IF($C95="","",IF(NOT(ISNUMBER(O95)),"N/A",IF(P95&lt;0,"EXPIRED",IF(P95&lt;=cfg_ExpiryWarn,"EXPIRING","OK"))))</f>
        <v/>
      </c>
      <c r="R95" s="87">
        <f>IF(OR($C95="",L95=""),"",SUMIFS(RC_Qty,RC_Prod,'_Engine'!E91,RC_Date,"&gt;"&amp;L95))</f>
        <v/>
      </c>
      <c r="S95" s="85">
        <f>'_Engine'!AC91</f>
        <v/>
      </c>
      <c r="T95" s="91">
        <f>'_Engine'!AD91</f>
        <v/>
      </c>
    </row>
    <row r="96" ht="20" customHeight="1">
      <c r="B96" s="85">
        <f>'_Engine'!B92</f>
        <v/>
      </c>
      <c r="C96" s="85">
        <f>'_Engine'!C92</f>
        <v/>
      </c>
      <c r="D96" s="86">
        <f>'_Engine'!D92</f>
        <v/>
      </c>
      <c r="E96" s="87">
        <f>'_Engine'!G92</f>
        <v/>
      </c>
      <c r="F96" s="87">
        <f>IF(OR($C96="",N96=0),"",INDEX(CL_Count,MATCH('_Engine'!E92&amp;"|1",CL_Key,0)))</f>
        <v/>
      </c>
      <c r="G96" s="87">
        <f>IF(OR($C96="",N96=0),"",INDEX(CL_Count,MATCH('_Engine'!E92&amp;"|"&amp;N96,CL_Key,0)))</f>
        <v/>
      </c>
      <c r="H96" s="87">
        <f>IF(OR($C96="",G96=""),"",G96+N(R96))</f>
        <v/>
      </c>
      <c r="I96" s="88">
        <f>IF(OR(H96="",E96="",N(E96)=0),"",H96/E96)</f>
        <v/>
      </c>
      <c r="J96" s="86">
        <f>IF($C96="","",IF(H96="","NO COUNT",IF(OR(E96="",N(E96)=0),"NO PAR",IF(I96&lt;=cfg_Crit,"CRITICAL",IF(I96&lt;=cfg_Low,"LOW","OK")))))</f>
        <v/>
      </c>
      <c r="K96" s="87">
        <f>IF(OR($C96="",H96="",E96=""),"",MAX(0,E96-H96))</f>
        <v/>
      </c>
      <c r="L96" s="89">
        <f>IF(OR($C96="",N96=0),"",INDEX(CL_Date,MATCH('_Engine'!E92&amp;"|"&amp;N96,CL_Key,0)))</f>
        <v/>
      </c>
      <c r="M96" s="89">
        <f>'_Engine'!F92</f>
        <v/>
      </c>
      <c r="N96" s="87">
        <f>IF($C96="","",COUNTIFS(CL_Prod,'_Engine'!E92,CL_Count,"&lt;&gt;"))</f>
        <v/>
      </c>
      <c r="O96" s="89">
        <f>'_Engine'!L92</f>
        <v/>
      </c>
      <c r="P96" s="90">
        <f>IF(ISNUMBER(O96),O96-cfg_AsOf,"")</f>
        <v/>
      </c>
      <c r="Q96" s="86">
        <f>IF($C96="","",IF(NOT(ISNUMBER(O96)),"N/A",IF(P96&lt;0,"EXPIRED",IF(P96&lt;=cfg_ExpiryWarn,"EXPIRING","OK"))))</f>
        <v/>
      </c>
      <c r="R96" s="87">
        <f>IF(OR($C96="",L96=""),"",SUMIFS(RC_Qty,RC_Prod,'_Engine'!E92,RC_Date,"&gt;"&amp;L96))</f>
        <v/>
      </c>
      <c r="S96" s="85">
        <f>'_Engine'!AC92</f>
        <v/>
      </c>
      <c r="T96" s="91">
        <f>'_Engine'!AD92</f>
        <v/>
      </c>
    </row>
    <row r="97" ht="20" customHeight="1">
      <c r="B97" s="85">
        <f>'_Engine'!B93</f>
        <v/>
      </c>
      <c r="C97" s="85">
        <f>'_Engine'!C93</f>
        <v/>
      </c>
      <c r="D97" s="86">
        <f>'_Engine'!D93</f>
        <v/>
      </c>
      <c r="E97" s="87">
        <f>'_Engine'!G93</f>
        <v/>
      </c>
      <c r="F97" s="87">
        <f>IF(OR($C97="",N97=0),"",INDEX(CL_Count,MATCH('_Engine'!E93&amp;"|1",CL_Key,0)))</f>
        <v/>
      </c>
      <c r="G97" s="87">
        <f>IF(OR($C97="",N97=0),"",INDEX(CL_Count,MATCH('_Engine'!E93&amp;"|"&amp;N97,CL_Key,0)))</f>
        <v/>
      </c>
      <c r="H97" s="87">
        <f>IF(OR($C97="",G97=""),"",G97+N(R97))</f>
        <v/>
      </c>
      <c r="I97" s="88">
        <f>IF(OR(H97="",E97="",N(E97)=0),"",H97/E97)</f>
        <v/>
      </c>
      <c r="J97" s="86">
        <f>IF($C97="","",IF(H97="","NO COUNT",IF(OR(E97="",N(E97)=0),"NO PAR",IF(I97&lt;=cfg_Crit,"CRITICAL",IF(I97&lt;=cfg_Low,"LOW","OK")))))</f>
        <v/>
      </c>
      <c r="K97" s="87">
        <f>IF(OR($C97="",H97="",E97=""),"",MAX(0,E97-H97))</f>
        <v/>
      </c>
      <c r="L97" s="89">
        <f>IF(OR($C97="",N97=0),"",INDEX(CL_Date,MATCH('_Engine'!E93&amp;"|"&amp;N97,CL_Key,0)))</f>
        <v/>
      </c>
      <c r="M97" s="89">
        <f>'_Engine'!F93</f>
        <v/>
      </c>
      <c r="N97" s="87">
        <f>IF($C97="","",COUNTIFS(CL_Prod,'_Engine'!E93,CL_Count,"&lt;&gt;"))</f>
        <v/>
      </c>
      <c r="O97" s="89">
        <f>'_Engine'!L93</f>
        <v/>
      </c>
      <c r="P97" s="90">
        <f>IF(ISNUMBER(O97),O97-cfg_AsOf,"")</f>
        <v/>
      </c>
      <c r="Q97" s="86">
        <f>IF($C97="","",IF(NOT(ISNUMBER(O97)),"N/A",IF(P97&lt;0,"EXPIRED",IF(P97&lt;=cfg_ExpiryWarn,"EXPIRING","OK"))))</f>
        <v/>
      </c>
      <c r="R97" s="87">
        <f>IF(OR($C97="",L97=""),"",SUMIFS(RC_Qty,RC_Prod,'_Engine'!E93,RC_Date,"&gt;"&amp;L97))</f>
        <v/>
      </c>
      <c r="S97" s="85">
        <f>'_Engine'!AC93</f>
        <v/>
      </c>
      <c r="T97" s="91">
        <f>'_Engine'!AD93</f>
        <v/>
      </c>
    </row>
    <row r="98" ht="20" customHeight="1">
      <c r="B98" s="85">
        <f>'_Engine'!B94</f>
        <v/>
      </c>
      <c r="C98" s="85">
        <f>'_Engine'!C94</f>
        <v/>
      </c>
      <c r="D98" s="86">
        <f>'_Engine'!D94</f>
        <v/>
      </c>
      <c r="E98" s="87">
        <f>'_Engine'!G94</f>
        <v/>
      </c>
      <c r="F98" s="87">
        <f>IF(OR($C98="",N98=0),"",INDEX(CL_Count,MATCH('_Engine'!E94&amp;"|1",CL_Key,0)))</f>
        <v/>
      </c>
      <c r="G98" s="87">
        <f>IF(OR($C98="",N98=0),"",INDEX(CL_Count,MATCH('_Engine'!E94&amp;"|"&amp;N98,CL_Key,0)))</f>
        <v/>
      </c>
      <c r="H98" s="87">
        <f>IF(OR($C98="",G98=""),"",G98+N(R98))</f>
        <v/>
      </c>
      <c r="I98" s="88">
        <f>IF(OR(H98="",E98="",N(E98)=0),"",H98/E98)</f>
        <v/>
      </c>
      <c r="J98" s="86">
        <f>IF($C98="","",IF(H98="","NO COUNT",IF(OR(E98="",N(E98)=0),"NO PAR",IF(I98&lt;=cfg_Crit,"CRITICAL",IF(I98&lt;=cfg_Low,"LOW","OK")))))</f>
        <v/>
      </c>
      <c r="K98" s="87">
        <f>IF(OR($C98="",H98="",E98=""),"",MAX(0,E98-H98))</f>
        <v/>
      </c>
      <c r="L98" s="89">
        <f>IF(OR($C98="",N98=0),"",INDEX(CL_Date,MATCH('_Engine'!E94&amp;"|"&amp;N98,CL_Key,0)))</f>
        <v/>
      </c>
      <c r="M98" s="89">
        <f>'_Engine'!F94</f>
        <v/>
      </c>
      <c r="N98" s="87">
        <f>IF($C98="","",COUNTIFS(CL_Prod,'_Engine'!E94,CL_Count,"&lt;&gt;"))</f>
        <v/>
      </c>
      <c r="O98" s="89">
        <f>'_Engine'!L94</f>
        <v/>
      </c>
      <c r="P98" s="90">
        <f>IF(ISNUMBER(O98),O98-cfg_AsOf,"")</f>
        <v/>
      </c>
      <c r="Q98" s="86">
        <f>IF($C98="","",IF(NOT(ISNUMBER(O98)),"N/A",IF(P98&lt;0,"EXPIRED",IF(P98&lt;=cfg_ExpiryWarn,"EXPIRING","OK"))))</f>
        <v/>
      </c>
      <c r="R98" s="87">
        <f>IF(OR($C98="",L98=""),"",SUMIFS(RC_Qty,RC_Prod,'_Engine'!E94,RC_Date,"&gt;"&amp;L98))</f>
        <v/>
      </c>
      <c r="S98" s="85">
        <f>'_Engine'!AC94</f>
        <v/>
      </c>
      <c r="T98" s="91">
        <f>'_Engine'!AD94</f>
        <v/>
      </c>
    </row>
    <row r="99" ht="20" customHeight="1">
      <c r="B99" s="85">
        <f>'_Engine'!B95</f>
        <v/>
      </c>
      <c r="C99" s="85">
        <f>'_Engine'!C95</f>
        <v/>
      </c>
      <c r="D99" s="86">
        <f>'_Engine'!D95</f>
        <v/>
      </c>
      <c r="E99" s="87">
        <f>'_Engine'!G95</f>
        <v/>
      </c>
      <c r="F99" s="87">
        <f>IF(OR($C99="",N99=0),"",INDEX(CL_Count,MATCH('_Engine'!E95&amp;"|1",CL_Key,0)))</f>
        <v/>
      </c>
      <c r="G99" s="87">
        <f>IF(OR($C99="",N99=0),"",INDEX(CL_Count,MATCH('_Engine'!E95&amp;"|"&amp;N99,CL_Key,0)))</f>
        <v/>
      </c>
      <c r="H99" s="87">
        <f>IF(OR($C99="",G99=""),"",G99+N(R99))</f>
        <v/>
      </c>
      <c r="I99" s="88">
        <f>IF(OR(H99="",E99="",N(E99)=0),"",H99/E99)</f>
        <v/>
      </c>
      <c r="J99" s="86">
        <f>IF($C99="","",IF(H99="","NO COUNT",IF(OR(E99="",N(E99)=0),"NO PAR",IF(I99&lt;=cfg_Crit,"CRITICAL",IF(I99&lt;=cfg_Low,"LOW","OK")))))</f>
        <v/>
      </c>
      <c r="K99" s="87">
        <f>IF(OR($C99="",H99="",E99=""),"",MAX(0,E99-H99))</f>
        <v/>
      </c>
      <c r="L99" s="89">
        <f>IF(OR($C99="",N99=0),"",INDEX(CL_Date,MATCH('_Engine'!E95&amp;"|"&amp;N99,CL_Key,0)))</f>
        <v/>
      </c>
      <c r="M99" s="89">
        <f>'_Engine'!F95</f>
        <v/>
      </c>
      <c r="N99" s="87">
        <f>IF($C99="","",COUNTIFS(CL_Prod,'_Engine'!E95,CL_Count,"&lt;&gt;"))</f>
        <v/>
      </c>
      <c r="O99" s="89">
        <f>'_Engine'!L95</f>
        <v/>
      </c>
      <c r="P99" s="90">
        <f>IF(ISNUMBER(O99),O99-cfg_AsOf,"")</f>
        <v/>
      </c>
      <c r="Q99" s="86">
        <f>IF($C99="","",IF(NOT(ISNUMBER(O99)),"N/A",IF(P99&lt;0,"EXPIRED",IF(P99&lt;=cfg_ExpiryWarn,"EXPIRING","OK"))))</f>
        <v/>
      </c>
      <c r="R99" s="87">
        <f>IF(OR($C99="",L99=""),"",SUMIFS(RC_Qty,RC_Prod,'_Engine'!E95,RC_Date,"&gt;"&amp;L99))</f>
        <v/>
      </c>
      <c r="S99" s="85">
        <f>'_Engine'!AC95</f>
        <v/>
      </c>
      <c r="T99" s="91">
        <f>'_Engine'!AD95</f>
        <v/>
      </c>
    </row>
    <row r="100" ht="20" customHeight="1">
      <c r="B100" s="85">
        <f>'_Engine'!B96</f>
        <v/>
      </c>
      <c r="C100" s="85">
        <f>'_Engine'!C96</f>
        <v/>
      </c>
      <c r="D100" s="86">
        <f>'_Engine'!D96</f>
        <v/>
      </c>
      <c r="E100" s="87">
        <f>'_Engine'!G96</f>
        <v/>
      </c>
      <c r="F100" s="87">
        <f>IF(OR($C100="",N100=0),"",INDEX(CL_Count,MATCH('_Engine'!E96&amp;"|1",CL_Key,0)))</f>
        <v/>
      </c>
      <c r="G100" s="87">
        <f>IF(OR($C100="",N100=0),"",INDEX(CL_Count,MATCH('_Engine'!E96&amp;"|"&amp;N100,CL_Key,0)))</f>
        <v/>
      </c>
      <c r="H100" s="87">
        <f>IF(OR($C100="",G100=""),"",G100+N(R100))</f>
        <v/>
      </c>
      <c r="I100" s="88">
        <f>IF(OR(H100="",E100="",N(E100)=0),"",H100/E100)</f>
        <v/>
      </c>
      <c r="J100" s="86">
        <f>IF($C100="","",IF(H100="","NO COUNT",IF(OR(E100="",N(E100)=0),"NO PAR",IF(I100&lt;=cfg_Crit,"CRITICAL",IF(I100&lt;=cfg_Low,"LOW","OK")))))</f>
        <v/>
      </c>
      <c r="K100" s="87">
        <f>IF(OR($C100="",H100="",E100=""),"",MAX(0,E100-H100))</f>
        <v/>
      </c>
      <c r="L100" s="89">
        <f>IF(OR($C100="",N100=0),"",INDEX(CL_Date,MATCH('_Engine'!E96&amp;"|"&amp;N100,CL_Key,0)))</f>
        <v/>
      </c>
      <c r="M100" s="89">
        <f>'_Engine'!F96</f>
        <v/>
      </c>
      <c r="N100" s="87">
        <f>IF($C100="","",COUNTIFS(CL_Prod,'_Engine'!E96,CL_Count,"&lt;&gt;"))</f>
        <v/>
      </c>
      <c r="O100" s="89">
        <f>'_Engine'!L96</f>
        <v/>
      </c>
      <c r="P100" s="90">
        <f>IF(ISNUMBER(O100),O100-cfg_AsOf,"")</f>
        <v/>
      </c>
      <c r="Q100" s="86">
        <f>IF($C100="","",IF(NOT(ISNUMBER(O100)),"N/A",IF(P100&lt;0,"EXPIRED",IF(P100&lt;=cfg_ExpiryWarn,"EXPIRING","OK"))))</f>
        <v/>
      </c>
      <c r="R100" s="87">
        <f>IF(OR($C100="",L100=""),"",SUMIFS(RC_Qty,RC_Prod,'_Engine'!E96,RC_Date,"&gt;"&amp;L100))</f>
        <v/>
      </c>
      <c r="S100" s="85">
        <f>'_Engine'!AC96</f>
        <v/>
      </c>
      <c r="T100" s="91">
        <f>'_Engine'!AD96</f>
        <v/>
      </c>
    </row>
    <row r="101" ht="20" customHeight="1">
      <c r="B101" s="85">
        <f>'_Engine'!B97</f>
        <v/>
      </c>
      <c r="C101" s="85">
        <f>'_Engine'!C97</f>
        <v/>
      </c>
      <c r="D101" s="86">
        <f>'_Engine'!D97</f>
        <v/>
      </c>
      <c r="E101" s="87">
        <f>'_Engine'!G97</f>
        <v/>
      </c>
      <c r="F101" s="87">
        <f>IF(OR($C101="",N101=0),"",INDEX(CL_Count,MATCH('_Engine'!E97&amp;"|1",CL_Key,0)))</f>
        <v/>
      </c>
      <c r="G101" s="87">
        <f>IF(OR($C101="",N101=0),"",INDEX(CL_Count,MATCH('_Engine'!E97&amp;"|"&amp;N101,CL_Key,0)))</f>
        <v/>
      </c>
      <c r="H101" s="87">
        <f>IF(OR($C101="",G101=""),"",G101+N(R101))</f>
        <v/>
      </c>
      <c r="I101" s="88">
        <f>IF(OR(H101="",E101="",N(E101)=0),"",H101/E101)</f>
        <v/>
      </c>
      <c r="J101" s="86">
        <f>IF($C101="","",IF(H101="","NO COUNT",IF(OR(E101="",N(E101)=0),"NO PAR",IF(I101&lt;=cfg_Crit,"CRITICAL",IF(I101&lt;=cfg_Low,"LOW","OK")))))</f>
        <v/>
      </c>
      <c r="K101" s="87">
        <f>IF(OR($C101="",H101="",E101=""),"",MAX(0,E101-H101))</f>
        <v/>
      </c>
      <c r="L101" s="89">
        <f>IF(OR($C101="",N101=0),"",INDEX(CL_Date,MATCH('_Engine'!E97&amp;"|"&amp;N101,CL_Key,0)))</f>
        <v/>
      </c>
      <c r="M101" s="89">
        <f>'_Engine'!F97</f>
        <v/>
      </c>
      <c r="N101" s="87">
        <f>IF($C101="","",COUNTIFS(CL_Prod,'_Engine'!E97,CL_Count,"&lt;&gt;"))</f>
        <v/>
      </c>
      <c r="O101" s="89">
        <f>'_Engine'!L97</f>
        <v/>
      </c>
      <c r="P101" s="90">
        <f>IF(ISNUMBER(O101),O101-cfg_AsOf,"")</f>
        <v/>
      </c>
      <c r="Q101" s="86">
        <f>IF($C101="","",IF(NOT(ISNUMBER(O101)),"N/A",IF(P101&lt;0,"EXPIRED",IF(P101&lt;=cfg_ExpiryWarn,"EXPIRING","OK"))))</f>
        <v/>
      </c>
      <c r="R101" s="87">
        <f>IF(OR($C101="",L101=""),"",SUMIFS(RC_Qty,RC_Prod,'_Engine'!E97,RC_Date,"&gt;"&amp;L101))</f>
        <v/>
      </c>
      <c r="S101" s="85">
        <f>'_Engine'!AC97</f>
        <v/>
      </c>
      <c r="T101" s="91">
        <f>'_Engine'!AD97</f>
        <v/>
      </c>
    </row>
    <row r="102" ht="20" customHeight="1">
      <c r="B102" s="85">
        <f>'_Engine'!B98</f>
        <v/>
      </c>
      <c r="C102" s="85">
        <f>'_Engine'!C98</f>
        <v/>
      </c>
      <c r="D102" s="86">
        <f>'_Engine'!D98</f>
        <v/>
      </c>
      <c r="E102" s="87">
        <f>'_Engine'!G98</f>
        <v/>
      </c>
      <c r="F102" s="87">
        <f>IF(OR($C102="",N102=0),"",INDEX(CL_Count,MATCH('_Engine'!E98&amp;"|1",CL_Key,0)))</f>
        <v/>
      </c>
      <c r="G102" s="87">
        <f>IF(OR($C102="",N102=0),"",INDEX(CL_Count,MATCH('_Engine'!E98&amp;"|"&amp;N102,CL_Key,0)))</f>
        <v/>
      </c>
      <c r="H102" s="87">
        <f>IF(OR($C102="",G102=""),"",G102+N(R102))</f>
        <v/>
      </c>
      <c r="I102" s="88">
        <f>IF(OR(H102="",E102="",N(E102)=0),"",H102/E102)</f>
        <v/>
      </c>
      <c r="J102" s="86">
        <f>IF($C102="","",IF(H102="","NO COUNT",IF(OR(E102="",N(E102)=0),"NO PAR",IF(I102&lt;=cfg_Crit,"CRITICAL",IF(I102&lt;=cfg_Low,"LOW","OK")))))</f>
        <v/>
      </c>
      <c r="K102" s="87">
        <f>IF(OR($C102="",H102="",E102=""),"",MAX(0,E102-H102))</f>
        <v/>
      </c>
      <c r="L102" s="89">
        <f>IF(OR($C102="",N102=0),"",INDEX(CL_Date,MATCH('_Engine'!E98&amp;"|"&amp;N102,CL_Key,0)))</f>
        <v/>
      </c>
      <c r="M102" s="89">
        <f>'_Engine'!F98</f>
        <v/>
      </c>
      <c r="N102" s="87">
        <f>IF($C102="","",COUNTIFS(CL_Prod,'_Engine'!E98,CL_Count,"&lt;&gt;"))</f>
        <v/>
      </c>
      <c r="O102" s="89">
        <f>'_Engine'!L98</f>
        <v/>
      </c>
      <c r="P102" s="90">
        <f>IF(ISNUMBER(O102),O102-cfg_AsOf,"")</f>
        <v/>
      </c>
      <c r="Q102" s="86">
        <f>IF($C102="","",IF(NOT(ISNUMBER(O102)),"N/A",IF(P102&lt;0,"EXPIRED",IF(P102&lt;=cfg_ExpiryWarn,"EXPIRING","OK"))))</f>
        <v/>
      </c>
      <c r="R102" s="87">
        <f>IF(OR($C102="",L102=""),"",SUMIFS(RC_Qty,RC_Prod,'_Engine'!E98,RC_Date,"&gt;"&amp;L102))</f>
        <v/>
      </c>
      <c r="S102" s="85">
        <f>'_Engine'!AC98</f>
        <v/>
      </c>
      <c r="T102" s="91">
        <f>'_Engine'!AD98</f>
        <v/>
      </c>
    </row>
    <row r="103" ht="20" customHeight="1">
      <c r="B103" s="85">
        <f>'_Engine'!B99</f>
        <v/>
      </c>
      <c r="C103" s="85">
        <f>'_Engine'!C99</f>
        <v/>
      </c>
      <c r="D103" s="86">
        <f>'_Engine'!D99</f>
        <v/>
      </c>
      <c r="E103" s="87">
        <f>'_Engine'!G99</f>
        <v/>
      </c>
      <c r="F103" s="87">
        <f>IF(OR($C103="",N103=0),"",INDEX(CL_Count,MATCH('_Engine'!E99&amp;"|1",CL_Key,0)))</f>
        <v/>
      </c>
      <c r="G103" s="87">
        <f>IF(OR($C103="",N103=0),"",INDEX(CL_Count,MATCH('_Engine'!E99&amp;"|"&amp;N103,CL_Key,0)))</f>
        <v/>
      </c>
      <c r="H103" s="87">
        <f>IF(OR($C103="",G103=""),"",G103+N(R103))</f>
        <v/>
      </c>
      <c r="I103" s="88">
        <f>IF(OR(H103="",E103="",N(E103)=0),"",H103/E103)</f>
        <v/>
      </c>
      <c r="J103" s="86">
        <f>IF($C103="","",IF(H103="","NO COUNT",IF(OR(E103="",N(E103)=0),"NO PAR",IF(I103&lt;=cfg_Crit,"CRITICAL",IF(I103&lt;=cfg_Low,"LOW","OK")))))</f>
        <v/>
      </c>
      <c r="K103" s="87">
        <f>IF(OR($C103="",H103="",E103=""),"",MAX(0,E103-H103))</f>
        <v/>
      </c>
      <c r="L103" s="89">
        <f>IF(OR($C103="",N103=0),"",INDEX(CL_Date,MATCH('_Engine'!E99&amp;"|"&amp;N103,CL_Key,0)))</f>
        <v/>
      </c>
      <c r="M103" s="89">
        <f>'_Engine'!F99</f>
        <v/>
      </c>
      <c r="N103" s="87">
        <f>IF($C103="","",COUNTIFS(CL_Prod,'_Engine'!E99,CL_Count,"&lt;&gt;"))</f>
        <v/>
      </c>
      <c r="O103" s="89">
        <f>'_Engine'!L99</f>
        <v/>
      </c>
      <c r="P103" s="90">
        <f>IF(ISNUMBER(O103),O103-cfg_AsOf,"")</f>
        <v/>
      </c>
      <c r="Q103" s="86">
        <f>IF($C103="","",IF(NOT(ISNUMBER(O103)),"N/A",IF(P103&lt;0,"EXPIRED",IF(P103&lt;=cfg_ExpiryWarn,"EXPIRING","OK"))))</f>
        <v/>
      </c>
      <c r="R103" s="87">
        <f>IF(OR($C103="",L103=""),"",SUMIFS(RC_Qty,RC_Prod,'_Engine'!E99,RC_Date,"&gt;"&amp;L103))</f>
        <v/>
      </c>
      <c r="S103" s="85">
        <f>'_Engine'!AC99</f>
        <v/>
      </c>
      <c r="T103" s="91">
        <f>'_Engine'!AD99</f>
        <v/>
      </c>
    </row>
    <row r="104" ht="20" customHeight="1">
      <c r="B104" s="85">
        <f>'_Engine'!B100</f>
        <v/>
      </c>
      <c r="C104" s="85">
        <f>'_Engine'!C100</f>
        <v/>
      </c>
      <c r="D104" s="86">
        <f>'_Engine'!D100</f>
        <v/>
      </c>
      <c r="E104" s="87">
        <f>'_Engine'!G100</f>
        <v/>
      </c>
      <c r="F104" s="87">
        <f>IF(OR($C104="",N104=0),"",INDEX(CL_Count,MATCH('_Engine'!E100&amp;"|1",CL_Key,0)))</f>
        <v/>
      </c>
      <c r="G104" s="87">
        <f>IF(OR($C104="",N104=0),"",INDEX(CL_Count,MATCH('_Engine'!E100&amp;"|"&amp;N104,CL_Key,0)))</f>
        <v/>
      </c>
      <c r="H104" s="87">
        <f>IF(OR($C104="",G104=""),"",G104+N(R104))</f>
        <v/>
      </c>
      <c r="I104" s="88">
        <f>IF(OR(H104="",E104="",N(E104)=0),"",H104/E104)</f>
        <v/>
      </c>
      <c r="J104" s="86">
        <f>IF($C104="","",IF(H104="","NO COUNT",IF(OR(E104="",N(E104)=0),"NO PAR",IF(I104&lt;=cfg_Crit,"CRITICAL",IF(I104&lt;=cfg_Low,"LOW","OK")))))</f>
        <v/>
      </c>
      <c r="K104" s="87">
        <f>IF(OR($C104="",H104="",E104=""),"",MAX(0,E104-H104))</f>
        <v/>
      </c>
      <c r="L104" s="89">
        <f>IF(OR($C104="",N104=0),"",INDEX(CL_Date,MATCH('_Engine'!E100&amp;"|"&amp;N104,CL_Key,0)))</f>
        <v/>
      </c>
      <c r="M104" s="89">
        <f>'_Engine'!F100</f>
        <v/>
      </c>
      <c r="N104" s="87">
        <f>IF($C104="","",COUNTIFS(CL_Prod,'_Engine'!E100,CL_Count,"&lt;&gt;"))</f>
        <v/>
      </c>
      <c r="O104" s="89">
        <f>'_Engine'!L100</f>
        <v/>
      </c>
      <c r="P104" s="90">
        <f>IF(ISNUMBER(O104),O104-cfg_AsOf,"")</f>
        <v/>
      </c>
      <c r="Q104" s="86">
        <f>IF($C104="","",IF(NOT(ISNUMBER(O104)),"N/A",IF(P104&lt;0,"EXPIRED",IF(P104&lt;=cfg_ExpiryWarn,"EXPIRING","OK"))))</f>
        <v/>
      </c>
      <c r="R104" s="87">
        <f>IF(OR($C104="",L104=""),"",SUMIFS(RC_Qty,RC_Prod,'_Engine'!E100,RC_Date,"&gt;"&amp;L104))</f>
        <v/>
      </c>
      <c r="S104" s="85">
        <f>'_Engine'!AC100</f>
        <v/>
      </c>
      <c r="T104" s="91">
        <f>'_Engine'!AD100</f>
        <v/>
      </c>
    </row>
    <row r="105" ht="20" customHeight="1">
      <c r="B105" s="85">
        <f>'_Engine'!B101</f>
        <v/>
      </c>
      <c r="C105" s="85">
        <f>'_Engine'!C101</f>
        <v/>
      </c>
      <c r="D105" s="86">
        <f>'_Engine'!D101</f>
        <v/>
      </c>
      <c r="E105" s="87">
        <f>'_Engine'!G101</f>
        <v/>
      </c>
      <c r="F105" s="87">
        <f>IF(OR($C105="",N105=0),"",INDEX(CL_Count,MATCH('_Engine'!E101&amp;"|1",CL_Key,0)))</f>
        <v/>
      </c>
      <c r="G105" s="87">
        <f>IF(OR($C105="",N105=0),"",INDEX(CL_Count,MATCH('_Engine'!E101&amp;"|"&amp;N105,CL_Key,0)))</f>
        <v/>
      </c>
      <c r="H105" s="87">
        <f>IF(OR($C105="",G105=""),"",G105+N(R105))</f>
        <v/>
      </c>
      <c r="I105" s="88">
        <f>IF(OR(H105="",E105="",N(E105)=0),"",H105/E105)</f>
        <v/>
      </c>
      <c r="J105" s="86">
        <f>IF($C105="","",IF(H105="","NO COUNT",IF(OR(E105="",N(E105)=0),"NO PAR",IF(I105&lt;=cfg_Crit,"CRITICAL",IF(I105&lt;=cfg_Low,"LOW","OK")))))</f>
        <v/>
      </c>
      <c r="K105" s="87">
        <f>IF(OR($C105="",H105="",E105=""),"",MAX(0,E105-H105))</f>
        <v/>
      </c>
      <c r="L105" s="89">
        <f>IF(OR($C105="",N105=0),"",INDEX(CL_Date,MATCH('_Engine'!E101&amp;"|"&amp;N105,CL_Key,0)))</f>
        <v/>
      </c>
      <c r="M105" s="89">
        <f>'_Engine'!F101</f>
        <v/>
      </c>
      <c r="N105" s="87">
        <f>IF($C105="","",COUNTIFS(CL_Prod,'_Engine'!E101,CL_Count,"&lt;&gt;"))</f>
        <v/>
      </c>
      <c r="O105" s="89">
        <f>'_Engine'!L101</f>
        <v/>
      </c>
      <c r="P105" s="90">
        <f>IF(ISNUMBER(O105),O105-cfg_AsOf,"")</f>
        <v/>
      </c>
      <c r="Q105" s="86">
        <f>IF($C105="","",IF(NOT(ISNUMBER(O105)),"N/A",IF(P105&lt;0,"EXPIRED",IF(P105&lt;=cfg_ExpiryWarn,"EXPIRING","OK"))))</f>
        <v/>
      </c>
      <c r="R105" s="87">
        <f>IF(OR($C105="",L105=""),"",SUMIFS(RC_Qty,RC_Prod,'_Engine'!E101,RC_Date,"&gt;"&amp;L105))</f>
        <v/>
      </c>
      <c r="S105" s="85">
        <f>'_Engine'!AC101</f>
        <v/>
      </c>
      <c r="T105" s="91">
        <f>'_Engine'!AD101</f>
        <v/>
      </c>
    </row>
    <row r="106" ht="20" customHeight="1">
      <c r="B106" s="85">
        <f>'_Engine'!B102</f>
        <v/>
      </c>
      <c r="C106" s="85">
        <f>'_Engine'!C102</f>
        <v/>
      </c>
      <c r="D106" s="86">
        <f>'_Engine'!D102</f>
        <v/>
      </c>
      <c r="E106" s="87">
        <f>'_Engine'!G102</f>
        <v/>
      </c>
      <c r="F106" s="87">
        <f>IF(OR($C106="",N106=0),"",INDEX(CL_Count,MATCH('_Engine'!E102&amp;"|1",CL_Key,0)))</f>
        <v/>
      </c>
      <c r="G106" s="87">
        <f>IF(OR($C106="",N106=0),"",INDEX(CL_Count,MATCH('_Engine'!E102&amp;"|"&amp;N106,CL_Key,0)))</f>
        <v/>
      </c>
      <c r="H106" s="87">
        <f>IF(OR($C106="",G106=""),"",G106+N(R106))</f>
        <v/>
      </c>
      <c r="I106" s="88">
        <f>IF(OR(H106="",E106="",N(E106)=0),"",H106/E106)</f>
        <v/>
      </c>
      <c r="J106" s="86">
        <f>IF($C106="","",IF(H106="","NO COUNT",IF(OR(E106="",N(E106)=0),"NO PAR",IF(I106&lt;=cfg_Crit,"CRITICAL",IF(I106&lt;=cfg_Low,"LOW","OK")))))</f>
        <v/>
      </c>
      <c r="K106" s="87">
        <f>IF(OR($C106="",H106="",E106=""),"",MAX(0,E106-H106))</f>
        <v/>
      </c>
      <c r="L106" s="89">
        <f>IF(OR($C106="",N106=0),"",INDEX(CL_Date,MATCH('_Engine'!E102&amp;"|"&amp;N106,CL_Key,0)))</f>
        <v/>
      </c>
      <c r="M106" s="89">
        <f>'_Engine'!F102</f>
        <v/>
      </c>
      <c r="N106" s="87">
        <f>IF($C106="","",COUNTIFS(CL_Prod,'_Engine'!E102,CL_Count,"&lt;&gt;"))</f>
        <v/>
      </c>
      <c r="O106" s="89">
        <f>'_Engine'!L102</f>
        <v/>
      </c>
      <c r="P106" s="90">
        <f>IF(ISNUMBER(O106),O106-cfg_AsOf,"")</f>
        <v/>
      </c>
      <c r="Q106" s="86">
        <f>IF($C106="","",IF(NOT(ISNUMBER(O106)),"N/A",IF(P106&lt;0,"EXPIRED",IF(P106&lt;=cfg_ExpiryWarn,"EXPIRING","OK"))))</f>
        <v/>
      </c>
      <c r="R106" s="87">
        <f>IF(OR($C106="",L106=""),"",SUMIFS(RC_Qty,RC_Prod,'_Engine'!E102,RC_Date,"&gt;"&amp;L106))</f>
        <v/>
      </c>
      <c r="S106" s="85">
        <f>'_Engine'!AC102</f>
        <v/>
      </c>
      <c r="T106" s="91">
        <f>'_Engine'!AD102</f>
        <v/>
      </c>
    </row>
    <row r="107" ht="20" customHeight="1">
      <c r="B107" s="85">
        <f>'_Engine'!B103</f>
        <v/>
      </c>
      <c r="C107" s="85">
        <f>'_Engine'!C103</f>
        <v/>
      </c>
      <c r="D107" s="86">
        <f>'_Engine'!D103</f>
        <v/>
      </c>
      <c r="E107" s="87">
        <f>'_Engine'!G103</f>
        <v/>
      </c>
      <c r="F107" s="87">
        <f>IF(OR($C107="",N107=0),"",INDEX(CL_Count,MATCH('_Engine'!E103&amp;"|1",CL_Key,0)))</f>
        <v/>
      </c>
      <c r="G107" s="87">
        <f>IF(OR($C107="",N107=0),"",INDEX(CL_Count,MATCH('_Engine'!E103&amp;"|"&amp;N107,CL_Key,0)))</f>
        <v/>
      </c>
      <c r="H107" s="87">
        <f>IF(OR($C107="",G107=""),"",G107+N(R107))</f>
        <v/>
      </c>
      <c r="I107" s="88">
        <f>IF(OR(H107="",E107="",N(E107)=0),"",H107/E107)</f>
        <v/>
      </c>
      <c r="J107" s="86">
        <f>IF($C107="","",IF(H107="","NO COUNT",IF(OR(E107="",N(E107)=0),"NO PAR",IF(I107&lt;=cfg_Crit,"CRITICAL",IF(I107&lt;=cfg_Low,"LOW","OK")))))</f>
        <v/>
      </c>
      <c r="K107" s="87">
        <f>IF(OR($C107="",H107="",E107=""),"",MAX(0,E107-H107))</f>
        <v/>
      </c>
      <c r="L107" s="89">
        <f>IF(OR($C107="",N107=0),"",INDEX(CL_Date,MATCH('_Engine'!E103&amp;"|"&amp;N107,CL_Key,0)))</f>
        <v/>
      </c>
      <c r="M107" s="89">
        <f>'_Engine'!F103</f>
        <v/>
      </c>
      <c r="N107" s="87">
        <f>IF($C107="","",COUNTIFS(CL_Prod,'_Engine'!E103,CL_Count,"&lt;&gt;"))</f>
        <v/>
      </c>
      <c r="O107" s="89">
        <f>'_Engine'!L103</f>
        <v/>
      </c>
      <c r="P107" s="90">
        <f>IF(ISNUMBER(O107),O107-cfg_AsOf,"")</f>
        <v/>
      </c>
      <c r="Q107" s="86">
        <f>IF($C107="","",IF(NOT(ISNUMBER(O107)),"N/A",IF(P107&lt;0,"EXPIRED",IF(P107&lt;=cfg_ExpiryWarn,"EXPIRING","OK"))))</f>
        <v/>
      </c>
      <c r="R107" s="87">
        <f>IF(OR($C107="",L107=""),"",SUMIFS(RC_Qty,RC_Prod,'_Engine'!E103,RC_Date,"&gt;"&amp;L107))</f>
        <v/>
      </c>
      <c r="S107" s="85">
        <f>'_Engine'!AC103</f>
        <v/>
      </c>
      <c r="T107" s="91">
        <f>'_Engine'!AD103</f>
        <v/>
      </c>
    </row>
    <row r="108" ht="20" customHeight="1">
      <c r="B108" s="85">
        <f>'_Engine'!B104</f>
        <v/>
      </c>
      <c r="C108" s="85">
        <f>'_Engine'!C104</f>
        <v/>
      </c>
      <c r="D108" s="86">
        <f>'_Engine'!D104</f>
        <v/>
      </c>
      <c r="E108" s="87">
        <f>'_Engine'!G104</f>
        <v/>
      </c>
      <c r="F108" s="87">
        <f>IF(OR($C108="",N108=0),"",INDEX(CL_Count,MATCH('_Engine'!E104&amp;"|1",CL_Key,0)))</f>
        <v/>
      </c>
      <c r="G108" s="87">
        <f>IF(OR($C108="",N108=0),"",INDEX(CL_Count,MATCH('_Engine'!E104&amp;"|"&amp;N108,CL_Key,0)))</f>
        <v/>
      </c>
      <c r="H108" s="87">
        <f>IF(OR($C108="",G108=""),"",G108+N(R108))</f>
        <v/>
      </c>
      <c r="I108" s="88">
        <f>IF(OR(H108="",E108="",N(E108)=0),"",H108/E108)</f>
        <v/>
      </c>
      <c r="J108" s="86">
        <f>IF($C108="","",IF(H108="","NO COUNT",IF(OR(E108="",N(E108)=0),"NO PAR",IF(I108&lt;=cfg_Crit,"CRITICAL",IF(I108&lt;=cfg_Low,"LOW","OK")))))</f>
        <v/>
      </c>
      <c r="K108" s="87">
        <f>IF(OR($C108="",H108="",E108=""),"",MAX(0,E108-H108))</f>
        <v/>
      </c>
      <c r="L108" s="89">
        <f>IF(OR($C108="",N108=0),"",INDEX(CL_Date,MATCH('_Engine'!E104&amp;"|"&amp;N108,CL_Key,0)))</f>
        <v/>
      </c>
      <c r="M108" s="89">
        <f>'_Engine'!F104</f>
        <v/>
      </c>
      <c r="N108" s="87">
        <f>IF($C108="","",COUNTIFS(CL_Prod,'_Engine'!E104,CL_Count,"&lt;&gt;"))</f>
        <v/>
      </c>
      <c r="O108" s="89">
        <f>'_Engine'!L104</f>
        <v/>
      </c>
      <c r="P108" s="90">
        <f>IF(ISNUMBER(O108),O108-cfg_AsOf,"")</f>
        <v/>
      </c>
      <c r="Q108" s="86">
        <f>IF($C108="","",IF(NOT(ISNUMBER(O108)),"N/A",IF(P108&lt;0,"EXPIRED",IF(P108&lt;=cfg_ExpiryWarn,"EXPIRING","OK"))))</f>
        <v/>
      </c>
      <c r="R108" s="87">
        <f>IF(OR($C108="",L108=""),"",SUMIFS(RC_Qty,RC_Prod,'_Engine'!E104,RC_Date,"&gt;"&amp;L108))</f>
        <v/>
      </c>
      <c r="S108" s="85">
        <f>'_Engine'!AC104</f>
        <v/>
      </c>
      <c r="T108" s="91">
        <f>'_Engine'!AD104</f>
        <v/>
      </c>
    </row>
    <row r="109" ht="20" customHeight="1">
      <c r="B109" s="85">
        <f>'_Engine'!B105</f>
        <v/>
      </c>
      <c r="C109" s="85">
        <f>'_Engine'!C105</f>
        <v/>
      </c>
      <c r="D109" s="86">
        <f>'_Engine'!D105</f>
        <v/>
      </c>
      <c r="E109" s="87">
        <f>'_Engine'!G105</f>
        <v/>
      </c>
      <c r="F109" s="87">
        <f>IF(OR($C109="",N109=0),"",INDEX(CL_Count,MATCH('_Engine'!E105&amp;"|1",CL_Key,0)))</f>
        <v/>
      </c>
      <c r="G109" s="87">
        <f>IF(OR($C109="",N109=0),"",INDEX(CL_Count,MATCH('_Engine'!E105&amp;"|"&amp;N109,CL_Key,0)))</f>
        <v/>
      </c>
      <c r="H109" s="87">
        <f>IF(OR($C109="",G109=""),"",G109+N(R109))</f>
        <v/>
      </c>
      <c r="I109" s="88">
        <f>IF(OR(H109="",E109="",N(E109)=0),"",H109/E109)</f>
        <v/>
      </c>
      <c r="J109" s="86">
        <f>IF($C109="","",IF(H109="","NO COUNT",IF(OR(E109="",N(E109)=0),"NO PAR",IF(I109&lt;=cfg_Crit,"CRITICAL",IF(I109&lt;=cfg_Low,"LOW","OK")))))</f>
        <v/>
      </c>
      <c r="K109" s="87">
        <f>IF(OR($C109="",H109="",E109=""),"",MAX(0,E109-H109))</f>
        <v/>
      </c>
      <c r="L109" s="89">
        <f>IF(OR($C109="",N109=0),"",INDEX(CL_Date,MATCH('_Engine'!E105&amp;"|"&amp;N109,CL_Key,0)))</f>
        <v/>
      </c>
      <c r="M109" s="89">
        <f>'_Engine'!F105</f>
        <v/>
      </c>
      <c r="N109" s="87">
        <f>IF($C109="","",COUNTIFS(CL_Prod,'_Engine'!E105,CL_Count,"&lt;&gt;"))</f>
        <v/>
      </c>
      <c r="O109" s="89">
        <f>'_Engine'!L105</f>
        <v/>
      </c>
      <c r="P109" s="90">
        <f>IF(ISNUMBER(O109),O109-cfg_AsOf,"")</f>
        <v/>
      </c>
      <c r="Q109" s="86">
        <f>IF($C109="","",IF(NOT(ISNUMBER(O109)),"N/A",IF(P109&lt;0,"EXPIRED",IF(P109&lt;=cfg_ExpiryWarn,"EXPIRING","OK"))))</f>
        <v/>
      </c>
      <c r="R109" s="87">
        <f>IF(OR($C109="",L109=""),"",SUMIFS(RC_Qty,RC_Prod,'_Engine'!E105,RC_Date,"&gt;"&amp;L109))</f>
        <v/>
      </c>
      <c r="S109" s="85">
        <f>'_Engine'!AC105</f>
        <v/>
      </c>
      <c r="T109" s="91">
        <f>'_Engine'!AD105</f>
        <v/>
      </c>
    </row>
    <row r="110" ht="20" customHeight="1">
      <c r="B110" s="85">
        <f>'_Engine'!B106</f>
        <v/>
      </c>
      <c r="C110" s="85">
        <f>'_Engine'!C106</f>
        <v/>
      </c>
      <c r="D110" s="86">
        <f>'_Engine'!D106</f>
        <v/>
      </c>
      <c r="E110" s="87">
        <f>'_Engine'!G106</f>
        <v/>
      </c>
      <c r="F110" s="87">
        <f>IF(OR($C110="",N110=0),"",INDEX(CL_Count,MATCH('_Engine'!E106&amp;"|1",CL_Key,0)))</f>
        <v/>
      </c>
      <c r="G110" s="87">
        <f>IF(OR($C110="",N110=0),"",INDEX(CL_Count,MATCH('_Engine'!E106&amp;"|"&amp;N110,CL_Key,0)))</f>
        <v/>
      </c>
      <c r="H110" s="87">
        <f>IF(OR($C110="",G110=""),"",G110+N(R110))</f>
        <v/>
      </c>
      <c r="I110" s="88">
        <f>IF(OR(H110="",E110="",N(E110)=0),"",H110/E110)</f>
        <v/>
      </c>
      <c r="J110" s="86">
        <f>IF($C110="","",IF(H110="","NO COUNT",IF(OR(E110="",N(E110)=0),"NO PAR",IF(I110&lt;=cfg_Crit,"CRITICAL",IF(I110&lt;=cfg_Low,"LOW","OK")))))</f>
        <v/>
      </c>
      <c r="K110" s="87">
        <f>IF(OR($C110="",H110="",E110=""),"",MAX(0,E110-H110))</f>
        <v/>
      </c>
      <c r="L110" s="89">
        <f>IF(OR($C110="",N110=0),"",INDEX(CL_Date,MATCH('_Engine'!E106&amp;"|"&amp;N110,CL_Key,0)))</f>
        <v/>
      </c>
      <c r="M110" s="89">
        <f>'_Engine'!F106</f>
        <v/>
      </c>
      <c r="N110" s="87">
        <f>IF($C110="","",COUNTIFS(CL_Prod,'_Engine'!E106,CL_Count,"&lt;&gt;"))</f>
        <v/>
      </c>
      <c r="O110" s="89">
        <f>'_Engine'!L106</f>
        <v/>
      </c>
      <c r="P110" s="90">
        <f>IF(ISNUMBER(O110),O110-cfg_AsOf,"")</f>
        <v/>
      </c>
      <c r="Q110" s="86">
        <f>IF($C110="","",IF(NOT(ISNUMBER(O110)),"N/A",IF(P110&lt;0,"EXPIRED",IF(P110&lt;=cfg_ExpiryWarn,"EXPIRING","OK"))))</f>
        <v/>
      </c>
      <c r="R110" s="87">
        <f>IF(OR($C110="",L110=""),"",SUMIFS(RC_Qty,RC_Prod,'_Engine'!E106,RC_Date,"&gt;"&amp;L110))</f>
        <v/>
      </c>
      <c r="S110" s="85">
        <f>'_Engine'!AC106</f>
        <v/>
      </c>
      <c r="T110" s="91">
        <f>'_Engine'!AD106</f>
        <v/>
      </c>
    </row>
    <row r="111" ht="20" customHeight="1">
      <c r="B111" s="85">
        <f>'_Engine'!B107</f>
        <v/>
      </c>
      <c r="C111" s="85">
        <f>'_Engine'!C107</f>
        <v/>
      </c>
      <c r="D111" s="86">
        <f>'_Engine'!D107</f>
        <v/>
      </c>
      <c r="E111" s="87">
        <f>'_Engine'!G107</f>
        <v/>
      </c>
      <c r="F111" s="87">
        <f>IF(OR($C111="",N111=0),"",INDEX(CL_Count,MATCH('_Engine'!E107&amp;"|1",CL_Key,0)))</f>
        <v/>
      </c>
      <c r="G111" s="87">
        <f>IF(OR($C111="",N111=0),"",INDEX(CL_Count,MATCH('_Engine'!E107&amp;"|"&amp;N111,CL_Key,0)))</f>
        <v/>
      </c>
      <c r="H111" s="87">
        <f>IF(OR($C111="",G111=""),"",G111+N(R111))</f>
        <v/>
      </c>
      <c r="I111" s="88">
        <f>IF(OR(H111="",E111="",N(E111)=0),"",H111/E111)</f>
        <v/>
      </c>
      <c r="J111" s="86">
        <f>IF($C111="","",IF(H111="","NO COUNT",IF(OR(E111="",N(E111)=0),"NO PAR",IF(I111&lt;=cfg_Crit,"CRITICAL",IF(I111&lt;=cfg_Low,"LOW","OK")))))</f>
        <v/>
      </c>
      <c r="K111" s="87">
        <f>IF(OR($C111="",H111="",E111=""),"",MAX(0,E111-H111))</f>
        <v/>
      </c>
      <c r="L111" s="89">
        <f>IF(OR($C111="",N111=0),"",INDEX(CL_Date,MATCH('_Engine'!E107&amp;"|"&amp;N111,CL_Key,0)))</f>
        <v/>
      </c>
      <c r="M111" s="89">
        <f>'_Engine'!F107</f>
        <v/>
      </c>
      <c r="N111" s="87">
        <f>IF($C111="","",COUNTIFS(CL_Prod,'_Engine'!E107,CL_Count,"&lt;&gt;"))</f>
        <v/>
      </c>
      <c r="O111" s="89">
        <f>'_Engine'!L107</f>
        <v/>
      </c>
      <c r="P111" s="90">
        <f>IF(ISNUMBER(O111),O111-cfg_AsOf,"")</f>
        <v/>
      </c>
      <c r="Q111" s="86">
        <f>IF($C111="","",IF(NOT(ISNUMBER(O111)),"N/A",IF(P111&lt;0,"EXPIRED",IF(P111&lt;=cfg_ExpiryWarn,"EXPIRING","OK"))))</f>
        <v/>
      </c>
      <c r="R111" s="87">
        <f>IF(OR($C111="",L111=""),"",SUMIFS(RC_Qty,RC_Prod,'_Engine'!E107,RC_Date,"&gt;"&amp;L111))</f>
        <v/>
      </c>
      <c r="S111" s="85">
        <f>'_Engine'!AC107</f>
        <v/>
      </c>
      <c r="T111" s="91">
        <f>'_Engine'!AD107</f>
        <v/>
      </c>
    </row>
    <row r="112" ht="20" customHeight="1">
      <c r="B112" s="85">
        <f>'_Engine'!B108</f>
        <v/>
      </c>
      <c r="C112" s="85">
        <f>'_Engine'!C108</f>
        <v/>
      </c>
      <c r="D112" s="86">
        <f>'_Engine'!D108</f>
        <v/>
      </c>
      <c r="E112" s="87">
        <f>'_Engine'!G108</f>
        <v/>
      </c>
      <c r="F112" s="87">
        <f>IF(OR($C112="",N112=0),"",INDEX(CL_Count,MATCH('_Engine'!E108&amp;"|1",CL_Key,0)))</f>
        <v/>
      </c>
      <c r="G112" s="87">
        <f>IF(OR($C112="",N112=0),"",INDEX(CL_Count,MATCH('_Engine'!E108&amp;"|"&amp;N112,CL_Key,0)))</f>
        <v/>
      </c>
      <c r="H112" s="87">
        <f>IF(OR($C112="",G112=""),"",G112+N(R112))</f>
        <v/>
      </c>
      <c r="I112" s="88">
        <f>IF(OR(H112="",E112="",N(E112)=0),"",H112/E112)</f>
        <v/>
      </c>
      <c r="J112" s="86">
        <f>IF($C112="","",IF(H112="","NO COUNT",IF(OR(E112="",N(E112)=0),"NO PAR",IF(I112&lt;=cfg_Crit,"CRITICAL",IF(I112&lt;=cfg_Low,"LOW","OK")))))</f>
        <v/>
      </c>
      <c r="K112" s="87">
        <f>IF(OR($C112="",H112="",E112=""),"",MAX(0,E112-H112))</f>
        <v/>
      </c>
      <c r="L112" s="89">
        <f>IF(OR($C112="",N112=0),"",INDEX(CL_Date,MATCH('_Engine'!E108&amp;"|"&amp;N112,CL_Key,0)))</f>
        <v/>
      </c>
      <c r="M112" s="89">
        <f>'_Engine'!F108</f>
        <v/>
      </c>
      <c r="N112" s="87">
        <f>IF($C112="","",COUNTIFS(CL_Prod,'_Engine'!E108,CL_Count,"&lt;&gt;"))</f>
        <v/>
      </c>
      <c r="O112" s="89">
        <f>'_Engine'!L108</f>
        <v/>
      </c>
      <c r="P112" s="90">
        <f>IF(ISNUMBER(O112),O112-cfg_AsOf,"")</f>
        <v/>
      </c>
      <c r="Q112" s="86">
        <f>IF($C112="","",IF(NOT(ISNUMBER(O112)),"N/A",IF(P112&lt;0,"EXPIRED",IF(P112&lt;=cfg_ExpiryWarn,"EXPIRING","OK"))))</f>
        <v/>
      </c>
      <c r="R112" s="87">
        <f>IF(OR($C112="",L112=""),"",SUMIFS(RC_Qty,RC_Prod,'_Engine'!E108,RC_Date,"&gt;"&amp;L112))</f>
        <v/>
      </c>
      <c r="S112" s="85">
        <f>'_Engine'!AC108</f>
        <v/>
      </c>
      <c r="T112" s="91">
        <f>'_Engine'!AD108</f>
        <v/>
      </c>
    </row>
    <row r="113" ht="20" customHeight="1">
      <c r="B113" s="85">
        <f>'_Engine'!B109</f>
        <v/>
      </c>
      <c r="C113" s="85">
        <f>'_Engine'!C109</f>
        <v/>
      </c>
      <c r="D113" s="86">
        <f>'_Engine'!D109</f>
        <v/>
      </c>
      <c r="E113" s="87">
        <f>'_Engine'!G109</f>
        <v/>
      </c>
      <c r="F113" s="87">
        <f>IF(OR($C113="",N113=0),"",INDEX(CL_Count,MATCH('_Engine'!E109&amp;"|1",CL_Key,0)))</f>
        <v/>
      </c>
      <c r="G113" s="87">
        <f>IF(OR($C113="",N113=0),"",INDEX(CL_Count,MATCH('_Engine'!E109&amp;"|"&amp;N113,CL_Key,0)))</f>
        <v/>
      </c>
      <c r="H113" s="87">
        <f>IF(OR($C113="",G113=""),"",G113+N(R113))</f>
        <v/>
      </c>
      <c r="I113" s="88">
        <f>IF(OR(H113="",E113="",N(E113)=0),"",H113/E113)</f>
        <v/>
      </c>
      <c r="J113" s="86">
        <f>IF($C113="","",IF(H113="","NO COUNT",IF(OR(E113="",N(E113)=0),"NO PAR",IF(I113&lt;=cfg_Crit,"CRITICAL",IF(I113&lt;=cfg_Low,"LOW","OK")))))</f>
        <v/>
      </c>
      <c r="K113" s="87">
        <f>IF(OR($C113="",H113="",E113=""),"",MAX(0,E113-H113))</f>
        <v/>
      </c>
      <c r="L113" s="89">
        <f>IF(OR($C113="",N113=0),"",INDEX(CL_Date,MATCH('_Engine'!E109&amp;"|"&amp;N113,CL_Key,0)))</f>
        <v/>
      </c>
      <c r="M113" s="89">
        <f>'_Engine'!F109</f>
        <v/>
      </c>
      <c r="N113" s="87">
        <f>IF($C113="","",COUNTIFS(CL_Prod,'_Engine'!E109,CL_Count,"&lt;&gt;"))</f>
        <v/>
      </c>
      <c r="O113" s="89">
        <f>'_Engine'!L109</f>
        <v/>
      </c>
      <c r="P113" s="90">
        <f>IF(ISNUMBER(O113),O113-cfg_AsOf,"")</f>
        <v/>
      </c>
      <c r="Q113" s="86">
        <f>IF($C113="","",IF(NOT(ISNUMBER(O113)),"N/A",IF(P113&lt;0,"EXPIRED",IF(P113&lt;=cfg_ExpiryWarn,"EXPIRING","OK"))))</f>
        <v/>
      </c>
      <c r="R113" s="87">
        <f>IF(OR($C113="",L113=""),"",SUMIFS(RC_Qty,RC_Prod,'_Engine'!E109,RC_Date,"&gt;"&amp;L113))</f>
        <v/>
      </c>
      <c r="S113" s="85">
        <f>'_Engine'!AC109</f>
        <v/>
      </c>
      <c r="T113" s="91">
        <f>'_Engine'!AD109</f>
        <v/>
      </c>
    </row>
    <row r="114" ht="20" customHeight="1">
      <c r="B114" s="85">
        <f>'_Engine'!B110</f>
        <v/>
      </c>
      <c r="C114" s="85">
        <f>'_Engine'!C110</f>
        <v/>
      </c>
      <c r="D114" s="86">
        <f>'_Engine'!D110</f>
        <v/>
      </c>
      <c r="E114" s="87">
        <f>'_Engine'!G110</f>
        <v/>
      </c>
      <c r="F114" s="87">
        <f>IF(OR($C114="",N114=0),"",INDEX(CL_Count,MATCH('_Engine'!E110&amp;"|1",CL_Key,0)))</f>
        <v/>
      </c>
      <c r="G114" s="87">
        <f>IF(OR($C114="",N114=0),"",INDEX(CL_Count,MATCH('_Engine'!E110&amp;"|"&amp;N114,CL_Key,0)))</f>
        <v/>
      </c>
      <c r="H114" s="87">
        <f>IF(OR($C114="",G114=""),"",G114+N(R114))</f>
        <v/>
      </c>
      <c r="I114" s="88">
        <f>IF(OR(H114="",E114="",N(E114)=0),"",H114/E114)</f>
        <v/>
      </c>
      <c r="J114" s="86">
        <f>IF($C114="","",IF(H114="","NO COUNT",IF(OR(E114="",N(E114)=0),"NO PAR",IF(I114&lt;=cfg_Crit,"CRITICAL",IF(I114&lt;=cfg_Low,"LOW","OK")))))</f>
        <v/>
      </c>
      <c r="K114" s="87">
        <f>IF(OR($C114="",H114="",E114=""),"",MAX(0,E114-H114))</f>
        <v/>
      </c>
      <c r="L114" s="89">
        <f>IF(OR($C114="",N114=0),"",INDEX(CL_Date,MATCH('_Engine'!E110&amp;"|"&amp;N114,CL_Key,0)))</f>
        <v/>
      </c>
      <c r="M114" s="89">
        <f>'_Engine'!F110</f>
        <v/>
      </c>
      <c r="N114" s="87">
        <f>IF($C114="","",COUNTIFS(CL_Prod,'_Engine'!E110,CL_Count,"&lt;&gt;"))</f>
        <v/>
      </c>
      <c r="O114" s="89">
        <f>'_Engine'!L110</f>
        <v/>
      </c>
      <c r="P114" s="90">
        <f>IF(ISNUMBER(O114),O114-cfg_AsOf,"")</f>
        <v/>
      </c>
      <c r="Q114" s="86">
        <f>IF($C114="","",IF(NOT(ISNUMBER(O114)),"N/A",IF(P114&lt;0,"EXPIRED",IF(P114&lt;=cfg_ExpiryWarn,"EXPIRING","OK"))))</f>
        <v/>
      </c>
      <c r="R114" s="87">
        <f>IF(OR($C114="",L114=""),"",SUMIFS(RC_Qty,RC_Prod,'_Engine'!E110,RC_Date,"&gt;"&amp;L114))</f>
        <v/>
      </c>
      <c r="S114" s="85">
        <f>'_Engine'!AC110</f>
        <v/>
      </c>
      <c r="T114" s="91">
        <f>'_Engine'!AD110</f>
        <v/>
      </c>
    </row>
    <row r="115" ht="20" customHeight="1">
      <c r="B115" s="85">
        <f>'_Engine'!B111</f>
        <v/>
      </c>
      <c r="C115" s="85">
        <f>'_Engine'!C111</f>
        <v/>
      </c>
      <c r="D115" s="86">
        <f>'_Engine'!D111</f>
        <v/>
      </c>
      <c r="E115" s="87">
        <f>'_Engine'!G111</f>
        <v/>
      </c>
      <c r="F115" s="87">
        <f>IF(OR($C115="",N115=0),"",INDEX(CL_Count,MATCH('_Engine'!E111&amp;"|1",CL_Key,0)))</f>
        <v/>
      </c>
      <c r="G115" s="87">
        <f>IF(OR($C115="",N115=0),"",INDEX(CL_Count,MATCH('_Engine'!E111&amp;"|"&amp;N115,CL_Key,0)))</f>
        <v/>
      </c>
      <c r="H115" s="87">
        <f>IF(OR($C115="",G115=""),"",G115+N(R115))</f>
        <v/>
      </c>
      <c r="I115" s="88">
        <f>IF(OR(H115="",E115="",N(E115)=0),"",H115/E115)</f>
        <v/>
      </c>
      <c r="J115" s="86">
        <f>IF($C115="","",IF(H115="","NO COUNT",IF(OR(E115="",N(E115)=0),"NO PAR",IF(I115&lt;=cfg_Crit,"CRITICAL",IF(I115&lt;=cfg_Low,"LOW","OK")))))</f>
        <v/>
      </c>
      <c r="K115" s="87">
        <f>IF(OR($C115="",H115="",E115=""),"",MAX(0,E115-H115))</f>
        <v/>
      </c>
      <c r="L115" s="89">
        <f>IF(OR($C115="",N115=0),"",INDEX(CL_Date,MATCH('_Engine'!E111&amp;"|"&amp;N115,CL_Key,0)))</f>
        <v/>
      </c>
      <c r="M115" s="89">
        <f>'_Engine'!F111</f>
        <v/>
      </c>
      <c r="N115" s="87">
        <f>IF($C115="","",COUNTIFS(CL_Prod,'_Engine'!E111,CL_Count,"&lt;&gt;"))</f>
        <v/>
      </c>
      <c r="O115" s="89">
        <f>'_Engine'!L111</f>
        <v/>
      </c>
      <c r="P115" s="90">
        <f>IF(ISNUMBER(O115),O115-cfg_AsOf,"")</f>
        <v/>
      </c>
      <c r="Q115" s="86">
        <f>IF($C115="","",IF(NOT(ISNUMBER(O115)),"N/A",IF(P115&lt;0,"EXPIRED",IF(P115&lt;=cfg_ExpiryWarn,"EXPIRING","OK"))))</f>
        <v/>
      </c>
      <c r="R115" s="87">
        <f>IF(OR($C115="",L115=""),"",SUMIFS(RC_Qty,RC_Prod,'_Engine'!E111,RC_Date,"&gt;"&amp;L115))</f>
        <v/>
      </c>
      <c r="S115" s="85">
        <f>'_Engine'!AC111</f>
        <v/>
      </c>
      <c r="T115" s="91">
        <f>'_Engine'!AD111</f>
        <v/>
      </c>
    </row>
    <row r="116" ht="20" customHeight="1">
      <c r="B116" s="85">
        <f>'_Engine'!B112</f>
        <v/>
      </c>
      <c r="C116" s="85">
        <f>'_Engine'!C112</f>
        <v/>
      </c>
      <c r="D116" s="86">
        <f>'_Engine'!D112</f>
        <v/>
      </c>
      <c r="E116" s="87">
        <f>'_Engine'!G112</f>
        <v/>
      </c>
      <c r="F116" s="87">
        <f>IF(OR($C116="",N116=0),"",INDEX(CL_Count,MATCH('_Engine'!E112&amp;"|1",CL_Key,0)))</f>
        <v/>
      </c>
      <c r="G116" s="87">
        <f>IF(OR($C116="",N116=0),"",INDEX(CL_Count,MATCH('_Engine'!E112&amp;"|"&amp;N116,CL_Key,0)))</f>
        <v/>
      </c>
      <c r="H116" s="87">
        <f>IF(OR($C116="",G116=""),"",G116+N(R116))</f>
        <v/>
      </c>
      <c r="I116" s="88">
        <f>IF(OR(H116="",E116="",N(E116)=0),"",H116/E116)</f>
        <v/>
      </c>
      <c r="J116" s="86">
        <f>IF($C116="","",IF(H116="","NO COUNT",IF(OR(E116="",N(E116)=0),"NO PAR",IF(I116&lt;=cfg_Crit,"CRITICAL",IF(I116&lt;=cfg_Low,"LOW","OK")))))</f>
        <v/>
      </c>
      <c r="K116" s="87">
        <f>IF(OR($C116="",H116="",E116=""),"",MAX(0,E116-H116))</f>
        <v/>
      </c>
      <c r="L116" s="89">
        <f>IF(OR($C116="",N116=0),"",INDEX(CL_Date,MATCH('_Engine'!E112&amp;"|"&amp;N116,CL_Key,0)))</f>
        <v/>
      </c>
      <c r="M116" s="89">
        <f>'_Engine'!F112</f>
        <v/>
      </c>
      <c r="N116" s="87">
        <f>IF($C116="","",COUNTIFS(CL_Prod,'_Engine'!E112,CL_Count,"&lt;&gt;"))</f>
        <v/>
      </c>
      <c r="O116" s="89">
        <f>'_Engine'!L112</f>
        <v/>
      </c>
      <c r="P116" s="90">
        <f>IF(ISNUMBER(O116),O116-cfg_AsOf,"")</f>
        <v/>
      </c>
      <c r="Q116" s="86">
        <f>IF($C116="","",IF(NOT(ISNUMBER(O116)),"N/A",IF(P116&lt;0,"EXPIRED",IF(P116&lt;=cfg_ExpiryWarn,"EXPIRING","OK"))))</f>
        <v/>
      </c>
      <c r="R116" s="87">
        <f>IF(OR($C116="",L116=""),"",SUMIFS(RC_Qty,RC_Prod,'_Engine'!E112,RC_Date,"&gt;"&amp;L116))</f>
        <v/>
      </c>
      <c r="S116" s="85">
        <f>'_Engine'!AC112</f>
        <v/>
      </c>
      <c r="T116" s="91">
        <f>'_Engine'!AD112</f>
        <v/>
      </c>
    </row>
    <row r="117" ht="20" customHeight="1">
      <c r="B117" s="85">
        <f>'_Engine'!B113</f>
        <v/>
      </c>
      <c r="C117" s="85">
        <f>'_Engine'!C113</f>
        <v/>
      </c>
      <c r="D117" s="86">
        <f>'_Engine'!D113</f>
        <v/>
      </c>
      <c r="E117" s="87">
        <f>'_Engine'!G113</f>
        <v/>
      </c>
      <c r="F117" s="87">
        <f>IF(OR($C117="",N117=0),"",INDEX(CL_Count,MATCH('_Engine'!E113&amp;"|1",CL_Key,0)))</f>
        <v/>
      </c>
      <c r="G117" s="87">
        <f>IF(OR($C117="",N117=0),"",INDEX(CL_Count,MATCH('_Engine'!E113&amp;"|"&amp;N117,CL_Key,0)))</f>
        <v/>
      </c>
      <c r="H117" s="87">
        <f>IF(OR($C117="",G117=""),"",G117+N(R117))</f>
        <v/>
      </c>
      <c r="I117" s="88">
        <f>IF(OR(H117="",E117="",N(E117)=0),"",H117/E117)</f>
        <v/>
      </c>
      <c r="J117" s="86">
        <f>IF($C117="","",IF(H117="","NO COUNT",IF(OR(E117="",N(E117)=0),"NO PAR",IF(I117&lt;=cfg_Crit,"CRITICAL",IF(I117&lt;=cfg_Low,"LOW","OK")))))</f>
        <v/>
      </c>
      <c r="K117" s="87">
        <f>IF(OR($C117="",H117="",E117=""),"",MAX(0,E117-H117))</f>
        <v/>
      </c>
      <c r="L117" s="89">
        <f>IF(OR($C117="",N117=0),"",INDEX(CL_Date,MATCH('_Engine'!E113&amp;"|"&amp;N117,CL_Key,0)))</f>
        <v/>
      </c>
      <c r="M117" s="89">
        <f>'_Engine'!F113</f>
        <v/>
      </c>
      <c r="N117" s="87">
        <f>IF($C117="","",COUNTIFS(CL_Prod,'_Engine'!E113,CL_Count,"&lt;&gt;"))</f>
        <v/>
      </c>
      <c r="O117" s="89">
        <f>'_Engine'!L113</f>
        <v/>
      </c>
      <c r="P117" s="90">
        <f>IF(ISNUMBER(O117),O117-cfg_AsOf,"")</f>
        <v/>
      </c>
      <c r="Q117" s="86">
        <f>IF($C117="","",IF(NOT(ISNUMBER(O117)),"N/A",IF(P117&lt;0,"EXPIRED",IF(P117&lt;=cfg_ExpiryWarn,"EXPIRING","OK"))))</f>
        <v/>
      </c>
      <c r="R117" s="87">
        <f>IF(OR($C117="",L117=""),"",SUMIFS(RC_Qty,RC_Prod,'_Engine'!E113,RC_Date,"&gt;"&amp;L117))</f>
        <v/>
      </c>
      <c r="S117" s="85">
        <f>'_Engine'!AC113</f>
        <v/>
      </c>
      <c r="T117" s="91">
        <f>'_Engine'!AD113</f>
        <v/>
      </c>
    </row>
    <row r="118" ht="20" customHeight="1">
      <c r="B118" s="85">
        <f>'_Engine'!B114</f>
        <v/>
      </c>
      <c r="C118" s="85">
        <f>'_Engine'!C114</f>
        <v/>
      </c>
      <c r="D118" s="86">
        <f>'_Engine'!D114</f>
        <v/>
      </c>
      <c r="E118" s="87">
        <f>'_Engine'!G114</f>
        <v/>
      </c>
      <c r="F118" s="87">
        <f>IF(OR($C118="",N118=0),"",INDEX(CL_Count,MATCH('_Engine'!E114&amp;"|1",CL_Key,0)))</f>
        <v/>
      </c>
      <c r="G118" s="87">
        <f>IF(OR($C118="",N118=0),"",INDEX(CL_Count,MATCH('_Engine'!E114&amp;"|"&amp;N118,CL_Key,0)))</f>
        <v/>
      </c>
      <c r="H118" s="87">
        <f>IF(OR($C118="",G118=""),"",G118+N(R118))</f>
        <v/>
      </c>
      <c r="I118" s="88">
        <f>IF(OR(H118="",E118="",N(E118)=0),"",H118/E118)</f>
        <v/>
      </c>
      <c r="J118" s="86">
        <f>IF($C118="","",IF(H118="","NO COUNT",IF(OR(E118="",N(E118)=0),"NO PAR",IF(I118&lt;=cfg_Crit,"CRITICAL",IF(I118&lt;=cfg_Low,"LOW","OK")))))</f>
        <v/>
      </c>
      <c r="K118" s="87">
        <f>IF(OR($C118="",H118="",E118=""),"",MAX(0,E118-H118))</f>
        <v/>
      </c>
      <c r="L118" s="89">
        <f>IF(OR($C118="",N118=0),"",INDEX(CL_Date,MATCH('_Engine'!E114&amp;"|"&amp;N118,CL_Key,0)))</f>
        <v/>
      </c>
      <c r="M118" s="89">
        <f>'_Engine'!F114</f>
        <v/>
      </c>
      <c r="N118" s="87">
        <f>IF($C118="","",COUNTIFS(CL_Prod,'_Engine'!E114,CL_Count,"&lt;&gt;"))</f>
        <v/>
      </c>
      <c r="O118" s="89">
        <f>'_Engine'!L114</f>
        <v/>
      </c>
      <c r="P118" s="90">
        <f>IF(ISNUMBER(O118),O118-cfg_AsOf,"")</f>
        <v/>
      </c>
      <c r="Q118" s="86">
        <f>IF($C118="","",IF(NOT(ISNUMBER(O118)),"N/A",IF(P118&lt;0,"EXPIRED",IF(P118&lt;=cfg_ExpiryWarn,"EXPIRING","OK"))))</f>
        <v/>
      </c>
      <c r="R118" s="87">
        <f>IF(OR($C118="",L118=""),"",SUMIFS(RC_Qty,RC_Prod,'_Engine'!E114,RC_Date,"&gt;"&amp;L118))</f>
        <v/>
      </c>
      <c r="S118" s="85">
        <f>'_Engine'!AC114</f>
        <v/>
      </c>
      <c r="T118" s="91">
        <f>'_Engine'!AD114</f>
        <v/>
      </c>
    </row>
    <row r="119" ht="20" customHeight="1">
      <c r="B119" s="85">
        <f>'_Engine'!B115</f>
        <v/>
      </c>
      <c r="C119" s="85">
        <f>'_Engine'!C115</f>
        <v/>
      </c>
      <c r="D119" s="86">
        <f>'_Engine'!D115</f>
        <v/>
      </c>
      <c r="E119" s="87">
        <f>'_Engine'!G115</f>
        <v/>
      </c>
      <c r="F119" s="87">
        <f>IF(OR($C119="",N119=0),"",INDEX(CL_Count,MATCH('_Engine'!E115&amp;"|1",CL_Key,0)))</f>
        <v/>
      </c>
      <c r="G119" s="87">
        <f>IF(OR($C119="",N119=0),"",INDEX(CL_Count,MATCH('_Engine'!E115&amp;"|"&amp;N119,CL_Key,0)))</f>
        <v/>
      </c>
      <c r="H119" s="87">
        <f>IF(OR($C119="",G119=""),"",G119+N(R119))</f>
        <v/>
      </c>
      <c r="I119" s="88">
        <f>IF(OR(H119="",E119="",N(E119)=0),"",H119/E119)</f>
        <v/>
      </c>
      <c r="J119" s="86">
        <f>IF($C119="","",IF(H119="","NO COUNT",IF(OR(E119="",N(E119)=0),"NO PAR",IF(I119&lt;=cfg_Crit,"CRITICAL",IF(I119&lt;=cfg_Low,"LOW","OK")))))</f>
        <v/>
      </c>
      <c r="K119" s="87">
        <f>IF(OR($C119="",H119="",E119=""),"",MAX(0,E119-H119))</f>
        <v/>
      </c>
      <c r="L119" s="89">
        <f>IF(OR($C119="",N119=0),"",INDEX(CL_Date,MATCH('_Engine'!E115&amp;"|"&amp;N119,CL_Key,0)))</f>
        <v/>
      </c>
      <c r="M119" s="89">
        <f>'_Engine'!F115</f>
        <v/>
      </c>
      <c r="N119" s="87">
        <f>IF($C119="","",COUNTIFS(CL_Prod,'_Engine'!E115,CL_Count,"&lt;&gt;"))</f>
        <v/>
      </c>
      <c r="O119" s="89">
        <f>'_Engine'!L115</f>
        <v/>
      </c>
      <c r="P119" s="90">
        <f>IF(ISNUMBER(O119),O119-cfg_AsOf,"")</f>
        <v/>
      </c>
      <c r="Q119" s="86">
        <f>IF($C119="","",IF(NOT(ISNUMBER(O119)),"N/A",IF(P119&lt;0,"EXPIRED",IF(P119&lt;=cfg_ExpiryWarn,"EXPIRING","OK"))))</f>
        <v/>
      </c>
      <c r="R119" s="87">
        <f>IF(OR($C119="",L119=""),"",SUMIFS(RC_Qty,RC_Prod,'_Engine'!E115,RC_Date,"&gt;"&amp;L119))</f>
        <v/>
      </c>
      <c r="S119" s="85">
        <f>'_Engine'!AC115</f>
        <v/>
      </c>
      <c r="T119" s="91">
        <f>'_Engine'!AD115</f>
        <v/>
      </c>
    </row>
    <row r="120" ht="20" customHeight="1">
      <c r="B120" s="85">
        <f>'_Engine'!B116</f>
        <v/>
      </c>
      <c r="C120" s="85">
        <f>'_Engine'!C116</f>
        <v/>
      </c>
      <c r="D120" s="86">
        <f>'_Engine'!D116</f>
        <v/>
      </c>
      <c r="E120" s="87">
        <f>'_Engine'!G116</f>
        <v/>
      </c>
      <c r="F120" s="87">
        <f>IF(OR($C120="",N120=0),"",INDEX(CL_Count,MATCH('_Engine'!E116&amp;"|1",CL_Key,0)))</f>
        <v/>
      </c>
      <c r="G120" s="87">
        <f>IF(OR($C120="",N120=0),"",INDEX(CL_Count,MATCH('_Engine'!E116&amp;"|"&amp;N120,CL_Key,0)))</f>
        <v/>
      </c>
      <c r="H120" s="87">
        <f>IF(OR($C120="",G120=""),"",G120+N(R120))</f>
        <v/>
      </c>
      <c r="I120" s="88">
        <f>IF(OR(H120="",E120="",N(E120)=0),"",H120/E120)</f>
        <v/>
      </c>
      <c r="J120" s="86">
        <f>IF($C120="","",IF(H120="","NO COUNT",IF(OR(E120="",N(E120)=0),"NO PAR",IF(I120&lt;=cfg_Crit,"CRITICAL",IF(I120&lt;=cfg_Low,"LOW","OK")))))</f>
        <v/>
      </c>
      <c r="K120" s="87">
        <f>IF(OR($C120="",H120="",E120=""),"",MAX(0,E120-H120))</f>
        <v/>
      </c>
      <c r="L120" s="89">
        <f>IF(OR($C120="",N120=0),"",INDEX(CL_Date,MATCH('_Engine'!E116&amp;"|"&amp;N120,CL_Key,0)))</f>
        <v/>
      </c>
      <c r="M120" s="89">
        <f>'_Engine'!F116</f>
        <v/>
      </c>
      <c r="N120" s="87">
        <f>IF($C120="","",COUNTIFS(CL_Prod,'_Engine'!E116,CL_Count,"&lt;&gt;"))</f>
        <v/>
      </c>
      <c r="O120" s="89">
        <f>'_Engine'!L116</f>
        <v/>
      </c>
      <c r="P120" s="90">
        <f>IF(ISNUMBER(O120),O120-cfg_AsOf,"")</f>
        <v/>
      </c>
      <c r="Q120" s="86">
        <f>IF($C120="","",IF(NOT(ISNUMBER(O120)),"N/A",IF(P120&lt;0,"EXPIRED",IF(P120&lt;=cfg_ExpiryWarn,"EXPIRING","OK"))))</f>
        <v/>
      </c>
      <c r="R120" s="87">
        <f>IF(OR($C120="",L120=""),"",SUMIFS(RC_Qty,RC_Prod,'_Engine'!E116,RC_Date,"&gt;"&amp;L120))</f>
        <v/>
      </c>
      <c r="S120" s="85">
        <f>'_Engine'!AC116</f>
        <v/>
      </c>
      <c r="T120" s="91">
        <f>'_Engine'!AD116</f>
        <v/>
      </c>
    </row>
    <row r="121" ht="20" customHeight="1">
      <c r="B121" s="85">
        <f>'_Engine'!B117</f>
        <v/>
      </c>
      <c r="C121" s="85">
        <f>'_Engine'!C117</f>
        <v/>
      </c>
      <c r="D121" s="86">
        <f>'_Engine'!D117</f>
        <v/>
      </c>
      <c r="E121" s="87">
        <f>'_Engine'!G117</f>
        <v/>
      </c>
      <c r="F121" s="87">
        <f>IF(OR($C121="",N121=0),"",INDEX(CL_Count,MATCH('_Engine'!E117&amp;"|1",CL_Key,0)))</f>
        <v/>
      </c>
      <c r="G121" s="87">
        <f>IF(OR($C121="",N121=0),"",INDEX(CL_Count,MATCH('_Engine'!E117&amp;"|"&amp;N121,CL_Key,0)))</f>
        <v/>
      </c>
      <c r="H121" s="87">
        <f>IF(OR($C121="",G121=""),"",G121+N(R121))</f>
        <v/>
      </c>
      <c r="I121" s="88">
        <f>IF(OR(H121="",E121="",N(E121)=0),"",H121/E121)</f>
        <v/>
      </c>
      <c r="J121" s="86">
        <f>IF($C121="","",IF(H121="","NO COUNT",IF(OR(E121="",N(E121)=0),"NO PAR",IF(I121&lt;=cfg_Crit,"CRITICAL",IF(I121&lt;=cfg_Low,"LOW","OK")))))</f>
        <v/>
      </c>
      <c r="K121" s="87">
        <f>IF(OR($C121="",H121="",E121=""),"",MAX(0,E121-H121))</f>
        <v/>
      </c>
      <c r="L121" s="89">
        <f>IF(OR($C121="",N121=0),"",INDEX(CL_Date,MATCH('_Engine'!E117&amp;"|"&amp;N121,CL_Key,0)))</f>
        <v/>
      </c>
      <c r="M121" s="89">
        <f>'_Engine'!F117</f>
        <v/>
      </c>
      <c r="N121" s="87">
        <f>IF($C121="","",COUNTIFS(CL_Prod,'_Engine'!E117,CL_Count,"&lt;&gt;"))</f>
        <v/>
      </c>
      <c r="O121" s="89">
        <f>'_Engine'!L117</f>
        <v/>
      </c>
      <c r="P121" s="90">
        <f>IF(ISNUMBER(O121),O121-cfg_AsOf,"")</f>
        <v/>
      </c>
      <c r="Q121" s="86">
        <f>IF($C121="","",IF(NOT(ISNUMBER(O121)),"N/A",IF(P121&lt;0,"EXPIRED",IF(P121&lt;=cfg_ExpiryWarn,"EXPIRING","OK"))))</f>
        <v/>
      </c>
      <c r="R121" s="87">
        <f>IF(OR($C121="",L121=""),"",SUMIFS(RC_Qty,RC_Prod,'_Engine'!E117,RC_Date,"&gt;"&amp;L121))</f>
        <v/>
      </c>
      <c r="S121" s="85">
        <f>'_Engine'!AC117</f>
        <v/>
      </c>
      <c r="T121" s="91">
        <f>'_Engine'!AD117</f>
        <v/>
      </c>
    </row>
    <row r="122" ht="20" customHeight="1">
      <c r="B122" s="85">
        <f>'_Engine'!B118</f>
        <v/>
      </c>
      <c r="C122" s="85">
        <f>'_Engine'!C118</f>
        <v/>
      </c>
      <c r="D122" s="86">
        <f>'_Engine'!D118</f>
        <v/>
      </c>
      <c r="E122" s="87">
        <f>'_Engine'!G118</f>
        <v/>
      </c>
      <c r="F122" s="87">
        <f>IF(OR($C122="",N122=0),"",INDEX(CL_Count,MATCH('_Engine'!E118&amp;"|1",CL_Key,0)))</f>
        <v/>
      </c>
      <c r="G122" s="87">
        <f>IF(OR($C122="",N122=0),"",INDEX(CL_Count,MATCH('_Engine'!E118&amp;"|"&amp;N122,CL_Key,0)))</f>
        <v/>
      </c>
      <c r="H122" s="87">
        <f>IF(OR($C122="",G122=""),"",G122+N(R122))</f>
        <v/>
      </c>
      <c r="I122" s="88">
        <f>IF(OR(H122="",E122="",N(E122)=0),"",H122/E122)</f>
        <v/>
      </c>
      <c r="J122" s="86">
        <f>IF($C122="","",IF(H122="","NO COUNT",IF(OR(E122="",N(E122)=0),"NO PAR",IF(I122&lt;=cfg_Crit,"CRITICAL",IF(I122&lt;=cfg_Low,"LOW","OK")))))</f>
        <v/>
      </c>
      <c r="K122" s="87">
        <f>IF(OR($C122="",H122="",E122=""),"",MAX(0,E122-H122))</f>
        <v/>
      </c>
      <c r="L122" s="89">
        <f>IF(OR($C122="",N122=0),"",INDEX(CL_Date,MATCH('_Engine'!E118&amp;"|"&amp;N122,CL_Key,0)))</f>
        <v/>
      </c>
      <c r="M122" s="89">
        <f>'_Engine'!F118</f>
        <v/>
      </c>
      <c r="N122" s="87">
        <f>IF($C122="","",COUNTIFS(CL_Prod,'_Engine'!E118,CL_Count,"&lt;&gt;"))</f>
        <v/>
      </c>
      <c r="O122" s="89">
        <f>'_Engine'!L118</f>
        <v/>
      </c>
      <c r="P122" s="90">
        <f>IF(ISNUMBER(O122),O122-cfg_AsOf,"")</f>
        <v/>
      </c>
      <c r="Q122" s="86">
        <f>IF($C122="","",IF(NOT(ISNUMBER(O122)),"N/A",IF(P122&lt;0,"EXPIRED",IF(P122&lt;=cfg_ExpiryWarn,"EXPIRING","OK"))))</f>
        <v/>
      </c>
      <c r="R122" s="87">
        <f>IF(OR($C122="",L122=""),"",SUMIFS(RC_Qty,RC_Prod,'_Engine'!E118,RC_Date,"&gt;"&amp;L122))</f>
        <v/>
      </c>
      <c r="S122" s="85">
        <f>'_Engine'!AC118</f>
        <v/>
      </c>
      <c r="T122" s="91">
        <f>'_Engine'!AD118</f>
        <v/>
      </c>
    </row>
    <row r="123" ht="20" customHeight="1">
      <c r="B123" s="85">
        <f>'_Engine'!B119</f>
        <v/>
      </c>
      <c r="C123" s="85">
        <f>'_Engine'!C119</f>
        <v/>
      </c>
      <c r="D123" s="86">
        <f>'_Engine'!D119</f>
        <v/>
      </c>
      <c r="E123" s="87">
        <f>'_Engine'!G119</f>
        <v/>
      </c>
      <c r="F123" s="87">
        <f>IF(OR($C123="",N123=0),"",INDEX(CL_Count,MATCH('_Engine'!E119&amp;"|1",CL_Key,0)))</f>
        <v/>
      </c>
      <c r="G123" s="87">
        <f>IF(OR($C123="",N123=0),"",INDEX(CL_Count,MATCH('_Engine'!E119&amp;"|"&amp;N123,CL_Key,0)))</f>
        <v/>
      </c>
      <c r="H123" s="87">
        <f>IF(OR($C123="",G123=""),"",G123+N(R123))</f>
        <v/>
      </c>
      <c r="I123" s="88">
        <f>IF(OR(H123="",E123="",N(E123)=0),"",H123/E123)</f>
        <v/>
      </c>
      <c r="J123" s="86">
        <f>IF($C123="","",IF(H123="","NO COUNT",IF(OR(E123="",N(E123)=0),"NO PAR",IF(I123&lt;=cfg_Crit,"CRITICAL",IF(I123&lt;=cfg_Low,"LOW","OK")))))</f>
        <v/>
      </c>
      <c r="K123" s="87">
        <f>IF(OR($C123="",H123="",E123=""),"",MAX(0,E123-H123))</f>
        <v/>
      </c>
      <c r="L123" s="89">
        <f>IF(OR($C123="",N123=0),"",INDEX(CL_Date,MATCH('_Engine'!E119&amp;"|"&amp;N123,CL_Key,0)))</f>
        <v/>
      </c>
      <c r="M123" s="89">
        <f>'_Engine'!F119</f>
        <v/>
      </c>
      <c r="N123" s="87">
        <f>IF($C123="","",COUNTIFS(CL_Prod,'_Engine'!E119,CL_Count,"&lt;&gt;"))</f>
        <v/>
      </c>
      <c r="O123" s="89">
        <f>'_Engine'!L119</f>
        <v/>
      </c>
      <c r="P123" s="90">
        <f>IF(ISNUMBER(O123),O123-cfg_AsOf,"")</f>
        <v/>
      </c>
      <c r="Q123" s="86">
        <f>IF($C123="","",IF(NOT(ISNUMBER(O123)),"N/A",IF(P123&lt;0,"EXPIRED",IF(P123&lt;=cfg_ExpiryWarn,"EXPIRING","OK"))))</f>
        <v/>
      </c>
      <c r="R123" s="87">
        <f>IF(OR($C123="",L123=""),"",SUMIFS(RC_Qty,RC_Prod,'_Engine'!E119,RC_Date,"&gt;"&amp;L123))</f>
        <v/>
      </c>
      <c r="S123" s="85">
        <f>'_Engine'!AC119</f>
        <v/>
      </c>
      <c r="T123" s="91">
        <f>'_Engine'!AD119</f>
        <v/>
      </c>
    </row>
    <row r="124" ht="20" customHeight="1">
      <c r="B124" s="85">
        <f>'_Engine'!B120</f>
        <v/>
      </c>
      <c r="C124" s="85">
        <f>'_Engine'!C120</f>
        <v/>
      </c>
      <c r="D124" s="86">
        <f>'_Engine'!D120</f>
        <v/>
      </c>
      <c r="E124" s="87">
        <f>'_Engine'!G120</f>
        <v/>
      </c>
      <c r="F124" s="87">
        <f>IF(OR($C124="",N124=0),"",INDEX(CL_Count,MATCH('_Engine'!E120&amp;"|1",CL_Key,0)))</f>
        <v/>
      </c>
      <c r="G124" s="87">
        <f>IF(OR($C124="",N124=0),"",INDEX(CL_Count,MATCH('_Engine'!E120&amp;"|"&amp;N124,CL_Key,0)))</f>
        <v/>
      </c>
      <c r="H124" s="87">
        <f>IF(OR($C124="",G124=""),"",G124+N(R124))</f>
        <v/>
      </c>
      <c r="I124" s="88">
        <f>IF(OR(H124="",E124="",N(E124)=0),"",H124/E124)</f>
        <v/>
      </c>
      <c r="J124" s="86">
        <f>IF($C124="","",IF(H124="","NO COUNT",IF(OR(E124="",N(E124)=0),"NO PAR",IF(I124&lt;=cfg_Crit,"CRITICAL",IF(I124&lt;=cfg_Low,"LOW","OK")))))</f>
        <v/>
      </c>
      <c r="K124" s="87">
        <f>IF(OR($C124="",H124="",E124=""),"",MAX(0,E124-H124))</f>
        <v/>
      </c>
      <c r="L124" s="89">
        <f>IF(OR($C124="",N124=0),"",INDEX(CL_Date,MATCH('_Engine'!E120&amp;"|"&amp;N124,CL_Key,0)))</f>
        <v/>
      </c>
      <c r="M124" s="89">
        <f>'_Engine'!F120</f>
        <v/>
      </c>
      <c r="N124" s="87">
        <f>IF($C124="","",COUNTIFS(CL_Prod,'_Engine'!E120,CL_Count,"&lt;&gt;"))</f>
        <v/>
      </c>
      <c r="O124" s="89">
        <f>'_Engine'!L120</f>
        <v/>
      </c>
      <c r="P124" s="90">
        <f>IF(ISNUMBER(O124),O124-cfg_AsOf,"")</f>
        <v/>
      </c>
      <c r="Q124" s="86">
        <f>IF($C124="","",IF(NOT(ISNUMBER(O124)),"N/A",IF(P124&lt;0,"EXPIRED",IF(P124&lt;=cfg_ExpiryWarn,"EXPIRING","OK"))))</f>
        <v/>
      </c>
      <c r="R124" s="87">
        <f>IF(OR($C124="",L124=""),"",SUMIFS(RC_Qty,RC_Prod,'_Engine'!E120,RC_Date,"&gt;"&amp;L124))</f>
        <v/>
      </c>
      <c r="S124" s="85">
        <f>'_Engine'!AC120</f>
        <v/>
      </c>
      <c r="T124" s="91">
        <f>'_Engine'!AD120</f>
        <v/>
      </c>
    </row>
    <row r="125" ht="20" customHeight="1">
      <c r="B125" s="85">
        <f>'_Engine'!B121</f>
        <v/>
      </c>
      <c r="C125" s="85">
        <f>'_Engine'!C121</f>
        <v/>
      </c>
      <c r="D125" s="86">
        <f>'_Engine'!D121</f>
        <v/>
      </c>
      <c r="E125" s="87">
        <f>'_Engine'!G121</f>
        <v/>
      </c>
      <c r="F125" s="87">
        <f>IF(OR($C125="",N125=0),"",INDEX(CL_Count,MATCH('_Engine'!E121&amp;"|1",CL_Key,0)))</f>
        <v/>
      </c>
      <c r="G125" s="87">
        <f>IF(OR($C125="",N125=0),"",INDEX(CL_Count,MATCH('_Engine'!E121&amp;"|"&amp;N125,CL_Key,0)))</f>
        <v/>
      </c>
      <c r="H125" s="87">
        <f>IF(OR($C125="",G125=""),"",G125+N(R125))</f>
        <v/>
      </c>
      <c r="I125" s="88">
        <f>IF(OR(H125="",E125="",N(E125)=0),"",H125/E125)</f>
        <v/>
      </c>
      <c r="J125" s="86">
        <f>IF($C125="","",IF(H125="","NO COUNT",IF(OR(E125="",N(E125)=0),"NO PAR",IF(I125&lt;=cfg_Crit,"CRITICAL",IF(I125&lt;=cfg_Low,"LOW","OK")))))</f>
        <v/>
      </c>
      <c r="K125" s="87">
        <f>IF(OR($C125="",H125="",E125=""),"",MAX(0,E125-H125))</f>
        <v/>
      </c>
      <c r="L125" s="89">
        <f>IF(OR($C125="",N125=0),"",INDEX(CL_Date,MATCH('_Engine'!E121&amp;"|"&amp;N125,CL_Key,0)))</f>
        <v/>
      </c>
      <c r="M125" s="89">
        <f>'_Engine'!F121</f>
        <v/>
      </c>
      <c r="N125" s="87">
        <f>IF($C125="","",COUNTIFS(CL_Prod,'_Engine'!E121,CL_Count,"&lt;&gt;"))</f>
        <v/>
      </c>
      <c r="O125" s="89">
        <f>'_Engine'!L121</f>
        <v/>
      </c>
      <c r="P125" s="90">
        <f>IF(ISNUMBER(O125),O125-cfg_AsOf,"")</f>
        <v/>
      </c>
      <c r="Q125" s="86">
        <f>IF($C125="","",IF(NOT(ISNUMBER(O125)),"N/A",IF(P125&lt;0,"EXPIRED",IF(P125&lt;=cfg_ExpiryWarn,"EXPIRING","OK"))))</f>
        <v/>
      </c>
      <c r="R125" s="87">
        <f>IF(OR($C125="",L125=""),"",SUMIFS(RC_Qty,RC_Prod,'_Engine'!E121,RC_Date,"&gt;"&amp;L125))</f>
        <v/>
      </c>
      <c r="S125" s="85">
        <f>'_Engine'!AC121</f>
        <v/>
      </c>
      <c r="T125" s="91">
        <f>'_Engine'!AD121</f>
        <v/>
      </c>
    </row>
    <row r="126" ht="20" customHeight="1">
      <c r="B126" s="85">
        <f>'_Engine'!B122</f>
        <v/>
      </c>
      <c r="C126" s="85">
        <f>'_Engine'!C122</f>
        <v/>
      </c>
      <c r="D126" s="86">
        <f>'_Engine'!D122</f>
        <v/>
      </c>
      <c r="E126" s="87">
        <f>'_Engine'!G122</f>
        <v/>
      </c>
      <c r="F126" s="87">
        <f>IF(OR($C126="",N126=0),"",INDEX(CL_Count,MATCH('_Engine'!E122&amp;"|1",CL_Key,0)))</f>
        <v/>
      </c>
      <c r="G126" s="87">
        <f>IF(OR($C126="",N126=0),"",INDEX(CL_Count,MATCH('_Engine'!E122&amp;"|"&amp;N126,CL_Key,0)))</f>
        <v/>
      </c>
      <c r="H126" s="87">
        <f>IF(OR($C126="",G126=""),"",G126+N(R126))</f>
        <v/>
      </c>
      <c r="I126" s="88">
        <f>IF(OR(H126="",E126="",N(E126)=0),"",H126/E126)</f>
        <v/>
      </c>
      <c r="J126" s="86">
        <f>IF($C126="","",IF(H126="","NO COUNT",IF(OR(E126="",N(E126)=0),"NO PAR",IF(I126&lt;=cfg_Crit,"CRITICAL",IF(I126&lt;=cfg_Low,"LOW","OK")))))</f>
        <v/>
      </c>
      <c r="K126" s="87">
        <f>IF(OR($C126="",H126="",E126=""),"",MAX(0,E126-H126))</f>
        <v/>
      </c>
      <c r="L126" s="89">
        <f>IF(OR($C126="",N126=0),"",INDEX(CL_Date,MATCH('_Engine'!E122&amp;"|"&amp;N126,CL_Key,0)))</f>
        <v/>
      </c>
      <c r="M126" s="89">
        <f>'_Engine'!F122</f>
        <v/>
      </c>
      <c r="N126" s="87">
        <f>IF($C126="","",COUNTIFS(CL_Prod,'_Engine'!E122,CL_Count,"&lt;&gt;"))</f>
        <v/>
      </c>
      <c r="O126" s="89">
        <f>'_Engine'!L122</f>
        <v/>
      </c>
      <c r="P126" s="90">
        <f>IF(ISNUMBER(O126),O126-cfg_AsOf,"")</f>
        <v/>
      </c>
      <c r="Q126" s="86">
        <f>IF($C126="","",IF(NOT(ISNUMBER(O126)),"N/A",IF(P126&lt;0,"EXPIRED",IF(P126&lt;=cfg_ExpiryWarn,"EXPIRING","OK"))))</f>
        <v/>
      </c>
      <c r="R126" s="87">
        <f>IF(OR($C126="",L126=""),"",SUMIFS(RC_Qty,RC_Prod,'_Engine'!E122,RC_Date,"&gt;"&amp;L126))</f>
        <v/>
      </c>
      <c r="S126" s="85">
        <f>'_Engine'!AC122</f>
        <v/>
      </c>
      <c r="T126" s="91">
        <f>'_Engine'!AD122</f>
        <v/>
      </c>
    </row>
    <row r="127" ht="20" customHeight="1">
      <c r="B127" s="85">
        <f>'_Engine'!B123</f>
        <v/>
      </c>
      <c r="C127" s="85">
        <f>'_Engine'!C123</f>
        <v/>
      </c>
      <c r="D127" s="86">
        <f>'_Engine'!D123</f>
        <v/>
      </c>
      <c r="E127" s="87">
        <f>'_Engine'!G123</f>
        <v/>
      </c>
      <c r="F127" s="87">
        <f>IF(OR($C127="",N127=0),"",INDEX(CL_Count,MATCH('_Engine'!E123&amp;"|1",CL_Key,0)))</f>
        <v/>
      </c>
      <c r="G127" s="87">
        <f>IF(OR($C127="",N127=0),"",INDEX(CL_Count,MATCH('_Engine'!E123&amp;"|"&amp;N127,CL_Key,0)))</f>
        <v/>
      </c>
      <c r="H127" s="87">
        <f>IF(OR($C127="",G127=""),"",G127+N(R127))</f>
        <v/>
      </c>
      <c r="I127" s="88">
        <f>IF(OR(H127="",E127="",N(E127)=0),"",H127/E127)</f>
        <v/>
      </c>
      <c r="J127" s="86">
        <f>IF($C127="","",IF(H127="","NO COUNT",IF(OR(E127="",N(E127)=0),"NO PAR",IF(I127&lt;=cfg_Crit,"CRITICAL",IF(I127&lt;=cfg_Low,"LOW","OK")))))</f>
        <v/>
      </c>
      <c r="K127" s="87">
        <f>IF(OR($C127="",H127="",E127=""),"",MAX(0,E127-H127))</f>
        <v/>
      </c>
      <c r="L127" s="89">
        <f>IF(OR($C127="",N127=0),"",INDEX(CL_Date,MATCH('_Engine'!E123&amp;"|"&amp;N127,CL_Key,0)))</f>
        <v/>
      </c>
      <c r="M127" s="89">
        <f>'_Engine'!F123</f>
        <v/>
      </c>
      <c r="N127" s="87">
        <f>IF($C127="","",COUNTIFS(CL_Prod,'_Engine'!E123,CL_Count,"&lt;&gt;"))</f>
        <v/>
      </c>
      <c r="O127" s="89">
        <f>'_Engine'!L123</f>
        <v/>
      </c>
      <c r="P127" s="90">
        <f>IF(ISNUMBER(O127),O127-cfg_AsOf,"")</f>
        <v/>
      </c>
      <c r="Q127" s="86">
        <f>IF($C127="","",IF(NOT(ISNUMBER(O127)),"N/A",IF(P127&lt;0,"EXPIRED",IF(P127&lt;=cfg_ExpiryWarn,"EXPIRING","OK"))))</f>
        <v/>
      </c>
      <c r="R127" s="87">
        <f>IF(OR($C127="",L127=""),"",SUMIFS(RC_Qty,RC_Prod,'_Engine'!E123,RC_Date,"&gt;"&amp;L127))</f>
        <v/>
      </c>
      <c r="S127" s="85">
        <f>'_Engine'!AC123</f>
        <v/>
      </c>
      <c r="T127" s="91">
        <f>'_Engine'!AD123</f>
        <v/>
      </c>
    </row>
    <row r="128" ht="20" customHeight="1">
      <c r="B128" s="85">
        <f>'_Engine'!B124</f>
        <v/>
      </c>
      <c r="C128" s="85">
        <f>'_Engine'!C124</f>
        <v/>
      </c>
      <c r="D128" s="86">
        <f>'_Engine'!D124</f>
        <v/>
      </c>
      <c r="E128" s="87">
        <f>'_Engine'!G124</f>
        <v/>
      </c>
      <c r="F128" s="87">
        <f>IF(OR($C128="",N128=0),"",INDEX(CL_Count,MATCH('_Engine'!E124&amp;"|1",CL_Key,0)))</f>
        <v/>
      </c>
      <c r="G128" s="87">
        <f>IF(OR($C128="",N128=0),"",INDEX(CL_Count,MATCH('_Engine'!E124&amp;"|"&amp;N128,CL_Key,0)))</f>
        <v/>
      </c>
      <c r="H128" s="87">
        <f>IF(OR($C128="",G128=""),"",G128+N(R128))</f>
        <v/>
      </c>
      <c r="I128" s="88">
        <f>IF(OR(H128="",E128="",N(E128)=0),"",H128/E128)</f>
        <v/>
      </c>
      <c r="J128" s="86">
        <f>IF($C128="","",IF(H128="","NO COUNT",IF(OR(E128="",N(E128)=0),"NO PAR",IF(I128&lt;=cfg_Crit,"CRITICAL",IF(I128&lt;=cfg_Low,"LOW","OK")))))</f>
        <v/>
      </c>
      <c r="K128" s="87">
        <f>IF(OR($C128="",H128="",E128=""),"",MAX(0,E128-H128))</f>
        <v/>
      </c>
      <c r="L128" s="89">
        <f>IF(OR($C128="",N128=0),"",INDEX(CL_Date,MATCH('_Engine'!E124&amp;"|"&amp;N128,CL_Key,0)))</f>
        <v/>
      </c>
      <c r="M128" s="89">
        <f>'_Engine'!F124</f>
        <v/>
      </c>
      <c r="N128" s="87">
        <f>IF($C128="","",COUNTIFS(CL_Prod,'_Engine'!E124,CL_Count,"&lt;&gt;"))</f>
        <v/>
      </c>
      <c r="O128" s="89">
        <f>'_Engine'!L124</f>
        <v/>
      </c>
      <c r="P128" s="90">
        <f>IF(ISNUMBER(O128),O128-cfg_AsOf,"")</f>
        <v/>
      </c>
      <c r="Q128" s="86">
        <f>IF($C128="","",IF(NOT(ISNUMBER(O128)),"N/A",IF(P128&lt;0,"EXPIRED",IF(P128&lt;=cfg_ExpiryWarn,"EXPIRING","OK"))))</f>
        <v/>
      </c>
      <c r="R128" s="87">
        <f>IF(OR($C128="",L128=""),"",SUMIFS(RC_Qty,RC_Prod,'_Engine'!E124,RC_Date,"&gt;"&amp;L128))</f>
        <v/>
      </c>
      <c r="S128" s="85">
        <f>'_Engine'!AC124</f>
        <v/>
      </c>
      <c r="T128" s="91">
        <f>'_Engine'!AD124</f>
        <v/>
      </c>
    </row>
    <row r="129" ht="20" customHeight="1">
      <c r="B129" s="85">
        <f>'_Engine'!B125</f>
        <v/>
      </c>
      <c r="C129" s="85">
        <f>'_Engine'!C125</f>
        <v/>
      </c>
      <c r="D129" s="86">
        <f>'_Engine'!D125</f>
        <v/>
      </c>
      <c r="E129" s="87">
        <f>'_Engine'!G125</f>
        <v/>
      </c>
      <c r="F129" s="87">
        <f>IF(OR($C129="",N129=0),"",INDEX(CL_Count,MATCH('_Engine'!E125&amp;"|1",CL_Key,0)))</f>
        <v/>
      </c>
      <c r="G129" s="87">
        <f>IF(OR($C129="",N129=0),"",INDEX(CL_Count,MATCH('_Engine'!E125&amp;"|"&amp;N129,CL_Key,0)))</f>
        <v/>
      </c>
      <c r="H129" s="87">
        <f>IF(OR($C129="",G129=""),"",G129+N(R129))</f>
        <v/>
      </c>
      <c r="I129" s="88">
        <f>IF(OR(H129="",E129="",N(E129)=0),"",H129/E129)</f>
        <v/>
      </c>
      <c r="J129" s="86">
        <f>IF($C129="","",IF(H129="","NO COUNT",IF(OR(E129="",N(E129)=0),"NO PAR",IF(I129&lt;=cfg_Crit,"CRITICAL",IF(I129&lt;=cfg_Low,"LOW","OK")))))</f>
        <v/>
      </c>
      <c r="K129" s="87">
        <f>IF(OR($C129="",H129="",E129=""),"",MAX(0,E129-H129))</f>
        <v/>
      </c>
      <c r="L129" s="89">
        <f>IF(OR($C129="",N129=0),"",INDEX(CL_Date,MATCH('_Engine'!E125&amp;"|"&amp;N129,CL_Key,0)))</f>
        <v/>
      </c>
      <c r="M129" s="89">
        <f>'_Engine'!F125</f>
        <v/>
      </c>
      <c r="N129" s="87">
        <f>IF($C129="","",COUNTIFS(CL_Prod,'_Engine'!E125,CL_Count,"&lt;&gt;"))</f>
        <v/>
      </c>
      <c r="O129" s="89">
        <f>'_Engine'!L125</f>
        <v/>
      </c>
      <c r="P129" s="90">
        <f>IF(ISNUMBER(O129),O129-cfg_AsOf,"")</f>
        <v/>
      </c>
      <c r="Q129" s="86">
        <f>IF($C129="","",IF(NOT(ISNUMBER(O129)),"N/A",IF(P129&lt;0,"EXPIRED",IF(P129&lt;=cfg_ExpiryWarn,"EXPIRING","OK"))))</f>
        <v/>
      </c>
      <c r="R129" s="87">
        <f>IF(OR($C129="",L129=""),"",SUMIFS(RC_Qty,RC_Prod,'_Engine'!E125,RC_Date,"&gt;"&amp;L129))</f>
        <v/>
      </c>
      <c r="S129" s="85">
        <f>'_Engine'!AC125</f>
        <v/>
      </c>
      <c r="T129" s="91">
        <f>'_Engine'!AD125</f>
        <v/>
      </c>
    </row>
    <row r="130" ht="20" customHeight="1">
      <c r="B130" s="85">
        <f>'_Engine'!B126</f>
        <v/>
      </c>
      <c r="C130" s="85">
        <f>'_Engine'!C126</f>
        <v/>
      </c>
      <c r="D130" s="86">
        <f>'_Engine'!D126</f>
        <v/>
      </c>
      <c r="E130" s="87">
        <f>'_Engine'!G126</f>
        <v/>
      </c>
      <c r="F130" s="87">
        <f>IF(OR($C130="",N130=0),"",INDEX(CL_Count,MATCH('_Engine'!E126&amp;"|1",CL_Key,0)))</f>
        <v/>
      </c>
      <c r="G130" s="87">
        <f>IF(OR($C130="",N130=0),"",INDEX(CL_Count,MATCH('_Engine'!E126&amp;"|"&amp;N130,CL_Key,0)))</f>
        <v/>
      </c>
      <c r="H130" s="87">
        <f>IF(OR($C130="",G130=""),"",G130+N(R130))</f>
        <v/>
      </c>
      <c r="I130" s="88">
        <f>IF(OR(H130="",E130="",N(E130)=0),"",H130/E130)</f>
        <v/>
      </c>
      <c r="J130" s="86">
        <f>IF($C130="","",IF(H130="","NO COUNT",IF(OR(E130="",N(E130)=0),"NO PAR",IF(I130&lt;=cfg_Crit,"CRITICAL",IF(I130&lt;=cfg_Low,"LOW","OK")))))</f>
        <v/>
      </c>
      <c r="K130" s="87">
        <f>IF(OR($C130="",H130="",E130=""),"",MAX(0,E130-H130))</f>
        <v/>
      </c>
      <c r="L130" s="89">
        <f>IF(OR($C130="",N130=0),"",INDEX(CL_Date,MATCH('_Engine'!E126&amp;"|"&amp;N130,CL_Key,0)))</f>
        <v/>
      </c>
      <c r="M130" s="89">
        <f>'_Engine'!F126</f>
        <v/>
      </c>
      <c r="N130" s="87">
        <f>IF($C130="","",COUNTIFS(CL_Prod,'_Engine'!E126,CL_Count,"&lt;&gt;"))</f>
        <v/>
      </c>
      <c r="O130" s="89">
        <f>'_Engine'!L126</f>
        <v/>
      </c>
      <c r="P130" s="90">
        <f>IF(ISNUMBER(O130),O130-cfg_AsOf,"")</f>
        <v/>
      </c>
      <c r="Q130" s="86">
        <f>IF($C130="","",IF(NOT(ISNUMBER(O130)),"N/A",IF(P130&lt;0,"EXPIRED",IF(P130&lt;=cfg_ExpiryWarn,"EXPIRING","OK"))))</f>
        <v/>
      </c>
      <c r="R130" s="87">
        <f>IF(OR($C130="",L130=""),"",SUMIFS(RC_Qty,RC_Prod,'_Engine'!E126,RC_Date,"&gt;"&amp;L130))</f>
        <v/>
      </c>
      <c r="S130" s="85">
        <f>'_Engine'!AC126</f>
        <v/>
      </c>
      <c r="T130" s="91">
        <f>'_Engine'!AD126</f>
        <v/>
      </c>
    </row>
    <row r="131" ht="20" customHeight="1">
      <c r="B131" s="85">
        <f>'_Engine'!B127</f>
        <v/>
      </c>
      <c r="C131" s="85">
        <f>'_Engine'!C127</f>
        <v/>
      </c>
      <c r="D131" s="86">
        <f>'_Engine'!D127</f>
        <v/>
      </c>
      <c r="E131" s="87">
        <f>'_Engine'!G127</f>
        <v/>
      </c>
      <c r="F131" s="87">
        <f>IF(OR($C131="",N131=0),"",INDEX(CL_Count,MATCH('_Engine'!E127&amp;"|1",CL_Key,0)))</f>
        <v/>
      </c>
      <c r="G131" s="87">
        <f>IF(OR($C131="",N131=0),"",INDEX(CL_Count,MATCH('_Engine'!E127&amp;"|"&amp;N131,CL_Key,0)))</f>
        <v/>
      </c>
      <c r="H131" s="87">
        <f>IF(OR($C131="",G131=""),"",G131+N(R131))</f>
        <v/>
      </c>
      <c r="I131" s="88">
        <f>IF(OR(H131="",E131="",N(E131)=0),"",H131/E131)</f>
        <v/>
      </c>
      <c r="J131" s="86">
        <f>IF($C131="","",IF(H131="","NO COUNT",IF(OR(E131="",N(E131)=0),"NO PAR",IF(I131&lt;=cfg_Crit,"CRITICAL",IF(I131&lt;=cfg_Low,"LOW","OK")))))</f>
        <v/>
      </c>
      <c r="K131" s="87">
        <f>IF(OR($C131="",H131="",E131=""),"",MAX(0,E131-H131))</f>
        <v/>
      </c>
      <c r="L131" s="89">
        <f>IF(OR($C131="",N131=0),"",INDEX(CL_Date,MATCH('_Engine'!E127&amp;"|"&amp;N131,CL_Key,0)))</f>
        <v/>
      </c>
      <c r="M131" s="89">
        <f>'_Engine'!F127</f>
        <v/>
      </c>
      <c r="N131" s="87">
        <f>IF($C131="","",COUNTIFS(CL_Prod,'_Engine'!E127,CL_Count,"&lt;&gt;"))</f>
        <v/>
      </c>
      <c r="O131" s="89">
        <f>'_Engine'!L127</f>
        <v/>
      </c>
      <c r="P131" s="90">
        <f>IF(ISNUMBER(O131),O131-cfg_AsOf,"")</f>
        <v/>
      </c>
      <c r="Q131" s="86">
        <f>IF($C131="","",IF(NOT(ISNUMBER(O131)),"N/A",IF(P131&lt;0,"EXPIRED",IF(P131&lt;=cfg_ExpiryWarn,"EXPIRING","OK"))))</f>
        <v/>
      </c>
      <c r="R131" s="87">
        <f>IF(OR($C131="",L131=""),"",SUMIFS(RC_Qty,RC_Prod,'_Engine'!E127,RC_Date,"&gt;"&amp;L131))</f>
        <v/>
      </c>
      <c r="S131" s="85">
        <f>'_Engine'!AC127</f>
        <v/>
      </c>
      <c r="T131" s="91">
        <f>'_Engine'!AD127</f>
        <v/>
      </c>
    </row>
    <row r="132" ht="20" customHeight="1">
      <c r="B132" s="85">
        <f>'_Engine'!B128</f>
        <v/>
      </c>
      <c r="C132" s="85">
        <f>'_Engine'!C128</f>
        <v/>
      </c>
      <c r="D132" s="86">
        <f>'_Engine'!D128</f>
        <v/>
      </c>
      <c r="E132" s="87">
        <f>'_Engine'!G128</f>
        <v/>
      </c>
      <c r="F132" s="87">
        <f>IF(OR($C132="",N132=0),"",INDEX(CL_Count,MATCH('_Engine'!E128&amp;"|1",CL_Key,0)))</f>
        <v/>
      </c>
      <c r="G132" s="87">
        <f>IF(OR($C132="",N132=0),"",INDEX(CL_Count,MATCH('_Engine'!E128&amp;"|"&amp;N132,CL_Key,0)))</f>
        <v/>
      </c>
      <c r="H132" s="87">
        <f>IF(OR($C132="",G132=""),"",G132+N(R132))</f>
        <v/>
      </c>
      <c r="I132" s="88">
        <f>IF(OR(H132="",E132="",N(E132)=0),"",H132/E132)</f>
        <v/>
      </c>
      <c r="J132" s="86">
        <f>IF($C132="","",IF(H132="","NO COUNT",IF(OR(E132="",N(E132)=0),"NO PAR",IF(I132&lt;=cfg_Crit,"CRITICAL",IF(I132&lt;=cfg_Low,"LOW","OK")))))</f>
        <v/>
      </c>
      <c r="K132" s="87">
        <f>IF(OR($C132="",H132="",E132=""),"",MAX(0,E132-H132))</f>
        <v/>
      </c>
      <c r="L132" s="89">
        <f>IF(OR($C132="",N132=0),"",INDEX(CL_Date,MATCH('_Engine'!E128&amp;"|"&amp;N132,CL_Key,0)))</f>
        <v/>
      </c>
      <c r="M132" s="89">
        <f>'_Engine'!F128</f>
        <v/>
      </c>
      <c r="N132" s="87">
        <f>IF($C132="","",COUNTIFS(CL_Prod,'_Engine'!E128,CL_Count,"&lt;&gt;"))</f>
        <v/>
      </c>
      <c r="O132" s="89">
        <f>'_Engine'!L128</f>
        <v/>
      </c>
      <c r="P132" s="90">
        <f>IF(ISNUMBER(O132),O132-cfg_AsOf,"")</f>
        <v/>
      </c>
      <c r="Q132" s="86">
        <f>IF($C132="","",IF(NOT(ISNUMBER(O132)),"N/A",IF(P132&lt;0,"EXPIRED",IF(P132&lt;=cfg_ExpiryWarn,"EXPIRING","OK"))))</f>
        <v/>
      </c>
      <c r="R132" s="87">
        <f>IF(OR($C132="",L132=""),"",SUMIFS(RC_Qty,RC_Prod,'_Engine'!E128,RC_Date,"&gt;"&amp;L132))</f>
        <v/>
      </c>
      <c r="S132" s="85">
        <f>'_Engine'!AC128</f>
        <v/>
      </c>
      <c r="T132" s="91">
        <f>'_Engine'!AD128</f>
        <v/>
      </c>
    </row>
    <row r="133" ht="20" customHeight="1">
      <c r="B133" s="85">
        <f>'_Engine'!B129</f>
        <v/>
      </c>
      <c r="C133" s="85">
        <f>'_Engine'!C129</f>
        <v/>
      </c>
      <c r="D133" s="86">
        <f>'_Engine'!D129</f>
        <v/>
      </c>
      <c r="E133" s="87">
        <f>'_Engine'!G129</f>
        <v/>
      </c>
      <c r="F133" s="87">
        <f>IF(OR($C133="",N133=0),"",INDEX(CL_Count,MATCH('_Engine'!E129&amp;"|1",CL_Key,0)))</f>
        <v/>
      </c>
      <c r="G133" s="87">
        <f>IF(OR($C133="",N133=0),"",INDEX(CL_Count,MATCH('_Engine'!E129&amp;"|"&amp;N133,CL_Key,0)))</f>
        <v/>
      </c>
      <c r="H133" s="87">
        <f>IF(OR($C133="",G133=""),"",G133+N(R133))</f>
        <v/>
      </c>
      <c r="I133" s="88">
        <f>IF(OR(H133="",E133="",N(E133)=0),"",H133/E133)</f>
        <v/>
      </c>
      <c r="J133" s="86">
        <f>IF($C133="","",IF(H133="","NO COUNT",IF(OR(E133="",N(E133)=0),"NO PAR",IF(I133&lt;=cfg_Crit,"CRITICAL",IF(I133&lt;=cfg_Low,"LOW","OK")))))</f>
        <v/>
      </c>
      <c r="K133" s="87">
        <f>IF(OR($C133="",H133="",E133=""),"",MAX(0,E133-H133))</f>
        <v/>
      </c>
      <c r="L133" s="89">
        <f>IF(OR($C133="",N133=0),"",INDEX(CL_Date,MATCH('_Engine'!E129&amp;"|"&amp;N133,CL_Key,0)))</f>
        <v/>
      </c>
      <c r="M133" s="89">
        <f>'_Engine'!F129</f>
        <v/>
      </c>
      <c r="N133" s="87">
        <f>IF($C133="","",COUNTIFS(CL_Prod,'_Engine'!E129,CL_Count,"&lt;&gt;"))</f>
        <v/>
      </c>
      <c r="O133" s="89">
        <f>'_Engine'!L129</f>
        <v/>
      </c>
      <c r="P133" s="90">
        <f>IF(ISNUMBER(O133),O133-cfg_AsOf,"")</f>
        <v/>
      </c>
      <c r="Q133" s="86">
        <f>IF($C133="","",IF(NOT(ISNUMBER(O133)),"N/A",IF(P133&lt;0,"EXPIRED",IF(P133&lt;=cfg_ExpiryWarn,"EXPIRING","OK"))))</f>
        <v/>
      </c>
      <c r="R133" s="87">
        <f>IF(OR($C133="",L133=""),"",SUMIFS(RC_Qty,RC_Prod,'_Engine'!E129,RC_Date,"&gt;"&amp;L133))</f>
        <v/>
      </c>
      <c r="S133" s="85">
        <f>'_Engine'!AC129</f>
        <v/>
      </c>
      <c r="T133" s="91">
        <f>'_Engine'!AD129</f>
        <v/>
      </c>
    </row>
    <row r="134" ht="20" customHeight="1">
      <c r="B134" s="85">
        <f>'_Engine'!B130</f>
        <v/>
      </c>
      <c r="C134" s="85">
        <f>'_Engine'!C130</f>
        <v/>
      </c>
      <c r="D134" s="86">
        <f>'_Engine'!D130</f>
        <v/>
      </c>
      <c r="E134" s="87">
        <f>'_Engine'!G130</f>
        <v/>
      </c>
      <c r="F134" s="87">
        <f>IF(OR($C134="",N134=0),"",INDEX(CL_Count,MATCH('_Engine'!E130&amp;"|1",CL_Key,0)))</f>
        <v/>
      </c>
      <c r="G134" s="87">
        <f>IF(OR($C134="",N134=0),"",INDEX(CL_Count,MATCH('_Engine'!E130&amp;"|"&amp;N134,CL_Key,0)))</f>
        <v/>
      </c>
      <c r="H134" s="87">
        <f>IF(OR($C134="",G134=""),"",G134+N(R134))</f>
        <v/>
      </c>
      <c r="I134" s="88">
        <f>IF(OR(H134="",E134="",N(E134)=0),"",H134/E134)</f>
        <v/>
      </c>
      <c r="J134" s="86">
        <f>IF($C134="","",IF(H134="","NO COUNT",IF(OR(E134="",N(E134)=0),"NO PAR",IF(I134&lt;=cfg_Crit,"CRITICAL",IF(I134&lt;=cfg_Low,"LOW","OK")))))</f>
        <v/>
      </c>
      <c r="K134" s="87">
        <f>IF(OR($C134="",H134="",E134=""),"",MAX(0,E134-H134))</f>
        <v/>
      </c>
      <c r="L134" s="89">
        <f>IF(OR($C134="",N134=0),"",INDEX(CL_Date,MATCH('_Engine'!E130&amp;"|"&amp;N134,CL_Key,0)))</f>
        <v/>
      </c>
      <c r="M134" s="89">
        <f>'_Engine'!F130</f>
        <v/>
      </c>
      <c r="N134" s="87">
        <f>IF($C134="","",COUNTIFS(CL_Prod,'_Engine'!E130,CL_Count,"&lt;&gt;"))</f>
        <v/>
      </c>
      <c r="O134" s="89">
        <f>'_Engine'!L130</f>
        <v/>
      </c>
      <c r="P134" s="90">
        <f>IF(ISNUMBER(O134),O134-cfg_AsOf,"")</f>
        <v/>
      </c>
      <c r="Q134" s="86">
        <f>IF($C134="","",IF(NOT(ISNUMBER(O134)),"N/A",IF(P134&lt;0,"EXPIRED",IF(P134&lt;=cfg_ExpiryWarn,"EXPIRING","OK"))))</f>
        <v/>
      </c>
      <c r="R134" s="87">
        <f>IF(OR($C134="",L134=""),"",SUMIFS(RC_Qty,RC_Prod,'_Engine'!E130,RC_Date,"&gt;"&amp;L134))</f>
        <v/>
      </c>
      <c r="S134" s="85">
        <f>'_Engine'!AC130</f>
        <v/>
      </c>
      <c r="T134" s="91">
        <f>'_Engine'!AD130</f>
        <v/>
      </c>
    </row>
    <row r="135" ht="20" customHeight="1">
      <c r="B135" s="85">
        <f>'_Engine'!B131</f>
        <v/>
      </c>
      <c r="C135" s="85">
        <f>'_Engine'!C131</f>
        <v/>
      </c>
      <c r="D135" s="86">
        <f>'_Engine'!D131</f>
        <v/>
      </c>
      <c r="E135" s="87">
        <f>'_Engine'!G131</f>
        <v/>
      </c>
      <c r="F135" s="87">
        <f>IF(OR($C135="",N135=0),"",INDEX(CL_Count,MATCH('_Engine'!E131&amp;"|1",CL_Key,0)))</f>
        <v/>
      </c>
      <c r="G135" s="87">
        <f>IF(OR($C135="",N135=0),"",INDEX(CL_Count,MATCH('_Engine'!E131&amp;"|"&amp;N135,CL_Key,0)))</f>
        <v/>
      </c>
      <c r="H135" s="87">
        <f>IF(OR($C135="",G135=""),"",G135+N(R135))</f>
        <v/>
      </c>
      <c r="I135" s="88">
        <f>IF(OR(H135="",E135="",N(E135)=0),"",H135/E135)</f>
        <v/>
      </c>
      <c r="J135" s="86">
        <f>IF($C135="","",IF(H135="","NO COUNT",IF(OR(E135="",N(E135)=0),"NO PAR",IF(I135&lt;=cfg_Crit,"CRITICAL",IF(I135&lt;=cfg_Low,"LOW","OK")))))</f>
        <v/>
      </c>
      <c r="K135" s="87">
        <f>IF(OR($C135="",H135="",E135=""),"",MAX(0,E135-H135))</f>
        <v/>
      </c>
      <c r="L135" s="89">
        <f>IF(OR($C135="",N135=0),"",INDEX(CL_Date,MATCH('_Engine'!E131&amp;"|"&amp;N135,CL_Key,0)))</f>
        <v/>
      </c>
      <c r="M135" s="89">
        <f>'_Engine'!F131</f>
        <v/>
      </c>
      <c r="N135" s="87">
        <f>IF($C135="","",COUNTIFS(CL_Prod,'_Engine'!E131,CL_Count,"&lt;&gt;"))</f>
        <v/>
      </c>
      <c r="O135" s="89">
        <f>'_Engine'!L131</f>
        <v/>
      </c>
      <c r="P135" s="90">
        <f>IF(ISNUMBER(O135),O135-cfg_AsOf,"")</f>
        <v/>
      </c>
      <c r="Q135" s="86">
        <f>IF($C135="","",IF(NOT(ISNUMBER(O135)),"N/A",IF(P135&lt;0,"EXPIRED",IF(P135&lt;=cfg_ExpiryWarn,"EXPIRING","OK"))))</f>
        <v/>
      </c>
      <c r="R135" s="87">
        <f>IF(OR($C135="",L135=""),"",SUMIFS(RC_Qty,RC_Prod,'_Engine'!E131,RC_Date,"&gt;"&amp;L135))</f>
        <v/>
      </c>
      <c r="S135" s="85">
        <f>'_Engine'!AC131</f>
        <v/>
      </c>
      <c r="T135" s="91">
        <f>'_Engine'!AD131</f>
        <v/>
      </c>
    </row>
    <row r="136" ht="20" customHeight="1">
      <c r="B136" s="85">
        <f>'_Engine'!B132</f>
        <v/>
      </c>
      <c r="C136" s="85">
        <f>'_Engine'!C132</f>
        <v/>
      </c>
      <c r="D136" s="86">
        <f>'_Engine'!D132</f>
        <v/>
      </c>
      <c r="E136" s="87">
        <f>'_Engine'!G132</f>
        <v/>
      </c>
      <c r="F136" s="87">
        <f>IF(OR($C136="",N136=0),"",INDEX(CL_Count,MATCH('_Engine'!E132&amp;"|1",CL_Key,0)))</f>
        <v/>
      </c>
      <c r="G136" s="87">
        <f>IF(OR($C136="",N136=0),"",INDEX(CL_Count,MATCH('_Engine'!E132&amp;"|"&amp;N136,CL_Key,0)))</f>
        <v/>
      </c>
      <c r="H136" s="87">
        <f>IF(OR($C136="",G136=""),"",G136+N(R136))</f>
        <v/>
      </c>
      <c r="I136" s="88">
        <f>IF(OR(H136="",E136="",N(E136)=0),"",H136/E136)</f>
        <v/>
      </c>
      <c r="J136" s="86">
        <f>IF($C136="","",IF(H136="","NO COUNT",IF(OR(E136="",N(E136)=0),"NO PAR",IF(I136&lt;=cfg_Crit,"CRITICAL",IF(I136&lt;=cfg_Low,"LOW","OK")))))</f>
        <v/>
      </c>
      <c r="K136" s="87">
        <f>IF(OR($C136="",H136="",E136=""),"",MAX(0,E136-H136))</f>
        <v/>
      </c>
      <c r="L136" s="89">
        <f>IF(OR($C136="",N136=0),"",INDEX(CL_Date,MATCH('_Engine'!E132&amp;"|"&amp;N136,CL_Key,0)))</f>
        <v/>
      </c>
      <c r="M136" s="89">
        <f>'_Engine'!F132</f>
        <v/>
      </c>
      <c r="N136" s="87">
        <f>IF($C136="","",COUNTIFS(CL_Prod,'_Engine'!E132,CL_Count,"&lt;&gt;"))</f>
        <v/>
      </c>
      <c r="O136" s="89">
        <f>'_Engine'!L132</f>
        <v/>
      </c>
      <c r="P136" s="90">
        <f>IF(ISNUMBER(O136),O136-cfg_AsOf,"")</f>
        <v/>
      </c>
      <c r="Q136" s="86">
        <f>IF($C136="","",IF(NOT(ISNUMBER(O136)),"N/A",IF(P136&lt;0,"EXPIRED",IF(P136&lt;=cfg_ExpiryWarn,"EXPIRING","OK"))))</f>
        <v/>
      </c>
      <c r="R136" s="87">
        <f>IF(OR($C136="",L136=""),"",SUMIFS(RC_Qty,RC_Prod,'_Engine'!E132,RC_Date,"&gt;"&amp;L136))</f>
        <v/>
      </c>
      <c r="S136" s="85">
        <f>'_Engine'!AC132</f>
        <v/>
      </c>
      <c r="T136" s="91">
        <f>'_Engine'!AD132</f>
        <v/>
      </c>
    </row>
    <row r="137" ht="20" customHeight="1">
      <c r="B137" s="85">
        <f>'_Engine'!B133</f>
        <v/>
      </c>
      <c r="C137" s="85">
        <f>'_Engine'!C133</f>
        <v/>
      </c>
      <c r="D137" s="86">
        <f>'_Engine'!D133</f>
        <v/>
      </c>
      <c r="E137" s="87">
        <f>'_Engine'!G133</f>
        <v/>
      </c>
      <c r="F137" s="87">
        <f>IF(OR($C137="",N137=0),"",INDEX(CL_Count,MATCH('_Engine'!E133&amp;"|1",CL_Key,0)))</f>
        <v/>
      </c>
      <c r="G137" s="87">
        <f>IF(OR($C137="",N137=0),"",INDEX(CL_Count,MATCH('_Engine'!E133&amp;"|"&amp;N137,CL_Key,0)))</f>
        <v/>
      </c>
      <c r="H137" s="87">
        <f>IF(OR($C137="",G137=""),"",G137+N(R137))</f>
        <v/>
      </c>
      <c r="I137" s="88">
        <f>IF(OR(H137="",E137="",N(E137)=0),"",H137/E137)</f>
        <v/>
      </c>
      <c r="J137" s="86">
        <f>IF($C137="","",IF(H137="","NO COUNT",IF(OR(E137="",N(E137)=0),"NO PAR",IF(I137&lt;=cfg_Crit,"CRITICAL",IF(I137&lt;=cfg_Low,"LOW","OK")))))</f>
        <v/>
      </c>
      <c r="K137" s="87">
        <f>IF(OR($C137="",H137="",E137=""),"",MAX(0,E137-H137))</f>
        <v/>
      </c>
      <c r="L137" s="89">
        <f>IF(OR($C137="",N137=0),"",INDEX(CL_Date,MATCH('_Engine'!E133&amp;"|"&amp;N137,CL_Key,0)))</f>
        <v/>
      </c>
      <c r="M137" s="89">
        <f>'_Engine'!F133</f>
        <v/>
      </c>
      <c r="N137" s="87">
        <f>IF($C137="","",COUNTIFS(CL_Prod,'_Engine'!E133,CL_Count,"&lt;&gt;"))</f>
        <v/>
      </c>
      <c r="O137" s="89">
        <f>'_Engine'!L133</f>
        <v/>
      </c>
      <c r="P137" s="90">
        <f>IF(ISNUMBER(O137),O137-cfg_AsOf,"")</f>
        <v/>
      </c>
      <c r="Q137" s="86">
        <f>IF($C137="","",IF(NOT(ISNUMBER(O137)),"N/A",IF(P137&lt;0,"EXPIRED",IF(P137&lt;=cfg_ExpiryWarn,"EXPIRING","OK"))))</f>
        <v/>
      </c>
      <c r="R137" s="87">
        <f>IF(OR($C137="",L137=""),"",SUMIFS(RC_Qty,RC_Prod,'_Engine'!E133,RC_Date,"&gt;"&amp;L137))</f>
        <v/>
      </c>
      <c r="S137" s="85">
        <f>'_Engine'!AC133</f>
        <v/>
      </c>
      <c r="T137" s="91">
        <f>'_Engine'!AD133</f>
        <v/>
      </c>
    </row>
    <row r="138" ht="20" customHeight="1">
      <c r="B138" s="85">
        <f>'_Engine'!B134</f>
        <v/>
      </c>
      <c r="C138" s="85">
        <f>'_Engine'!C134</f>
        <v/>
      </c>
      <c r="D138" s="86">
        <f>'_Engine'!D134</f>
        <v/>
      </c>
      <c r="E138" s="87">
        <f>'_Engine'!G134</f>
        <v/>
      </c>
      <c r="F138" s="87">
        <f>IF(OR($C138="",N138=0),"",INDEX(CL_Count,MATCH('_Engine'!E134&amp;"|1",CL_Key,0)))</f>
        <v/>
      </c>
      <c r="G138" s="87">
        <f>IF(OR($C138="",N138=0),"",INDEX(CL_Count,MATCH('_Engine'!E134&amp;"|"&amp;N138,CL_Key,0)))</f>
        <v/>
      </c>
      <c r="H138" s="87">
        <f>IF(OR($C138="",G138=""),"",G138+N(R138))</f>
        <v/>
      </c>
      <c r="I138" s="88">
        <f>IF(OR(H138="",E138="",N(E138)=0),"",H138/E138)</f>
        <v/>
      </c>
      <c r="J138" s="86">
        <f>IF($C138="","",IF(H138="","NO COUNT",IF(OR(E138="",N(E138)=0),"NO PAR",IF(I138&lt;=cfg_Crit,"CRITICAL",IF(I138&lt;=cfg_Low,"LOW","OK")))))</f>
        <v/>
      </c>
      <c r="K138" s="87">
        <f>IF(OR($C138="",H138="",E138=""),"",MAX(0,E138-H138))</f>
        <v/>
      </c>
      <c r="L138" s="89">
        <f>IF(OR($C138="",N138=0),"",INDEX(CL_Date,MATCH('_Engine'!E134&amp;"|"&amp;N138,CL_Key,0)))</f>
        <v/>
      </c>
      <c r="M138" s="89">
        <f>'_Engine'!F134</f>
        <v/>
      </c>
      <c r="N138" s="87">
        <f>IF($C138="","",COUNTIFS(CL_Prod,'_Engine'!E134,CL_Count,"&lt;&gt;"))</f>
        <v/>
      </c>
      <c r="O138" s="89">
        <f>'_Engine'!L134</f>
        <v/>
      </c>
      <c r="P138" s="90">
        <f>IF(ISNUMBER(O138),O138-cfg_AsOf,"")</f>
        <v/>
      </c>
      <c r="Q138" s="86">
        <f>IF($C138="","",IF(NOT(ISNUMBER(O138)),"N/A",IF(P138&lt;0,"EXPIRED",IF(P138&lt;=cfg_ExpiryWarn,"EXPIRING","OK"))))</f>
        <v/>
      </c>
      <c r="R138" s="87">
        <f>IF(OR($C138="",L138=""),"",SUMIFS(RC_Qty,RC_Prod,'_Engine'!E134,RC_Date,"&gt;"&amp;L138))</f>
        <v/>
      </c>
      <c r="S138" s="85">
        <f>'_Engine'!AC134</f>
        <v/>
      </c>
      <c r="T138" s="91">
        <f>'_Engine'!AD134</f>
        <v/>
      </c>
    </row>
    <row r="139" ht="20" customHeight="1">
      <c r="B139" s="85">
        <f>'_Engine'!B135</f>
        <v/>
      </c>
      <c r="C139" s="85">
        <f>'_Engine'!C135</f>
        <v/>
      </c>
      <c r="D139" s="86">
        <f>'_Engine'!D135</f>
        <v/>
      </c>
      <c r="E139" s="87">
        <f>'_Engine'!G135</f>
        <v/>
      </c>
      <c r="F139" s="87">
        <f>IF(OR($C139="",N139=0),"",INDEX(CL_Count,MATCH('_Engine'!E135&amp;"|1",CL_Key,0)))</f>
        <v/>
      </c>
      <c r="G139" s="87">
        <f>IF(OR($C139="",N139=0),"",INDEX(CL_Count,MATCH('_Engine'!E135&amp;"|"&amp;N139,CL_Key,0)))</f>
        <v/>
      </c>
      <c r="H139" s="87">
        <f>IF(OR($C139="",G139=""),"",G139+N(R139))</f>
        <v/>
      </c>
      <c r="I139" s="88">
        <f>IF(OR(H139="",E139="",N(E139)=0),"",H139/E139)</f>
        <v/>
      </c>
      <c r="J139" s="86">
        <f>IF($C139="","",IF(H139="","NO COUNT",IF(OR(E139="",N(E139)=0),"NO PAR",IF(I139&lt;=cfg_Crit,"CRITICAL",IF(I139&lt;=cfg_Low,"LOW","OK")))))</f>
        <v/>
      </c>
      <c r="K139" s="87">
        <f>IF(OR($C139="",H139="",E139=""),"",MAX(0,E139-H139))</f>
        <v/>
      </c>
      <c r="L139" s="89">
        <f>IF(OR($C139="",N139=0),"",INDEX(CL_Date,MATCH('_Engine'!E135&amp;"|"&amp;N139,CL_Key,0)))</f>
        <v/>
      </c>
      <c r="M139" s="89">
        <f>'_Engine'!F135</f>
        <v/>
      </c>
      <c r="N139" s="87">
        <f>IF($C139="","",COUNTIFS(CL_Prod,'_Engine'!E135,CL_Count,"&lt;&gt;"))</f>
        <v/>
      </c>
      <c r="O139" s="89">
        <f>'_Engine'!L135</f>
        <v/>
      </c>
      <c r="P139" s="90">
        <f>IF(ISNUMBER(O139),O139-cfg_AsOf,"")</f>
        <v/>
      </c>
      <c r="Q139" s="86">
        <f>IF($C139="","",IF(NOT(ISNUMBER(O139)),"N/A",IF(P139&lt;0,"EXPIRED",IF(P139&lt;=cfg_ExpiryWarn,"EXPIRING","OK"))))</f>
        <v/>
      </c>
      <c r="R139" s="87">
        <f>IF(OR($C139="",L139=""),"",SUMIFS(RC_Qty,RC_Prod,'_Engine'!E135,RC_Date,"&gt;"&amp;L139))</f>
        <v/>
      </c>
      <c r="S139" s="85">
        <f>'_Engine'!AC135</f>
        <v/>
      </c>
      <c r="T139" s="91">
        <f>'_Engine'!AD135</f>
        <v/>
      </c>
    </row>
    <row r="140" ht="20" customHeight="1">
      <c r="B140" s="85">
        <f>'_Engine'!B136</f>
        <v/>
      </c>
      <c r="C140" s="85">
        <f>'_Engine'!C136</f>
        <v/>
      </c>
      <c r="D140" s="86">
        <f>'_Engine'!D136</f>
        <v/>
      </c>
      <c r="E140" s="87">
        <f>'_Engine'!G136</f>
        <v/>
      </c>
      <c r="F140" s="87">
        <f>IF(OR($C140="",N140=0),"",INDEX(CL_Count,MATCH('_Engine'!E136&amp;"|1",CL_Key,0)))</f>
        <v/>
      </c>
      <c r="G140" s="87">
        <f>IF(OR($C140="",N140=0),"",INDEX(CL_Count,MATCH('_Engine'!E136&amp;"|"&amp;N140,CL_Key,0)))</f>
        <v/>
      </c>
      <c r="H140" s="87">
        <f>IF(OR($C140="",G140=""),"",G140+N(R140))</f>
        <v/>
      </c>
      <c r="I140" s="88">
        <f>IF(OR(H140="",E140="",N(E140)=0),"",H140/E140)</f>
        <v/>
      </c>
      <c r="J140" s="86">
        <f>IF($C140="","",IF(H140="","NO COUNT",IF(OR(E140="",N(E140)=0),"NO PAR",IF(I140&lt;=cfg_Crit,"CRITICAL",IF(I140&lt;=cfg_Low,"LOW","OK")))))</f>
        <v/>
      </c>
      <c r="K140" s="87">
        <f>IF(OR($C140="",H140="",E140=""),"",MAX(0,E140-H140))</f>
        <v/>
      </c>
      <c r="L140" s="89">
        <f>IF(OR($C140="",N140=0),"",INDEX(CL_Date,MATCH('_Engine'!E136&amp;"|"&amp;N140,CL_Key,0)))</f>
        <v/>
      </c>
      <c r="M140" s="89">
        <f>'_Engine'!F136</f>
        <v/>
      </c>
      <c r="N140" s="87">
        <f>IF($C140="","",COUNTIFS(CL_Prod,'_Engine'!E136,CL_Count,"&lt;&gt;"))</f>
        <v/>
      </c>
      <c r="O140" s="89">
        <f>'_Engine'!L136</f>
        <v/>
      </c>
      <c r="P140" s="90">
        <f>IF(ISNUMBER(O140),O140-cfg_AsOf,"")</f>
        <v/>
      </c>
      <c r="Q140" s="86">
        <f>IF($C140="","",IF(NOT(ISNUMBER(O140)),"N/A",IF(P140&lt;0,"EXPIRED",IF(P140&lt;=cfg_ExpiryWarn,"EXPIRING","OK"))))</f>
        <v/>
      </c>
      <c r="R140" s="87">
        <f>IF(OR($C140="",L140=""),"",SUMIFS(RC_Qty,RC_Prod,'_Engine'!E136,RC_Date,"&gt;"&amp;L140))</f>
        <v/>
      </c>
      <c r="S140" s="85">
        <f>'_Engine'!AC136</f>
        <v/>
      </c>
      <c r="T140" s="91">
        <f>'_Engine'!AD136</f>
        <v/>
      </c>
    </row>
    <row r="141" ht="20" customHeight="1">
      <c r="B141" s="85">
        <f>'_Engine'!B137</f>
        <v/>
      </c>
      <c r="C141" s="85">
        <f>'_Engine'!C137</f>
        <v/>
      </c>
      <c r="D141" s="86">
        <f>'_Engine'!D137</f>
        <v/>
      </c>
      <c r="E141" s="87">
        <f>'_Engine'!G137</f>
        <v/>
      </c>
      <c r="F141" s="87">
        <f>IF(OR($C141="",N141=0),"",INDEX(CL_Count,MATCH('_Engine'!E137&amp;"|1",CL_Key,0)))</f>
        <v/>
      </c>
      <c r="G141" s="87">
        <f>IF(OR($C141="",N141=0),"",INDEX(CL_Count,MATCH('_Engine'!E137&amp;"|"&amp;N141,CL_Key,0)))</f>
        <v/>
      </c>
      <c r="H141" s="87">
        <f>IF(OR($C141="",G141=""),"",G141+N(R141))</f>
        <v/>
      </c>
      <c r="I141" s="88">
        <f>IF(OR(H141="",E141="",N(E141)=0),"",H141/E141)</f>
        <v/>
      </c>
      <c r="J141" s="86">
        <f>IF($C141="","",IF(H141="","NO COUNT",IF(OR(E141="",N(E141)=0),"NO PAR",IF(I141&lt;=cfg_Crit,"CRITICAL",IF(I141&lt;=cfg_Low,"LOW","OK")))))</f>
        <v/>
      </c>
      <c r="K141" s="87">
        <f>IF(OR($C141="",H141="",E141=""),"",MAX(0,E141-H141))</f>
        <v/>
      </c>
      <c r="L141" s="89">
        <f>IF(OR($C141="",N141=0),"",INDEX(CL_Date,MATCH('_Engine'!E137&amp;"|"&amp;N141,CL_Key,0)))</f>
        <v/>
      </c>
      <c r="M141" s="89">
        <f>'_Engine'!F137</f>
        <v/>
      </c>
      <c r="N141" s="87">
        <f>IF($C141="","",COUNTIFS(CL_Prod,'_Engine'!E137,CL_Count,"&lt;&gt;"))</f>
        <v/>
      </c>
      <c r="O141" s="89">
        <f>'_Engine'!L137</f>
        <v/>
      </c>
      <c r="P141" s="90">
        <f>IF(ISNUMBER(O141),O141-cfg_AsOf,"")</f>
        <v/>
      </c>
      <c r="Q141" s="86">
        <f>IF($C141="","",IF(NOT(ISNUMBER(O141)),"N/A",IF(P141&lt;0,"EXPIRED",IF(P141&lt;=cfg_ExpiryWarn,"EXPIRING","OK"))))</f>
        <v/>
      </c>
      <c r="R141" s="87">
        <f>IF(OR($C141="",L141=""),"",SUMIFS(RC_Qty,RC_Prod,'_Engine'!E137,RC_Date,"&gt;"&amp;L141))</f>
        <v/>
      </c>
      <c r="S141" s="85">
        <f>'_Engine'!AC137</f>
        <v/>
      </c>
      <c r="T141" s="91">
        <f>'_Engine'!AD137</f>
        <v/>
      </c>
    </row>
    <row r="142" ht="20" customHeight="1">
      <c r="B142" s="85">
        <f>'_Engine'!B138</f>
        <v/>
      </c>
      <c r="C142" s="85">
        <f>'_Engine'!C138</f>
        <v/>
      </c>
      <c r="D142" s="86">
        <f>'_Engine'!D138</f>
        <v/>
      </c>
      <c r="E142" s="87">
        <f>'_Engine'!G138</f>
        <v/>
      </c>
      <c r="F142" s="87">
        <f>IF(OR($C142="",N142=0),"",INDEX(CL_Count,MATCH('_Engine'!E138&amp;"|1",CL_Key,0)))</f>
        <v/>
      </c>
      <c r="G142" s="87">
        <f>IF(OR($C142="",N142=0),"",INDEX(CL_Count,MATCH('_Engine'!E138&amp;"|"&amp;N142,CL_Key,0)))</f>
        <v/>
      </c>
      <c r="H142" s="87">
        <f>IF(OR($C142="",G142=""),"",G142+N(R142))</f>
        <v/>
      </c>
      <c r="I142" s="88">
        <f>IF(OR(H142="",E142="",N(E142)=0),"",H142/E142)</f>
        <v/>
      </c>
      <c r="J142" s="86">
        <f>IF($C142="","",IF(H142="","NO COUNT",IF(OR(E142="",N(E142)=0),"NO PAR",IF(I142&lt;=cfg_Crit,"CRITICAL",IF(I142&lt;=cfg_Low,"LOW","OK")))))</f>
        <v/>
      </c>
      <c r="K142" s="87">
        <f>IF(OR($C142="",H142="",E142=""),"",MAX(0,E142-H142))</f>
        <v/>
      </c>
      <c r="L142" s="89">
        <f>IF(OR($C142="",N142=0),"",INDEX(CL_Date,MATCH('_Engine'!E138&amp;"|"&amp;N142,CL_Key,0)))</f>
        <v/>
      </c>
      <c r="M142" s="89">
        <f>'_Engine'!F138</f>
        <v/>
      </c>
      <c r="N142" s="87">
        <f>IF($C142="","",COUNTIFS(CL_Prod,'_Engine'!E138,CL_Count,"&lt;&gt;"))</f>
        <v/>
      </c>
      <c r="O142" s="89">
        <f>'_Engine'!L138</f>
        <v/>
      </c>
      <c r="P142" s="90">
        <f>IF(ISNUMBER(O142),O142-cfg_AsOf,"")</f>
        <v/>
      </c>
      <c r="Q142" s="86">
        <f>IF($C142="","",IF(NOT(ISNUMBER(O142)),"N/A",IF(P142&lt;0,"EXPIRED",IF(P142&lt;=cfg_ExpiryWarn,"EXPIRING","OK"))))</f>
        <v/>
      </c>
      <c r="R142" s="87">
        <f>IF(OR($C142="",L142=""),"",SUMIFS(RC_Qty,RC_Prod,'_Engine'!E138,RC_Date,"&gt;"&amp;L142))</f>
        <v/>
      </c>
      <c r="S142" s="85">
        <f>'_Engine'!AC138</f>
        <v/>
      </c>
      <c r="T142" s="91">
        <f>'_Engine'!AD138</f>
        <v/>
      </c>
    </row>
    <row r="143" ht="20" customHeight="1">
      <c r="B143" s="85">
        <f>'_Engine'!B139</f>
        <v/>
      </c>
      <c r="C143" s="85">
        <f>'_Engine'!C139</f>
        <v/>
      </c>
      <c r="D143" s="86">
        <f>'_Engine'!D139</f>
        <v/>
      </c>
      <c r="E143" s="87">
        <f>'_Engine'!G139</f>
        <v/>
      </c>
      <c r="F143" s="87">
        <f>IF(OR($C143="",N143=0),"",INDEX(CL_Count,MATCH('_Engine'!E139&amp;"|1",CL_Key,0)))</f>
        <v/>
      </c>
      <c r="G143" s="87">
        <f>IF(OR($C143="",N143=0),"",INDEX(CL_Count,MATCH('_Engine'!E139&amp;"|"&amp;N143,CL_Key,0)))</f>
        <v/>
      </c>
      <c r="H143" s="87">
        <f>IF(OR($C143="",G143=""),"",G143+N(R143))</f>
        <v/>
      </c>
      <c r="I143" s="88">
        <f>IF(OR(H143="",E143="",N(E143)=0),"",H143/E143)</f>
        <v/>
      </c>
      <c r="J143" s="86">
        <f>IF($C143="","",IF(H143="","NO COUNT",IF(OR(E143="",N(E143)=0),"NO PAR",IF(I143&lt;=cfg_Crit,"CRITICAL",IF(I143&lt;=cfg_Low,"LOW","OK")))))</f>
        <v/>
      </c>
      <c r="K143" s="87">
        <f>IF(OR($C143="",H143="",E143=""),"",MAX(0,E143-H143))</f>
        <v/>
      </c>
      <c r="L143" s="89">
        <f>IF(OR($C143="",N143=0),"",INDEX(CL_Date,MATCH('_Engine'!E139&amp;"|"&amp;N143,CL_Key,0)))</f>
        <v/>
      </c>
      <c r="M143" s="89">
        <f>'_Engine'!F139</f>
        <v/>
      </c>
      <c r="N143" s="87">
        <f>IF($C143="","",COUNTIFS(CL_Prod,'_Engine'!E139,CL_Count,"&lt;&gt;"))</f>
        <v/>
      </c>
      <c r="O143" s="89">
        <f>'_Engine'!L139</f>
        <v/>
      </c>
      <c r="P143" s="90">
        <f>IF(ISNUMBER(O143),O143-cfg_AsOf,"")</f>
        <v/>
      </c>
      <c r="Q143" s="86">
        <f>IF($C143="","",IF(NOT(ISNUMBER(O143)),"N/A",IF(P143&lt;0,"EXPIRED",IF(P143&lt;=cfg_ExpiryWarn,"EXPIRING","OK"))))</f>
        <v/>
      </c>
      <c r="R143" s="87">
        <f>IF(OR($C143="",L143=""),"",SUMIFS(RC_Qty,RC_Prod,'_Engine'!E139,RC_Date,"&gt;"&amp;L143))</f>
        <v/>
      </c>
      <c r="S143" s="85">
        <f>'_Engine'!AC139</f>
        <v/>
      </c>
      <c r="T143" s="91">
        <f>'_Engine'!AD139</f>
        <v/>
      </c>
    </row>
    <row r="144" ht="20" customHeight="1">
      <c r="B144" s="85">
        <f>'_Engine'!B140</f>
        <v/>
      </c>
      <c r="C144" s="85">
        <f>'_Engine'!C140</f>
        <v/>
      </c>
      <c r="D144" s="86">
        <f>'_Engine'!D140</f>
        <v/>
      </c>
      <c r="E144" s="87">
        <f>'_Engine'!G140</f>
        <v/>
      </c>
      <c r="F144" s="87">
        <f>IF(OR($C144="",N144=0),"",INDEX(CL_Count,MATCH('_Engine'!E140&amp;"|1",CL_Key,0)))</f>
        <v/>
      </c>
      <c r="G144" s="87">
        <f>IF(OR($C144="",N144=0),"",INDEX(CL_Count,MATCH('_Engine'!E140&amp;"|"&amp;N144,CL_Key,0)))</f>
        <v/>
      </c>
      <c r="H144" s="87">
        <f>IF(OR($C144="",G144=""),"",G144+N(R144))</f>
        <v/>
      </c>
      <c r="I144" s="88">
        <f>IF(OR(H144="",E144="",N(E144)=0),"",H144/E144)</f>
        <v/>
      </c>
      <c r="J144" s="86">
        <f>IF($C144="","",IF(H144="","NO COUNT",IF(OR(E144="",N(E144)=0),"NO PAR",IF(I144&lt;=cfg_Crit,"CRITICAL",IF(I144&lt;=cfg_Low,"LOW","OK")))))</f>
        <v/>
      </c>
      <c r="K144" s="87">
        <f>IF(OR($C144="",H144="",E144=""),"",MAX(0,E144-H144))</f>
        <v/>
      </c>
      <c r="L144" s="89">
        <f>IF(OR($C144="",N144=0),"",INDEX(CL_Date,MATCH('_Engine'!E140&amp;"|"&amp;N144,CL_Key,0)))</f>
        <v/>
      </c>
      <c r="M144" s="89">
        <f>'_Engine'!F140</f>
        <v/>
      </c>
      <c r="N144" s="87">
        <f>IF($C144="","",COUNTIFS(CL_Prod,'_Engine'!E140,CL_Count,"&lt;&gt;"))</f>
        <v/>
      </c>
      <c r="O144" s="89">
        <f>'_Engine'!L140</f>
        <v/>
      </c>
      <c r="P144" s="90">
        <f>IF(ISNUMBER(O144),O144-cfg_AsOf,"")</f>
        <v/>
      </c>
      <c r="Q144" s="86">
        <f>IF($C144="","",IF(NOT(ISNUMBER(O144)),"N/A",IF(P144&lt;0,"EXPIRED",IF(P144&lt;=cfg_ExpiryWarn,"EXPIRING","OK"))))</f>
        <v/>
      </c>
      <c r="R144" s="87">
        <f>IF(OR($C144="",L144=""),"",SUMIFS(RC_Qty,RC_Prod,'_Engine'!E140,RC_Date,"&gt;"&amp;L144))</f>
        <v/>
      </c>
      <c r="S144" s="85">
        <f>'_Engine'!AC140</f>
        <v/>
      </c>
      <c r="T144" s="91">
        <f>'_Engine'!AD140</f>
        <v/>
      </c>
    </row>
    <row r="145" ht="20" customHeight="1">
      <c r="B145" s="85">
        <f>'_Engine'!B141</f>
        <v/>
      </c>
      <c r="C145" s="85">
        <f>'_Engine'!C141</f>
        <v/>
      </c>
      <c r="D145" s="86">
        <f>'_Engine'!D141</f>
        <v/>
      </c>
      <c r="E145" s="87">
        <f>'_Engine'!G141</f>
        <v/>
      </c>
      <c r="F145" s="87">
        <f>IF(OR($C145="",N145=0),"",INDEX(CL_Count,MATCH('_Engine'!E141&amp;"|1",CL_Key,0)))</f>
        <v/>
      </c>
      <c r="G145" s="87">
        <f>IF(OR($C145="",N145=0),"",INDEX(CL_Count,MATCH('_Engine'!E141&amp;"|"&amp;N145,CL_Key,0)))</f>
        <v/>
      </c>
      <c r="H145" s="87">
        <f>IF(OR($C145="",G145=""),"",G145+N(R145))</f>
        <v/>
      </c>
      <c r="I145" s="88">
        <f>IF(OR(H145="",E145="",N(E145)=0),"",H145/E145)</f>
        <v/>
      </c>
      <c r="J145" s="86">
        <f>IF($C145="","",IF(H145="","NO COUNT",IF(OR(E145="",N(E145)=0),"NO PAR",IF(I145&lt;=cfg_Crit,"CRITICAL",IF(I145&lt;=cfg_Low,"LOW","OK")))))</f>
        <v/>
      </c>
      <c r="K145" s="87">
        <f>IF(OR($C145="",H145="",E145=""),"",MAX(0,E145-H145))</f>
        <v/>
      </c>
      <c r="L145" s="89">
        <f>IF(OR($C145="",N145=0),"",INDEX(CL_Date,MATCH('_Engine'!E141&amp;"|"&amp;N145,CL_Key,0)))</f>
        <v/>
      </c>
      <c r="M145" s="89">
        <f>'_Engine'!F141</f>
        <v/>
      </c>
      <c r="N145" s="87">
        <f>IF($C145="","",COUNTIFS(CL_Prod,'_Engine'!E141,CL_Count,"&lt;&gt;"))</f>
        <v/>
      </c>
      <c r="O145" s="89">
        <f>'_Engine'!L141</f>
        <v/>
      </c>
      <c r="P145" s="90">
        <f>IF(ISNUMBER(O145),O145-cfg_AsOf,"")</f>
        <v/>
      </c>
      <c r="Q145" s="86">
        <f>IF($C145="","",IF(NOT(ISNUMBER(O145)),"N/A",IF(P145&lt;0,"EXPIRED",IF(P145&lt;=cfg_ExpiryWarn,"EXPIRING","OK"))))</f>
        <v/>
      </c>
      <c r="R145" s="87">
        <f>IF(OR($C145="",L145=""),"",SUMIFS(RC_Qty,RC_Prod,'_Engine'!E141,RC_Date,"&gt;"&amp;L145))</f>
        <v/>
      </c>
      <c r="S145" s="85">
        <f>'_Engine'!AC141</f>
        <v/>
      </c>
      <c r="T145" s="91">
        <f>'_Engine'!AD141</f>
        <v/>
      </c>
    </row>
    <row r="146" ht="20" customHeight="1">
      <c r="B146" s="85">
        <f>'_Engine'!B142</f>
        <v/>
      </c>
      <c r="C146" s="85">
        <f>'_Engine'!C142</f>
        <v/>
      </c>
      <c r="D146" s="86">
        <f>'_Engine'!D142</f>
        <v/>
      </c>
      <c r="E146" s="87">
        <f>'_Engine'!G142</f>
        <v/>
      </c>
      <c r="F146" s="87">
        <f>IF(OR($C146="",N146=0),"",INDEX(CL_Count,MATCH('_Engine'!E142&amp;"|1",CL_Key,0)))</f>
        <v/>
      </c>
      <c r="G146" s="87">
        <f>IF(OR($C146="",N146=0),"",INDEX(CL_Count,MATCH('_Engine'!E142&amp;"|"&amp;N146,CL_Key,0)))</f>
        <v/>
      </c>
      <c r="H146" s="87">
        <f>IF(OR($C146="",G146=""),"",G146+N(R146))</f>
        <v/>
      </c>
      <c r="I146" s="88">
        <f>IF(OR(H146="",E146="",N(E146)=0),"",H146/E146)</f>
        <v/>
      </c>
      <c r="J146" s="86">
        <f>IF($C146="","",IF(H146="","NO COUNT",IF(OR(E146="",N(E146)=0),"NO PAR",IF(I146&lt;=cfg_Crit,"CRITICAL",IF(I146&lt;=cfg_Low,"LOW","OK")))))</f>
        <v/>
      </c>
      <c r="K146" s="87">
        <f>IF(OR($C146="",H146="",E146=""),"",MAX(0,E146-H146))</f>
        <v/>
      </c>
      <c r="L146" s="89">
        <f>IF(OR($C146="",N146=0),"",INDEX(CL_Date,MATCH('_Engine'!E142&amp;"|"&amp;N146,CL_Key,0)))</f>
        <v/>
      </c>
      <c r="M146" s="89">
        <f>'_Engine'!F142</f>
        <v/>
      </c>
      <c r="N146" s="87">
        <f>IF($C146="","",COUNTIFS(CL_Prod,'_Engine'!E142,CL_Count,"&lt;&gt;"))</f>
        <v/>
      </c>
      <c r="O146" s="89">
        <f>'_Engine'!L142</f>
        <v/>
      </c>
      <c r="P146" s="90">
        <f>IF(ISNUMBER(O146),O146-cfg_AsOf,"")</f>
        <v/>
      </c>
      <c r="Q146" s="86">
        <f>IF($C146="","",IF(NOT(ISNUMBER(O146)),"N/A",IF(P146&lt;0,"EXPIRED",IF(P146&lt;=cfg_ExpiryWarn,"EXPIRING","OK"))))</f>
        <v/>
      </c>
      <c r="R146" s="87">
        <f>IF(OR($C146="",L146=""),"",SUMIFS(RC_Qty,RC_Prod,'_Engine'!E142,RC_Date,"&gt;"&amp;L146))</f>
        <v/>
      </c>
      <c r="S146" s="85">
        <f>'_Engine'!AC142</f>
        <v/>
      </c>
      <c r="T146" s="91">
        <f>'_Engine'!AD142</f>
        <v/>
      </c>
    </row>
    <row r="147" ht="20" customHeight="1">
      <c r="B147" s="85">
        <f>'_Engine'!B143</f>
        <v/>
      </c>
      <c r="C147" s="85">
        <f>'_Engine'!C143</f>
        <v/>
      </c>
      <c r="D147" s="86">
        <f>'_Engine'!D143</f>
        <v/>
      </c>
      <c r="E147" s="87">
        <f>'_Engine'!G143</f>
        <v/>
      </c>
      <c r="F147" s="87">
        <f>IF(OR($C147="",N147=0),"",INDEX(CL_Count,MATCH('_Engine'!E143&amp;"|1",CL_Key,0)))</f>
        <v/>
      </c>
      <c r="G147" s="87">
        <f>IF(OR($C147="",N147=0),"",INDEX(CL_Count,MATCH('_Engine'!E143&amp;"|"&amp;N147,CL_Key,0)))</f>
        <v/>
      </c>
      <c r="H147" s="87">
        <f>IF(OR($C147="",G147=""),"",G147+N(R147))</f>
        <v/>
      </c>
      <c r="I147" s="88">
        <f>IF(OR(H147="",E147="",N(E147)=0),"",H147/E147)</f>
        <v/>
      </c>
      <c r="J147" s="86">
        <f>IF($C147="","",IF(H147="","NO COUNT",IF(OR(E147="",N(E147)=0),"NO PAR",IF(I147&lt;=cfg_Crit,"CRITICAL",IF(I147&lt;=cfg_Low,"LOW","OK")))))</f>
        <v/>
      </c>
      <c r="K147" s="87">
        <f>IF(OR($C147="",H147="",E147=""),"",MAX(0,E147-H147))</f>
        <v/>
      </c>
      <c r="L147" s="89">
        <f>IF(OR($C147="",N147=0),"",INDEX(CL_Date,MATCH('_Engine'!E143&amp;"|"&amp;N147,CL_Key,0)))</f>
        <v/>
      </c>
      <c r="M147" s="89">
        <f>'_Engine'!F143</f>
        <v/>
      </c>
      <c r="N147" s="87">
        <f>IF($C147="","",COUNTIFS(CL_Prod,'_Engine'!E143,CL_Count,"&lt;&gt;"))</f>
        <v/>
      </c>
      <c r="O147" s="89">
        <f>'_Engine'!L143</f>
        <v/>
      </c>
      <c r="P147" s="90">
        <f>IF(ISNUMBER(O147),O147-cfg_AsOf,"")</f>
        <v/>
      </c>
      <c r="Q147" s="86">
        <f>IF($C147="","",IF(NOT(ISNUMBER(O147)),"N/A",IF(P147&lt;0,"EXPIRED",IF(P147&lt;=cfg_ExpiryWarn,"EXPIRING","OK"))))</f>
        <v/>
      </c>
      <c r="R147" s="87">
        <f>IF(OR($C147="",L147=""),"",SUMIFS(RC_Qty,RC_Prod,'_Engine'!E143,RC_Date,"&gt;"&amp;L147))</f>
        <v/>
      </c>
      <c r="S147" s="85">
        <f>'_Engine'!AC143</f>
        <v/>
      </c>
      <c r="T147" s="91">
        <f>'_Engine'!AD143</f>
        <v/>
      </c>
    </row>
    <row r="148" ht="20" customHeight="1">
      <c r="B148" s="85">
        <f>'_Engine'!B144</f>
        <v/>
      </c>
      <c r="C148" s="85">
        <f>'_Engine'!C144</f>
        <v/>
      </c>
      <c r="D148" s="86">
        <f>'_Engine'!D144</f>
        <v/>
      </c>
      <c r="E148" s="87">
        <f>'_Engine'!G144</f>
        <v/>
      </c>
      <c r="F148" s="87">
        <f>IF(OR($C148="",N148=0),"",INDEX(CL_Count,MATCH('_Engine'!E144&amp;"|1",CL_Key,0)))</f>
        <v/>
      </c>
      <c r="G148" s="87">
        <f>IF(OR($C148="",N148=0),"",INDEX(CL_Count,MATCH('_Engine'!E144&amp;"|"&amp;N148,CL_Key,0)))</f>
        <v/>
      </c>
      <c r="H148" s="87">
        <f>IF(OR($C148="",G148=""),"",G148+N(R148))</f>
        <v/>
      </c>
      <c r="I148" s="88">
        <f>IF(OR(H148="",E148="",N(E148)=0),"",H148/E148)</f>
        <v/>
      </c>
      <c r="J148" s="86">
        <f>IF($C148="","",IF(H148="","NO COUNT",IF(OR(E148="",N(E148)=0),"NO PAR",IF(I148&lt;=cfg_Crit,"CRITICAL",IF(I148&lt;=cfg_Low,"LOW","OK")))))</f>
        <v/>
      </c>
      <c r="K148" s="87">
        <f>IF(OR($C148="",H148="",E148=""),"",MAX(0,E148-H148))</f>
        <v/>
      </c>
      <c r="L148" s="89">
        <f>IF(OR($C148="",N148=0),"",INDEX(CL_Date,MATCH('_Engine'!E144&amp;"|"&amp;N148,CL_Key,0)))</f>
        <v/>
      </c>
      <c r="M148" s="89">
        <f>'_Engine'!F144</f>
        <v/>
      </c>
      <c r="N148" s="87">
        <f>IF($C148="","",COUNTIFS(CL_Prod,'_Engine'!E144,CL_Count,"&lt;&gt;"))</f>
        <v/>
      </c>
      <c r="O148" s="89">
        <f>'_Engine'!L144</f>
        <v/>
      </c>
      <c r="P148" s="90">
        <f>IF(ISNUMBER(O148),O148-cfg_AsOf,"")</f>
        <v/>
      </c>
      <c r="Q148" s="86">
        <f>IF($C148="","",IF(NOT(ISNUMBER(O148)),"N/A",IF(P148&lt;0,"EXPIRED",IF(P148&lt;=cfg_ExpiryWarn,"EXPIRING","OK"))))</f>
        <v/>
      </c>
      <c r="R148" s="87">
        <f>IF(OR($C148="",L148=""),"",SUMIFS(RC_Qty,RC_Prod,'_Engine'!E144,RC_Date,"&gt;"&amp;L148))</f>
        <v/>
      </c>
      <c r="S148" s="85">
        <f>'_Engine'!AC144</f>
        <v/>
      </c>
      <c r="T148" s="91">
        <f>'_Engine'!AD144</f>
        <v/>
      </c>
    </row>
    <row r="149" ht="20" customHeight="1">
      <c r="B149" s="85">
        <f>'_Engine'!B145</f>
        <v/>
      </c>
      <c r="C149" s="85">
        <f>'_Engine'!C145</f>
        <v/>
      </c>
      <c r="D149" s="86">
        <f>'_Engine'!D145</f>
        <v/>
      </c>
      <c r="E149" s="87">
        <f>'_Engine'!G145</f>
        <v/>
      </c>
      <c r="F149" s="87">
        <f>IF(OR($C149="",N149=0),"",INDEX(CL_Count,MATCH('_Engine'!E145&amp;"|1",CL_Key,0)))</f>
        <v/>
      </c>
      <c r="G149" s="87">
        <f>IF(OR($C149="",N149=0),"",INDEX(CL_Count,MATCH('_Engine'!E145&amp;"|"&amp;N149,CL_Key,0)))</f>
        <v/>
      </c>
      <c r="H149" s="87">
        <f>IF(OR($C149="",G149=""),"",G149+N(R149))</f>
        <v/>
      </c>
      <c r="I149" s="88">
        <f>IF(OR(H149="",E149="",N(E149)=0),"",H149/E149)</f>
        <v/>
      </c>
      <c r="J149" s="86">
        <f>IF($C149="","",IF(H149="","NO COUNT",IF(OR(E149="",N(E149)=0),"NO PAR",IF(I149&lt;=cfg_Crit,"CRITICAL",IF(I149&lt;=cfg_Low,"LOW","OK")))))</f>
        <v/>
      </c>
      <c r="K149" s="87">
        <f>IF(OR($C149="",H149="",E149=""),"",MAX(0,E149-H149))</f>
        <v/>
      </c>
      <c r="L149" s="89">
        <f>IF(OR($C149="",N149=0),"",INDEX(CL_Date,MATCH('_Engine'!E145&amp;"|"&amp;N149,CL_Key,0)))</f>
        <v/>
      </c>
      <c r="M149" s="89">
        <f>'_Engine'!F145</f>
        <v/>
      </c>
      <c r="N149" s="87">
        <f>IF($C149="","",COUNTIFS(CL_Prod,'_Engine'!E145,CL_Count,"&lt;&gt;"))</f>
        <v/>
      </c>
      <c r="O149" s="89">
        <f>'_Engine'!L145</f>
        <v/>
      </c>
      <c r="P149" s="90">
        <f>IF(ISNUMBER(O149),O149-cfg_AsOf,"")</f>
        <v/>
      </c>
      <c r="Q149" s="86">
        <f>IF($C149="","",IF(NOT(ISNUMBER(O149)),"N/A",IF(P149&lt;0,"EXPIRED",IF(P149&lt;=cfg_ExpiryWarn,"EXPIRING","OK"))))</f>
        <v/>
      </c>
      <c r="R149" s="87">
        <f>IF(OR($C149="",L149=""),"",SUMIFS(RC_Qty,RC_Prod,'_Engine'!E145,RC_Date,"&gt;"&amp;L149))</f>
        <v/>
      </c>
      <c r="S149" s="85">
        <f>'_Engine'!AC145</f>
        <v/>
      </c>
      <c r="T149" s="91">
        <f>'_Engine'!AD145</f>
        <v/>
      </c>
    </row>
    <row r="150" ht="20" customHeight="1">
      <c r="B150" s="85">
        <f>'_Engine'!B146</f>
        <v/>
      </c>
      <c r="C150" s="85">
        <f>'_Engine'!C146</f>
        <v/>
      </c>
      <c r="D150" s="86">
        <f>'_Engine'!D146</f>
        <v/>
      </c>
      <c r="E150" s="87">
        <f>'_Engine'!G146</f>
        <v/>
      </c>
      <c r="F150" s="87">
        <f>IF(OR($C150="",N150=0),"",INDEX(CL_Count,MATCH('_Engine'!E146&amp;"|1",CL_Key,0)))</f>
        <v/>
      </c>
      <c r="G150" s="87">
        <f>IF(OR($C150="",N150=0),"",INDEX(CL_Count,MATCH('_Engine'!E146&amp;"|"&amp;N150,CL_Key,0)))</f>
        <v/>
      </c>
      <c r="H150" s="87">
        <f>IF(OR($C150="",G150=""),"",G150+N(R150))</f>
        <v/>
      </c>
      <c r="I150" s="88">
        <f>IF(OR(H150="",E150="",N(E150)=0),"",H150/E150)</f>
        <v/>
      </c>
      <c r="J150" s="86">
        <f>IF($C150="","",IF(H150="","NO COUNT",IF(OR(E150="",N(E150)=0),"NO PAR",IF(I150&lt;=cfg_Crit,"CRITICAL",IF(I150&lt;=cfg_Low,"LOW","OK")))))</f>
        <v/>
      </c>
      <c r="K150" s="87">
        <f>IF(OR($C150="",H150="",E150=""),"",MAX(0,E150-H150))</f>
        <v/>
      </c>
      <c r="L150" s="89">
        <f>IF(OR($C150="",N150=0),"",INDEX(CL_Date,MATCH('_Engine'!E146&amp;"|"&amp;N150,CL_Key,0)))</f>
        <v/>
      </c>
      <c r="M150" s="89">
        <f>'_Engine'!F146</f>
        <v/>
      </c>
      <c r="N150" s="87">
        <f>IF($C150="","",COUNTIFS(CL_Prod,'_Engine'!E146,CL_Count,"&lt;&gt;"))</f>
        <v/>
      </c>
      <c r="O150" s="89">
        <f>'_Engine'!L146</f>
        <v/>
      </c>
      <c r="P150" s="90">
        <f>IF(ISNUMBER(O150),O150-cfg_AsOf,"")</f>
        <v/>
      </c>
      <c r="Q150" s="86">
        <f>IF($C150="","",IF(NOT(ISNUMBER(O150)),"N/A",IF(P150&lt;0,"EXPIRED",IF(P150&lt;=cfg_ExpiryWarn,"EXPIRING","OK"))))</f>
        <v/>
      </c>
      <c r="R150" s="87">
        <f>IF(OR($C150="",L150=""),"",SUMIFS(RC_Qty,RC_Prod,'_Engine'!E146,RC_Date,"&gt;"&amp;L150))</f>
        <v/>
      </c>
      <c r="S150" s="85">
        <f>'_Engine'!AC146</f>
        <v/>
      </c>
      <c r="T150" s="91">
        <f>'_Engine'!AD146</f>
        <v/>
      </c>
    </row>
    <row r="151" ht="20" customHeight="1">
      <c r="B151" s="85">
        <f>'_Engine'!B147</f>
        <v/>
      </c>
      <c r="C151" s="85">
        <f>'_Engine'!C147</f>
        <v/>
      </c>
      <c r="D151" s="86">
        <f>'_Engine'!D147</f>
        <v/>
      </c>
      <c r="E151" s="87">
        <f>'_Engine'!G147</f>
        <v/>
      </c>
      <c r="F151" s="87">
        <f>IF(OR($C151="",N151=0),"",INDEX(CL_Count,MATCH('_Engine'!E147&amp;"|1",CL_Key,0)))</f>
        <v/>
      </c>
      <c r="G151" s="87">
        <f>IF(OR($C151="",N151=0),"",INDEX(CL_Count,MATCH('_Engine'!E147&amp;"|"&amp;N151,CL_Key,0)))</f>
        <v/>
      </c>
      <c r="H151" s="87">
        <f>IF(OR($C151="",G151=""),"",G151+N(R151))</f>
        <v/>
      </c>
      <c r="I151" s="88">
        <f>IF(OR(H151="",E151="",N(E151)=0),"",H151/E151)</f>
        <v/>
      </c>
      <c r="J151" s="86">
        <f>IF($C151="","",IF(H151="","NO COUNT",IF(OR(E151="",N(E151)=0),"NO PAR",IF(I151&lt;=cfg_Crit,"CRITICAL",IF(I151&lt;=cfg_Low,"LOW","OK")))))</f>
        <v/>
      </c>
      <c r="K151" s="87">
        <f>IF(OR($C151="",H151="",E151=""),"",MAX(0,E151-H151))</f>
        <v/>
      </c>
      <c r="L151" s="89">
        <f>IF(OR($C151="",N151=0),"",INDEX(CL_Date,MATCH('_Engine'!E147&amp;"|"&amp;N151,CL_Key,0)))</f>
        <v/>
      </c>
      <c r="M151" s="89">
        <f>'_Engine'!F147</f>
        <v/>
      </c>
      <c r="N151" s="87">
        <f>IF($C151="","",COUNTIFS(CL_Prod,'_Engine'!E147,CL_Count,"&lt;&gt;"))</f>
        <v/>
      </c>
      <c r="O151" s="89">
        <f>'_Engine'!L147</f>
        <v/>
      </c>
      <c r="P151" s="90">
        <f>IF(ISNUMBER(O151),O151-cfg_AsOf,"")</f>
        <v/>
      </c>
      <c r="Q151" s="86">
        <f>IF($C151="","",IF(NOT(ISNUMBER(O151)),"N/A",IF(P151&lt;0,"EXPIRED",IF(P151&lt;=cfg_ExpiryWarn,"EXPIRING","OK"))))</f>
        <v/>
      </c>
      <c r="R151" s="87">
        <f>IF(OR($C151="",L151=""),"",SUMIFS(RC_Qty,RC_Prod,'_Engine'!E147,RC_Date,"&gt;"&amp;L151))</f>
        <v/>
      </c>
      <c r="S151" s="85">
        <f>'_Engine'!AC147</f>
        <v/>
      </c>
      <c r="T151" s="91">
        <f>'_Engine'!AD147</f>
        <v/>
      </c>
    </row>
    <row r="152" ht="20" customHeight="1">
      <c r="B152" s="85">
        <f>'_Engine'!B148</f>
        <v/>
      </c>
      <c r="C152" s="85">
        <f>'_Engine'!C148</f>
        <v/>
      </c>
      <c r="D152" s="86">
        <f>'_Engine'!D148</f>
        <v/>
      </c>
      <c r="E152" s="87">
        <f>'_Engine'!G148</f>
        <v/>
      </c>
      <c r="F152" s="87">
        <f>IF(OR($C152="",N152=0),"",INDEX(CL_Count,MATCH('_Engine'!E148&amp;"|1",CL_Key,0)))</f>
        <v/>
      </c>
      <c r="G152" s="87">
        <f>IF(OR($C152="",N152=0),"",INDEX(CL_Count,MATCH('_Engine'!E148&amp;"|"&amp;N152,CL_Key,0)))</f>
        <v/>
      </c>
      <c r="H152" s="87">
        <f>IF(OR($C152="",G152=""),"",G152+N(R152))</f>
        <v/>
      </c>
      <c r="I152" s="88">
        <f>IF(OR(H152="",E152="",N(E152)=0),"",H152/E152)</f>
        <v/>
      </c>
      <c r="J152" s="86">
        <f>IF($C152="","",IF(H152="","NO COUNT",IF(OR(E152="",N(E152)=0),"NO PAR",IF(I152&lt;=cfg_Crit,"CRITICAL",IF(I152&lt;=cfg_Low,"LOW","OK")))))</f>
        <v/>
      </c>
      <c r="K152" s="87">
        <f>IF(OR($C152="",H152="",E152=""),"",MAX(0,E152-H152))</f>
        <v/>
      </c>
      <c r="L152" s="89">
        <f>IF(OR($C152="",N152=0),"",INDEX(CL_Date,MATCH('_Engine'!E148&amp;"|"&amp;N152,CL_Key,0)))</f>
        <v/>
      </c>
      <c r="M152" s="89">
        <f>'_Engine'!F148</f>
        <v/>
      </c>
      <c r="N152" s="87">
        <f>IF($C152="","",COUNTIFS(CL_Prod,'_Engine'!E148,CL_Count,"&lt;&gt;"))</f>
        <v/>
      </c>
      <c r="O152" s="89">
        <f>'_Engine'!L148</f>
        <v/>
      </c>
      <c r="P152" s="90">
        <f>IF(ISNUMBER(O152),O152-cfg_AsOf,"")</f>
        <v/>
      </c>
      <c r="Q152" s="86">
        <f>IF($C152="","",IF(NOT(ISNUMBER(O152)),"N/A",IF(P152&lt;0,"EXPIRED",IF(P152&lt;=cfg_ExpiryWarn,"EXPIRING","OK"))))</f>
        <v/>
      </c>
      <c r="R152" s="87">
        <f>IF(OR($C152="",L152=""),"",SUMIFS(RC_Qty,RC_Prod,'_Engine'!E148,RC_Date,"&gt;"&amp;L152))</f>
        <v/>
      </c>
      <c r="S152" s="85">
        <f>'_Engine'!AC148</f>
        <v/>
      </c>
      <c r="T152" s="91">
        <f>'_Engine'!AD148</f>
        <v/>
      </c>
    </row>
    <row r="153" ht="20" customHeight="1">
      <c r="B153" s="85">
        <f>'_Engine'!B149</f>
        <v/>
      </c>
      <c r="C153" s="85">
        <f>'_Engine'!C149</f>
        <v/>
      </c>
      <c r="D153" s="86">
        <f>'_Engine'!D149</f>
        <v/>
      </c>
      <c r="E153" s="87">
        <f>'_Engine'!G149</f>
        <v/>
      </c>
      <c r="F153" s="87">
        <f>IF(OR($C153="",N153=0),"",INDEX(CL_Count,MATCH('_Engine'!E149&amp;"|1",CL_Key,0)))</f>
        <v/>
      </c>
      <c r="G153" s="87">
        <f>IF(OR($C153="",N153=0),"",INDEX(CL_Count,MATCH('_Engine'!E149&amp;"|"&amp;N153,CL_Key,0)))</f>
        <v/>
      </c>
      <c r="H153" s="87">
        <f>IF(OR($C153="",G153=""),"",G153+N(R153))</f>
        <v/>
      </c>
      <c r="I153" s="88">
        <f>IF(OR(H153="",E153="",N(E153)=0),"",H153/E153)</f>
        <v/>
      </c>
      <c r="J153" s="86">
        <f>IF($C153="","",IF(H153="","NO COUNT",IF(OR(E153="",N(E153)=0),"NO PAR",IF(I153&lt;=cfg_Crit,"CRITICAL",IF(I153&lt;=cfg_Low,"LOW","OK")))))</f>
        <v/>
      </c>
      <c r="K153" s="87">
        <f>IF(OR($C153="",H153="",E153=""),"",MAX(0,E153-H153))</f>
        <v/>
      </c>
      <c r="L153" s="89">
        <f>IF(OR($C153="",N153=0),"",INDEX(CL_Date,MATCH('_Engine'!E149&amp;"|"&amp;N153,CL_Key,0)))</f>
        <v/>
      </c>
      <c r="M153" s="89">
        <f>'_Engine'!F149</f>
        <v/>
      </c>
      <c r="N153" s="87">
        <f>IF($C153="","",COUNTIFS(CL_Prod,'_Engine'!E149,CL_Count,"&lt;&gt;"))</f>
        <v/>
      </c>
      <c r="O153" s="89">
        <f>'_Engine'!L149</f>
        <v/>
      </c>
      <c r="P153" s="90">
        <f>IF(ISNUMBER(O153),O153-cfg_AsOf,"")</f>
        <v/>
      </c>
      <c r="Q153" s="86">
        <f>IF($C153="","",IF(NOT(ISNUMBER(O153)),"N/A",IF(P153&lt;0,"EXPIRED",IF(P153&lt;=cfg_ExpiryWarn,"EXPIRING","OK"))))</f>
        <v/>
      </c>
      <c r="R153" s="87">
        <f>IF(OR($C153="",L153=""),"",SUMIFS(RC_Qty,RC_Prod,'_Engine'!E149,RC_Date,"&gt;"&amp;L153))</f>
        <v/>
      </c>
      <c r="S153" s="85">
        <f>'_Engine'!AC149</f>
        <v/>
      </c>
      <c r="T153" s="91">
        <f>'_Engine'!AD149</f>
        <v/>
      </c>
    </row>
    <row r="154" ht="20" customHeight="1">
      <c r="B154" s="85">
        <f>'_Engine'!B150</f>
        <v/>
      </c>
      <c r="C154" s="85">
        <f>'_Engine'!C150</f>
        <v/>
      </c>
      <c r="D154" s="86">
        <f>'_Engine'!D150</f>
        <v/>
      </c>
      <c r="E154" s="87">
        <f>'_Engine'!G150</f>
        <v/>
      </c>
      <c r="F154" s="87">
        <f>IF(OR($C154="",N154=0),"",INDEX(CL_Count,MATCH('_Engine'!E150&amp;"|1",CL_Key,0)))</f>
        <v/>
      </c>
      <c r="G154" s="87">
        <f>IF(OR($C154="",N154=0),"",INDEX(CL_Count,MATCH('_Engine'!E150&amp;"|"&amp;N154,CL_Key,0)))</f>
        <v/>
      </c>
      <c r="H154" s="87">
        <f>IF(OR($C154="",G154=""),"",G154+N(R154))</f>
        <v/>
      </c>
      <c r="I154" s="88">
        <f>IF(OR(H154="",E154="",N(E154)=0),"",H154/E154)</f>
        <v/>
      </c>
      <c r="J154" s="86">
        <f>IF($C154="","",IF(H154="","NO COUNT",IF(OR(E154="",N(E154)=0),"NO PAR",IF(I154&lt;=cfg_Crit,"CRITICAL",IF(I154&lt;=cfg_Low,"LOW","OK")))))</f>
        <v/>
      </c>
      <c r="K154" s="87">
        <f>IF(OR($C154="",H154="",E154=""),"",MAX(0,E154-H154))</f>
        <v/>
      </c>
      <c r="L154" s="89">
        <f>IF(OR($C154="",N154=0),"",INDEX(CL_Date,MATCH('_Engine'!E150&amp;"|"&amp;N154,CL_Key,0)))</f>
        <v/>
      </c>
      <c r="M154" s="89">
        <f>'_Engine'!F150</f>
        <v/>
      </c>
      <c r="N154" s="87">
        <f>IF($C154="","",COUNTIFS(CL_Prod,'_Engine'!E150,CL_Count,"&lt;&gt;"))</f>
        <v/>
      </c>
      <c r="O154" s="89">
        <f>'_Engine'!L150</f>
        <v/>
      </c>
      <c r="P154" s="90">
        <f>IF(ISNUMBER(O154),O154-cfg_AsOf,"")</f>
        <v/>
      </c>
      <c r="Q154" s="86">
        <f>IF($C154="","",IF(NOT(ISNUMBER(O154)),"N/A",IF(P154&lt;0,"EXPIRED",IF(P154&lt;=cfg_ExpiryWarn,"EXPIRING","OK"))))</f>
        <v/>
      </c>
      <c r="R154" s="87">
        <f>IF(OR($C154="",L154=""),"",SUMIFS(RC_Qty,RC_Prod,'_Engine'!E150,RC_Date,"&gt;"&amp;L154))</f>
        <v/>
      </c>
      <c r="S154" s="85">
        <f>'_Engine'!AC150</f>
        <v/>
      </c>
      <c r="T154" s="91">
        <f>'_Engine'!AD150</f>
        <v/>
      </c>
    </row>
    <row r="155" ht="20" customHeight="1">
      <c r="B155" s="85">
        <f>'_Engine'!B151</f>
        <v/>
      </c>
      <c r="C155" s="85">
        <f>'_Engine'!C151</f>
        <v/>
      </c>
      <c r="D155" s="86">
        <f>'_Engine'!D151</f>
        <v/>
      </c>
      <c r="E155" s="87">
        <f>'_Engine'!G151</f>
        <v/>
      </c>
      <c r="F155" s="87">
        <f>IF(OR($C155="",N155=0),"",INDEX(CL_Count,MATCH('_Engine'!E151&amp;"|1",CL_Key,0)))</f>
        <v/>
      </c>
      <c r="G155" s="87">
        <f>IF(OR($C155="",N155=0),"",INDEX(CL_Count,MATCH('_Engine'!E151&amp;"|"&amp;N155,CL_Key,0)))</f>
        <v/>
      </c>
      <c r="H155" s="87">
        <f>IF(OR($C155="",G155=""),"",G155+N(R155))</f>
        <v/>
      </c>
      <c r="I155" s="88">
        <f>IF(OR(H155="",E155="",N(E155)=0),"",H155/E155)</f>
        <v/>
      </c>
      <c r="J155" s="86">
        <f>IF($C155="","",IF(H155="","NO COUNT",IF(OR(E155="",N(E155)=0),"NO PAR",IF(I155&lt;=cfg_Crit,"CRITICAL",IF(I155&lt;=cfg_Low,"LOW","OK")))))</f>
        <v/>
      </c>
      <c r="K155" s="87">
        <f>IF(OR($C155="",H155="",E155=""),"",MAX(0,E155-H155))</f>
        <v/>
      </c>
      <c r="L155" s="89">
        <f>IF(OR($C155="",N155=0),"",INDEX(CL_Date,MATCH('_Engine'!E151&amp;"|"&amp;N155,CL_Key,0)))</f>
        <v/>
      </c>
      <c r="M155" s="89">
        <f>'_Engine'!F151</f>
        <v/>
      </c>
      <c r="N155" s="87">
        <f>IF($C155="","",COUNTIFS(CL_Prod,'_Engine'!E151,CL_Count,"&lt;&gt;"))</f>
        <v/>
      </c>
      <c r="O155" s="89">
        <f>'_Engine'!L151</f>
        <v/>
      </c>
      <c r="P155" s="90">
        <f>IF(ISNUMBER(O155),O155-cfg_AsOf,"")</f>
        <v/>
      </c>
      <c r="Q155" s="86">
        <f>IF($C155="","",IF(NOT(ISNUMBER(O155)),"N/A",IF(P155&lt;0,"EXPIRED",IF(P155&lt;=cfg_ExpiryWarn,"EXPIRING","OK"))))</f>
        <v/>
      </c>
      <c r="R155" s="87">
        <f>IF(OR($C155="",L155=""),"",SUMIFS(RC_Qty,RC_Prod,'_Engine'!E151,RC_Date,"&gt;"&amp;L155))</f>
        <v/>
      </c>
      <c r="S155" s="85">
        <f>'_Engine'!AC151</f>
        <v/>
      </c>
      <c r="T155" s="91">
        <f>'_Engine'!AD151</f>
        <v/>
      </c>
    </row>
    <row r="156" ht="20" customHeight="1">
      <c r="B156" s="85">
        <f>'_Engine'!B152</f>
        <v/>
      </c>
      <c r="C156" s="85">
        <f>'_Engine'!C152</f>
        <v/>
      </c>
      <c r="D156" s="86">
        <f>'_Engine'!D152</f>
        <v/>
      </c>
      <c r="E156" s="87">
        <f>'_Engine'!G152</f>
        <v/>
      </c>
      <c r="F156" s="87">
        <f>IF(OR($C156="",N156=0),"",INDEX(CL_Count,MATCH('_Engine'!E152&amp;"|1",CL_Key,0)))</f>
        <v/>
      </c>
      <c r="G156" s="87">
        <f>IF(OR($C156="",N156=0),"",INDEX(CL_Count,MATCH('_Engine'!E152&amp;"|"&amp;N156,CL_Key,0)))</f>
        <v/>
      </c>
      <c r="H156" s="87">
        <f>IF(OR($C156="",G156=""),"",G156+N(R156))</f>
        <v/>
      </c>
      <c r="I156" s="88">
        <f>IF(OR(H156="",E156="",N(E156)=0),"",H156/E156)</f>
        <v/>
      </c>
      <c r="J156" s="86">
        <f>IF($C156="","",IF(H156="","NO COUNT",IF(OR(E156="",N(E156)=0),"NO PAR",IF(I156&lt;=cfg_Crit,"CRITICAL",IF(I156&lt;=cfg_Low,"LOW","OK")))))</f>
        <v/>
      </c>
      <c r="K156" s="87">
        <f>IF(OR($C156="",H156="",E156=""),"",MAX(0,E156-H156))</f>
        <v/>
      </c>
      <c r="L156" s="89">
        <f>IF(OR($C156="",N156=0),"",INDEX(CL_Date,MATCH('_Engine'!E152&amp;"|"&amp;N156,CL_Key,0)))</f>
        <v/>
      </c>
      <c r="M156" s="89">
        <f>'_Engine'!F152</f>
        <v/>
      </c>
      <c r="N156" s="87">
        <f>IF($C156="","",COUNTIFS(CL_Prod,'_Engine'!E152,CL_Count,"&lt;&gt;"))</f>
        <v/>
      </c>
      <c r="O156" s="89">
        <f>'_Engine'!L152</f>
        <v/>
      </c>
      <c r="P156" s="90">
        <f>IF(ISNUMBER(O156),O156-cfg_AsOf,"")</f>
        <v/>
      </c>
      <c r="Q156" s="86">
        <f>IF($C156="","",IF(NOT(ISNUMBER(O156)),"N/A",IF(P156&lt;0,"EXPIRED",IF(P156&lt;=cfg_ExpiryWarn,"EXPIRING","OK"))))</f>
        <v/>
      </c>
      <c r="R156" s="87">
        <f>IF(OR($C156="",L156=""),"",SUMIFS(RC_Qty,RC_Prod,'_Engine'!E152,RC_Date,"&gt;"&amp;L156))</f>
        <v/>
      </c>
      <c r="S156" s="85">
        <f>'_Engine'!AC152</f>
        <v/>
      </c>
      <c r="T156" s="91">
        <f>'_Engine'!AD152</f>
        <v/>
      </c>
    </row>
    <row r="157" ht="20" customHeight="1">
      <c r="B157" s="85">
        <f>'_Engine'!B153</f>
        <v/>
      </c>
      <c r="C157" s="85">
        <f>'_Engine'!C153</f>
        <v/>
      </c>
      <c r="D157" s="86">
        <f>'_Engine'!D153</f>
        <v/>
      </c>
      <c r="E157" s="87">
        <f>'_Engine'!G153</f>
        <v/>
      </c>
      <c r="F157" s="87">
        <f>IF(OR($C157="",N157=0),"",INDEX(CL_Count,MATCH('_Engine'!E153&amp;"|1",CL_Key,0)))</f>
        <v/>
      </c>
      <c r="G157" s="87">
        <f>IF(OR($C157="",N157=0),"",INDEX(CL_Count,MATCH('_Engine'!E153&amp;"|"&amp;N157,CL_Key,0)))</f>
        <v/>
      </c>
      <c r="H157" s="87">
        <f>IF(OR($C157="",G157=""),"",G157+N(R157))</f>
        <v/>
      </c>
      <c r="I157" s="88">
        <f>IF(OR(H157="",E157="",N(E157)=0),"",H157/E157)</f>
        <v/>
      </c>
      <c r="J157" s="86">
        <f>IF($C157="","",IF(H157="","NO COUNT",IF(OR(E157="",N(E157)=0),"NO PAR",IF(I157&lt;=cfg_Crit,"CRITICAL",IF(I157&lt;=cfg_Low,"LOW","OK")))))</f>
        <v/>
      </c>
      <c r="K157" s="87">
        <f>IF(OR($C157="",H157="",E157=""),"",MAX(0,E157-H157))</f>
        <v/>
      </c>
      <c r="L157" s="89">
        <f>IF(OR($C157="",N157=0),"",INDEX(CL_Date,MATCH('_Engine'!E153&amp;"|"&amp;N157,CL_Key,0)))</f>
        <v/>
      </c>
      <c r="M157" s="89">
        <f>'_Engine'!F153</f>
        <v/>
      </c>
      <c r="N157" s="87">
        <f>IF($C157="","",COUNTIFS(CL_Prod,'_Engine'!E153,CL_Count,"&lt;&gt;"))</f>
        <v/>
      </c>
      <c r="O157" s="89">
        <f>'_Engine'!L153</f>
        <v/>
      </c>
      <c r="P157" s="90">
        <f>IF(ISNUMBER(O157),O157-cfg_AsOf,"")</f>
        <v/>
      </c>
      <c r="Q157" s="86">
        <f>IF($C157="","",IF(NOT(ISNUMBER(O157)),"N/A",IF(P157&lt;0,"EXPIRED",IF(P157&lt;=cfg_ExpiryWarn,"EXPIRING","OK"))))</f>
        <v/>
      </c>
      <c r="R157" s="87">
        <f>IF(OR($C157="",L157=""),"",SUMIFS(RC_Qty,RC_Prod,'_Engine'!E153,RC_Date,"&gt;"&amp;L157))</f>
        <v/>
      </c>
      <c r="S157" s="85">
        <f>'_Engine'!AC153</f>
        <v/>
      </c>
      <c r="T157" s="91">
        <f>'_Engine'!AD153</f>
        <v/>
      </c>
    </row>
    <row r="158" ht="20" customHeight="1">
      <c r="B158" s="85">
        <f>'_Engine'!B154</f>
        <v/>
      </c>
      <c r="C158" s="85">
        <f>'_Engine'!C154</f>
        <v/>
      </c>
      <c r="D158" s="86">
        <f>'_Engine'!D154</f>
        <v/>
      </c>
      <c r="E158" s="87">
        <f>'_Engine'!G154</f>
        <v/>
      </c>
      <c r="F158" s="87">
        <f>IF(OR($C158="",N158=0),"",INDEX(CL_Count,MATCH('_Engine'!E154&amp;"|1",CL_Key,0)))</f>
        <v/>
      </c>
      <c r="G158" s="87">
        <f>IF(OR($C158="",N158=0),"",INDEX(CL_Count,MATCH('_Engine'!E154&amp;"|"&amp;N158,CL_Key,0)))</f>
        <v/>
      </c>
      <c r="H158" s="87">
        <f>IF(OR($C158="",G158=""),"",G158+N(R158))</f>
        <v/>
      </c>
      <c r="I158" s="88">
        <f>IF(OR(H158="",E158="",N(E158)=0),"",H158/E158)</f>
        <v/>
      </c>
      <c r="J158" s="86">
        <f>IF($C158="","",IF(H158="","NO COUNT",IF(OR(E158="",N(E158)=0),"NO PAR",IF(I158&lt;=cfg_Crit,"CRITICAL",IF(I158&lt;=cfg_Low,"LOW","OK")))))</f>
        <v/>
      </c>
      <c r="K158" s="87">
        <f>IF(OR($C158="",H158="",E158=""),"",MAX(0,E158-H158))</f>
        <v/>
      </c>
      <c r="L158" s="89">
        <f>IF(OR($C158="",N158=0),"",INDEX(CL_Date,MATCH('_Engine'!E154&amp;"|"&amp;N158,CL_Key,0)))</f>
        <v/>
      </c>
      <c r="M158" s="89">
        <f>'_Engine'!F154</f>
        <v/>
      </c>
      <c r="N158" s="87">
        <f>IF($C158="","",COUNTIFS(CL_Prod,'_Engine'!E154,CL_Count,"&lt;&gt;"))</f>
        <v/>
      </c>
      <c r="O158" s="89">
        <f>'_Engine'!L154</f>
        <v/>
      </c>
      <c r="P158" s="90">
        <f>IF(ISNUMBER(O158),O158-cfg_AsOf,"")</f>
        <v/>
      </c>
      <c r="Q158" s="86">
        <f>IF($C158="","",IF(NOT(ISNUMBER(O158)),"N/A",IF(P158&lt;0,"EXPIRED",IF(P158&lt;=cfg_ExpiryWarn,"EXPIRING","OK"))))</f>
        <v/>
      </c>
      <c r="R158" s="87">
        <f>IF(OR($C158="",L158=""),"",SUMIFS(RC_Qty,RC_Prod,'_Engine'!E154,RC_Date,"&gt;"&amp;L158))</f>
        <v/>
      </c>
      <c r="S158" s="85">
        <f>'_Engine'!AC154</f>
        <v/>
      </c>
      <c r="T158" s="91">
        <f>'_Engine'!AD154</f>
        <v/>
      </c>
    </row>
    <row r="159" ht="20" customHeight="1">
      <c r="B159" s="85">
        <f>'_Engine'!B155</f>
        <v/>
      </c>
      <c r="C159" s="85">
        <f>'_Engine'!C155</f>
        <v/>
      </c>
      <c r="D159" s="86">
        <f>'_Engine'!D155</f>
        <v/>
      </c>
      <c r="E159" s="87">
        <f>'_Engine'!G155</f>
        <v/>
      </c>
      <c r="F159" s="87">
        <f>IF(OR($C159="",N159=0),"",INDEX(CL_Count,MATCH('_Engine'!E155&amp;"|1",CL_Key,0)))</f>
        <v/>
      </c>
      <c r="G159" s="87">
        <f>IF(OR($C159="",N159=0),"",INDEX(CL_Count,MATCH('_Engine'!E155&amp;"|"&amp;N159,CL_Key,0)))</f>
        <v/>
      </c>
      <c r="H159" s="87">
        <f>IF(OR($C159="",G159=""),"",G159+N(R159))</f>
        <v/>
      </c>
      <c r="I159" s="88">
        <f>IF(OR(H159="",E159="",N(E159)=0),"",H159/E159)</f>
        <v/>
      </c>
      <c r="J159" s="86">
        <f>IF($C159="","",IF(H159="","NO COUNT",IF(OR(E159="",N(E159)=0),"NO PAR",IF(I159&lt;=cfg_Crit,"CRITICAL",IF(I159&lt;=cfg_Low,"LOW","OK")))))</f>
        <v/>
      </c>
      <c r="K159" s="87">
        <f>IF(OR($C159="",H159="",E159=""),"",MAX(0,E159-H159))</f>
        <v/>
      </c>
      <c r="L159" s="89">
        <f>IF(OR($C159="",N159=0),"",INDEX(CL_Date,MATCH('_Engine'!E155&amp;"|"&amp;N159,CL_Key,0)))</f>
        <v/>
      </c>
      <c r="M159" s="89">
        <f>'_Engine'!F155</f>
        <v/>
      </c>
      <c r="N159" s="87">
        <f>IF($C159="","",COUNTIFS(CL_Prod,'_Engine'!E155,CL_Count,"&lt;&gt;"))</f>
        <v/>
      </c>
      <c r="O159" s="89">
        <f>'_Engine'!L155</f>
        <v/>
      </c>
      <c r="P159" s="90">
        <f>IF(ISNUMBER(O159),O159-cfg_AsOf,"")</f>
        <v/>
      </c>
      <c r="Q159" s="86">
        <f>IF($C159="","",IF(NOT(ISNUMBER(O159)),"N/A",IF(P159&lt;0,"EXPIRED",IF(P159&lt;=cfg_ExpiryWarn,"EXPIRING","OK"))))</f>
        <v/>
      </c>
      <c r="R159" s="87">
        <f>IF(OR($C159="",L159=""),"",SUMIFS(RC_Qty,RC_Prod,'_Engine'!E155,RC_Date,"&gt;"&amp;L159))</f>
        <v/>
      </c>
      <c r="S159" s="85">
        <f>'_Engine'!AC155</f>
        <v/>
      </c>
      <c r="T159" s="91">
        <f>'_Engine'!AD155</f>
        <v/>
      </c>
    </row>
    <row r="160" ht="20" customHeight="1">
      <c r="B160" s="85">
        <f>'_Engine'!B156</f>
        <v/>
      </c>
      <c r="C160" s="85">
        <f>'_Engine'!C156</f>
        <v/>
      </c>
      <c r="D160" s="86">
        <f>'_Engine'!D156</f>
        <v/>
      </c>
      <c r="E160" s="87">
        <f>'_Engine'!G156</f>
        <v/>
      </c>
      <c r="F160" s="87">
        <f>IF(OR($C160="",N160=0),"",INDEX(CL_Count,MATCH('_Engine'!E156&amp;"|1",CL_Key,0)))</f>
        <v/>
      </c>
      <c r="G160" s="87">
        <f>IF(OR($C160="",N160=0),"",INDEX(CL_Count,MATCH('_Engine'!E156&amp;"|"&amp;N160,CL_Key,0)))</f>
        <v/>
      </c>
      <c r="H160" s="87">
        <f>IF(OR($C160="",G160=""),"",G160+N(R160))</f>
        <v/>
      </c>
      <c r="I160" s="88">
        <f>IF(OR(H160="",E160="",N(E160)=0),"",H160/E160)</f>
        <v/>
      </c>
      <c r="J160" s="86">
        <f>IF($C160="","",IF(H160="","NO COUNT",IF(OR(E160="",N(E160)=0),"NO PAR",IF(I160&lt;=cfg_Crit,"CRITICAL",IF(I160&lt;=cfg_Low,"LOW","OK")))))</f>
        <v/>
      </c>
      <c r="K160" s="87">
        <f>IF(OR($C160="",H160="",E160=""),"",MAX(0,E160-H160))</f>
        <v/>
      </c>
      <c r="L160" s="89">
        <f>IF(OR($C160="",N160=0),"",INDEX(CL_Date,MATCH('_Engine'!E156&amp;"|"&amp;N160,CL_Key,0)))</f>
        <v/>
      </c>
      <c r="M160" s="89">
        <f>'_Engine'!F156</f>
        <v/>
      </c>
      <c r="N160" s="87">
        <f>IF($C160="","",COUNTIFS(CL_Prod,'_Engine'!E156,CL_Count,"&lt;&gt;"))</f>
        <v/>
      </c>
      <c r="O160" s="89">
        <f>'_Engine'!L156</f>
        <v/>
      </c>
      <c r="P160" s="90">
        <f>IF(ISNUMBER(O160),O160-cfg_AsOf,"")</f>
        <v/>
      </c>
      <c r="Q160" s="86">
        <f>IF($C160="","",IF(NOT(ISNUMBER(O160)),"N/A",IF(P160&lt;0,"EXPIRED",IF(P160&lt;=cfg_ExpiryWarn,"EXPIRING","OK"))))</f>
        <v/>
      </c>
      <c r="R160" s="87">
        <f>IF(OR($C160="",L160=""),"",SUMIFS(RC_Qty,RC_Prod,'_Engine'!E156,RC_Date,"&gt;"&amp;L160))</f>
        <v/>
      </c>
      <c r="S160" s="85">
        <f>'_Engine'!AC156</f>
        <v/>
      </c>
      <c r="T160" s="91">
        <f>'_Engine'!AD156</f>
        <v/>
      </c>
    </row>
    <row r="161" ht="20" customHeight="1">
      <c r="B161" s="85">
        <f>'_Engine'!B157</f>
        <v/>
      </c>
      <c r="C161" s="85">
        <f>'_Engine'!C157</f>
        <v/>
      </c>
      <c r="D161" s="86">
        <f>'_Engine'!D157</f>
        <v/>
      </c>
      <c r="E161" s="87">
        <f>'_Engine'!G157</f>
        <v/>
      </c>
      <c r="F161" s="87">
        <f>IF(OR($C161="",N161=0),"",INDEX(CL_Count,MATCH('_Engine'!E157&amp;"|1",CL_Key,0)))</f>
        <v/>
      </c>
      <c r="G161" s="87">
        <f>IF(OR($C161="",N161=0),"",INDEX(CL_Count,MATCH('_Engine'!E157&amp;"|"&amp;N161,CL_Key,0)))</f>
        <v/>
      </c>
      <c r="H161" s="87">
        <f>IF(OR($C161="",G161=""),"",G161+N(R161))</f>
        <v/>
      </c>
      <c r="I161" s="88">
        <f>IF(OR(H161="",E161="",N(E161)=0),"",H161/E161)</f>
        <v/>
      </c>
      <c r="J161" s="86">
        <f>IF($C161="","",IF(H161="","NO COUNT",IF(OR(E161="",N(E161)=0),"NO PAR",IF(I161&lt;=cfg_Crit,"CRITICAL",IF(I161&lt;=cfg_Low,"LOW","OK")))))</f>
        <v/>
      </c>
      <c r="K161" s="87">
        <f>IF(OR($C161="",H161="",E161=""),"",MAX(0,E161-H161))</f>
        <v/>
      </c>
      <c r="L161" s="89">
        <f>IF(OR($C161="",N161=0),"",INDEX(CL_Date,MATCH('_Engine'!E157&amp;"|"&amp;N161,CL_Key,0)))</f>
        <v/>
      </c>
      <c r="M161" s="89">
        <f>'_Engine'!F157</f>
        <v/>
      </c>
      <c r="N161" s="87">
        <f>IF($C161="","",COUNTIFS(CL_Prod,'_Engine'!E157,CL_Count,"&lt;&gt;"))</f>
        <v/>
      </c>
      <c r="O161" s="89">
        <f>'_Engine'!L157</f>
        <v/>
      </c>
      <c r="P161" s="90">
        <f>IF(ISNUMBER(O161),O161-cfg_AsOf,"")</f>
        <v/>
      </c>
      <c r="Q161" s="86">
        <f>IF($C161="","",IF(NOT(ISNUMBER(O161)),"N/A",IF(P161&lt;0,"EXPIRED",IF(P161&lt;=cfg_ExpiryWarn,"EXPIRING","OK"))))</f>
        <v/>
      </c>
      <c r="R161" s="87">
        <f>IF(OR($C161="",L161=""),"",SUMIFS(RC_Qty,RC_Prod,'_Engine'!E157,RC_Date,"&gt;"&amp;L161))</f>
        <v/>
      </c>
      <c r="S161" s="85">
        <f>'_Engine'!AC157</f>
        <v/>
      </c>
      <c r="T161" s="91">
        <f>'_Engine'!AD157</f>
        <v/>
      </c>
    </row>
    <row r="162" ht="20" customHeight="1">
      <c r="B162" s="85">
        <f>'_Engine'!B158</f>
        <v/>
      </c>
      <c r="C162" s="85">
        <f>'_Engine'!C158</f>
        <v/>
      </c>
      <c r="D162" s="86">
        <f>'_Engine'!D158</f>
        <v/>
      </c>
      <c r="E162" s="87">
        <f>'_Engine'!G158</f>
        <v/>
      </c>
      <c r="F162" s="87">
        <f>IF(OR($C162="",N162=0),"",INDEX(CL_Count,MATCH('_Engine'!E158&amp;"|1",CL_Key,0)))</f>
        <v/>
      </c>
      <c r="G162" s="87">
        <f>IF(OR($C162="",N162=0),"",INDEX(CL_Count,MATCH('_Engine'!E158&amp;"|"&amp;N162,CL_Key,0)))</f>
        <v/>
      </c>
      <c r="H162" s="87">
        <f>IF(OR($C162="",G162=""),"",G162+N(R162))</f>
        <v/>
      </c>
      <c r="I162" s="88">
        <f>IF(OR(H162="",E162="",N(E162)=0),"",H162/E162)</f>
        <v/>
      </c>
      <c r="J162" s="86">
        <f>IF($C162="","",IF(H162="","NO COUNT",IF(OR(E162="",N(E162)=0),"NO PAR",IF(I162&lt;=cfg_Crit,"CRITICAL",IF(I162&lt;=cfg_Low,"LOW","OK")))))</f>
        <v/>
      </c>
      <c r="K162" s="87">
        <f>IF(OR($C162="",H162="",E162=""),"",MAX(0,E162-H162))</f>
        <v/>
      </c>
      <c r="L162" s="89">
        <f>IF(OR($C162="",N162=0),"",INDEX(CL_Date,MATCH('_Engine'!E158&amp;"|"&amp;N162,CL_Key,0)))</f>
        <v/>
      </c>
      <c r="M162" s="89">
        <f>'_Engine'!F158</f>
        <v/>
      </c>
      <c r="N162" s="87">
        <f>IF($C162="","",COUNTIFS(CL_Prod,'_Engine'!E158,CL_Count,"&lt;&gt;"))</f>
        <v/>
      </c>
      <c r="O162" s="89">
        <f>'_Engine'!L158</f>
        <v/>
      </c>
      <c r="P162" s="90">
        <f>IF(ISNUMBER(O162),O162-cfg_AsOf,"")</f>
        <v/>
      </c>
      <c r="Q162" s="86">
        <f>IF($C162="","",IF(NOT(ISNUMBER(O162)),"N/A",IF(P162&lt;0,"EXPIRED",IF(P162&lt;=cfg_ExpiryWarn,"EXPIRING","OK"))))</f>
        <v/>
      </c>
      <c r="R162" s="87">
        <f>IF(OR($C162="",L162=""),"",SUMIFS(RC_Qty,RC_Prod,'_Engine'!E158,RC_Date,"&gt;"&amp;L162))</f>
        <v/>
      </c>
      <c r="S162" s="85">
        <f>'_Engine'!AC158</f>
        <v/>
      </c>
      <c r="T162" s="91">
        <f>'_Engine'!AD158</f>
        <v/>
      </c>
    </row>
    <row r="163" ht="20" customHeight="1">
      <c r="B163" s="85">
        <f>'_Engine'!B159</f>
        <v/>
      </c>
      <c r="C163" s="85">
        <f>'_Engine'!C159</f>
        <v/>
      </c>
      <c r="D163" s="86">
        <f>'_Engine'!D159</f>
        <v/>
      </c>
      <c r="E163" s="87">
        <f>'_Engine'!G159</f>
        <v/>
      </c>
      <c r="F163" s="87">
        <f>IF(OR($C163="",N163=0),"",INDEX(CL_Count,MATCH('_Engine'!E159&amp;"|1",CL_Key,0)))</f>
        <v/>
      </c>
      <c r="G163" s="87">
        <f>IF(OR($C163="",N163=0),"",INDEX(CL_Count,MATCH('_Engine'!E159&amp;"|"&amp;N163,CL_Key,0)))</f>
        <v/>
      </c>
      <c r="H163" s="87">
        <f>IF(OR($C163="",G163=""),"",G163+N(R163))</f>
        <v/>
      </c>
      <c r="I163" s="88">
        <f>IF(OR(H163="",E163="",N(E163)=0),"",H163/E163)</f>
        <v/>
      </c>
      <c r="J163" s="86">
        <f>IF($C163="","",IF(H163="","NO COUNT",IF(OR(E163="",N(E163)=0),"NO PAR",IF(I163&lt;=cfg_Crit,"CRITICAL",IF(I163&lt;=cfg_Low,"LOW","OK")))))</f>
        <v/>
      </c>
      <c r="K163" s="87">
        <f>IF(OR($C163="",H163="",E163=""),"",MAX(0,E163-H163))</f>
        <v/>
      </c>
      <c r="L163" s="89">
        <f>IF(OR($C163="",N163=0),"",INDEX(CL_Date,MATCH('_Engine'!E159&amp;"|"&amp;N163,CL_Key,0)))</f>
        <v/>
      </c>
      <c r="M163" s="89">
        <f>'_Engine'!F159</f>
        <v/>
      </c>
      <c r="N163" s="87">
        <f>IF($C163="","",COUNTIFS(CL_Prod,'_Engine'!E159,CL_Count,"&lt;&gt;"))</f>
        <v/>
      </c>
      <c r="O163" s="89">
        <f>'_Engine'!L159</f>
        <v/>
      </c>
      <c r="P163" s="90">
        <f>IF(ISNUMBER(O163),O163-cfg_AsOf,"")</f>
        <v/>
      </c>
      <c r="Q163" s="86">
        <f>IF($C163="","",IF(NOT(ISNUMBER(O163)),"N/A",IF(P163&lt;0,"EXPIRED",IF(P163&lt;=cfg_ExpiryWarn,"EXPIRING","OK"))))</f>
        <v/>
      </c>
      <c r="R163" s="87">
        <f>IF(OR($C163="",L163=""),"",SUMIFS(RC_Qty,RC_Prod,'_Engine'!E159,RC_Date,"&gt;"&amp;L163))</f>
        <v/>
      </c>
      <c r="S163" s="85">
        <f>'_Engine'!AC159</f>
        <v/>
      </c>
      <c r="T163" s="91">
        <f>'_Engine'!AD159</f>
        <v/>
      </c>
    </row>
    <row r="164" ht="20" customHeight="1">
      <c r="B164" s="85">
        <f>'_Engine'!B160</f>
        <v/>
      </c>
      <c r="C164" s="85">
        <f>'_Engine'!C160</f>
        <v/>
      </c>
      <c r="D164" s="86">
        <f>'_Engine'!D160</f>
        <v/>
      </c>
      <c r="E164" s="87">
        <f>'_Engine'!G160</f>
        <v/>
      </c>
      <c r="F164" s="87">
        <f>IF(OR($C164="",N164=0),"",INDEX(CL_Count,MATCH('_Engine'!E160&amp;"|1",CL_Key,0)))</f>
        <v/>
      </c>
      <c r="G164" s="87">
        <f>IF(OR($C164="",N164=0),"",INDEX(CL_Count,MATCH('_Engine'!E160&amp;"|"&amp;N164,CL_Key,0)))</f>
        <v/>
      </c>
      <c r="H164" s="87">
        <f>IF(OR($C164="",G164=""),"",G164+N(R164))</f>
        <v/>
      </c>
      <c r="I164" s="88">
        <f>IF(OR(H164="",E164="",N(E164)=0),"",H164/E164)</f>
        <v/>
      </c>
      <c r="J164" s="86">
        <f>IF($C164="","",IF(H164="","NO COUNT",IF(OR(E164="",N(E164)=0),"NO PAR",IF(I164&lt;=cfg_Crit,"CRITICAL",IF(I164&lt;=cfg_Low,"LOW","OK")))))</f>
        <v/>
      </c>
      <c r="K164" s="87">
        <f>IF(OR($C164="",H164="",E164=""),"",MAX(0,E164-H164))</f>
        <v/>
      </c>
      <c r="L164" s="89">
        <f>IF(OR($C164="",N164=0),"",INDEX(CL_Date,MATCH('_Engine'!E160&amp;"|"&amp;N164,CL_Key,0)))</f>
        <v/>
      </c>
      <c r="M164" s="89">
        <f>'_Engine'!F160</f>
        <v/>
      </c>
      <c r="N164" s="87">
        <f>IF($C164="","",COUNTIFS(CL_Prod,'_Engine'!E160,CL_Count,"&lt;&gt;"))</f>
        <v/>
      </c>
      <c r="O164" s="89">
        <f>'_Engine'!L160</f>
        <v/>
      </c>
      <c r="P164" s="90">
        <f>IF(ISNUMBER(O164),O164-cfg_AsOf,"")</f>
        <v/>
      </c>
      <c r="Q164" s="86">
        <f>IF($C164="","",IF(NOT(ISNUMBER(O164)),"N/A",IF(P164&lt;0,"EXPIRED",IF(P164&lt;=cfg_ExpiryWarn,"EXPIRING","OK"))))</f>
        <v/>
      </c>
      <c r="R164" s="87">
        <f>IF(OR($C164="",L164=""),"",SUMIFS(RC_Qty,RC_Prod,'_Engine'!E160,RC_Date,"&gt;"&amp;L164))</f>
        <v/>
      </c>
      <c r="S164" s="85">
        <f>'_Engine'!AC160</f>
        <v/>
      </c>
      <c r="T164" s="91">
        <f>'_Engine'!AD160</f>
        <v/>
      </c>
    </row>
    <row r="165" ht="20" customHeight="1">
      <c r="B165" s="85">
        <f>'_Engine'!B161</f>
        <v/>
      </c>
      <c r="C165" s="85">
        <f>'_Engine'!C161</f>
        <v/>
      </c>
      <c r="D165" s="86">
        <f>'_Engine'!D161</f>
        <v/>
      </c>
      <c r="E165" s="87">
        <f>'_Engine'!G161</f>
        <v/>
      </c>
      <c r="F165" s="87">
        <f>IF(OR($C165="",N165=0),"",INDEX(CL_Count,MATCH('_Engine'!E161&amp;"|1",CL_Key,0)))</f>
        <v/>
      </c>
      <c r="G165" s="87">
        <f>IF(OR($C165="",N165=0),"",INDEX(CL_Count,MATCH('_Engine'!E161&amp;"|"&amp;N165,CL_Key,0)))</f>
        <v/>
      </c>
      <c r="H165" s="87">
        <f>IF(OR($C165="",G165=""),"",G165+N(R165))</f>
        <v/>
      </c>
      <c r="I165" s="88">
        <f>IF(OR(H165="",E165="",N(E165)=0),"",H165/E165)</f>
        <v/>
      </c>
      <c r="J165" s="86">
        <f>IF($C165="","",IF(H165="","NO COUNT",IF(OR(E165="",N(E165)=0),"NO PAR",IF(I165&lt;=cfg_Crit,"CRITICAL",IF(I165&lt;=cfg_Low,"LOW","OK")))))</f>
        <v/>
      </c>
      <c r="K165" s="87">
        <f>IF(OR($C165="",H165="",E165=""),"",MAX(0,E165-H165))</f>
        <v/>
      </c>
      <c r="L165" s="89">
        <f>IF(OR($C165="",N165=0),"",INDEX(CL_Date,MATCH('_Engine'!E161&amp;"|"&amp;N165,CL_Key,0)))</f>
        <v/>
      </c>
      <c r="M165" s="89">
        <f>'_Engine'!F161</f>
        <v/>
      </c>
      <c r="N165" s="87">
        <f>IF($C165="","",COUNTIFS(CL_Prod,'_Engine'!E161,CL_Count,"&lt;&gt;"))</f>
        <v/>
      </c>
      <c r="O165" s="89">
        <f>'_Engine'!L161</f>
        <v/>
      </c>
      <c r="P165" s="90">
        <f>IF(ISNUMBER(O165),O165-cfg_AsOf,"")</f>
        <v/>
      </c>
      <c r="Q165" s="86">
        <f>IF($C165="","",IF(NOT(ISNUMBER(O165)),"N/A",IF(P165&lt;0,"EXPIRED",IF(P165&lt;=cfg_ExpiryWarn,"EXPIRING","OK"))))</f>
        <v/>
      </c>
      <c r="R165" s="87">
        <f>IF(OR($C165="",L165=""),"",SUMIFS(RC_Qty,RC_Prod,'_Engine'!E161,RC_Date,"&gt;"&amp;L165))</f>
        <v/>
      </c>
      <c r="S165" s="85">
        <f>'_Engine'!AC161</f>
        <v/>
      </c>
      <c r="T165" s="91">
        <f>'_Engine'!AD161</f>
        <v/>
      </c>
    </row>
    <row r="166" ht="20" customHeight="1">
      <c r="B166" s="85">
        <f>'_Engine'!B162</f>
        <v/>
      </c>
      <c r="C166" s="85">
        <f>'_Engine'!C162</f>
        <v/>
      </c>
      <c r="D166" s="86">
        <f>'_Engine'!D162</f>
        <v/>
      </c>
      <c r="E166" s="87">
        <f>'_Engine'!G162</f>
        <v/>
      </c>
      <c r="F166" s="87">
        <f>IF(OR($C166="",N166=0),"",INDEX(CL_Count,MATCH('_Engine'!E162&amp;"|1",CL_Key,0)))</f>
        <v/>
      </c>
      <c r="G166" s="87">
        <f>IF(OR($C166="",N166=0),"",INDEX(CL_Count,MATCH('_Engine'!E162&amp;"|"&amp;N166,CL_Key,0)))</f>
        <v/>
      </c>
      <c r="H166" s="87">
        <f>IF(OR($C166="",G166=""),"",G166+N(R166))</f>
        <v/>
      </c>
      <c r="I166" s="88">
        <f>IF(OR(H166="",E166="",N(E166)=0),"",H166/E166)</f>
        <v/>
      </c>
      <c r="J166" s="86">
        <f>IF($C166="","",IF(H166="","NO COUNT",IF(OR(E166="",N(E166)=0),"NO PAR",IF(I166&lt;=cfg_Crit,"CRITICAL",IF(I166&lt;=cfg_Low,"LOW","OK")))))</f>
        <v/>
      </c>
      <c r="K166" s="87">
        <f>IF(OR($C166="",H166="",E166=""),"",MAX(0,E166-H166))</f>
        <v/>
      </c>
      <c r="L166" s="89">
        <f>IF(OR($C166="",N166=0),"",INDEX(CL_Date,MATCH('_Engine'!E162&amp;"|"&amp;N166,CL_Key,0)))</f>
        <v/>
      </c>
      <c r="M166" s="89">
        <f>'_Engine'!F162</f>
        <v/>
      </c>
      <c r="N166" s="87">
        <f>IF($C166="","",COUNTIFS(CL_Prod,'_Engine'!E162,CL_Count,"&lt;&gt;"))</f>
        <v/>
      </c>
      <c r="O166" s="89">
        <f>'_Engine'!L162</f>
        <v/>
      </c>
      <c r="P166" s="90">
        <f>IF(ISNUMBER(O166),O166-cfg_AsOf,"")</f>
        <v/>
      </c>
      <c r="Q166" s="86">
        <f>IF($C166="","",IF(NOT(ISNUMBER(O166)),"N/A",IF(P166&lt;0,"EXPIRED",IF(P166&lt;=cfg_ExpiryWarn,"EXPIRING","OK"))))</f>
        <v/>
      </c>
      <c r="R166" s="87">
        <f>IF(OR($C166="",L166=""),"",SUMIFS(RC_Qty,RC_Prod,'_Engine'!E162,RC_Date,"&gt;"&amp;L166))</f>
        <v/>
      </c>
      <c r="S166" s="85">
        <f>'_Engine'!AC162</f>
        <v/>
      </c>
      <c r="T166" s="91">
        <f>'_Engine'!AD162</f>
        <v/>
      </c>
    </row>
    <row r="167" ht="20" customHeight="1">
      <c r="B167" s="85">
        <f>'_Engine'!B163</f>
        <v/>
      </c>
      <c r="C167" s="85">
        <f>'_Engine'!C163</f>
        <v/>
      </c>
      <c r="D167" s="86">
        <f>'_Engine'!D163</f>
        <v/>
      </c>
      <c r="E167" s="87">
        <f>'_Engine'!G163</f>
        <v/>
      </c>
      <c r="F167" s="87">
        <f>IF(OR($C167="",N167=0),"",INDEX(CL_Count,MATCH('_Engine'!E163&amp;"|1",CL_Key,0)))</f>
        <v/>
      </c>
      <c r="G167" s="87">
        <f>IF(OR($C167="",N167=0),"",INDEX(CL_Count,MATCH('_Engine'!E163&amp;"|"&amp;N167,CL_Key,0)))</f>
        <v/>
      </c>
      <c r="H167" s="87">
        <f>IF(OR($C167="",G167=""),"",G167+N(R167))</f>
        <v/>
      </c>
      <c r="I167" s="88">
        <f>IF(OR(H167="",E167="",N(E167)=0),"",H167/E167)</f>
        <v/>
      </c>
      <c r="J167" s="86">
        <f>IF($C167="","",IF(H167="","NO COUNT",IF(OR(E167="",N(E167)=0),"NO PAR",IF(I167&lt;=cfg_Crit,"CRITICAL",IF(I167&lt;=cfg_Low,"LOW","OK")))))</f>
        <v/>
      </c>
      <c r="K167" s="87">
        <f>IF(OR($C167="",H167="",E167=""),"",MAX(0,E167-H167))</f>
        <v/>
      </c>
      <c r="L167" s="89">
        <f>IF(OR($C167="",N167=0),"",INDEX(CL_Date,MATCH('_Engine'!E163&amp;"|"&amp;N167,CL_Key,0)))</f>
        <v/>
      </c>
      <c r="M167" s="89">
        <f>'_Engine'!F163</f>
        <v/>
      </c>
      <c r="N167" s="87">
        <f>IF($C167="","",COUNTIFS(CL_Prod,'_Engine'!E163,CL_Count,"&lt;&gt;"))</f>
        <v/>
      </c>
      <c r="O167" s="89">
        <f>'_Engine'!L163</f>
        <v/>
      </c>
      <c r="P167" s="90">
        <f>IF(ISNUMBER(O167),O167-cfg_AsOf,"")</f>
        <v/>
      </c>
      <c r="Q167" s="86">
        <f>IF($C167="","",IF(NOT(ISNUMBER(O167)),"N/A",IF(P167&lt;0,"EXPIRED",IF(P167&lt;=cfg_ExpiryWarn,"EXPIRING","OK"))))</f>
        <v/>
      </c>
      <c r="R167" s="87">
        <f>IF(OR($C167="",L167=""),"",SUMIFS(RC_Qty,RC_Prod,'_Engine'!E163,RC_Date,"&gt;"&amp;L167))</f>
        <v/>
      </c>
      <c r="S167" s="85">
        <f>'_Engine'!AC163</f>
        <v/>
      </c>
      <c r="T167" s="91">
        <f>'_Engine'!AD163</f>
        <v/>
      </c>
    </row>
    <row r="168" ht="20" customHeight="1">
      <c r="B168" s="85">
        <f>'_Engine'!B164</f>
        <v/>
      </c>
      <c r="C168" s="85">
        <f>'_Engine'!C164</f>
        <v/>
      </c>
      <c r="D168" s="86">
        <f>'_Engine'!D164</f>
        <v/>
      </c>
      <c r="E168" s="87">
        <f>'_Engine'!G164</f>
        <v/>
      </c>
      <c r="F168" s="87">
        <f>IF(OR($C168="",N168=0),"",INDEX(CL_Count,MATCH('_Engine'!E164&amp;"|1",CL_Key,0)))</f>
        <v/>
      </c>
      <c r="G168" s="87">
        <f>IF(OR($C168="",N168=0),"",INDEX(CL_Count,MATCH('_Engine'!E164&amp;"|"&amp;N168,CL_Key,0)))</f>
        <v/>
      </c>
      <c r="H168" s="87">
        <f>IF(OR($C168="",G168=""),"",G168+N(R168))</f>
        <v/>
      </c>
      <c r="I168" s="88">
        <f>IF(OR(H168="",E168="",N(E168)=0),"",H168/E168)</f>
        <v/>
      </c>
      <c r="J168" s="86">
        <f>IF($C168="","",IF(H168="","NO COUNT",IF(OR(E168="",N(E168)=0),"NO PAR",IF(I168&lt;=cfg_Crit,"CRITICAL",IF(I168&lt;=cfg_Low,"LOW","OK")))))</f>
        <v/>
      </c>
      <c r="K168" s="87">
        <f>IF(OR($C168="",H168="",E168=""),"",MAX(0,E168-H168))</f>
        <v/>
      </c>
      <c r="L168" s="89">
        <f>IF(OR($C168="",N168=0),"",INDEX(CL_Date,MATCH('_Engine'!E164&amp;"|"&amp;N168,CL_Key,0)))</f>
        <v/>
      </c>
      <c r="M168" s="89">
        <f>'_Engine'!F164</f>
        <v/>
      </c>
      <c r="N168" s="87">
        <f>IF($C168="","",COUNTIFS(CL_Prod,'_Engine'!E164,CL_Count,"&lt;&gt;"))</f>
        <v/>
      </c>
      <c r="O168" s="89">
        <f>'_Engine'!L164</f>
        <v/>
      </c>
      <c r="P168" s="90">
        <f>IF(ISNUMBER(O168),O168-cfg_AsOf,"")</f>
        <v/>
      </c>
      <c r="Q168" s="86">
        <f>IF($C168="","",IF(NOT(ISNUMBER(O168)),"N/A",IF(P168&lt;0,"EXPIRED",IF(P168&lt;=cfg_ExpiryWarn,"EXPIRING","OK"))))</f>
        <v/>
      </c>
      <c r="R168" s="87">
        <f>IF(OR($C168="",L168=""),"",SUMIFS(RC_Qty,RC_Prod,'_Engine'!E164,RC_Date,"&gt;"&amp;L168))</f>
        <v/>
      </c>
      <c r="S168" s="85">
        <f>'_Engine'!AC164</f>
        <v/>
      </c>
      <c r="T168" s="91">
        <f>'_Engine'!AD164</f>
        <v/>
      </c>
    </row>
    <row r="169" ht="20" customHeight="1">
      <c r="B169" s="85">
        <f>'_Engine'!B165</f>
        <v/>
      </c>
      <c r="C169" s="85">
        <f>'_Engine'!C165</f>
        <v/>
      </c>
      <c r="D169" s="86">
        <f>'_Engine'!D165</f>
        <v/>
      </c>
      <c r="E169" s="87">
        <f>'_Engine'!G165</f>
        <v/>
      </c>
      <c r="F169" s="87">
        <f>IF(OR($C169="",N169=0),"",INDEX(CL_Count,MATCH('_Engine'!E165&amp;"|1",CL_Key,0)))</f>
        <v/>
      </c>
      <c r="G169" s="87">
        <f>IF(OR($C169="",N169=0),"",INDEX(CL_Count,MATCH('_Engine'!E165&amp;"|"&amp;N169,CL_Key,0)))</f>
        <v/>
      </c>
      <c r="H169" s="87">
        <f>IF(OR($C169="",G169=""),"",G169+N(R169))</f>
        <v/>
      </c>
      <c r="I169" s="88">
        <f>IF(OR(H169="",E169="",N(E169)=0),"",H169/E169)</f>
        <v/>
      </c>
      <c r="J169" s="86">
        <f>IF($C169="","",IF(H169="","NO COUNT",IF(OR(E169="",N(E169)=0),"NO PAR",IF(I169&lt;=cfg_Crit,"CRITICAL",IF(I169&lt;=cfg_Low,"LOW","OK")))))</f>
        <v/>
      </c>
      <c r="K169" s="87">
        <f>IF(OR($C169="",H169="",E169=""),"",MAX(0,E169-H169))</f>
        <v/>
      </c>
      <c r="L169" s="89">
        <f>IF(OR($C169="",N169=0),"",INDEX(CL_Date,MATCH('_Engine'!E165&amp;"|"&amp;N169,CL_Key,0)))</f>
        <v/>
      </c>
      <c r="M169" s="89">
        <f>'_Engine'!F165</f>
        <v/>
      </c>
      <c r="N169" s="87">
        <f>IF($C169="","",COUNTIFS(CL_Prod,'_Engine'!E165,CL_Count,"&lt;&gt;"))</f>
        <v/>
      </c>
      <c r="O169" s="89">
        <f>'_Engine'!L165</f>
        <v/>
      </c>
      <c r="P169" s="90">
        <f>IF(ISNUMBER(O169),O169-cfg_AsOf,"")</f>
        <v/>
      </c>
      <c r="Q169" s="86">
        <f>IF($C169="","",IF(NOT(ISNUMBER(O169)),"N/A",IF(P169&lt;0,"EXPIRED",IF(P169&lt;=cfg_ExpiryWarn,"EXPIRING","OK"))))</f>
        <v/>
      </c>
      <c r="R169" s="87">
        <f>IF(OR($C169="",L169=""),"",SUMIFS(RC_Qty,RC_Prod,'_Engine'!E165,RC_Date,"&gt;"&amp;L169))</f>
        <v/>
      </c>
      <c r="S169" s="85">
        <f>'_Engine'!AC165</f>
        <v/>
      </c>
      <c r="T169" s="91">
        <f>'_Engine'!AD165</f>
        <v/>
      </c>
    </row>
    <row r="170" ht="20" customHeight="1">
      <c r="B170" s="85">
        <f>'_Engine'!B166</f>
        <v/>
      </c>
      <c r="C170" s="85">
        <f>'_Engine'!C166</f>
        <v/>
      </c>
      <c r="D170" s="86">
        <f>'_Engine'!D166</f>
        <v/>
      </c>
      <c r="E170" s="87">
        <f>'_Engine'!G166</f>
        <v/>
      </c>
      <c r="F170" s="87">
        <f>IF(OR($C170="",N170=0),"",INDEX(CL_Count,MATCH('_Engine'!E166&amp;"|1",CL_Key,0)))</f>
        <v/>
      </c>
      <c r="G170" s="87">
        <f>IF(OR($C170="",N170=0),"",INDEX(CL_Count,MATCH('_Engine'!E166&amp;"|"&amp;N170,CL_Key,0)))</f>
        <v/>
      </c>
      <c r="H170" s="87">
        <f>IF(OR($C170="",G170=""),"",G170+N(R170))</f>
        <v/>
      </c>
      <c r="I170" s="88">
        <f>IF(OR(H170="",E170="",N(E170)=0),"",H170/E170)</f>
        <v/>
      </c>
      <c r="J170" s="86">
        <f>IF($C170="","",IF(H170="","NO COUNT",IF(OR(E170="",N(E170)=0),"NO PAR",IF(I170&lt;=cfg_Crit,"CRITICAL",IF(I170&lt;=cfg_Low,"LOW","OK")))))</f>
        <v/>
      </c>
      <c r="K170" s="87">
        <f>IF(OR($C170="",H170="",E170=""),"",MAX(0,E170-H170))</f>
        <v/>
      </c>
      <c r="L170" s="89">
        <f>IF(OR($C170="",N170=0),"",INDEX(CL_Date,MATCH('_Engine'!E166&amp;"|"&amp;N170,CL_Key,0)))</f>
        <v/>
      </c>
      <c r="M170" s="89">
        <f>'_Engine'!F166</f>
        <v/>
      </c>
      <c r="N170" s="87">
        <f>IF($C170="","",COUNTIFS(CL_Prod,'_Engine'!E166,CL_Count,"&lt;&gt;"))</f>
        <v/>
      </c>
      <c r="O170" s="89">
        <f>'_Engine'!L166</f>
        <v/>
      </c>
      <c r="P170" s="90">
        <f>IF(ISNUMBER(O170),O170-cfg_AsOf,"")</f>
        <v/>
      </c>
      <c r="Q170" s="86">
        <f>IF($C170="","",IF(NOT(ISNUMBER(O170)),"N/A",IF(P170&lt;0,"EXPIRED",IF(P170&lt;=cfg_ExpiryWarn,"EXPIRING","OK"))))</f>
        <v/>
      </c>
      <c r="R170" s="87">
        <f>IF(OR($C170="",L170=""),"",SUMIFS(RC_Qty,RC_Prod,'_Engine'!E166,RC_Date,"&gt;"&amp;L170))</f>
        <v/>
      </c>
      <c r="S170" s="85">
        <f>'_Engine'!AC166</f>
        <v/>
      </c>
      <c r="T170" s="91">
        <f>'_Engine'!AD166</f>
        <v/>
      </c>
    </row>
    <row r="171" ht="20" customHeight="1">
      <c r="B171" s="85">
        <f>'_Engine'!B167</f>
        <v/>
      </c>
      <c r="C171" s="85">
        <f>'_Engine'!C167</f>
        <v/>
      </c>
      <c r="D171" s="86">
        <f>'_Engine'!D167</f>
        <v/>
      </c>
      <c r="E171" s="87">
        <f>'_Engine'!G167</f>
        <v/>
      </c>
      <c r="F171" s="87">
        <f>IF(OR($C171="",N171=0),"",INDEX(CL_Count,MATCH('_Engine'!E167&amp;"|1",CL_Key,0)))</f>
        <v/>
      </c>
      <c r="G171" s="87">
        <f>IF(OR($C171="",N171=0),"",INDEX(CL_Count,MATCH('_Engine'!E167&amp;"|"&amp;N171,CL_Key,0)))</f>
        <v/>
      </c>
      <c r="H171" s="87">
        <f>IF(OR($C171="",G171=""),"",G171+N(R171))</f>
        <v/>
      </c>
      <c r="I171" s="88">
        <f>IF(OR(H171="",E171="",N(E171)=0),"",H171/E171)</f>
        <v/>
      </c>
      <c r="J171" s="86">
        <f>IF($C171="","",IF(H171="","NO COUNT",IF(OR(E171="",N(E171)=0),"NO PAR",IF(I171&lt;=cfg_Crit,"CRITICAL",IF(I171&lt;=cfg_Low,"LOW","OK")))))</f>
        <v/>
      </c>
      <c r="K171" s="87">
        <f>IF(OR($C171="",H171="",E171=""),"",MAX(0,E171-H171))</f>
        <v/>
      </c>
      <c r="L171" s="89">
        <f>IF(OR($C171="",N171=0),"",INDEX(CL_Date,MATCH('_Engine'!E167&amp;"|"&amp;N171,CL_Key,0)))</f>
        <v/>
      </c>
      <c r="M171" s="89">
        <f>'_Engine'!F167</f>
        <v/>
      </c>
      <c r="N171" s="87">
        <f>IF($C171="","",COUNTIFS(CL_Prod,'_Engine'!E167,CL_Count,"&lt;&gt;"))</f>
        <v/>
      </c>
      <c r="O171" s="89">
        <f>'_Engine'!L167</f>
        <v/>
      </c>
      <c r="P171" s="90">
        <f>IF(ISNUMBER(O171),O171-cfg_AsOf,"")</f>
        <v/>
      </c>
      <c r="Q171" s="86">
        <f>IF($C171="","",IF(NOT(ISNUMBER(O171)),"N/A",IF(P171&lt;0,"EXPIRED",IF(P171&lt;=cfg_ExpiryWarn,"EXPIRING","OK"))))</f>
        <v/>
      </c>
      <c r="R171" s="87">
        <f>IF(OR($C171="",L171=""),"",SUMIFS(RC_Qty,RC_Prod,'_Engine'!E167,RC_Date,"&gt;"&amp;L171))</f>
        <v/>
      </c>
      <c r="S171" s="85">
        <f>'_Engine'!AC167</f>
        <v/>
      </c>
      <c r="T171" s="91">
        <f>'_Engine'!AD167</f>
        <v/>
      </c>
    </row>
    <row r="172" ht="20" customHeight="1">
      <c r="B172" s="85">
        <f>'_Engine'!B168</f>
        <v/>
      </c>
      <c r="C172" s="85">
        <f>'_Engine'!C168</f>
        <v/>
      </c>
      <c r="D172" s="86">
        <f>'_Engine'!D168</f>
        <v/>
      </c>
      <c r="E172" s="87">
        <f>'_Engine'!G168</f>
        <v/>
      </c>
      <c r="F172" s="87">
        <f>IF(OR($C172="",N172=0),"",INDEX(CL_Count,MATCH('_Engine'!E168&amp;"|1",CL_Key,0)))</f>
        <v/>
      </c>
      <c r="G172" s="87">
        <f>IF(OR($C172="",N172=0),"",INDEX(CL_Count,MATCH('_Engine'!E168&amp;"|"&amp;N172,CL_Key,0)))</f>
        <v/>
      </c>
      <c r="H172" s="87">
        <f>IF(OR($C172="",G172=""),"",G172+N(R172))</f>
        <v/>
      </c>
      <c r="I172" s="88">
        <f>IF(OR(H172="",E172="",N(E172)=0),"",H172/E172)</f>
        <v/>
      </c>
      <c r="J172" s="86">
        <f>IF($C172="","",IF(H172="","NO COUNT",IF(OR(E172="",N(E172)=0),"NO PAR",IF(I172&lt;=cfg_Crit,"CRITICAL",IF(I172&lt;=cfg_Low,"LOW","OK")))))</f>
        <v/>
      </c>
      <c r="K172" s="87">
        <f>IF(OR($C172="",H172="",E172=""),"",MAX(0,E172-H172))</f>
        <v/>
      </c>
      <c r="L172" s="89">
        <f>IF(OR($C172="",N172=0),"",INDEX(CL_Date,MATCH('_Engine'!E168&amp;"|"&amp;N172,CL_Key,0)))</f>
        <v/>
      </c>
      <c r="M172" s="89">
        <f>'_Engine'!F168</f>
        <v/>
      </c>
      <c r="N172" s="87">
        <f>IF($C172="","",COUNTIFS(CL_Prod,'_Engine'!E168,CL_Count,"&lt;&gt;"))</f>
        <v/>
      </c>
      <c r="O172" s="89">
        <f>'_Engine'!L168</f>
        <v/>
      </c>
      <c r="P172" s="90">
        <f>IF(ISNUMBER(O172),O172-cfg_AsOf,"")</f>
        <v/>
      </c>
      <c r="Q172" s="86">
        <f>IF($C172="","",IF(NOT(ISNUMBER(O172)),"N/A",IF(P172&lt;0,"EXPIRED",IF(P172&lt;=cfg_ExpiryWarn,"EXPIRING","OK"))))</f>
        <v/>
      </c>
      <c r="R172" s="87">
        <f>IF(OR($C172="",L172=""),"",SUMIFS(RC_Qty,RC_Prod,'_Engine'!E168,RC_Date,"&gt;"&amp;L172))</f>
        <v/>
      </c>
      <c r="S172" s="85">
        <f>'_Engine'!AC168</f>
        <v/>
      </c>
      <c r="T172" s="91">
        <f>'_Engine'!AD168</f>
        <v/>
      </c>
    </row>
    <row r="173" ht="20" customHeight="1">
      <c r="B173" s="85">
        <f>'_Engine'!B169</f>
        <v/>
      </c>
      <c r="C173" s="85">
        <f>'_Engine'!C169</f>
        <v/>
      </c>
      <c r="D173" s="86">
        <f>'_Engine'!D169</f>
        <v/>
      </c>
      <c r="E173" s="87">
        <f>'_Engine'!G169</f>
        <v/>
      </c>
      <c r="F173" s="87">
        <f>IF(OR($C173="",N173=0),"",INDEX(CL_Count,MATCH('_Engine'!E169&amp;"|1",CL_Key,0)))</f>
        <v/>
      </c>
      <c r="G173" s="87">
        <f>IF(OR($C173="",N173=0),"",INDEX(CL_Count,MATCH('_Engine'!E169&amp;"|"&amp;N173,CL_Key,0)))</f>
        <v/>
      </c>
      <c r="H173" s="87">
        <f>IF(OR($C173="",G173=""),"",G173+N(R173))</f>
        <v/>
      </c>
      <c r="I173" s="88">
        <f>IF(OR(H173="",E173="",N(E173)=0),"",H173/E173)</f>
        <v/>
      </c>
      <c r="J173" s="86">
        <f>IF($C173="","",IF(H173="","NO COUNT",IF(OR(E173="",N(E173)=0),"NO PAR",IF(I173&lt;=cfg_Crit,"CRITICAL",IF(I173&lt;=cfg_Low,"LOW","OK")))))</f>
        <v/>
      </c>
      <c r="K173" s="87">
        <f>IF(OR($C173="",H173="",E173=""),"",MAX(0,E173-H173))</f>
        <v/>
      </c>
      <c r="L173" s="89">
        <f>IF(OR($C173="",N173=0),"",INDEX(CL_Date,MATCH('_Engine'!E169&amp;"|"&amp;N173,CL_Key,0)))</f>
        <v/>
      </c>
      <c r="M173" s="89">
        <f>'_Engine'!F169</f>
        <v/>
      </c>
      <c r="N173" s="87">
        <f>IF($C173="","",COUNTIFS(CL_Prod,'_Engine'!E169,CL_Count,"&lt;&gt;"))</f>
        <v/>
      </c>
      <c r="O173" s="89">
        <f>'_Engine'!L169</f>
        <v/>
      </c>
      <c r="P173" s="90">
        <f>IF(ISNUMBER(O173),O173-cfg_AsOf,"")</f>
        <v/>
      </c>
      <c r="Q173" s="86">
        <f>IF($C173="","",IF(NOT(ISNUMBER(O173)),"N/A",IF(P173&lt;0,"EXPIRED",IF(P173&lt;=cfg_ExpiryWarn,"EXPIRING","OK"))))</f>
        <v/>
      </c>
      <c r="R173" s="87">
        <f>IF(OR($C173="",L173=""),"",SUMIFS(RC_Qty,RC_Prod,'_Engine'!E169,RC_Date,"&gt;"&amp;L173))</f>
        <v/>
      </c>
      <c r="S173" s="85">
        <f>'_Engine'!AC169</f>
        <v/>
      </c>
      <c r="T173" s="91">
        <f>'_Engine'!AD169</f>
        <v/>
      </c>
    </row>
    <row r="174" ht="20" customHeight="1">
      <c r="B174" s="85">
        <f>'_Engine'!B170</f>
        <v/>
      </c>
      <c r="C174" s="85">
        <f>'_Engine'!C170</f>
        <v/>
      </c>
      <c r="D174" s="86">
        <f>'_Engine'!D170</f>
        <v/>
      </c>
      <c r="E174" s="87">
        <f>'_Engine'!G170</f>
        <v/>
      </c>
      <c r="F174" s="87">
        <f>IF(OR($C174="",N174=0),"",INDEX(CL_Count,MATCH('_Engine'!E170&amp;"|1",CL_Key,0)))</f>
        <v/>
      </c>
      <c r="G174" s="87">
        <f>IF(OR($C174="",N174=0),"",INDEX(CL_Count,MATCH('_Engine'!E170&amp;"|"&amp;N174,CL_Key,0)))</f>
        <v/>
      </c>
      <c r="H174" s="87">
        <f>IF(OR($C174="",G174=""),"",G174+N(R174))</f>
        <v/>
      </c>
      <c r="I174" s="88">
        <f>IF(OR(H174="",E174="",N(E174)=0),"",H174/E174)</f>
        <v/>
      </c>
      <c r="J174" s="86">
        <f>IF($C174="","",IF(H174="","NO COUNT",IF(OR(E174="",N(E174)=0),"NO PAR",IF(I174&lt;=cfg_Crit,"CRITICAL",IF(I174&lt;=cfg_Low,"LOW","OK")))))</f>
        <v/>
      </c>
      <c r="K174" s="87">
        <f>IF(OR($C174="",H174="",E174=""),"",MAX(0,E174-H174))</f>
        <v/>
      </c>
      <c r="L174" s="89">
        <f>IF(OR($C174="",N174=0),"",INDEX(CL_Date,MATCH('_Engine'!E170&amp;"|"&amp;N174,CL_Key,0)))</f>
        <v/>
      </c>
      <c r="M174" s="89">
        <f>'_Engine'!F170</f>
        <v/>
      </c>
      <c r="N174" s="87">
        <f>IF($C174="","",COUNTIFS(CL_Prod,'_Engine'!E170,CL_Count,"&lt;&gt;"))</f>
        <v/>
      </c>
      <c r="O174" s="89">
        <f>'_Engine'!L170</f>
        <v/>
      </c>
      <c r="P174" s="90">
        <f>IF(ISNUMBER(O174),O174-cfg_AsOf,"")</f>
        <v/>
      </c>
      <c r="Q174" s="86">
        <f>IF($C174="","",IF(NOT(ISNUMBER(O174)),"N/A",IF(P174&lt;0,"EXPIRED",IF(P174&lt;=cfg_ExpiryWarn,"EXPIRING","OK"))))</f>
        <v/>
      </c>
      <c r="R174" s="87">
        <f>IF(OR($C174="",L174=""),"",SUMIFS(RC_Qty,RC_Prod,'_Engine'!E170,RC_Date,"&gt;"&amp;L174))</f>
        <v/>
      </c>
      <c r="S174" s="85">
        <f>'_Engine'!AC170</f>
        <v/>
      </c>
      <c r="T174" s="91">
        <f>'_Engine'!AD170</f>
        <v/>
      </c>
    </row>
    <row r="175" ht="20" customHeight="1">
      <c r="B175" s="85">
        <f>'_Engine'!B171</f>
        <v/>
      </c>
      <c r="C175" s="85">
        <f>'_Engine'!C171</f>
        <v/>
      </c>
      <c r="D175" s="86">
        <f>'_Engine'!D171</f>
        <v/>
      </c>
      <c r="E175" s="87">
        <f>'_Engine'!G171</f>
        <v/>
      </c>
      <c r="F175" s="87">
        <f>IF(OR($C175="",N175=0),"",INDEX(CL_Count,MATCH('_Engine'!E171&amp;"|1",CL_Key,0)))</f>
        <v/>
      </c>
      <c r="G175" s="87">
        <f>IF(OR($C175="",N175=0),"",INDEX(CL_Count,MATCH('_Engine'!E171&amp;"|"&amp;N175,CL_Key,0)))</f>
        <v/>
      </c>
      <c r="H175" s="87">
        <f>IF(OR($C175="",G175=""),"",G175+N(R175))</f>
        <v/>
      </c>
      <c r="I175" s="88">
        <f>IF(OR(H175="",E175="",N(E175)=0),"",H175/E175)</f>
        <v/>
      </c>
      <c r="J175" s="86">
        <f>IF($C175="","",IF(H175="","NO COUNT",IF(OR(E175="",N(E175)=0),"NO PAR",IF(I175&lt;=cfg_Crit,"CRITICAL",IF(I175&lt;=cfg_Low,"LOW","OK")))))</f>
        <v/>
      </c>
      <c r="K175" s="87">
        <f>IF(OR($C175="",H175="",E175=""),"",MAX(0,E175-H175))</f>
        <v/>
      </c>
      <c r="L175" s="89">
        <f>IF(OR($C175="",N175=0),"",INDEX(CL_Date,MATCH('_Engine'!E171&amp;"|"&amp;N175,CL_Key,0)))</f>
        <v/>
      </c>
      <c r="M175" s="89">
        <f>'_Engine'!F171</f>
        <v/>
      </c>
      <c r="N175" s="87">
        <f>IF($C175="","",COUNTIFS(CL_Prod,'_Engine'!E171,CL_Count,"&lt;&gt;"))</f>
        <v/>
      </c>
      <c r="O175" s="89">
        <f>'_Engine'!L171</f>
        <v/>
      </c>
      <c r="P175" s="90">
        <f>IF(ISNUMBER(O175),O175-cfg_AsOf,"")</f>
        <v/>
      </c>
      <c r="Q175" s="86">
        <f>IF($C175="","",IF(NOT(ISNUMBER(O175)),"N/A",IF(P175&lt;0,"EXPIRED",IF(P175&lt;=cfg_ExpiryWarn,"EXPIRING","OK"))))</f>
        <v/>
      </c>
      <c r="R175" s="87">
        <f>IF(OR($C175="",L175=""),"",SUMIFS(RC_Qty,RC_Prod,'_Engine'!E171,RC_Date,"&gt;"&amp;L175))</f>
        <v/>
      </c>
      <c r="S175" s="85">
        <f>'_Engine'!AC171</f>
        <v/>
      </c>
      <c r="T175" s="91">
        <f>'_Engine'!AD171</f>
        <v/>
      </c>
    </row>
    <row r="176" ht="20" customHeight="1">
      <c r="B176" s="85">
        <f>'_Engine'!B172</f>
        <v/>
      </c>
      <c r="C176" s="85">
        <f>'_Engine'!C172</f>
        <v/>
      </c>
      <c r="D176" s="86">
        <f>'_Engine'!D172</f>
        <v/>
      </c>
      <c r="E176" s="87">
        <f>'_Engine'!G172</f>
        <v/>
      </c>
      <c r="F176" s="87">
        <f>IF(OR($C176="",N176=0),"",INDEX(CL_Count,MATCH('_Engine'!E172&amp;"|1",CL_Key,0)))</f>
        <v/>
      </c>
      <c r="G176" s="87">
        <f>IF(OR($C176="",N176=0),"",INDEX(CL_Count,MATCH('_Engine'!E172&amp;"|"&amp;N176,CL_Key,0)))</f>
        <v/>
      </c>
      <c r="H176" s="87">
        <f>IF(OR($C176="",G176=""),"",G176+N(R176))</f>
        <v/>
      </c>
      <c r="I176" s="88">
        <f>IF(OR(H176="",E176="",N(E176)=0),"",H176/E176)</f>
        <v/>
      </c>
      <c r="J176" s="86">
        <f>IF($C176="","",IF(H176="","NO COUNT",IF(OR(E176="",N(E176)=0),"NO PAR",IF(I176&lt;=cfg_Crit,"CRITICAL",IF(I176&lt;=cfg_Low,"LOW","OK")))))</f>
        <v/>
      </c>
      <c r="K176" s="87">
        <f>IF(OR($C176="",H176="",E176=""),"",MAX(0,E176-H176))</f>
        <v/>
      </c>
      <c r="L176" s="89">
        <f>IF(OR($C176="",N176=0),"",INDEX(CL_Date,MATCH('_Engine'!E172&amp;"|"&amp;N176,CL_Key,0)))</f>
        <v/>
      </c>
      <c r="M176" s="89">
        <f>'_Engine'!F172</f>
        <v/>
      </c>
      <c r="N176" s="87">
        <f>IF($C176="","",COUNTIFS(CL_Prod,'_Engine'!E172,CL_Count,"&lt;&gt;"))</f>
        <v/>
      </c>
      <c r="O176" s="89">
        <f>'_Engine'!L172</f>
        <v/>
      </c>
      <c r="P176" s="90">
        <f>IF(ISNUMBER(O176),O176-cfg_AsOf,"")</f>
        <v/>
      </c>
      <c r="Q176" s="86">
        <f>IF($C176="","",IF(NOT(ISNUMBER(O176)),"N/A",IF(P176&lt;0,"EXPIRED",IF(P176&lt;=cfg_ExpiryWarn,"EXPIRING","OK"))))</f>
        <v/>
      </c>
      <c r="R176" s="87">
        <f>IF(OR($C176="",L176=""),"",SUMIFS(RC_Qty,RC_Prod,'_Engine'!E172,RC_Date,"&gt;"&amp;L176))</f>
        <v/>
      </c>
      <c r="S176" s="85">
        <f>'_Engine'!AC172</f>
        <v/>
      </c>
      <c r="T176" s="91">
        <f>'_Engine'!AD172</f>
        <v/>
      </c>
    </row>
    <row r="177" ht="20" customHeight="1">
      <c r="B177" s="85">
        <f>'_Engine'!B173</f>
        <v/>
      </c>
      <c r="C177" s="85">
        <f>'_Engine'!C173</f>
        <v/>
      </c>
      <c r="D177" s="86">
        <f>'_Engine'!D173</f>
        <v/>
      </c>
      <c r="E177" s="87">
        <f>'_Engine'!G173</f>
        <v/>
      </c>
      <c r="F177" s="87">
        <f>IF(OR($C177="",N177=0),"",INDEX(CL_Count,MATCH('_Engine'!E173&amp;"|1",CL_Key,0)))</f>
        <v/>
      </c>
      <c r="G177" s="87">
        <f>IF(OR($C177="",N177=0),"",INDEX(CL_Count,MATCH('_Engine'!E173&amp;"|"&amp;N177,CL_Key,0)))</f>
        <v/>
      </c>
      <c r="H177" s="87">
        <f>IF(OR($C177="",G177=""),"",G177+N(R177))</f>
        <v/>
      </c>
      <c r="I177" s="88">
        <f>IF(OR(H177="",E177="",N(E177)=0),"",H177/E177)</f>
        <v/>
      </c>
      <c r="J177" s="86">
        <f>IF($C177="","",IF(H177="","NO COUNT",IF(OR(E177="",N(E177)=0),"NO PAR",IF(I177&lt;=cfg_Crit,"CRITICAL",IF(I177&lt;=cfg_Low,"LOW","OK")))))</f>
        <v/>
      </c>
      <c r="K177" s="87">
        <f>IF(OR($C177="",H177="",E177=""),"",MAX(0,E177-H177))</f>
        <v/>
      </c>
      <c r="L177" s="89">
        <f>IF(OR($C177="",N177=0),"",INDEX(CL_Date,MATCH('_Engine'!E173&amp;"|"&amp;N177,CL_Key,0)))</f>
        <v/>
      </c>
      <c r="M177" s="89">
        <f>'_Engine'!F173</f>
        <v/>
      </c>
      <c r="N177" s="87">
        <f>IF($C177="","",COUNTIFS(CL_Prod,'_Engine'!E173,CL_Count,"&lt;&gt;"))</f>
        <v/>
      </c>
      <c r="O177" s="89">
        <f>'_Engine'!L173</f>
        <v/>
      </c>
      <c r="P177" s="90">
        <f>IF(ISNUMBER(O177),O177-cfg_AsOf,"")</f>
        <v/>
      </c>
      <c r="Q177" s="86">
        <f>IF($C177="","",IF(NOT(ISNUMBER(O177)),"N/A",IF(P177&lt;0,"EXPIRED",IF(P177&lt;=cfg_ExpiryWarn,"EXPIRING","OK"))))</f>
        <v/>
      </c>
      <c r="R177" s="87">
        <f>IF(OR($C177="",L177=""),"",SUMIFS(RC_Qty,RC_Prod,'_Engine'!E173,RC_Date,"&gt;"&amp;L177))</f>
        <v/>
      </c>
      <c r="S177" s="85">
        <f>'_Engine'!AC173</f>
        <v/>
      </c>
      <c r="T177" s="91">
        <f>'_Engine'!AD173</f>
        <v/>
      </c>
    </row>
    <row r="178" ht="20" customHeight="1">
      <c r="B178" s="85">
        <f>'_Engine'!B174</f>
        <v/>
      </c>
      <c r="C178" s="85">
        <f>'_Engine'!C174</f>
        <v/>
      </c>
      <c r="D178" s="86">
        <f>'_Engine'!D174</f>
        <v/>
      </c>
      <c r="E178" s="87">
        <f>'_Engine'!G174</f>
        <v/>
      </c>
      <c r="F178" s="87">
        <f>IF(OR($C178="",N178=0),"",INDEX(CL_Count,MATCH('_Engine'!E174&amp;"|1",CL_Key,0)))</f>
        <v/>
      </c>
      <c r="G178" s="87">
        <f>IF(OR($C178="",N178=0),"",INDEX(CL_Count,MATCH('_Engine'!E174&amp;"|"&amp;N178,CL_Key,0)))</f>
        <v/>
      </c>
      <c r="H178" s="87">
        <f>IF(OR($C178="",G178=""),"",G178+N(R178))</f>
        <v/>
      </c>
      <c r="I178" s="88">
        <f>IF(OR(H178="",E178="",N(E178)=0),"",H178/E178)</f>
        <v/>
      </c>
      <c r="J178" s="86">
        <f>IF($C178="","",IF(H178="","NO COUNT",IF(OR(E178="",N(E178)=0),"NO PAR",IF(I178&lt;=cfg_Crit,"CRITICAL",IF(I178&lt;=cfg_Low,"LOW","OK")))))</f>
        <v/>
      </c>
      <c r="K178" s="87">
        <f>IF(OR($C178="",H178="",E178=""),"",MAX(0,E178-H178))</f>
        <v/>
      </c>
      <c r="L178" s="89">
        <f>IF(OR($C178="",N178=0),"",INDEX(CL_Date,MATCH('_Engine'!E174&amp;"|"&amp;N178,CL_Key,0)))</f>
        <v/>
      </c>
      <c r="M178" s="89">
        <f>'_Engine'!F174</f>
        <v/>
      </c>
      <c r="N178" s="87">
        <f>IF($C178="","",COUNTIFS(CL_Prod,'_Engine'!E174,CL_Count,"&lt;&gt;"))</f>
        <v/>
      </c>
      <c r="O178" s="89">
        <f>'_Engine'!L174</f>
        <v/>
      </c>
      <c r="P178" s="90">
        <f>IF(ISNUMBER(O178),O178-cfg_AsOf,"")</f>
        <v/>
      </c>
      <c r="Q178" s="86">
        <f>IF($C178="","",IF(NOT(ISNUMBER(O178)),"N/A",IF(P178&lt;0,"EXPIRED",IF(P178&lt;=cfg_ExpiryWarn,"EXPIRING","OK"))))</f>
        <v/>
      </c>
      <c r="R178" s="87">
        <f>IF(OR($C178="",L178=""),"",SUMIFS(RC_Qty,RC_Prod,'_Engine'!E174,RC_Date,"&gt;"&amp;L178))</f>
        <v/>
      </c>
      <c r="S178" s="85">
        <f>'_Engine'!AC174</f>
        <v/>
      </c>
      <c r="T178" s="91">
        <f>'_Engine'!AD174</f>
        <v/>
      </c>
    </row>
    <row r="179" ht="20" customHeight="1">
      <c r="B179" s="85">
        <f>'_Engine'!B175</f>
        <v/>
      </c>
      <c r="C179" s="85">
        <f>'_Engine'!C175</f>
        <v/>
      </c>
      <c r="D179" s="86">
        <f>'_Engine'!D175</f>
        <v/>
      </c>
      <c r="E179" s="87">
        <f>'_Engine'!G175</f>
        <v/>
      </c>
      <c r="F179" s="87">
        <f>IF(OR($C179="",N179=0),"",INDEX(CL_Count,MATCH('_Engine'!E175&amp;"|1",CL_Key,0)))</f>
        <v/>
      </c>
      <c r="G179" s="87">
        <f>IF(OR($C179="",N179=0),"",INDEX(CL_Count,MATCH('_Engine'!E175&amp;"|"&amp;N179,CL_Key,0)))</f>
        <v/>
      </c>
      <c r="H179" s="87">
        <f>IF(OR($C179="",G179=""),"",G179+N(R179))</f>
        <v/>
      </c>
      <c r="I179" s="88">
        <f>IF(OR(H179="",E179="",N(E179)=0),"",H179/E179)</f>
        <v/>
      </c>
      <c r="J179" s="86">
        <f>IF($C179="","",IF(H179="","NO COUNT",IF(OR(E179="",N(E179)=0),"NO PAR",IF(I179&lt;=cfg_Crit,"CRITICAL",IF(I179&lt;=cfg_Low,"LOW","OK")))))</f>
        <v/>
      </c>
      <c r="K179" s="87">
        <f>IF(OR($C179="",H179="",E179=""),"",MAX(0,E179-H179))</f>
        <v/>
      </c>
      <c r="L179" s="89">
        <f>IF(OR($C179="",N179=0),"",INDEX(CL_Date,MATCH('_Engine'!E175&amp;"|"&amp;N179,CL_Key,0)))</f>
        <v/>
      </c>
      <c r="M179" s="89">
        <f>'_Engine'!F175</f>
        <v/>
      </c>
      <c r="N179" s="87">
        <f>IF($C179="","",COUNTIFS(CL_Prod,'_Engine'!E175,CL_Count,"&lt;&gt;"))</f>
        <v/>
      </c>
      <c r="O179" s="89">
        <f>'_Engine'!L175</f>
        <v/>
      </c>
      <c r="P179" s="90">
        <f>IF(ISNUMBER(O179),O179-cfg_AsOf,"")</f>
        <v/>
      </c>
      <c r="Q179" s="86">
        <f>IF($C179="","",IF(NOT(ISNUMBER(O179)),"N/A",IF(P179&lt;0,"EXPIRED",IF(P179&lt;=cfg_ExpiryWarn,"EXPIRING","OK"))))</f>
        <v/>
      </c>
      <c r="R179" s="87">
        <f>IF(OR($C179="",L179=""),"",SUMIFS(RC_Qty,RC_Prod,'_Engine'!E175,RC_Date,"&gt;"&amp;L179))</f>
        <v/>
      </c>
      <c r="S179" s="85">
        <f>'_Engine'!AC175</f>
        <v/>
      </c>
      <c r="T179" s="91">
        <f>'_Engine'!AD175</f>
        <v/>
      </c>
    </row>
    <row r="180" ht="20" customHeight="1">
      <c r="B180" s="85">
        <f>'_Engine'!B176</f>
        <v/>
      </c>
      <c r="C180" s="85">
        <f>'_Engine'!C176</f>
        <v/>
      </c>
      <c r="D180" s="86">
        <f>'_Engine'!D176</f>
        <v/>
      </c>
      <c r="E180" s="87">
        <f>'_Engine'!G176</f>
        <v/>
      </c>
      <c r="F180" s="87">
        <f>IF(OR($C180="",N180=0),"",INDEX(CL_Count,MATCH('_Engine'!E176&amp;"|1",CL_Key,0)))</f>
        <v/>
      </c>
      <c r="G180" s="87">
        <f>IF(OR($C180="",N180=0),"",INDEX(CL_Count,MATCH('_Engine'!E176&amp;"|"&amp;N180,CL_Key,0)))</f>
        <v/>
      </c>
      <c r="H180" s="87">
        <f>IF(OR($C180="",G180=""),"",G180+N(R180))</f>
        <v/>
      </c>
      <c r="I180" s="88">
        <f>IF(OR(H180="",E180="",N(E180)=0),"",H180/E180)</f>
        <v/>
      </c>
      <c r="J180" s="86">
        <f>IF($C180="","",IF(H180="","NO COUNT",IF(OR(E180="",N(E180)=0),"NO PAR",IF(I180&lt;=cfg_Crit,"CRITICAL",IF(I180&lt;=cfg_Low,"LOW","OK")))))</f>
        <v/>
      </c>
      <c r="K180" s="87">
        <f>IF(OR($C180="",H180="",E180=""),"",MAX(0,E180-H180))</f>
        <v/>
      </c>
      <c r="L180" s="89">
        <f>IF(OR($C180="",N180=0),"",INDEX(CL_Date,MATCH('_Engine'!E176&amp;"|"&amp;N180,CL_Key,0)))</f>
        <v/>
      </c>
      <c r="M180" s="89">
        <f>'_Engine'!F176</f>
        <v/>
      </c>
      <c r="N180" s="87">
        <f>IF($C180="","",COUNTIFS(CL_Prod,'_Engine'!E176,CL_Count,"&lt;&gt;"))</f>
        <v/>
      </c>
      <c r="O180" s="89">
        <f>'_Engine'!L176</f>
        <v/>
      </c>
      <c r="P180" s="90">
        <f>IF(ISNUMBER(O180),O180-cfg_AsOf,"")</f>
        <v/>
      </c>
      <c r="Q180" s="86">
        <f>IF($C180="","",IF(NOT(ISNUMBER(O180)),"N/A",IF(P180&lt;0,"EXPIRED",IF(P180&lt;=cfg_ExpiryWarn,"EXPIRING","OK"))))</f>
        <v/>
      </c>
      <c r="R180" s="87">
        <f>IF(OR($C180="",L180=""),"",SUMIFS(RC_Qty,RC_Prod,'_Engine'!E176,RC_Date,"&gt;"&amp;L180))</f>
        <v/>
      </c>
      <c r="S180" s="85">
        <f>'_Engine'!AC176</f>
        <v/>
      </c>
      <c r="T180" s="91">
        <f>'_Engine'!AD176</f>
        <v/>
      </c>
    </row>
    <row r="181" ht="20" customHeight="1">
      <c r="B181" s="85">
        <f>'_Engine'!B177</f>
        <v/>
      </c>
      <c r="C181" s="85">
        <f>'_Engine'!C177</f>
        <v/>
      </c>
      <c r="D181" s="86">
        <f>'_Engine'!D177</f>
        <v/>
      </c>
      <c r="E181" s="87">
        <f>'_Engine'!G177</f>
        <v/>
      </c>
      <c r="F181" s="87">
        <f>IF(OR($C181="",N181=0),"",INDEX(CL_Count,MATCH('_Engine'!E177&amp;"|1",CL_Key,0)))</f>
        <v/>
      </c>
      <c r="G181" s="87">
        <f>IF(OR($C181="",N181=0),"",INDEX(CL_Count,MATCH('_Engine'!E177&amp;"|"&amp;N181,CL_Key,0)))</f>
        <v/>
      </c>
      <c r="H181" s="87">
        <f>IF(OR($C181="",G181=""),"",G181+N(R181))</f>
        <v/>
      </c>
      <c r="I181" s="88">
        <f>IF(OR(H181="",E181="",N(E181)=0),"",H181/E181)</f>
        <v/>
      </c>
      <c r="J181" s="86">
        <f>IF($C181="","",IF(H181="","NO COUNT",IF(OR(E181="",N(E181)=0),"NO PAR",IF(I181&lt;=cfg_Crit,"CRITICAL",IF(I181&lt;=cfg_Low,"LOW","OK")))))</f>
        <v/>
      </c>
      <c r="K181" s="87">
        <f>IF(OR($C181="",H181="",E181=""),"",MAX(0,E181-H181))</f>
        <v/>
      </c>
      <c r="L181" s="89">
        <f>IF(OR($C181="",N181=0),"",INDEX(CL_Date,MATCH('_Engine'!E177&amp;"|"&amp;N181,CL_Key,0)))</f>
        <v/>
      </c>
      <c r="M181" s="89">
        <f>'_Engine'!F177</f>
        <v/>
      </c>
      <c r="N181" s="87">
        <f>IF($C181="","",COUNTIFS(CL_Prod,'_Engine'!E177,CL_Count,"&lt;&gt;"))</f>
        <v/>
      </c>
      <c r="O181" s="89">
        <f>'_Engine'!L177</f>
        <v/>
      </c>
      <c r="P181" s="90">
        <f>IF(ISNUMBER(O181),O181-cfg_AsOf,"")</f>
        <v/>
      </c>
      <c r="Q181" s="86">
        <f>IF($C181="","",IF(NOT(ISNUMBER(O181)),"N/A",IF(P181&lt;0,"EXPIRED",IF(P181&lt;=cfg_ExpiryWarn,"EXPIRING","OK"))))</f>
        <v/>
      </c>
      <c r="R181" s="87">
        <f>IF(OR($C181="",L181=""),"",SUMIFS(RC_Qty,RC_Prod,'_Engine'!E177,RC_Date,"&gt;"&amp;L181))</f>
        <v/>
      </c>
      <c r="S181" s="85">
        <f>'_Engine'!AC177</f>
        <v/>
      </c>
      <c r="T181" s="91">
        <f>'_Engine'!AD177</f>
        <v/>
      </c>
    </row>
    <row r="182" ht="20" customHeight="1">
      <c r="B182" s="85">
        <f>'_Engine'!B178</f>
        <v/>
      </c>
      <c r="C182" s="85">
        <f>'_Engine'!C178</f>
        <v/>
      </c>
      <c r="D182" s="86">
        <f>'_Engine'!D178</f>
        <v/>
      </c>
      <c r="E182" s="87">
        <f>'_Engine'!G178</f>
        <v/>
      </c>
      <c r="F182" s="87">
        <f>IF(OR($C182="",N182=0),"",INDEX(CL_Count,MATCH('_Engine'!E178&amp;"|1",CL_Key,0)))</f>
        <v/>
      </c>
      <c r="G182" s="87">
        <f>IF(OR($C182="",N182=0),"",INDEX(CL_Count,MATCH('_Engine'!E178&amp;"|"&amp;N182,CL_Key,0)))</f>
        <v/>
      </c>
      <c r="H182" s="87">
        <f>IF(OR($C182="",G182=""),"",G182+N(R182))</f>
        <v/>
      </c>
      <c r="I182" s="88">
        <f>IF(OR(H182="",E182="",N(E182)=0),"",H182/E182)</f>
        <v/>
      </c>
      <c r="J182" s="86">
        <f>IF($C182="","",IF(H182="","NO COUNT",IF(OR(E182="",N(E182)=0),"NO PAR",IF(I182&lt;=cfg_Crit,"CRITICAL",IF(I182&lt;=cfg_Low,"LOW","OK")))))</f>
        <v/>
      </c>
      <c r="K182" s="87">
        <f>IF(OR($C182="",H182="",E182=""),"",MAX(0,E182-H182))</f>
        <v/>
      </c>
      <c r="L182" s="89">
        <f>IF(OR($C182="",N182=0),"",INDEX(CL_Date,MATCH('_Engine'!E178&amp;"|"&amp;N182,CL_Key,0)))</f>
        <v/>
      </c>
      <c r="M182" s="89">
        <f>'_Engine'!F178</f>
        <v/>
      </c>
      <c r="N182" s="87">
        <f>IF($C182="","",COUNTIFS(CL_Prod,'_Engine'!E178,CL_Count,"&lt;&gt;"))</f>
        <v/>
      </c>
      <c r="O182" s="89">
        <f>'_Engine'!L178</f>
        <v/>
      </c>
      <c r="P182" s="90">
        <f>IF(ISNUMBER(O182),O182-cfg_AsOf,"")</f>
        <v/>
      </c>
      <c r="Q182" s="86">
        <f>IF($C182="","",IF(NOT(ISNUMBER(O182)),"N/A",IF(P182&lt;0,"EXPIRED",IF(P182&lt;=cfg_ExpiryWarn,"EXPIRING","OK"))))</f>
        <v/>
      </c>
      <c r="R182" s="87">
        <f>IF(OR($C182="",L182=""),"",SUMIFS(RC_Qty,RC_Prod,'_Engine'!E178,RC_Date,"&gt;"&amp;L182))</f>
        <v/>
      </c>
      <c r="S182" s="85">
        <f>'_Engine'!AC178</f>
        <v/>
      </c>
      <c r="T182" s="91">
        <f>'_Engine'!AD178</f>
        <v/>
      </c>
    </row>
    <row r="183" ht="20" customHeight="1">
      <c r="B183" s="85">
        <f>'_Engine'!B179</f>
        <v/>
      </c>
      <c r="C183" s="85">
        <f>'_Engine'!C179</f>
        <v/>
      </c>
      <c r="D183" s="86">
        <f>'_Engine'!D179</f>
        <v/>
      </c>
      <c r="E183" s="87">
        <f>'_Engine'!G179</f>
        <v/>
      </c>
      <c r="F183" s="87">
        <f>IF(OR($C183="",N183=0),"",INDEX(CL_Count,MATCH('_Engine'!E179&amp;"|1",CL_Key,0)))</f>
        <v/>
      </c>
      <c r="G183" s="87">
        <f>IF(OR($C183="",N183=0),"",INDEX(CL_Count,MATCH('_Engine'!E179&amp;"|"&amp;N183,CL_Key,0)))</f>
        <v/>
      </c>
      <c r="H183" s="87">
        <f>IF(OR($C183="",G183=""),"",G183+N(R183))</f>
        <v/>
      </c>
      <c r="I183" s="88">
        <f>IF(OR(H183="",E183="",N(E183)=0),"",H183/E183)</f>
        <v/>
      </c>
      <c r="J183" s="86">
        <f>IF($C183="","",IF(H183="","NO COUNT",IF(OR(E183="",N(E183)=0),"NO PAR",IF(I183&lt;=cfg_Crit,"CRITICAL",IF(I183&lt;=cfg_Low,"LOW","OK")))))</f>
        <v/>
      </c>
      <c r="K183" s="87">
        <f>IF(OR($C183="",H183="",E183=""),"",MAX(0,E183-H183))</f>
        <v/>
      </c>
      <c r="L183" s="89">
        <f>IF(OR($C183="",N183=0),"",INDEX(CL_Date,MATCH('_Engine'!E179&amp;"|"&amp;N183,CL_Key,0)))</f>
        <v/>
      </c>
      <c r="M183" s="89">
        <f>'_Engine'!F179</f>
        <v/>
      </c>
      <c r="N183" s="87">
        <f>IF($C183="","",COUNTIFS(CL_Prod,'_Engine'!E179,CL_Count,"&lt;&gt;"))</f>
        <v/>
      </c>
      <c r="O183" s="89">
        <f>'_Engine'!L179</f>
        <v/>
      </c>
      <c r="P183" s="90">
        <f>IF(ISNUMBER(O183),O183-cfg_AsOf,"")</f>
        <v/>
      </c>
      <c r="Q183" s="86">
        <f>IF($C183="","",IF(NOT(ISNUMBER(O183)),"N/A",IF(P183&lt;0,"EXPIRED",IF(P183&lt;=cfg_ExpiryWarn,"EXPIRING","OK"))))</f>
        <v/>
      </c>
      <c r="R183" s="87">
        <f>IF(OR($C183="",L183=""),"",SUMIFS(RC_Qty,RC_Prod,'_Engine'!E179,RC_Date,"&gt;"&amp;L183))</f>
        <v/>
      </c>
      <c r="S183" s="85">
        <f>'_Engine'!AC179</f>
        <v/>
      </c>
      <c r="T183" s="91">
        <f>'_Engine'!AD179</f>
        <v/>
      </c>
    </row>
    <row r="184" ht="20" customHeight="1">
      <c r="B184" s="85">
        <f>'_Engine'!B180</f>
        <v/>
      </c>
      <c r="C184" s="85">
        <f>'_Engine'!C180</f>
        <v/>
      </c>
      <c r="D184" s="86">
        <f>'_Engine'!D180</f>
        <v/>
      </c>
      <c r="E184" s="87">
        <f>'_Engine'!G180</f>
        <v/>
      </c>
      <c r="F184" s="87">
        <f>IF(OR($C184="",N184=0),"",INDEX(CL_Count,MATCH('_Engine'!E180&amp;"|1",CL_Key,0)))</f>
        <v/>
      </c>
      <c r="G184" s="87">
        <f>IF(OR($C184="",N184=0),"",INDEX(CL_Count,MATCH('_Engine'!E180&amp;"|"&amp;N184,CL_Key,0)))</f>
        <v/>
      </c>
      <c r="H184" s="87">
        <f>IF(OR($C184="",G184=""),"",G184+N(R184))</f>
        <v/>
      </c>
      <c r="I184" s="88">
        <f>IF(OR(H184="",E184="",N(E184)=0),"",H184/E184)</f>
        <v/>
      </c>
      <c r="J184" s="86">
        <f>IF($C184="","",IF(H184="","NO COUNT",IF(OR(E184="",N(E184)=0),"NO PAR",IF(I184&lt;=cfg_Crit,"CRITICAL",IF(I184&lt;=cfg_Low,"LOW","OK")))))</f>
        <v/>
      </c>
      <c r="K184" s="87">
        <f>IF(OR($C184="",H184="",E184=""),"",MAX(0,E184-H184))</f>
        <v/>
      </c>
      <c r="L184" s="89">
        <f>IF(OR($C184="",N184=0),"",INDEX(CL_Date,MATCH('_Engine'!E180&amp;"|"&amp;N184,CL_Key,0)))</f>
        <v/>
      </c>
      <c r="M184" s="89">
        <f>'_Engine'!F180</f>
        <v/>
      </c>
      <c r="N184" s="87">
        <f>IF($C184="","",COUNTIFS(CL_Prod,'_Engine'!E180,CL_Count,"&lt;&gt;"))</f>
        <v/>
      </c>
      <c r="O184" s="89">
        <f>'_Engine'!L180</f>
        <v/>
      </c>
      <c r="P184" s="90">
        <f>IF(ISNUMBER(O184),O184-cfg_AsOf,"")</f>
        <v/>
      </c>
      <c r="Q184" s="86">
        <f>IF($C184="","",IF(NOT(ISNUMBER(O184)),"N/A",IF(P184&lt;0,"EXPIRED",IF(P184&lt;=cfg_ExpiryWarn,"EXPIRING","OK"))))</f>
        <v/>
      </c>
      <c r="R184" s="87">
        <f>IF(OR($C184="",L184=""),"",SUMIFS(RC_Qty,RC_Prod,'_Engine'!E180,RC_Date,"&gt;"&amp;L184))</f>
        <v/>
      </c>
      <c r="S184" s="85">
        <f>'_Engine'!AC180</f>
        <v/>
      </c>
      <c r="T184" s="91">
        <f>'_Engine'!AD180</f>
        <v/>
      </c>
    </row>
    <row r="185" ht="20" customHeight="1">
      <c r="B185" s="85">
        <f>'_Engine'!B181</f>
        <v/>
      </c>
      <c r="C185" s="85">
        <f>'_Engine'!C181</f>
        <v/>
      </c>
      <c r="D185" s="86">
        <f>'_Engine'!D181</f>
        <v/>
      </c>
      <c r="E185" s="87">
        <f>'_Engine'!G181</f>
        <v/>
      </c>
      <c r="F185" s="87">
        <f>IF(OR($C185="",N185=0),"",INDEX(CL_Count,MATCH('_Engine'!E181&amp;"|1",CL_Key,0)))</f>
        <v/>
      </c>
      <c r="G185" s="87">
        <f>IF(OR($C185="",N185=0),"",INDEX(CL_Count,MATCH('_Engine'!E181&amp;"|"&amp;N185,CL_Key,0)))</f>
        <v/>
      </c>
      <c r="H185" s="87">
        <f>IF(OR($C185="",G185=""),"",G185+N(R185))</f>
        <v/>
      </c>
      <c r="I185" s="88">
        <f>IF(OR(H185="",E185="",N(E185)=0),"",H185/E185)</f>
        <v/>
      </c>
      <c r="J185" s="86">
        <f>IF($C185="","",IF(H185="","NO COUNT",IF(OR(E185="",N(E185)=0),"NO PAR",IF(I185&lt;=cfg_Crit,"CRITICAL",IF(I185&lt;=cfg_Low,"LOW","OK")))))</f>
        <v/>
      </c>
      <c r="K185" s="87">
        <f>IF(OR($C185="",H185="",E185=""),"",MAX(0,E185-H185))</f>
        <v/>
      </c>
      <c r="L185" s="89">
        <f>IF(OR($C185="",N185=0),"",INDEX(CL_Date,MATCH('_Engine'!E181&amp;"|"&amp;N185,CL_Key,0)))</f>
        <v/>
      </c>
      <c r="M185" s="89">
        <f>'_Engine'!F181</f>
        <v/>
      </c>
      <c r="N185" s="87">
        <f>IF($C185="","",COUNTIFS(CL_Prod,'_Engine'!E181,CL_Count,"&lt;&gt;"))</f>
        <v/>
      </c>
      <c r="O185" s="89">
        <f>'_Engine'!L181</f>
        <v/>
      </c>
      <c r="P185" s="90">
        <f>IF(ISNUMBER(O185),O185-cfg_AsOf,"")</f>
        <v/>
      </c>
      <c r="Q185" s="86">
        <f>IF($C185="","",IF(NOT(ISNUMBER(O185)),"N/A",IF(P185&lt;0,"EXPIRED",IF(P185&lt;=cfg_ExpiryWarn,"EXPIRING","OK"))))</f>
        <v/>
      </c>
      <c r="R185" s="87">
        <f>IF(OR($C185="",L185=""),"",SUMIFS(RC_Qty,RC_Prod,'_Engine'!E181,RC_Date,"&gt;"&amp;L185))</f>
        <v/>
      </c>
      <c r="S185" s="85">
        <f>'_Engine'!AC181</f>
        <v/>
      </c>
      <c r="T185" s="91">
        <f>'_Engine'!AD181</f>
        <v/>
      </c>
    </row>
    <row r="186" ht="20" customHeight="1">
      <c r="B186" s="85">
        <f>'_Engine'!B182</f>
        <v/>
      </c>
      <c r="C186" s="85">
        <f>'_Engine'!C182</f>
        <v/>
      </c>
      <c r="D186" s="86">
        <f>'_Engine'!D182</f>
        <v/>
      </c>
      <c r="E186" s="87">
        <f>'_Engine'!G182</f>
        <v/>
      </c>
      <c r="F186" s="87">
        <f>IF(OR($C186="",N186=0),"",INDEX(CL_Count,MATCH('_Engine'!E182&amp;"|1",CL_Key,0)))</f>
        <v/>
      </c>
      <c r="G186" s="87">
        <f>IF(OR($C186="",N186=0),"",INDEX(CL_Count,MATCH('_Engine'!E182&amp;"|"&amp;N186,CL_Key,0)))</f>
        <v/>
      </c>
      <c r="H186" s="87">
        <f>IF(OR($C186="",G186=""),"",G186+N(R186))</f>
        <v/>
      </c>
      <c r="I186" s="88">
        <f>IF(OR(H186="",E186="",N(E186)=0),"",H186/E186)</f>
        <v/>
      </c>
      <c r="J186" s="86">
        <f>IF($C186="","",IF(H186="","NO COUNT",IF(OR(E186="",N(E186)=0),"NO PAR",IF(I186&lt;=cfg_Crit,"CRITICAL",IF(I186&lt;=cfg_Low,"LOW","OK")))))</f>
        <v/>
      </c>
      <c r="K186" s="87">
        <f>IF(OR($C186="",H186="",E186=""),"",MAX(0,E186-H186))</f>
        <v/>
      </c>
      <c r="L186" s="89">
        <f>IF(OR($C186="",N186=0),"",INDEX(CL_Date,MATCH('_Engine'!E182&amp;"|"&amp;N186,CL_Key,0)))</f>
        <v/>
      </c>
      <c r="M186" s="89">
        <f>'_Engine'!F182</f>
        <v/>
      </c>
      <c r="N186" s="87">
        <f>IF($C186="","",COUNTIFS(CL_Prod,'_Engine'!E182,CL_Count,"&lt;&gt;"))</f>
        <v/>
      </c>
      <c r="O186" s="89">
        <f>'_Engine'!L182</f>
        <v/>
      </c>
      <c r="P186" s="90">
        <f>IF(ISNUMBER(O186),O186-cfg_AsOf,"")</f>
        <v/>
      </c>
      <c r="Q186" s="86">
        <f>IF($C186="","",IF(NOT(ISNUMBER(O186)),"N/A",IF(P186&lt;0,"EXPIRED",IF(P186&lt;=cfg_ExpiryWarn,"EXPIRING","OK"))))</f>
        <v/>
      </c>
      <c r="R186" s="87">
        <f>IF(OR($C186="",L186=""),"",SUMIFS(RC_Qty,RC_Prod,'_Engine'!E182,RC_Date,"&gt;"&amp;L186))</f>
        <v/>
      </c>
      <c r="S186" s="85">
        <f>'_Engine'!AC182</f>
        <v/>
      </c>
      <c r="T186" s="91">
        <f>'_Engine'!AD182</f>
        <v/>
      </c>
    </row>
    <row r="187" ht="20" customHeight="1">
      <c r="B187" s="85">
        <f>'_Engine'!B183</f>
        <v/>
      </c>
      <c r="C187" s="85">
        <f>'_Engine'!C183</f>
        <v/>
      </c>
      <c r="D187" s="86">
        <f>'_Engine'!D183</f>
        <v/>
      </c>
      <c r="E187" s="87">
        <f>'_Engine'!G183</f>
        <v/>
      </c>
      <c r="F187" s="87">
        <f>IF(OR($C187="",N187=0),"",INDEX(CL_Count,MATCH('_Engine'!E183&amp;"|1",CL_Key,0)))</f>
        <v/>
      </c>
      <c r="G187" s="87">
        <f>IF(OR($C187="",N187=0),"",INDEX(CL_Count,MATCH('_Engine'!E183&amp;"|"&amp;N187,CL_Key,0)))</f>
        <v/>
      </c>
      <c r="H187" s="87">
        <f>IF(OR($C187="",G187=""),"",G187+N(R187))</f>
        <v/>
      </c>
      <c r="I187" s="88">
        <f>IF(OR(H187="",E187="",N(E187)=0),"",H187/E187)</f>
        <v/>
      </c>
      <c r="J187" s="86">
        <f>IF($C187="","",IF(H187="","NO COUNT",IF(OR(E187="",N(E187)=0),"NO PAR",IF(I187&lt;=cfg_Crit,"CRITICAL",IF(I187&lt;=cfg_Low,"LOW","OK")))))</f>
        <v/>
      </c>
      <c r="K187" s="87">
        <f>IF(OR($C187="",H187="",E187=""),"",MAX(0,E187-H187))</f>
        <v/>
      </c>
      <c r="L187" s="89">
        <f>IF(OR($C187="",N187=0),"",INDEX(CL_Date,MATCH('_Engine'!E183&amp;"|"&amp;N187,CL_Key,0)))</f>
        <v/>
      </c>
      <c r="M187" s="89">
        <f>'_Engine'!F183</f>
        <v/>
      </c>
      <c r="N187" s="87">
        <f>IF($C187="","",COUNTIFS(CL_Prod,'_Engine'!E183,CL_Count,"&lt;&gt;"))</f>
        <v/>
      </c>
      <c r="O187" s="89">
        <f>'_Engine'!L183</f>
        <v/>
      </c>
      <c r="P187" s="90">
        <f>IF(ISNUMBER(O187),O187-cfg_AsOf,"")</f>
        <v/>
      </c>
      <c r="Q187" s="86">
        <f>IF($C187="","",IF(NOT(ISNUMBER(O187)),"N/A",IF(P187&lt;0,"EXPIRED",IF(P187&lt;=cfg_ExpiryWarn,"EXPIRING","OK"))))</f>
        <v/>
      </c>
      <c r="R187" s="87">
        <f>IF(OR($C187="",L187=""),"",SUMIFS(RC_Qty,RC_Prod,'_Engine'!E183,RC_Date,"&gt;"&amp;L187))</f>
        <v/>
      </c>
      <c r="S187" s="85">
        <f>'_Engine'!AC183</f>
        <v/>
      </c>
      <c r="T187" s="91">
        <f>'_Engine'!AD183</f>
        <v/>
      </c>
    </row>
    <row r="188" ht="20" customHeight="1">
      <c r="B188" s="85">
        <f>'_Engine'!B184</f>
        <v/>
      </c>
      <c r="C188" s="85">
        <f>'_Engine'!C184</f>
        <v/>
      </c>
      <c r="D188" s="86">
        <f>'_Engine'!D184</f>
        <v/>
      </c>
      <c r="E188" s="87">
        <f>'_Engine'!G184</f>
        <v/>
      </c>
      <c r="F188" s="87">
        <f>IF(OR($C188="",N188=0),"",INDEX(CL_Count,MATCH('_Engine'!E184&amp;"|1",CL_Key,0)))</f>
        <v/>
      </c>
      <c r="G188" s="87">
        <f>IF(OR($C188="",N188=0),"",INDEX(CL_Count,MATCH('_Engine'!E184&amp;"|"&amp;N188,CL_Key,0)))</f>
        <v/>
      </c>
      <c r="H188" s="87">
        <f>IF(OR($C188="",G188=""),"",G188+N(R188))</f>
        <v/>
      </c>
      <c r="I188" s="88">
        <f>IF(OR(H188="",E188="",N(E188)=0),"",H188/E188)</f>
        <v/>
      </c>
      <c r="J188" s="86">
        <f>IF($C188="","",IF(H188="","NO COUNT",IF(OR(E188="",N(E188)=0),"NO PAR",IF(I188&lt;=cfg_Crit,"CRITICAL",IF(I188&lt;=cfg_Low,"LOW","OK")))))</f>
        <v/>
      </c>
      <c r="K188" s="87">
        <f>IF(OR($C188="",H188="",E188=""),"",MAX(0,E188-H188))</f>
        <v/>
      </c>
      <c r="L188" s="89">
        <f>IF(OR($C188="",N188=0),"",INDEX(CL_Date,MATCH('_Engine'!E184&amp;"|"&amp;N188,CL_Key,0)))</f>
        <v/>
      </c>
      <c r="M188" s="89">
        <f>'_Engine'!F184</f>
        <v/>
      </c>
      <c r="N188" s="87">
        <f>IF($C188="","",COUNTIFS(CL_Prod,'_Engine'!E184,CL_Count,"&lt;&gt;"))</f>
        <v/>
      </c>
      <c r="O188" s="89">
        <f>'_Engine'!L184</f>
        <v/>
      </c>
      <c r="P188" s="90">
        <f>IF(ISNUMBER(O188),O188-cfg_AsOf,"")</f>
        <v/>
      </c>
      <c r="Q188" s="86">
        <f>IF($C188="","",IF(NOT(ISNUMBER(O188)),"N/A",IF(P188&lt;0,"EXPIRED",IF(P188&lt;=cfg_ExpiryWarn,"EXPIRING","OK"))))</f>
        <v/>
      </c>
      <c r="R188" s="87">
        <f>IF(OR($C188="",L188=""),"",SUMIFS(RC_Qty,RC_Prod,'_Engine'!E184,RC_Date,"&gt;"&amp;L188))</f>
        <v/>
      </c>
      <c r="S188" s="85">
        <f>'_Engine'!AC184</f>
        <v/>
      </c>
      <c r="T188" s="91">
        <f>'_Engine'!AD184</f>
        <v/>
      </c>
    </row>
    <row r="189" ht="20" customHeight="1">
      <c r="B189" s="85">
        <f>'_Engine'!B185</f>
        <v/>
      </c>
      <c r="C189" s="85">
        <f>'_Engine'!C185</f>
        <v/>
      </c>
      <c r="D189" s="86">
        <f>'_Engine'!D185</f>
        <v/>
      </c>
      <c r="E189" s="87">
        <f>'_Engine'!G185</f>
        <v/>
      </c>
      <c r="F189" s="87">
        <f>IF(OR($C189="",N189=0),"",INDEX(CL_Count,MATCH('_Engine'!E185&amp;"|1",CL_Key,0)))</f>
        <v/>
      </c>
      <c r="G189" s="87">
        <f>IF(OR($C189="",N189=0),"",INDEX(CL_Count,MATCH('_Engine'!E185&amp;"|"&amp;N189,CL_Key,0)))</f>
        <v/>
      </c>
      <c r="H189" s="87">
        <f>IF(OR($C189="",G189=""),"",G189+N(R189))</f>
        <v/>
      </c>
      <c r="I189" s="88">
        <f>IF(OR(H189="",E189="",N(E189)=0),"",H189/E189)</f>
        <v/>
      </c>
      <c r="J189" s="86">
        <f>IF($C189="","",IF(H189="","NO COUNT",IF(OR(E189="",N(E189)=0),"NO PAR",IF(I189&lt;=cfg_Crit,"CRITICAL",IF(I189&lt;=cfg_Low,"LOW","OK")))))</f>
        <v/>
      </c>
      <c r="K189" s="87">
        <f>IF(OR($C189="",H189="",E189=""),"",MAX(0,E189-H189))</f>
        <v/>
      </c>
      <c r="L189" s="89">
        <f>IF(OR($C189="",N189=0),"",INDEX(CL_Date,MATCH('_Engine'!E185&amp;"|"&amp;N189,CL_Key,0)))</f>
        <v/>
      </c>
      <c r="M189" s="89">
        <f>'_Engine'!F185</f>
        <v/>
      </c>
      <c r="N189" s="87">
        <f>IF($C189="","",COUNTIFS(CL_Prod,'_Engine'!E185,CL_Count,"&lt;&gt;"))</f>
        <v/>
      </c>
      <c r="O189" s="89">
        <f>'_Engine'!L185</f>
        <v/>
      </c>
      <c r="P189" s="90">
        <f>IF(ISNUMBER(O189),O189-cfg_AsOf,"")</f>
        <v/>
      </c>
      <c r="Q189" s="86">
        <f>IF($C189="","",IF(NOT(ISNUMBER(O189)),"N/A",IF(P189&lt;0,"EXPIRED",IF(P189&lt;=cfg_ExpiryWarn,"EXPIRING","OK"))))</f>
        <v/>
      </c>
      <c r="R189" s="87">
        <f>IF(OR($C189="",L189=""),"",SUMIFS(RC_Qty,RC_Prod,'_Engine'!E185,RC_Date,"&gt;"&amp;L189))</f>
        <v/>
      </c>
      <c r="S189" s="85">
        <f>'_Engine'!AC185</f>
        <v/>
      </c>
      <c r="T189" s="91">
        <f>'_Engine'!AD185</f>
        <v/>
      </c>
    </row>
    <row r="190" ht="20" customHeight="1">
      <c r="B190" s="85">
        <f>'_Engine'!B186</f>
        <v/>
      </c>
      <c r="C190" s="85">
        <f>'_Engine'!C186</f>
        <v/>
      </c>
      <c r="D190" s="86">
        <f>'_Engine'!D186</f>
        <v/>
      </c>
      <c r="E190" s="87">
        <f>'_Engine'!G186</f>
        <v/>
      </c>
      <c r="F190" s="87">
        <f>IF(OR($C190="",N190=0),"",INDEX(CL_Count,MATCH('_Engine'!E186&amp;"|1",CL_Key,0)))</f>
        <v/>
      </c>
      <c r="G190" s="87">
        <f>IF(OR($C190="",N190=0),"",INDEX(CL_Count,MATCH('_Engine'!E186&amp;"|"&amp;N190,CL_Key,0)))</f>
        <v/>
      </c>
      <c r="H190" s="87">
        <f>IF(OR($C190="",G190=""),"",G190+N(R190))</f>
        <v/>
      </c>
      <c r="I190" s="88">
        <f>IF(OR(H190="",E190="",N(E190)=0),"",H190/E190)</f>
        <v/>
      </c>
      <c r="J190" s="86">
        <f>IF($C190="","",IF(H190="","NO COUNT",IF(OR(E190="",N(E190)=0),"NO PAR",IF(I190&lt;=cfg_Crit,"CRITICAL",IF(I190&lt;=cfg_Low,"LOW","OK")))))</f>
        <v/>
      </c>
      <c r="K190" s="87">
        <f>IF(OR($C190="",H190="",E190=""),"",MAX(0,E190-H190))</f>
        <v/>
      </c>
      <c r="L190" s="89">
        <f>IF(OR($C190="",N190=0),"",INDEX(CL_Date,MATCH('_Engine'!E186&amp;"|"&amp;N190,CL_Key,0)))</f>
        <v/>
      </c>
      <c r="M190" s="89">
        <f>'_Engine'!F186</f>
        <v/>
      </c>
      <c r="N190" s="87">
        <f>IF($C190="","",COUNTIFS(CL_Prod,'_Engine'!E186,CL_Count,"&lt;&gt;"))</f>
        <v/>
      </c>
      <c r="O190" s="89">
        <f>'_Engine'!L186</f>
        <v/>
      </c>
      <c r="P190" s="90">
        <f>IF(ISNUMBER(O190),O190-cfg_AsOf,"")</f>
        <v/>
      </c>
      <c r="Q190" s="86">
        <f>IF($C190="","",IF(NOT(ISNUMBER(O190)),"N/A",IF(P190&lt;0,"EXPIRED",IF(P190&lt;=cfg_ExpiryWarn,"EXPIRING","OK"))))</f>
        <v/>
      </c>
      <c r="R190" s="87">
        <f>IF(OR($C190="",L190=""),"",SUMIFS(RC_Qty,RC_Prod,'_Engine'!E186,RC_Date,"&gt;"&amp;L190))</f>
        <v/>
      </c>
      <c r="S190" s="85">
        <f>'_Engine'!AC186</f>
        <v/>
      </c>
      <c r="T190" s="91">
        <f>'_Engine'!AD186</f>
        <v/>
      </c>
    </row>
    <row r="191" ht="20" customHeight="1">
      <c r="B191" s="85">
        <f>'_Engine'!B187</f>
        <v/>
      </c>
      <c r="C191" s="85">
        <f>'_Engine'!C187</f>
        <v/>
      </c>
      <c r="D191" s="86">
        <f>'_Engine'!D187</f>
        <v/>
      </c>
      <c r="E191" s="87">
        <f>'_Engine'!G187</f>
        <v/>
      </c>
      <c r="F191" s="87">
        <f>IF(OR($C191="",N191=0),"",INDEX(CL_Count,MATCH('_Engine'!E187&amp;"|1",CL_Key,0)))</f>
        <v/>
      </c>
      <c r="G191" s="87">
        <f>IF(OR($C191="",N191=0),"",INDEX(CL_Count,MATCH('_Engine'!E187&amp;"|"&amp;N191,CL_Key,0)))</f>
        <v/>
      </c>
      <c r="H191" s="87">
        <f>IF(OR($C191="",G191=""),"",G191+N(R191))</f>
        <v/>
      </c>
      <c r="I191" s="88">
        <f>IF(OR(H191="",E191="",N(E191)=0),"",H191/E191)</f>
        <v/>
      </c>
      <c r="J191" s="86">
        <f>IF($C191="","",IF(H191="","NO COUNT",IF(OR(E191="",N(E191)=0),"NO PAR",IF(I191&lt;=cfg_Crit,"CRITICAL",IF(I191&lt;=cfg_Low,"LOW","OK")))))</f>
        <v/>
      </c>
      <c r="K191" s="87">
        <f>IF(OR($C191="",H191="",E191=""),"",MAX(0,E191-H191))</f>
        <v/>
      </c>
      <c r="L191" s="89">
        <f>IF(OR($C191="",N191=0),"",INDEX(CL_Date,MATCH('_Engine'!E187&amp;"|"&amp;N191,CL_Key,0)))</f>
        <v/>
      </c>
      <c r="M191" s="89">
        <f>'_Engine'!F187</f>
        <v/>
      </c>
      <c r="N191" s="87">
        <f>IF($C191="","",COUNTIFS(CL_Prod,'_Engine'!E187,CL_Count,"&lt;&gt;"))</f>
        <v/>
      </c>
      <c r="O191" s="89">
        <f>'_Engine'!L187</f>
        <v/>
      </c>
      <c r="P191" s="90">
        <f>IF(ISNUMBER(O191),O191-cfg_AsOf,"")</f>
        <v/>
      </c>
      <c r="Q191" s="86">
        <f>IF($C191="","",IF(NOT(ISNUMBER(O191)),"N/A",IF(P191&lt;0,"EXPIRED",IF(P191&lt;=cfg_ExpiryWarn,"EXPIRING","OK"))))</f>
        <v/>
      </c>
      <c r="R191" s="87">
        <f>IF(OR($C191="",L191=""),"",SUMIFS(RC_Qty,RC_Prod,'_Engine'!E187,RC_Date,"&gt;"&amp;L191))</f>
        <v/>
      </c>
      <c r="S191" s="85">
        <f>'_Engine'!AC187</f>
        <v/>
      </c>
      <c r="T191" s="91">
        <f>'_Engine'!AD187</f>
        <v/>
      </c>
    </row>
    <row r="192" ht="20" customHeight="1">
      <c r="B192" s="85">
        <f>'_Engine'!B188</f>
        <v/>
      </c>
      <c r="C192" s="85">
        <f>'_Engine'!C188</f>
        <v/>
      </c>
      <c r="D192" s="86">
        <f>'_Engine'!D188</f>
        <v/>
      </c>
      <c r="E192" s="87">
        <f>'_Engine'!G188</f>
        <v/>
      </c>
      <c r="F192" s="87">
        <f>IF(OR($C192="",N192=0),"",INDEX(CL_Count,MATCH('_Engine'!E188&amp;"|1",CL_Key,0)))</f>
        <v/>
      </c>
      <c r="G192" s="87">
        <f>IF(OR($C192="",N192=0),"",INDEX(CL_Count,MATCH('_Engine'!E188&amp;"|"&amp;N192,CL_Key,0)))</f>
        <v/>
      </c>
      <c r="H192" s="87">
        <f>IF(OR($C192="",G192=""),"",G192+N(R192))</f>
        <v/>
      </c>
      <c r="I192" s="88">
        <f>IF(OR(H192="",E192="",N(E192)=0),"",H192/E192)</f>
        <v/>
      </c>
      <c r="J192" s="86">
        <f>IF($C192="","",IF(H192="","NO COUNT",IF(OR(E192="",N(E192)=0),"NO PAR",IF(I192&lt;=cfg_Crit,"CRITICAL",IF(I192&lt;=cfg_Low,"LOW","OK")))))</f>
        <v/>
      </c>
      <c r="K192" s="87">
        <f>IF(OR($C192="",H192="",E192=""),"",MAX(0,E192-H192))</f>
        <v/>
      </c>
      <c r="L192" s="89">
        <f>IF(OR($C192="",N192=0),"",INDEX(CL_Date,MATCH('_Engine'!E188&amp;"|"&amp;N192,CL_Key,0)))</f>
        <v/>
      </c>
      <c r="M192" s="89">
        <f>'_Engine'!F188</f>
        <v/>
      </c>
      <c r="N192" s="87">
        <f>IF($C192="","",COUNTIFS(CL_Prod,'_Engine'!E188,CL_Count,"&lt;&gt;"))</f>
        <v/>
      </c>
      <c r="O192" s="89">
        <f>'_Engine'!L188</f>
        <v/>
      </c>
      <c r="P192" s="90">
        <f>IF(ISNUMBER(O192),O192-cfg_AsOf,"")</f>
        <v/>
      </c>
      <c r="Q192" s="86">
        <f>IF($C192="","",IF(NOT(ISNUMBER(O192)),"N/A",IF(P192&lt;0,"EXPIRED",IF(P192&lt;=cfg_ExpiryWarn,"EXPIRING","OK"))))</f>
        <v/>
      </c>
      <c r="R192" s="87">
        <f>IF(OR($C192="",L192=""),"",SUMIFS(RC_Qty,RC_Prod,'_Engine'!E188,RC_Date,"&gt;"&amp;L192))</f>
        <v/>
      </c>
      <c r="S192" s="85">
        <f>'_Engine'!AC188</f>
        <v/>
      </c>
      <c r="T192" s="91">
        <f>'_Engine'!AD188</f>
        <v/>
      </c>
    </row>
    <row r="193" ht="20" customHeight="1">
      <c r="B193" s="85">
        <f>'_Engine'!B189</f>
        <v/>
      </c>
      <c r="C193" s="85">
        <f>'_Engine'!C189</f>
        <v/>
      </c>
      <c r="D193" s="86">
        <f>'_Engine'!D189</f>
        <v/>
      </c>
      <c r="E193" s="87">
        <f>'_Engine'!G189</f>
        <v/>
      </c>
      <c r="F193" s="87">
        <f>IF(OR($C193="",N193=0),"",INDEX(CL_Count,MATCH('_Engine'!E189&amp;"|1",CL_Key,0)))</f>
        <v/>
      </c>
      <c r="G193" s="87">
        <f>IF(OR($C193="",N193=0),"",INDEX(CL_Count,MATCH('_Engine'!E189&amp;"|"&amp;N193,CL_Key,0)))</f>
        <v/>
      </c>
      <c r="H193" s="87">
        <f>IF(OR($C193="",G193=""),"",G193+N(R193))</f>
        <v/>
      </c>
      <c r="I193" s="88">
        <f>IF(OR(H193="",E193="",N(E193)=0),"",H193/E193)</f>
        <v/>
      </c>
      <c r="J193" s="86">
        <f>IF($C193="","",IF(H193="","NO COUNT",IF(OR(E193="",N(E193)=0),"NO PAR",IF(I193&lt;=cfg_Crit,"CRITICAL",IF(I193&lt;=cfg_Low,"LOW","OK")))))</f>
        <v/>
      </c>
      <c r="K193" s="87">
        <f>IF(OR($C193="",H193="",E193=""),"",MAX(0,E193-H193))</f>
        <v/>
      </c>
      <c r="L193" s="89">
        <f>IF(OR($C193="",N193=0),"",INDEX(CL_Date,MATCH('_Engine'!E189&amp;"|"&amp;N193,CL_Key,0)))</f>
        <v/>
      </c>
      <c r="M193" s="89">
        <f>'_Engine'!F189</f>
        <v/>
      </c>
      <c r="N193" s="87">
        <f>IF($C193="","",COUNTIFS(CL_Prod,'_Engine'!E189,CL_Count,"&lt;&gt;"))</f>
        <v/>
      </c>
      <c r="O193" s="89">
        <f>'_Engine'!L189</f>
        <v/>
      </c>
      <c r="P193" s="90">
        <f>IF(ISNUMBER(O193),O193-cfg_AsOf,"")</f>
        <v/>
      </c>
      <c r="Q193" s="86">
        <f>IF($C193="","",IF(NOT(ISNUMBER(O193)),"N/A",IF(P193&lt;0,"EXPIRED",IF(P193&lt;=cfg_ExpiryWarn,"EXPIRING","OK"))))</f>
        <v/>
      </c>
      <c r="R193" s="87">
        <f>IF(OR($C193="",L193=""),"",SUMIFS(RC_Qty,RC_Prod,'_Engine'!E189,RC_Date,"&gt;"&amp;L193))</f>
        <v/>
      </c>
      <c r="S193" s="85">
        <f>'_Engine'!AC189</f>
        <v/>
      </c>
      <c r="T193" s="91">
        <f>'_Engine'!AD189</f>
        <v/>
      </c>
    </row>
    <row r="194" ht="20" customHeight="1">
      <c r="B194" s="85">
        <f>'_Engine'!B190</f>
        <v/>
      </c>
      <c r="C194" s="85">
        <f>'_Engine'!C190</f>
        <v/>
      </c>
      <c r="D194" s="86">
        <f>'_Engine'!D190</f>
        <v/>
      </c>
      <c r="E194" s="87">
        <f>'_Engine'!G190</f>
        <v/>
      </c>
      <c r="F194" s="87">
        <f>IF(OR($C194="",N194=0),"",INDEX(CL_Count,MATCH('_Engine'!E190&amp;"|1",CL_Key,0)))</f>
        <v/>
      </c>
      <c r="G194" s="87">
        <f>IF(OR($C194="",N194=0),"",INDEX(CL_Count,MATCH('_Engine'!E190&amp;"|"&amp;N194,CL_Key,0)))</f>
        <v/>
      </c>
      <c r="H194" s="87">
        <f>IF(OR($C194="",G194=""),"",G194+N(R194))</f>
        <v/>
      </c>
      <c r="I194" s="88">
        <f>IF(OR(H194="",E194="",N(E194)=0),"",H194/E194)</f>
        <v/>
      </c>
      <c r="J194" s="86">
        <f>IF($C194="","",IF(H194="","NO COUNT",IF(OR(E194="",N(E194)=0),"NO PAR",IF(I194&lt;=cfg_Crit,"CRITICAL",IF(I194&lt;=cfg_Low,"LOW","OK")))))</f>
        <v/>
      </c>
      <c r="K194" s="87">
        <f>IF(OR($C194="",H194="",E194=""),"",MAX(0,E194-H194))</f>
        <v/>
      </c>
      <c r="L194" s="89">
        <f>IF(OR($C194="",N194=0),"",INDEX(CL_Date,MATCH('_Engine'!E190&amp;"|"&amp;N194,CL_Key,0)))</f>
        <v/>
      </c>
      <c r="M194" s="89">
        <f>'_Engine'!F190</f>
        <v/>
      </c>
      <c r="N194" s="87">
        <f>IF($C194="","",COUNTIFS(CL_Prod,'_Engine'!E190,CL_Count,"&lt;&gt;"))</f>
        <v/>
      </c>
      <c r="O194" s="89">
        <f>'_Engine'!L190</f>
        <v/>
      </c>
      <c r="P194" s="90">
        <f>IF(ISNUMBER(O194),O194-cfg_AsOf,"")</f>
        <v/>
      </c>
      <c r="Q194" s="86">
        <f>IF($C194="","",IF(NOT(ISNUMBER(O194)),"N/A",IF(P194&lt;0,"EXPIRED",IF(P194&lt;=cfg_ExpiryWarn,"EXPIRING","OK"))))</f>
        <v/>
      </c>
      <c r="R194" s="87">
        <f>IF(OR($C194="",L194=""),"",SUMIFS(RC_Qty,RC_Prod,'_Engine'!E190,RC_Date,"&gt;"&amp;L194))</f>
        <v/>
      </c>
      <c r="S194" s="85">
        <f>'_Engine'!AC190</f>
        <v/>
      </c>
      <c r="T194" s="91">
        <f>'_Engine'!AD190</f>
        <v/>
      </c>
    </row>
    <row r="195" ht="20" customHeight="1">
      <c r="B195" s="85">
        <f>'_Engine'!B191</f>
        <v/>
      </c>
      <c r="C195" s="85">
        <f>'_Engine'!C191</f>
        <v/>
      </c>
      <c r="D195" s="86">
        <f>'_Engine'!D191</f>
        <v/>
      </c>
      <c r="E195" s="87">
        <f>'_Engine'!G191</f>
        <v/>
      </c>
      <c r="F195" s="87">
        <f>IF(OR($C195="",N195=0),"",INDEX(CL_Count,MATCH('_Engine'!E191&amp;"|1",CL_Key,0)))</f>
        <v/>
      </c>
      <c r="G195" s="87">
        <f>IF(OR($C195="",N195=0),"",INDEX(CL_Count,MATCH('_Engine'!E191&amp;"|"&amp;N195,CL_Key,0)))</f>
        <v/>
      </c>
      <c r="H195" s="87">
        <f>IF(OR($C195="",G195=""),"",G195+N(R195))</f>
        <v/>
      </c>
      <c r="I195" s="88">
        <f>IF(OR(H195="",E195="",N(E195)=0),"",H195/E195)</f>
        <v/>
      </c>
      <c r="J195" s="86">
        <f>IF($C195="","",IF(H195="","NO COUNT",IF(OR(E195="",N(E195)=0),"NO PAR",IF(I195&lt;=cfg_Crit,"CRITICAL",IF(I195&lt;=cfg_Low,"LOW","OK")))))</f>
        <v/>
      </c>
      <c r="K195" s="87">
        <f>IF(OR($C195="",H195="",E195=""),"",MAX(0,E195-H195))</f>
        <v/>
      </c>
      <c r="L195" s="89">
        <f>IF(OR($C195="",N195=0),"",INDEX(CL_Date,MATCH('_Engine'!E191&amp;"|"&amp;N195,CL_Key,0)))</f>
        <v/>
      </c>
      <c r="M195" s="89">
        <f>'_Engine'!F191</f>
        <v/>
      </c>
      <c r="N195" s="87">
        <f>IF($C195="","",COUNTIFS(CL_Prod,'_Engine'!E191,CL_Count,"&lt;&gt;"))</f>
        <v/>
      </c>
      <c r="O195" s="89">
        <f>'_Engine'!L191</f>
        <v/>
      </c>
      <c r="P195" s="90">
        <f>IF(ISNUMBER(O195),O195-cfg_AsOf,"")</f>
        <v/>
      </c>
      <c r="Q195" s="86">
        <f>IF($C195="","",IF(NOT(ISNUMBER(O195)),"N/A",IF(P195&lt;0,"EXPIRED",IF(P195&lt;=cfg_ExpiryWarn,"EXPIRING","OK"))))</f>
        <v/>
      </c>
      <c r="R195" s="87">
        <f>IF(OR($C195="",L195=""),"",SUMIFS(RC_Qty,RC_Prod,'_Engine'!E191,RC_Date,"&gt;"&amp;L195))</f>
        <v/>
      </c>
      <c r="S195" s="85">
        <f>'_Engine'!AC191</f>
        <v/>
      </c>
      <c r="T195" s="91">
        <f>'_Engine'!AD191</f>
        <v/>
      </c>
    </row>
    <row r="196" ht="20" customHeight="1">
      <c r="B196" s="85">
        <f>'_Engine'!B192</f>
        <v/>
      </c>
      <c r="C196" s="85">
        <f>'_Engine'!C192</f>
        <v/>
      </c>
      <c r="D196" s="86">
        <f>'_Engine'!D192</f>
        <v/>
      </c>
      <c r="E196" s="87">
        <f>'_Engine'!G192</f>
        <v/>
      </c>
      <c r="F196" s="87">
        <f>IF(OR($C196="",N196=0),"",INDEX(CL_Count,MATCH('_Engine'!E192&amp;"|1",CL_Key,0)))</f>
        <v/>
      </c>
      <c r="G196" s="87">
        <f>IF(OR($C196="",N196=0),"",INDEX(CL_Count,MATCH('_Engine'!E192&amp;"|"&amp;N196,CL_Key,0)))</f>
        <v/>
      </c>
      <c r="H196" s="87">
        <f>IF(OR($C196="",G196=""),"",G196+N(R196))</f>
        <v/>
      </c>
      <c r="I196" s="88">
        <f>IF(OR(H196="",E196="",N(E196)=0),"",H196/E196)</f>
        <v/>
      </c>
      <c r="J196" s="86">
        <f>IF($C196="","",IF(H196="","NO COUNT",IF(OR(E196="",N(E196)=0),"NO PAR",IF(I196&lt;=cfg_Crit,"CRITICAL",IF(I196&lt;=cfg_Low,"LOW","OK")))))</f>
        <v/>
      </c>
      <c r="K196" s="87">
        <f>IF(OR($C196="",H196="",E196=""),"",MAX(0,E196-H196))</f>
        <v/>
      </c>
      <c r="L196" s="89">
        <f>IF(OR($C196="",N196=0),"",INDEX(CL_Date,MATCH('_Engine'!E192&amp;"|"&amp;N196,CL_Key,0)))</f>
        <v/>
      </c>
      <c r="M196" s="89">
        <f>'_Engine'!F192</f>
        <v/>
      </c>
      <c r="N196" s="87">
        <f>IF($C196="","",COUNTIFS(CL_Prod,'_Engine'!E192,CL_Count,"&lt;&gt;"))</f>
        <v/>
      </c>
      <c r="O196" s="89">
        <f>'_Engine'!L192</f>
        <v/>
      </c>
      <c r="P196" s="90">
        <f>IF(ISNUMBER(O196),O196-cfg_AsOf,"")</f>
        <v/>
      </c>
      <c r="Q196" s="86">
        <f>IF($C196="","",IF(NOT(ISNUMBER(O196)),"N/A",IF(P196&lt;0,"EXPIRED",IF(P196&lt;=cfg_ExpiryWarn,"EXPIRING","OK"))))</f>
        <v/>
      </c>
      <c r="R196" s="87">
        <f>IF(OR($C196="",L196=""),"",SUMIFS(RC_Qty,RC_Prod,'_Engine'!E192,RC_Date,"&gt;"&amp;L196))</f>
        <v/>
      </c>
      <c r="S196" s="85">
        <f>'_Engine'!AC192</f>
        <v/>
      </c>
      <c r="T196" s="91">
        <f>'_Engine'!AD192</f>
        <v/>
      </c>
    </row>
    <row r="197" ht="20" customHeight="1">
      <c r="B197" s="85">
        <f>'_Engine'!B193</f>
        <v/>
      </c>
      <c r="C197" s="85">
        <f>'_Engine'!C193</f>
        <v/>
      </c>
      <c r="D197" s="86">
        <f>'_Engine'!D193</f>
        <v/>
      </c>
      <c r="E197" s="87">
        <f>'_Engine'!G193</f>
        <v/>
      </c>
      <c r="F197" s="87">
        <f>IF(OR($C197="",N197=0),"",INDEX(CL_Count,MATCH('_Engine'!E193&amp;"|1",CL_Key,0)))</f>
        <v/>
      </c>
      <c r="G197" s="87">
        <f>IF(OR($C197="",N197=0),"",INDEX(CL_Count,MATCH('_Engine'!E193&amp;"|"&amp;N197,CL_Key,0)))</f>
        <v/>
      </c>
      <c r="H197" s="87">
        <f>IF(OR($C197="",G197=""),"",G197+N(R197))</f>
        <v/>
      </c>
      <c r="I197" s="88">
        <f>IF(OR(H197="",E197="",N(E197)=0),"",H197/E197)</f>
        <v/>
      </c>
      <c r="J197" s="86">
        <f>IF($C197="","",IF(H197="","NO COUNT",IF(OR(E197="",N(E197)=0),"NO PAR",IF(I197&lt;=cfg_Crit,"CRITICAL",IF(I197&lt;=cfg_Low,"LOW","OK")))))</f>
        <v/>
      </c>
      <c r="K197" s="87">
        <f>IF(OR($C197="",H197="",E197=""),"",MAX(0,E197-H197))</f>
        <v/>
      </c>
      <c r="L197" s="89">
        <f>IF(OR($C197="",N197=0),"",INDEX(CL_Date,MATCH('_Engine'!E193&amp;"|"&amp;N197,CL_Key,0)))</f>
        <v/>
      </c>
      <c r="M197" s="89">
        <f>'_Engine'!F193</f>
        <v/>
      </c>
      <c r="N197" s="87">
        <f>IF($C197="","",COUNTIFS(CL_Prod,'_Engine'!E193,CL_Count,"&lt;&gt;"))</f>
        <v/>
      </c>
      <c r="O197" s="89">
        <f>'_Engine'!L193</f>
        <v/>
      </c>
      <c r="P197" s="90">
        <f>IF(ISNUMBER(O197),O197-cfg_AsOf,"")</f>
        <v/>
      </c>
      <c r="Q197" s="86">
        <f>IF($C197="","",IF(NOT(ISNUMBER(O197)),"N/A",IF(P197&lt;0,"EXPIRED",IF(P197&lt;=cfg_ExpiryWarn,"EXPIRING","OK"))))</f>
        <v/>
      </c>
      <c r="R197" s="87">
        <f>IF(OR($C197="",L197=""),"",SUMIFS(RC_Qty,RC_Prod,'_Engine'!E193,RC_Date,"&gt;"&amp;L197))</f>
        <v/>
      </c>
      <c r="S197" s="85">
        <f>'_Engine'!AC193</f>
        <v/>
      </c>
      <c r="T197" s="91">
        <f>'_Engine'!AD193</f>
        <v/>
      </c>
    </row>
    <row r="198" ht="20" customHeight="1">
      <c r="B198" s="85">
        <f>'_Engine'!B194</f>
        <v/>
      </c>
      <c r="C198" s="85">
        <f>'_Engine'!C194</f>
        <v/>
      </c>
      <c r="D198" s="86">
        <f>'_Engine'!D194</f>
        <v/>
      </c>
      <c r="E198" s="87">
        <f>'_Engine'!G194</f>
        <v/>
      </c>
      <c r="F198" s="87">
        <f>IF(OR($C198="",N198=0),"",INDEX(CL_Count,MATCH('_Engine'!E194&amp;"|1",CL_Key,0)))</f>
        <v/>
      </c>
      <c r="G198" s="87">
        <f>IF(OR($C198="",N198=0),"",INDEX(CL_Count,MATCH('_Engine'!E194&amp;"|"&amp;N198,CL_Key,0)))</f>
        <v/>
      </c>
      <c r="H198" s="87">
        <f>IF(OR($C198="",G198=""),"",G198+N(R198))</f>
        <v/>
      </c>
      <c r="I198" s="88">
        <f>IF(OR(H198="",E198="",N(E198)=0),"",H198/E198)</f>
        <v/>
      </c>
      <c r="J198" s="86">
        <f>IF($C198="","",IF(H198="","NO COUNT",IF(OR(E198="",N(E198)=0),"NO PAR",IF(I198&lt;=cfg_Crit,"CRITICAL",IF(I198&lt;=cfg_Low,"LOW","OK")))))</f>
        <v/>
      </c>
      <c r="K198" s="87">
        <f>IF(OR($C198="",H198="",E198=""),"",MAX(0,E198-H198))</f>
        <v/>
      </c>
      <c r="L198" s="89">
        <f>IF(OR($C198="",N198=0),"",INDEX(CL_Date,MATCH('_Engine'!E194&amp;"|"&amp;N198,CL_Key,0)))</f>
        <v/>
      </c>
      <c r="M198" s="89">
        <f>'_Engine'!F194</f>
        <v/>
      </c>
      <c r="N198" s="87">
        <f>IF($C198="","",COUNTIFS(CL_Prod,'_Engine'!E194,CL_Count,"&lt;&gt;"))</f>
        <v/>
      </c>
      <c r="O198" s="89">
        <f>'_Engine'!L194</f>
        <v/>
      </c>
      <c r="P198" s="90">
        <f>IF(ISNUMBER(O198),O198-cfg_AsOf,"")</f>
        <v/>
      </c>
      <c r="Q198" s="86">
        <f>IF($C198="","",IF(NOT(ISNUMBER(O198)),"N/A",IF(P198&lt;0,"EXPIRED",IF(P198&lt;=cfg_ExpiryWarn,"EXPIRING","OK"))))</f>
        <v/>
      </c>
      <c r="R198" s="87">
        <f>IF(OR($C198="",L198=""),"",SUMIFS(RC_Qty,RC_Prod,'_Engine'!E194,RC_Date,"&gt;"&amp;L198))</f>
        <v/>
      </c>
      <c r="S198" s="85">
        <f>'_Engine'!AC194</f>
        <v/>
      </c>
      <c r="T198" s="91">
        <f>'_Engine'!AD194</f>
        <v/>
      </c>
    </row>
    <row r="199" ht="20" customHeight="1">
      <c r="B199" s="85">
        <f>'_Engine'!B195</f>
        <v/>
      </c>
      <c r="C199" s="85">
        <f>'_Engine'!C195</f>
        <v/>
      </c>
      <c r="D199" s="86">
        <f>'_Engine'!D195</f>
        <v/>
      </c>
      <c r="E199" s="87">
        <f>'_Engine'!G195</f>
        <v/>
      </c>
      <c r="F199" s="87">
        <f>IF(OR($C199="",N199=0),"",INDEX(CL_Count,MATCH('_Engine'!E195&amp;"|1",CL_Key,0)))</f>
        <v/>
      </c>
      <c r="G199" s="87">
        <f>IF(OR($C199="",N199=0),"",INDEX(CL_Count,MATCH('_Engine'!E195&amp;"|"&amp;N199,CL_Key,0)))</f>
        <v/>
      </c>
      <c r="H199" s="87">
        <f>IF(OR($C199="",G199=""),"",G199+N(R199))</f>
        <v/>
      </c>
      <c r="I199" s="88">
        <f>IF(OR(H199="",E199="",N(E199)=0),"",H199/E199)</f>
        <v/>
      </c>
      <c r="J199" s="86">
        <f>IF($C199="","",IF(H199="","NO COUNT",IF(OR(E199="",N(E199)=0),"NO PAR",IF(I199&lt;=cfg_Crit,"CRITICAL",IF(I199&lt;=cfg_Low,"LOW","OK")))))</f>
        <v/>
      </c>
      <c r="K199" s="87">
        <f>IF(OR($C199="",H199="",E199=""),"",MAX(0,E199-H199))</f>
        <v/>
      </c>
      <c r="L199" s="89">
        <f>IF(OR($C199="",N199=0),"",INDEX(CL_Date,MATCH('_Engine'!E195&amp;"|"&amp;N199,CL_Key,0)))</f>
        <v/>
      </c>
      <c r="M199" s="89">
        <f>'_Engine'!F195</f>
        <v/>
      </c>
      <c r="N199" s="87">
        <f>IF($C199="","",COUNTIFS(CL_Prod,'_Engine'!E195,CL_Count,"&lt;&gt;"))</f>
        <v/>
      </c>
      <c r="O199" s="89">
        <f>'_Engine'!L195</f>
        <v/>
      </c>
      <c r="P199" s="90">
        <f>IF(ISNUMBER(O199),O199-cfg_AsOf,"")</f>
        <v/>
      </c>
      <c r="Q199" s="86">
        <f>IF($C199="","",IF(NOT(ISNUMBER(O199)),"N/A",IF(P199&lt;0,"EXPIRED",IF(P199&lt;=cfg_ExpiryWarn,"EXPIRING","OK"))))</f>
        <v/>
      </c>
      <c r="R199" s="87">
        <f>IF(OR($C199="",L199=""),"",SUMIFS(RC_Qty,RC_Prod,'_Engine'!E195,RC_Date,"&gt;"&amp;L199))</f>
        <v/>
      </c>
      <c r="S199" s="85">
        <f>'_Engine'!AC195</f>
        <v/>
      </c>
      <c r="T199" s="91">
        <f>'_Engine'!AD195</f>
        <v/>
      </c>
    </row>
    <row r="200" ht="20" customHeight="1">
      <c r="B200" s="85">
        <f>'_Engine'!B196</f>
        <v/>
      </c>
      <c r="C200" s="85">
        <f>'_Engine'!C196</f>
        <v/>
      </c>
      <c r="D200" s="86">
        <f>'_Engine'!D196</f>
        <v/>
      </c>
      <c r="E200" s="87">
        <f>'_Engine'!G196</f>
        <v/>
      </c>
      <c r="F200" s="87">
        <f>IF(OR($C200="",N200=0),"",INDEX(CL_Count,MATCH('_Engine'!E196&amp;"|1",CL_Key,0)))</f>
        <v/>
      </c>
      <c r="G200" s="87">
        <f>IF(OR($C200="",N200=0),"",INDEX(CL_Count,MATCH('_Engine'!E196&amp;"|"&amp;N200,CL_Key,0)))</f>
        <v/>
      </c>
      <c r="H200" s="87">
        <f>IF(OR($C200="",G200=""),"",G200+N(R200))</f>
        <v/>
      </c>
      <c r="I200" s="88">
        <f>IF(OR(H200="",E200="",N(E200)=0),"",H200/E200)</f>
        <v/>
      </c>
      <c r="J200" s="86">
        <f>IF($C200="","",IF(H200="","NO COUNT",IF(OR(E200="",N(E200)=0),"NO PAR",IF(I200&lt;=cfg_Crit,"CRITICAL",IF(I200&lt;=cfg_Low,"LOW","OK")))))</f>
        <v/>
      </c>
      <c r="K200" s="87">
        <f>IF(OR($C200="",H200="",E200=""),"",MAX(0,E200-H200))</f>
        <v/>
      </c>
      <c r="L200" s="89">
        <f>IF(OR($C200="",N200=0),"",INDEX(CL_Date,MATCH('_Engine'!E196&amp;"|"&amp;N200,CL_Key,0)))</f>
        <v/>
      </c>
      <c r="M200" s="89">
        <f>'_Engine'!F196</f>
        <v/>
      </c>
      <c r="N200" s="87">
        <f>IF($C200="","",COUNTIFS(CL_Prod,'_Engine'!E196,CL_Count,"&lt;&gt;"))</f>
        <v/>
      </c>
      <c r="O200" s="89">
        <f>'_Engine'!L196</f>
        <v/>
      </c>
      <c r="P200" s="90">
        <f>IF(ISNUMBER(O200),O200-cfg_AsOf,"")</f>
        <v/>
      </c>
      <c r="Q200" s="86">
        <f>IF($C200="","",IF(NOT(ISNUMBER(O200)),"N/A",IF(P200&lt;0,"EXPIRED",IF(P200&lt;=cfg_ExpiryWarn,"EXPIRING","OK"))))</f>
        <v/>
      </c>
      <c r="R200" s="87">
        <f>IF(OR($C200="",L200=""),"",SUMIFS(RC_Qty,RC_Prod,'_Engine'!E196,RC_Date,"&gt;"&amp;L200))</f>
        <v/>
      </c>
      <c r="S200" s="85">
        <f>'_Engine'!AC196</f>
        <v/>
      </c>
      <c r="T200" s="91">
        <f>'_Engine'!AD196</f>
        <v/>
      </c>
    </row>
    <row r="201" ht="20" customHeight="1">
      <c r="B201" s="85">
        <f>'_Engine'!B197</f>
        <v/>
      </c>
      <c r="C201" s="85">
        <f>'_Engine'!C197</f>
        <v/>
      </c>
      <c r="D201" s="86">
        <f>'_Engine'!D197</f>
        <v/>
      </c>
      <c r="E201" s="87">
        <f>'_Engine'!G197</f>
        <v/>
      </c>
      <c r="F201" s="87">
        <f>IF(OR($C201="",N201=0),"",INDEX(CL_Count,MATCH('_Engine'!E197&amp;"|1",CL_Key,0)))</f>
        <v/>
      </c>
      <c r="G201" s="87">
        <f>IF(OR($C201="",N201=0),"",INDEX(CL_Count,MATCH('_Engine'!E197&amp;"|"&amp;N201,CL_Key,0)))</f>
        <v/>
      </c>
      <c r="H201" s="87">
        <f>IF(OR($C201="",G201=""),"",G201+N(R201))</f>
        <v/>
      </c>
      <c r="I201" s="88">
        <f>IF(OR(H201="",E201="",N(E201)=0),"",H201/E201)</f>
        <v/>
      </c>
      <c r="J201" s="86">
        <f>IF($C201="","",IF(H201="","NO COUNT",IF(OR(E201="",N(E201)=0),"NO PAR",IF(I201&lt;=cfg_Crit,"CRITICAL",IF(I201&lt;=cfg_Low,"LOW","OK")))))</f>
        <v/>
      </c>
      <c r="K201" s="87">
        <f>IF(OR($C201="",H201="",E201=""),"",MAX(0,E201-H201))</f>
        <v/>
      </c>
      <c r="L201" s="89">
        <f>IF(OR($C201="",N201=0),"",INDEX(CL_Date,MATCH('_Engine'!E197&amp;"|"&amp;N201,CL_Key,0)))</f>
        <v/>
      </c>
      <c r="M201" s="89">
        <f>'_Engine'!F197</f>
        <v/>
      </c>
      <c r="N201" s="87">
        <f>IF($C201="","",COUNTIFS(CL_Prod,'_Engine'!E197,CL_Count,"&lt;&gt;"))</f>
        <v/>
      </c>
      <c r="O201" s="89">
        <f>'_Engine'!L197</f>
        <v/>
      </c>
      <c r="P201" s="90">
        <f>IF(ISNUMBER(O201),O201-cfg_AsOf,"")</f>
        <v/>
      </c>
      <c r="Q201" s="86">
        <f>IF($C201="","",IF(NOT(ISNUMBER(O201)),"N/A",IF(P201&lt;0,"EXPIRED",IF(P201&lt;=cfg_ExpiryWarn,"EXPIRING","OK"))))</f>
        <v/>
      </c>
      <c r="R201" s="87">
        <f>IF(OR($C201="",L201=""),"",SUMIFS(RC_Qty,RC_Prod,'_Engine'!E197,RC_Date,"&gt;"&amp;L201))</f>
        <v/>
      </c>
      <c r="S201" s="85">
        <f>'_Engine'!AC197</f>
        <v/>
      </c>
      <c r="T201" s="91">
        <f>'_Engine'!AD197</f>
        <v/>
      </c>
    </row>
    <row r="202" ht="20" customHeight="1">
      <c r="B202" s="85">
        <f>'_Engine'!B198</f>
        <v/>
      </c>
      <c r="C202" s="85">
        <f>'_Engine'!C198</f>
        <v/>
      </c>
      <c r="D202" s="86">
        <f>'_Engine'!D198</f>
        <v/>
      </c>
      <c r="E202" s="87">
        <f>'_Engine'!G198</f>
        <v/>
      </c>
      <c r="F202" s="87">
        <f>IF(OR($C202="",N202=0),"",INDEX(CL_Count,MATCH('_Engine'!E198&amp;"|1",CL_Key,0)))</f>
        <v/>
      </c>
      <c r="G202" s="87">
        <f>IF(OR($C202="",N202=0),"",INDEX(CL_Count,MATCH('_Engine'!E198&amp;"|"&amp;N202,CL_Key,0)))</f>
        <v/>
      </c>
      <c r="H202" s="87">
        <f>IF(OR($C202="",G202=""),"",G202+N(R202))</f>
        <v/>
      </c>
      <c r="I202" s="88">
        <f>IF(OR(H202="",E202="",N(E202)=0),"",H202/E202)</f>
        <v/>
      </c>
      <c r="J202" s="86">
        <f>IF($C202="","",IF(H202="","NO COUNT",IF(OR(E202="",N(E202)=0),"NO PAR",IF(I202&lt;=cfg_Crit,"CRITICAL",IF(I202&lt;=cfg_Low,"LOW","OK")))))</f>
        <v/>
      </c>
      <c r="K202" s="87">
        <f>IF(OR($C202="",H202="",E202=""),"",MAX(0,E202-H202))</f>
        <v/>
      </c>
      <c r="L202" s="89">
        <f>IF(OR($C202="",N202=0),"",INDEX(CL_Date,MATCH('_Engine'!E198&amp;"|"&amp;N202,CL_Key,0)))</f>
        <v/>
      </c>
      <c r="M202" s="89">
        <f>'_Engine'!F198</f>
        <v/>
      </c>
      <c r="N202" s="87">
        <f>IF($C202="","",COUNTIFS(CL_Prod,'_Engine'!E198,CL_Count,"&lt;&gt;"))</f>
        <v/>
      </c>
      <c r="O202" s="89">
        <f>'_Engine'!L198</f>
        <v/>
      </c>
      <c r="P202" s="90">
        <f>IF(ISNUMBER(O202),O202-cfg_AsOf,"")</f>
        <v/>
      </c>
      <c r="Q202" s="86">
        <f>IF($C202="","",IF(NOT(ISNUMBER(O202)),"N/A",IF(P202&lt;0,"EXPIRED",IF(P202&lt;=cfg_ExpiryWarn,"EXPIRING","OK"))))</f>
        <v/>
      </c>
      <c r="R202" s="87">
        <f>IF(OR($C202="",L202=""),"",SUMIFS(RC_Qty,RC_Prod,'_Engine'!E198,RC_Date,"&gt;"&amp;L202))</f>
        <v/>
      </c>
      <c r="S202" s="85">
        <f>'_Engine'!AC198</f>
        <v/>
      </c>
      <c r="T202" s="91">
        <f>'_Engine'!AD198</f>
        <v/>
      </c>
    </row>
    <row r="203" ht="20" customHeight="1">
      <c r="B203" s="85">
        <f>'_Engine'!B199</f>
        <v/>
      </c>
      <c r="C203" s="85">
        <f>'_Engine'!C199</f>
        <v/>
      </c>
      <c r="D203" s="86">
        <f>'_Engine'!D199</f>
        <v/>
      </c>
      <c r="E203" s="87">
        <f>'_Engine'!G199</f>
        <v/>
      </c>
      <c r="F203" s="87">
        <f>IF(OR($C203="",N203=0),"",INDEX(CL_Count,MATCH('_Engine'!E199&amp;"|1",CL_Key,0)))</f>
        <v/>
      </c>
      <c r="G203" s="87">
        <f>IF(OR($C203="",N203=0),"",INDEX(CL_Count,MATCH('_Engine'!E199&amp;"|"&amp;N203,CL_Key,0)))</f>
        <v/>
      </c>
      <c r="H203" s="87">
        <f>IF(OR($C203="",G203=""),"",G203+N(R203))</f>
        <v/>
      </c>
      <c r="I203" s="88">
        <f>IF(OR(H203="",E203="",N(E203)=0),"",H203/E203)</f>
        <v/>
      </c>
      <c r="J203" s="86">
        <f>IF($C203="","",IF(H203="","NO COUNT",IF(OR(E203="",N(E203)=0),"NO PAR",IF(I203&lt;=cfg_Crit,"CRITICAL",IF(I203&lt;=cfg_Low,"LOW","OK")))))</f>
        <v/>
      </c>
      <c r="K203" s="87">
        <f>IF(OR($C203="",H203="",E203=""),"",MAX(0,E203-H203))</f>
        <v/>
      </c>
      <c r="L203" s="89">
        <f>IF(OR($C203="",N203=0),"",INDEX(CL_Date,MATCH('_Engine'!E199&amp;"|"&amp;N203,CL_Key,0)))</f>
        <v/>
      </c>
      <c r="M203" s="89">
        <f>'_Engine'!F199</f>
        <v/>
      </c>
      <c r="N203" s="87">
        <f>IF($C203="","",COUNTIFS(CL_Prod,'_Engine'!E199,CL_Count,"&lt;&gt;"))</f>
        <v/>
      </c>
      <c r="O203" s="89">
        <f>'_Engine'!L199</f>
        <v/>
      </c>
      <c r="P203" s="90">
        <f>IF(ISNUMBER(O203),O203-cfg_AsOf,"")</f>
        <v/>
      </c>
      <c r="Q203" s="86">
        <f>IF($C203="","",IF(NOT(ISNUMBER(O203)),"N/A",IF(P203&lt;0,"EXPIRED",IF(P203&lt;=cfg_ExpiryWarn,"EXPIRING","OK"))))</f>
        <v/>
      </c>
      <c r="R203" s="87">
        <f>IF(OR($C203="",L203=""),"",SUMIFS(RC_Qty,RC_Prod,'_Engine'!E199,RC_Date,"&gt;"&amp;L203))</f>
        <v/>
      </c>
      <c r="S203" s="85">
        <f>'_Engine'!AC199</f>
        <v/>
      </c>
      <c r="T203" s="91">
        <f>'_Engine'!AD199</f>
        <v/>
      </c>
    </row>
    <row r="204" ht="20" customHeight="1">
      <c r="B204" s="85">
        <f>'_Engine'!B200</f>
        <v/>
      </c>
      <c r="C204" s="85">
        <f>'_Engine'!C200</f>
        <v/>
      </c>
      <c r="D204" s="86">
        <f>'_Engine'!D200</f>
        <v/>
      </c>
      <c r="E204" s="87">
        <f>'_Engine'!G200</f>
        <v/>
      </c>
      <c r="F204" s="87">
        <f>IF(OR($C204="",N204=0),"",INDEX(CL_Count,MATCH('_Engine'!E200&amp;"|1",CL_Key,0)))</f>
        <v/>
      </c>
      <c r="G204" s="87">
        <f>IF(OR($C204="",N204=0),"",INDEX(CL_Count,MATCH('_Engine'!E200&amp;"|"&amp;N204,CL_Key,0)))</f>
        <v/>
      </c>
      <c r="H204" s="87">
        <f>IF(OR($C204="",G204=""),"",G204+N(R204))</f>
        <v/>
      </c>
      <c r="I204" s="88">
        <f>IF(OR(H204="",E204="",N(E204)=0),"",H204/E204)</f>
        <v/>
      </c>
      <c r="J204" s="86">
        <f>IF($C204="","",IF(H204="","NO COUNT",IF(OR(E204="",N(E204)=0),"NO PAR",IF(I204&lt;=cfg_Crit,"CRITICAL",IF(I204&lt;=cfg_Low,"LOW","OK")))))</f>
        <v/>
      </c>
      <c r="K204" s="87">
        <f>IF(OR($C204="",H204="",E204=""),"",MAX(0,E204-H204))</f>
        <v/>
      </c>
      <c r="L204" s="89">
        <f>IF(OR($C204="",N204=0),"",INDEX(CL_Date,MATCH('_Engine'!E200&amp;"|"&amp;N204,CL_Key,0)))</f>
        <v/>
      </c>
      <c r="M204" s="89">
        <f>'_Engine'!F200</f>
        <v/>
      </c>
      <c r="N204" s="87">
        <f>IF($C204="","",COUNTIFS(CL_Prod,'_Engine'!E200,CL_Count,"&lt;&gt;"))</f>
        <v/>
      </c>
      <c r="O204" s="89">
        <f>'_Engine'!L200</f>
        <v/>
      </c>
      <c r="P204" s="90">
        <f>IF(ISNUMBER(O204),O204-cfg_AsOf,"")</f>
        <v/>
      </c>
      <c r="Q204" s="86">
        <f>IF($C204="","",IF(NOT(ISNUMBER(O204)),"N/A",IF(P204&lt;0,"EXPIRED",IF(P204&lt;=cfg_ExpiryWarn,"EXPIRING","OK"))))</f>
        <v/>
      </c>
      <c r="R204" s="87">
        <f>IF(OR($C204="",L204=""),"",SUMIFS(RC_Qty,RC_Prod,'_Engine'!E200,RC_Date,"&gt;"&amp;L204))</f>
        <v/>
      </c>
      <c r="S204" s="85">
        <f>'_Engine'!AC200</f>
        <v/>
      </c>
      <c r="T204" s="91">
        <f>'_Engine'!AD200</f>
        <v/>
      </c>
    </row>
    <row r="205" ht="20" customHeight="1">
      <c r="B205" s="85">
        <f>'_Engine'!B201</f>
        <v/>
      </c>
      <c r="C205" s="85">
        <f>'_Engine'!C201</f>
        <v/>
      </c>
      <c r="D205" s="86">
        <f>'_Engine'!D201</f>
        <v/>
      </c>
      <c r="E205" s="87">
        <f>'_Engine'!G201</f>
        <v/>
      </c>
      <c r="F205" s="87">
        <f>IF(OR($C205="",N205=0),"",INDEX(CL_Count,MATCH('_Engine'!E201&amp;"|1",CL_Key,0)))</f>
        <v/>
      </c>
      <c r="G205" s="87">
        <f>IF(OR($C205="",N205=0),"",INDEX(CL_Count,MATCH('_Engine'!E201&amp;"|"&amp;N205,CL_Key,0)))</f>
        <v/>
      </c>
      <c r="H205" s="87">
        <f>IF(OR($C205="",G205=""),"",G205+N(R205))</f>
        <v/>
      </c>
      <c r="I205" s="88">
        <f>IF(OR(H205="",E205="",N(E205)=0),"",H205/E205)</f>
        <v/>
      </c>
      <c r="J205" s="86">
        <f>IF($C205="","",IF(H205="","NO COUNT",IF(OR(E205="",N(E205)=0),"NO PAR",IF(I205&lt;=cfg_Crit,"CRITICAL",IF(I205&lt;=cfg_Low,"LOW","OK")))))</f>
        <v/>
      </c>
      <c r="K205" s="87">
        <f>IF(OR($C205="",H205="",E205=""),"",MAX(0,E205-H205))</f>
        <v/>
      </c>
      <c r="L205" s="89">
        <f>IF(OR($C205="",N205=0),"",INDEX(CL_Date,MATCH('_Engine'!E201&amp;"|"&amp;N205,CL_Key,0)))</f>
        <v/>
      </c>
      <c r="M205" s="89">
        <f>'_Engine'!F201</f>
        <v/>
      </c>
      <c r="N205" s="87">
        <f>IF($C205="","",COUNTIFS(CL_Prod,'_Engine'!E201,CL_Count,"&lt;&gt;"))</f>
        <v/>
      </c>
      <c r="O205" s="89">
        <f>'_Engine'!L201</f>
        <v/>
      </c>
      <c r="P205" s="90">
        <f>IF(ISNUMBER(O205),O205-cfg_AsOf,"")</f>
        <v/>
      </c>
      <c r="Q205" s="86">
        <f>IF($C205="","",IF(NOT(ISNUMBER(O205)),"N/A",IF(P205&lt;0,"EXPIRED",IF(P205&lt;=cfg_ExpiryWarn,"EXPIRING","OK"))))</f>
        <v/>
      </c>
      <c r="R205" s="87">
        <f>IF(OR($C205="",L205=""),"",SUMIFS(RC_Qty,RC_Prod,'_Engine'!E201,RC_Date,"&gt;"&amp;L205))</f>
        <v/>
      </c>
      <c r="S205" s="85">
        <f>'_Engine'!AC201</f>
        <v/>
      </c>
      <c r="T205" s="91">
        <f>'_Engine'!AD201</f>
        <v/>
      </c>
    </row>
    <row r="206" ht="20" customHeight="1">
      <c r="B206" s="85">
        <f>'_Engine'!B202</f>
        <v/>
      </c>
      <c r="C206" s="85">
        <f>'_Engine'!C202</f>
        <v/>
      </c>
      <c r="D206" s="86">
        <f>'_Engine'!D202</f>
        <v/>
      </c>
      <c r="E206" s="87">
        <f>'_Engine'!G202</f>
        <v/>
      </c>
      <c r="F206" s="87">
        <f>IF(OR($C206="",N206=0),"",INDEX(CL_Count,MATCH('_Engine'!E202&amp;"|1",CL_Key,0)))</f>
        <v/>
      </c>
      <c r="G206" s="87">
        <f>IF(OR($C206="",N206=0),"",INDEX(CL_Count,MATCH('_Engine'!E202&amp;"|"&amp;N206,CL_Key,0)))</f>
        <v/>
      </c>
      <c r="H206" s="87">
        <f>IF(OR($C206="",G206=""),"",G206+N(R206))</f>
        <v/>
      </c>
      <c r="I206" s="88">
        <f>IF(OR(H206="",E206="",N(E206)=0),"",H206/E206)</f>
        <v/>
      </c>
      <c r="J206" s="86">
        <f>IF($C206="","",IF(H206="","NO COUNT",IF(OR(E206="",N(E206)=0),"NO PAR",IF(I206&lt;=cfg_Crit,"CRITICAL",IF(I206&lt;=cfg_Low,"LOW","OK")))))</f>
        <v/>
      </c>
      <c r="K206" s="87">
        <f>IF(OR($C206="",H206="",E206=""),"",MAX(0,E206-H206))</f>
        <v/>
      </c>
      <c r="L206" s="89">
        <f>IF(OR($C206="",N206=0),"",INDEX(CL_Date,MATCH('_Engine'!E202&amp;"|"&amp;N206,CL_Key,0)))</f>
        <v/>
      </c>
      <c r="M206" s="89">
        <f>'_Engine'!F202</f>
        <v/>
      </c>
      <c r="N206" s="87">
        <f>IF($C206="","",COUNTIFS(CL_Prod,'_Engine'!E202,CL_Count,"&lt;&gt;"))</f>
        <v/>
      </c>
      <c r="O206" s="89">
        <f>'_Engine'!L202</f>
        <v/>
      </c>
      <c r="P206" s="90">
        <f>IF(ISNUMBER(O206),O206-cfg_AsOf,"")</f>
        <v/>
      </c>
      <c r="Q206" s="86">
        <f>IF($C206="","",IF(NOT(ISNUMBER(O206)),"N/A",IF(P206&lt;0,"EXPIRED",IF(P206&lt;=cfg_ExpiryWarn,"EXPIRING","OK"))))</f>
        <v/>
      </c>
      <c r="R206" s="87">
        <f>IF(OR($C206="",L206=""),"",SUMIFS(RC_Qty,RC_Prod,'_Engine'!E202,RC_Date,"&gt;"&amp;L206))</f>
        <v/>
      </c>
      <c r="S206" s="85">
        <f>'_Engine'!AC202</f>
        <v/>
      </c>
      <c r="T206" s="91">
        <f>'_Engine'!AD202</f>
        <v/>
      </c>
    </row>
    <row r="207" ht="20" customHeight="1">
      <c r="B207" s="85">
        <f>'_Engine'!B203</f>
        <v/>
      </c>
      <c r="C207" s="85">
        <f>'_Engine'!C203</f>
        <v/>
      </c>
      <c r="D207" s="86">
        <f>'_Engine'!D203</f>
        <v/>
      </c>
      <c r="E207" s="87">
        <f>'_Engine'!G203</f>
        <v/>
      </c>
      <c r="F207" s="87">
        <f>IF(OR($C207="",N207=0),"",INDEX(CL_Count,MATCH('_Engine'!E203&amp;"|1",CL_Key,0)))</f>
        <v/>
      </c>
      <c r="G207" s="87">
        <f>IF(OR($C207="",N207=0),"",INDEX(CL_Count,MATCH('_Engine'!E203&amp;"|"&amp;N207,CL_Key,0)))</f>
        <v/>
      </c>
      <c r="H207" s="87">
        <f>IF(OR($C207="",G207=""),"",G207+N(R207))</f>
        <v/>
      </c>
      <c r="I207" s="88">
        <f>IF(OR(H207="",E207="",N(E207)=0),"",H207/E207)</f>
        <v/>
      </c>
      <c r="J207" s="86">
        <f>IF($C207="","",IF(H207="","NO COUNT",IF(OR(E207="",N(E207)=0),"NO PAR",IF(I207&lt;=cfg_Crit,"CRITICAL",IF(I207&lt;=cfg_Low,"LOW","OK")))))</f>
        <v/>
      </c>
      <c r="K207" s="87">
        <f>IF(OR($C207="",H207="",E207=""),"",MAX(0,E207-H207))</f>
        <v/>
      </c>
      <c r="L207" s="89">
        <f>IF(OR($C207="",N207=0),"",INDEX(CL_Date,MATCH('_Engine'!E203&amp;"|"&amp;N207,CL_Key,0)))</f>
        <v/>
      </c>
      <c r="M207" s="89">
        <f>'_Engine'!F203</f>
        <v/>
      </c>
      <c r="N207" s="87">
        <f>IF($C207="","",COUNTIFS(CL_Prod,'_Engine'!E203,CL_Count,"&lt;&gt;"))</f>
        <v/>
      </c>
      <c r="O207" s="89">
        <f>'_Engine'!L203</f>
        <v/>
      </c>
      <c r="P207" s="90">
        <f>IF(ISNUMBER(O207),O207-cfg_AsOf,"")</f>
        <v/>
      </c>
      <c r="Q207" s="86">
        <f>IF($C207="","",IF(NOT(ISNUMBER(O207)),"N/A",IF(P207&lt;0,"EXPIRED",IF(P207&lt;=cfg_ExpiryWarn,"EXPIRING","OK"))))</f>
        <v/>
      </c>
      <c r="R207" s="87">
        <f>IF(OR($C207="",L207=""),"",SUMIFS(RC_Qty,RC_Prod,'_Engine'!E203,RC_Date,"&gt;"&amp;L207))</f>
        <v/>
      </c>
      <c r="S207" s="85">
        <f>'_Engine'!AC203</f>
        <v/>
      </c>
      <c r="T207" s="91">
        <f>'_Engine'!AD203</f>
        <v/>
      </c>
    </row>
    <row r="208" ht="20" customHeight="1">
      <c r="B208" s="85">
        <f>'_Engine'!B204</f>
        <v/>
      </c>
      <c r="C208" s="85">
        <f>'_Engine'!C204</f>
        <v/>
      </c>
      <c r="D208" s="86">
        <f>'_Engine'!D204</f>
        <v/>
      </c>
      <c r="E208" s="87">
        <f>'_Engine'!G204</f>
        <v/>
      </c>
      <c r="F208" s="87">
        <f>IF(OR($C208="",N208=0),"",INDEX(CL_Count,MATCH('_Engine'!E204&amp;"|1",CL_Key,0)))</f>
        <v/>
      </c>
      <c r="G208" s="87">
        <f>IF(OR($C208="",N208=0),"",INDEX(CL_Count,MATCH('_Engine'!E204&amp;"|"&amp;N208,CL_Key,0)))</f>
        <v/>
      </c>
      <c r="H208" s="87">
        <f>IF(OR($C208="",G208=""),"",G208+N(R208))</f>
        <v/>
      </c>
      <c r="I208" s="88">
        <f>IF(OR(H208="",E208="",N(E208)=0),"",H208/E208)</f>
        <v/>
      </c>
      <c r="J208" s="86">
        <f>IF($C208="","",IF(H208="","NO COUNT",IF(OR(E208="",N(E208)=0),"NO PAR",IF(I208&lt;=cfg_Crit,"CRITICAL",IF(I208&lt;=cfg_Low,"LOW","OK")))))</f>
        <v/>
      </c>
      <c r="K208" s="87">
        <f>IF(OR($C208="",H208="",E208=""),"",MAX(0,E208-H208))</f>
        <v/>
      </c>
      <c r="L208" s="89">
        <f>IF(OR($C208="",N208=0),"",INDEX(CL_Date,MATCH('_Engine'!E204&amp;"|"&amp;N208,CL_Key,0)))</f>
        <v/>
      </c>
      <c r="M208" s="89">
        <f>'_Engine'!F204</f>
        <v/>
      </c>
      <c r="N208" s="87">
        <f>IF($C208="","",COUNTIFS(CL_Prod,'_Engine'!E204,CL_Count,"&lt;&gt;"))</f>
        <v/>
      </c>
      <c r="O208" s="89">
        <f>'_Engine'!L204</f>
        <v/>
      </c>
      <c r="P208" s="90">
        <f>IF(ISNUMBER(O208),O208-cfg_AsOf,"")</f>
        <v/>
      </c>
      <c r="Q208" s="86">
        <f>IF($C208="","",IF(NOT(ISNUMBER(O208)),"N/A",IF(P208&lt;0,"EXPIRED",IF(P208&lt;=cfg_ExpiryWarn,"EXPIRING","OK"))))</f>
        <v/>
      </c>
      <c r="R208" s="87">
        <f>IF(OR($C208="",L208=""),"",SUMIFS(RC_Qty,RC_Prod,'_Engine'!E204,RC_Date,"&gt;"&amp;L208))</f>
        <v/>
      </c>
      <c r="S208" s="85">
        <f>'_Engine'!AC204</f>
        <v/>
      </c>
      <c r="T208" s="91">
        <f>'_Engine'!AD204</f>
        <v/>
      </c>
    </row>
    <row r="209" ht="20" customHeight="1">
      <c r="B209" s="85">
        <f>'_Engine'!B205</f>
        <v/>
      </c>
      <c r="C209" s="85">
        <f>'_Engine'!C205</f>
        <v/>
      </c>
      <c r="D209" s="86">
        <f>'_Engine'!D205</f>
        <v/>
      </c>
      <c r="E209" s="87">
        <f>'_Engine'!G205</f>
        <v/>
      </c>
      <c r="F209" s="87">
        <f>IF(OR($C209="",N209=0),"",INDEX(CL_Count,MATCH('_Engine'!E205&amp;"|1",CL_Key,0)))</f>
        <v/>
      </c>
      <c r="G209" s="87">
        <f>IF(OR($C209="",N209=0),"",INDEX(CL_Count,MATCH('_Engine'!E205&amp;"|"&amp;N209,CL_Key,0)))</f>
        <v/>
      </c>
      <c r="H209" s="87">
        <f>IF(OR($C209="",G209=""),"",G209+N(R209))</f>
        <v/>
      </c>
      <c r="I209" s="88">
        <f>IF(OR(H209="",E209="",N(E209)=0),"",H209/E209)</f>
        <v/>
      </c>
      <c r="J209" s="86">
        <f>IF($C209="","",IF(H209="","NO COUNT",IF(OR(E209="",N(E209)=0),"NO PAR",IF(I209&lt;=cfg_Crit,"CRITICAL",IF(I209&lt;=cfg_Low,"LOW","OK")))))</f>
        <v/>
      </c>
      <c r="K209" s="87">
        <f>IF(OR($C209="",H209="",E209=""),"",MAX(0,E209-H209))</f>
        <v/>
      </c>
      <c r="L209" s="89">
        <f>IF(OR($C209="",N209=0),"",INDEX(CL_Date,MATCH('_Engine'!E205&amp;"|"&amp;N209,CL_Key,0)))</f>
        <v/>
      </c>
      <c r="M209" s="89">
        <f>'_Engine'!F205</f>
        <v/>
      </c>
      <c r="N209" s="87">
        <f>IF($C209="","",COUNTIFS(CL_Prod,'_Engine'!E205,CL_Count,"&lt;&gt;"))</f>
        <v/>
      </c>
      <c r="O209" s="89">
        <f>'_Engine'!L205</f>
        <v/>
      </c>
      <c r="P209" s="90">
        <f>IF(ISNUMBER(O209),O209-cfg_AsOf,"")</f>
        <v/>
      </c>
      <c r="Q209" s="86">
        <f>IF($C209="","",IF(NOT(ISNUMBER(O209)),"N/A",IF(P209&lt;0,"EXPIRED",IF(P209&lt;=cfg_ExpiryWarn,"EXPIRING","OK"))))</f>
        <v/>
      </c>
      <c r="R209" s="87">
        <f>IF(OR($C209="",L209=""),"",SUMIFS(RC_Qty,RC_Prod,'_Engine'!E205,RC_Date,"&gt;"&amp;L209))</f>
        <v/>
      </c>
      <c r="S209" s="85">
        <f>'_Engine'!AC205</f>
        <v/>
      </c>
      <c r="T209" s="91">
        <f>'_Engine'!AD205</f>
        <v/>
      </c>
    </row>
    <row r="210" ht="20" customHeight="1">
      <c r="B210" s="85">
        <f>'_Engine'!B206</f>
        <v/>
      </c>
      <c r="C210" s="85">
        <f>'_Engine'!C206</f>
        <v/>
      </c>
      <c r="D210" s="86">
        <f>'_Engine'!D206</f>
        <v/>
      </c>
      <c r="E210" s="87">
        <f>'_Engine'!G206</f>
        <v/>
      </c>
      <c r="F210" s="87">
        <f>IF(OR($C210="",N210=0),"",INDEX(CL_Count,MATCH('_Engine'!E206&amp;"|1",CL_Key,0)))</f>
        <v/>
      </c>
      <c r="G210" s="87">
        <f>IF(OR($C210="",N210=0),"",INDEX(CL_Count,MATCH('_Engine'!E206&amp;"|"&amp;N210,CL_Key,0)))</f>
        <v/>
      </c>
      <c r="H210" s="87">
        <f>IF(OR($C210="",G210=""),"",G210+N(R210))</f>
        <v/>
      </c>
      <c r="I210" s="88">
        <f>IF(OR(H210="",E210="",N(E210)=0),"",H210/E210)</f>
        <v/>
      </c>
      <c r="J210" s="86">
        <f>IF($C210="","",IF(H210="","NO COUNT",IF(OR(E210="",N(E210)=0),"NO PAR",IF(I210&lt;=cfg_Crit,"CRITICAL",IF(I210&lt;=cfg_Low,"LOW","OK")))))</f>
        <v/>
      </c>
      <c r="K210" s="87">
        <f>IF(OR($C210="",H210="",E210=""),"",MAX(0,E210-H210))</f>
        <v/>
      </c>
      <c r="L210" s="89">
        <f>IF(OR($C210="",N210=0),"",INDEX(CL_Date,MATCH('_Engine'!E206&amp;"|"&amp;N210,CL_Key,0)))</f>
        <v/>
      </c>
      <c r="M210" s="89">
        <f>'_Engine'!F206</f>
        <v/>
      </c>
      <c r="N210" s="87">
        <f>IF($C210="","",COUNTIFS(CL_Prod,'_Engine'!E206,CL_Count,"&lt;&gt;"))</f>
        <v/>
      </c>
      <c r="O210" s="89">
        <f>'_Engine'!L206</f>
        <v/>
      </c>
      <c r="P210" s="90">
        <f>IF(ISNUMBER(O210),O210-cfg_AsOf,"")</f>
        <v/>
      </c>
      <c r="Q210" s="86">
        <f>IF($C210="","",IF(NOT(ISNUMBER(O210)),"N/A",IF(P210&lt;0,"EXPIRED",IF(P210&lt;=cfg_ExpiryWarn,"EXPIRING","OK"))))</f>
        <v/>
      </c>
      <c r="R210" s="87">
        <f>IF(OR($C210="",L210=""),"",SUMIFS(RC_Qty,RC_Prod,'_Engine'!E206,RC_Date,"&gt;"&amp;L210))</f>
        <v/>
      </c>
      <c r="S210" s="85">
        <f>'_Engine'!AC206</f>
        <v/>
      </c>
      <c r="T210" s="91">
        <f>'_Engine'!AD206</f>
        <v/>
      </c>
    </row>
    <row r="211" ht="20" customHeight="1">
      <c r="B211" s="85">
        <f>'_Engine'!B207</f>
        <v/>
      </c>
      <c r="C211" s="85">
        <f>'_Engine'!C207</f>
        <v/>
      </c>
      <c r="D211" s="86">
        <f>'_Engine'!D207</f>
        <v/>
      </c>
      <c r="E211" s="87">
        <f>'_Engine'!G207</f>
        <v/>
      </c>
      <c r="F211" s="87">
        <f>IF(OR($C211="",N211=0),"",INDEX(CL_Count,MATCH('_Engine'!E207&amp;"|1",CL_Key,0)))</f>
        <v/>
      </c>
      <c r="G211" s="87">
        <f>IF(OR($C211="",N211=0),"",INDEX(CL_Count,MATCH('_Engine'!E207&amp;"|"&amp;N211,CL_Key,0)))</f>
        <v/>
      </c>
      <c r="H211" s="87">
        <f>IF(OR($C211="",G211=""),"",G211+N(R211))</f>
        <v/>
      </c>
      <c r="I211" s="88">
        <f>IF(OR(H211="",E211="",N(E211)=0),"",H211/E211)</f>
        <v/>
      </c>
      <c r="J211" s="86">
        <f>IF($C211="","",IF(H211="","NO COUNT",IF(OR(E211="",N(E211)=0),"NO PAR",IF(I211&lt;=cfg_Crit,"CRITICAL",IF(I211&lt;=cfg_Low,"LOW","OK")))))</f>
        <v/>
      </c>
      <c r="K211" s="87">
        <f>IF(OR($C211="",H211="",E211=""),"",MAX(0,E211-H211))</f>
        <v/>
      </c>
      <c r="L211" s="89">
        <f>IF(OR($C211="",N211=0),"",INDEX(CL_Date,MATCH('_Engine'!E207&amp;"|"&amp;N211,CL_Key,0)))</f>
        <v/>
      </c>
      <c r="M211" s="89">
        <f>'_Engine'!F207</f>
        <v/>
      </c>
      <c r="N211" s="87">
        <f>IF($C211="","",COUNTIFS(CL_Prod,'_Engine'!E207,CL_Count,"&lt;&gt;"))</f>
        <v/>
      </c>
      <c r="O211" s="89">
        <f>'_Engine'!L207</f>
        <v/>
      </c>
      <c r="P211" s="90">
        <f>IF(ISNUMBER(O211),O211-cfg_AsOf,"")</f>
        <v/>
      </c>
      <c r="Q211" s="86">
        <f>IF($C211="","",IF(NOT(ISNUMBER(O211)),"N/A",IF(P211&lt;0,"EXPIRED",IF(P211&lt;=cfg_ExpiryWarn,"EXPIRING","OK"))))</f>
        <v/>
      </c>
      <c r="R211" s="87">
        <f>IF(OR($C211="",L211=""),"",SUMIFS(RC_Qty,RC_Prod,'_Engine'!E207,RC_Date,"&gt;"&amp;L211))</f>
        <v/>
      </c>
      <c r="S211" s="85">
        <f>'_Engine'!AC207</f>
        <v/>
      </c>
      <c r="T211" s="91">
        <f>'_Engine'!AD207</f>
        <v/>
      </c>
    </row>
    <row r="212" ht="20" customHeight="1">
      <c r="B212" s="85">
        <f>'_Engine'!B208</f>
        <v/>
      </c>
      <c r="C212" s="85">
        <f>'_Engine'!C208</f>
        <v/>
      </c>
      <c r="D212" s="86">
        <f>'_Engine'!D208</f>
        <v/>
      </c>
      <c r="E212" s="87">
        <f>'_Engine'!G208</f>
        <v/>
      </c>
      <c r="F212" s="87">
        <f>IF(OR($C212="",N212=0),"",INDEX(CL_Count,MATCH('_Engine'!E208&amp;"|1",CL_Key,0)))</f>
        <v/>
      </c>
      <c r="G212" s="87">
        <f>IF(OR($C212="",N212=0),"",INDEX(CL_Count,MATCH('_Engine'!E208&amp;"|"&amp;N212,CL_Key,0)))</f>
        <v/>
      </c>
      <c r="H212" s="87">
        <f>IF(OR($C212="",G212=""),"",G212+N(R212))</f>
        <v/>
      </c>
      <c r="I212" s="88">
        <f>IF(OR(H212="",E212="",N(E212)=0),"",H212/E212)</f>
        <v/>
      </c>
      <c r="J212" s="86">
        <f>IF($C212="","",IF(H212="","NO COUNT",IF(OR(E212="",N(E212)=0),"NO PAR",IF(I212&lt;=cfg_Crit,"CRITICAL",IF(I212&lt;=cfg_Low,"LOW","OK")))))</f>
        <v/>
      </c>
      <c r="K212" s="87">
        <f>IF(OR($C212="",H212="",E212=""),"",MAX(0,E212-H212))</f>
        <v/>
      </c>
      <c r="L212" s="89">
        <f>IF(OR($C212="",N212=0),"",INDEX(CL_Date,MATCH('_Engine'!E208&amp;"|"&amp;N212,CL_Key,0)))</f>
        <v/>
      </c>
      <c r="M212" s="89">
        <f>'_Engine'!F208</f>
        <v/>
      </c>
      <c r="N212" s="87">
        <f>IF($C212="","",COUNTIFS(CL_Prod,'_Engine'!E208,CL_Count,"&lt;&gt;"))</f>
        <v/>
      </c>
      <c r="O212" s="89">
        <f>'_Engine'!L208</f>
        <v/>
      </c>
      <c r="P212" s="90">
        <f>IF(ISNUMBER(O212),O212-cfg_AsOf,"")</f>
        <v/>
      </c>
      <c r="Q212" s="86">
        <f>IF($C212="","",IF(NOT(ISNUMBER(O212)),"N/A",IF(P212&lt;0,"EXPIRED",IF(P212&lt;=cfg_ExpiryWarn,"EXPIRING","OK"))))</f>
        <v/>
      </c>
      <c r="R212" s="87">
        <f>IF(OR($C212="",L212=""),"",SUMIFS(RC_Qty,RC_Prod,'_Engine'!E208,RC_Date,"&gt;"&amp;L212))</f>
        <v/>
      </c>
      <c r="S212" s="85">
        <f>'_Engine'!AC208</f>
        <v/>
      </c>
      <c r="T212" s="91">
        <f>'_Engine'!AD208</f>
        <v/>
      </c>
    </row>
    <row r="213" ht="20" customHeight="1">
      <c r="B213" s="85">
        <f>'_Engine'!B209</f>
        <v/>
      </c>
      <c r="C213" s="85">
        <f>'_Engine'!C209</f>
        <v/>
      </c>
      <c r="D213" s="86">
        <f>'_Engine'!D209</f>
        <v/>
      </c>
      <c r="E213" s="87">
        <f>'_Engine'!G209</f>
        <v/>
      </c>
      <c r="F213" s="87">
        <f>IF(OR($C213="",N213=0),"",INDEX(CL_Count,MATCH('_Engine'!E209&amp;"|1",CL_Key,0)))</f>
        <v/>
      </c>
      <c r="G213" s="87">
        <f>IF(OR($C213="",N213=0),"",INDEX(CL_Count,MATCH('_Engine'!E209&amp;"|"&amp;N213,CL_Key,0)))</f>
        <v/>
      </c>
      <c r="H213" s="87">
        <f>IF(OR($C213="",G213=""),"",G213+N(R213))</f>
        <v/>
      </c>
      <c r="I213" s="88">
        <f>IF(OR(H213="",E213="",N(E213)=0),"",H213/E213)</f>
        <v/>
      </c>
      <c r="J213" s="86">
        <f>IF($C213="","",IF(H213="","NO COUNT",IF(OR(E213="",N(E213)=0),"NO PAR",IF(I213&lt;=cfg_Crit,"CRITICAL",IF(I213&lt;=cfg_Low,"LOW","OK")))))</f>
        <v/>
      </c>
      <c r="K213" s="87">
        <f>IF(OR($C213="",H213="",E213=""),"",MAX(0,E213-H213))</f>
        <v/>
      </c>
      <c r="L213" s="89">
        <f>IF(OR($C213="",N213=0),"",INDEX(CL_Date,MATCH('_Engine'!E209&amp;"|"&amp;N213,CL_Key,0)))</f>
        <v/>
      </c>
      <c r="M213" s="89">
        <f>'_Engine'!F209</f>
        <v/>
      </c>
      <c r="N213" s="87">
        <f>IF($C213="","",COUNTIFS(CL_Prod,'_Engine'!E209,CL_Count,"&lt;&gt;"))</f>
        <v/>
      </c>
      <c r="O213" s="89">
        <f>'_Engine'!L209</f>
        <v/>
      </c>
      <c r="P213" s="90">
        <f>IF(ISNUMBER(O213),O213-cfg_AsOf,"")</f>
        <v/>
      </c>
      <c r="Q213" s="86">
        <f>IF($C213="","",IF(NOT(ISNUMBER(O213)),"N/A",IF(P213&lt;0,"EXPIRED",IF(P213&lt;=cfg_ExpiryWarn,"EXPIRING","OK"))))</f>
        <v/>
      </c>
      <c r="R213" s="87">
        <f>IF(OR($C213="",L213=""),"",SUMIFS(RC_Qty,RC_Prod,'_Engine'!E209,RC_Date,"&gt;"&amp;L213))</f>
        <v/>
      </c>
      <c r="S213" s="85">
        <f>'_Engine'!AC209</f>
        <v/>
      </c>
      <c r="T213" s="91">
        <f>'_Engine'!AD209</f>
        <v/>
      </c>
    </row>
    <row r="214" ht="20" customHeight="1">
      <c r="B214" s="85">
        <f>'_Engine'!B210</f>
        <v/>
      </c>
      <c r="C214" s="85">
        <f>'_Engine'!C210</f>
        <v/>
      </c>
      <c r="D214" s="86">
        <f>'_Engine'!D210</f>
        <v/>
      </c>
      <c r="E214" s="87">
        <f>'_Engine'!G210</f>
        <v/>
      </c>
      <c r="F214" s="87">
        <f>IF(OR($C214="",N214=0),"",INDEX(CL_Count,MATCH('_Engine'!E210&amp;"|1",CL_Key,0)))</f>
        <v/>
      </c>
      <c r="G214" s="87">
        <f>IF(OR($C214="",N214=0),"",INDEX(CL_Count,MATCH('_Engine'!E210&amp;"|"&amp;N214,CL_Key,0)))</f>
        <v/>
      </c>
      <c r="H214" s="87">
        <f>IF(OR($C214="",G214=""),"",G214+N(R214))</f>
        <v/>
      </c>
      <c r="I214" s="88">
        <f>IF(OR(H214="",E214="",N(E214)=0),"",H214/E214)</f>
        <v/>
      </c>
      <c r="J214" s="86">
        <f>IF($C214="","",IF(H214="","NO COUNT",IF(OR(E214="",N(E214)=0),"NO PAR",IF(I214&lt;=cfg_Crit,"CRITICAL",IF(I214&lt;=cfg_Low,"LOW","OK")))))</f>
        <v/>
      </c>
      <c r="K214" s="87">
        <f>IF(OR($C214="",H214="",E214=""),"",MAX(0,E214-H214))</f>
        <v/>
      </c>
      <c r="L214" s="89">
        <f>IF(OR($C214="",N214=0),"",INDEX(CL_Date,MATCH('_Engine'!E210&amp;"|"&amp;N214,CL_Key,0)))</f>
        <v/>
      </c>
      <c r="M214" s="89">
        <f>'_Engine'!F210</f>
        <v/>
      </c>
      <c r="N214" s="87">
        <f>IF($C214="","",COUNTIFS(CL_Prod,'_Engine'!E210,CL_Count,"&lt;&gt;"))</f>
        <v/>
      </c>
      <c r="O214" s="89">
        <f>'_Engine'!L210</f>
        <v/>
      </c>
      <c r="P214" s="90">
        <f>IF(ISNUMBER(O214),O214-cfg_AsOf,"")</f>
        <v/>
      </c>
      <c r="Q214" s="86">
        <f>IF($C214="","",IF(NOT(ISNUMBER(O214)),"N/A",IF(P214&lt;0,"EXPIRED",IF(P214&lt;=cfg_ExpiryWarn,"EXPIRING","OK"))))</f>
        <v/>
      </c>
      <c r="R214" s="87">
        <f>IF(OR($C214="",L214=""),"",SUMIFS(RC_Qty,RC_Prod,'_Engine'!E210,RC_Date,"&gt;"&amp;L214))</f>
        <v/>
      </c>
      <c r="S214" s="85">
        <f>'_Engine'!AC210</f>
        <v/>
      </c>
      <c r="T214" s="91">
        <f>'_Engine'!AD210</f>
        <v/>
      </c>
    </row>
    <row r="215" ht="20" customHeight="1">
      <c r="B215" s="85">
        <f>'_Engine'!B211</f>
        <v/>
      </c>
      <c r="C215" s="85">
        <f>'_Engine'!C211</f>
        <v/>
      </c>
      <c r="D215" s="86">
        <f>'_Engine'!D211</f>
        <v/>
      </c>
      <c r="E215" s="87">
        <f>'_Engine'!G211</f>
        <v/>
      </c>
      <c r="F215" s="87">
        <f>IF(OR($C215="",N215=0),"",INDEX(CL_Count,MATCH('_Engine'!E211&amp;"|1",CL_Key,0)))</f>
        <v/>
      </c>
      <c r="G215" s="87">
        <f>IF(OR($C215="",N215=0),"",INDEX(CL_Count,MATCH('_Engine'!E211&amp;"|"&amp;N215,CL_Key,0)))</f>
        <v/>
      </c>
      <c r="H215" s="87">
        <f>IF(OR($C215="",G215=""),"",G215+N(R215))</f>
        <v/>
      </c>
      <c r="I215" s="88">
        <f>IF(OR(H215="",E215="",N(E215)=0),"",H215/E215)</f>
        <v/>
      </c>
      <c r="J215" s="86">
        <f>IF($C215="","",IF(H215="","NO COUNT",IF(OR(E215="",N(E215)=0),"NO PAR",IF(I215&lt;=cfg_Crit,"CRITICAL",IF(I215&lt;=cfg_Low,"LOW","OK")))))</f>
        <v/>
      </c>
      <c r="K215" s="87">
        <f>IF(OR($C215="",H215="",E215=""),"",MAX(0,E215-H215))</f>
        <v/>
      </c>
      <c r="L215" s="89">
        <f>IF(OR($C215="",N215=0),"",INDEX(CL_Date,MATCH('_Engine'!E211&amp;"|"&amp;N215,CL_Key,0)))</f>
        <v/>
      </c>
      <c r="M215" s="89">
        <f>'_Engine'!F211</f>
        <v/>
      </c>
      <c r="N215" s="87">
        <f>IF($C215="","",COUNTIFS(CL_Prod,'_Engine'!E211,CL_Count,"&lt;&gt;"))</f>
        <v/>
      </c>
      <c r="O215" s="89">
        <f>'_Engine'!L211</f>
        <v/>
      </c>
      <c r="P215" s="90">
        <f>IF(ISNUMBER(O215),O215-cfg_AsOf,"")</f>
        <v/>
      </c>
      <c r="Q215" s="86">
        <f>IF($C215="","",IF(NOT(ISNUMBER(O215)),"N/A",IF(P215&lt;0,"EXPIRED",IF(P215&lt;=cfg_ExpiryWarn,"EXPIRING","OK"))))</f>
        <v/>
      </c>
      <c r="R215" s="87">
        <f>IF(OR($C215="",L215=""),"",SUMIFS(RC_Qty,RC_Prod,'_Engine'!E211,RC_Date,"&gt;"&amp;L215))</f>
        <v/>
      </c>
      <c r="S215" s="85">
        <f>'_Engine'!AC211</f>
        <v/>
      </c>
      <c r="T215" s="91">
        <f>'_Engine'!AD211</f>
        <v/>
      </c>
    </row>
    <row r="216" ht="20" customHeight="1">
      <c r="B216" s="85">
        <f>'_Engine'!B212</f>
        <v/>
      </c>
      <c r="C216" s="85">
        <f>'_Engine'!C212</f>
        <v/>
      </c>
      <c r="D216" s="86">
        <f>'_Engine'!D212</f>
        <v/>
      </c>
      <c r="E216" s="87">
        <f>'_Engine'!G212</f>
        <v/>
      </c>
      <c r="F216" s="87">
        <f>IF(OR($C216="",N216=0),"",INDEX(CL_Count,MATCH('_Engine'!E212&amp;"|1",CL_Key,0)))</f>
        <v/>
      </c>
      <c r="G216" s="87">
        <f>IF(OR($C216="",N216=0),"",INDEX(CL_Count,MATCH('_Engine'!E212&amp;"|"&amp;N216,CL_Key,0)))</f>
        <v/>
      </c>
      <c r="H216" s="87">
        <f>IF(OR($C216="",G216=""),"",G216+N(R216))</f>
        <v/>
      </c>
      <c r="I216" s="88">
        <f>IF(OR(H216="",E216="",N(E216)=0),"",H216/E216)</f>
        <v/>
      </c>
      <c r="J216" s="86">
        <f>IF($C216="","",IF(H216="","NO COUNT",IF(OR(E216="",N(E216)=0),"NO PAR",IF(I216&lt;=cfg_Crit,"CRITICAL",IF(I216&lt;=cfg_Low,"LOW","OK")))))</f>
        <v/>
      </c>
      <c r="K216" s="87">
        <f>IF(OR($C216="",H216="",E216=""),"",MAX(0,E216-H216))</f>
        <v/>
      </c>
      <c r="L216" s="89">
        <f>IF(OR($C216="",N216=0),"",INDEX(CL_Date,MATCH('_Engine'!E212&amp;"|"&amp;N216,CL_Key,0)))</f>
        <v/>
      </c>
      <c r="M216" s="89">
        <f>'_Engine'!F212</f>
        <v/>
      </c>
      <c r="N216" s="87">
        <f>IF($C216="","",COUNTIFS(CL_Prod,'_Engine'!E212,CL_Count,"&lt;&gt;"))</f>
        <v/>
      </c>
      <c r="O216" s="89">
        <f>'_Engine'!L212</f>
        <v/>
      </c>
      <c r="P216" s="90">
        <f>IF(ISNUMBER(O216),O216-cfg_AsOf,"")</f>
        <v/>
      </c>
      <c r="Q216" s="86">
        <f>IF($C216="","",IF(NOT(ISNUMBER(O216)),"N/A",IF(P216&lt;0,"EXPIRED",IF(P216&lt;=cfg_ExpiryWarn,"EXPIRING","OK"))))</f>
        <v/>
      </c>
      <c r="R216" s="87">
        <f>IF(OR($C216="",L216=""),"",SUMIFS(RC_Qty,RC_Prod,'_Engine'!E212,RC_Date,"&gt;"&amp;L216))</f>
        <v/>
      </c>
      <c r="S216" s="85">
        <f>'_Engine'!AC212</f>
        <v/>
      </c>
      <c r="T216" s="91">
        <f>'_Engine'!AD212</f>
        <v/>
      </c>
    </row>
    <row r="217" ht="20" customHeight="1">
      <c r="B217" s="85">
        <f>'_Engine'!B213</f>
        <v/>
      </c>
      <c r="C217" s="85">
        <f>'_Engine'!C213</f>
        <v/>
      </c>
      <c r="D217" s="86">
        <f>'_Engine'!D213</f>
        <v/>
      </c>
      <c r="E217" s="87">
        <f>'_Engine'!G213</f>
        <v/>
      </c>
      <c r="F217" s="87">
        <f>IF(OR($C217="",N217=0),"",INDEX(CL_Count,MATCH('_Engine'!E213&amp;"|1",CL_Key,0)))</f>
        <v/>
      </c>
      <c r="G217" s="87">
        <f>IF(OR($C217="",N217=0),"",INDEX(CL_Count,MATCH('_Engine'!E213&amp;"|"&amp;N217,CL_Key,0)))</f>
        <v/>
      </c>
      <c r="H217" s="87">
        <f>IF(OR($C217="",G217=""),"",G217+N(R217))</f>
        <v/>
      </c>
      <c r="I217" s="88">
        <f>IF(OR(H217="",E217="",N(E217)=0),"",H217/E217)</f>
        <v/>
      </c>
      <c r="J217" s="86">
        <f>IF($C217="","",IF(H217="","NO COUNT",IF(OR(E217="",N(E217)=0),"NO PAR",IF(I217&lt;=cfg_Crit,"CRITICAL",IF(I217&lt;=cfg_Low,"LOW","OK")))))</f>
        <v/>
      </c>
      <c r="K217" s="87">
        <f>IF(OR($C217="",H217="",E217=""),"",MAX(0,E217-H217))</f>
        <v/>
      </c>
      <c r="L217" s="89">
        <f>IF(OR($C217="",N217=0),"",INDEX(CL_Date,MATCH('_Engine'!E213&amp;"|"&amp;N217,CL_Key,0)))</f>
        <v/>
      </c>
      <c r="M217" s="89">
        <f>'_Engine'!F213</f>
        <v/>
      </c>
      <c r="N217" s="87">
        <f>IF($C217="","",COUNTIFS(CL_Prod,'_Engine'!E213,CL_Count,"&lt;&gt;"))</f>
        <v/>
      </c>
      <c r="O217" s="89">
        <f>'_Engine'!L213</f>
        <v/>
      </c>
      <c r="P217" s="90">
        <f>IF(ISNUMBER(O217),O217-cfg_AsOf,"")</f>
        <v/>
      </c>
      <c r="Q217" s="86">
        <f>IF($C217="","",IF(NOT(ISNUMBER(O217)),"N/A",IF(P217&lt;0,"EXPIRED",IF(P217&lt;=cfg_ExpiryWarn,"EXPIRING","OK"))))</f>
        <v/>
      </c>
      <c r="R217" s="87">
        <f>IF(OR($C217="",L217=""),"",SUMIFS(RC_Qty,RC_Prod,'_Engine'!E213,RC_Date,"&gt;"&amp;L217))</f>
        <v/>
      </c>
      <c r="S217" s="85">
        <f>'_Engine'!AC213</f>
        <v/>
      </c>
      <c r="T217" s="91">
        <f>'_Engine'!AD213</f>
        <v/>
      </c>
    </row>
    <row r="218" ht="20" customHeight="1">
      <c r="B218" s="85">
        <f>'_Engine'!B214</f>
        <v/>
      </c>
      <c r="C218" s="85">
        <f>'_Engine'!C214</f>
        <v/>
      </c>
      <c r="D218" s="86">
        <f>'_Engine'!D214</f>
        <v/>
      </c>
      <c r="E218" s="87">
        <f>'_Engine'!G214</f>
        <v/>
      </c>
      <c r="F218" s="87">
        <f>IF(OR($C218="",N218=0),"",INDEX(CL_Count,MATCH('_Engine'!E214&amp;"|1",CL_Key,0)))</f>
        <v/>
      </c>
      <c r="G218" s="87">
        <f>IF(OR($C218="",N218=0),"",INDEX(CL_Count,MATCH('_Engine'!E214&amp;"|"&amp;N218,CL_Key,0)))</f>
        <v/>
      </c>
      <c r="H218" s="87">
        <f>IF(OR($C218="",G218=""),"",G218+N(R218))</f>
        <v/>
      </c>
      <c r="I218" s="88">
        <f>IF(OR(H218="",E218="",N(E218)=0),"",H218/E218)</f>
        <v/>
      </c>
      <c r="J218" s="86">
        <f>IF($C218="","",IF(H218="","NO COUNT",IF(OR(E218="",N(E218)=0),"NO PAR",IF(I218&lt;=cfg_Crit,"CRITICAL",IF(I218&lt;=cfg_Low,"LOW","OK")))))</f>
        <v/>
      </c>
      <c r="K218" s="87">
        <f>IF(OR($C218="",H218="",E218=""),"",MAX(0,E218-H218))</f>
        <v/>
      </c>
      <c r="L218" s="89">
        <f>IF(OR($C218="",N218=0),"",INDEX(CL_Date,MATCH('_Engine'!E214&amp;"|"&amp;N218,CL_Key,0)))</f>
        <v/>
      </c>
      <c r="M218" s="89">
        <f>'_Engine'!F214</f>
        <v/>
      </c>
      <c r="N218" s="87">
        <f>IF($C218="","",COUNTIFS(CL_Prod,'_Engine'!E214,CL_Count,"&lt;&gt;"))</f>
        <v/>
      </c>
      <c r="O218" s="89">
        <f>'_Engine'!L214</f>
        <v/>
      </c>
      <c r="P218" s="90">
        <f>IF(ISNUMBER(O218),O218-cfg_AsOf,"")</f>
        <v/>
      </c>
      <c r="Q218" s="86">
        <f>IF($C218="","",IF(NOT(ISNUMBER(O218)),"N/A",IF(P218&lt;0,"EXPIRED",IF(P218&lt;=cfg_ExpiryWarn,"EXPIRING","OK"))))</f>
        <v/>
      </c>
      <c r="R218" s="87">
        <f>IF(OR($C218="",L218=""),"",SUMIFS(RC_Qty,RC_Prod,'_Engine'!E214,RC_Date,"&gt;"&amp;L218))</f>
        <v/>
      </c>
      <c r="S218" s="85">
        <f>'_Engine'!AC214</f>
        <v/>
      </c>
      <c r="T218" s="91">
        <f>'_Engine'!AD214</f>
        <v/>
      </c>
    </row>
    <row r="219" ht="20" customHeight="1">
      <c r="B219" s="85">
        <f>'_Engine'!B215</f>
        <v/>
      </c>
      <c r="C219" s="85">
        <f>'_Engine'!C215</f>
        <v/>
      </c>
      <c r="D219" s="86">
        <f>'_Engine'!D215</f>
        <v/>
      </c>
      <c r="E219" s="87">
        <f>'_Engine'!G215</f>
        <v/>
      </c>
      <c r="F219" s="87">
        <f>IF(OR($C219="",N219=0),"",INDEX(CL_Count,MATCH('_Engine'!E215&amp;"|1",CL_Key,0)))</f>
        <v/>
      </c>
      <c r="G219" s="87">
        <f>IF(OR($C219="",N219=0),"",INDEX(CL_Count,MATCH('_Engine'!E215&amp;"|"&amp;N219,CL_Key,0)))</f>
        <v/>
      </c>
      <c r="H219" s="87">
        <f>IF(OR($C219="",G219=""),"",G219+N(R219))</f>
        <v/>
      </c>
      <c r="I219" s="88">
        <f>IF(OR(H219="",E219="",N(E219)=0),"",H219/E219)</f>
        <v/>
      </c>
      <c r="J219" s="86">
        <f>IF($C219="","",IF(H219="","NO COUNT",IF(OR(E219="",N(E219)=0),"NO PAR",IF(I219&lt;=cfg_Crit,"CRITICAL",IF(I219&lt;=cfg_Low,"LOW","OK")))))</f>
        <v/>
      </c>
      <c r="K219" s="87">
        <f>IF(OR($C219="",H219="",E219=""),"",MAX(0,E219-H219))</f>
        <v/>
      </c>
      <c r="L219" s="89">
        <f>IF(OR($C219="",N219=0),"",INDEX(CL_Date,MATCH('_Engine'!E215&amp;"|"&amp;N219,CL_Key,0)))</f>
        <v/>
      </c>
      <c r="M219" s="89">
        <f>'_Engine'!F215</f>
        <v/>
      </c>
      <c r="N219" s="87">
        <f>IF($C219="","",COUNTIFS(CL_Prod,'_Engine'!E215,CL_Count,"&lt;&gt;"))</f>
        <v/>
      </c>
      <c r="O219" s="89">
        <f>'_Engine'!L215</f>
        <v/>
      </c>
      <c r="P219" s="90">
        <f>IF(ISNUMBER(O219),O219-cfg_AsOf,"")</f>
        <v/>
      </c>
      <c r="Q219" s="86">
        <f>IF($C219="","",IF(NOT(ISNUMBER(O219)),"N/A",IF(P219&lt;0,"EXPIRED",IF(P219&lt;=cfg_ExpiryWarn,"EXPIRING","OK"))))</f>
        <v/>
      </c>
      <c r="R219" s="87">
        <f>IF(OR($C219="",L219=""),"",SUMIFS(RC_Qty,RC_Prod,'_Engine'!E215,RC_Date,"&gt;"&amp;L219))</f>
        <v/>
      </c>
      <c r="S219" s="85">
        <f>'_Engine'!AC215</f>
        <v/>
      </c>
      <c r="T219" s="91">
        <f>'_Engine'!AD215</f>
        <v/>
      </c>
    </row>
    <row r="220" ht="20" customHeight="1">
      <c r="B220" s="85">
        <f>'_Engine'!B216</f>
        <v/>
      </c>
      <c r="C220" s="85">
        <f>'_Engine'!C216</f>
        <v/>
      </c>
      <c r="D220" s="86">
        <f>'_Engine'!D216</f>
        <v/>
      </c>
      <c r="E220" s="87">
        <f>'_Engine'!G216</f>
        <v/>
      </c>
      <c r="F220" s="87">
        <f>IF(OR($C220="",N220=0),"",INDEX(CL_Count,MATCH('_Engine'!E216&amp;"|1",CL_Key,0)))</f>
        <v/>
      </c>
      <c r="G220" s="87">
        <f>IF(OR($C220="",N220=0),"",INDEX(CL_Count,MATCH('_Engine'!E216&amp;"|"&amp;N220,CL_Key,0)))</f>
        <v/>
      </c>
      <c r="H220" s="87">
        <f>IF(OR($C220="",G220=""),"",G220+N(R220))</f>
        <v/>
      </c>
      <c r="I220" s="88">
        <f>IF(OR(H220="",E220="",N(E220)=0),"",H220/E220)</f>
        <v/>
      </c>
      <c r="J220" s="86">
        <f>IF($C220="","",IF(H220="","NO COUNT",IF(OR(E220="",N(E220)=0),"NO PAR",IF(I220&lt;=cfg_Crit,"CRITICAL",IF(I220&lt;=cfg_Low,"LOW","OK")))))</f>
        <v/>
      </c>
      <c r="K220" s="87">
        <f>IF(OR($C220="",H220="",E220=""),"",MAX(0,E220-H220))</f>
        <v/>
      </c>
      <c r="L220" s="89">
        <f>IF(OR($C220="",N220=0),"",INDEX(CL_Date,MATCH('_Engine'!E216&amp;"|"&amp;N220,CL_Key,0)))</f>
        <v/>
      </c>
      <c r="M220" s="89">
        <f>'_Engine'!F216</f>
        <v/>
      </c>
      <c r="N220" s="87">
        <f>IF($C220="","",COUNTIFS(CL_Prod,'_Engine'!E216,CL_Count,"&lt;&gt;"))</f>
        <v/>
      </c>
      <c r="O220" s="89">
        <f>'_Engine'!L216</f>
        <v/>
      </c>
      <c r="P220" s="90">
        <f>IF(ISNUMBER(O220),O220-cfg_AsOf,"")</f>
        <v/>
      </c>
      <c r="Q220" s="86">
        <f>IF($C220="","",IF(NOT(ISNUMBER(O220)),"N/A",IF(P220&lt;0,"EXPIRED",IF(P220&lt;=cfg_ExpiryWarn,"EXPIRING","OK"))))</f>
        <v/>
      </c>
      <c r="R220" s="87">
        <f>IF(OR($C220="",L220=""),"",SUMIFS(RC_Qty,RC_Prod,'_Engine'!E216,RC_Date,"&gt;"&amp;L220))</f>
        <v/>
      </c>
      <c r="S220" s="85">
        <f>'_Engine'!AC216</f>
        <v/>
      </c>
      <c r="T220" s="91">
        <f>'_Engine'!AD216</f>
        <v/>
      </c>
    </row>
    <row r="221" ht="20" customHeight="1">
      <c r="B221" s="85">
        <f>'_Engine'!B217</f>
        <v/>
      </c>
      <c r="C221" s="85">
        <f>'_Engine'!C217</f>
        <v/>
      </c>
      <c r="D221" s="86">
        <f>'_Engine'!D217</f>
        <v/>
      </c>
      <c r="E221" s="87">
        <f>'_Engine'!G217</f>
        <v/>
      </c>
      <c r="F221" s="87">
        <f>IF(OR($C221="",N221=0),"",INDEX(CL_Count,MATCH('_Engine'!E217&amp;"|1",CL_Key,0)))</f>
        <v/>
      </c>
      <c r="G221" s="87">
        <f>IF(OR($C221="",N221=0),"",INDEX(CL_Count,MATCH('_Engine'!E217&amp;"|"&amp;N221,CL_Key,0)))</f>
        <v/>
      </c>
      <c r="H221" s="87">
        <f>IF(OR($C221="",G221=""),"",G221+N(R221))</f>
        <v/>
      </c>
      <c r="I221" s="88">
        <f>IF(OR(H221="",E221="",N(E221)=0),"",H221/E221)</f>
        <v/>
      </c>
      <c r="J221" s="86">
        <f>IF($C221="","",IF(H221="","NO COUNT",IF(OR(E221="",N(E221)=0),"NO PAR",IF(I221&lt;=cfg_Crit,"CRITICAL",IF(I221&lt;=cfg_Low,"LOW","OK")))))</f>
        <v/>
      </c>
      <c r="K221" s="87">
        <f>IF(OR($C221="",H221="",E221=""),"",MAX(0,E221-H221))</f>
        <v/>
      </c>
      <c r="L221" s="89">
        <f>IF(OR($C221="",N221=0),"",INDEX(CL_Date,MATCH('_Engine'!E217&amp;"|"&amp;N221,CL_Key,0)))</f>
        <v/>
      </c>
      <c r="M221" s="89">
        <f>'_Engine'!F217</f>
        <v/>
      </c>
      <c r="N221" s="87">
        <f>IF($C221="","",COUNTIFS(CL_Prod,'_Engine'!E217,CL_Count,"&lt;&gt;"))</f>
        <v/>
      </c>
      <c r="O221" s="89">
        <f>'_Engine'!L217</f>
        <v/>
      </c>
      <c r="P221" s="90">
        <f>IF(ISNUMBER(O221),O221-cfg_AsOf,"")</f>
        <v/>
      </c>
      <c r="Q221" s="86">
        <f>IF($C221="","",IF(NOT(ISNUMBER(O221)),"N/A",IF(P221&lt;0,"EXPIRED",IF(P221&lt;=cfg_ExpiryWarn,"EXPIRING","OK"))))</f>
        <v/>
      </c>
      <c r="R221" s="87">
        <f>IF(OR($C221="",L221=""),"",SUMIFS(RC_Qty,RC_Prod,'_Engine'!E217,RC_Date,"&gt;"&amp;L221))</f>
        <v/>
      </c>
      <c r="S221" s="85">
        <f>'_Engine'!AC217</f>
        <v/>
      </c>
      <c r="T221" s="91">
        <f>'_Engine'!AD217</f>
        <v/>
      </c>
    </row>
    <row r="222" ht="20" customHeight="1">
      <c r="B222" s="85">
        <f>'_Engine'!B218</f>
        <v/>
      </c>
      <c r="C222" s="85">
        <f>'_Engine'!C218</f>
        <v/>
      </c>
      <c r="D222" s="86">
        <f>'_Engine'!D218</f>
        <v/>
      </c>
      <c r="E222" s="87">
        <f>'_Engine'!G218</f>
        <v/>
      </c>
      <c r="F222" s="87">
        <f>IF(OR($C222="",N222=0),"",INDEX(CL_Count,MATCH('_Engine'!E218&amp;"|1",CL_Key,0)))</f>
        <v/>
      </c>
      <c r="G222" s="87">
        <f>IF(OR($C222="",N222=0),"",INDEX(CL_Count,MATCH('_Engine'!E218&amp;"|"&amp;N222,CL_Key,0)))</f>
        <v/>
      </c>
      <c r="H222" s="87">
        <f>IF(OR($C222="",G222=""),"",G222+N(R222))</f>
        <v/>
      </c>
      <c r="I222" s="88">
        <f>IF(OR(H222="",E222="",N(E222)=0),"",H222/E222)</f>
        <v/>
      </c>
      <c r="J222" s="86">
        <f>IF($C222="","",IF(H222="","NO COUNT",IF(OR(E222="",N(E222)=0),"NO PAR",IF(I222&lt;=cfg_Crit,"CRITICAL",IF(I222&lt;=cfg_Low,"LOW","OK")))))</f>
        <v/>
      </c>
      <c r="K222" s="87">
        <f>IF(OR($C222="",H222="",E222=""),"",MAX(0,E222-H222))</f>
        <v/>
      </c>
      <c r="L222" s="89">
        <f>IF(OR($C222="",N222=0),"",INDEX(CL_Date,MATCH('_Engine'!E218&amp;"|"&amp;N222,CL_Key,0)))</f>
        <v/>
      </c>
      <c r="M222" s="89">
        <f>'_Engine'!F218</f>
        <v/>
      </c>
      <c r="N222" s="87">
        <f>IF($C222="","",COUNTIFS(CL_Prod,'_Engine'!E218,CL_Count,"&lt;&gt;"))</f>
        <v/>
      </c>
      <c r="O222" s="89">
        <f>'_Engine'!L218</f>
        <v/>
      </c>
      <c r="P222" s="90">
        <f>IF(ISNUMBER(O222),O222-cfg_AsOf,"")</f>
        <v/>
      </c>
      <c r="Q222" s="86">
        <f>IF($C222="","",IF(NOT(ISNUMBER(O222)),"N/A",IF(P222&lt;0,"EXPIRED",IF(P222&lt;=cfg_ExpiryWarn,"EXPIRING","OK"))))</f>
        <v/>
      </c>
      <c r="R222" s="87">
        <f>IF(OR($C222="",L222=""),"",SUMIFS(RC_Qty,RC_Prod,'_Engine'!E218,RC_Date,"&gt;"&amp;L222))</f>
        <v/>
      </c>
      <c r="S222" s="85">
        <f>'_Engine'!AC218</f>
        <v/>
      </c>
      <c r="T222" s="91">
        <f>'_Engine'!AD218</f>
        <v/>
      </c>
    </row>
    <row r="223" ht="20" customHeight="1">
      <c r="B223" s="85">
        <f>'_Engine'!B219</f>
        <v/>
      </c>
      <c r="C223" s="85">
        <f>'_Engine'!C219</f>
        <v/>
      </c>
      <c r="D223" s="86">
        <f>'_Engine'!D219</f>
        <v/>
      </c>
      <c r="E223" s="87">
        <f>'_Engine'!G219</f>
        <v/>
      </c>
      <c r="F223" s="87">
        <f>IF(OR($C223="",N223=0),"",INDEX(CL_Count,MATCH('_Engine'!E219&amp;"|1",CL_Key,0)))</f>
        <v/>
      </c>
      <c r="G223" s="87">
        <f>IF(OR($C223="",N223=0),"",INDEX(CL_Count,MATCH('_Engine'!E219&amp;"|"&amp;N223,CL_Key,0)))</f>
        <v/>
      </c>
      <c r="H223" s="87">
        <f>IF(OR($C223="",G223=""),"",G223+N(R223))</f>
        <v/>
      </c>
      <c r="I223" s="88">
        <f>IF(OR(H223="",E223="",N(E223)=0),"",H223/E223)</f>
        <v/>
      </c>
      <c r="J223" s="86">
        <f>IF($C223="","",IF(H223="","NO COUNT",IF(OR(E223="",N(E223)=0),"NO PAR",IF(I223&lt;=cfg_Crit,"CRITICAL",IF(I223&lt;=cfg_Low,"LOW","OK")))))</f>
        <v/>
      </c>
      <c r="K223" s="87">
        <f>IF(OR($C223="",H223="",E223=""),"",MAX(0,E223-H223))</f>
        <v/>
      </c>
      <c r="L223" s="89">
        <f>IF(OR($C223="",N223=0),"",INDEX(CL_Date,MATCH('_Engine'!E219&amp;"|"&amp;N223,CL_Key,0)))</f>
        <v/>
      </c>
      <c r="M223" s="89">
        <f>'_Engine'!F219</f>
        <v/>
      </c>
      <c r="N223" s="87">
        <f>IF($C223="","",COUNTIFS(CL_Prod,'_Engine'!E219,CL_Count,"&lt;&gt;"))</f>
        <v/>
      </c>
      <c r="O223" s="89">
        <f>'_Engine'!L219</f>
        <v/>
      </c>
      <c r="P223" s="90">
        <f>IF(ISNUMBER(O223),O223-cfg_AsOf,"")</f>
        <v/>
      </c>
      <c r="Q223" s="86">
        <f>IF($C223="","",IF(NOT(ISNUMBER(O223)),"N/A",IF(P223&lt;0,"EXPIRED",IF(P223&lt;=cfg_ExpiryWarn,"EXPIRING","OK"))))</f>
        <v/>
      </c>
      <c r="R223" s="87">
        <f>IF(OR($C223="",L223=""),"",SUMIFS(RC_Qty,RC_Prod,'_Engine'!E219,RC_Date,"&gt;"&amp;L223))</f>
        <v/>
      </c>
      <c r="S223" s="85">
        <f>'_Engine'!AC219</f>
        <v/>
      </c>
      <c r="T223" s="91">
        <f>'_Engine'!AD219</f>
        <v/>
      </c>
    </row>
    <row r="224" ht="20" customHeight="1">
      <c r="B224" s="85">
        <f>'_Engine'!B220</f>
        <v/>
      </c>
      <c r="C224" s="85">
        <f>'_Engine'!C220</f>
        <v/>
      </c>
      <c r="D224" s="86">
        <f>'_Engine'!D220</f>
        <v/>
      </c>
      <c r="E224" s="87">
        <f>'_Engine'!G220</f>
        <v/>
      </c>
      <c r="F224" s="87">
        <f>IF(OR($C224="",N224=0),"",INDEX(CL_Count,MATCH('_Engine'!E220&amp;"|1",CL_Key,0)))</f>
        <v/>
      </c>
      <c r="G224" s="87">
        <f>IF(OR($C224="",N224=0),"",INDEX(CL_Count,MATCH('_Engine'!E220&amp;"|"&amp;N224,CL_Key,0)))</f>
        <v/>
      </c>
      <c r="H224" s="87">
        <f>IF(OR($C224="",G224=""),"",G224+N(R224))</f>
        <v/>
      </c>
      <c r="I224" s="88">
        <f>IF(OR(H224="",E224="",N(E224)=0),"",H224/E224)</f>
        <v/>
      </c>
      <c r="J224" s="86">
        <f>IF($C224="","",IF(H224="","NO COUNT",IF(OR(E224="",N(E224)=0),"NO PAR",IF(I224&lt;=cfg_Crit,"CRITICAL",IF(I224&lt;=cfg_Low,"LOW","OK")))))</f>
        <v/>
      </c>
      <c r="K224" s="87">
        <f>IF(OR($C224="",H224="",E224=""),"",MAX(0,E224-H224))</f>
        <v/>
      </c>
      <c r="L224" s="89">
        <f>IF(OR($C224="",N224=0),"",INDEX(CL_Date,MATCH('_Engine'!E220&amp;"|"&amp;N224,CL_Key,0)))</f>
        <v/>
      </c>
      <c r="M224" s="89">
        <f>'_Engine'!F220</f>
        <v/>
      </c>
      <c r="N224" s="87">
        <f>IF($C224="","",COUNTIFS(CL_Prod,'_Engine'!E220,CL_Count,"&lt;&gt;"))</f>
        <v/>
      </c>
      <c r="O224" s="89">
        <f>'_Engine'!L220</f>
        <v/>
      </c>
      <c r="P224" s="90">
        <f>IF(ISNUMBER(O224),O224-cfg_AsOf,"")</f>
        <v/>
      </c>
      <c r="Q224" s="86">
        <f>IF($C224="","",IF(NOT(ISNUMBER(O224)),"N/A",IF(P224&lt;0,"EXPIRED",IF(P224&lt;=cfg_ExpiryWarn,"EXPIRING","OK"))))</f>
        <v/>
      </c>
      <c r="R224" s="87">
        <f>IF(OR($C224="",L224=""),"",SUMIFS(RC_Qty,RC_Prod,'_Engine'!E220,RC_Date,"&gt;"&amp;L224))</f>
        <v/>
      </c>
      <c r="S224" s="85">
        <f>'_Engine'!AC220</f>
        <v/>
      </c>
      <c r="T224" s="91">
        <f>'_Engine'!AD220</f>
        <v/>
      </c>
    </row>
    <row r="225" ht="20" customHeight="1">
      <c r="B225" s="85">
        <f>'_Engine'!B221</f>
        <v/>
      </c>
      <c r="C225" s="85">
        <f>'_Engine'!C221</f>
        <v/>
      </c>
      <c r="D225" s="86">
        <f>'_Engine'!D221</f>
        <v/>
      </c>
      <c r="E225" s="87">
        <f>'_Engine'!G221</f>
        <v/>
      </c>
      <c r="F225" s="87">
        <f>IF(OR($C225="",N225=0),"",INDEX(CL_Count,MATCH('_Engine'!E221&amp;"|1",CL_Key,0)))</f>
        <v/>
      </c>
      <c r="G225" s="87">
        <f>IF(OR($C225="",N225=0),"",INDEX(CL_Count,MATCH('_Engine'!E221&amp;"|"&amp;N225,CL_Key,0)))</f>
        <v/>
      </c>
      <c r="H225" s="87">
        <f>IF(OR($C225="",G225=""),"",G225+N(R225))</f>
        <v/>
      </c>
      <c r="I225" s="88">
        <f>IF(OR(H225="",E225="",N(E225)=0),"",H225/E225)</f>
        <v/>
      </c>
      <c r="J225" s="86">
        <f>IF($C225="","",IF(H225="","NO COUNT",IF(OR(E225="",N(E225)=0),"NO PAR",IF(I225&lt;=cfg_Crit,"CRITICAL",IF(I225&lt;=cfg_Low,"LOW","OK")))))</f>
        <v/>
      </c>
      <c r="K225" s="87">
        <f>IF(OR($C225="",H225="",E225=""),"",MAX(0,E225-H225))</f>
        <v/>
      </c>
      <c r="L225" s="89">
        <f>IF(OR($C225="",N225=0),"",INDEX(CL_Date,MATCH('_Engine'!E221&amp;"|"&amp;N225,CL_Key,0)))</f>
        <v/>
      </c>
      <c r="M225" s="89">
        <f>'_Engine'!F221</f>
        <v/>
      </c>
      <c r="N225" s="87">
        <f>IF($C225="","",COUNTIFS(CL_Prod,'_Engine'!E221,CL_Count,"&lt;&gt;"))</f>
        <v/>
      </c>
      <c r="O225" s="89">
        <f>'_Engine'!L221</f>
        <v/>
      </c>
      <c r="P225" s="90">
        <f>IF(ISNUMBER(O225),O225-cfg_AsOf,"")</f>
        <v/>
      </c>
      <c r="Q225" s="86">
        <f>IF($C225="","",IF(NOT(ISNUMBER(O225)),"N/A",IF(P225&lt;0,"EXPIRED",IF(P225&lt;=cfg_ExpiryWarn,"EXPIRING","OK"))))</f>
        <v/>
      </c>
      <c r="R225" s="87">
        <f>IF(OR($C225="",L225=""),"",SUMIFS(RC_Qty,RC_Prod,'_Engine'!E221,RC_Date,"&gt;"&amp;L225))</f>
        <v/>
      </c>
      <c r="S225" s="85">
        <f>'_Engine'!AC221</f>
        <v/>
      </c>
      <c r="T225" s="91">
        <f>'_Engine'!AD221</f>
        <v/>
      </c>
    </row>
    <row r="226" ht="20" customHeight="1">
      <c r="B226" s="85">
        <f>'_Engine'!B222</f>
        <v/>
      </c>
      <c r="C226" s="85">
        <f>'_Engine'!C222</f>
        <v/>
      </c>
      <c r="D226" s="86">
        <f>'_Engine'!D222</f>
        <v/>
      </c>
      <c r="E226" s="87">
        <f>'_Engine'!G222</f>
        <v/>
      </c>
      <c r="F226" s="87">
        <f>IF(OR($C226="",N226=0),"",INDEX(CL_Count,MATCH('_Engine'!E222&amp;"|1",CL_Key,0)))</f>
        <v/>
      </c>
      <c r="G226" s="87">
        <f>IF(OR($C226="",N226=0),"",INDEX(CL_Count,MATCH('_Engine'!E222&amp;"|"&amp;N226,CL_Key,0)))</f>
        <v/>
      </c>
      <c r="H226" s="87">
        <f>IF(OR($C226="",G226=""),"",G226+N(R226))</f>
        <v/>
      </c>
      <c r="I226" s="88">
        <f>IF(OR(H226="",E226="",N(E226)=0),"",H226/E226)</f>
        <v/>
      </c>
      <c r="J226" s="86">
        <f>IF($C226="","",IF(H226="","NO COUNT",IF(OR(E226="",N(E226)=0),"NO PAR",IF(I226&lt;=cfg_Crit,"CRITICAL",IF(I226&lt;=cfg_Low,"LOW","OK")))))</f>
        <v/>
      </c>
      <c r="K226" s="87">
        <f>IF(OR($C226="",H226="",E226=""),"",MAX(0,E226-H226))</f>
        <v/>
      </c>
      <c r="L226" s="89">
        <f>IF(OR($C226="",N226=0),"",INDEX(CL_Date,MATCH('_Engine'!E222&amp;"|"&amp;N226,CL_Key,0)))</f>
        <v/>
      </c>
      <c r="M226" s="89">
        <f>'_Engine'!F222</f>
        <v/>
      </c>
      <c r="N226" s="87">
        <f>IF($C226="","",COUNTIFS(CL_Prod,'_Engine'!E222,CL_Count,"&lt;&gt;"))</f>
        <v/>
      </c>
      <c r="O226" s="89">
        <f>'_Engine'!L222</f>
        <v/>
      </c>
      <c r="P226" s="90">
        <f>IF(ISNUMBER(O226),O226-cfg_AsOf,"")</f>
        <v/>
      </c>
      <c r="Q226" s="86">
        <f>IF($C226="","",IF(NOT(ISNUMBER(O226)),"N/A",IF(P226&lt;0,"EXPIRED",IF(P226&lt;=cfg_ExpiryWarn,"EXPIRING","OK"))))</f>
        <v/>
      </c>
      <c r="R226" s="87">
        <f>IF(OR($C226="",L226=""),"",SUMIFS(RC_Qty,RC_Prod,'_Engine'!E222,RC_Date,"&gt;"&amp;L226))</f>
        <v/>
      </c>
      <c r="S226" s="85">
        <f>'_Engine'!AC222</f>
        <v/>
      </c>
      <c r="T226" s="91">
        <f>'_Engine'!AD222</f>
        <v/>
      </c>
    </row>
    <row r="227" ht="20" customHeight="1">
      <c r="B227" s="85">
        <f>'_Engine'!B223</f>
        <v/>
      </c>
      <c r="C227" s="85">
        <f>'_Engine'!C223</f>
        <v/>
      </c>
      <c r="D227" s="86">
        <f>'_Engine'!D223</f>
        <v/>
      </c>
      <c r="E227" s="87">
        <f>'_Engine'!G223</f>
        <v/>
      </c>
      <c r="F227" s="87">
        <f>IF(OR($C227="",N227=0),"",INDEX(CL_Count,MATCH('_Engine'!E223&amp;"|1",CL_Key,0)))</f>
        <v/>
      </c>
      <c r="G227" s="87">
        <f>IF(OR($C227="",N227=0),"",INDEX(CL_Count,MATCH('_Engine'!E223&amp;"|"&amp;N227,CL_Key,0)))</f>
        <v/>
      </c>
      <c r="H227" s="87">
        <f>IF(OR($C227="",G227=""),"",G227+N(R227))</f>
        <v/>
      </c>
      <c r="I227" s="88">
        <f>IF(OR(H227="",E227="",N(E227)=0),"",H227/E227)</f>
        <v/>
      </c>
      <c r="J227" s="86">
        <f>IF($C227="","",IF(H227="","NO COUNT",IF(OR(E227="",N(E227)=0),"NO PAR",IF(I227&lt;=cfg_Crit,"CRITICAL",IF(I227&lt;=cfg_Low,"LOW","OK")))))</f>
        <v/>
      </c>
      <c r="K227" s="87">
        <f>IF(OR($C227="",H227="",E227=""),"",MAX(0,E227-H227))</f>
        <v/>
      </c>
      <c r="L227" s="89">
        <f>IF(OR($C227="",N227=0),"",INDEX(CL_Date,MATCH('_Engine'!E223&amp;"|"&amp;N227,CL_Key,0)))</f>
        <v/>
      </c>
      <c r="M227" s="89">
        <f>'_Engine'!F223</f>
        <v/>
      </c>
      <c r="N227" s="87">
        <f>IF($C227="","",COUNTIFS(CL_Prod,'_Engine'!E223,CL_Count,"&lt;&gt;"))</f>
        <v/>
      </c>
      <c r="O227" s="89">
        <f>'_Engine'!L223</f>
        <v/>
      </c>
      <c r="P227" s="90">
        <f>IF(ISNUMBER(O227),O227-cfg_AsOf,"")</f>
        <v/>
      </c>
      <c r="Q227" s="86">
        <f>IF($C227="","",IF(NOT(ISNUMBER(O227)),"N/A",IF(P227&lt;0,"EXPIRED",IF(P227&lt;=cfg_ExpiryWarn,"EXPIRING","OK"))))</f>
        <v/>
      </c>
      <c r="R227" s="87">
        <f>IF(OR($C227="",L227=""),"",SUMIFS(RC_Qty,RC_Prod,'_Engine'!E223,RC_Date,"&gt;"&amp;L227))</f>
        <v/>
      </c>
      <c r="S227" s="85">
        <f>'_Engine'!AC223</f>
        <v/>
      </c>
      <c r="T227" s="91">
        <f>'_Engine'!AD223</f>
        <v/>
      </c>
    </row>
    <row r="228" ht="20" customHeight="1">
      <c r="B228" s="85">
        <f>'_Engine'!B224</f>
        <v/>
      </c>
      <c r="C228" s="85">
        <f>'_Engine'!C224</f>
        <v/>
      </c>
      <c r="D228" s="86">
        <f>'_Engine'!D224</f>
        <v/>
      </c>
      <c r="E228" s="87">
        <f>'_Engine'!G224</f>
        <v/>
      </c>
      <c r="F228" s="87">
        <f>IF(OR($C228="",N228=0),"",INDEX(CL_Count,MATCH('_Engine'!E224&amp;"|1",CL_Key,0)))</f>
        <v/>
      </c>
      <c r="G228" s="87">
        <f>IF(OR($C228="",N228=0),"",INDEX(CL_Count,MATCH('_Engine'!E224&amp;"|"&amp;N228,CL_Key,0)))</f>
        <v/>
      </c>
      <c r="H228" s="87">
        <f>IF(OR($C228="",G228=""),"",G228+N(R228))</f>
        <v/>
      </c>
      <c r="I228" s="88">
        <f>IF(OR(H228="",E228="",N(E228)=0),"",H228/E228)</f>
        <v/>
      </c>
      <c r="J228" s="86">
        <f>IF($C228="","",IF(H228="","NO COUNT",IF(OR(E228="",N(E228)=0),"NO PAR",IF(I228&lt;=cfg_Crit,"CRITICAL",IF(I228&lt;=cfg_Low,"LOW","OK")))))</f>
        <v/>
      </c>
      <c r="K228" s="87">
        <f>IF(OR($C228="",H228="",E228=""),"",MAX(0,E228-H228))</f>
        <v/>
      </c>
      <c r="L228" s="89">
        <f>IF(OR($C228="",N228=0),"",INDEX(CL_Date,MATCH('_Engine'!E224&amp;"|"&amp;N228,CL_Key,0)))</f>
        <v/>
      </c>
      <c r="M228" s="89">
        <f>'_Engine'!F224</f>
        <v/>
      </c>
      <c r="N228" s="87">
        <f>IF($C228="","",COUNTIFS(CL_Prod,'_Engine'!E224,CL_Count,"&lt;&gt;"))</f>
        <v/>
      </c>
      <c r="O228" s="89">
        <f>'_Engine'!L224</f>
        <v/>
      </c>
      <c r="P228" s="90">
        <f>IF(ISNUMBER(O228),O228-cfg_AsOf,"")</f>
        <v/>
      </c>
      <c r="Q228" s="86">
        <f>IF($C228="","",IF(NOT(ISNUMBER(O228)),"N/A",IF(P228&lt;0,"EXPIRED",IF(P228&lt;=cfg_ExpiryWarn,"EXPIRING","OK"))))</f>
        <v/>
      </c>
      <c r="R228" s="87">
        <f>IF(OR($C228="",L228=""),"",SUMIFS(RC_Qty,RC_Prod,'_Engine'!E224,RC_Date,"&gt;"&amp;L228))</f>
        <v/>
      </c>
      <c r="S228" s="85">
        <f>'_Engine'!AC224</f>
        <v/>
      </c>
      <c r="T228" s="91">
        <f>'_Engine'!AD224</f>
        <v/>
      </c>
    </row>
    <row r="229" ht="20" customHeight="1">
      <c r="B229" s="85">
        <f>'_Engine'!B225</f>
        <v/>
      </c>
      <c r="C229" s="85">
        <f>'_Engine'!C225</f>
        <v/>
      </c>
      <c r="D229" s="86">
        <f>'_Engine'!D225</f>
        <v/>
      </c>
      <c r="E229" s="87">
        <f>'_Engine'!G225</f>
        <v/>
      </c>
      <c r="F229" s="87">
        <f>IF(OR($C229="",N229=0),"",INDEX(CL_Count,MATCH('_Engine'!E225&amp;"|1",CL_Key,0)))</f>
        <v/>
      </c>
      <c r="G229" s="87">
        <f>IF(OR($C229="",N229=0),"",INDEX(CL_Count,MATCH('_Engine'!E225&amp;"|"&amp;N229,CL_Key,0)))</f>
        <v/>
      </c>
      <c r="H229" s="87">
        <f>IF(OR($C229="",G229=""),"",G229+N(R229))</f>
        <v/>
      </c>
      <c r="I229" s="88">
        <f>IF(OR(H229="",E229="",N(E229)=0),"",H229/E229)</f>
        <v/>
      </c>
      <c r="J229" s="86">
        <f>IF($C229="","",IF(H229="","NO COUNT",IF(OR(E229="",N(E229)=0),"NO PAR",IF(I229&lt;=cfg_Crit,"CRITICAL",IF(I229&lt;=cfg_Low,"LOW","OK")))))</f>
        <v/>
      </c>
      <c r="K229" s="87">
        <f>IF(OR($C229="",H229="",E229=""),"",MAX(0,E229-H229))</f>
        <v/>
      </c>
      <c r="L229" s="89">
        <f>IF(OR($C229="",N229=0),"",INDEX(CL_Date,MATCH('_Engine'!E225&amp;"|"&amp;N229,CL_Key,0)))</f>
        <v/>
      </c>
      <c r="M229" s="89">
        <f>'_Engine'!F225</f>
        <v/>
      </c>
      <c r="N229" s="87">
        <f>IF($C229="","",COUNTIFS(CL_Prod,'_Engine'!E225,CL_Count,"&lt;&gt;"))</f>
        <v/>
      </c>
      <c r="O229" s="89">
        <f>'_Engine'!L225</f>
        <v/>
      </c>
      <c r="P229" s="90">
        <f>IF(ISNUMBER(O229),O229-cfg_AsOf,"")</f>
        <v/>
      </c>
      <c r="Q229" s="86">
        <f>IF($C229="","",IF(NOT(ISNUMBER(O229)),"N/A",IF(P229&lt;0,"EXPIRED",IF(P229&lt;=cfg_ExpiryWarn,"EXPIRING","OK"))))</f>
        <v/>
      </c>
      <c r="R229" s="87">
        <f>IF(OR($C229="",L229=""),"",SUMIFS(RC_Qty,RC_Prod,'_Engine'!E225,RC_Date,"&gt;"&amp;L229))</f>
        <v/>
      </c>
      <c r="S229" s="85">
        <f>'_Engine'!AC225</f>
        <v/>
      </c>
      <c r="T229" s="91">
        <f>'_Engine'!AD225</f>
        <v/>
      </c>
    </row>
    <row r="230" ht="20" customHeight="1">
      <c r="B230" s="85">
        <f>'_Engine'!B226</f>
        <v/>
      </c>
      <c r="C230" s="85">
        <f>'_Engine'!C226</f>
        <v/>
      </c>
      <c r="D230" s="86">
        <f>'_Engine'!D226</f>
        <v/>
      </c>
      <c r="E230" s="87">
        <f>'_Engine'!G226</f>
        <v/>
      </c>
      <c r="F230" s="87">
        <f>IF(OR($C230="",N230=0),"",INDEX(CL_Count,MATCH('_Engine'!E226&amp;"|1",CL_Key,0)))</f>
        <v/>
      </c>
      <c r="G230" s="87">
        <f>IF(OR($C230="",N230=0),"",INDEX(CL_Count,MATCH('_Engine'!E226&amp;"|"&amp;N230,CL_Key,0)))</f>
        <v/>
      </c>
      <c r="H230" s="87">
        <f>IF(OR($C230="",G230=""),"",G230+N(R230))</f>
        <v/>
      </c>
      <c r="I230" s="88">
        <f>IF(OR(H230="",E230="",N(E230)=0),"",H230/E230)</f>
        <v/>
      </c>
      <c r="J230" s="86">
        <f>IF($C230="","",IF(H230="","NO COUNT",IF(OR(E230="",N(E230)=0),"NO PAR",IF(I230&lt;=cfg_Crit,"CRITICAL",IF(I230&lt;=cfg_Low,"LOW","OK")))))</f>
        <v/>
      </c>
      <c r="K230" s="87">
        <f>IF(OR($C230="",H230="",E230=""),"",MAX(0,E230-H230))</f>
        <v/>
      </c>
      <c r="L230" s="89">
        <f>IF(OR($C230="",N230=0),"",INDEX(CL_Date,MATCH('_Engine'!E226&amp;"|"&amp;N230,CL_Key,0)))</f>
        <v/>
      </c>
      <c r="M230" s="89">
        <f>'_Engine'!F226</f>
        <v/>
      </c>
      <c r="N230" s="87">
        <f>IF($C230="","",COUNTIFS(CL_Prod,'_Engine'!E226,CL_Count,"&lt;&gt;"))</f>
        <v/>
      </c>
      <c r="O230" s="89">
        <f>'_Engine'!L226</f>
        <v/>
      </c>
      <c r="P230" s="90">
        <f>IF(ISNUMBER(O230),O230-cfg_AsOf,"")</f>
        <v/>
      </c>
      <c r="Q230" s="86">
        <f>IF($C230="","",IF(NOT(ISNUMBER(O230)),"N/A",IF(P230&lt;0,"EXPIRED",IF(P230&lt;=cfg_ExpiryWarn,"EXPIRING","OK"))))</f>
        <v/>
      </c>
      <c r="R230" s="87">
        <f>IF(OR($C230="",L230=""),"",SUMIFS(RC_Qty,RC_Prod,'_Engine'!E226,RC_Date,"&gt;"&amp;L230))</f>
        <v/>
      </c>
      <c r="S230" s="85">
        <f>'_Engine'!AC226</f>
        <v/>
      </c>
      <c r="T230" s="91">
        <f>'_Engine'!AD226</f>
        <v/>
      </c>
    </row>
    <row r="231" ht="20" customHeight="1">
      <c r="B231" s="85">
        <f>'_Engine'!B227</f>
        <v/>
      </c>
      <c r="C231" s="85">
        <f>'_Engine'!C227</f>
        <v/>
      </c>
      <c r="D231" s="86">
        <f>'_Engine'!D227</f>
        <v/>
      </c>
      <c r="E231" s="87">
        <f>'_Engine'!G227</f>
        <v/>
      </c>
      <c r="F231" s="87">
        <f>IF(OR($C231="",N231=0),"",INDEX(CL_Count,MATCH('_Engine'!E227&amp;"|1",CL_Key,0)))</f>
        <v/>
      </c>
      <c r="G231" s="87">
        <f>IF(OR($C231="",N231=0),"",INDEX(CL_Count,MATCH('_Engine'!E227&amp;"|"&amp;N231,CL_Key,0)))</f>
        <v/>
      </c>
      <c r="H231" s="87">
        <f>IF(OR($C231="",G231=""),"",G231+N(R231))</f>
        <v/>
      </c>
      <c r="I231" s="88">
        <f>IF(OR(H231="",E231="",N(E231)=0),"",H231/E231)</f>
        <v/>
      </c>
      <c r="J231" s="86">
        <f>IF($C231="","",IF(H231="","NO COUNT",IF(OR(E231="",N(E231)=0),"NO PAR",IF(I231&lt;=cfg_Crit,"CRITICAL",IF(I231&lt;=cfg_Low,"LOW","OK")))))</f>
        <v/>
      </c>
      <c r="K231" s="87">
        <f>IF(OR($C231="",H231="",E231=""),"",MAX(0,E231-H231))</f>
        <v/>
      </c>
      <c r="L231" s="89">
        <f>IF(OR($C231="",N231=0),"",INDEX(CL_Date,MATCH('_Engine'!E227&amp;"|"&amp;N231,CL_Key,0)))</f>
        <v/>
      </c>
      <c r="M231" s="89">
        <f>'_Engine'!F227</f>
        <v/>
      </c>
      <c r="N231" s="87">
        <f>IF($C231="","",COUNTIFS(CL_Prod,'_Engine'!E227,CL_Count,"&lt;&gt;"))</f>
        <v/>
      </c>
      <c r="O231" s="89">
        <f>'_Engine'!L227</f>
        <v/>
      </c>
      <c r="P231" s="90">
        <f>IF(ISNUMBER(O231),O231-cfg_AsOf,"")</f>
        <v/>
      </c>
      <c r="Q231" s="86">
        <f>IF($C231="","",IF(NOT(ISNUMBER(O231)),"N/A",IF(P231&lt;0,"EXPIRED",IF(P231&lt;=cfg_ExpiryWarn,"EXPIRING","OK"))))</f>
        <v/>
      </c>
      <c r="R231" s="87">
        <f>IF(OR($C231="",L231=""),"",SUMIFS(RC_Qty,RC_Prod,'_Engine'!E227,RC_Date,"&gt;"&amp;L231))</f>
        <v/>
      </c>
      <c r="S231" s="85">
        <f>'_Engine'!AC227</f>
        <v/>
      </c>
      <c r="T231" s="91">
        <f>'_Engine'!AD227</f>
        <v/>
      </c>
    </row>
    <row r="232" ht="20" customHeight="1">
      <c r="B232" s="85">
        <f>'_Engine'!B228</f>
        <v/>
      </c>
      <c r="C232" s="85">
        <f>'_Engine'!C228</f>
        <v/>
      </c>
      <c r="D232" s="86">
        <f>'_Engine'!D228</f>
        <v/>
      </c>
      <c r="E232" s="87">
        <f>'_Engine'!G228</f>
        <v/>
      </c>
      <c r="F232" s="87">
        <f>IF(OR($C232="",N232=0),"",INDEX(CL_Count,MATCH('_Engine'!E228&amp;"|1",CL_Key,0)))</f>
        <v/>
      </c>
      <c r="G232" s="87">
        <f>IF(OR($C232="",N232=0),"",INDEX(CL_Count,MATCH('_Engine'!E228&amp;"|"&amp;N232,CL_Key,0)))</f>
        <v/>
      </c>
      <c r="H232" s="87">
        <f>IF(OR($C232="",G232=""),"",G232+N(R232))</f>
        <v/>
      </c>
      <c r="I232" s="88">
        <f>IF(OR(H232="",E232="",N(E232)=0),"",H232/E232)</f>
        <v/>
      </c>
      <c r="J232" s="86">
        <f>IF($C232="","",IF(H232="","NO COUNT",IF(OR(E232="",N(E232)=0),"NO PAR",IF(I232&lt;=cfg_Crit,"CRITICAL",IF(I232&lt;=cfg_Low,"LOW","OK")))))</f>
        <v/>
      </c>
      <c r="K232" s="87">
        <f>IF(OR($C232="",H232="",E232=""),"",MAX(0,E232-H232))</f>
        <v/>
      </c>
      <c r="L232" s="89">
        <f>IF(OR($C232="",N232=0),"",INDEX(CL_Date,MATCH('_Engine'!E228&amp;"|"&amp;N232,CL_Key,0)))</f>
        <v/>
      </c>
      <c r="M232" s="89">
        <f>'_Engine'!F228</f>
        <v/>
      </c>
      <c r="N232" s="87">
        <f>IF($C232="","",COUNTIFS(CL_Prod,'_Engine'!E228,CL_Count,"&lt;&gt;"))</f>
        <v/>
      </c>
      <c r="O232" s="89">
        <f>'_Engine'!L228</f>
        <v/>
      </c>
      <c r="P232" s="90">
        <f>IF(ISNUMBER(O232),O232-cfg_AsOf,"")</f>
        <v/>
      </c>
      <c r="Q232" s="86">
        <f>IF($C232="","",IF(NOT(ISNUMBER(O232)),"N/A",IF(P232&lt;0,"EXPIRED",IF(P232&lt;=cfg_ExpiryWarn,"EXPIRING","OK"))))</f>
        <v/>
      </c>
      <c r="R232" s="87">
        <f>IF(OR($C232="",L232=""),"",SUMIFS(RC_Qty,RC_Prod,'_Engine'!E228,RC_Date,"&gt;"&amp;L232))</f>
        <v/>
      </c>
      <c r="S232" s="85">
        <f>'_Engine'!AC228</f>
        <v/>
      </c>
      <c r="T232" s="91">
        <f>'_Engine'!AD228</f>
        <v/>
      </c>
    </row>
    <row r="233" ht="20" customHeight="1">
      <c r="B233" s="85">
        <f>'_Engine'!B229</f>
        <v/>
      </c>
      <c r="C233" s="85">
        <f>'_Engine'!C229</f>
        <v/>
      </c>
      <c r="D233" s="86">
        <f>'_Engine'!D229</f>
        <v/>
      </c>
      <c r="E233" s="87">
        <f>'_Engine'!G229</f>
        <v/>
      </c>
      <c r="F233" s="87">
        <f>IF(OR($C233="",N233=0),"",INDEX(CL_Count,MATCH('_Engine'!E229&amp;"|1",CL_Key,0)))</f>
        <v/>
      </c>
      <c r="G233" s="87">
        <f>IF(OR($C233="",N233=0),"",INDEX(CL_Count,MATCH('_Engine'!E229&amp;"|"&amp;N233,CL_Key,0)))</f>
        <v/>
      </c>
      <c r="H233" s="87">
        <f>IF(OR($C233="",G233=""),"",G233+N(R233))</f>
        <v/>
      </c>
      <c r="I233" s="88">
        <f>IF(OR(H233="",E233="",N(E233)=0),"",H233/E233)</f>
        <v/>
      </c>
      <c r="J233" s="86">
        <f>IF($C233="","",IF(H233="","NO COUNT",IF(OR(E233="",N(E233)=0),"NO PAR",IF(I233&lt;=cfg_Crit,"CRITICAL",IF(I233&lt;=cfg_Low,"LOW","OK")))))</f>
        <v/>
      </c>
      <c r="K233" s="87">
        <f>IF(OR($C233="",H233="",E233=""),"",MAX(0,E233-H233))</f>
        <v/>
      </c>
      <c r="L233" s="89">
        <f>IF(OR($C233="",N233=0),"",INDEX(CL_Date,MATCH('_Engine'!E229&amp;"|"&amp;N233,CL_Key,0)))</f>
        <v/>
      </c>
      <c r="M233" s="89">
        <f>'_Engine'!F229</f>
        <v/>
      </c>
      <c r="N233" s="87">
        <f>IF($C233="","",COUNTIFS(CL_Prod,'_Engine'!E229,CL_Count,"&lt;&gt;"))</f>
        <v/>
      </c>
      <c r="O233" s="89">
        <f>'_Engine'!L229</f>
        <v/>
      </c>
      <c r="P233" s="90">
        <f>IF(ISNUMBER(O233),O233-cfg_AsOf,"")</f>
        <v/>
      </c>
      <c r="Q233" s="86">
        <f>IF($C233="","",IF(NOT(ISNUMBER(O233)),"N/A",IF(P233&lt;0,"EXPIRED",IF(P233&lt;=cfg_ExpiryWarn,"EXPIRING","OK"))))</f>
        <v/>
      </c>
      <c r="R233" s="87">
        <f>IF(OR($C233="",L233=""),"",SUMIFS(RC_Qty,RC_Prod,'_Engine'!E229,RC_Date,"&gt;"&amp;L233))</f>
        <v/>
      </c>
      <c r="S233" s="85">
        <f>'_Engine'!AC229</f>
        <v/>
      </c>
      <c r="T233" s="91">
        <f>'_Engine'!AD229</f>
        <v/>
      </c>
    </row>
    <row r="234" ht="20" customHeight="1">
      <c r="B234" s="85">
        <f>'_Engine'!B230</f>
        <v/>
      </c>
      <c r="C234" s="85">
        <f>'_Engine'!C230</f>
        <v/>
      </c>
      <c r="D234" s="86">
        <f>'_Engine'!D230</f>
        <v/>
      </c>
      <c r="E234" s="87">
        <f>'_Engine'!G230</f>
        <v/>
      </c>
      <c r="F234" s="87">
        <f>IF(OR($C234="",N234=0),"",INDEX(CL_Count,MATCH('_Engine'!E230&amp;"|1",CL_Key,0)))</f>
        <v/>
      </c>
      <c r="G234" s="87">
        <f>IF(OR($C234="",N234=0),"",INDEX(CL_Count,MATCH('_Engine'!E230&amp;"|"&amp;N234,CL_Key,0)))</f>
        <v/>
      </c>
      <c r="H234" s="87">
        <f>IF(OR($C234="",G234=""),"",G234+N(R234))</f>
        <v/>
      </c>
      <c r="I234" s="88">
        <f>IF(OR(H234="",E234="",N(E234)=0),"",H234/E234)</f>
        <v/>
      </c>
      <c r="J234" s="86">
        <f>IF($C234="","",IF(H234="","NO COUNT",IF(OR(E234="",N(E234)=0),"NO PAR",IF(I234&lt;=cfg_Crit,"CRITICAL",IF(I234&lt;=cfg_Low,"LOW","OK")))))</f>
        <v/>
      </c>
      <c r="K234" s="87">
        <f>IF(OR($C234="",H234="",E234=""),"",MAX(0,E234-H234))</f>
        <v/>
      </c>
      <c r="L234" s="89">
        <f>IF(OR($C234="",N234=0),"",INDEX(CL_Date,MATCH('_Engine'!E230&amp;"|"&amp;N234,CL_Key,0)))</f>
        <v/>
      </c>
      <c r="M234" s="89">
        <f>'_Engine'!F230</f>
        <v/>
      </c>
      <c r="N234" s="87">
        <f>IF($C234="","",COUNTIFS(CL_Prod,'_Engine'!E230,CL_Count,"&lt;&gt;"))</f>
        <v/>
      </c>
      <c r="O234" s="89">
        <f>'_Engine'!L230</f>
        <v/>
      </c>
      <c r="P234" s="90">
        <f>IF(ISNUMBER(O234),O234-cfg_AsOf,"")</f>
        <v/>
      </c>
      <c r="Q234" s="86">
        <f>IF($C234="","",IF(NOT(ISNUMBER(O234)),"N/A",IF(P234&lt;0,"EXPIRED",IF(P234&lt;=cfg_ExpiryWarn,"EXPIRING","OK"))))</f>
        <v/>
      </c>
      <c r="R234" s="87">
        <f>IF(OR($C234="",L234=""),"",SUMIFS(RC_Qty,RC_Prod,'_Engine'!E230,RC_Date,"&gt;"&amp;L234))</f>
        <v/>
      </c>
      <c r="S234" s="85">
        <f>'_Engine'!AC230</f>
        <v/>
      </c>
      <c r="T234" s="91">
        <f>'_Engine'!AD230</f>
        <v/>
      </c>
    </row>
    <row r="235" ht="20" customHeight="1">
      <c r="B235" s="85">
        <f>'_Engine'!B231</f>
        <v/>
      </c>
      <c r="C235" s="85">
        <f>'_Engine'!C231</f>
        <v/>
      </c>
      <c r="D235" s="86">
        <f>'_Engine'!D231</f>
        <v/>
      </c>
      <c r="E235" s="87">
        <f>'_Engine'!G231</f>
        <v/>
      </c>
      <c r="F235" s="87">
        <f>IF(OR($C235="",N235=0),"",INDEX(CL_Count,MATCH('_Engine'!E231&amp;"|1",CL_Key,0)))</f>
        <v/>
      </c>
      <c r="G235" s="87">
        <f>IF(OR($C235="",N235=0),"",INDEX(CL_Count,MATCH('_Engine'!E231&amp;"|"&amp;N235,CL_Key,0)))</f>
        <v/>
      </c>
      <c r="H235" s="87">
        <f>IF(OR($C235="",G235=""),"",G235+N(R235))</f>
        <v/>
      </c>
      <c r="I235" s="88">
        <f>IF(OR(H235="",E235="",N(E235)=0),"",H235/E235)</f>
        <v/>
      </c>
      <c r="J235" s="86">
        <f>IF($C235="","",IF(H235="","NO COUNT",IF(OR(E235="",N(E235)=0),"NO PAR",IF(I235&lt;=cfg_Crit,"CRITICAL",IF(I235&lt;=cfg_Low,"LOW","OK")))))</f>
        <v/>
      </c>
      <c r="K235" s="87">
        <f>IF(OR($C235="",H235="",E235=""),"",MAX(0,E235-H235))</f>
        <v/>
      </c>
      <c r="L235" s="89">
        <f>IF(OR($C235="",N235=0),"",INDEX(CL_Date,MATCH('_Engine'!E231&amp;"|"&amp;N235,CL_Key,0)))</f>
        <v/>
      </c>
      <c r="M235" s="89">
        <f>'_Engine'!F231</f>
        <v/>
      </c>
      <c r="N235" s="87">
        <f>IF($C235="","",COUNTIFS(CL_Prod,'_Engine'!E231,CL_Count,"&lt;&gt;"))</f>
        <v/>
      </c>
      <c r="O235" s="89">
        <f>'_Engine'!L231</f>
        <v/>
      </c>
      <c r="P235" s="90">
        <f>IF(ISNUMBER(O235),O235-cfg_AsOf,"")</f>
        <v/>
      </c>
      <c r="Q235" s="86">
        <f>IF($C235="","",IF(NOT(ISNUMBER(O235)),"N/A",IF(P235&lt;0,"EXPIRED",IF(P235&lt;=cfg_ExpiryWarn,"EXPIRING","OK"))))</f>
        <v/>
      </c>
      <c r="R235" s="87">
        <f>IF(OR($C235="",L235=""),"",SUMIFS(RC_Qty,RC_Prod,'_Engine'!E231,RC_Date,"&gt;"&amp;L235))</f>
        <v/>
      </c>
      <c r="S235" s="85">
        <f>'_Engine'!AC231</f>
        <v/>
      </c>
      <c r="T235" s="91">
        <f>'_Engine'!AD231</f>
        <v/>
      </c>
    </row>
    <row r="236" ht="20" customHeight="1">
      <c r="B236" s="85">
        <f>'_Engine'!B232</f>
        <v/>
      </c>
      <c r="C236" s="85">
        <f>'_Engine'!C232</f>
        <v/>
      </c>
      <c r="D236" s="86">
        <f>'_Engine'!D232</f>
        <v/>
      </c>
      <c r="E236" s="87">
        <f>'_Engine'!G232</f>
        <v/>
      </c>
      <c r="F236" s="87">
        <f>IF(OR($C236="",N236=0),"",INDEX(CL_Count,MATCH('_Engine'!E232&amp;"|1",CL_Key,0)))</f>
        <v/>
      </c>
      <c r="G236" s="87">
        <f>IF(OR($C236="",N236=0),"",INDEX(CL_Count,MATCH('_Engine'!E232&amp;"|"&amp;N236,CL_Key,0)))</f>
        <v/>
      </c>
      <c r="H236" s="87">
        <f>IF(OR($C236="",G236=""),"",G236+N(R236))</f>
        <v/>
      </c>
      <c r="I236" s="88">
        <f>IF(OR(H236="",E236="",N(E236)=0),"",H236/E236)</f>
        <v/>
      </c>
      <c r="J236" s="86">
        <f>IF($C236="","",IF(H236="","NO COUNT",IF(OR(E236="",N(E236)=0),"NO PAR",IF(I236&lt;=cfg_Crit,"CRITICAL",IF(I236&lt;=cfg_Low,"LOW","OK")))))</f>
        <v/>
      </c>
      <c r="K236" s="87">
        <f>IF(OR($C236="",H236="",E236=""),"",MAX(0,E236-H236))</f>
        <v/>
      </c>
      <c r="L236" s="89">
        <f>IF(OR($C236="",N236=0),"",INDEX(CL_Date,MATCH('_Engine'!E232&amp;"|"&amp;N236,CL_Key,0)))</f>
        <v/>
      </c>
      <c r="M236" s="89">
        <f>'_Engine'!F232</f>
        <v/>
      </c>
      <c r="N236" s="87">
        <f>IF($C236="","",COUNTIFS(CL_Prod,'_Engine'!E232,CL_Count,"&lt;&gt;"))</f>
        <v/>
      </c>
      <c r="O236" s="89">
        <f>'_Engine'!L232</f>
        <v/>
      </c>
      <c r="P236" s="90">
        <f>IF(ISNUMBER(O236),O236-cfg_AsOf,"")</f>
        <v/>
      </c>
      <c r="Q236" s="86">
        <f>IF($C236="","",IF(NOT(ISNUMBER(O236)),"N/A",IF(P236&lt;0,"EXPIRED",IF(P236&lt;=cfg_ExpiryWarn,"EXPIRING","OK"))))</f>
        <v/>
      </c>
      <c r="R236" s="87">
        <f>IF(OR($C236="",L236=""),"",SUMIFS(RC_Qty,RC_Prod,'_Engine'!E232,RC_Date,"&gt;"&amp;L236))</f>
        <v/>
      </c>
      <c r="S236" s="85">
        <f>'_Engine'!AC232</f>
        <v/>
      </c>
      <c r="T236" s="91">
        <f>'_Engine'!AD232</f>
        <v/>
      </c>
    </row>
    <row r="237" ht="20" customHeight="1">
      <c r="B237" s="85">
        <f>'_Engine'!B233</f>
        <v/>
      </c>
      <c r="C237" s="85">
        <f>'_Engine'!C233</f>
        <v/>
      </c>
      <c r="D237" s="86">
        <f>'_Engine'!D233</f>
        <v/>
      </c>
      <c r="E237" s="87">
        <f>'_Engine'!G233</f>
        <v/>
      </c>
      <c r="F237" s="87">
        <f>IF(OR($C237="",N237=0),"",INDEX(CL_Count,MATCH('_Engine'!E233&amp;"|1",CL_Key,0)))</f>
        <v/>
      </c>
      <c r="G237" s="87">
        <f>IF(OR($C237="",N237=0),"",INDEX(CL_Count,MATCH('_Engine'!E233&amp;"|"&amp;N237,CL_Key,0)))</f>
        <v/>
      </c>
      <c r="H237" s="87">
        <f>IF(OR($C237="",G237=""),"",G237+N(R237))</f>
        <v/>
      </c>
      <c r="I237" s="88">
        <f>IF(OR(H237="",E237="",N(E237)=0),"",H237/E237)</f>
        <v/>
      </c>
      <c r="J237" s="86">
        <f>IF($C237="","",IF(H237="","NO COUNT",IF(OR(E237="",N(E237)=0),"NO PAR",IF(I237&lt;=cfg_Crit,"CRITICAL",IF(I237&lt;=cfg_Low,"LOW","OK")))))</f>
        <v/>
      </c>
      <c r="K237" s="87">
        <f>IF(OR($C237="",H237="",E237=""),"",MAX(0,E237-H237))</f>
        <v/>
      </c>
      <c r="L237" s="89">
        <f>IF(OR($C237="",N237=0),"",INDEX(CL_Date,MATCH('_Engine'!E233&amp;"|"&amp;N237,CL_Key,0)))</f>
        <v/>
      </c>
      <c r="M237" s="89">
        <f>'_Engine'!F233</f>
        <v/>
      </c>
      <c r="N237" s="87">
        <f>IF($C237="","",COUNTIFS(CL_Prod,'_Engine'!E233,CL_Count,"&lt;&gt;"))</f>
        <v/>
      </c>
      <c r="O237" s="89">
        <f>'_Engine'!L233</f>
        <v/>
      </c>
      <c r="P237" s="90">
        <f>IF(ISNUMBER(O237),O237-cfg_AsOf,"")</f>
        <v/>
      </c>
      <c r="Q237" s="86">
        <f>IF($C237="","",IF(NOT(ISNUMBER(O237)),"N/A",IF(P237&lt;0,"EXPIRED",IF(P237&lt;=cfg_ExpiryWarn,"EXPIRING","OK"))))</f>
        <v/>
      </c>
      <c r="R237" s="87">
        <f>IF(OR($C237="",L237=""),"",SUMIFS(RC_Qty,RC_Prod,'_Engine'!E233,RC_Date,"&gt;"&amp;L237))</f>
        <v/>
      </c>
      <c r="S237" s="85">
        <f>'_Engine'!AC233</f>
        <v/>
      </c>
      <c r="T237" s="91">
        <f>'_Engine'!AD233</f>
        <v/>
      </c>
    </row>
    <row r="238" ht="20" customHeight="1">
      <c r="B238" s="85">
        <f>'_Engine'!B234</f>
        <v/>
      </c>
      <c r="C238" s="85">
        <f>'_Engine'!C234</f>
        <v/>
      </c>
      <c r="D238" s="86">
        <f>'_Engine'!D234</f>
        <v/>
      </c>
      <c r="E238" s="87">
        <f>'_Engine'!G234</f>
        <v/>
      </c>
      <c r="F238" s="87">
        <f>IF(OR($C238="",N238=0),"",INDEX(CL_Count,MATCH('_Engine'!E234&amp;"|1",CL_Key,0)))</f>
        <v/>
      </c>
      <c r="G238" s="87">
        <f>IF(OR($C238="",N238=0),"",INDEX(CL_Count,MATCH('_Engine'!E234&amp;"|"&amp;N238,CL_Key,0)))</f>
        <v/>
      </c>
      <c r="H238" s="87">
        <f>IF(OR($C238="",G238=""),"",G238+N(R238))</f>
        <v/>
      </c>
      <c r="I238" s="88">
        <f>IF(OR(H238="",E238="",N(E238)=0),"",H238/E238)</f>
        <v/>
      </c>
      <c r="J238" s="86">
        <f>IF($C238="","",IF(H238="","NO COUNT",IF(OR(E238="",N(E238)=0),"NO PAR",IF(I238&lt;=cfg_Crit,"CRITICAL",IF(I238&lt;=cfg_Low,"LOW","OK")))))</f>
        <v/>
      </c>
      <c r="K238" s="87">
        <f>IF(OR($C238="",H238="",E238=""),"",MAX(0,E238-H238))</f>
        <v/>
      </c>
      <c r="L238" s="89">
        <f>IF(OR($C238="",N238=0),"",INDEX(CL_Date,MATCH('_Engine'!E234&amp;"|"&amp;N238,CL_Key,0)))</f>
        <v/>
      </c>
      <c r="M238" s="89">
        <f>'_Engine'!F234</f>
        <v/>
      </c>
      <c r="N238" s="87">
        <f>IF($C238="","",COUNTIFS(CL_Prod,'_Engine'!E234,CL_Count,"&lt;&gt;"))</f>
        <v/>
      </c>
      <c r="O238" s="89">
        <f>'_Engine'!L234</f>
        <v/>
      </c>
      <c r="P238" s="90">
        <f>IF(ISNUMBER(O238),O238-cfg_AsOf,"")</f>
        <v/>
      </c>
      <c r="Q238" s="86">
        <f>IF($C238="","",IF(NOT(ISNUMBER(O238)),"N/A",IF(P238&lt;0,"EXPIRED",IF(P238&lt;=cfg_ExpiryWarn,"EXPIRING","OK"))))</f>
        <v/>
      </c>
      <c r="R238" s="87">
        <f>IF(OR($C238="",L238=""),"",SUMIFS(RC_Qty,RC_Prod,'_Engine'!E234,RC_Date,"&gt;"&amp;L238))</f>
        <v/>
      </c>
      <c r="S238" s="85">
        <f>'_Engine'!AC234</f>
        <v/>
      </c>
      <c r="T238" s="91">
        <f>'_Engine'!AD234</f>
        <v/>
      </c>
    </row>
    <row r="239" ht="20" customHeight="1">
      <c r="B239" s="85">
        <f>'_Engine'!B235</f>
        <v/>
      </c>
      <c r="C239" s="85">
        <f>'_Engine'!C235</f>
        <v/>
      </c>
      <c r="D239" s="86">
        <f>'_Engine'!D235</f>
        <v/>
      </c>
      <c r="E239" s="87">
        <f>'_Engine'!G235</f>
        <v/>
      </c>
      <c r="F239" s="87">
        <f>IF(OR($C239="",N239=0),"",INDEX(CL_Count,MATCH('_Engine'!E235&amp;"|1",CL_Key,0)))</f>
        <v/>
      </c>
      <c r="G239" s="87">
        <f>IF(OR($C239="",N239=0),"",INDEX(CL_Count,MATCH('_Engine'!E235&amp;"|"&amp;N239,CL_Key,0)))</f>
        <v/>
      </c>
      <c r="H239" s="87">
        <f>IF(OR($C239="",G239=""),"",G239+N(R239))</f>
        <v/>
      </c>
      <c r="I239" s="88">
        <f>IF(OR(H239="",E239="",N(E239)=0),"",H239/E239)</f>
        <v/>
      </c>
      <c r="J239" s="86">
        <f>IF($C239="","",IF(H239="","NO COUNT",IF(OR(E239="",N(E239)=0),"NO PAR",IF(I239&lt;=cfg_Crit,"CRITICAL",IF(I239&lt;=cfg_Low,"LOW","OK")))))</f>
        <v/>
      </c>
      <c r="K239" s="87">
        <f>IF(OR($C239="",H239="",E239=""),"",MAX(0,E239-H239))</f>
        <v/>
      </c>
      <c r="L239" s="89">
        <f>IF(OR($C239="",N239=0),"",INDEX(CL_Date,MATCH('_Engine'!E235&amp;"|"&amp;N239,CL_Key,0)))</f>
        <v/>
      </c>
      <c r="M239" s="89">
        <f>'_Engine'!F235</f>
        <v/>
      </c>
      <c r="N239" s="87">
        <f>IF($C239="","",COUNTIFS(CL_Prod,'_Engine'!E235,CL_Count,"&lt;&gt;"))</f>
        <v/>
      </c>
      <c r="O239" s="89">
        <f>'_Engine'!L235</f>
        <v/>
      </c>
      <c r="P239" s="90">
        <f>IF(ISNUMBER(O239),O239-cfg_AsOf,"")</f>
        <v/>
      </c>
      <c r="Q239" s="86">
        <f>IF($C239="","",IF(NOT(ISNUMBER(O239)),"N/A",IF(P239&lt;0,"EXPIRED",IF(P239&lt;=cfg_ExpiryWarn,"EXPIRING","OK"))))</f>
        <v/>
      </c>
      <c r="R239" s="87">
        <f>IF(OR($C239="",L239=""),"",SUMIFS(RC_Qty,RC_Prod,'_Engine'!E235,RC_Date,"&gt;"&amp;L239))</f>
        <v/>
      </c>
      <c r="S239" s="85">
        <f>'_Engine'!AC235</f>
        <v/>
      </c>
      <c r="T239" s="91">
        <f>'_Engine'!AD235</f>
        <v/>
      </c>
    </row>
    <row r="240" ht="20" customHeight="1">
      <c r="B240" s="85">
        <f>'_Engine'!B236</f>
        <v/>
      </c>
      <c r="C240" s="85">
        <f>'_Engine'!C236</f>
        <v/>
      </c>
      <c r="D240" s="86">
        <f>'_Engine'!D236</f>
        <v/>
      </c>
      <c r="E240" s="87">
        <f>'_Engine'!G236</f>
        <v/>
      </c>
      <c r="F240" s="87">
        <f>IF(OR($C240="",N240=0),"",INDEX(CL_Count,MATCH('_Engine'!E236&amp;"|1",CL_Key,0)))</f>
        <v/>
      </c>
      <c r="G240" s="87">
        <f>IF(OR($C240="",N240=0),"",INDEX(CL_Count,MATCH('_Engine'!E236&amp;"|"&amp;N240,CL_Key,0)))</f>
        <v/>
      </c>
      <c r="H240" s="87">
        <f>IF(OR($C240="",G240=""),"",G240+N(R240))</f>
        <v/>
      </c>
      <c r="I240" s="88">
        <f>IF(OR(H240="",E240="",N(E240)=0),"",H240/E240)</f>
        <v/>
      </c>
      <c r="J240" s="86">
        <f>IF($C240="","",IF(H240="","NO COUNT",IF(OR(E240="",N(E240)=0),"NO PAR",IF(I240&lt;=cfg_Crit,"CRITICAL",IF(I240&lt;=cfg_Low,"LOW","OK")))))</f>
        <v/>
      </c>
      <c r="K240" s="87">
        <f>IF(OR($C240="",H240="",E240=""),"",MAX(0,E240-H240))</f>
        <v/>
      </c>
      <c r="L240" s="89">
        <f>IF(OR($C240="",N240=0),"",INDEX(CL_Date,MATCH('_Engine'!E236&amp;"|"&amp;N240,CL_Key,0)))</f>
        <v/>
      </c>
      <c r="M240" s="89">
        <f>'_Engine'!F236</f>
        <v/>
      </c>
      <c r="N240" s="87">
        <f>IF($C240="","",COUNTIFS(CL_Prod,'_Engine'!E236,CL_Count,"&lt;&gt;"))</f>
        <v/>
      </c>
      <c r="O240" s="89">
        <f>'_Engine'!L236</f>
        <v/>
      </c>
      <c r="P240" s="90">
        <f>IF(ISNUMBER(O240),O240-cfg_AsOf,"")</f>
        <v/>
      </c>
      <c r="Q240" s="86">
        <f>IF($C240="","",IF(NOT(ISNUMBER(O240)),"N/A",IF(P240&lt;0,"EXPIRED",IF(P240&lt;=cfg_ExpiryWarn,"EXPIRING","OK"))))</f>
        <v/>
      </c>
      <c r="R240" s="87">
        <f>IF(OR($C240="",L240=""),"",SUMIFS(RC_Qty,RC_Prod,'_Engine'!E236,RC_Date,"&gt;"&amp;L240))</f>
        <v/>
      </c>
      <c r="S240" s="85">
        <f>'_Engine'!AC236</f>
        <v/>
      </c>
      <c r="T240" s="91">
        <f>'_Engine'!AD236</f>
        <v/>
      </c>
    </row>
    <row r="241" ht="20" customHeight="1">
      <c r="B241" s="85">
        <f>'_Engine'!B237</f>
        <v/>
      </c>
      <c r="C241" s="85">
        <f>'_Engine'!C237</f>
        <v/>
      </c>
      <c r="D241" s="86">
        <f>'_Engine'!D237</f>
        <v/>
      </c>
      <c r="E241" s="87">
        <f>'_Engine'!G237</f>
        <v/>
      </c>
      <c r="F241" s="87">
        <f>IF(OR($C241="",N241=0),"",INDEX(CL_Count,MATCH('_Engine'!E237&amp;"|1",CL_Key,0)))</f>
        <v/>
      </c>
      <c r="G241" s="87">
        <f>IF(OR($C241="",N241=0),"",INDEX(CL_Count,MATCH('_Engine'!E237&amp;"|"&amp;N241,CL_Key,0)))</f>
        <v/>
      </c>
      <c r="H241" s="87">
        <f>IF(OR($C241="",G241=""),"",G241+N(R241))</f>
        <v/>
      </c>
      <c r="I241" s="88">
        <f>IF(OR(H241="",E241="",N(E241)=0),"",H241/E241)</f>
        <v/>
      </c>
      <c r="J241" s="86">
        <f>IF($C241="","",IF(H241="","NO COUNT",IF(OR(E241="",N(E241)=0),"NO PAR",IF(I241&lt;=cfg_Crit,"CRITICAL",IF(I241&lt;=cfg_Low,"LOW","OK")))))</f>
        <v/>
      </c>
      <c r="K241" s="87">
        <f>IF(OR($C241="",H241="",E241=""),"",MAX(0,E241-H241))</f>
        <v/>
      </c>
      <c r="L241" s="89">
        <f>IF(OR($C241="",N241=0),"",INDEX(CL_Date,MATCH('_Engine'!E237&amp;"|"&amp;N241,CL_Key,0)))</f>
        <v/>
      </c>
      <c r="M241" s="89">
        <f>'_Engine'!F237</f>
        <v/>
      </c>
      <c r="N241" s="87">
        <f>IF($C241="","",COUNTIFS(CL_Prod,'_Engine'!E237,CL_Count,"&lt;&gt;"))</f>
        <v/>
      </c>
      <c r="O241" s="89">
        <f>'_Engine'!L237</f>
        <v/>
      </c>
      <c r="P241" s="90">
        <f>IF(ISNUMBER(O241),O241-cfg_AsOf,"")</f>
        <v/>
      </c>
      <c r="Q241" s="86">
        <f>IF($C241="","",IF(NOT(ISNUMBER(O241)),"N/A",IF(P241&lt;0,"EXPIRED",IF(P241&lt;=cfg_ExpiryWarn,"EXPIRING","OK"))))</f>
        <v/>
      </c>
      <c r="R241" s="87">
        <f>IF(OR($C241="",L241=""),"",SUMIFS(RC_Qty,RC_Prod,'_Engine'!E237,RC_Date,"&gt;"&amp;L241))</f>
        <v/>
      </c>
      <c r="S241" s="85">
        <f>'_Engine'!AC237</f>
        <v/>
      </c>
      <c r="T241" s="91">
        <f>'_Engine'!AD237</f>
        <v/>
      </c>
    </row>
    <row r="242" ht="20" customHeight="1">
      <c r="B242" s="85">
        <f>'_Engine'!B238</f>
        <v/>
      </c>
      <c r="C242" s="85">
        <f>'_Engine'!C238</f>
        <v/>
      </c>
      <c r="D242" s="86">
        <f>'_Engine'!D238</f>
        <v/>
      </c>
      <c r="E242" s="87">
        <f>'_Engine'!G238</f>
        <v/>
      </c>
      <c r="F242" s="87">
        <f>IF(OR($C242="",N242=0),"",INDEX(CL_Count,MATCH('_Engine'!E238&amp;"|1",CL_Key,0)))</f>
        <v/>
      </c>
      <c r="G242" s="87">
        <f>IF(OR($C242="",N242=0),"",INDEX(CL_Count,MATCH('_Engine'!E238&amp;"|"&amp;N242,CL_Key,0)))</f>
        <v/>
      </c>
      <c r="H242" s="87">
        <f>IF(OR($C242="",G242=""),"",G242+N(R242))</f>
        <v/>
      </c>
      <c r="I242" s="88">
        <f>IF(OR(H242="",E242="",N(E242)=0),"",H242/E242)</f>
        <v/>
      </c>
      <c r="J242" s="86">
        <f>IF($C242="","",IF(H242="","NO COUNT",IF(OR(E242="",N(E242)=0),"NO PAR",IF(I242&lt;=cfg_Crit,"CRITICAL",IF(I242&lt;=cfg_Low,"LOW","OK")))))</f>
        <v/>
      </c>
      <c r="K242" s="87">
        <f>IF(OR($C242="",H242="",E242=""),"",MAX(0,E242-H242))</f>
        <v/>
      </c>
      <c r="L242" s="89">
        <f>IF(OR($C242="",N242=0),"",INDEX(CL_Date,MATCH('_Engine'!E238&amp;"|"&amp;N242,CL_Key,0)))</f>
        <v/>
      </c>
      <c r="M242" s="89">
        <f>'_Engine'!F238</f>
        <v/>
      </c>
      <c r="N242" s="87">
        <f>IF($C242="","",COUNTIFS(CL_Prod,'_Engine'!E238,CL_Count,"&lt;&gt;"))</f>
        <v/>
      </c>
      <c r="O242" s="89">
        <f>'_Engine'!L238</f>
        <v/>
      </c>
      <c r="P242" s="90">
        <f>IF(ISNUMBER(O242),O242-cfg_AsOf,"")</f>
        <v/>
      </c>
      <c r="Q242" s="86">
        <f>IF($C242="","",IF(NOT(ISNUMBER(O242)),"N/A",IF(P242&lt;0,"EXPIRED",IF(P242&lt;=cfg_ExpiryWarn,"EXPIRING","OK"))))</f>
        <v/>
      </c>
      <c r="R242" s="87">
        <f>IF(OR($C242="",L242=""),"",SUMIFS(RC_Qty,RC_Prod,'_Engine'!E238,RC_Date,"&gt;"&amp;L242))</f>
        <v/>
      </c>
      <c r="S242" s="85">
        <f>'_Engine'!AC238</f>
        <v/>
      </c>
      <c r="T242" s="91">
        <f>'_Engine'!AD238</f>
        <v/>
      </c>
    </row>
    <row r="243" ht="20" customHeight="1">
      <c r="B243" s="85">
        <f>'_Engine'!B239</f>
        <v/>
      </c>
      <c r="C243" s="85">
        <f>'_Engine'!C239</f>
        <v/>
      </c>
      <c r="D243" s="86">
        <f>'_Engine'!D239</f>
        <v/>
      </c>
      <c r="E243" s="87">
        <f>'_Engine'!G239</f>
        <v/>
      </c>
      <c r="F243" s="87">
        <f>IF(OR($C243="",N243=0),"",INDEX(CL_Count,MATCH('_Engine'!E239&amp;"|1",CL_Key,0)))</f>
        <v/>
      </c>
      <c r="G243" s="87">
        <f>IF(OR($C243="",N243=0),"",INDEX(CL_Count,MATCH('_Engine'!E239&amp;"|"&amp;N243,CL_Key,0)))</f>
        <v/>
      </c>
      <c r="H243" s="87">
        <f>IF(OR($C243="",G243=""),"",G243+N(R243))</f>
        <v/>
      </c>
      <c r="I243" s="88">
        <f>IF(OR(H243="",E243="",N(E243)=0),"",H243/E243)</f>
        <v/>
      </c>
      <c r="J243" s="86">
        <f>IF($C243="","",IF(H243="","NO COUNT",IF(OR(E243="",N(E243)=0),"NO PAR",IF(I243&lt;=cfg_Crit,"CRITICAL",IF(I243&lt;=cfg_Low,"LOW","OK")))))</f>
        <v/>
      </c>
      <c r="K243" s="87">
        <f>IF(OR($C243="",H243="",E243=""),"",MAX(0,E243-H243))</f>
        <v/>
      </c>
      <c r="L243" s="89">
        <f>IF(OR($C243="",N243=0),"",INDEX(CL_Date,MATCH('_Engine'!E239&amp;"|"&amp;N243,CL_Key,0)))</f>
        <v/>
      </c>
      <c r="M243" s="89">
        <f>'_Engine'!F239</f>
        <v/>
      </c>
      <c r="N243" s="87">
        <f>IF($C243="","",COUNTIFS(CL_Prod,'_Engine'!E239,CL_Count,"&lt;&gt;"))</f>
        <v/>
      </c>
      <c r="O243" s="89">
        <f>'_Engine'!L239</f>
        <v/>
      </c>
      <c r="P243" s="90">
        <f>IF(ISNUMBER(O243),O243-cfg_AsOf,"")</f>
        <v/>
      </c>
      <c r="Q243" s="86">
        <f>IF($C243="","",IF(NOT(ISNUMBER(O243)),"N/A",IF(P243&lt;0,"EXPIRED",IF(P243&lt;=cfg_ExpiryWarn,"EXPIRING","OK"))))</f>
        <v/>
      </c>
      <c r="R243" s="87">
        <f>IF(OR($C243="",L243=""),"",SUMIFS(RC_Qty,RC_Prod,'_Engine'!E239,RC_Date,"&gt;"&amp;L243))</f>
        <v/>
      </c>
      <c r="S243" s="85">
        <f>'_Engine'!AC239</f>
        <v/>
      </c>
      <c r="T243" s="91">
        <f>'_Engine'!AD239</f>
        <v/>
      </c>
    </row>
    <row r="244" ht="20" customHeight="1">
      <c r="B244" s="85">
        <f>'_Engine'!B240</f>
        <v/>
      </c>
      <c r="C244" s="85">
        <f>'_Engine'!C240</f>
        <v/>
      </c>
      <c r="D244" s="86">
        <f>'_Engine'!D240</f>
        <v/>
      </c>
      <c r="E244" s="87">
        <f>'_Engine'!G240</f>
        <v/>
      </c>
      <c r="F244" s="87">
        <f>IF(OR($C244="",N244=0),"",INDEX(CL_Count,MATCH('_Engine'!E240&amp;"|1",CL_Key,0)))</f>
        <v/>
      </c>
      <c r="G244" s="87">
        <f>IF(OR($C244="",N244=0),"",INDEX(CL_Count,MATCH('_Engine'!E240&amp;"|"&amp;N244,CL_Key,0)))</f>
        <v/>
      </c>
      <c r="H244" s="87">
        <f>IF(OR($C244="",G244=""),"",G244+N(R244))</f>
        <v/>
      </c>
      <c r="I244" s="88">
        <f>IF(OR(H244="",E244="",N(E244)=0),"",H244/E244)</f>
        <v/>
      </c>
      <c r="J244" s="86">
        <f>IF($C244="","",IF(H244="","NO COUNT",IF(OR(E244="",N(E244)=0),"NO PAR",IF(I244&lt;=cfg_Crit,"CRITICAL",IF(I244&lt;=cfg_Low,"LOW","OK")))))</f>
        <v/>
      </c>
      <c r="K244" s="87">
        <f>IF(OR($C244="",H244="",E244=""),"",MAX(0,E244-H244))</f>
        <v/>
      </c>
      <c r="L244" s="89">
        <f>IF(OR($C244="",N244=0),"",INDEX(CL_Date,MATCH('_Engine'!E240&amp;"|"&amp;N244,CL_Key,0)))</f>
        <v/>
      </c>
      <c r="M244" s="89">
        <f>'_Engine'!F240</f>
        <v/>
      </c>
      <c r="N244" s="87">
        <f>IF($C244="","",COUNTIFS(CL_Prod,'_Engine'!E240,CL_Count,"&lt;&gt;"))</f>
        <v/>
      </c>
      <c r="O244" s="89">
        <f>'_Engine'!L240</f>
        <v/>
      </c>
      <c r="P244" s="90">
        <f>IF(ISNUMBER(O244),O244-cfg_AsOf,"")</f>
        <v/>
      </c>
      <c r="Q244" s="86">
        <f>IF($C244="","",IF(NOT(ISNUMBER(O244)),"N/A",IF(P244&lt;0,"EXPIRED",IF(P244&lt;=cfg_ExpiryWarn,"EXPIRING","OK"))))</f>
        <v/>
      </c>
      <c r="R244" s="87">
        <f>IF(OR($C244="",L244=""),"",SUMIFS(RC_Qty,RC_Prod,'_Engine'!E240,RC_Date,"&gt;"&amp;L244))</f>
        <v/>
      </c>
      <c r="S244" s="85">
        <f>'_Engine'!AC240</f>
        <v/>
      </c>
      <c r="T244" s="91">
        <f>'_Engine'!AD240</f>
        <v/>
      </c>
    </row>
    <row r="245" ht="20" customHeight="1">
      <c r="B245" s="85">
        <f>'_Engine'!B241</f>
        <v/>
      </c>
      <c r="C245" s="85">
        <f>'_Engine'!C241</f>
        <v/>
      </c>
      <c r="D245" s="86">
        <f>'_Engine'!D241</f>
        <v/>
      </c>
      <c r="E245" s="87">
        <f>'_Engine'!G241</f>
        <v/>
      </c>
      <c r="F245" s="87">
        <f>IF(OR($C245="",N245=0),"",INDEX(CL_Count,MATCH('_Engine'!E241&amp;"|1",CL_Key,0)))</f>
        <v/>
      </c>
      <c r="G245" s="87">
        <f>IF(OR($C245="",N245=0),"",INDEX(CL_Count,MATCH('_Engine'!E241&amp;"|"&amp;N245,CL_Key,0)))</f>
        <v/>
      </c>
      <c r="H245" s="87">
        <f>IF(OR($C245="",G245=""),"",G245+N(R245))</f>
        <v/>
      </c>
      <c r="I245" s="88">
        <f>IF(OR(H245="",E245="",N(E245)=0),"",H245/E245)</f>
        <v/>
      </c>
      <c r="J245" s="86">
        <f>IF($C245="","",IF(H245="","NO COUNT",IF(OR(E245="",N(E245)=0),"NO PAR",IF(I245&lt;=cfg_Crit,"CRITICAL",IF(I245&lt;=cfg_Low,"LOW","OK")))))</f>
        <v/>
      </c>
      <c r="K245" s="87">
        <f>IF(OR($C245="",H245="",E245=""),"",MAX(0,E245-H245))</f>
        <v/>
      </c>
      <c r="L245" s="89">
        <f>IF(OR($C245="",N245=0),"",INDEX(CL_Date,MATCH('_Engine'!E241&amp;"|"&amp;N245,CL_Key,0)))</f>
        <v/>
      </c>
      <c r="M245" s="89">
        <f>'_Engine'!F241</f>
        <v/>
      </c>
      <c r="N245" s="87">
        <f>IF($C245="","",COUNTIFS(CL_Prod,'_Engine'!E241,CL_Count,"&lt;&gt;"))</f>
        <v/>
      </c>
      <c r="O245" s="89">
        <f>'_Engine'!L241</f>
        <v/>
      </c>
      <c r="P245" s="90">
        <f>IF(ISNUMBER(O245),O245-cfg_AsOf,"")</f>
        <v/>
      </c>
      <c r="Q245" s="86">
        <f>IF($C245="","",IF(NOT(ISNUMBER(O245)),"N/A",IF(P245&lt;0,"EXPIRED",IF(P245&lt;=cfg_ExpiryWarn,"EXPIRING","OK"))))</f>
        <v/>
      </c>
      <c r="R245" s="87">
        <f>IF(OR($C245="",L245=""),"",SUMIFS(RC_Qty,RC_Prod,'_Engine'!E241,RC_Date,"&gt;"&amp;L245))</f>
        <v/>
      </c>
      <c r="S245" s="85">
        <f>'_Engine'!AC241</f>
        <v/>
      </c>
      <c r="T245" s="91">
        <f>'_Engine'!AD241</f>
        <v/>
      </c>
    </row>
    <row r="246" ht="20" customHeight="1">
      <c r="B246" s="85">
        <f>'_Engine'!B242</f>
        <v/>
      </c>
      <c r="C246" s="85">
        <f>'_Engine'!C242</f>
        <v/>
      </c>
      <c r="D246" s="86">
        <f>'_Engine'!D242</f>
        <v/>
      </c>
      <c r="E246" s="87">
        <f>'_Engine'!G242</f>
        <v/>
      </c>
      <c r="F246" s="87">
        <f>IF(OR($C246="",N246=0),"",INDEX(CL_Count,MATCH('_Engine'!E242&amp;"|1",CL_Key,0)))</f>
        <v/>
      </c>
      <c r="G246" s="87">
        <f>IF(OR($C246="",N246=0),"",INDEX(CL_Count,MATCH('_Engine'!E242&amp;"|"&amp;N246,CL_Key,0)))</f>
        <v/>
      </c>
      <c r="H246" s="87">
        <f>IF(OR($C246="",G246=""),"",G246+N(R246))</f>
        <v/>
      </c>
      <c r="I246" s="88">
        <f>IF(OR(H246="",E246="",N(E246)=0),"",H246/E246)</f>
        <v/>
      </c>
      <c r="J246" s="86">
        <f>IF($C246="","",IF(H246="","NO COUNT",IF(OR(E246="",N(E246)=0),"NO PAR",IF(I246&lt;=cfg_Crit,"CRITICAL",IF(I246&lt;=cfg_Low,"LOW","OK")))))</f>
        <v/>
      </c>
      <c r="K246" s="87">
        <f>IF(OR($C246="",H246="",E246=""),"",MAX(0,E246-H246))</f>
        <v/>
      </c>
      <c r="L246" s="89">
        <f>IF(OR($C246="",N246=0),"",INDEX(CL_Date,MATCH('_Engine'!E242&amp;"|"&amp;N246,CL_Key,0)))</f>
        <v/>
      </c>
      <c r="M246" s="89">
        <f>'_Engine'!F242</f>
        <v/>
      </c>
      <c r="N246" s="87">
        <f>IF($C246="","",COUNTIFS(CL_Prod,'_Engine'!E242,CL_Count,"&lt;&gt;"))</f>
        <v/>
      </c>
      <c r="O246" s="89">
        <f>'_Engine'!L242</f>
        <v/>
      </c>
      <c r="P246" s="90">
        <f>IF(ISNUMBER(O246),O246-cfg_AsOf,"")</f>
        <v/>
      </c>
      <c r="Q246" s="86">
        <f>IF($C246="","",IF(NOT(ISNUMBER(O246)),"N/A",IF(P246&lt;0,"EXPIRED",IF(P246&lt;=cfg_ExpiryWarn,"EXPIRING","OK"))))</f>
        <v/>
      </c>
      <c r="R246" s="87">
        <f>IF(OR($C246="",L246=""),"",SUMIFS(RC_Qty,RC_Prod,'_Engine'!E242,RC_Date,"&gt;"&amp;L246))</f>
        <v/>
      </c>
      <c r="S246" s="85">
        <f>'_Engine'!AC242</f>
        <v/>
      </c>
      <c r="T246" s="91">
        <f>'_Engine'!AD242</f>
        <v/>
      </c>
    </row>
    <row r="247" ht="20" customHeight="1">
      <c r="B247" s="85">
        <f>'_Engine'!B243</f>
        <v/>
      </c>
      <c r="C247" s="85">
        <f>'_Engine'!C243</f>
        <v/>
      </c>
      <c r="D247" s="86">
        <f>'_Engine'!D243</f>
        <v/>
      </c>
      <c r="E247" s="87">
        <f>'_Engine'!G243</f>
        <v/>
      </c>
      <c r="F247" s="87">
        <f>IF(OR($C247="",N247=0),"",INDEX(CL_Count,MATCH('_Engine'!E243&amp;"|1",CL_Key,0)))</f>
        <v/>
      </c>
      <c r="G247" s="87">
        <f>IF(OR($C247="",N247=0),"",INDEX(CL_Count,MATCH('_Engine'!E243&amp;"|"&amp;N247,CL_Key,0)))</f>
        <v/>
      </c>
      <c r="H247" s="87">
        <f>IF(OR($C247="",G247=""),"",G247+N(R247))</f>
        <v/>
      </c>
      <c r="I247" s="88">
        <f>IF(OR(H247="",E247="",N(E247)=0),"",H247/E247)</f>
        <v/>
      </c>
      <c r="J247" s="86">
        <f>IF($C247="","",IF(H247="","NO COUNT",IF(OR(E247="",N(E247)=0),"NO PAR",IF(I247&lt;=cfg_Crit,"CRITICAL",IF(I247&lt;=cfg_Low,"LOW","OK")))))</f>
        <v/>
      </c>
      <c r="K247" s="87">
        <f>IF(OR($C247="",H247="",E247=""),"",MAX(0,E247-H247))</f>
        <v/>
      </c>
      <c r="L247" s="89">
        <f>IF(OR($C247="",N247=0),"",INDEX(CL_Date,MATCH('_Engine'!E243&amp;"|"&amp;N247,CL_Key,0)))</f>
        <v/>
      </c>
      <c r="M247" s="89">
        <f>'_Engine'!F243</f>
        <v/>
      </c>
      <c r="N247" s="87">
        <f>IF($C247="","",COUNTIFS(CL_Prod,'_Engine'!E243,CL_Count,"&lt;&gt;"))</f>
        <v/>
      </c>
      <c r="O247" s="89">
        <f>'_Engine'!L243</f>
        <v/>
      </c>
      <c r="P247" s="90">
        <f>IF(ISNUMBER(O247),O247-cfg_AsOf,"")</f>
        <v/>
      </c>
      <c r="Q247" s="86">
        <f>IF($C247="","",IF(NOT(ISNUMBER(O247)),"N/A",IF(P247&lt;0,"EXPIRED",IF(P247&lt;=cfg_ExpiryWarn,"EXPIRING","OK"))))</f>
        <v/>
      </c>
      <c r="R247" s="87">
        <f>IF(OR($C247="",L247=""),"",SUMIFS(RC_Qty,RC_Prod,'_Engine'!E243,RC_Date,"&gt;"&amp;L247))</f>
        <v/>
      </c>
      <c r="S247" s="85">
        <f>'_Engine'!AC243</f>
        <v/>
      </c>
      <c r="T247" s="91">
        <f>'_Engine'!AD243</f>
        <v/>
      </c>
    </row>
    <row r="248" ht="20" customHeight="1">
      <c r="B248" s="85">
        <f>'_Engine'!B244</f>
        <v/>
      </c>
      <c r="C248" s="85">
        <f>'_Engine'!C244</f>
        <v/>
      </c>
      <c r="D248" s="86">
        <f>'_Engine'!D244</f>
        <v/>
      </c>
      <c r="E248" s="87">
        <f>'_Engine'!G244</f>
        <v/>
      </c>
      <c r="F248" s="87">
        <f>IF(OR($C248="",N248=0),"",INDEX(CL_Count,MATCH('_Engine'!E244&amp;"|1",CL_Key,0)))</f>
        <v/>
      </c>
      <c r="G248" s="87">
        <f>IF(OR($C248="",N248=0),"",INDEX(CL_Count,MATCH('_Engine'!E244&amp;"|"&amp;N248,CL_Key,0)))</f>
        <v/>
      </c>
      <c r="H248" s="87">
        <f>IF(OR($C248="",G248=""),"",G248+N(R248))</f>
        <v/>
      </c>
      <c r="I248" s="88">
        <f>IF(OR(H248="",E248="",N(E248)=0),"",H248/E248)</f>
        <v/>
      </c>
      <c r="J248" s="86">
        <f>IF($C248="","",IF(H248="","NO COUNT",IF(OR(E248="",N(E248)=0),"NO PAR",IF(I248&lt;=cfg_Crit,"CRITICAL",IF(I248&lt;=cfg_Low,"LOW","OK")))))</f>
        <v/>
      </c>
      <c r="K248" s="87">
        <f>IF(OR($C248="",H248="",E248=""),"",MAX(0,E248-H248))</f>
        <v/>
      </c>
      <c r="L248" s="89">
        <f>IF(OR($C248="",N248=0),"",INDEX(CL_Date,MATCH('_Engine'!E244&amp;"|"&amp;N248,CL_Key,0)))</f>
        <v/>
      </c>
      <c r="M248" s="89">
        <f>'_Engine'!F244</f>
        <v/>
      </c>
      <c r="N248" s="87">
        <f>IF($C248="","",COUNTIFS(CL_Prod,'_Engine'!E244,CL_Count,"&lt;&gt;"))</f>
        <v/>
      </c>
      <c r="O248" s="89">
        <f>'_Engine'!L244</f>
        <v/>
      </c>
      <c r="P248" s="90">
        <f>IF(ISNUMBER(O248),O248-cfg_AsOf,"")</f>
        <v/>
      </c>
      <c r="Q248" s="86">
        <f>IF($C248="","",IF(NOT(ISNUMBER(O248)),"N/A",IF(P248&lt;0,"EXPIRED",IF(P248&lt;=cfg_ExpiryWarn,"EXPIRING","OK"))))</f>
        <v/>
      </c>
      <c r="R248" s="87">
        <f>IF(OR($C248="",L248=""),"",SUMIFS(RC_Qty,RC_Prod,'_Engine'!E244,RC_Date,"&gt;"&amp;L248))</f>
        <v/>
      </c>
      <c r="S248" s="85">
        <f>'_Engine'!AC244</f>
        <v/>
      </c>
      <c r="T248" s="91">
        <f>'_Engine'!AD244</f>
        <v/>
      </c>
    </row>
    <row r="249" ht="20" customHeight="1">
      <c r="B249" s="85">
        <f>'_Engine'!B245</f>
        <v/>
      </c>
      <c r="C249" s="85">
        <f>'_Engine'!C245</f>
        <v/>
      </c>
      <c r="D249" s="86">
        <f>'_Engine'!D245</f>
        <v/>
      </c>
      <c r="E249" s="87">
        <f>'_Engine'!G245</f>
        <v/>
      </c>
      <c r="F249" s="87">
        <f>IF(OR($C249="",N249=0),"",INDEX(CL_Count,MATCH('_Engine'!E245&amp;"|1",CL_Key,0)))</f>
        <v/>
      </c>
      <c r="G249" s="87">
        <f>IF(OR($C249="",N249=0),"",INDEX(CL_Count,MATCH('_Engine'!E245&amp;"|"&amp;N249,CL_Key,0)))</f>
        <v/>
      </c>
      <c r="H249" s="87">
        <f>IF(OR($C249="",G249=""),"",G249+N(R249))</f>
        <v/>
      </c>
      <c r="I249" s="88">
        <f>IF(OR(H249="",E249="",N(E249)=0),"",H249/E249)</f>
        <v/>
      </c>
      <c r="J249" s="86">
        <f>IF($C249="","",IF(H249="","NO COUNT",IF(OR(E249="",N(E249)=0),"NO PAR",IF(I249&lt;=cfg_Crit,"CRITICAL",IF(I249&lt;=cfg_Low,"LOW","OK")))))</f>
        <v/>
      </c>
      <c r="K249" s="87">
        <f>IF(OR($C249="",H249="",E249=""),"",MAX(0,E249-H249))</f>
        <v/>
      </c>
      <c r="L249" s="89">
        <f>IF(OR($C249="",N249=0),"",INDEX(CL_Date,MATCH('_Engine'!E245&amp;"|"&amp;N249,CL_Key,0)))</f>
        <v/>
      </c>
      <c r="M249" s="89">
        <f>'_Engine'!F245</f>
        <v/>
      </c>
      <c r="N249" s="87">
        <f>IF($C249="","",COUNTIFS(CL_Prod,'_Engine'!E245,CL_Count,"&lt;&gt;"))</f>
        <v/>
      </c>
      <c r="O249" s="89">
        <f>'_Engine'!L245</f>
        <v/>
      </c>
      <c r="P249" s="90">
        <f>IF(ISNUMBER(O249),O249-cfg_AsOf,"")</f>
        <v/>
      </c>
      <c r="Q249" s="86">
        <f>IF($C249="","",IF(NOT(ISNUMBER(O249)),"N/A",IF(P249&lt;0,"EXPIRED",IF(P249&lt;=cfg_ExpiryWarn,"EXPIRING","OK"))))</f>
        <v/>
      </c>
      <c r="R249" s="87">
        <f>IF(OR($C249="",L249=""),"",SUMIFS(RC_Qty,RC_Prod,'_Engine'!E245,RC_Date,"&gt;"&amp;L249))</f>
        <v/>
      </c>
      <c r="S249" s="85">
        <f>'_Engine'!AC245</f>
        <v/>
      </c>
      <c r="T249" s="91">
        <f>'_Engine'!AD245</f>
        <v/>
      </c>
    </row>
    <row r="250" ht="20" customHeight="1">
      <c r="B250" s="85">
        <f>'_Engine'!B246</f>
        <v/>
      </c>
      <c r="C250" s="85">
        <f>'_Engine'!C246</f>
        <v/>
      </c>
      <c r="D250" s="86">
        <f>'_Engine'!D246</f>
        <v/>
      </c>
      <c r="E250" s="87">
        <f>'_Engine'!G246</f>
        <v/>
      </c>
      <c r="F250" s="87">
        <f>IF(OR($C250="",N250=0),"",INDEX(CL_Count,MATCH('_Engine'!E246&amp;"|1",CL_Key,0)))</f>
        <v/>
      </c>
      <c r="G250" s="87">
        <f>IF(OR($C250="",N250=0),"",INDEX(CL_Count,MATCH('_Engine'!E246&amp;"|"&amp;N250,CL_Key,0)))</f>
        <v/>
      </c>
      <c r="H250" s="87">
        <f>IF(OR($C250="",G250=""),"",G250+N(R250))</f>
        <v/>
      </c>
      <c r="I250" s="88">
        <f>IF(OR(H250="",E250="",N(E250)=0),"",H250/E250)</f>
        <v/>
      </c>
      <c r="J250" s="86">
        <f>IF($C250="","",IF(H250="","NO COUNT",IF(OR(E250="",N(E250)=0),"NO PAR",IF(I250&lt;=cfg_Crit,"CRITICAL",IF(I250&lt;=cfg_Low,"LOW","OK")))))</f>
        <v/>
      </c>
      <c r="K250" s="87">
        <f>IF(OR($C250="",H250="",E250=""),"",MAX(0,E250-H250))</f>
        <v/>
      </c>
      <c r="L250" s="89">
        <f>IF(OR($C250="",N250=0),"",INDEX(CL_Date,MATCH('_Engine'!E246&amp;"|"&amp;N250,CL_Key,0)))</f>
        <v/>
      </c>
      <c r="M250" s="89">
        <f>'_Engine'!F246</f>
        <v/>
      </c>
      <c r="N250" s="87">
        <f>IF($C250="","",COUNTIFS(CL_Prod,'_Engine'!E246,CL_Count,"&lt;&gt;"))</f>
        <v/>
      </c>
      <c r="O250" s="89">
        <f>'_Engine'!L246</f>
        <v/>
      </c>
      <c r="P250" s="90">
        <f>IF(ISNUMBER(O250),O250-cfg_AsOf,"")</f>
        <v/>
      </c>
      <c r="Q250" s="86">
        <f>IF($C250="","",IF(NOT(ISNUMBER(O250)),"N/A",IF(P250&lt;0,"EXPIRED",IF(P250&lt;=cfg_ExpiryWarn,"EXPIRING","OK"))))</f>
        <v/>
      </c>
      <c r="R250" s="87">
        <f>IF(OR($C250="",L250=""),"",SUMIFS(RC_Qty,RC_Prod,'_Engine'!E246,RC_Date,"&gt;"&amp;L250))</f>
        <v/>
      </c>
      <c r="S250" s="85">
        <f>'_Engine'!AC246</f>
        <v/>
      </c>
      <c r="T250" s="91">
        <f>'_Engine'!AD246</f>
        <v/>
      </c>
    </row>
    <row r="251" ht="20" customHeight="1">
      <c r="B251" s="85">
        <f>'_Engine'!B247</f>
        <v/>
      </c>
      <c r="C251" s="85">
        <f>'_Engine'!C247</f>
        <v/>
      </c>
      <c r="D251" s="86">
        <f>'_Engine'!D247</f>
        <v/>
      </c>
      <c r="E251" s="87">
        <f>'_Engine'!G247</f>
        <v/>
      </c>
      <c r="F251" s="87">
        <f>IF(OR($C251="",N251=0),"",INDEX(CL_Count,MATCH('_Engine'!E247&amp;"|1",CL_Key,0)))</f>
        <v/>
      </c>
      <c r="G251" s="87">
        <f>IF(OR($C251="",N251=0),"",INDEX(CL_Count,MATCH('_Engine'!E247&amp;"|"&amp;N251,CL_Key,0)))</f>
        <v/>
      </c>
      <c r="H251" s="87">
        <f>IF(OR($C251="",G251=""),"",G251+N(R251))</f>
        <v/>
      </c>
      <c r="I251" s="88">
        <f>IF(OR(H251="",E251="",N(E251)=0),"",H251/E251)</f>
        <v/>
      </c>
      <c r="J251" s="86">
        <f>IF($C251="","",IF(H251="","NO COUNT",IF(OR(E251="",N(E251)=0),"NO PAR",IF(I251&lt;=cfg_Crit,"CRITICAL",IF(I251&lt;=cfg_Low,"LOW","OK")))))</f>
        <v/>
      </c>
      <c r="K251" s="87">
        <f>IF(OR($C251="",H251="",E251=""),"",MAX(0,E251-H251))</f>
        <v/>
      </c>
      <c r="L251" s="89">
        <f>IF(OR($C251="",N251=0),"",INDEX(CL_Date,MATCH('_Engine'!E247&amp;"|"&amp;N251,CL_Key,0)))</f>
        <v/>
      </c>
      <c r="M251" s="89">
        <f>'_Engine'!F247</f>
        <v/>
      </c>
      <c r="N251" s="87">
        <f>IF($C251="","",COUNTIFS(CL_Prod,'_Engine'!E247,CL_Count,"&lt;&gt;"))</f>
        <v/>
      </c>
      <c r="O251" s="89">
        <f>'_Engine'!L247</f>
        <v/>
      </c>
      <c r="P251" s="90">
        <f>IF(ISNUMBER(O251),O251-cfg_AsOf,"")</f>
        <v/>
      </c>
      <c r="Q251" s="86">
        <f>IF($C251="","",IF(NOT(ISNUMBER(O251)),"N/A",IF(P251&lt;0,"EXPIRED",IF(P251&lt;=cfg_ExpiryWarn,"EXPIRING","OK"))))</f>
        <v/>
      </c>
      <c r="R251" s="87">
        <f>IF(OR($C251="",L251=""),"",SUMIFS(RC_Qty,RC_Prod,'_Engine'!E247,RC_Date,"&gt;"&amp;L251))</f>
        <v/>
      </c>
      <c r="S251" s="85">
        <f>'_Engine'!AC247</f>
        <v/>
      </c>
      <c r="T251" s="91">
        <f>'_Engine'!AD247</f>
        <v/>
      </c>
    </row>
    <row r="252" ht="20" customHeight="1">
      <c r="B252" s="85">
        <f>'_Engine'!B248</f>
        <v/>
      </c>
      <c r="C252" s="85">
        <f>'_Engine'!C248</f>
        <v/>
      </c>
      <c r="D252" s="86">
        <f>'_Engine'!D248</f>
        <v/>
      </c>
      <c r="E252" s="87">
        <f>'_Engine'!G248</f>
        <v/>
      </c>
      <c r="F252" s="87">
        <f>IF(OR($C252="",N252=0),"",INDEX(CL_Count,MATCH('_Engine'!E248&amp;"|1",CL_Key,0)))</f>
        <v/>
      </c>
      <c r="G252" s="87">
        <f>IF(OR($C252="",N252=0),"",INDEX(CL_Count,MATCH('_Engine'!E248&amp;"|"&amp;N252,CL_Key,0)))</f>
        <v/>
      </c>
      <c r="H252" s="87">
        <f>IF(OR($C252="",G252=""),"",G252+N(R252))</f>
        <v/>
      </c>
      <c r="I252" s="88">
        <f>IF(OR(H252="",E252="",N(E252)=0),"",H252/E252)</f>
        <v/>
      </c>
      <c r="J252" s="86">
        <f>IF($C252="","",IF(H252="","NO COUNT",IF(OR(E252="",N(E252)=0),"NO PAR",IF(I252&lt;=cfg_Crit,"CRITICAL",IF(I252&lt;=cfg_Low,"LOW","OK")))))</f>
        <v/>
      </c>
      <c r="K252" s="87">
        <f>IF(OR($C252="",H252="",E252=""),"",MAX(0,E252-H252))</f>
        <v/>
      </c>
      <c r="L252" s="89">
        <f>IF(OR($C252="",N252=0),"",INDEX(CL_Date,MATCH('_Engine'!E248&amp;"|"&amp;N252,CL_Key,0)))</f>
        <v/>
      </c>
      <c r="M252" s="89">
        <f>'_Engine'!F248</f>
        <v/>
      </c>
      <c r="N252" s="87">
        <f>IF($C252="","",COUNTIFS(CL_Prod,'_Engine'!E248,CL_Count,"&lt;&gt;"))</f>
        <v/>
      </c>
      <c r="O252" s="89">
        <f>'_Engine'!L248</f>
        <v/>
      </c>
      <c r="P252" s="90">
        <f>IF(ISNUMBER(O252),O252-cfg_AsOf,"")</f>
        <v/>
      </c>
      <c r="Q252" s="86">
        <f>IF($C252="","",IF(NOT(ISNUMBER(O252)),"N/A",IF(P252&lt;0,"EXPIRED",IF(P252&lt;=cfg_ExpiryWarn,"EXPIRING","OK"))))</f>
        <v/>
      </c>
      <c r="R252" s="87">
        <f>IF(OR($C252="",L252=""),"",SUMIFS(RC_Qty,RC_Prod,'_Engine'!E248,RC_Date,"&gt;"&amp;L252))</f>
        <v/>
      </c>
      <c r="S252" s="85">
        <f>'_Engine'!AC248</f>
        <v/>
      </c>
      <c r="T252" s="91">
        <f>'_Engine'!AD248</f>
        <v/>
      </c>
    </row>
    <row r="253" ht="20" customHeight="1">
      <c r="B253" s="85">
        <f>'_Engine'!B249</f>
        <v/>
      </c>
      <c r="C253" s="85">
        <f>'_Engine'!C249</f>
        <v/>
      </c>
      <c r="D253" s="86">
        <f>'_Engine'!D249</f>
        <v/>
      </c>
      <c r="E253" s="87">
        <f>'_Engine'!G249</f>
        <v/>
      </c>
      <c r="F253" s="87">
        <f>IF(OR($C253="",N253=0),"",INDEX(CL_Count,MATCH('_Engine'!E249&amp;"|1",CL_Key,0)))</f>
        <v/>
      </c>
      <c r="G253" s="87">
        <f>IF(OR($C253="",N253=0),"",INDEX(CL_Count,MATCH('_Engine'!E249&amp;"|"&amp;N253,CL_Key,0)))</f>
        <v/>
      </c>
      <c r="H253" s="87">
        <f>IF(OR($C253="",G253=""),"",G253+N(R253))</f>
        <v/>
      </c>
      <c r="I253" s="88">
        <f>IF(OR(H253="",E253="",N(E253)=0),"",H253/E253)</f>
        <v/>
      </c>
      <c r="J253" s="86">
        <f>IF($C253="","",IF(H253="","NO COUNT",IF(OR(E253="",N(E253)=0),"NO PAR",IF(I253&lt;=cfg_Crit,"CRITICAL",IF(I253&lt;=cfg_Low,"LOW","OK")))))</f>
        <v/>
      </c>
      <c r="K253" s="87">
        <f>IF(OR($C253="",H253="",E253=""),"",MAX(0,E253-H253))</f>
        <v/>
      </c>
      <c r="L253" s="89">
        <f>IF(OR($C253="",N253=0),"",INDEX(CL_Date,MATCH('_Engine'!E249&amp;"|"&amp;N253,CL_Key,0)))</f>
        <v/>
      </c>
      <c r="M253" s="89">
        <f>'_Engine'!F249</f>
        <v/>
      </c>
      <c r="N253" s="87">
        <f>IF($C253="","",COUNTIFS(CL_Prod,'_Engine'!E249,CL_Count,"&lt;&gt;"))</f>
        <v/>
      </c>
      <c r="O253" s="89">
        <f>'_Engine'!L249</f>
        <v/>
      </c>
      <c r="P253" s="90">
        <f>IF(ISNUMBER(O253),O253-cfg_AsOf,"")</f>
        <v/>
      </c>
      <c r="Q253" s="86">
        <f>IF($C253="","",IF(NOT(ISNUMBER(O253)),"N/A",IF(P253&lt;0,"EXPIRED",IF(P253&lt;=cfg_ExpiryWarn,"EXPIRING","OK"))))</f>
        <v/>
      </c>
      <c r="R253" s="87">
        <f>IF(OR($C253="",L253=""),"",SUMIFS(RC_Qty,RC_Prod,'_Engine'!E249,RC_Date,"&gt;"&amp;L253))</f>
        <v/>
      </c>
      <c r="S253" s="85">
        <f>'_Engine'!AC249</f>
        <v/>
      </c>
      <c r="T253" s="91">
        <f>'_Engine'!AD249</f>
        <v/>
      </c>
    </row>
    <row r="254" ht="20" customHeight="1">
      <c r="B254" s="85">
        <f>'_Engine'!B250</f>
        <v/>
      </c>
      <c r="C254" s="85">
        <f>'_Engine'!C250</f>
        <v/>
      </c>
      <c r="D254" s="86">
        <f>'_Engine'!D250</f>
        <v/>
      </c>
      <c r="E254" s="87">
        <f>'_Engine'!G250</f>
        <v/>
      </c>
      <c r="F254" s="87">
        <f>IF(OR($C254="",N254=0),"",INDEX(CL_Count,MATCH('_Engine'!E250&amp;"|1",CL_Key,0)))</f>
        <v/>
      </c>
      <c r="G254" s="87">
        <f>IF(OR($C254="",N254=0),"",INDEX(CL_Count,MATCH('_Engine'!E250&amp;"|"&amp;N254,CL_Key,0)))</f>
        <v/>
      </c>
      <c r="H254" s="87">
        <f>IF(OR($C254="",G254=""),"",G254+N(R254))</f>
        <v/>
      </c>
      <c r="I254" s="88">
        <f>IF(OR(H254="",E254="",N(E254)=0),"",H254/E254)</f>
        <v/>
      </c>
      <c r="J254" s="86">
        <f>IF($C254="","",IF(H254="","NO COUNT",IF(OR(E254="",N(E254)=0),"NO PAR",IF(I254&lt;=cfg_Crit,"CRITICAL",IF(I254&lt;=cfg_Low,"LOW","OK")))))</f>
        <v/>
      </c>
      <c r="K254" s="87">
        <f>IF(OR($C254="",H254="",E254=""),"",MAX(0,E254-H254))</f>
        <v/>
      </c>
      <c r="L254" s="89">
        <f>IF(OR($C254="",N254=0),"",INDEX(CL_Date,MATCH('_Engine'!E250&amp;"|"&amp;N254,CL_Key,0)))</f>
        <v/>
      </c>
      <c r="M254" s="89">
        <f>'_Engine'!F250</f>
        <v/>
      </c>
      <c r="N254" s="87">
        <f>IF($C254="","",COUNTIFS(CL_Prod,'_Engine'!E250,CL_Count,"&lt;&gt;"))</f>
        <v/>
      </c>
      <c r="O254" s="89">
        <f>'_Engine'!L250</f>
        <v/>
      </c>
      <c r="P254" s="90">
        <f>IF(ISNUMBER(O254),O254-cfg_AsOf,"")</f>
        <v/>
      </c>
      <c r="Q254" s="86">
        <f>IF($C254="","",IF(NOT(ISNUMBER(O254)),"N/A",IF(P254&lt;0,"EXPIRED",IF(P254&lt;=cfg_ExpiryWarn,"EXPIRING","OK"))))</f>
        <v/>
      </c>
      <c r="R254" s="87">
        <f>IF(OR($C254="",L254=""),"",SUMIFS(RC_Qty,RC_Prod,'_Engine'!E250,RC_Date,"&gt;"&amp;L254))</f>
        <v/>
      </c>
      <c r="S254" s="85">
        <f>'_Engine'!AC250</f>
        <v/>
      </c>
      <c r="T254" s="91">
        <f>'_Engine'!AD250</f>
        <v/>
      </c>
    </row>
    <row r="255" ht="20" customHeight="1">
      <c r="B255" s="85">
        <f>'_Engine'!B251</f>
        <v/>
      </c>
      <c r="C255" s="85">
        <f>'_Engine'!C251</f>
        <v/>
      </c>
      <c r="D255" s="86">
        <f>'_Engine'!D251</f>
        <v/>
      </c>
      <c r="E255" s="87">
        <f>'_Engine'!G251</f>
        <v/>
      </c>
      <c r="F255" s="87">
        <f>IF(OR($C255="",N255=0),"",INDEX(CL_Count,MATCH('_Engine'!E251&amp;"|1",CL_Key,0)))</f>
        <v/>
      </c>
      <c r="G255" s="87">
        <f>IF(OR($C255="",N255=0),"",INDEX(CL_Count,MATCH('_Engine'!E251&amp;"|"&amp;N255,CL_Key,0)))</f>
        <v/>
      </c>
      <c r="H255" s="87">
        <f>IF(OR($C255="",G255=""),"",G255+N(R255))</f>
        <v/>
      </c>
      <c r="I255" s="88">
        <f>IF(OR(H255="",E255="",N(E255)=0),"",H255/E255)</f>
        <v/>
      </c>
      <c r="J255" s="86">
        <f>IF($C255="","",IF(H255="","NO COUNT",IF(OR(E255="",N(E255)=0),"NO PAR",IF(I255&lt;=cfg_Crit,"CRITICAL",IF(I255&lt;=cfg_Low,"LOW","OK")))))</f>
        <v/>
      </c>
      <c r="K255" s="87">
        <f>IF(OR($C255="",H255="",E255=""),"",MAX(0,E255-H255))</f>
        <v/>
      </c>
      <c r="L255" s="89">
        <f>IF(OR($C255="",N255=0),"",INDEX(CL_Date,MATCH('_Engine'!E251&amp;"|"&amp;N255,CL_Key,0)))</f>
        <v/>
      </c>
      <c r="M255" s="89">
        <f>'_Engine'!F251</f>
        <v/>
      </c>
      <c r="N255" s="87">
        <f>IF($C255="","",COUNTIFS(CL_Prod,'_Engine'!E251,CL_Count,"&lt;&gt;"))</f>
        <v/>
      </c>
      <c r="O255" s="89">
        <f>'_Engine'!L251</f>
        <v/>
      </c>
      <c r="P255" s="90">
        <f>IF(ISNUMBER(O255),O255-cfg_AsOf,"")</f>
        <v/>
      </c>
      <c r="Q255" s="86">
        <f>IF($C255="","",IF(NOT(ISNUMBER(O255)),"N/A",IF(P255&lt;0,"EXPIRED",IF(P255&lt;=cfg_ExpiryWarn,"EXPIRING","OK"))))</f>
        <v/>
      </c>
      <c r="R255" s="87">
        <f>IF(OR($C255="",L255=""),"",SUMIFS(RC_Qty,RC_Prod,'_Engine'!E251,RC_Date,"&gt;"&amp;L255))</f>
        <v/>
      </c>
      <c r="S255" s="85">
        <f>'_Engine'!AC251</f>
        <v/>
      </c>
      <c r="T255" s="91">
        <f>'_Engine'!AD251</f>
        <v/>
      </c>
    </row>
    <row r="256" ht="20" customHeight="1">
      <c r="B256" s="85">
        <f>'_Engine'!B252</f>
        <v/>
      </c>
      <c r="C256" s="85">
        <f>'_Engine'!C252</f>
        <v/>
      </c>
      <c r="D256" s="86">
        <f>'_Engine'!D252</f>
        <v/>
      </c>
      <c r="E256" s="87">
        <f>'_Engine'!G252</f>
        <v/>
      </c>
      <c r="F256" s="87">
        <f>IF(OR($C256="",N256=0),"",INDEX(CL_Count,MATCH('_Engine'!E252&amp;"|1",CL_Key,0)))</f>
        <v/>
      </c>
      <c r="G256" s="87">
        <f>IF(OR($C256="",N256=0),"",INDEX(CL_Count,MATCH('_Engine'!E252&amp;"|"&amp;N256,CL_Key,0)))</f>
        <v/>
      </c>
      <c r="H256" s="87">
        <f>IF(OR($C256="",G256=""),"",G256+N(R256))</f>
        <v/>
      </c>
      <c r="I256" s="88">
        <f>IF(OR(H256="",E256="",N(E256)=0),"",H256/E256)</f>
        <v/>
      </c>
      <c r="J256" s="86">
        <f>IF($C256="","",IF(H256="","NO COUNT",IF(OR(E256="",N(E256)=0),"NO PAR",IF(I256&lt;=cfg_Crit,"CRITICAL",IF(I256&lt;=cfg_Low,"LOW","OK")))))</f>
        <v/>
      </c>
      <c r="K256" s="87">
        <f>IF(OR($C256="",H256="",E256=""),"",MAX(0,E256-H256))</f>
        <v/>
      </c>
      <c r="L256" s="89">
        <f>IF(OR($C256="",N256=0),"",INDEX(CL_Date,MATCH('_Engine'!E252&amp;"|"&amp;N256,CL_Key,0)))</f>
        <v/>
      </c>
      <c r="M256" s="89">
        <f>'_Engine'!F252</f>
        <v/>
      </c>
      <c r="N256" s="87">
        <f>IF($C256="","",COUNTIFS(CL_Prod,'_Engine'!E252,CL_Count,"&lt;&gt;"))</f>
        <v/>
      </c>
      <c r="O256" s="89">
        <f>'_Engine'!L252</f>
        <v/>
      </c>
      <c r="P256" s="90">
        <f>IF(ISNUMBER(O256),O256-cfg_AsOf,"")</f>
        <v/>
      </c>
      <c r="Q256" s="86">
        <f>IF($C256="","",IF(NOT(ISNUMBER(O256)),"N/A",IF(P256&lt;0,"EXPIRED",IF(P256&lt;=cfg_ExpiryWarn,"EXPIRING","OK"))))</f>
        <v/>
      </c>
      <c r="R256" s="87">
        <f>IF(OR($C256="",L256=""),"",SUMIFS(RC_Qty,RC_Prod,'_Engine'!E252,RC_Date,"&gt;"&amp;L256))</f>
        <v/>
      </c>
      <c r="S256" s="85">
        <f>'_Engine'!AC252</f>
        <v/>
      </c>
      <c r="T256" s="91">
        <f>'_Engine'!AD252</f>
        <v/>
      </c>
    </row>
    <row r="257" ht="20" customHeight="1">
      <c r="B257" s="85">
        <f>'_Engine'!B253</f>
        <v/>
      </c>
      <c r="C257" s="85">
        <f>'_Engine'!C253</f>
        <v/>
      </c>
      <c r="D257" s="86">
        <f>'_Engine'!D253</f>
        <v/>
      </c>
      <c r="E257" s="87">
        <f>'_Engine'!G253</f>
        <v/>
      </c>
      <c r="F257" s="87">
        <f>IF(OR($C257="",N257=0),"",INDEX(CL_Count,MATCH('_Engine'!E253&amp;"|1",CL_Key,0)))</f>
        <v/>
      </c>
      <c r="G257" s="87">
        <f>IF(OR($C257="",N257=0),"",INDEX(CL_Count,MATCH('_Engine'!E253&amp;"|"&amp;N257,CL_Key,0)))</f>
        <v/>
      </c>
      <c r="H257" s="87">
        <f>IF(OR($C257="",G257=""),"",G257+N(R257))</f>
        <v/>
      </c>
      <c r="I257" s="88">
        <f>IF(OR(H257="",E257="",N(E257)=0),"",H257/E257)</f>
        <v/>
      </c>
      <c r="J257" s="86">
        <f>IF($C257="","",IF(H257="","NO COUNT",IF(OR(E257="",N(E257)=0),"NO PAR",IF(I257&lt;=cfg_Crit,"CRITICAL",IF(I257&lt;=cfg_Low,"LOW","OK")))))</f>
        <v/>
      </c>
      <c r="K257" s="87">
        <f>IF(OR($C257="",H257="",E257=""),"",MAX(0,E257-H257))</f>
        <v/>
      </c>
      <c r="L257" s="89">
        <f>IF(OR($C257="",N257=0),"",INDEX(CL_Date,MATCH('_Engine'!E253&amp;"|"&amp;N257,CL_Key,0)))</f>
        <v/>
      </c>
      <c r="M257" s="89">
        <f>'_Engine'!F253</f>
        <v/>
      </c>
      <c r="N257" s="87">
        <f>IF($C257="","",COUNTIFS(CL_Prod,'_Engine'!E253,CL_Count,"&lt;&gt;"))</f>
        <v/>
      </c>
      <c r="O257" s="89">
        <f>'_Engine'!L253</f>
        <v/>
      </c>
      <c r="P257" s="90">
        <f>IF(ISNUMBER(O257),O257-cfg_AsOf,"")</f>
        <v/>
      </c>
      <c r="Q257" s="86">
        <f>IF($C257="","",IF(NOT(ISNUMBER(O257)),"N/A",IF(P257&lt;0,"EXPIRED",IF(P257&lt;=cfg_ExpiryWarn,"EXPIRING","OK"))))</f>
        <v/>
      </c>
      <c r="R257" s="87">
        <f>IF(OR($C257="",L257=""),"",SUMIFS(RC_Qty,RC_Prod,'_Engine'!E253,RC_Date,"&gt;"&amp;L257))</f>
        <v/>
      </c>
      <c r="S257" s="85">
        <f>'_Engine'!AC253</f>
        <v/>
      </c>
      <c r="T257" s="91">
        <f>'_Engine'!AD253</f>
        <v/>
      </c>
    </row>
    <row r="258" ht="20" customHeight="1">
      <c r="B258" s="85">
        <f>'_Engine'!B254</f>
        <v/>
      </c>
      <c r="C258" s="85">
        <f>'_Engine'!C254</f>
        <v/>
      </c>
      <c r="D258" s="86">
        <f>'_Engine'!D254</f>
        <v/>
      </c>
      <c r="E258" s="87">
        <f>'_Engine'!G254</f>
        <v/>
      </c>
      <c r="F258" s="87">
        <f>IF(OR($C258="",N258=0),"",INDEX(CL_Count,MATCH('_Engine'!E254&amp;"|1",CL_Key,0)))</f>
        <v/>
      </c>
      <c r="G258" s="87">
        <f>IF(OR($C258="",N258=0),"",INDEX(CL_Count,MATCH('_Engine'!E254&amp;"|"&amp;N258,CL_Key,0)))</f>
        <v/>
      </c>
      <c r="H258" s="87">
        <f>IF(OR($C258="",G258=""),"",G258+N(R258))</f>
        <v/>
      </c>
      <c r="I258" s="88">
        <f>IF(OR(H258="",E258="",N(E258)=0),"",H258/E258)</f>
        <v/>
      </c>
      <c r="J258" s="86">
        <f>IF($C258="","",IF(H258="","NO COUNT",IF(OR(E258="",N(E258)=0),"NO PAR",IF(I258&lt;=cfg_Crit,"CRITICAL",IF(I258&lt;=cfg_Low,"LOW","OK")))))</f>
        <v/>
      </c>
      <c r="K258" s="87">
        <f>IF(OR($C258="",H258="",E258=""),"",MAX(0,E258-H258))</f>
        <v/>
      </c>
      <c r="L258" s="89">
        <f>IF(OR($C258="",N258=0),"",INDEX(CL_Date,MATCH('_Engine'!E254&amp;"|"&amp;N258,CL_Key,0)))</f>
        <v/>
      </c>
      <c r="M258" s="89">
        <f>'_Engine'!F254</f>
        <v/>
      </c>
      <c r="N258" s="87">
        <f>IF($C258="","",COUNTIFS(CL_Prod,'_Engine'!E254,CL_Count,"&lt;&gt;"))</f>
        <v/>
      </c>
      <c r="O258" s="89">
        <f>'_Engine'!L254</f>
        <v/>
      </c>
      <c r="P258" s="90">
        <f>IF(ISNUMBER(O258),O258-cfg_AsOf,"")</f>
        <v/>
      </c>
      <c r="Q258" s="86">
        <f>IF($C258="","",IF(NOT(ISNUMBER(O258)),"N/A",IF(P258&lt;0,"EXPIRED",IF(P258&lt;=cfg_ExpiryWarn,"EXPIRING","OK"))))</f>
        <v/>
      </c>
      <c r="R258" s="87">
        <f>IF(OR($C258="",L258=""),"",SUMIFS(RC_Qty,RC_Prod,'_Engine'!E254,RC_Date,"&gt;"&amp;L258))</f>
        <v/>
      </c>
      <c r="S258" s="85">
        <f>'_Engine'!AC254</f>
        <v/>
      </c>
      <c r="T258" s="91">
        <f>'_Engine'!AD254</f>
        <v/>
      </c>
    </row>
    <row r="259" ht="20" customHeight="1">
      <c r="B259" s="85">
        <f>'_Engine'!B255</f>
        <v/>
      </c>
      <c r="C259" s="85">
        <f>'_Engine'!C255</f>
        <v/>
      </c>
      <c r="D259" s="86">
        <f>'_Engine'!D255</f>
        <v/>
      </c>
      <c r="E259" s="87">
        <f>'_Engine'!G255</f>
        <v/>
      </c>
      <c r="F259" s="87">
        <f>IF(OR($C259="",N259=0),"",INDEX(CL_Count,MATCH('_Engine'!E255&amp;"|1",CL_Key,0)))</f>
        <v/>
      </c>
      <c r="G259" s="87">
        <f>IF(OR($C259="",N259=0),"",INDEX(CL_Count,MATCH('_Engine'!E255&amp;"|"&amp;N259,CL_Key,0)))</f>
        <v/>
      </c>
      <c r="H259" s="87">
        <f>IF(OR($C259="",G259=""),"",G259+N(R259))</f>
        <v/>
      </c>
      <c r="I259" s="88">
        <f>IF(OR(H259="",E259="",N(E259)=0),"",H259/E259)</f>
        <v/>
      </c>
      <c r="J259" s="86">
        <f>IF($C259="","",IF(H259="","NO COUNT",IF(OR(E259="",N(E259)=0),"NO PAR",IF(I259&lt;=cfg_Crit,"CRITICAL",IF(I259&lt;=cfg_Low,"LOW","OK")))))</f>
        <v/>
      </c>
      <c r="K259" s="87">
        <f>IF(OR($C259="",H259="",E259=""),"",MAX(0,E259-H259))</f>
        <v/>
      </c>
      <c r="L259" s="89">
        <f>IF(OR($C259="",N259=0),"",INDEX(CL_Date,MATCH('_Engine'!E255&amp;"|"&amp;N259,CL_Key,0)))</f>
        <v/>
      </c>
      <c r="M259" s="89">
        <f>'_Engine'!F255</f>
        <v/>
      </c>
      <c r="N259" s="87">
        <f>IF($C259="","",COUNTIFS(CL_Prod,'_Engine'!E255,CL_Count,"&lt;&gt;"))</f>
        <v/>
      </c>
      <c r="O259" s="89">
        <f>'_Engine'!L255</f>
        <v/>
      </c>
      <c r="P259" s="90">
        <f>IF(ISNUMBER(O259),O259-cfg_AsOf,"")</f>
        <v/>
      </c>
      <c r="Q259" s="86">
        <f>IF($C259="","",IF(NOT(ISNUMBER(O259)),"N/A",IF(P259&lt;0,"EXPIRED",IF(P259&lt;=cfg_ExpiryWarn,"EXPIRING","OK"))))</f>
        <v/>
      </c>
      <c r="R259" s="87">
        <f>IF(OR($C259="",L259=""),"",SUMIFS(RC_Qty,RC_Prod,'_Engine'!E255,RC_Date,"&gt;"&amp;L259))</f>
        <v/>
      </c>
      <c r="S259" s="85">
        <f>'_Engine'!AC255</f>
        <v/>
      </c>
      <c r="T259" s="91">
        <f>'_Engine'!AD255</f>
        <v/>
      </c>
    </row>
    <row r="260" ht="20" customHeight="1">
      <c r="B260" s="85">
        <f>'_Engine'!B256</f>
        <v/>
      </c>
      <c r="C260" s="85">
        <f>'_Engine'!C256</f>
        <v/>
      </c>
      <c r="D260" s="86">
        <f>'_Engine'!D256</f>
        <v/>
      </c>
      <c r="E260" s="87">
        <f>'_Engine'!G256</f>
        <v/>
      </c>
      <c r="F260" s="87">
        <f>IF(OR($C260="",N260=0),"",INDEX(CL_Count,MATCH('_Engine'!E256&amp;"|1",CL_Key,0)))</f>
        <v/>
      </c>
      <c r="G260" s="87">
        <f>IF(OR($C260="",N260=0),"",INDEX(CL_Count,MATCH('_Engine'!E256&amp;"|"&amp;N260,CL_Key,0)))</f>
        <v/>
      </c>
      <c r="H260" s="87">
        <f>IF(OR($C260="",G260=""),"",G260+N(R260))</f>
        <v/>
      </c>
      <c r="I260" s="88">
        <f>IF(OR(H260="",E260="",N(E260)=0),"",H260/E260)</f>
        <v/>
      </c>
      <c r="J260" s="86">
        <f>IF($C260="","",IF(H260="","NO COUNT",IF(OR(E260="",N(E260)=0),"NO PAR",IF(I260&lt;=cfg_Crit,"CRITICAL",IF(I260&lt;=cfg_Low,"LOW","OK")))))</f>
        <v/>
      </c>
      <c r="K260" s="87">
        <f>IF(OR($C260="",H260="",E260=""),"",MAX(0,E260-H260))</f>
        <v/>
      </c>
      <c r="L260" s="89">
        <f>IF(OR($C260="",N260=0),"",INDEX(CL_Date,MATCH('_Engine'!E256&amp;"|"&amp;N260,CL_Key,0)))</f>
        <v/>
      </c>
      <c r="M260" s="89">
        <f>'_Engine'!F256</f>
        <v/>
      </c>
      <c r="N260" s="87">
        <f>IF($C260="","",COUNTIFS(CL_Prod,'_Engine'!E256,CL_Count,"&lt;&gt;"))</f>
        <v/>
      </c>
      <c r="O260" s="89">
        <f>'_Engine'!L256</f>
        <v/>
      </c>
      <c r="P260" s="90">
        <f>IF(ISNUMBER(O260),O260-cfg_AsOf,"")</f>
        <v/>
      </c>
      <c r="Q260" s="86">
        <f>IF($C260="","",IF(NOT(ISNUMBER(O260)),"N/A",IF(P260&lt;0,"EXPIRED",IF(P260&lt;=cfg_ExpiryWarn,"EXPIRING","OK"))))</f>
        <v/>
      </c>
      <c r="R260" s="87">
        <f>IF(OR($C260="",L260=""),"",SUMIFS(RC_Qty,RC_Prod,'_Engine'!E256,RC_Date,"&gt;"&amp;L260))</f>
        <v/>
      </c>
      <c r="S260" s="85">
        <f>'_Engine'!AC256</f>
        <v/>
      </c>
      <c r="T260" s="91">
        <f>'_Engine'!AD256</f>
        <v/>
      </c>
    </row>
    <row r="261" ht="20" customHeight="1">
      <c r="B261" s="85">
        <f>'_Engine'!B257</f>
        <v/>
      </c>
      <c r="C261" s="85">
        <f>'_Engine'!C257</f>
        <v/>
      </c>
      <c r="D261" s="86">
        <f>'_Engine'!D257</f>
        <v/>
      </c>
      <c r="E261" s="87">
        <f>'_Engine'!G257</f>
        <v/>
      </c>
      <c r="F261" s="87">
        <f>IF(OR($C261="",N261=0),"",INDEX(CL_Count,MATCH('_Engine'!E257&amp;"|1",CL_Key,0)))</f>
        <v/>
      </c>
      <c r="G261" s="87">
        <f>IF(OR($C261="",N261=0),"",INDEX(CL_Count,MATCH('_Engine'!E257&amp;"|"&amp;N261,CL_Key,0)))</f>
        <v/>
      </c>
      <c r="H261" s="87">
        <f>IF(OR($C261="",G261=""),"",G261+N(R261))</f>
        <v/>
      </c>
      <c r="I261" s="88">
        <f>IF(OR(H261="",E261="",N(E261)=0),"",H261/E261)</f>
        <v/>
      </c>
      <c r="J261" s="86">
        <f>IF($C261="","",IF(H261="","NO COUNT",IF(OR(E261="",N(E261)=0),"NO PAR",IF(I261&lt;=cfg_Crit,"CRITICAL",IF(I261&lt;=cfg_Low,"LOW","OK")))))</f>
        <v/>
      </c>
      <c r="K261" s="87">
        <f>IF(OR($C261="",H261="",E261=""),"",MAX(0,E261-H261))</f>
        <v/>
      </c>
      <c r="L261" s="89">
        <f>IF(OR($C261="",N261=0),"",INDEX(CL_Date,MATCH('_Engine'!E257&amp;"|"&amp;N261,CL_Key,0)))</f>
        <v/>
      </c>
      <c r="M261" s="89">
        <f>'_Engine'!F257</f>
        <v/>
      </c>
      <c r="N261" s="87">
        <f>IF($C261="","",COUNTIFS(CL_Prod,'_Engine'!E257,CL_Count,"&lt;&gt;"))</f>
        <v/>
      </c>
      <c r="O261" s="89">
        <f>'_Engine'!L257</f>
        <v/>
      </c>
      <c r="P261" s="90">
        <f>IF(ISNUMBER(O261),O261-cfg_AsOf,"")</f>
        <v/>
      </c>
      <c r="Q261" s="86">
        <f>IF($C261="","",IF(NOT(ISNUMBER(O261)),"N/A",IF(P261&lt;0,"EXPIRED",IF(P261&lt;=cfg_ExpiryWarn,"EXPIRING","OK"))))</f>
        <v/>
      </c>
      <c r="R261" s="87">
        <f>IF(OR($C261="",L261=""),"",SUMIFS(RC_Qty,RC_Prod,'_Engine'!E257,RC_Date,"&gt;"&amp;L261))</f>
        <v/>
      </c>
      <c r="S261" s="85">
        <f>'_Engine'!AC257</f>
        <v/>
      </c>
      <c r="T261" s="91">
        <f>'_Engine'!AD257</f>
        <v/>
      </c>
    </row>
    <row r="262" ht="20" customHeight="1">
      <c r="B262" s="85">
        <f>'_Engine'!B258</f>
        <v/>
      </c>
      <c r="C262" s="85">
        <f>'_Engine'!C258</f>
        <v/>
      </c>
      <c r="D262" s="86">
        <f>'_Engine'!D258</f>
        <v/>
      </c>
      <c r="E262" s="87">
        <f>'_Engine'!G258</f>
        <v/>
      </c>
      <c r="F262" s="87">
        <f>IF(OR($C262="",N262=0),"",INDEX(CL_Count,MATCH('_Engine'!E258&amp;"|1",CL_Key,0)))</f>
        <v/>
      </c>
      <c r="G262" s="87">
        <f>IF(OR($C262="",N262=0),"",INDEX(CL_Count,MATCH('_Engine'!E258&amp;"|"&amp;N262,CL_Key,0)))</f>
        <v/>
      </c>
      <c r="H262" s="87">
        <f>IF(OR($C262="",G262=""),"",G262+N(R262))</f>
        <v/>
      </c>
      <c r="I262" s="88">
        <f>IF(OR(H262="",E262="",N(E262)=0),"",H262/E262)</f>
        <v/>
      </c>
      <c r="J262" s="86">
        <f>IF($C262="","",IF(H262="","NO COUNT",IF(OR(E262="",N(E262)=0),"NO PAR",IF(I262&lt;=cfg_Crit,"CRITICAL",IF(I262&lt;=cfg_Low,"LOW","OK")))))</f>
        <v/>
      </c>
      <c r="K262" s="87">
        <f>IF(OR($C262="",H262="",E262=""),"",MAX(0,E262-H262))</f>
        <v/>
      </c>
      <c r="L262" s="89">
        <f>IF(OR($C262="",N262=0),"",INDEX(CL_Date,MATCH('_Engine'!E258&amp;"|"&amp;N262,CL_Key,0)))</f>
        <v/>
      </c>
      <c r="M262" s="89">
        <f>'_Engine'!F258</f>
        <v/>
      </c>
      <c r="N262" s="87">
        <f>IF($C262="","",COUNTIFS(CL_Prod,'_Engine'!E258,CL_Count,"&lt;&gt;"))</f>
        <v/>
      </c>
      <c r="O262" s="89">
        <f>'_Engine'!L258</f>
        <v/>
      </c>
      <c r="P262" s="90">
        <f>IF(ISNUMBER(O262),O262-cfg_AsOf,"")</f>
        <v/>
      </c>
      <c r="Q262" s="86">
        <f>IF($C262="","",IF(NOT(ISNUMBER(O262)),"N/A",IF(P262&lt;0,"EXPIRED",IF(P262&lt;=cfg_ExpiryWarn,"EXPIRING","OK"))))</f>
        <v/>
      </c>
      <c r="R262" s="87">
        <f>IF(OR($C262="",L262=""),"",SUMIFS(RC_Qty,RC_Prod,'_Engine'!E258,RC_Date,"&gt;"&amp;L262))</f>
        <v/>
      </c>
      <c r="S262" s="85">
        <f>'_Engine'!AC258</f>
        <v/>
      </c>
      <c r="T262" s="91">
        <f>'_Engine'!AD258</f>
        <v/>
      </c>
    </row>
    <row r="263" ht="20" customHeight="1">
      <c r="B263" s="85">
        <f>'_Engine'!B259</f>
        <v/>
      </c>
      <c r="C263" s="85">
        <f>'_Engine'!C259</f>
        <v/>
      </c>
      <c r="D263" s="86">
        <f>'_Engine'!D259</f>
        <v/>
      </c>
      <c r="E263" s="87">
        <f>'_Engine'!G259</f>
        <v/>
      </c>
      <c r="F263" s="87">
        <f>IF(OR($C263="",N263=0),"",INDEX(CL_Count,MATCH('_Engine'!E259&amp;"|1",CL_Key,0)))</f>
        <v/>
      </c>
      <c r="G263" s="87">
        <f>IF(OR($C263="",N263=0),"",INDEX(CL_Count,MATCH('_Engine'!E259&amp;"|"&amp;N263,CL_Key,0)))</f>
        <v/>
      </c>
      <c r="H263" s="87">
        <f>IF(OR($C263="",G263=""),"",G263+N(R263))</f>
        <v/>
      </c>
      <c r="I263" s="88">
        <f>IF(OR(H263="",E263="",N(E263)=0),"",H263/E263)</f>
        <v/>
      </c>
      <c r="J263" s="86">
        <f>IF($C263="","",IF(H263="","NO COUNT",IF(OR(E263="",N(E263)=0),"NO PAR",IF(I263&lt;=cfg_Crit,"CRITICAL",IF(I263&lt;=cfg_Low,"LOW","OK")))))</f>
        <v/>
      </c>
      <c r="K263" s="87">
        <f>IF(OR($C263="",H263="",E263=""),"",MAX(0,E263-H263))</f>
        <v/>
      </c>
      <c r="L263" s="89">
        <f>IF(OR($C263="",N263=0),"",INDEX(CL_Date,MATCH('_Engine'!E259&amp;"|"&amp;N263,CL_Key,0)))</f>
        <v/>
      </c>
      <c r="M263" s="89">
        <f>'_Engine'!F259</f>
        <v/>
      </c>
      <c r="N263" s="87">
        <f>IF($C263="","",COUNTIFS(CL_Prod,'_Engine'!E259,CL_Count,"&lt;&gt;"))</f>
        <v/>
      </c>
      <c r="O263" s="89">
        <f>'_Engine'!L259</f>
        <v/>
      </c>
      <c r="P263" s="90">
        <f>IF(ISNUMBER(O263),O263-cfg_AsOf,"")</f>
        <v/>
      </c>
      <c r="Q263" s="86">
        <f>IF($C263="","",IF(NOT(ISNUMBER(O263)),"N/A",IF(P263&lt;0,"EXPIRED",IF(P263&lt;=cfg_ExpiryWarn,"EXPIRING","OK"))))</f>
        <v/>
      </c>
      <c r="R263" s="87">
        <f>IF(OR($C263="",L263=""),"",SUMIFS(RC_Qty,RC_Prod,'_Engine'!E259,RC_Date,"&gt;"&amp;L263))</f>
        <v/>
      </c>
      <c r="S263" s="85">
        <f>'_Engine'!AC259</f>
        <v/>
      </c>
      <c r="T263" s="91">
        <f>'_Engine'!AD259</f>
        <v/>
      </c>
    </row>
    <row r="264" ht="20" customHeight="1">
      <c r="B264" s="85">
        <f>'_Engine'!B260</f>
        <v/>
      </c>
      <c r="C264" s="85">
        <f>'_Engine'!C260</f>
        <v/>
      </c>
      <c r="D264" s="86">
        <f>'_Engine'!D260</f>
        <v/>
      </c>
      <c r="E264" s="87">
        <f>'_Engine'!G260</f>
        <v/>
      </c>
      <c r="F264" s="87">
        <f>IF(OR($C264="",N264=0),"",INDEX(CL_Count,MATCH('_Engine'!E260&amp;"|1",CL_Key,0)))</f>
        <v/>
      </c>
      <c r="G264" s="87">
        <f>IF(OR($C264="",N264=0),"",INDEX(CL_Count,MATCH('_Engine'!E260&amp;"|"&amp;N264,CL_Key,0)))</f>
        <v/>
      </c>
      <c r="H264" s="87">
        <f>IF(OR($C264="",G264=""),"",G264+N(R264))</f>
        <v/>
      </c>
      <c r="I264" s="88">
        <f>IF(OR(H264="",E264="",N(E264)=0),"",H264/E264)</f>
        <v/>
      </c>
      <c r="J264" s="86">
        <f>IF($C264="","",IF(H264="","NO COUNT",IF(OR(E264="",N(E264)=0),"NO PAR",IF(I264&lt;=cfg_Crit,"CRITICAL",IF(I264&lt;=cfg_Low,"LOW","OK")))))</f>
        <v/>
      </c>
      <c r="K264" s="87">
        <f>IF(OR($C264="",H264="",E264=""),"",MAX(0,E264-H264))</f>
        <v/>
      </c>
      <c r="L264" s="89">
        <f>IF(OR($C264="",N264=0),"",INDEX(CL_Date,MATCH('_Engine'!E260&amp;"|"&amp;N264,CL_Key,0)))</f>
        <v/>
      </c>
      <c r="M264" s="89">
        <f>'_Engine'!F260</f>
        <v/>
      </c>
      <c r="N264" s="87">
        <f>IF($C264="","",COUNTIFS(CL_Prod,'_Engine'!E260,CL_Count,"&lt;&gt;"))</f>
        <v/>
      </c>
      <c r="O264" s="89">
        <f>'_Engine'!L260</f>
        <v/>
      </c>
      <c r="P264" s="90">
        <f>IF(ISNUMBER(O264),O264-cfg_AsOf,"")</f>
        <v/>
      </c>
      <c r="Q264" s="86">
        <f>IF($C264="","",IF(NOT(ISNUMBER(O264)),"N/A",IF(P264&lt;0,"EXPIRED",IF(P264&lt;=cfg_ExpiryWarn,"EXPIRING","OK"))))</f>
        <v/>
      </c>
      <c r="R264" s="87">
        <f>IF(OR($C264="",L264=""),"",SUMIFS(RC_Qty,RC_Prod,'_Engine'!E260,RC_Date,"&gt;"&amp;L264))</f>
        <v/>
      </c>
      <c r="S264" s="85">
        <f>'_Engine'!AC260</f>
        <v/>
      </c>
      <c r="T264" s="91">
        <f>'_Engine'!AD260</f>
        <v/>
      </c>
    </row>
    <row r="265" ht="20" customHeight="1">
      <c r="B265" s="85">
        <f>'_Engine'!B261</f>
        <v/>
      </c>
      <c r="C265" s="85">
        <f>'_Engine'!C261</f>
        <v/>
      </c>
      <c r="D265" s="86">
        <f>'_Engine'!D261</f>
        <v/>
      </c>
      <c r="E265" s="87">
        <f>'_Engine'!G261</f>
        <v/>
      </c>
      <c r="F265" s="87">
        <f>IF(OR($C265="",N265=0),"",INDEX(CL_Count,MATCH('_Engine'!E261&amp;"|1",CL_Key,0)))</f>
        <v/>
      </c>
      <c r="G265" s="87">
        <f>IF(OR($C265="",N265=0),"",INDEX(CL_Count,MATCH('_Engine'!E261&amp;"|"&amp;N265,CL_Key,0)))</f>
        <v/>
      </c>
      <c r="H265" s="87">
        <f>IF(OR($C265="",G265=""),"",G265+N(R265))</f>
        <v/>
      </c>
      <c r="I265" s="88">
        <f>IF(OR(H265="",E265="",N(E265)=0),"",H265/E265)</f>
        <v/>
      </c>
      <c r="J265" s="86">
        <f>IF($C265="","",IF(H265="","NO COUNT",IF(OR(E265="",N(E265)=0),"NO PAR",IF(I265&lt;=cfg_Crit,"CRITICAL",IF(I265&lt;=cfg_Low,"LOW","OK")))))</f>
        <v/>
      </c>
      <c r="K265" s="87">
        <f>IF(OR($C265="",H265="",E265=""),"",MAX(0,E265-H265))</f>
        <v/>
      </c>
      <c r="L265" s="89">
        <f>IF(OR($C265="",N265=0),"",INDEX(CL_Date,MATCH('_Engine'!E261&amp;"|"&amp;N265,CL_Key,0)))</f>
        <v/>
      </c>
      <c r="M265" s="89">
        <f>'_Engine'!F261</f>
        <v/>
      </c>
      <c r="N265" s="87">
        <f>IF($C265="","",COUNTIFS(CL_Prod,'_Engine'!E261,CL_Count,"&lt;&gt;"))</f>
        <v/>
      </c>
      <c r="O265" s="89">
        <f>'_Engine'!L261</f>
        <v/>
      </c>
      <c r="P265" s="90">
        <f>IF(ISNUMBER(O265),O265-cfg_AsOf,"")</f>
        <v/>
      </c>
      <c r="Q265" s="86">
        <f>IF($C265="","",IF(NOT(ISNUMBER(O265)),"N/A",IF(P265&lt;0,"EXPIRED",IF(P265&lt;=cfg_ExpiryWarn,"EXPIRING","OK"))))</f>
        <v/>
      </c>
      <c r="R265" s="87">
        <f>IF(OR($C265="",L265=""),"",SUMIFS(RC_Qty,RC_Prod,'_Engine'!E261,RC_Date,"&gt;"&amp;L265))</f>
        <v/>
      </c>
      <c r="S265" s="85">
        <f>'_Engine'!AC261</f>
        <v/>
      </c>
      <c r="T265" s="91">
        <f>'_Engine'!AD261</f>
        <v/>
      </c>
    </row>
    <row r="266" ht="20" customHeight="1">
      <c r="B266" s="85">
        <f>'_Engine'!B262</f>
        <v/>
      </c>
      <c r="C266" s="85">
        <f>'_Engine'!C262</f>
        <v/>
      </c>
      <c r="D266" s="86">
        <f>'_Engine'!D262</f>
        <v/>
      </c>
      <c r="E266" s="87">
        <f>'_Engine'!G262</f>
        <v/>
      </c>
      <c r="F266" s="87">
        <f>IF(OR($C266="",N266=0),"",INDEX(CL_Count,MATCH('_Engine'!E262&amp;"|1",CL_Key,0)))</f>
        <v/>
      </c>
      <c r="G266" s="87">
        <f>IF(OR($C266="",N266=0),"",INDEX(CL_Count,MATCH('_Engine'!E262&amp;"|"&amp;N266,CL_Key,0)))</f>
        <v/>
      </c>
      <c r="H266" s="87">
        <f>IF(OR($C266="",G266=""),"",G266+N(R266))</f>
        <v/>
      </c>
      <c r="I266" s="88">
        <f>IF(OR(H266="",E266="",N(E266)=0),"",H266/E266)</f>
        <v/>
      </c>
      <c r="J266" s="86">
        <f>IF($C266="","",IF(H266="","NO COUNT",IF(OR(E266="",N(E266)=0),"NO PAR",IF(I266&lt;=cfg_Crit,"CRITICAL",IF(I266&lt;=cfg_Low,"LOW","OK")))))</f>
        <v/>
      </c>
      <c r="K266" s="87">
        <f>IF(OR($C266="",H266="",E266=""),"",MAX(0,E266-H266))</f>
        <v/>
      </c>
      <c r="L266" s="89">
        <f>IF(OR($C266="",N266=0),"",INDEX(CL_Date,MATCH('_Engine'!E262&amp;"|"&amp;N266,CL_Key,0)))</f>
        <v/>
      </c>
      <c r="M266" s="89">
        <f>'_Engine'!F262</f>
        <v/>
      </c>
      <c r="N266" s="87">
        <f>IF($C266="","",COUNTIFS(CL_Prod,'_Engine'!E262,CL_Count,"&lt;&gt;"))</f>
        <v/>
      </c>
      <c r="O266" s="89">
        <f>'_Engine'!L262</f>
        <v/>
      </c>
      <c r="P266" s="90">
        <f>IF(ISNUMBER(O266),O266-cfg_AsOf,"")</f>
        <v/>
      </c>
      <c r="Q266" s="86">
        <f>IF($C266="","",IF(NOT(ISNUMBER(O266)),"N/A",IF(P266&lt;0,"EXPIRED",IF(P266&lt;=cfg_ExpiryWarn,"EXPIRING","OK"))))</f>
        <v/>
      </c>
      <c r="R266" s="87">
        <f>IF(OR($C266="",L266=""),"",SUMIFS(RC_Qty,RC_Prod,'_Engine'!E262,RC_Date,"&gt;"&amp;L266))</f>
        <v/>
      </c>
      <c r="S266" s="85">
        <f>'_Engine'!AC262</f>
        <v/>
      </c>
      <c r="T266" s="91">
        <f>'_Engine'!AD262</f>
        <v/>
      </c>
    </row>
    <row r="267" ht="20" customHeight="1">
      <c r="B267" s="85">
        <f>'_Engine'!B263</f>
        <v/>
      </c>
      <c r="C267" s="85">
        <f>'_Engine'!C263</f>
        <v/>
      </c>
      <c r="D267" s="86">
        <f>'_Engine'!D263</f>
        <v/>
      </c>
      <c r="E267" s="87">
        <f>'_Engine'!G263</f>
        <v/>
      </c>
      <c r="F267" s="87">
        <f>IF(OR($C267="",N267=0),"",INDEX(CL_Count,MATCH('_Engine'!E263&amp;"|1",CL_Key,0)))</f>
        <v/>
      </c>
      <c r="G267" s="87">
        <f>IF(OR($C267="",N267=0),"",INDEX(CL_Count,MATCH('_Engine'!E263&amp;"|"&amp;N267,CL_Key,0)))</f>
        <v/>
      </c>
      <c r="H267" s="87">
        <f>IF(OR($C267="",G267=""),"",G267+N(R267))</f>
        <v/>
      </c>
      <c r="I267" s="88">
        <f>IF(OR(H267="",E267="",N(E267)=0),"",H267/E267)</f>
        <v/>
      </c>
      <c r="J267" s="86">
        <f>IF($C267="","",IF(H267="","NO COUNT",IF(OR(E267="",N(E267)=0),"NO PAR",IF(I267&lt;=cfg_Crit,"CRITICAL",IF(I267&lt;=cfg_Low,"LOW","OK")))))</f>
        <v/>
      </c>
      <c r="K267" s="87">
        <f>IF(OR($C267="",H267="",E267=""),"",MAX(0,E267-H267))</f>
        <v/>
      </c>
      <c r="L267" s="89">
        <f>IF(OR($C267="",N267=0),"",INDEX(CL_Date,MATCH('_Engine'!E263&amp;"|"&amp;N267,CL_Key,0)))</f>
        <v/>
      </c>
      <c r="M267" s="89">
        <f>'_Engine'!F263</f>
        <v/>
      </c>
      <c r="N267" s="87">
        <f>IF($C267="","",COUNTIFS(CL_Prod,'_Engine'!E263,CL_Count,"&lt;&gt;"))</f>
        <v/>
      </c>
      <c r="O267" s="89">
        <f>'_Engine'!L263</f>
        <v/>
      </c>
      <c r="P267" s="90">
        <f>IF(ISNUMBER(O267),O267-cfg_AsOf,"")</f>
        <v/>
      </c>
      <c r="Q267" s="86">
        <f>IF($C267="","",IF(NOT(ISNUMBER(O267)),"N/A",IF(P267&lt;0,"EXPIRED",IF(P267&lt;=cfg_ExpiryWarn,"EXPIRING","OK"))))</f>
        <v/>
      </c>
      <c r="R267" s="87">
        <f>IF(OR($C267="",L267=""),"",SUMIFS(RC_Qty,RC_Prod,'_Engine'!E263,RC_Date,"&gt;"&amp;L267))</f>
        <v/>
      </c>
      <c r="S267" s="85">
        <f>'_Engine'!AC263</f>
        <v/>
      </c>
      <c r="T267" s="91">
        <f>'_Engine'!AD263</f>
        <v/>
      </c>
    </row>
    <row r="268" ht="20" customHeight="1">
      <c r="B268" s="85">
        <f>'_Engine'!B264</f>
        <v/>
      </c>
      <c r="C268" s="85">
        <f>'_Engine'!C264</f>
        <v/>
      </c>
      <c r="D268" s="86">
        <f>'_Engine'!D264</f>
        <v/>
      </c>
      <c r="E268" s="87">
        <f>'_Engine'!G264</f>
        <v/>
      </c>
      <c r="F268" s="87">
        <f>IF(OR($C268="",N268=0),"",INDEX(CL_Count,MATCH('_Engine'!E264&amp;"|1",CL_Key,0)))</f>
        <v/>
      </c>
      <c r="G268" s="87">
        <f>IF(OR($C268="",N268=0),"",INDEX(CL_Count,MATCH('_Engine'!E264&amp;"|"&amp;N268,CL_Key,0)))</f>
        <v/>
      </c>
      <c r="H268" s="87">
        <f>IF(OR($C268="",G268=""),"",G268+N(R268))</f>
        <v/>
      </c>
      <c r="I268" s="88">
        <f>IF(OR(H268="",E268="",N(E268)=0),"",H268/E268)</f>
        <v/>
      </c>
      <c r="J268" s="86">
        <f>IF($C268="","",IF(H268="","NO COUNT",IF(OR(E268="",N(E268)=0),"NO PAR",IF(I268&lt;=cfg_Crit,"CRITICAL",IF(I268&lt;=cfg_Low,"LOW","OK")))))</f>
        <v/>
      </c>
      <c r="K268" s="87">
        <f>IF(OR($C268="",H268="",E268=""),"",MAX(0,E268-H268))</f>
        <v/>
      </c>
      <c r="L268" s="89">
        <f>IF(OR($C268="",N268=0),"",INDEX(CL_Date,MATCH('_Engine'!E264&amp;"|"&amp;N268,CL_Key,0)))</f>
        <v/>
      </c>
      <c r="M268" s="89">
        <f>'_Engine'!F264</f>
        <v/>
      </c>
      <c r="N268" s="87">
        <f>IF($C268="","",COUNTIFS(CL_Prod,'_Engine'!E264,CL_Count,"&lt;&gt;"))</f>
        <v/>
      </c>
      <c r="O268" s="89">
        <f>'_Engine'!L264</f>
        <v/>
      </c>
      <c r="P268" s="90">
        <f>IF(ISNUMBER(O268),O268-cfg_AsOf,"")</f>
        <v/>
      </c>
      <c r="Q268" s="86">
        <f>IF($C268="","",IF(NOT(ISNUMBER(O268)),"N/A",IF(P268&lt;0,"EXPIRED",IF(P268&lt;=cfg_ExpiryWarn,"EXPIRING","OK"))))</f>
        <v/>
      </c>
      <c r="R268" s="87">
        <f>IF(OR($C268="",L268=""),"",SUMIFS(RC_Qty,RC_Prod,'_Engine'!E264,RC_Date,"&gt;"&amp;L268))</f>
        <v/>
      </c>
      <c r="S268" s="85">
        <f>'_Engine'!AC264</f>
        <v/>
      </c>
      <c r="T268" s="91">
        <f>'_Engine'!AD264</f>
        <v/>
      </c>
    </row>
    <row r="269" ht="20" customHeight="1">
      <c r="B269" s="85">
        <f>'_Engine'!B265</f>
        <v/>
      </c>
      <c r="C269" s="85">
        <f>'_Engine'!C265</f>
        <v/>
      </c>
      <c r="D269" s="86">
        <f>'_Engine'!D265</f>
        <v/>
      </c>
      <c r="E269" s="87">
        <f>'_Engine'!G265</f>
        <v/>
      </c>
      <c r="F269" s="87">
        <f>IF(OR($C269="",N269=0),"",INDEX(CL_Count,MATCH('_Engine'!E265&amp;"|1",CL_Key,0)))</f>
        <v/>
      </c>
      <c r="G269" s="87">
        <f>IF(OR($C269="",N269=0),"",INDEX(CL_Count,MATCH('_Engine'!E265&amp;"|"&amp;N269,CL_Key,0)))</f>
        <v/>
      </c>
      <c r="H269" s="87">
        <f>IF(OR($C269="",G269=""),"",G269+N(R269))</f>
        <v/>
      </c>
      <c r="I269" s="88">
        <f>IF(OR(H269="",E269="",N(E269)=0),"",H269/E269)</f>
        <v/>
      </c>
      <c r="J269" s="86">
        <f>IF($C269="","",IF(H269="","NO COUNT",IF(OR(E269="",N(E269)=0),"NO PAR",IF(I269&lt;=cfg_Crit,"CRITICAL",IF(I269&lt;=cfg_Low,"LOW","OK")))))</f>
        <v/>
      </c>
      <c r="K269" s="87">
        <f>IF(OR($C269="",H269="",E269=""),"",MAX(0,E269-H269))</f>
        <v/>
      </c>
      <c r="L269" s="89">
        <f>IF(OR($C269="",N269=0),"",INDEX(CL_Date,MATCH('_Engine'!E265&amp;"|"&amp;N269,CL_Key,0)))</f>
        <v/>
      </c>
      <c r="M269" s="89">
        <f>'_Engine'!F265</f>
        <v/>
      </c>
      <c r="N269" s="87">
        <f>IF($C269="","",COUNTIFS(CL_Prod,'_Engine'!E265,CL_Count,"&lt;&gt;"))</f>
        <v/>
      </c>
      <c r="O269" s="89">
        <f>'_Engine'!L265</f>
        <v/>
      </c>
      <c r="P269" s="90">
        <f>IF(ISNUMBER(O269),O269-cfg_AsOf,"")</f>
        <v/>
      </c>
      <c r="Q269" s="86">
        <f>IF($C269="","",IF(NOT(ISNUMBER(O269)),"N/A",IF(P269&lt;0,"EXPIRED",IF(P269&lt;=cfg_ExpiryWarn,"EXPIRING","OK"))))</f>
        <v/>
      </c>
      <c r="R269" s="87">
        <f>IF(OR($C269="",L269=""),"",SUMIFS(RC_Qty,RC_Prod,'_Engine'!E265,RC_Date,"&gt;"&amp;L269))</f>
        <v/>
      </c>
      <c r="S269" s="85">
        <f>'_Engine'!AC265</f>
        <v/>
      </c>
      <c r="T269" s="91">
        <f>'_Engine'!AD265</f>
        <v/>
      </c>
    </row>
    <row r="270" ht="20" customHeight="1">
      <c r="B270" s="85">
        <f>'_Engine'!B266</f>
        <v/>
      </c>
      <c r="C270" s="85">
        <f>'_Engine'!C266</f>
        <v/>
      </c>
      <c r="D270" s="86">
        <f>'_Engine'!D266</f>
        <v/>
      </c>
      <c r="E270" s="87">
        <f>'_Engine'!G266</f>
        <v/>
      </c>
      <c r="F270" s="87">
        <f>IF(OR($C270="",N270=0),"",INDEX(CL_Count,MATCH('_Engine'!E266&amp;"|1",CL_Key,0)))</f>
        <v/>
      </c>
      <c r="G270" s="87">
        <f>IF(OR($C270="",N270=0),"",INDEX(CL_Count,MATCH('_Engine'!E266&amp;"|"&amp;N270,CL_Key,0)))</f>
        <v/>
      </c>
      <c r="H270" s="87">
        <f>IF(OR($C270="",G270=""),"",G270+N(R270))</f>
        <v/>
      </c>
      <c r="I270" s="88">
        <f>IF(OR(H270="",E270="",N(E270)=0),"",H270/E270)</f>
        <v/>
      </c>
      <c r="J270" s="86">
        <f>IF($C270="","",IF(H270="","NO COUNT",IF(OR(E270="",N(E270)=0),"NO PAR",IF(I270&lt;=cfg_Crit,"CRITICAL",IF(I270&lt;=cfg_Low,"LOW","OK")))))</f>
        <v/>
      </c>
      <c r="K270" s="87">
        <f>IF(OR($C270="",H270="",E270=""),"",MAX(0,E270-H270))</f>
        <v/>
      </c>
      <c r="L270" s="89">
        <f>IF(OR($C270="",N270=0),"",INDEX(CL_Date,MATCH('_Engine'!E266&amp;"|"&amp;N270,CL_Key,0)))</f>
        <v/>
      </c>
      <c r="M270" s="89">
        <f>'_Engine'!F266</f>
        <v/>
      </c>
      <c r="N270" s="87">
        <f>IF($C270="","",COUNTIFS(CL_Prod,'_Engine'!E266,CL_Count,"&lt;&gt;"))</f>
        <v/>
      </c>
      <c r="O270" s="89">
        <f>'_Engine'!L266</f>
        <v/>
      </c>
      <c r="P270" s="90">
        <f>IF(ISNUMBER(O270),O270-cfg_AsOf,"")</f>
        <v/>
      </c>
      <c r="Q270" s="86">
        <f>IF($C270="","",IF(NOT(ISNUMBER(O270)),"N/A",IF(P270&lt;0,"EXPIRED",IF(P270&lt;=cfg_ExpiryWarn,"EXPIRING","OK"))))</f>
        <v/>
      </c>
      <c r="R270" s="87">
        <f>IF(OR($C270="",L270=""),"",SUMIFS(RC_Qty,RC_Prod,'_Engine'!E266,RC_Date,"&gt;"&amp;L270))</f>
        <v/>
      </c>
      <c r="S270" s="85">
        <f>'_Engine'!AC266</f>
        <v/>
      </c>
      <c r="T270" s="91">
        <f>'_Engine'!AD266</f>
        <v/>
      </c>
    </row>
    <row r="271" ht="20" customHeight="1">
      <c r="B271" s="85">
        <f>'_Engine'!B267</f>
        <v/>
      </c>
      <c r="C271" s="85">
        <f>'_Engine'!C267</f>
        <v/>
      </c>
      <c r="D271" s="86">
        <f>'_Engine'!D267</f>
        <v/>
      </c>
      <c r="E271" s="87">
        <f>'_Engine'!G267</f>
        <v/>
      </c>
      <c r="F271" s="87">
        <f>IF(OR($C271="",N271=0),"",INDEX(CL_Count,MATCH('_Engine'!E267&amp;"|1",CL_Key,0)))</f>
        <v/>
      </c>
      <c r="G271" s="87">
        <f>IF(OR($C271="",N271=0),"",INDEX(CL_Count,MATCH('_Engine'!E267&amp;"|"&amp;N271,CL_Key,0)))</f>
        <v/>
      </c>
      <c r="H271" s="87">
        <f>IF(OR($C271="",G271=""),"",G271+N(R271))</f>
        <v/>
      </c>
      <c r="I271" s="88">
        <f>IF(OR(H271="",E271="",N(E271)=0),"",H271/E271)</f>
        <v/>
      </c>
      <c r="J271" s="86">
        <f>IF($C271="","",IF(H271="","NO COUNT",IF(OR(E271="",N(E271)=0),"NO PAR",IF(I271&lt;=cfg_Crit,"CRITICAL",IF(I271&lt;=cfg_Low,"LOW","OK")))))</f>
        <v/>
      </c>
      <c r="K271" s="87">
        <f>IF(OR($C271="",H271="",E271=""),"",MAX(0,E271-H271))</f>
        <v/>
      </c>
      <c r="L271" s="89">
        <f>IF(OR($C271="",N271=0),"",INDEX(CL_Date,MATCH('_Engine'!E267&amp;"|"&amp;N271,CL_Key,0)))</f>
        <v/>
      </c>
      <c r="M271" s="89">
        <f>'_Engine'!F267</f>
        <v/>
      </c>
      <c r="N271" s="87">
        <f>IF($C271="","",COUNTIFS(CL_Prod,'_Engine'!E267,CL_Count,"&lt;&gt;"))</f>
        <v/>
      </c>
      <c r="O271" s="89">
        <f>'_Engine'!L267</f>
        <v/>
      </c>
      <c r="P271" s="90">
        <f>IF(ISNUMBER(O271),O271-cfg_AsOf,"")</f>
        <v/>
      </c>
      <c r="Q271" s="86">
        <f>IF($C271="","",IF(NOT(ISNUMBER(O271)),"N/A",IF(P271&lt;0,"EXPIRED",IF(P271&lt;=cfg_ExpiryWarn,"EXPIRING","OK"))))</f>
        <v/>
      </c>
      <c r="R271" s="87">
        <f>IF(OR($C271="",L271=""),"",SUMIFS(RC_Qty,RC_Prod,'_Engine'!E267,RC_Date,"&gt;"&amp;L271))</f>
        <v/>
      </c>
      <c r="S271" s="85">
        <f>'_Engine'!AC267</f>
        <v/>
      </c>
      <c r="T271" s="91">
        <f>'_Engine'!AD267</f>
        <v/>
      </c>
    </row>
    <row r="272" ht="20" customHeight="1">
      <c r="B272" s="85">
        <f>'_Engine'!B268</f>
        <v/>
      </c>
      <c r="C272" s="85">
        <f>'_Engine'!C268</f>
        <v/>
      </c>
      <c r="D272" s="86">
        <f>'_Engine'!D268</f>
        <v/>
      </c>
      <c r="E272" s="87">
        <f>'_Engine'!G268</f>
        <v/>
      </c>
      <c r="F272" s="87">
        <f>IF(OR($C272="",N272=0),"",INDEX(CL_Count,MATCH('_Engine'!E268&amp;"|1",CL_Key,0)))</f>
        <v/>
      </c>
      <c r="G272" s="87">
        <f>IF(OR($C272="",N272=0),"",INDEX(CL_Count,MATCH('_Engine'!E268&amp;"|"&amp;N272,CL_Key,0)))</f>
        <v/>
      </c>
      <c r="H272" s="87">
        <f>IF(OR($C272="",G272=""),"",G272+N(R272))</f>
        <v/>
      </c>
      <c r="I272" s="88">
        <f>IF(OR(H272="",E272="",N(E272)=0),"",H272/E272)</f>
        <v/>
      </c>
      <c r="J272" s="86">
        <f>IF($C272="","",IF(H272="","NO COUNT",IF(OR(E272="",N(E272)=0),"NO PAR",IF(I272&lt;=cfg_Crit,"CRITICAL",IF(I272&lt;=cfg_Low,"LOW","OK")))))</f>
        <v/>
      </c>
      <c r="K272" s="87">
        <f>IF(OR($C272="",H272="",E272=""),"",MAX(0,E272-H272))</f>
        <v/>
      </c>
      <c r="L272" s="89">
        <f>IF(OR($C272="",N272=0),"",INDEX(CL_Date,MATCH('_Engine'!E268&amp;"|"&amp;N272,CL_Key,0)))</f>
        <v/>
      </c>
      <c r="M272" s="89">
        <f>'_Engine'!F268</f>
        <v/>
      </c>
      <c r="N272" s="87">
        <f>IF($C272="","",COUNTIFS(CL_Prod,'_Engine'!E268,CL_Count,"&lt;&gt;"))</f>
        <v/>
      </c>
      <c r="O272" s="89">
        <f>'_Engine'!L268</f>
        <v/>
      </c>
      <c r="P272" s="90">
        <f>IF(ISNUMBER(O272),O272-cfg_AsOf,"")</f>
        <v/>
      </c>
      <c r="Q272" s="86">
        <f>IF($C272="","",IF(NOT(ISNUMBER(O272)),"N/A",IF(P272&lt;0,"EXPIRED",IF(P272&lt;=cfg_ExpiryWarn,"EXPIRING","OK"))))</f>
        <v/>
      </c>
      <c r="R272" s="87">
        <f>IF(OR($C272="",L272=""),"",SUMIFS(RC_Qty,RC_Prod,'_Engine'!E268,RC_Date,"&gt;"&amp;L272))</f>
        <v/>
      </c>
      <c r="S272" s="85">
        <f>'_Engine'!AC268</f>
        <v/>
      </c>
      <c r="T272" s="91">
        <f>'_Engine'!AD268</f>
        <v/>
      </c>
    </row>
    <row r="273" ht="20" customHeight="1">
      <c r="B273" s="85">
        <f>'_Engine'!B269</f>
        <v/>
      </c>
      <c r="C273" s="85">
        <f>'_Engine'!C269</f>
        <v/>
      </c>
      <c r="D273" s="86">
        <f>'_Engine'!D269</f>
        <v/>
      </c>
      <c r="E273" s="87">
        <f>'_Engine'!G269</f>
        <v/>
      </c>
      <c r="F273" s="87">
        <f>IF(OR($C273="",N273=0),"",INDEX(CL_Count,MATCH('_Engine'!E269&amp;"|1",CL_Key,0)))</f>
        <v/>
      </c>
      <c r="G273" s="87">
        <f>IF(OR($C273="",N273=0),"",INDEX(CL_Count,MATCH('_Engine'!E269&amp;"|"&amp;N273,CL_Key,0)))</f>
        <v/>
      </c>
      <c r="H273" s="87">
        <f>IF(OR($C273="",G273=""),"",G273+N(R273))</f>
        <v/>
      </c>
      <c r="I273" s="88">
        <f>IF(OR(H273="",E273="",N(E273)=0),"",H273/E273)</f>
        <v/>
      </c>
      <c r="J273" s="86">
        <f>IF($C273="","",IF(H273="","NO COUNT",IF(OR(E273="",N(E273)=0),"NO PAR",IF(I273&lt;=cfg_Crit,"CRITICAL",IF(I273&lt;=cfg_Low,"LOW","OK")))))</f>
        <v/>
      </c>
      <c r="K273" s="87">
        <f>IF(OR($C273="",H273="",E273=""),"",MAX(0,E273-H273))</f>
        <v/>
      </c>
      <c r="L273" s="89">
        <f>IF(OR($C273="",N273=0),"",INDEX(CL_Date,MATCH('_Engine'!E269&amp;"|"&amp;N273,CL_Key,0)))</f>
        <v/>
      </c>
      <c r="M273" s="89">
        <f>'_Engine'!F269</f>
        <v/>
      </c>
      <c r="N273" s="87">
        <f>IF($C273="","",COUNTIFS(CL_Prod,'_Engine'!E269,CL_Count,"&lt;&gt;"))</f>
        <v/>
      </c>
      <c r="O273" s="89">
        <f>'_Engine'!L269</f>
        <v/>
      </c>
      <c r="P273" s="90">
        <f>IF(ISNUMBER(O273),O273-cfg_AsOf,"")</f>
        <v/>
      </c>
      <c r="Q273" s="86">
        <f>IF($C273="","",IF(NOT(ISNUMBER(O273)),"N/A",IF(P273&lt;0,"EXPIRED",IF(P273&lt;=cfg_ExpiryWarn,"EXPIRING","OK"))))</f>
        <v/>
      </c>
      <c r="R273" s="87">
        <f>IF(OR($C273="",L273=""),"",SUMIFS(RC_Qty,RC_Prod,'_Engine'!E269,RC_Date,"&gt;"&amp;L273))</f>
        <v/>
      </c>
      <c r="S273" s="85">
        <f>'_Engine'!AC269</f>
        <v/>
      </c>
      <c r="T273" s="91">
        <f>'_Engine'!AD269</f>
        <v/>
      </c>
    </row>
    <row r="274" ht="20" customHeight="1">
      <c r="B274" s="85">
        <f>'_Engine'!B270</f>
        <v/>
      </c>
      <c r="C274" s="85">
        <f>'_Engine'!C270</f>
        <v/>
      </c>
      <c r="D274" s="86">
        <f>'_Engine'!D270</f>
        <v/>
      </c>
      <c r="E274" s="87">
        <f>'_Engine'!G270</f>
        <v/>
      </c>
      <c r="F274" s="87">
        <f>IF(OR($C274="",N274=0),"",INDEX(CL_Count,MATCH('_Engine'!E270&amp;"|1",CL_Key,0)))</f>
        <v/>
      </c>
      <c r="G274" s="87">
        <f>IF(OR($C274="",N274=0),"",INDEX(CL_Count,MATCH('_Engine'!E270&amp;"|"&amp;N274,CL_Key,0)))</f>
        <v/>
      </c>
      <c r="H274" s="87">
        <f>IF(OR($C274="",G274=""),"",G274+N(R274))</f>
        <v/>
      </c>
      <c r="I274" s="88">
        <f>IF(OR(H274="",E274="",N(E274)=0),"",H274/E274)</f>
        <v/>
      </c>
      <c r="J274" s="86">
        <f>IF($C274="","",IF(H274="","NO COUNT",IF(OR(E274="",N(E274)=0),"NO PAR",IF(I274&lt;=cfg_Crit,"CRITICAL",IF(I274&lt;=cfg_Low,"LOW","OK")))))</f>
        <v/>
      </c>
      <c r="K274" s="87">
        <f>IF(OR($C274="",H274="",E274=""),"",MAX(0,E274-H274))</f>
        <v/>
      </c>
      <c r="L274" s="89">
        <f>IF(OR($C274="",N274=0),"",INDEX(CL_Date,MATCH('_Engine'!E270&amp;"|"&amp;N274,CL_Key,0)))</f>
        <v/>
      </c>
      <c r="M274" s="89">
        <f>'_Engine'!F270</f>
        <v/>
      </c>
      <c r="N274" s="87">
        <f>IF($C274="","",COUNTIFS(CL_Prod,'_Engine'!E270,CL_Count,"&lt;&gt;"))</f>
        <v/>
      </c>
      <c r="O274" s="89">
        <f>'_Engine'!L270</f>
        <v/>
      </c>
      <c r="P274" s="90">
        <f>IF(ISNUMBER(O274),O274-cfg_AsOf,"")</f>
        <v/>
      </c>
      <c r="Q274" s="86">
        <f>IF($C274="","",IF(NOT(ISNUMBER(O274)),"N/A",IF(P274&lt;0,"EXPIRED",IF(P274&lt;=cfg_ExpiryWarn,"EXPIRING","OK"))))</f>
        <v/>
      </c>
      <c r="R274" s="87">
        <f>IF(OR($C274="",L274=""),"",SUMIFS(RC_Qty,RC_Prod,'_Engine'!E270,RC_Date,"&gt;"&amp;L274))</f>
        <v/>
      </c>
      <c r="S274" s="85">
        <f>'_Engine'!AC270</f>
        <v/>
      </c>
      <c r="T274" s="91">
        <f>'_Engine'!AD270</f>
        <v/>
      </c>
    </row>
    <row r="275" ht="20" customHeight="1">
      <c r="B275" s="85">
        <f>'_Engine'!B271</f>
        <v/>
      </c>
      <c r="C275" s="85">
        <f>'_Engine'!C271</f>
        <v/>
      </c>
      <c r="D275" s="86">
        <f>'_Engine'!D271</f>
        <v/>
      </c>
      <c r="E275" s="87">
        <f>'_Engine'!G271</f>
        <v/>
      </c>
      <c r="F275" s="87">
        <f>IF(OR($C275="",N275=0),"",INDEX(CL_Count,MATCH('_Engine'!E271&amp;"|1",CL_Key,0)))</f>
        <v/>
      </c>
      <c r="G275" s="87">
        <f>IF(OR($C275="",N275=0),"",INDEX(CL_Count,MATCH('_Engine'!E271&amp;"|"&amp;N275,CL_Key,0)))</f>
        <v/>
      </c>
      <c r="H275" s="87">
        <f>IF(OR($C275="",G275=""),"",G275+N(R275))</f>
        <v/>
      </c>
      <c r="I275" s="88">
        <f>IF(OR(H275="",E275="",N(E275)=0),"",H275/E275)</f>
        <v/>
      </c>
      <c r="J275" s="86">
        <f>IF($C275="","",IF(H275="","NO COUNT",IF(OR(E275="",N(E275)=0),"NO PAR",IF(I275&lt;=cfg_Crit,"CRITICAL",IF(I275&lt;=cfg_Low,"LOW","OK")))))</f>
        <v/>
      </c>
      <c r="K275" s="87">
        <f>IF(OR($C275="",H275="",E275=""),"",MAX(0,E275-H275))</f>
        <v/>
      </c>
      <c r="L275" s="89">
        <f>IF(OR($C275="",N275=0),"",INDEX(CL_Date,MATCH('_Engine'!E271&amp;"|"&amp;N275,CL_Key,0)))</f>
        <v/>
      </c>
      <c r="M275" s="89">
        <f>'_Engine'!F271</f>
        <v/>
      </c>
      <c r="N275" s="87">
        <f>IF($C275="","",COUNTIFS(CL_Prod,'_Engine'!E271,CL_Count,"&lt;&gt;"))</f>
        <v/>
      </c>
      <c r="O275" s="89">
        <f>'_Engine'!L271</f>
        <v/>
      </c>
      <c r="P275" s="90">
        <f>IF(ISNUMBER(O275),O275-cfg_AsOf,"")</f>
        <v/>
      </c>
      <c r="Q275" s="86">
        <f>IF($C275="","",IF(NOT(ISNUMBER(O275)),"N/A",IF(P275&lt;0,"EXPIRED",IF(P275&lt;=cfg_ExpiryWarn,"EXPIRING","OK"))))</f>
        <v/>
      </c>
      <c r="R275" s="87">
        <f>IF(OR($C275="",L275=""),"",SUMIFS(RC_Qty,RC_Prod,'_Engine'!E271,RC_Date,"&gt;"&amp;L275))</f>
        <v/>
      </c>
      <c r="S275" s="85">
        <f>'_Engine'!AC271</f>
        <v/>
      </c>
      <c r="T275" s="91">
        <f>'_Engine'!AD271</f>
        <v/>
      </c>
    </row>
    <row r="276" ht="20" customHeight="1">
      <c r="B276" s="85">
        <f>'_Engine'!B272</f>
        <v/>
      </c>
      <c r="C276" s="85">
        <f>'_Engine'!C272</f>
        <v/>
      </c>
      <c r="D276" s="86">
        <f>'_Engine'!D272</f>
        <v/>
      </c>
      <c r="E276" s="87">
        <f>'_Engine'!G272</f>
        <v/>
      </c>
      <c r="F276" s="87">
        <f>IF(OR($C276="",N276=0),"",INDEX(CL_Count,MATCH('_Engine'!E272&amp;"|1",CL_Key,0)))</f>
        <v/>
      </c>
      <c r="G276" s="87">
        <f>IF(OR($C276="",N276=0),"",INDEX(CL_Count,MATCH('_Engine'!E272&amp;"|"&amp;N276,CL_Key,0)))</f>
        <v/>
      </c>
      <c r="H276" s="87">
        <f>IF(OR($C276="",G276=""),"",G276+N(R276))</f>
        <v/>
      </c>
      <c r="I276" s="88">
        <f>IF(OR(H276="",E276="",N(E276)=0),"",H276/E276)</f>
        <v/>
      </c>
      <c r="J276" s="86">
        <f>IF($C276="","",IF(H276="","NO COUNT",IF(OR(E276="",N(E276)=0),"NO PAR",IF(I276&lt;=cfg_Crit,"CRITICAL",IF(I276&lt;=cfg_Low,"LOW","OK")))))</f>
        <v/>
      </c>
      <c r="K276" s="87">
        <f>IF(OR($C276="",H276="",E276=""),"",MAX(0,E276-H276))</f>
        <v/>
      </c>
      <c r="L276" s="89">
        <f>IF(OR($C276="",N276=0),"",INDEX(CL_Date,MATCH('_Engine'!E272&amp;"|"&amp;N276,CL_Key,0)))</f>
        <v/>
      </c>
      <c r="M276" s="89">
        <f>'_Engine'!F272</f>
        <v/>
      </c>
      <c r="N276" s="87">
        <f>IF($C276="","",COUNTIFS(CL_Prod,'_Engine'!E272,CL_Count,"&lt;&gt;"))</f>
        <v/>
      </c>
      <c r="O276" s="89">
        <f>'_Engine'!L272</f>
        <v/>
      </c>
      <c r="P276" s="90">
        <f>IF(ISNUMBER(O276),O276-cfg_AsOf,"")</f>
        <v/>
      </c>
      <c r="Q276" s="86">
        <f>IF($C276="","",IF(NOT(ISNUMBER(O276)),"N/A",IF(P276&lt;0,"EXPIRED",IF(P276&lt;=cfg_ExpiryWarn,"EXPIRING","OK"))))</f>
        <v/>
      </c>
      <c r="R276" s="87">
        <f>IF(OR($C276="",L276=""),"",SUMIFS(RC_Qty,RC_Prod,'_Engine'!E272,RC_Date,"&gt;"&amp;L276))</f>
        <v/>
      </c>
      <c r="S276" s="85">
        <f>'_Engine'!AC272</f>
        <v/>
      </c>
      <c r="T276" s="91">
        <f>'_Engine'!AD272</f>
        <v/>
      </c>
    </row>
    <row r="277" ht="20" customHeight="1">
      <c r="B277" s="85">
        <f>'_Engine'!B273</f>
        <v/>
      </c>
      <c r="C277" s="85">
        <f>'_Engine'!C273</f>
        <v/>
      </c>
      <c r="D277" s="86">
        <f>'_Engine'!D273</f>
        <v/>
      </c>
      <c r="E277" s="87">
        <f>'_Engine'!G273</f>
        <v/>
      </c>
      <c r="F277" s="87">
        <f>IF(OR($C277="",N277=0),"",INDEX(CL_Count,MATCH('_Engine'!E273&amp;"|1",CL_Key,0)))</f>
        <v/>
      </c>
      <c r="G277" s="87">
        <f>IF(OR($C277="",N277=0),"",INDEX(CL_Count,MATCH('_Engine'!E273&amp;"|"&amp;N277,CL_Key,0)))</f>
        <v/>
      </c>
      <c r="H277" s="87">
        <f>IF(OR($C277="",G277=""),"",G277+N(R277))</f>
        <v/>
      </c>
      <c r="I277" s="88">
        <f>IF(OR(H277="",E277="",N(E277)=0),"",H277/E277)</f>
        <v/>
      </c>
      <c r="J277" s="86">
        <f>IF($C277="","",IF(H277="","NO COUNT",IF(OR(E277="",N(E277)=0),"NO PAR",IF(I277&lt;=cfg_Crit,"CRITICAL",IF(I277&lt;=cfg_Low,"LOW","OK")))))</f>
        <v/>
      </c>
      <c r="K277" s="87">
        <f>IF(OR($C277="",H277="",E277=""),"",MAX(0,E277-H277))</f>
        <v/>
      </c>
      <c r="L277" s="89">
        <f>IF(OR($C277="",N277=0),"",INDEX(CL_Date,MATCH('_Engine'!E273&amp;"|"&amp;N277,CL_Key,0)))</f>
        <v/>
      </c>
      <c r="M277" s="89">
        <f>'_Engine'!F273</f>
        <v/>
      </c>
      <c r="N277" s="87">
        <f>IF($C277="","",COUNTIFS(CL_Prod,'_Engine'!E273,CL_Count,"&lt;&gt;"))</f>
        <v/>
      </c>
      <c r="O277" s="89">
        <f>'_Engine'!L273</f>
        <v/>
      </c>
      <c r="P277" s="90">
        <f>IF(ISNUMBER(O277),O277-cfg_AsOf,"")</f>
        <v/>
      </c>
      <c r="Q277" s="86">
        <f>IF($C277="","",IF(NOT(ISNUMBER(O277)),"N/A",IF(P277&lt;0,"EXPIRED",IF(P277&lt;=cfg_ExpiryWarn,"EXPIRING","OK"))))</f>
        <v/>
      </c>
      <c r="R277" s="87">
        <f>IF(OR($C277="",L277=""),"",SUMIFS(RC_Qty,RC_Prod,'_Engine'!E273,RC_Date,"&gt;"&amp;L277))</f>
        <v/>
      </c>
      <c r="S277" s="85">
        <f>'_Engine'!AC273</f>
        <v/>
      </c>
      <c r="T277" s="91">
        <f>'_Engine'!AD273</f>
        <v/>
      </c>
    </row>
    <row r="278" ht="20" customHeight="1">
      <c r="B278" s="85">
        <f>'_Engine'!B274</f>
        <v/>
      </c>
      <c r="C278" s="85">
        <f>'_Engine'!C274</f>
        <v/>
      </c>
      <c r="D278" s="86">
        <f>'_Engine'!D274</f>
        <v/>
      </c>
      <c r="E278" s="87">
        <f>'_Engine'!G274</f>
        <v/>
      </c>
      <c r="F278" s="87">
        <f>IF(OR($C278="",N278=0),"",INDEX(CL_Count,MATCH('_Engine'!E274&amp;"|1",CL_Key,0)))</f>
        <v/>
      </c>
      <c r="G278" s="87">
        <f>IF(OR($C278="",N278=0),"",INDEX(CL_Count,MATCH('_Engine'!E274&amp;"|"&amp;N278,CL_Key,0)))</f>
        <v/>
      </c>
      <c r="H278" s="87">
        <f>IF(OR($C278="",G278=""),"",G278+N(R278))</f>
        <v/>
      </c>
      <c r="I278" s="88">
        <f>IF(OR(H278="",E278="",N(E278)=0),"",H278/E278)</f>
        <v/>
      </c>
      <c r="J278" s="86">
        <f>IF($C278="","",IF(H278="","NO COUNT",IF(OR(E278="",N(E278)=0),"NO PAR",IF(I278&lt;=cfg_Crit,"CRITICAL",IF(I278&lt;=cfg_Low,"LOW","OK")))))</f>
        <v/>
      </c>
      <c r="K278" s="87">
        <f>IF(OR($C278="",H278="",E278=""),"",MAX(0,E278-H278))</f>
        <v/>
      </c>
      <c r="L278" s="89">
        <f>IF(OR($C278="",N278=0),"",INDEX(CL_Date,MATCH('_Engine'!E274&amp;"|"&amp;N278,CL_Key,0)))</f>
        <v/>
      </c>
      <c r="M278" s="89">
        <f>'_Engine'!F274</f>
        <v/>
      </c>
      <c r="N278" s="87">
        <f>IF($C278="","",COUNTIFS(CL_Prod,'_Engine'!E274,CL_Count,"&lt;&gt;"))</f>
        <v/>
      </c>
      <c r="O278" s="89">
        <f>'_Engine'!L274</f>
        <v/>
      </c>
      <c r="P278" s="90">
        <f>IF(ISNUMBER(O278),O278-cfg_AsOf,"")</f>
        <v/>
      </c>
      <c r="Q278" s="86">
        <f>IF($C278="","",IF(NOT(ISNUMBER(O278)),"N/A",IF(P278&lt;0,"EXPIRED",IF(P278&lt;=cfg_ExpiryWarn,"EXPIRING","OK"))))</f>
        <v/>
      </c>
      <c r="R278" s="87">
        <f>IF(OR($C278="",L278=""),"",SUMIFS(RC_Qty,RC_Prod,'_Engine'!E274,RC_Date,"&gt;"&amp;L278))</f>
        <v/>
      </c>
      <c r="S278" s="85">
        <f>'_Engine'!AC274</f>
        <v/>
      </c>
      <c r="T278" s="91">
        <f>'_Engine'!AD274</f>
        <v/>
      </c>
    </row>
    <row r="279" ht="20" customHeight="1">
      <c r="B279" s="85">
        <f>'_Engine'!B275</f>
        <v/>
      </c>
      <c r="C279" s="85">
        <f>'_Engine'!C275</f>
        <v/>
      </c>
      <c r="D279" s="86">
        <f>'_Engine'!D275</f>
        <v/>
      </c>
      <c r="E279" s="87">
        <f>'_Engine'!G275</f>
        <v/>
      </c>
      <c r="F279" s="87">
        <f>IF(OR($C279="",N279=0),"",INDEX(CL_Count,MATCH('_Engine'!E275&amp;"|1",CL_Key,0)))</f>
        <v/>
      </c>
      <c r="G279" s="87">
        <f>IF(OR($C279="",N279=0),"",INDEX(CL_Count,MATCH('_Engine'!E275&amp;"|"&amp;N279,CL_Key,0)))</f>
        <v/>
      </c>
      <c r="H279" s="87">
        <f>IF(OR($C279="",G279=""),"",G279+N(R279))</f>
        <v/>
      </c>
      <c r="I279" s="88">
        <f>IF(OR(H279="",E279="",N(E279)=0),"",H279/E279)</f>
        <v/>
      </c>
      <c r="J279" s="86">
        <f>IF($C279="","",IF(H279="","NO COUNT",IF(OR(E279="",N(E279)=0),"NO PAR",IF(I279&lt;=cfg_Crit,"CRITICAL",IF(I279&lt;=cfg_Low,"LOW","OK")))))</f>
        <v/>
      </c>
      <c r="K279" s="87">
        <f>IF(OR($C279="",H279="",E279=""),"",MAX(0,E279-H279))</f>
        <v/>
      </c>
      <c r="L279" s="89">
        <f>IF(OR($C279="",N279=0),"",INDEX(CL_Date,MATCH('_Engine'!E275&amp;"|"&amp;N279,CL_Key,0)))</f>
        <v/>
      </c>
      <c r="M279" s="89">
        <f>'_Engine'!F275</f>
        <v/>
      </c>
      <c r="N279" s="87">
        <f>IF($C279="","",COUNTIFS(CL_Prod,'_Engine'!E275,CL_Count,"&lt;&gt;"))</f>
        <v/>
      </c>
      <c r="O279" s="89">
        <f>'_Engine'!L275</f>
        <v/>
      </c>
      <c r="P279" s="90">
        <f>IF(ISNUMBER(O279),O279-cfg_AsOf,"")</f>
        <v/>
      </c>
      <c r="Q279" s="86">
        <f>IF($C279="","",IF(NOT(ISNUMBER(O279)),"N/A",IF(P279&lt;0,"EXPIRED",IF(P279&lt;=cfg_ExpiryWarn,"EXPIRING","OK"))))</f>
        <v/>
      </c>
      <c r="R279" s="87">
        <f>IF(OR($C279="",L279=""),"",SUMIFS(RC_Qty,RC_Prod,'_Engine'!E275,RC_Date,"&gt;"&amp;L279))</f>
        <v/>
      </c>
      <c r="S279" s="85">
        <f>'_Engine'!AC275</f>
        <v/>
      </c>
      <c r="T279" s="91">
        <f>'_Engine'!AD275</f>
        <v/>
      </c>
    </row>
    <row r="280" ht="20" customHeight="1">
      <c r="B280" s="85">
        <f>'_Engine'!B276</f>
        <v/>
      </c>
      <c r="C280" s="85">
        <f>'_Engine'!C276</f>
        <v/>
      </c>
      <c r="D280" s="86">
        <f>'_Engine'!D276</f>
        <v/>
      </c>
      <c r="E280" s="87">
        <f>'_Engine'!G276</f>
        <v/>
      </c>
      <c r="F280" s="87">
        <f>IF(OR($C280="",N280=0),"",INDEX(CL_Count,MATCH('_Engine'!E276&amp;"|1",CL_Key,0)))</f>
        <v/>
      </c>
      <c r="G280" s="87">
        <f>IF(OR($C280="",N280=0),"",INDEX(CL_Count,MATCH('_Engine'!E276&amp;"|"&amp;N280,CL_Key,0)))</f>
        <v/>
      </c>
      <c r="H280" s="87">
        <f>IF(OR($C280="",G280=""),"",G280+N(R280))</f>
        <v/>
      </c>
      <c r="I280" s="88">
        <f>IF(OR(H280="",E280="",N(E280)=0),"",H280/E280)</f>
        <v/>
      </c>
      <c r="J280" s="86">
        <f>IF($C280="","",IF(H280="","NO COUNT",IF(OR(E280="",N(E280)=0),"NO PAR",IF(I280&lt;=cfg_Crit,"CRITICAL",IF(I280&lt;=cfg_Low,"LOW","OK")))))</f>
        <v/>
      </c>
      <c r="K280" s="87">
        <f>IF(OR($C280="",H280="",E280=""),"",MAX(0,E280-H280))</f>
        <v/>
      </c>
      <c r="L280" s="89">
        <f>IF(OR($C280="",N280=0),"",INDEX(CL_Date,MATCH('_Engine'!E276&amp;"|"&amp;N280,CL_Key,0)))</f>
        <v/>
      </c>
      <c r="M280" s="89">
        <f>'_Engine'!F276</f>
        <v/>
      </c>
      <c r="N280" s="87">
        <f>IF($C280="","",COUNTIFS(CL_Prod,'_Engine'!E276,CL_Count,"&lt;&gt;"))</f>
        <v/>
      </c>
      <c r="O280" s="89">
        <f>'_Engine'!L276</f>
        <v/>
      </c>
      <c r="P280" s="90">
        <f>IF(ISNUMBER(O280),O280-cfg_AsOf,"")</f>
        <v/>
      </c>
      <c r="Q280" s="86">
        <f>IF($C280="","",IF(NOT(ISNUMBER(O280)),"N/A",IF(P280&lt;0,"EXPIRED",IF(P280&lt;=cfg_ExpiryWarn,"EXPIRING","OK"))))</f>
        <v/>
      </c>
      <c r="R280" s="87">
        <f>IF(OR($C280="",L280=""),"",SUMIFS(RC_Qty,RC_Prod,'_Engine'!E276,RC_Date,"&gt;"&amp;L280))</f>
        <v/>
      </c>
      <c r="S280" s="85">
        <f>'_Engine'!AC276</f>
        <v/>
      </c>
      <c r="T280" s="91">
        <f>'_Engine'!AD276</f>
        <v/>
      </c>
    </row>
    <row r="281" ht="20" customHeight="1">
      <c r="B281" s="85">
        <f>'_Engine'!B277</f>
        <v/>
      </c>
      <c r="C281" s="85">
        <f>'_Engine'!C277</f>
        <v/>
      </c>
      <c r="D281" s="86">
        <f>'_Engine'!D277</f>
        <v/>
      </c>
      <c r="E281" s="87">
        <f>'_Engine'!G277</f>
        <v/>
      </c>
      <c r="F281" s="87">
        <f>IF(OR($C281="",N281=0),"",INDEX(CL_Count,MATCH('_Engine'!E277&amp;"|1",CL_Key,0)))</f>
        <v/>
      </c>
      <c r="G281" s="87">
        <f>IF(OR($C281="",N281=0),"",INDEX(CL_Count,MATCH('_Engine'!E277&amp;"|"&amp;N281,CL_Key,0)))</f>
        <v/>
      </c>
      <c r="H281" s="87">
        <f>IF(OR($C281="",G281=""),"",G281+N(R281))</f>
        <v/>
      </c>
      <c r="I281" s="88">
        <f>IF(OR(H281="",E281="",N(E281)=0),"",H281/E281)</f>
        <v/>
      </c>
      <c r="J281" s="86">
        <f>IF($C281="","",IF(H281="","NO COUNT",IF(OR(E281="",N(E281)=0),"NO PAR",IF(I281&lt;=cfg_Crit,"CRITICAL",IF(I281&lt;=cfg_Low,"LOW","OK")))))</f>
        <v/>
      </c>
      <c r="K281" s="87">
        <f>IF(OR($C281="",H281="",E281=""),"",MAX(0,E281-H281))</f>
        <v/>
      </c>
      <c r="L281" s="89">
        <f>IF(OR($C281="",N281=0),"",INDEX(CL_Date,MATCH('_Engine'!E277&amp;"|"&amp;N281,CL_Key,0)))</f>
        <v/>
      </c>
      <c r="M281" s="89">
        <f>'_Engine'!F277</f>
        <v/>
      </c>
      <c r="N281" s="87">
        <f>IF($C281="","",COUNTIFS(CL_Prod,'_Engine'!E277,CL_Count,"&lt;&gt;"))</f>
        <v/>
      </c>
      <c r="O281" s="89">
        <f>'_Engine'!L277</f>
        <v/>
      </c>
      <c r="P281" s="90">
        <f>IF(ISNUMBER(O281),O281-cfg_AsOf,"")</f>
        <v/>
      </c>
      <c r="Q281" s="86">
        <f>IF($C281="","",IF(NOT(ISNUMBER(O281)),"N/A",IF(P281&lt;0,"EXPIRED",IF(P281&lt;=cfg_ExpiryWarn,"EXPIRING","OK"))))</f>
        <v/>
      </c>
      <c r="R281" s="87">
        <f>IF(OR($C281="",L281=""),"",SUMIFS(RC_Qty,RC_Prod,'_Engine'!E277,RC_Date,"&gt;"&amp;L281))</f>
        <v/>
      </c>
      <c r="S281" s="85">
        <f>'_Engine'!AC277</f>
        <v/>
      </c>
      <c r="T281" s="91">
        <f>'_Engine'!AD277</f>
        <v/>
      </c>
    </row>
    <row r="282" ht="20" customHeight="1">
      <c r="B282" s="85">
        <f>'_Engine'!B278</f>
        <v/>
      </c>
      <c r="C282" s="85">
        <f>'_Engine'!C278</f>
        <v/>
      </c>
      <c r="D282" s="86">
        <f>'_Engine'!D278</f>
        <v/>
      </c>
      <c r="E282" s="87">
        <f>'_Engine'!G278</f>
        <v/>
      </c>
      <c r="F282" s="87">
        <f>IF(OR($C282="",N282=0),"",INDEX(CL_Count,MATCH('_Engine'!E278&amp;"|1",CL_Key,0)))</f>
        <v/>
      </c>
      <c r="G282" s="87">
        <f>IF(OR($C282="",N282=0),"",INDEX(CL_Count,MATCH('_Engine'!E278&amp;"|"&amp;N282,CL_Key,0)))</f>
        <v/>
      </c>
      <c r="H282" s="87">
        <f>IF(OR($C282="",G282=""),"",G282+N(R282))</f>
        <v/>
      </c>
      <c r="I282" s="88">
        <f>IF(OR(H282="",E282="",N(E282)=0),"",H282/E282)</f>
        <v/>
      </c>
      <c r="J282" s="86">
        <f>IF($C282="","",IF(H282="","NO COUNT",IF(OR(E282="",N(E282)=0),"NO PAR",IF(I282&lt;=cfg_Crit,"CRITICAL",IF(I282&lt;=cfg_Low,"LOW","OK")))))</f>
        <v/>
      </c>
      <c r="K282" s="87">
        <f>IF(OR($C282="",H282="",E282=""),"",MAX(0,E282-H282))</f>
        <v/>
      </c>
      <c r="L282" s="89">
        <f>IF(OR($C282="",N282=0),"",INDEX(CL_Date,MATCH('_Engine'!E278&amp;"|"&amp;N282,CL_Key,0)))</f>
        <v/>
      </c>
      <c r="M282" s="89">
        <f>'_Engine'!F278</f>
        <v/>
      </c>
      <c r="N282" s="87">
        <f>IF($C282="","",COUNTIFS(CL_Prod,'_Engine'!E278,CL_Count,"&lt;&gt;"))</f>
        <v/>
      </c>
      <c r="O282" s="89">
        <f>'_Engine'!L278</f>
        <v/>
      </c>
      <c r="P282" s="90">
        <f>IF(ISNUMBER(O282),O282-cfg_AsOf,"")</f>
        <v/>
      </c>
      <c r="Q282" s="86">
        <f>IF($C282="","",IF(NOT(ISNUMBER(O282)),"N/A",IF(P282&lt;0,"EXPIRED",IF(P282&lt;=cfg_ExpiryWarn,"EXPIRING","OK"))))</f>
        <v/>
      </c>
      <c r="R282" s="87">
        <f>IF(OR($C282="",L282=""),"",SUMIFS(RC_Qty,RC_Prod,'_Engine'!E278,RC_Date,"&gt;"&amp;L282))</f>
        <v/>
      </c>
      <c r="S282" s="85">
        <f>'_Engine'!AC278</f>
        <v/>
      </c>
      <c r="T282" s="91">
        <f>'_Engine'!AD278</f>
        <v/>
      </c>
    </row>
    <row r="283" ht="20" customHeight="1">
      <c r="B283" s="85">
        <f>'_Engine'!B279</f>
        <v/>
      </c>
      <c r="C283" s="85">
        <f>'_Engine'!C279</f>
        <v/>
      </c>
      <c r="D283" s="86">
        <f>'_Engine'!D279</f>
        <v/>
      </c>
      <c r="E283" s="87">
        <f>'_Engine'!G279</f>
        <v/>
      </c>
      <c r="F283" s="87">
        <f>IF(OR($C283="",N283=0),"",INDEX(CL_Count,MATCH('_Engine'!E279&amp;"|1",CL_Key,0)))</f>
        <v/>
      </c>
      <c r="G283" s="87">
        <f>IF(OR($C283="",N283=0),"",INDEX(CL_Count,MATCH('_Engine'!E279&amp;"|"&amp;N283,CL_Key,0)))</f>
        <v/>
      </c>
      <c r="H283" s="87">
        <f>IF(OR($C283="",G283=""),"",G283+N(R283))</f>
        <v/>
      </c>
      <c r="I283" s="88">
        <f>IF(OR(H283="",E283="",N(E283)=0),"",H283/E283)</f>
        <v/>
      </c>
      <c r="J283" s="86">
        <f>IF($C283="","",IF(H283="","NO COUNT",IF(OR(E283="",N(E283)=0),"NO PAR",IF(I283&lt;=cfg_Crit,"CRITICAL",IF(I283&lt;=cfg_Low,"LOW","OK")))))</f>
        <v/>
      </c>
      <c r="K283" s="87">
        <f>IF(OR($C283="",H283="",E283=""),"",MAX(0,E283-H283))</f>
        <v/>
      </c>
      <c r="L283" s="89">
        <f>IF(OR($C283="",N283=0),"",INDEX(CL_Date,MATCH('_Engine'!E279&amp;"|"&amp;N283,CL_Key,0)))</f>
        <v/>
      </c>
      <c r="M283" s="89">
        <f>'_Engine'!F279</f>
        <v/>
      </c>
      <c r="N283" s="87">
        <f>IF($C283="","",COUNTIFS(CL_Prod,'_Engine'!E279,CL_Count,"&lt;&gt;"))</f>
        <v/>
      </c>
      <c r="O283" s="89">
        <f>'_Engine'!L279</f>
        <v/>
      </c>
      <c r="P283" s="90">
        <f>IF(ISNUMBER(O283),O283-cfg_AsOf,"")</f>
        <v/>
      </c>
      <c r="Q283" s="86">
        <f>IF($C283="","",IF(NOT(ISNUMBER(O283)),"N/A",IF(P283&lt;0,"EXPIRED",IF(P283&lt;=cfg_ExpiryWarn,"EXPIRING","OK"))))</f>
        <v/>
      </c>
      <c r="R283" s="87">
        <f>IF(OR($C283="",L283=""),"",SUMIFS(RC_Qty,RC_Prod,'_Engine'!E279,RC_Date,"&gt;"&amp;L283))</f>
        <v/>
      </c>
      <c r="S283" s="85">
        <f>'_Engine'!AC279</f>
        <v/>
      </c>
      <c r="T283" s="91">
        <f>'_Engine'!AD279</f>
        <v/>
      </c>
    </row>
    <row r="284" ht="20" customHeight="1">
      <c r="B284" s="85">
        <f>'_Engine'!B280</f>
        <v/>
      </c>
      <c r="C284" s="85">
        <f>'_Engine'!C280</f>
        <v/>
      </c>
      <c r="D284" s="86">
        <f>'_Engine'!D280</f>
        <v/>
      </c>
      <c r="E284" s="87">
        <f>'_Engine'!G280</f>
        <v/>
      </c>
      <c r="F284" s="87">
        <f>IF(OR($C284="",N284=0),"",INDEX(CL_Count,MATCH('_Engine'!E280&amp;"|1",CL_Key,0)))</f>
        <v/>
      </c>
      <c r="G284" s="87">
        <f>IF(OR($C284="",N284=0),"",INDEX(CL_Count,MATCH('_Engine'!E280&amp;"|"&amp;N284,CL_Key,0)))</f>
        <v/>
      </c>
      <c r="H284" s="87">
        <f>IF(OR($C284="",G284=""),"",G284+N(R284))</f>
        <v/>
      </c>
      <c r="I284" s="88">
        <f>IF(OR(H284="",E284="",N(E284)=0),"",H284/E284)</f>
        <v/>
      </c>
      <c r="J284" s="86">
        <f>IF($C284="","",IF(H284="","NO COUNT",IF(OR(E284="",N(E284)=0),"NO PAR",IF(I284&lt;=cfg_Crit,"CRITICAL",IF(I284&lt;=cfg_Low,"LOW","OK")))))</f>
        <v/>
      </c>
      <c r="K284" s="87">
        <f>IF(OR($C284="",H284="",E284=""),"",MAX(0,E284-H284))</f>
        <v/>
      </c>
      <c r="L284" s="89">
        <f>IF(OR($C284="",N284=0),"",INDEX(CL_Date,MATCH('_Engine'!E280&amp;"|"&amp;N284,CL_Key,0)))</f>
        <v/>
      </c>
      <c r="M284" s="89">
        <f>'_Engine'!F280</f>
        <v/>
      </c>
      <c r="N284" s="87">
        <f>IF($C284="","",COUNTIFS(CL_Prod,'_Engine'!E280,CL_Count,"&lt;&gt;"))</f>
        <v/>
      </c>
      <c r="O284" s="89">
        <f>'_Engine'!L280</f>
        <v/>
      </c>
      <c r="P284" s="90">
        <f>IF(ISNUMBER(O284),O284-cfg_AsOf,"")</f>
        <v/>
      </c>
      <c r="Q284" s="86">
        <f>IF($C284="","",IF(NOT(ISNUMBER(O284)),"N/A",IF(P284&lt;0,"EXPIRED",IF(P284&lt;=cfg_ExpiryWarn,"EXPIRING","OK"))))</f>
        <v/>
      </c>
      <c r="R284" s="87">
        <f>IF(OR($C284="",L284=""),"",SUMIFS(RC_Qty,RC_Prod,'_Engine'!E280,RC_Date,"&gt;"&amp;L284))</f>
        <v/>
      </c>
      <c r="S284" s="85">
        <f>'_Engine'!AC280</f>
        <v/>
      </c>
      <c r="T284" s="91">
        <f>'_Engine'!AD280</f>
        <v/>
      </c>
    </row>
    <row r="285" ht="20" customHeight="1">
      <c r="B285" s="85">
        <f>'_Engine'!B281</f>
        <v/>
      </c>
      <c r="C285" s="85">
        <f>'_Engine'!C281</f>
        <v/>
      </c>
      <c r="D285" s="86">
        <f>'_Engine'!D281</f>
        <v/>
      </c>
      <c r="E285" s="87">
        <f>'_Engine'!G281</f>
        <v/>
      </c>
      <c r="F285" s="87">
        <f>IF(OR($C285="",N285=0),"",INDEX(CL_Count,MATCH('_Engine'!E281&amp;"|1",CL_Key,0)))</f>
        <v/>
      </c>
      <c r="G285" s="87">
        <f>IF(OR($C285="",N285=0),"",INDEX(CL_Count,MATCH('_Engine'!E281&amp;"|"&amp;N285,CL_Key,0)))</f>
        <v/>
      </c>
      <c r="H285" s="87">
        <f>IF(OR($C285="",G285=""),"",G285+N(R285))</f>
        <v/>
      </c>
      <c r="I285" s="88">
        <f>IF(OR(H285="",E285="",N(E285)=0),"",H285/E285)</f>
        <v/>
      </c>
      <c r="J285" s="86">
        <f>IF($C285="","",IF(H285="","NO COUNT",IF(OR(E285="",N(E285)=0),"NO PAR",IF(I285&lt;=cfg_Crit,"CRITICAL",IF(I285&lt;=cfg_Low,"LOW","OK")))))</f>
        <v/>
      </c>
      <c r="K285" s="87">
        <f>IF(OR($C285="",H285="",E285=""),"",MAX(0,E285-H285))</f>
        <v/>
      </c>
      <c r="L285" s="89">
        <f>IF(OR($C285="",N285=0),"",INDEX(CL_Date,MATCH('_Engine'!E281&amp;"|"&amp;N285,CL_Key,0)))</f>
        <v/>
      </c>
      <c r="M285" s="89">
        <f>'_Engine'!F281</f>
        <v/>
      </c>
      <c r="N285" s="87">
        <f>IF($C285="","",COUNTIFS(CL_Prod,'_Engine'!E281,CL_Count,"&lt;&gt;"))</f>
        <v/>
      </c>
      <c r="O285" s="89">
        <f>'_Engine'!L281</f>
        <v/>
      </c>
      <c r="P285" s="90">
        <f>IF(ISNUMBER(O285),O285-cfg_AsOf,"")</f>
        <v/>
      </c>
      <c r="Q285" s="86">
        <f>IF($C285="","",IF(NOT(ISNUMBER(O285)),"N/A",IF(P285&lt;0,"EXPIRED",IF(P285&lt;=cfg_ExpiryWarn,"EXPIRING","OK"))))</f>
        <v/>
      </c>
      <c r="R285" s="87">
        <f>IF(OR($C285="",L285=""),"",SUMIFS(RC_Qty,RC_Prod,'_Engine'!E281,RC_Date,"&gt;"&amp;L285))</f>
        <v/>
      </c>
      <c r="S285" s="85">
        <f>'_Engine'!AC281</f>
        <v/>
      </c>
      <c r="T285" s="91">
        <f>'_Engine'!AD281</f>
        <v/>
      </c>
    </row>
    <row r="286" ht="20" customHeight="1">
      <c r="B286" s="85">
        <f>'_Engine'!B282</f>
        <v/>
      </c>
      <c r="C286" s="85">
        <f>'_Engine'!C282</f>
        <v/>
      </c>
      <c r="D286" s="86">
        <f>'_Engine'!D282</f>
        <v/>
      </c>
      <c r="E286" s="87">
        <f>'_Engine'!G282</f>
        <v/>
      </c>
      <c r="F286" s="87">
        <f>IF(OR($C286="",N286=0),"",INDEX(CL_Count,MATCH('_Engine'!E282&amp;"|1",CL_Key,0)))</f>
        <v/>
      </c>
      <c r="G286" s="87">
        <f>IF(OR($C286="",N286=0),"",INDEX(CL_Count,MATCH('_Engine'!E282&amp;"|"&amp;N286,CL_Key,0)))</f>
        <v/>
      </c>
      <c r="H286" s="87">
        <f>IF(OR($C286="",G286=""),"",G286+N(R286))</f>
        <v/>
      </c>
      <c r="I286" s="88">
        <f>IF(OR(H286="",E286="",N(E286)=0),"",H286/E286)</f>
        <v/>
      </c>
      <c r="J286" s="86">
        <f>IF($C286="","",IF(H286="","NO COUNT",IF(OR(E286="",N(E286)=0),"NO PAR",IF(I286&lt;=cfg_Crit,"CRITICAL",IF(I286&lt;=cfg_Low,"LOW","OK")))))</f>
        <v/>
      </c>
      <c r="K286" s="87">
        <f>IF(OR($C286="",H286="",E286=""),"",MAX(0,E286-H286))</f>
        <v/>
      </c>
      <c r="L286" s="89">
        <f>IF(OR($C286="",N286=0),"",INDEX(CL_Date,MATCH('_Engine'!E282&amp;"|"&amp;N286,CL_Key,0)))</f>
        <v/>
      </c>
      <c r="M286" s="89">
        <f>'_Engine'!F282</f>
        <v/>
      </c>
      <c r="N286" s="87">
        <f>IF($C286="","",COUNTIFS(CL_Prod,'_Engine'!E282,CL_Count,"&lt;&gt;"))</f>
        <v/>
      </c>
      <c r="O286" s="89">
        <f>'_Engine'!L282</f>
        <v/>
      </c>
      <c r="P286" s="90">
        <f>IF(ISNUMBER(O286),O286-cfg_AsOf,"")</f>
        <v/>
      </c>
      <c r="Q286" s="86">
        <f>IF($C286="","",IF(NOT(ISNUMBER(O286)),"N/A",IF(P286&lt;0,"EXPIRED",IF(P286&lt;=cfg_ExpiryWarn,"EXPIRING","OK"))))</f>
        <v/>
      </c>
      <c r="R286" s="87">
        <f>IF(OR($C286="",L286=""),"",SUMIFS(RC_Qty,RC_Prod,'_Engine'!E282,RC_Date,"&gt;"&amp;L286))</f>
        <v/>
      </c>
      <c r="S286" s="85">
        <f>'_Engine'!AC282</f>
        <v/>
      </c>
      <c r="T286" s="91">
        <f>'_Engine'!AD282</f>
        <v/>
      </c>
    </row>
    <row r="287" ht="20" customHeight="1">
      <c r="B287" s="85">
        <f>'_Engine'!B283</f>
        <v/>
      </c>
      <c r="C287" s="85">
        <f>'_Engine'!C283</f>
        <v/>
      </c>
      <c r="D287" s="86">
        <f>'_Engine'!D283</f>
        <v/>
      </c>
      <c r="E287" s="87">
        <f>'_Engine'!G283</f>
        <v/>
      </c>
      <c r="F287" s="87">
        <f>IF(OR($C287="",N287=0),"",INDEX(CL_Count,MATCH('_Engine'!E283&amp;"|1",CL_Key,0)))</f>
        <v/>
      </c>
      <c r="G287" s="87">
        <f>IF(OR($C287="",N287=0),"",INDEX(CL_Count,MATCH('_Engine'!E283&amp;"|"&amp;N287,CL_Key,0)))</f>
        <v/>
      </c>
      <c r="H287" s="87">
        <f>IF(OR($C287="",G287=""),"",G287+N(R287))</f>
        <v/>
      </c>
      <c r="I287" s="88">
        <f>IF(OR(H287="",E287="",N(E287)=0),"",H287/E287)</f>
        <v/>
      </c>
      <c r="J287" s="86">
        <f>IF($C287="","",IF(H287="","NO COUNT",IF(OR(E287="",N(E287)=0),"NO PAR",IF(I287&lt;=cfg_Crit,"CRITICAL",IF(I287&lt;=cfg_Low,"LOW","OK")))))</f>
        <v/>
      </c>
      <c r="K287" s="87">
        <f>IF(OR($C287="",H287="",E287=""),"",MAX(0,E287-H287))</f>
        <v/>
      </c>
      <c r="L287" s="89">
        <f>IF(OR($C287="",N287=0),"",INDEX(CL_Date,MATCH('_Engine'!E283&amp;"|"&amp;N287,CL_Key,0)))</f>
        <v/>
      </c>
      <c r="M287" s="89">
        <f>'_Engine'!F283</f>
        <v/>
      </c>
      <c r="N287" s="87">
        <f>IF($C287="","",COUNTIFS(CL_Prod,'_Engine'!E283,CL_Count,"&lt;&gt;"))</f>
        <v/>
      </c>
      <c r="O287" s="89">
        <f>'_Engine'!L283</f>
        <v/>
      </c>
      <c r="P287" s="90">
        <f>IF(ISNUMBER(O287),O287-cfg_AsOf,"")</f>
        <v/>
      </c>
      <c r="Q287" s="86">
        <f>IF($C287="","",IF(NOT(ISNUMBER(O287)),"N/A",IF(P287&lt;0,"EXPIRED",IF(P287&lt;=cfg_ExpiryWarn,"EXPIRING","OK"))))</f>
        <v/>
      </c>
      <c r="R287" s="87">
        <f>IF(OR($C287="",L287=""),"",SUMIFS(RC_Qty,RC_Prod,'_Engine'!E283,RC_Date,"&gt;"&amp;L287))</f>
        <v/>
      </c>
      <c r="S287" s="85">
        <f>'_Engine'!AC283</f>
        <v/>
      </c>
      <c r="T287" s="91">
        <f>'_Engine'!AD283</f>
        <v/>
      </c>
    </row>
    <row r="288" ht="20" customHeight="1">
      <c r="B288" s="85">
        <f>'_Engine'!B284</f>
        <v/>
      </c>
      <c r="C288" s="85">
        <f>'_Engine'!C284</f>
        <v/>
      </c>
      <c r="D288" s="86">
        <f>'_Engine'!D284</f>
        <v/>
      </c>
      <c r="E288" s="87">
        <f>'_Engine'!G284</f>
        <v/>
      </c>
      <c r="F288" s="87">
        <f>IF(OR($C288="",N288=0),"",INDEX(CL_Count,MATCH('_Engine'!E284&amp;"|1",CL_Key,0)))</f>
        <v/>
      </c>
      <c r="G288" s="87">
        <f>IF(OR($C288="",N288=0),"",INDEX(CL_Count,MATCH('_Engine'!E284&amp;"|"&amp;N288,CL_Key,0)))</f>
        <v/>
      </c>
      <c r="H288" s="87">
        <f>IF(OR($C288="",G288=""),"",G288+N(R288))</f>
        <v/>
      </c>
      <c r="I288" s="88">
        <f>IF(OR(H288="",E288="",N(E288)=0),"",H288/E288)</f>
        <v/>
      </c>
      <c r="J288" s="86">
        <f>IF($C288="","",IF(H288="","NO COUNT",IF(OR(E288="",N(E288)=0),"NO PAR",IF(I288&lt;=cfg_Crit,"CRITICAL",IF(I288&lt;=cfg_Low,"LOW","OK")))))</f>
        <v/>
      </c>
      <c r="K288" s="87">
        <f>IF(OR($C288="",H288="",E288=""),"",MAX(0,E288-H288))</f>
        <v/>
      </c>
      <c r="L288" s="89">
        <f>IF(OR($C288="",N288=0),"",INDEX(CL_Date,MATCH('_Engine'!E284&amp;"|"&amp;N288,CL_Key,0)))</f>
        <v/>
      </c>
      <c r="M288" s="89">
        <f>'_Engine'!F284</f>
        <v/>
      </c>
      <c r="N288" s="87">
        <f>IF($C288="","",COUNTIFS(CL_Prod,'_Engine'!E284,CL_Count,"&lt;&gt;"))</f>
        <v/>
      </c>
      <c r="O288" s="89">
        <f>'_Engine'!L284</f>
        <v/>
      </c>
      <c r="P288" s="90">
        <f>IF(ISNUMBER(O288),O288-cfg_AsOf,"")</f>
        <v/>
      </c>
      <c r="Q288" s="86">
        <f>IF($C288="","",IF(NOT(ISNUMBER(O288)),"N/A",IF(P288&lt;0,"EXPIRED",IF(P288&lt;=cfg_ExpiryWarn,"EXPIRING","OK"))))</f>
        <v/>
      </c>
      <c r="R288" s="87">
        <f>IF(OR($C288="",L288=""),"",SUMIFS(RC_Qty,RC_Prod,'_Engine'!E284,RC_Date,"&gt;"&amp;L288))</f>
        <v/>
      </c>
      <c r="S288" s="85">
        <f>'_Engine'!AC284</f>
        <v/>
      </c>
      <c r="T288" s="91">
        <f>'_Engine'!AD284</f>
        <v/>
      </c>
    </row>
    <row r="289" ht="20" customHeight="1">
      <c r="B289" s="85">
        <f>'_Engine'!B285</f>
        <v/>
      </c>
      <c r="C289" s="85">
        <f>'_Engine'!C285</f>
        <v/>
      </c>
      <c r="D289" s="86">
        <f>'_Engine'!D285</f>
        <v/>
      </c>
      <c r="E289" s="87">
        <f>'_Engine'!G285</f>
        <v/>
      </c>
      <c r="F289" s="87">
        <f>IF(OR($C289="",N289=0),"",INDEX(CL_Count,MATCH('_Engine'!E285&amp;"|1",CL_Key,0)))</f>
        <v/>
      </c>
      <c r="G289" s="87">
        <f>IF(OR($C289="",N289=0),"",INDEX(CL_Count,MATCH('_Engine'!E285&amp;"|"&amp;N289,CL_Key,0)))</f>
        <v/>
      </c>
      <c r="H289" s="87">
        <f>IF(OR($C289="",G289=""),"",G289+N(R289))</f>
        <v/>
      </c>
      <c r="I289" s="88">
        <f>IF(OR(H289="",E289="",N(E289)=0),"",H289/E289)</f>
        <v/>
      </c>
      <c r="J289" s="86">
        <f>IF($C289="","",IF(H289="","NO COUNT",IF(OR(E289="",N(E289)=0),"NO PAR",IF(I289&lt;=cfg_Crit,"CRITICAL",IF(I289&lt;=cfg_Low,"LOW","OK")))))</f>
        <v/>
      </c>
      <c r="K289" s="87">
        <f>IF(OR($C289="",H289="",E289=""),"",MAX(0,E289-H289))</f>
        <v/>
      </c>
      <c r="L289" s="89">
        <f>IF(OR($C289="",N289=0),"",INDEX(CL_Date,MATCH('_Engine'!E285&amp;"|"&amp;N289,CL_Key,0)))</f>
        <v/>
      </c>
      <c r="M289" s="89">
        <f>'_Engine'!F285</f>
        <v/>
      </c>
      <c r="N289" s="87">
        <f>IF($C289="","",COUNTIFS(CL_Prod,'_Engine'!E285,CL_Count,"&lt;&gt;"))</f>
        <v/>
      </c>
      <c r="O289" s="89">
        <f>'_Engine'!L285</f>
        <v/>
      </c>
      <c r="P289" s="90">
        <f>IF(ISNUMBER(O289),O289-cfg_AsOf,"")</f>
        <v/>
      </c>
      <c r="Q289" s="86">
        <f>IF($C289="","",IF(NOT(ISNUMBER(O289)),"N/A",IF(P289&lt;0,"EXPIRED",IF(P289&lt;=cfg_ExpiryWarn,"EXPIRING","OK"))))</f>
        <v/>
      </c>
      <c r="R289" s="87">
        <f>IF(OR($C289="",L289=""),"",SUMIFS(RC_Qty,RC_Prod,'_Engine'!E285,RC_Date,"&gt;"&amp;L289))</f>
        <v/>
      </c>
      <c r="S289" s="85">
        <f>'_Engine'!AC285</f>
        <v/>
      </c>
      <c r="T289" s="91">
        <f>'_Engine'!AD285</f>
        <v/>
      </c>
    </row>
    <row r="290" ht="20" customHeight="1">
      <c r="B290" s="85">
        <f>'_Engine'!B286</f>
        <v/>
      </c>
      <c r="C290" s="85">
        <f>'_Engine'!C286</f>
        <v/>
      </c>
      <c r="D290" s="86">
        <f>'_Engine'!D286</f>
        <v/>
      </c>
      <c r="E290" s="87">
        <f>'_Engine'!G286</f>
        <v/>
      </c>
      <c r="F290" s="87">
        <f>IF(OR($C290="",N290=0),"",INDEX(CL_Count,MATCH('_Engine'!E286&amp;"|1",CL_Key,0)))</f>
        <v/>
      </c>
      <c r="G290" s="87">
        <f>IF(OR($C290="",N290=0),"",INDEX(CL_Count,MATCH('_Engine'!E286&amp;"|"&amp;N290,CL_Key,0)))</f>
        <v/>
      </c>
      <c r="H290" s="87">
        <f>IF(OR($C290="",G290=""),"",G290+N(R290))</f>
        <v/>
      </c>
      <c r="I290" s="88">
        <f>IF(OR(H290="",E290="",N(E290)=0),"",H290/E290)</f>
        <v/>
      </c>
      <c r="J290" s="86">
        <f>IF($C290="","",IF(H290="","NO COUNT",IF(OR(E290="",N(E290)=0),"NO PAR",IF(I290&lt;=cfg_Crit,"CRITICAL",IF(I290&lt;=cfg_Low,"LOW","OK")))))</f>
        <v/>
      </c>
      <c r="K290" s="87">
        <f>IF(OR($C290="",H290="",E290=""),"",MAX(0,E290-H290))</f>
        <v/>
      </c>
      <c r="L290" s="89">
        <f>IF(OR($C290="",N290=0),"",INDEX(CL_Date,MATCH('_Engine'!E286&amp;"|"&amp;N290,CL_Key,0)))</f>
        <v/>
      </c>
      <c r="M290" s="89">
        <f>'_Engine'!F286</f>
        <v/>
      </c>
      <c r="N290" s="87">
        <f>IF($C290="","",COUNTIFS(CL_Prod,'_Engine'!E286,CL_Count,"&lt;&gt;"))</f>
        <v/>
      </c>
      <c r="O290" s="89">
        <f>'_Engine'!L286</f>
        <v/>
      </c>
      <c r="P290" s="90">
        <f>IF(ISNUMBER(O290),O290-cfg_AsOf,"")</f>
        <v/>
      </c>
      <c r="Q290" s="86">
        <f>IF($C290="","",IF(NOT(ISNUMBER(O290)),"N/A",IF(P290&lt;0,"EXPIRED",IF(P290&lt;=cfg_ExpiryWarn,"EXPIRING","OK"))))</f>
        <v/>
      </c>
      <c r="R290" s="87">
        <f>IF(OR($C290="",L290=""),"",SUMIFS(RC_Qty,RC_Prod,'_Engine'!E286,RC_Date,"&gt;"&amp;L290))</f>
        <v/>
      </c>
      <c r="S290" s="85">
        <f>'_Engine'!AC286</f>
        <v/>
      </c>
      <c r="T290" s="91">
        <f>'_Engine'!AD286</f>
        <v/>
      </c>
    </row>
    <row r="291" ht="20" customHeight="1">
      <c r="B291" s="85">
        <f>'_Engine'!B287</f>
        <v/>
      </c>
      <c r="C291" s="85">
        <f>'_Engine'!C287</f>
        <v/>
      </c>
      <c r="D291" s="86">
        <f>'_Engine'!D287</f>
        <v/>
      </c>
      <c r="E291" s="87">
        <f>'_Engine'!G287</f>
        <v/>
      </c>
      <c r="F291" s="87">
        <f>IF(OR($C291="",N291=0),"",INDEX(CL_Count,MATCH('_Engine'!E287&amp;"|1",CL_Key,0)))</f>
        <v/>
      </c>
      <c r="G291" s="87">
        <f>IF(OR($C291="",N291=0),"",INDEX(CL_Count,MATCH('_Engine'!E287&amp;"|"&amp;N291,CL_Key,0)))</f>
        <v/>
      </c>
      <c r="H291" s="87">
        <f>IF(OR($C291="",G291=""),"",G291+N(R291))</f>
        <v/>
      </c>
      <c r="I291" s="88">
        <f>IF(OR(H291="",E291="",N(E291)=0),"",H291/E291)</f>
        <v/>
      </c>
      <c r="J291" s="86">
        <f>IF($C291="","",IF(H291="","NO COUNT",IF(OR(E291="",N(E291)=0),"NO PAR",IF(I291&lt;=cfg_Crit,"CRITICAL",IF(I291&lt;=cfg_Low,"LOW","OK")))))</f>
        <v/>
      </c>
      <c r="K291" s="87">
        <f>IF(OR($C291="",H291="",E291=""),"",MAX(0,E291-H291))</f>
        <v/>
      </c>
      <c r="L291" s="89">
        <f>IF(OR($C291="",N291=0),"",INDEX(CL_Date,MATCH('_Engine'!E287&amp;"|"&amp;N291,CL_Key,0)))</f>
        <v/>
      </c>
      <c r="M291" s="89">
        <f>'_Engine'!F287</f>
        <v/>
      </c>
      <c r="N291" s="87">
        <f>IF($C291="","",COUNTIFS(CL_Prod,'_Engine'!E287,CL_Count,"&lt;&gt;"))</f>
        <v/>
      </c>
      <c r="O291" s="89">
        <f>'_Engine'!L287</f>
        <v/>
      </c>
      <c r="P291" s="90">
        <f>IF(ISNUMBER(O291),O291-cfg_AsOf,"")</f>
        <v/>
      </c>
      <c r="Q291" s="86">
        <f>IF($C291="","",IF(NOT(ISNUMBER(O291)),"N/A",IF(P291&lt;0,"EXPIRED",IF(P291&lt;=cfg_ExpiryWarn,"EXPIRING","OK"))))</f>
        <v/>
      </c>
      <c r="R291" s="87">
        <f>IF(OR($C291="",L291=""),"",SUMIFS(RC_Qty,RC_Prod,'_Engine'!E287,RC_Date,"&gt;"&amp;L291))</f>
        <v/>
      </c>
      <c r="S291" s="85">
        <f>'_Engine'!AC287</f>
        <v/>
      </c>
      <c r="T291" s="91">
        <f>'_Engine'!AD287</f>
        <v/>
      </c>
    </row>
    <row r="292" ht="20" customHeight="1">
      <c r="B292" s="85">
        <f>'_Engine'!B288</f>
        <v/>
      </c>
      <c r="C292" s="85">
        <f>'_Engine'!C288</f>
        <v/>
      </c>
      <c r="D292" s="86">
        <f>'_Engine'!D288</f>
        <v/>
      </c>
      <c r="E292" s="87">
        <f>'_Engine'!G288</f>
        <v/>
      </c>
      <c r="F292" s="87">
        <f>IF(OR($C292="",N292=0),"",INDEX(CL_Count,MATCH('_Engine'!E288&amp;"|1",CL_Key,0)))</f>
        <v/>
      </c>
      <c r="G292" s="87">
        <f>IF(OR($C292="",N292=0),"",INDEX(CL_Count,MATCH('_Engine'!E288&amp;"|"&amp;N292,CL_Key,0)))</f>
        <v/>
      </c>
      <c r="H292" s="87">
        <f>IF(OR($C292="",G292=""),"",G292+N(R292))</f>
        <v/>
      </c>
      <c r="I292" s="88">
        <f>IF(OR(H292="",E292="",N(E292)=0),"",H292/E292)</f>
        <v/>
      </c>
      <c r="J292" s="86">
        <f>IF($C292="","",IF(H292="","NO COUNT",IF(OR(E292="",N(E292)=0),"NO PAR",IF(I292&lt;=cfg_Crit,"CRITICAL",IF(I292&lt;=cfg_Low,"LOW","OK")))))</f>
        <v/>
      </c>
      <c r="K292" s="87">
        <f>IF(OR($C292="",H292="",E292=""),"",MAX(0,E292-H292))</f>
        <v/>
      </c>
      <c r="L292" s="89">
        <f>IF(OR($C292="",N292=0),"",INDEX(CL_Date,MATCH('_Engine'!E288&amp;"|"&amp;N292,CL_Key,0)))</f>
        <v/>
      </c>
      <c r="M292" s="89">
        <f>'_Engine'!F288</f>
        <v/>
      </c>
      <c r="N292" s="87">
        <f>IF($C292="","",COUNTIFS(CL_Prod,'_Engine'!E288,CL_Count,"&lt;&gt;"))</f>
        <v/>
      </c>
      <c r="O292" s="89">
        <f>'_Engine'!L288</f>
        <v/>
      </c>
      <c r="P292" s="90">
        <f>IF(ISNUMBER(O292),O292-cfg_AsOf,"")</f>
        <v/>
      </c>
      <c r="Q292" s="86">
        <f>IF($C292="","",IF(NOT(ISNUMBER(O292)),"N/A",IF(P292&lt;0,"EXPIRED",IF(P292&lt;=cfg_ExpiryWarn,"EXPIRING","OK"))))</f>
        <v/>
      </c>
      <c r="R292" s="87">
        <f>IF(OR($C292="",L292=""),"",SUMIFS(RC_Qty,RC_Prod,'_Engine'!E288,RC_Date,"&gt;"&amp;L292))</f>
        <v/>
      </c>
      <c r="S292" s="85">
        <f>'_Engine'!AC288</f>
        <v/>
      </c>
      <c r="T292" s="91">
        <f>'_Engine'!AD288</f>
        <v/>
      </c>
    </row>
    <row r="293" ht="20" customHeight="1">
      <c r="B293" s="85">
        <f>'_Engine'!B289</f>
        <v/>
      </c>
      <c r="C293" s="85">
        <f>'_Engine'!C289</f>
        <v/>
      </c>
      <c r="D293" s="86">
        <f>'_Engine'!D289</f>
        <v/>
      </c>
      <c r="E293" s="87">
        <f>'_Engine'!G289</f>
        <v/>
      </c>
      <c r="F293" s="87">
        <f>IF(OR($C293="",N293=0),"",INDEX(CL_Count,MATCH('_Engine'!E289&amp;"|1",CL_Key,0)))</f>
        <v/>
      </c>
      <c r="G293" s="87">
        <f>IF(OR($C293="",N293=0),"",INDEX(CL_Count,MATCH('_Engine'!E289&amp;"|"&amp;N293,CL_Key,0)))</f>
        <v/>
      </c>
      <c r="H293" s="87">
        <f>IF(OR($C293="",G293=""),"",G293+N(R293))</f>
        <v/>
      </c>
      <c r="I293" s="88">
        <f>IF(OR(H293="",E293="",N(E293)=0),"",H293/E293)</f>
        <v/>
      </c>
      <c r="J293" s="86">
        <f>IF($C293="","",IF(H293="","NO COUNT",IF(OR(E293="",N(E293)=0),"NO PAR",IF(I293&lt;=cfg_Crit,"CRITICAL",IF(I293&lt;=cfg_Low,"LOW","OK")))))</f>
        <v/>
      </c>
      <c r="K293" s="87">
        <f>IF(OR($C293="",H293="",E293=""),"",MAX(0,E293-H293))</f>
        <v/>
      </c>
      <c r="L293" s="89">
        <f>IF(OR($C293="",N293=0),"",INDEX(CL_Date,MATCH('_Engine'!E289&amp;"|"&amp;N293,CL_Key,0)))</f>
        <v/>
      </c>
      <c r="M293" s="89">
        <f>'_Engine'!F289</f>
        <v/>
      </c>
      <c r="N293" s="87">
        <f>IF($C293="","",COUNTIFS(CL_Prod,'_Engine'!E289,CL_Count,"&lt;&gt;"))</f>
        <v/>
      </c>
      <c r="O293" s="89">
        <f>'_Engine'!L289</f>
        <v/>
      </c>
      <c r="P293" s="90">
        <f>IF(ISNUMBER(O293),O293-cfg_AsOf,"")</f>
        <v/>
      </c>
      <c r="Q293" s="86">
        <f>IF($C293="","",IF(NOT(ISNUMBER(O293)),"N/A",IF(P293&lt;0,"EXPIRED",IF(P293&lt;=cfg_ExpiryWarn,"EXPIRING","OK"))))</f>
        <v/>
      </c>
      <c r="R293" s="87">
        <f>IF(OR($C293="",L293=""),"",SUMIFS(RC_Qty,RC_Prod,'_Engine'!E289,RC_Date,"&gt;"&amp;L293))</f>
        <v/>
      </c>
      <c r="S293" s="85">
        <f>'_Engine'!AC289</f>
        <v/>
      </c>
      <c r="T293" s="91">
        <f>'_Engine'!AD289</f>
        <v/>
      </c>
    </row>
    <row r="294" ht="20" customHeight="1">
      <c r="B294" s="85">
        <f>'_Engine'!B290</f>
        <v/>
      </c>
      <c r="C294" s="85">
        <f>'_Engine'!C290</f>
        <v/>
      </c>
      <c r="D294" s="86">
        <f>'_Engine'!D290</f>
        <v/>
      </c>
      <c r="E294" s="87">
        <f>'_Engine'!G290</f>
        <v/>
      </c>
      <c r="F294" s="87">
        <f>IF(OR($C294="",N294=0),"",INDEX(CL_Count,MATCH('_Engine'!E290&amp;"|1",CL_Key,0)))</f>
        <v/>
      </c>
      <c r="G294" s="87">
        <f>IF(OR($C294="",N294=0),"",INDEX(CL_Count,MATCH('_Engine'!E290&amp;"|"&amp;N294,CL_Key,0)))</f>
        <v/>
      </c>
      <c r="H294" s="87">
        <f>IF(OR($C294="",G294=""),"",G294+N(R294))</f>
        <v/>
      </c>
      <c r="I294" s="88">
        <f>IF(OR(H294="",E294="",N(E294)=0),"",H294/E294)</f>
        <v/>
      </c>
      <c r="J294" s="86">
        <f>IF($C294="","",IF(H294="","NO COUNT",IF(OR(E294="",N(E294)=0),"NO PAR",IF(I294&lt;=cfg_Crit,"CRITICAL",IF(I294&lt;=cfg_Low,"LOW","OK")))))</f>
        <v/>
      </c>
      <c r="K294" s="87">
        <f>IF(OR($C294="",H294="",E294=""),"",MAX(0,E294-H294))</f>
        <v/>
      </c>
      <c r="L294" s="89">
        <f>IF(OR($C294="",N294=0),"",INDEX(CL_Date,MATCH('_Engine'!E290&amp;"|"&amp;N294,CL_Key,0)))</f>
        <v/>
      </c>
      <c r="M294" s="89">
        <f>'_Engine'!F290</f>
        <v/>
      </c>
      <c r="N294" s="87">
        <f>IF($C294="","",COUNTIFS(CL_Prod,'_Engine'!E290,CL_Count,"&lt;&gt;"))</f>
        <v/>
      </c>
      <c r="O294" s="89">
        <f>'_Engine'!L290</f>
        <v/>
      </c>
      <c r="P294" s="90">
        <f>IF(ISNUMBER(O294),O294-cfg_AsOf,"")</f>
        <v/>
      </c>
      <c r="Q294" s="86">
        <f>IF($C294="","",IF(NOT(ISNUMBER(O294)),"N/A",IF(P294&lt;0,"EXPIRED",IF(P294&lt;=cfg_ExpiryWarn,"EXPIRING","OK"))))</f>
        <v/>
      </c>
      <c r="R294" s="87">
        <f>IF(OR($C294="",L294=""),"",SUMIFS(RC_Qty,RC_Prod,'_Engine'!E290,RC_Date,"&gt;"&amp;L294))</f>
        <v/>
      </c>
      <c r="S294" s="85">
        <f>'_Engine'!AC290</f>
        <v/>
      </c>
      <c r="T294" s="91">
        <f>'_Engine'!AD290</f>
        <v/>
      </c>
    </row>
    <row r="295" ht="20" customHeight="1">
      <c r="B295" s="85">
        <f>'_Engine'!B291</f>
        <v/>
      </c>
      <c r="C295" s="85">
        <f>'_Engine'!C291</f>
        <v/>
      </c>
      <c r="D295" s="86">
        <f>'_Engine'!D291</f>
        <v/>
      </c>
      <c r="E295" s="87">
        <f>'_Engine'!G291</f>
        <v/>
      </c>
      <c r="F295" s="87">
        <f>IF(OR($C295="",N295=0),"",INDEX(CL_Count,MATCH('_Engine'!E291&amp;"|1",CL_Key,0)))</f>
        <v/>
      </c>
      <c r="G295" s="87">
        <f>IF(OR($C295="",N295=0),"",INDEX(CL_Count,MATCH('_Engine'!E291&amp;"|"&amp;N295,CL_Key,0)))</f>
        <v/>
      </c>
      <c r="H295" s="87">
        <f>IF(OR($C295="",G295=""),"",G295+N(R295))</f>
        <v/>
      </c>
      <c r="I295" s="88">
        <f>IF(OR(H295="",E295="",N(E295)=0),"",H295/E295)</f>
        <v/>
      </c>
      <c r="J295" s="86">
        <f>IF($C295="","",IF(H295="","NO COUNT",IF(OR(E295="",N(E295)=0),"NO PAR",IF(I295&lt;=cfg_Crit,"CRITICAL",IF(I295&lt;=cfg_Low,"LOW","OK")))))</f>
        <v/>
      </c>
      <c r="K295" s="87">
        <f>IF(OR($C295="",H295="",E295=""),"",MAX(0,E295-H295))</f>
        <v/>
      </c>
      <c r="L295" s="89">
        <f>IF(OR($C295="",N295=0),"",INDEX(CL_Date,MATCH('_Engine'!E291&amp;"|"&amp;N295,CL_Key,0)))</f>
        <v/>
      </c>
      <c r="M295" s="89">
        <f>'_Engine'!F291</f>
        <v/>
      </c>
      <c r="N295" s="87">
        <f>IF($C295="","",COUNTIFS(CL_Prod,'_Engine'!E291,CL_Count,"&lt;&gt;"))</f>
        <v/>
      </c>
      <c r="O295" s="89">
        <f>'_Engine'!L291</f>
        <v/>
      </c>
      <c r="P295" s="90">
        <f>IF(ISNUMBER(O295),O295-cfg_AsOf,"")</f>
        <v/>
      </c>
      <c r="Q295" s="86">
        <f>IF($C295="","",IF(NOT(ISNUMBER(O295)),"N/A",IF(P295&lt;0,"EXPIRED",IF(P295&lt;=cfg_ExpiryWarn,"EXPIRING","OK"))))</f>
        <v/>
      </c>
      <c r="R295" s="87">
        <f>IF(OR($C295="",L295=""),"",SUMIFS(RC_Qty,RC_Prod,'_Engine'!E291,RC_Date,"&gt;"&amp;L295))</f>
        <v/>
      </c>
      <c r="S295" s="85">
        <f>'_Engine'!AC291</f>
        <v/>
      </c>
      <c r="T295" s="91">
        <f>'_Engine'!AD291</f>
        <v/>
      </c>
    </row>
    <row r="296" ht="20" customHeight="1">
      <c r="B296" s="85">
        <f>'_Engine'!B292</f>
        <v/>
      </c>
      <c r="C296" s="85">
        <f>'_Engine'!C292</f>
        <v/>
      </c>
      <c r="D296" s="86">
        <f>'_Engine'!D292</f>
        <v/>
      </c>
      <c r="E296" s="87">
        <f>'_Engine'!G292</f>
        <v/>
      </c>
      <c r="F296" s="87">
        <f>IF(OR($C296="",N296=0),"",INDEX(CL_Count,MATCH('_Engine'!E292&amp;"|1",CL_Key,0)))</f>
        <v/>
      </c>
      <c r="G296" s="87">
        <f>IF(OR($C296="",N296=0),"",INDEX(CL_Count,MATCH('_Engine'!E292&amp;"|"&amp;N296,CL_Key,0)))</f>
        <v/>
      </c>
      <c r="H296" s="87">
        <f>IF(OR($C296="",G296=""),"",G296+N(R296))</f>
        <v/>
      </c>
      <c r="I296" s="88">
        <f>IF(OR(H296="",E296="",N(E296)=0),"",H296/E296)</f>
        <v/>
      </c>
      <c r="J296" s="86">
        <f>IF($C296="","",IF(H296="","NO COUNT",IF(OR(E296="",N(E296)=0),"NO PAR",IF(I296&lt;=cfg_Crit,"CRITICAL",IF(I296&lt;=cfg_Low,"LOW","OK")))))</f>
        <v/>
      </c>
      <c r="K296" s="87">
        <f>IF(OR($C296="",H296="",E296=""),"",MAX(0,E296-H296))</f>
        <v/>
      </c>
      <c r="L296" s="89">
        <f>IF(OR($C296="",N296=0),"",INDEX(CL_Date,MATCH('_Engine'!E292&amp;"|"&amp;N296,CL_Key,0)))</f>
        <v/>
      </c>
      <c r="M296" s="89">
        <f>'_Engine'!F292</f>
        <v/>
      </c>
      <c r="N296" s="87">
        <f>IF($C296="","",COUNTIFS(CL_Prod,'_Engine'!E292,CL_Count,"&lt;&gt;"))</f>
        <v/>
      </c>
      <c r="O296" s="89">
        <f>'_Engine'!L292</f>
        <v/>
      </c>
      <c r="P296" s="90">
        <f>IF(ISNUMBER(O296),O296-cfg_AsOf,"")</f>
        <v/>
      </c>
      <c r="Q296" s="86">
        <f>IF($C296="","",IF(NOT(ISNUMBER(O296)),"N/A",IF(P296&lt;0,"EXPIRED",IF(P296&lt;=cfg_ExpiryWarn,"EXPIRING","OK"))))</f>
        <v/>
      </c>
      <c r="R296" s="87">
        <f>IF(OR($C296="",L296=""),"",SUMIFS(RC_Qty,RC_Prod,'_Engine'!E292,RC_Date,"&gt;"&amp;L296))</f>
        <v/>
      </c>
      <c r="S296" s="85">
        <f>'_Engine'!AC292</f>
        <v/>
      </c>
      <c r="T296" s="91">
        <f>'_Engine'!AD292</f>
        <v/>
      </c>
    </row>
    <row r="297" ht="20" customHeight="1">
      <c r="B297" s="85">
        <f>'_Engine'!B293</f>
        <v/>
      </c>
      <c r="C297" s="85">
        <f>'_Engine'!C293</f>
        <v/>
      </c>
      <c r="D297" s="86">
        <f>'_Engine'!D293</f>
        <v/>
      </c>
      <c r="E297" s="87">
        <f>'_Engine'!G293</f>
        <v/>
      </c>
      <c r="F297" s="87">
        <f>IF(OR($C297="",N297=0),"",INDEX(CL_Count,MATCH('_Engine'!E293&amp;"|1",CL_Key,0)))</f>
        <v/>
      </c>
      <c r="G297" s="87">
        <f>IF(OR($C297="",N297=0),"",INDEX(CL_Count,MATCH('_Engine'!E293&amp;"|"&amp;N297,CL_Key,0)))</f>
        <v/>
      </c>
      <c r="H297" s="87">
        <f>IF(OR($C297="",G297=""),"",G297+N(R297))</f>
        <v/>
      </c>
      <c r="I297" s="88">
        <f>IF(OR(H297="",E297="",N(E297)=0),"",H297/E297)</f>
        <v/>
      </c>
      <c r="J297" s="86">
        <f>IF($C297="","",IF(H297="","NO COUNT",IF(OR(E297="",N(E297)=0),"NO PAR",IF(I297&lt;=cfg_Crit,"CRITICAL",IF(I297&lt;=cfg_Low,"LOW","OK")))))</f>
        <v/>
      </c>
      <c r="K297" s="87">
        <f>IF(OR($C297="",H297="",E297=""),"",MAX(0,E297-H297))</f>
        <v/>
      </c>
      <c r="L297" s="89">
        <f>IF(OR($C297="",N297=0),"",INDEX(CL_Date,MATCH('_Engine'!E293&amp;"|"&amp;N297,CL_Key,0)))</f>
        <v/>
      </c>
      <c r="M297" s="89">
        <f>'_Engine'!F293</f>
        <v/>
      </c>
      <c r="N297" s="87">
        <f>IF($C297="","",COUNTIFS(CL_Prod,'_Engine'!E293,CL_Count,"&lt;&gt;"))</f>
        <v/>
      </c>
      <c r="O297" s="89">
        <f>'_Engine'!L293</f>
        <v/>
      </c>
      <c r="P297" s="90">
        <f>IF(ISNUMBER(O297),O297-cfg_AsOf,"")</f>
        <v/>
      </c>
      <c r="Q297" s="86">
        <f>IF($C297="","",IF(NOT(ISNUMBER(O297)),"N/A",IF(P297&lt;0,"EXPIRED",IF(P297&lt;=cfg_ExpiryWarn,"EXPIRING","OK"))))</f>
        <v/>
      </c>
      <c r="R297" s="87">
        <f>IF(OR($C297="",L297=""),"",SUMIFS(RC_Qty,RC_Prod,'_Engine'!E293,RC_Date,"&gt;"&amp;L297))</f>
        <v/>
      </c>
      <c r="S297" s="85">
        <f>'_Engine'!AC293</f>
        <v/>
      </c>
      <c r="T297" s="91">
        <f>'_Engine'!AD293</f>
        <v/>
      </c>
    </row>
    <row r="298" ht="20" customHeight="1">
      <c r="B298" s="85">
        <f>'_Engine'!B294</f>
        <v/>
      </c>
      <c r="C298" s="85">
        <f>'_Engine'!C294</f>
        <v/>
      </c>
      <c r="D298" s="86">
        <f>'_Engine'!D294</f>
        <v/>
      </c>
      <c r="E298" s="87">
        <f>'_Engine'!G294</f>
        <v/>
      </c>
      <c r="F298" s="87">
        <f>IF(OR($C298="",N298=0),"",INDEX(CL_Count,MATCH('_Engine'!E294&amp;"|1",CL_Key,0)))</f>
        <v/>
      </c>
      <c r="G298" s="87">
        <f>IF(OR($C298="",N298=0),"",INDEX(CL_Count,MATCH('_Engine'!E294&amp;"|"&amp;N298,CL_Key,0)))</f>
        <v/>
      </c>
      <c r="H298" s="87">
        <f>IF(OR($C298="",G298=""),"",G298+N(R298))</f>
        <v/>
      </c>
      <c r="I298" s="88">
        <f>IF(OR(H298="",E298="",N(E298)=0),"",H298/E298)</f>
        <v/>
      </c>
      <c r="J298" s="86">
        <f>IF($C298="","",IF(H298="","NO COUNT",IF(OR(E298="",N(E298)=0),"NO PAR",IF(I298&lt;=cfg_Crit,"CRITICAL",IF(I298&lt;=cfg_Low,"LOW","OK")))))</f>
        <v/>
      </c>
      <c r="K298" s="87">
        <f>IF(OR($C298="",H298="",E298=""),"",MAX(0,E298-H298))</f>
        <v/>
      </c>
      <c r="L298" s="89">
        <f>IF(OR($C298="",N298=0),"",INDEX(CL_Date,MATCH('_Engine'!E294&amp;"|"&amp;N298,CL_Key,0)))</f>
        <v/>
      </c>
      <c r="M298" s="89">
        <f>'_Engine'!F294</f>
        <v/>
      </c>
      <c r="N298" s="87">
        <f>IF($C298="","",COUNTIFS(CL_Prod,'_Engine'!E294,CL_Count,"&lt;&gt;"))</f>
        <v/>
      </c>
      <c r="O298" s="89">
        <f>'_Engine'!L294</f>
        <v/>
      </c>
      <c r="P298" s="90">
        <f>IF(ISNUMBER(O298),O298-cfg_AsOf,"")</f>
        <v/>
      </c>
      <c r="Q298" s="86">
        <f>IF($C298="","",IF(NOT(ISNUMBER(O298)),"N/A",IF(P298&lt;0,"EXPIRED",IF(P298&lt;=cfg_ExpiryWarn,"EXPIRING","OK"))))</f>
        <v/>
      </c>
      <c r="R298" s="87">
        <f>IF(OR($C298="",L298=""),"",SUMIFS(RC_Qty,RC_Prod,'_Engine'!E294,RC_Date,"&gt;"&amp;L298))</f>
        <v/>
      </c>
      <c r="S298" s="85">
        <f>'_Engine'!AC294</f>
        <v/>
      </c>
      <c r="T298" s="91">
        <f>'_Engine'!AD294</f>
        <v/>
      </c>
    </row>
    <row r="299" ht="20" customHeight="1">
      <c r="B299" s="85">
        <f>'_Engine'!B295</f>
        <v/>
      </c>
      <c r="C299" s="85">
        <f>'_Engine'!C295</f>
        <v/>
      </c>
      <c r="D299" s="86">
        <f>'_Engine'!D295</f>
        <v/>
      </c>
      <c r="E299" s="87">
        <f>'_Engine'!G295</f>
        <v/>
      </c>
      <c r="F299" s="87">
        <f>IF(OR($C299="",N299=0),"",INDEX(CL_Count,MATCH('_Engine'!E295&amp;"|1",CL_Key,0)))</f>
        <v/>
      </c>
      <c r="G299" s="87">
        <f>IF(OR($C299="",N299=0),"",INDEX(CL_Count,MATCH('_Engine'!E295&amp;"|"&amp;N299,CL_Key,0)))</f>
        <v/>
      </c>
      <c r="H299" s="87">
        <f>IF(OR($C299="",G299=""),"",G299+N(R299))</f>
        <v/>
      </c>
      <c r="I299" s="88">
        <f>IF(OR(H299="",E299="",N(E299)=0),"",H299/E299)</f>
        <v/>
      </c>
      <c r="J299" s="86">
        <f>IF($C299="","",IF(H299="","NO COUNT",IF(OR(E299="",N(E299)=0),"NO PAR",IF(I299&lt;=cfg_Crit,"CRITICAL",IF(I299&lt;=cfg_Low,"LOW","OK")))))</f>
        <v/>
      </c>
      <c r="K299" s="87">
        <f>IF(OR($C299="",H299="",E299=""),"",MAX(0,E299-H299))</f>
        <v/>
      </c>
      <c r="L299" s="89">
        <f>IF(OR($C299="",N299=0),"",INDEX(CL_Date,MATCH('_Engine'!E295&amp;"|"&amp;N299,CL_Key,0)))</f>
        <v/>
      </c>
      <c r="M299" s="89">
        <f>'_Engine'!F295</f>
        <v/>
      </c>
      <c r="N299" s="87">
        <f>IF($C299="","",COUNTIFS(CL_Prod,'_Engine'!E295,CL_Count,"&lt;&gt;"))</f>
        <v/>
      </c>
      <c r="O299" s="89">
        <f>'_Engine'!L295</f>
        <v/>
      </c>
      <c r="P299" s="90">
        <f>IF(ISNUMBER(O299),O299-cfg_AsOf,"")</f>
        <v/>
      </c>
      <c r="Q299" s="86">
        <f>IF($C299="","",IF(NOT(ISNUMBER(O299)),"N/A",IF(P299&lt;0,"EXPIRED",IF(P299&lt;=cfg_ExpiryWarn,"EXPIRING","OK"))))</f>
        <v/>
      </c>
      <c r="R299" s="87">
        <f>IF(OR($C299="",L299=""),"",SUMIFS(RC_Qty,RC_Prod,'_Engine'!E295,RC_Date,"&gt;"&amp;L299))</f>
        <v/>
      </c>
      <c r="S299" s="85">
        <f>'_Engine'!AC295</f>
        <v/>
      </c>
      <c r="T299" s="91">
        <f>'_Engine'!AD295</f>
        <v/>
      </c>
    </row>
    <row r="300" ht="20" customHeight="1">
      <c r="B300" s="85">
        <f>'_Engine'!B296</f>
        <v/>
      </c>
      <c r="C300" s="85">
        <f>'_Engine'!C296</f>
        <v/>
      </c>
      <c r="D300" s="86">
        <f>'_Engine'!D296</f>
        <v/>
      </c>
      <c r="E300" s="87">
        <f>'_Engine'!G296</f>
        <v/>
      </c>
      <c r="F300" s="87">
        <f>IF(OR($C300="",N300=0),"",INDEX(CL_Count,MATCH('_Engine'!E296&amp;"|1",CL_Key,0)))</f>
        <v/>
      </c>
      <c r="G300" s="87">
        <f>IF(OR($C300="",N300=0),"",INDEX(CL_Count,MATCH('_Engine'!E296&amp;"|"&amp;N300,CL_Key,0)))</f>
        <v/>
      </c>
      <c r="H300" s="87">
        <f>IF(OR($C300="",G300=""),"",G300+N(R300))</f>
        <v/>
      </c>
      <c r="I300" s="88">
        <f>IF(OR(H300="",E300="",N(E300)=0),"",H300/E300)</f>
        <v/>
      </c>
      <c r="J300" s="86">
        <f>IF($C300="","",IF(H300="","NO COUNT",IF(OR(E300="",N(E300)=0),"NO PAR",IF(I300&lt;=cfg_Crit,"CRITICAL",IF(I300&lt;=cfg_Low,"LOW","OK")))))</f>
        <v/>
      </c>
      <c r="K300" s="87">
        <f>IF(OR($C300="",H300="",E300=""),"",MAX(0,E300-H300))</f>
        <v/>
      </c>
      <c r="L300" s="89">
        <f>IF(OR($C300="",N300=0),"",INDEX(CL_Date,MATCH('_Engine'!E296&amp;"|"&amp;N300,CL_Key,0)))</f>
        <v/>
      </c>
      <c r="M300" s="89">
        <f>'_Engine'!F296</f>
        <v/>
      </c>
      <c r="N300" s="87">
        <f>IF($C300="","",COUNTIFS(CL_Prod,'_Engine'!E296,CL_Count,"&lt;&gt;"))</f>
        <v/>
      </c>
      <c r="O300" s="89">
        <f>'_Engine'!L296</f>
        <v/>
      </c>
      <c r="P300" s="90">
        <f>IF(ISNUMBER(O300),O300-cfg_AsOf,"")</f>
        <v/>
      </c>
      <c r="Q300" s="86">
        <f>IF($C300="","",IF(NOT(ISNUMBER(O300)),"N/A",IF(P300&lt;0,"EXPIRED",IF(P300&lt;=cfg_ExpiryWarn,"EXPIRING","OK"))))</f>
        <v/>
      </c>
      <c r="R300" s="87">
        <f>IF(OR($C300="",L300=""),"",SUMIFS(RC_Qty,RC_Prod,'_Engine'!E296,RC_Date,"&gt;"&amp;L300))</f>
        <v/>
      </c>
      <c r="S300" s="85">
        <f>'_Engine'!AC296</f>
        <v/>
      </c>
      <c r="T300" s="91">
        <f>'_Engine'!AD296</f>
        <v/>
      </c>
    </row>
    <row r="301" ht="20" customHeight="1">
      <c r="B301" s="85">
        <f>'_Engine'!B297</f>
        <v/>
      </c>
      <c r="C301" s="85">
        <f>'_Engine'!C297</f>
        <v/>
      </c>
      <c r="D301" s="86">
        <f>'_Engine'!D297</f>
        <v/>
      </c>
      <c r="E301" s="87">
        <f>'_Engine'!G297</f>
        <v/>
      </c>
      <c r="F301" s="87">
        <f>IF(OR($C301="",N301=0),"",INDEX(CL_Count,MATCH('_Engine'!E297&amp;"|1",CL_Key,0)))</f>
        <v/>
      </c>
      <c r="G301" s="87">
        <f>IF(OR($C301="",N301=0),"",INDEX(CL_Count,MATCH('_Engine'!E297&amp;"|"&amp;N301,CL_Key,0)))</f>
        <v/>
      </c>
      <c r="H301" s="87">
        <f>IF(OR($C301="",G301=""),"",G301+N(R301))</f>
        <v/>
      </c>
      <c r="I301" s="88">
        <f>IF(OR(H301="",E301="",N(E301)=0),"",H301/E301)</f>
        <v/>
      </c>
      <c r="J301" s="86">
        <f>IF($C301="","",IF(H301="","NO COUNT",IF(OR(E301="",N(E301)=0),"NO PAR",IF(I301&lt;=cfg_Crit,"CRITICAL",IF(I301&lt;=cfg_Low,"LOW","OK")))))</f>
        <v/>
      </c>
      <c r="K301" s="87">
        <f>IF(OR($C301="",H301="",E301=""),"",MAX(0,E301-H301))</f>
        <v/>
      </c>
      <c r="L301" s="89">
        <f>IF(OR($C301="",N301=0),"",INDEX(CL_Date,MATCH('_Engine'!E297&amp;"|"&amp;N301,CL_Key,0)))</f>
        <v/>
      </c>
      <c r="M301" s="89">
        <f>'_Engine'!F297</f>
        <v/>
      </c>
      <c r="N301" s="87">
        <f>IF($C301="","",COUNTIFS(CL_Prod,'_Engine'!E297,CL_Count,"&lt;&gt;"))</f>
        <v/>
      </c>
      <c r="O301" s="89">
        <f>'_Engine'!L297</f>
        <v/>
      </c>
      <c r="P301" s="90">
        <f>IF(ISNUMBER(O301),O301-cfg_AsOf,"")</f>
        <v/>
      </c>
      <c r="Q301" s="86">
        <f>IF($C301="","",IF(NOT(ISNUMBER(O301)),"N/A",IF(P301&lt;0,"EXPIRED",IF(P301&lt;=cfg_ExpiryWarn,"EXPIRING","OK"))))</f>
        <v/>
      </c>
      <c r="R301" s="87">
        <f>IF(OR($C301="",L301=""),"",SUMIFS(RC_Qty,RC_Prod,'_Engine'!E297,RC_Date,"&gt;"&amp;L301))</f>
        <v/>
      </c>
      <c r="S301" s="85">
        <f>'_Engine'!AC297</f>
        <v/>
      </c>
      <c r="T301" s="91">
        <f>'_Engine'!AD297</f>
        <v/>
      </c>
    </row>
    <row r="302" ht="20" customHeight="1">
      <c r="B302" s="85">
        <f>'_Engine'!B298</f>
        <v/>
      </c>
      <c r="C302" s="85">
        <f>'_Engine'!C298</f>
        <v/>
      </c>
      <c r="D302" s="86">
        <f>'_Engine'!D298</f>
        <v/>
      </c>
      <c r="E302" s="87">
        <f>'_Engine'!G298</f>
        <v/>
      </c>
      <c r="F302" s="87">
        <f>IF(OR($C302="",N302=0),"",INDEX(CL_Count,MATCH('_Engine'!E298&amp;"|1",CL_Key,0)))</f>
        <v/>
      </c>
      <c r="G302" s="87">
        <f>IF(OR($C302="",N302=0),"",INDEX(CL_Count,MATCH('_Engine'!E298&amp;"|"&amp;N302,CL_Key,0)))</f>
        <v/>
      </c>
      <c r="H302" s="87">
        <f>IF(OR($C302="",G302=""),"",G302+N(R302))</f>
        <v/>
      </c>
      <c r="I302" s="88">
        <f>IF(OR(H302="",E302="",N(E302)=0),"",H302/E302)</f>
        <v/>
      </c>
      <c r="J302" s="86">
        <f>IF($C302="","",IF(H302="","NO COUNT",IF(OR(E302="",N(E302)=0),"NO PAR",IF(I302&lt;=cfg_Crit,"CRITICAL",IF(I302&lt;=cfg_Low,"LOW","OK")))))</f>
        <v/>
      </c>
      <c r="K302" s="87">
        <f>IF(OR($C302="",H302="",E302=""),"",MAX(0,E302-H302))</f>
        <v/>
      </c>
      <c r="L302" s="89">
        <f>IF(OR($C302="",N302=0),"",INDEX(CL_Date,MATCH('_Engine'!E298&amp;"|"&amp;N302,CL_Key,0)))</f>
        <v/>
      </c>
      <c r="M302" s="89">
        <f>'_Engine'!F298</f>
        <v/>
      </c>
      <c r="N302" s="87">
        <f>IF($C302="","",COUNTIFS(CL_Prod,'_Engine'!E298,CL_Count,"&lt;&gt;"))</f>
        <v/>
      </c>
      <c r="O302" s="89">
        <f>'_Engine'!L298</f>
        <v/>
      </c>
      <c r="P302" s="90">
        <f>IF(ISNUMBER(O302),O302-cfg_AsOf,"")</f>
        <v/>
      </c>
      <c r="Q302" s="86">
        <f>IF($C302="","",IF(NOT(ISNUMBER(O302)),"N/A",IF(P302&lt;0,"EXPIRED",IF(P302&lt;=cfg_ExpiryWarn,"EXPIRING","OK"))))</f>
        <v/>
      </c>
      <c r="R302" s="87">
        <f>IF(OR($C302="",L302=""),"",SUMIFS(RC_Qty,RC_Prod,'_Engine'!E298,RC_Date,"&gt;"&amp;L302))</f>
        <v/>
      </c>
      <c r="S302" s="85">
        <f>'_Engine'!AC298</f>
        <v/>
      </c>
      <c r="T302" s="91">
        <f>'_Engine'!AD298</f>
        <v/>
      </c>
    </row>
    <row r="303" ht="20" customHeight="1">
      <c r="B303" s="85">
        <f>'_Engine'!B299</f>
        <v/>
      </c>
      <c r="C303" s="85">
        <f>'_Engine'!C299</f>
        <v/>
      </c>
      <c r="D303" s="86">
        <f>'_Engine'!D299</f>
        <v/>
      </c>
      <c r="E303" s="87">
        <f>'_Engine'!G299</f>
        <v/>
      </c>
      <c r="F303" s="87">
        <f>IF(OR($C303="",N303=0),"",INDEX(CL_Count,MATCH('_Engine'!E299&amp;"|1",CL_Key,0)))</f>
        <v/>
      </c>
      <c r="G303" s="87">
        <f>IF(OR($C303="",N303=0),"",INDEX(CL_Count,MATCH('_Engine'!E299&amp;"|"&amp;N303,CL_Key,0)))</f>
        <v/>
      </c>
      <c r="H303" s="87">
        <f>IF(OR($C303="",G303=""),"",G303+N(R303))</f>
        <v/>
      </c>
      <c r="I303" s="88">
        <f>IF(OR(H303="",E303="",N(E303)=0),"",H303/E303)</f>
        <v/>
      </c>
      <c r="J303" s="86">
        <f>IF($C303="","",IF(H303="","NO COUNT",IF(OR(E303="",N(E303)=0),"NO PAR",IF(I303&lt;=cfg_Crit,"CRITICAL",IF(I303&lt;=cfg_Low,"LOW","OK")))))</f>
        <v/>
      </c>
      <c r="K303" s="87">
        <f>IF(OR($C303="",H303="",E303=""),"",MAX(0,E303-H303))</f>
        <v/>
      </c>
      <c r="L303" s="89">
        <f>IF(OR($C303="",N303=0),"",INDEX(CL_Date,MATCH('_Engine'!E299&amp;"|"&amp;N303,CL_Key,0)))</f>
        <v/>
      </c>
      <c r="M303" s="89">
        <f>'_Engine'!F299</f>
        <v/>
      </c>
      <c r="N303" s="87">
        <f>IF($C303="","",COUNTIFS(CL_Prod,'_Engine'!E299,CL_Count,"&lt;&gt;"))</f>
        <v/>
      </c>
      <c r="O303" s="89">
        <f>'_Engine'!L299</f>
        <v/>
      </c>
      <c r="P303" s="90">
        <f>IF(ISNUMBER(O303),O303-cfg_AsOf,"")</f>
        <v/>
      </c>
      <c r="Q303" s="86">
        <f>IF($C303="","",IF(NOT(ISNUMBER(O303)),"N/A",IF(P303&lt;0,"EXPIRED",IF(P303&lt;=cfg_ExpiryWarn,"EXPIRING","OK"))))</f>
        <v/>
      </c>
      <c r="R303" s="87">
        <f>IF(OR($C303="",L303=""),"",SUMIFS(RC_Qty,RC_Prod,'_Engine'!E299,RC_Date,"&gt;"&amp;L303))</f>
        <v/>
      </c>
      <c r="S303" s="85">
        <f>'_Engine'!AC299</f>
        <v/>
      </c>
      <c r="T303" s="91">
        <f>'_Engine'!AD299</f>
        <v/>
      </c>
    </row>
    <row r="304" ht="20" customHeight="1">
      <c r="B304" s="85">
        <f>'_Engine'!B300</f>
        <v/>
      </c>
      <c r="C304" s="85">
        <f>'_Engine'!C300</f>
        <v/>
      </c>
      <c r="D304" s="86">
        <f>'_Engine'!D300</f>
        <v/>
      </c>
      <c r="E304" s="87">
        <f>'_Engine'!G300</f>
        <v/>
      </c>
      <c r="F304" s="87">
        <f>IF(OR($C304="",N304=0),"",INDEX(CL_Count,MATCH('_Engine'!E300&amp;"|1",CL_Key,0)))</f>
        <v/>
      </c>
      <c r="G304" s="87">
        <f>IF(OR($C304="",N304=0),"",INDEX(CL_Count,MATCH('_Engine'!E300&amp;"|"&amp;N304,CL_Key,0)))</f>
        <v/>
      </c>
      <c r="H304" s="87">
        <f>IF(OR($C304="",G304=""),"",G304+N(R304))</f>
        <v/>
      </c>
      <c r="I304" s="88">
        <f>IF(OR(H304="",E304="",N(E304)=0),"",H304/E304)</f>
        <v/>
      </c>
      <c r="J304" s="86">
        <f>IF($C304="","",IF(H304="","NO COUNT",IF(OR(E304="",N(E304)=0),"NO PAR",IF(I304&lt;=cfg_Crit,"CRITICAL",IF(I304&lt;=cfg_Low,"LOW","OK")))))</f>
        <v/>
      </c>
      <c r="K304" s="87">
        <f>IF(OR($C304="",H304="",E304=""),"",MAX(0,E304-H304))</f>
        <v/>
      </c>
      <c r="L304" s="89">
        <f>IF(OR($C304="",N304=0),"",INDEX(CL_Date,MATCH('_Engine'!E300&amp;"|"&amp;N304,CL_Key,0)))</f>
        <v/>
      </c>
      <c r="M304" s="89">
        <f>'_Engine'!F300</f>
        <v/>
      </c>
      <c r="N304" s="87">
        <f>IF($C304="","",COUNTIFS(CL_Prod,'_Engine'!E300,CL_Count,"&lt;&gt;"))</f>
        <v/>
      </c>
      <c r="O304" s="89">
        <f>'_Engine'!L300</f>
        <v/>
      </c>
      <c r="P304" s="90">
        <f>IF(ISNUMBER(O304),O304-cfg_AsOf,"")</f>
        <v/>
      </c>
      <c r="Q304" s="86">
        <f>IF($C304="","",IF(NOT(ISNUMBER(O304)),"N/A",IF(P304&lt;0,"EXPIRED",IF(P304&lt;=cfg_ExpiryWarn,"EXPIRING","OK"))))</f>
        <v/>
      </c>
      <c r="R304" s="87">
        <f>IF(OR($C304="",L304=""),"",SUMIFS(RC_Qty,RC_Prod,'_Engine'!E300,RC_Date,"&gt;"&amp;L304))</f>
        <v/>
      </c>
      <c r="S304" s="85">
        <f>'_Engine'!AC300</f>
        <v/>
      </c>
      <c r="T304" s="91">
        <f>'_Engine'!AD300</f>
        <v/>
      </c>
    </row>
    <row r="305" ht="20" customHeight="1">
      <c r="B305" s="85">
        <f>'_Engine'!B301</f>
        <v/>
      </c>
      <c r="C305" s="85">
        <f>'_Engine'!C301</f>
        <v/>
      </c>
      <c r="D305" s="86">
        <f>'_Engine'!D301</f>
        <v/>
      </c>
      <c r="E305" s="87">
        <f>'_Engine'!G301</f>
        <v/>
      </c>
      <c r="F305" s="87">
        <f>IF(OR($C305="",N305=0),"",INDEX(CL_Count,MATCH('_Engine'!E301&amp;"|1",CL_Key,0)))</f>
        <v/>
      </c>
      <c r="G305" s="87">
        <f>IF(OR($C305="",N305=0),"",INDEX(CL_Count,MATCH('_Engine'!E301&amp;"|"&amp;N305,CL_Key,0)))</f>
        <v/>
      </c>
      <c r="H305" s="87">
        <f>IF(OR($C305="",G305=""),"",G305+N(R305))</f>
        <v/>
      </c>
      <c r="I305" s="88">
        <f>IF(OR(H305="",E305="",N(E305)=0),"",H305/E305)</f>
        <v/>
      </c>
      <c r="J305" s="86">
        <f>IF($C305="","",IF(H305="","NO COUNT",IF(OR(E305="",N(E305)=0),"NO PAR",IF(I305&lt;=cfg_Crit,"CRITICAL",IF(I305&lt;=cfg_Low,"LOW","OK")))))</f>
        <v/>
      </c>
      <c r="K305" s="87">
        <f>IF(OR($C305="",H305="",E305=""),"",MAX(0,E305-H305))</f>
        <v/>
      </c>
      <c r="L305" s="89">
        <f>IF(OR($C305="",N305=0),"",INDEX(CL_Date,MATCH('_Engine'!E301&amp;"|"&amp;N305,CL_Key,0)))</f>
        <v/>
      </c>
      <c r="M305" s="89">
        <f>'_Engine'!F301</f>
        <v/>
      </c>
      <c r="N305" s="87">
        <f>IF($C305="","",COUNTIFS(CL_Prod,'_Engine'!E301,CL_Count,"&lt;&gt;"))</f>
        <v/>
      </c>
      <c r="O305" s="89">
        <f>'_Engine'!L301</f>
        <v/>
      </c>
      <c r="P305" s="90">
        <f>IF(ISNUMBER(O305),O305-cfg_AsOf,"")</f>
        <v/>
      </c>
      <c r="Q305" s="86">
        <f>IF($C305="","",IF(NOT(ISNUMBER(O305)),"N/A",IF(P305&lt;0,"EXPIRED",IF(P305&lt;=cfg_ExpiryWarn,"EXPIRING","OK"))))</f>
        <v/>
      </c>
      <c r="R305" s="87">
        <f>IF(OR($C305="",L305=""),"",SUMIFS(RC_Qty,RC_Prod,'_Engine'!E301,RC_Date,"&gt;"&amp;L305))</f>
        <v/>
      </c>
      <c r="S305" s="85">
        <f>'_Engine'!AC301</f>
        <v/>
      </c>
      <c r="T305" s="91">
        <f>'_Engine'!AD301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0">
    <mergeCell ref="B3:T3"/>
    <mergeCell ref="G2:H2"/>
    <mergeCell ref="E2:F2"/>
    <mergeCell ref="K2:L2"/>
    <mergeCell ref="I2:J2"/>
    <mergeCell ref="S1:T1"/>
    <mergeCell ref="N2:O2"/>
    <mergeCell ref="R2:S2"/>
    <mergeCell ref="P2:Q2"/>
    <mergeCell ref="B1:R1"/>
  </mergeCells>
  <conditionalFormatting sqref="B6:T305">
    <cfRule type="expression" priority="501" dxfId="3">
      <formula>AND($C6&lt;&gt;"",MOD(ROW(),2)=0)</formula>
    </cfRule>
    <cfRule type="expression" priority="502" dxfId="4">
      <formula>$C6&lt;&gt;""</formula>
    </cfRule>
  </conditionalFormatting>
  <conditionalFormatting sqref="Q6:Q305">
    <cfRule type="cellIs" priority="3" operator="equal" dxfId="1" stopIfTrue="1">
      <formula>"EXPIRED"</formula>
    </cfRule>
    <cfRule type="cellIs" priority="4" operator="equal" dxfId="5" stopIfTrue="1">
      <formula>"EXPIRING"</formula>
    </cfRule>
    <cfRule type="cellIs" priority="5" operator="equal" dxfId="2" stopIfTrue="1">
      <formula>"OK"</formula>
    </cfRule>
    <cfRule type="cellIs" priority="6" operator="equal" dxfId="6" stopIfTrue="1">
      <formula>"N/A"</formula>
    </cfRule>
  </conditionalFormatting>
  <conditionalFormatting sqref="J6:J305">
    <cfRule type="cellIs" priority="7" operator="equal" dxfId="2" stopIfTrue="1">
      <formula>"OK"</formula>
    </cfRule>
    <cfRule type="cellIs" priority="8" operator="equal" dxfId="5" stopIfTrue="1">
      <formula>"LOW"</formula>
    </cfRule>
    <cfRule type="cellIs" priority="9" operator="equal" dxfId="1" stopIfTrue="1">
      <formula>"CRITICAL"</formula>
    </cfRule>
    <cfRule type="cellIs" priority="10" operator="equal" dxfId="6" stopIfTrue="1">
      <formula>"NO COUNT"</formula>
    </cfRule>
    <cfRule type="cellIs" priority="11" operator="equal" dxfId="6" stopIfTrue="1">
      <formula>"NO PAR"</formula>
    </cfRule>
  </conditionalFormatting>
  <conditionalFormatting sqref="I6:I305">
    <cfRule type="dataBar" priority="12">
      <dataBar>
        <cfvo type="num" val="0"/>
        <cfvo type="num" val="1"/>
        <color rgb="008FA9EA"/>
      </dataBar>
    </cfRule>
  </conditionalFormatting>
  <hyperlinks>
    <hyperlink ref="B2" location="'Home'!A1" tooltip="Open Home" display="⌂  HOME"/>
    <hyperlink ref="C2" location="'Control Panel'!A1" tooltip="Open Control Panel" display="⚙  CONTROL"/>
    <hyperlink ref="D2" location="'Inventory Master'!A1" tooltip="Open Inventory Master" display="INVENTORY"/>
    <hyperlink ref="E2" location="'Weekly Count'!A1" tooltip="Open Weekly Count" display="✎ COUNT"/>
    <hyperlink ref="G2" location="'Receiving Log'!A1" tooltip="Open Receiving Log" display="✎ RECEIVE"/>
    <hyperlink ref="I2" location="'Order List'!A1" tooltip="Open Order List" display="ORDERS"/>
    <hyperlink ref="K2" location="'Inventory Dashboard'!A1" tooltip="Open Inventory Dashboard" display="◧ INV. DASH"/>
    <hyperlink ref="M2" location="'Pilot Products'!A1" tooltip="Open Pilot Products" display="PILOT ITEMS"/>
    <hyperlink ref="N2" location="'Restock Log'!A1" tooltip="Open Restock Log" display="✎ RESTOCK"/>
    <hyperlink ref="P2" location="'Feedback Log'!A1" tooltip="Open Feedback Log" display="✎ FEEDBACK"/>
    <hyperlink ref="R2" location="'Pilot Dashboard'!A1" tooltip="Open Pilot Dashboard" display="◧ PILOT DASH"/>
    <hyperlink ref="T2" location="'Tasks'!A1" tooltip="Open Tasks" display="✎ TASKS"/>
  </hyperlinks>
  <printOptions horizontalCentered="1"/>
  <pageMargins left="0.4" right="0.4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458C6"/>
    <outlinePr summaryBelow="1" summaryRight="1"/>
    <pageSetUpPr fitToPage="1"/>
  </sheetPr>
  <dimension ref="A1:S3005"/>
  <sheetViews>
    <sheetView showGridLines="0" showRowColHeaders="0" tabSelected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5" customWidth="1" min="1" max="1"/>
    <col width="14" customWidth="1" min="2" max="2"/>
    <col width="8" customWidth="1" min="3" max="3"/>
    <col width="36" customWidth="1" min="4" max="4"/>
    <col width="11" customWidth="1" min="5" max="5"/>
    <col width="12" customWidth="1" min="6" max="6"/>
    <col width="11" customWidth="1" min="7" max="7"/>
    <col width="11" customWidth="1" min="8" max="8"/>
    <col width="16" customWidth="1" min="9" max="9"/>
    <col width="10" customWidth="1" min="10" max="10"/>
    <col width="12" customWidth="1" min="11" max="11"/>
    <col width="12" customWidth="1" min="12" max="12"/>
    <col width="11" customWidth="1" min="13" max="13"/>
    <col width="12" customWidth="1" min="14" max="14"/>
    <col hidden="1" width="6" customWidth="1" min="15" max="15"/>
    <col hidden="1" width="6" customWidth="1" min="16" max="16"/>
    <col width="12" customWidth="1" min="17" max="17"/>
    <col width="12" customWidth="1" min="18" max="18"/>
    <col width="2.5" customWidth="1" min="19" max="19"/>
    <col hidden="1" width="13" customWidth="1" min="20" max="16384"/>
  </cols>
  <sheetData>
    <row r="1" ht="42" customHeight="1">
      <c r="A1" s="1" t="n"/>
      <c r="B1" s="2">
        <f>cfg_Site&amp;" Operations Hub   ·   Inventory Management"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3">
        <f>cfg_AsOf</f>
        <v/>
      </c>
      <c r="R1" s="1" t="n"/>
      <c r="S1" s="1" t="n"/>
    </row>
    <row r="2" ht="28" customHeight="1">
      <c r="A2" s="1" t="n"/>
      <c r="B2" s="6" t="inlineStr">
        <is>
          <t>⌂  HOME</t>
        </is>
      </c>
      <c r="C2" s="7" t="n"/>
      <c r="D2" s="6" t="inlineStr">
        <is>
          <t>⚙  CONTROL</t>
        </is>
      </c>
      <c r="E2" s="6" t="inlineStr">
        <is>
          <t>INVENTORY</t>
        </is>
      </c>
      <c r="F2" s="4" t="inlineStr">
        <is>
          <t>✎ COUNT</t>
        </is>
      </c>
      <c r="G2" s="6" t="inlineStr">
        <is>
          <t>✎ RECEIVE</t>
        </is>
      </c>
      <c r="H2" s="6" t="inlineStr">
        <is>
          <t>ORDERS</t>
        </is>
      </c>
      <c r="I2" s="6" t="inlineStr">
        <is>
          <t>◧ INV. DASH</t>
        </is>
      </c>
      <c r="J2" s="6" t="inlineStr">
        <is>
          <t>PILOT ITEMS</t>
        </is>
      </c>
      <c r="K2" s="7" t="n"/>
      <c r="L2" s="6" t="inlineStr">
        <is>
          <t>✎ RESTOCK</t>
        </is>
      </c>
      <c r="M2" s="6" t="inlineStr">
        <is>
          <t>✎ FEEDBACK</t>
        </is>
      </c>
      <c r="N2" s="7" t="n"/>
      <c r="O2" s="1" t="n"/>
      <c r="P2" s="1" t="n"/>
      <c r="Q2" s="6" t="inlineStr">
        <is>
          <t>◧ PILOT DASH</t>
        </is>
      </c>
      <c r="R2" s="6" t="inlineStr">
        <is>
          <t>✎ TASKS</t>
        </is>
      </c>
      <c r="S2" s="1" t="n"/>
    </row>
    <row r="3" ht="30" customHeight="1">
      <c r="A3" s="1" t="n"/>
      <c r="B3" s="8" t="inlineStr">
        <is>
          <t>Weekly physical count — type only the BLUE columns: date, pick the product, the quantity on the shelf and who counted. Add new counts at the bottom (oldest first). Everything else fills itself and feeds the Inventory Master.</t>
        </is>
      </c>
      <c r="S3" s="1" t="n"/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 ht="34" customHeight="1">
      <c r="B5" s="92" t="inlineStr">
        <is>
          <t>Count Date</t>
        </is>
      </c>
      <c r="C5" s="84" t="inlineStr">
        <is>
          <t>Week #</t>
        </is>
      </c>
      <c r="D5" s="92" t="inlineStr">
        <is>
          <t>Product</t>
        </is>
      </c>
      <c r="E5" s="84" t="inlineStr">
        <is>
          <t>Item #</t>
        </is>
      </c>
      <c r="F5" s="92" t="inlineStr">
        <is>
          <t>Physical Count</t>
        </is>
      </c>
      <c r="G5" s="84" t="inlineStr">
        <is>
          <t>Prior Count</t>
        </is>
      </c>
      <c r="H5" s="84" t="inlineStr">
        <is>
          <t>Weekly Usage</t>
        </is>
      </c>
      <c r="I5" s="92" t="inlineStr">
        <is>
          <t>Counted By</t>
        </is>
      </c>
      <c r="J5" s="84" t="inlineStr">
        <is>
          <t>PAR Level</t>
        </is>
      </c>
      <c r="K5" s="84" t="inlineStr">
        <is>
          <t>Variance to PAR</t>
        </is>
      </c>
      <c r="L5" s="84" t="inlineStr">
        <is>
          <t>Status</t>
        </is>
      </c>
      <c r="M5" s="84" t="inlineStr">
        <is>
          <t>Month</t>
        </is>
      </c>
      <c r="N5" s="84" t="inlineStr">
        <is>
          <t>Record ID</t>
        </is>
      </c>
      <c r="O5" s="84" t="inlineStr">
        <is>
          <t>Key</t>
        </is>
      </c>
      <c r="P5" s="84" t="inlineStr">
        <is>
          <t>Seq</t>
        </is>
      </c>
    </row>
    <row r="6" ht="20" customHeight="1">
      <c r="B6" s="93" t="n"/>
      <c r="C6" s="94">
        <f>IF(B6="","",WEEKNUM(B6,21))</f>
        <v/>
      </c>
      <c r="D6" s="95" t="n"/>
      <c r="E6" s="86">
        <f>IF(D6="","",IFERROR(INDEX(Eng_Item,MATCH(D6,Eng_Label,0)),"not in list"))</f>
        <v/>
      </c>
      <c r="F6" s="96" t="n"/>
      <c r="G6" s="87">
        <f>IF(OR(P6="",N(P6)&lt;=1),"",INDEX($F$6:$F$3005,MATCH(D6&amp;"|"&amp;(P6-1),$O$6:$O$3005,0)))</f>
        <v/>
      </c>
      <c r="H6" s="87">
        <f>IF(G6="","",MAX(0,G6-F6))</f>
        <v/>
      </c>
      <c r="I6" s="95" t="n"/>
      <c r="J6" s="87">
        <f>IF(D6="","",IFERROR(INDEX(Eng_PAR,MATCH(D6,Eng_Label,0)),""))</f>
        <v/>
      </c>
      <c r="K6" s="97">
        <f>IF(OR(F6="",J6=""),"",F6-J6)</f>
        <v/>
      </c>
      <c r="L6" s="86">
        <f>IF(OR(F6="",J6="",N(J6)=0),"",IF(F6/J6&lt;=cfg_Crit,"CRITICAL",IF(F6/J6&lt;=cfg_Low,"LOW","OK")))</f>
        <v/>
      </c>
      <c r="M6" s="98">
        <f>IF(B6="","",DATE(YEAR(B6),MONTH(B6),1))</f>
        <v/>
      </c>
      <c r="N6" s="86">
        <f>IF(OR(B6="",D6=""),"","CNT-"&amp;TEXT(ROW()-5,"00000"))</f>
        <v/>
      </c>
      <c r="O6" s="86">
        <f>IF(P6="","",D6&amp;"|"&amp;P6)</f>
        <v/>
      </c>
      <c r="P6" s="86">
        <f>IF(OR(D6="",F6=""),"",COUNTIFS($D$6:D6,D6,$F$6:F6,"&lt;&gt;"))</f>
        <v/>
      </c>
    </row>
    <row r="7" ht="20" customHeight="1">
      <c r="B7" s="93" t="n"/>
      <c r="C7" s="94">
        <f>IF(B7="","",WEEKNUM(B7,21))</f>
        <v/>
      </c>
      <c r="D7" s="95" t="n"/>
      <c r="E7" s="86">
        <f>IF(D7="","",IFERROR(INDEX(Eng_Item,MATCH(D7,Eng_Label,0)),"not in list"))</f>
        <v/>
      </c>
      <c r="F7" s="96" t="n"/>
      <c r="G7" s="87">
        <f>IF(OR(P7="",N(P7)&lt;=1),"",INDEX($F$6:$F$3005,MATCH(D7&amp;"|"&amp;(P7-1),$O$6:$O$3005,0)))</f>
        <v/>
      </c>
      <c r="H7" s="87">
        <f>IF(G7="","",MAX(0,G7-F7))</f>
        <v/>
      </c>
      <c r="I7" s="95" t="n"/>
      <c r="J7" s="87">
        <f>IF(D7="","",IFERROR(INDEX(Eng_PAR,MATCH(D7,Eng_Label,0)),""))</f>
        <v/>
      </c>
      <c r="K7" s="97">
        <f>IF(OR(F7="",J7=""),"",F7-J7)</f>
        <v/>
      </c>
      <c r="L7" s="86">
        <f>IF(OR(F7="",J7="",N(J7)=0),"",IF(F7/J7&lt;=cfg_Crit,"CRITICAL",IF(F7/J7&lt;=cfg_Low,"LOW","OK")))</f>
        <v/>
      </c>
      <c r="M7" s="98">
        <f>IF(B7="","",DATE(YEAR(B7),MONTH(B7),1))</f>
        <v/>
      </c>
      <c r="N7" s="86">
        <f>IF(OR(B7="",D7=""),"","CNT-"&amp;TEXT(ROW()-5,"00000"))</f>
        <v/>
      </c>
      <c r="O7" s="86">
        <f>IF(P7="","",D7&amp;"|"&amp;P7)</f>
        <v/>
      </c>
      <c r="P7" s="86">
        <f>IF(OR(D7="",F7=""),"",COUNTIFS($D$6:D7,D7,$F$6:F7,"&lt;&gt;"))</f>
        <v/>
      </c>
    </row>
    <row r="8" ht="20" customHeight="1">
      <c r="B8" s="93" t="n"/>
      <c r="C8" s="94">
        <f>IF(B8="","",WEEKNUM(B8,21))</f>
        <v/>
      </c>
      <c r="D8" s="95" t="n"/>
      <c r="E8" s="86">
        <f>IF(D8="","",IFERROR(INDEX(Eng_Item,MATCH(D8,Eng_Label,0)),"not in list"))</f>
        <v/>
      </c>
      <c r="F8" s="96" t="n"/>
      <c r="G8" s="87">
        <f>IF(OR(P8="",N(P8)&lt;=1),"",INDEX($F$6:$F$3005,MATCH(D8&amp;"|"&amp;(P8-1),$O$6:$O$3005,0)))</f>
        <v/>
      </c>
      <c r="H8" s="87">
        <f>IF(G8="","",MAX(0,G8-F8))</f>
        <v/>
      </c>
      <c r="I8" s="95" t="n"/>
      <c r="J8" s="87">
        <f>IF(D8="","",IFERROR(INDEX(Eng_PAR,MATCH(D8,Eng_Label,0)),""))</f>
        <v/>
      </c>
      <c r="K8" s="97">
        <f>IF(OR(F8="",J8=""),"",F8-J8)</f>
        <v/>
      </c>
      <c r="L8" s="86">
        <f>IF(OR(F8="",J8="",N(J8)=0),"",IF(F8/J8&lt;=cfg_Crit,"CRITICAL",IF(F8/J8&lt;=cfg_Low,"LOW","OK")))</f>
        <v/>
      </c>
      <c r="M8" s="98">
        <f>IF(B8="","",DATE(YEAR(B8),MONTH(B8),1))</f>
        <v/>
      </c>
      <c r="N8" s="86">
        <f>IF(OR(B8="",D8=""),"","CNT-"&amp;TEXT(ROW()-5,"00000"))</f>
        <v/>
      </c>
      <c r="O8" s="86">
        <f>IF(P8="","",D8&amp;"|"&amp;P8)</f>
        <v/>
      </c>
      <c r="P8" s="86">
        <f>IF(OR(D8="",F8=""),"",COUNTIFS($D$6:D8,D8,$F$6:F8,"&lt;&gt;"))</f>
        <v/>
      </c>
    </row>
    <row r="9" ht="20" customHeight="1">
      <c r="B9" s="93" t="n"/>
      <c r="C9" s="94">
        <f>IF(B9="","",WEEKNUM(B9,21))</f>
        <v/>
      </c>
      <c r="D9" s="95" t="n"/>
      <c r="E9" s="86">
        <f>IF(D9="","",IFERROR(INDEX(Eng_Item,MATCH(D9,Eng_Label,0)),"not in list"))</f>
        <v/>
      </c>
      <c r="F9" s="96" t="n"/>
      <c r="G9" s="87">
        <f>IF(OR(P9="",N(P9)&lt;=1),"",INDEX($F$6:$F$3005,MATCH(D9&amp;"|"&amp;(P9-1),$O$6:$O$3005,0)))</f>
        <v/>
      </c>
      <c r="H9" s="87">
        <f>IF(G9="","",MAX(0,G9-F9))</f>
        <v/>
      </c>
      <c r="I9" s="95" t="n"/>
      <c r="J9" s="87">
        <f>IF(D9="","",IFERROR(INDEX(Eng_PAR,MATCH(D9,Eng_Label,0)),""))</f>
        <v/>
      </c>
      <c r="K9" s="97">
        <f>IF(OR(F9="",J9=""),"",F9-J9)</f>
        <v/>
      </c>
      <c r="L9" s="86">
        <f>IF(OR(F9="",J9="",N(J9)=0),"",IF(F9/J9&lt;=cfg_Crit,"CRITICAL",IF(F9/J9&lt;=cfg_Low,"LOW","OK")))</f>
        <v/>
      </c>
      <c r="M9" s="98">
        <f>IF(B9="","",DATE(YEAR(B9),MONTH(B9),1))</f>
        <v/>
      </c>
      <c r="N9" s="86">
        <f>IF(OR(B9="",D9=""),"","CNT-"&amp;TEXT(ROW()-5,"00000"))</f>
        <v/>
      </c>
      <c r="O9" s="86">
        <f>IF(P9="","",D9&amp;"|"&amp;P9)</f>
        <v/>
      </c>
      <c r="P9" s="86">
        <f>IF(OR(D9="",F9=""),"",COUNTIFS($D$6:D9,D9,$F$6:F9,"&lt;&gt;"))</f>
        <v/>
      </c>
    </row>
    <row r="10" ht="20" customHeight="1">
      <c r="B10" s="93" t="n"/>
      <c r="C10" s="94">
        <f>IF(B10="","",WEEKNUM(B10,21))</f>
        <v/>
      </c>
      <c r="D10" s="95" t="n"/>
      <c r="E10" s="86">
        <f>IF(D10="","",IFERROR(INDEX(Eng_Item,MATCH(D10,Eng_Label,0)),"not in list"))</f>
        <v/>
      </c>
      <c r="F10" s="96" t="n"/>
      <c r="G10" s="87">
        <f>IF(OR(P10="",N(P10)&lt;=1),"",INDEX($F$6:$F$3005,MATCH(D10&amp;"|"&amp;(P10-1),$O$6:$O$3005,0)))</f>
        <v/>
      </c>
      <c r="H10" s="87">
        <f>IF(G10="","",MAX(0,G10-F10))</f>
        <v/>
      </c>
      <c r="I10" s="95" t="n"/>
      <c r="J10" s="87">
        <f>IF(D10="","",IFERROR(INDEX(Eng_PAR,MATCH(D10,Eng_Label,0)),""))</f>
        <v/>
      </c>
      <c r="K10" s="97">
        <f>IF(OR(F10="",J10=""),"",F10-J10)</f>
        <v/>
      </c>
      <c r="L10" s="86">
        <f>IF(OR(F10="",J10="",N(J10)=0),"",IF(F10/J10&lt;=cfg_Crit,"CRITICAL",IF(F10/J10&lt;=cfg_Low,"LOW","OK")))</f>
        <v/>
      </c>
      <c r="M10" s="98">
        <f>IF(B10="","",DATE(YEAR(B10),MONTH(B10),1))</f>
        <v/>
      </c>
      <c r="N10" s="86">
        <f>IF(OR(B10="",D10=""),"","CNT-"&amp;TEXT(ROW()-5,"00000"))</f>
        <v/>
      </c>
      <c r="O10" s="86">
        <f>IF(P10="","",D10&amp;"|"&amp;P10)</f>
        <v/>
      </c>
      <c r="P10" s="86">
        <f>IF(OR(D10="",F10=""),"",COUNTIFS($D$6:D10,D10,$F$6:F10,"&lt;&gt;"))</f>
        <v/>
      </c>
    </row>
    <row r="11" ht="20" customHeight="1">
      <c r="B11" s="93" t="n"/>
      <c r="C11" s="94">
        <f>IF(B11="","",WEEKNUM(B11,21))</f>
        <v/>
      </c>
      <c r="D11" s="95" t="n"/>
      <c r="E11" s="86">
        <f>IF(D11="","",IFERROR(INDEX(Eng_Item,MATCH(D11,Eng_Label,0)),"not in list"))</f>
        <v/>
      </c>
      <c r="F11" s="96" t="n"/>
      <c r="G11" s="87">
        <f>IF(OR(P11="",N(P11)&lt;=1),"",INDEX($F$6:$F$3005,MATCH(D11&amp;"|"&amp;(P11-1),$O$6:$O$3005,0)))</f>
        <v/>
      </c>
      <c r="H11" s="87">
        <f>IF(G11="","",MAX(0,G11-F11))</f>
        <v/>
      </c>
      <c r="I11" s="95" t="n"/>
      <c r="J11" s="87">
        <f>IF(D11="","",IFERROR(INDEX(Eng_PAR,MATCH(D11,Eng_Label,0)),""))</f>
        <v/>
      </c>
      <c r="K11" s="97">
        <f>IF(OR(F11="",J11=""),"",F11-J11)</f>
        <v/>
      </c>
      <c r="L11" s="86">
        <f>IF(OR(F11="",J11="",N(J11)=0),"",IF(F11/J11&lt;=cfg_Crit,"CRITICAL",IF(F11/J11&lt;=cfg_Low,"LOW","OK")))</f>
        <v/>
      </c>
      <c r="M11" s="98">
        <f>IF(B11="","",DATE(YEAR(B11),MONTH(B11),1))</f>
        <v/>
      </c>
      <c r="N11" s="86">
        <f>IF(OR(B11="",D11=""),"","CNT-"&amp;TEXT(ROW()-5,"00000"))</f>
        <v/>
      </c>
      <c r="O11" s="86">
        <f>IF(P11="","",D11&amp;"|"&amp;P11)</f>
        <v/>
      </c>
      <c r="P11" s="86">
        <f>IF(OR(D11="",F11=""),"",COUNTIFS($D$6:D11,D11,$F$6:F11,"&lt;&gt;"))</f>
        <v/>
      </c>
    </row>
    <row r="12" ht="20" customHeight="1">
      <c r="B12" s="93" t="n"/>
      <c r="C12" s="94">
        <f>IF(B12="","",WEEKNUM(B12,21))</f>
        <v/>
      </c>
      <c r="D12" s="95" t="n"/>
      <c r="E12" s="86">
        <f>IF(D12="","",IFERROR(INDEX(Eng_Item,MATCH(D12,Eng_Label,0)),"not in list"))</f>
        <v/>
      </c>
      <c r="F12" s="96" t="n"/>
      <c r="G12" s="87">
        <f>IF(OR(P12="",N(P12)&lt;=1),"",INDEX($F$6:$F$3005,MATCH(D12&amp;"|"&amp;(P12-1),$O$6:$O$3005,0)))</f>
        <v/>
      </c>
      <c r="H12" s="87">
        <f>IF(G12="","",MAX(0,G12-F12))</f>
        <v/>
      </c>
      <c r="I12" s="95" t="n"/>
      <c r="J12" s="87">
        <f>IF(D12="","",IFERROR(INDEX(Eng_PAR,MATCH(D12,Eng_Label,0)),""))</f>
        <v/>
      </c>
      <c r="K12" s="97">
        <f>IF(OR(F12="",J12=""),"",F12-J12)</f>
        <v/>
      </c>
      <c r="L12" s="86">
        <f>IF(OR(F12="",J12="",N(J12)=0),"",IF(F12/J12&lt;=cfg_Crit,"CRITICAL",IF(F12/J12&lt;=cfg_Low,"LOW","OK")))</f>
        <v/>
      </c>
      <c r="M12" s="98">
        <f>IF(B12="","",DATE(YEAR(B12),MONTH(B12),1))</f>
        <v/>
      </c>
      <c r="N12" s="86">
        <f>IF(OR(B12="",D12=""),"","CNT-"&amp;TEXT(ROW()-5,"00000"))</f>
        <v/>
      </c>
      <c r="O12" s="86">
        <f>IF(P12="","",D12&amp;"|"&amp;P12)</f>
        <v/>
      </c>
      <c r="P12" s="86">
        <f>IF(OR(D12="",F12=""),"",COUNTIFS($D$6:D12,D12,$F$6:F12,"&lt;&gt;"))</f>
        <v/>
      </c>
    </row>
    <row r="13" ht="20" customHeight="1">
      <c r="B13" s="93" t="n"/>
      <c r="C13" s="94">
        <f>IF(B13="","",WEEKNUM(B13,21))</f>
        <v/>
      </c>
      <c r="D13" s="95" t="n"/>
      <c r="E13" s="86">
        <f>IF(D13="","",IFERROR(INDEX(Eng_Item,MATCH(D13,Eng_Label,0)),"not in list"))</f>
        <v/>
      </c>
      <c r="F13" s="96" t="n"/>
      <c r="G13" s="87">
        <f>IF(OR(P13="",N(P13)&lt;=1),"",INDEX($F$6:$F$3005,MATCH(D13&amp;"|"&amp;(P13-1),$O$6:$O$3005,0)))</f>
        <v/>
      </c>
      <c r="H13" s="87">
        <f>IF(G13="","",MAX(0,G13-F13))</f>
        <v/>
      </c>
      <c r="I13" s="95" t="n"/>
      <c r="J13" s="87">
        <f>IF(D13="","",IFERROR(INDEX(Eng_PAR,MATCH(D13,Eng_Label,0)),""))</f>
        <v/>
      </c>
      <c r="K13" s="97">
        <f>IF(OR(F13="",J13=""),"",F13-J13)</f>
        <v/>
      </c>
      <c r="L13" s="86">
        <f>IF(OR(F13="",J13="",N(J13)=0),"",IF(F13/J13&lt;=cfg_Crit,"CRITICAL",IF(F13/J13&lt;=cfg_Low,"LOW","OK")))</f>
        <v/>
      </c>
      <c r="M13" s="98">
        <f>IF(B13="","",DATE(YEAR(B13),MONTH(B13),1))</f>
        <v/>
      </c>
      <c r="N13" s="86">
        <f>IF(OR(B13="",D13=""),"","CNT-"&amp;TEXT(ROW()-5,"00000"))</f>
        <v/>
      </c>
      <c r="O13" s="86">
        <f>IF(P13="","",D13&amp;"|"&amp;P13)</f>
        <v/>
      </c>
      <c r="P13" s="86">
        <f>IF(OR(D13="",F13=""),"",COUNTIFS($D$6:D13,D13,$F$6:F13,"&lt;&gt;"))</f>
        <v/>
      </c>
    </row>
    <row r="14" ht="20" customHeight="1">
      <c r="B14" s="93" t="n"/>
      <c r="C14" s="94">
        <f>IF(B14="","",WEEKNUM(B14,21))</f>
        <v/>
      </c>
      <c r="D14" s="95" t="n"/>
      <c r="E14" s="86">
        <f>IF(D14="","",IFERROR(INDEX(Eng_Item,MATCH(D14,Eng_Label,0)),"not in list"))</f>
        <v/>
      </c>
      <c r="F14" s="96" t="n"/>
      <c r="G14" s="87">
        <f>IF(OR(P14="",N(P14)&lt;=1),"",INDEX($F$6:$F$3005,MATCH(D14&amp;"|"&amp;(P14-1),$O$6:$O$3005,0)))</f>
        <v/>
      </c>
      <c r="H14" s="87">
        <f>IF(G14="","",MAX(0,G14-F14))</f>
        <v/>
      </c>
      <c r="I14" s="95" t="n"/>
      <c r="J14" s="87">
        <f>IF(D14="","",IFERROR(INDEX(Eng_PAR,MATCH(D14,Eng_Label,0)),""))</f>
        <v/>
      </c>
      <c r="K14" s="97">
        <f>IF(OR(F14="",J14=""),"",F14-J14)</f>
        <v/>
      </c>
      <c r="L14" s="86">
        <f>IF(OR(F14="",J14="",N(J14)=0),"",IF(F14/J14&lt;=cfg_Crit,"CRITICAL",IF(F14/J14&lt;=cfg_Low,"LOW","OK")))</f>
        <v/>
      </c>
      <c r="M14" s="98">
        <f>IF(B14="","",DATE(YEAR(B14),MONTH(B14),1))</f>
        <v/>
      </c>
      <c r="N14" s="86">
        <f>IF(OR(B14="",D14=""),"","CNT-"&amp;TEXT(ROW()-5,"00000"))</f>
        <v/>
      </c>
      <c r="O14" s="86">
        <f>IF(P14="","",D14&amp;"|"&amp;P14)</f>
        <v/>
      </c>
      <c r="P14" s="86">
        <f>IF(OR(D14="",F14=""),"",COUNTIFS($D$6:D14,D14,$F$6:F14,"&lt;&gt;"))</f>
        <v/>
      </c>
    </row>
    <row r="15" ht="20" customHeight="1">
      <c r="B15" s="93" t="n"/>
      <c r="C15" s="94">
        <f>IF(B15="","",WEEKNUM(B15,21))</f>
        <v/>
      </c>
      <c r="D15" s="95" t="n"/>
      <c r="E15" s="86">
        <f>IF(D15="","",IFERROR(INDEX(Eng_Item,MATCH(D15,Eng_Label,0)),"not in list"))</f>
        <v/>
      </c>
      <c r="F15" s="96" t="n"/>
      <c r="G15" s="87">
        <f>IF(OR(P15="",N(P15)&lt;=1),"",INDEX($F$6:$F$3005,MATCH(D15&amp;"|"&amp;(P15-1),$O$6:$O$3005,0)))</f>
        <v/>
      </c>
      <c r="H15" s="87">
        <f>IF(G15="","",MAX(0,G15-F15))</f>
        <v/>
      </c>
      <c r="I15" s="95" t="n"/>
      <c r="J15" s="87">
        <f>IF(D15="","",IFERROR(INDEX(Eng_PAR,MATCH(D15,Eng_Label,0)),""))</f>
        <v/>
      </c>
      <c r="K15" s="97">
        <f>IF(OR(F15="",J15=""),"",F15-J15)</f>
        <v/>
      </c>
      <c r="L15" s="86">
        <f>IF(OR(F15="",J15="",N(J15)=0),"",IF(F15/J15&lt;=cfg_Crit,"CRITICAL",IF(F15/J15&lt;=cfg_Low,"LOW","OK")))</f>
        <v/>
      </c>
      <c r="M15" s="98">
        <f>IF(B15="","",DATE(YEAR(B15),MONTH(B15),1))</f>
        <v/>
      </c>
      <c r="N15" s="86">
        <f>IF(OR(B15="",D15=""),"","CNT-"&amp;TEXT(ROW()-5,"00000"))</f>
        <v/>
      </c>
      <c r="O15" s="86">
        <f>IF(P15="","",D15&amp;"|"&amp;P15)</f>
        <v/>
      </c>
      <c r="P15" s="86">
        <f>IF(OR(D15="",F15=""),"",COUNTIFS($D$6:D15,D15,$F$6:F15,"&lt;&gt;"))</f>
        <v/>
      </c>
    </row>
    <row r="16" ht="20" customHeight="1">
      <c r="B16" s="93" t="n"/>
      <c r="C16" s="94">
        <f>IF(B16="","",WEEKNUM(B16,21))</f>
        <v/>
      </c>
      <c r="D16" s="95" t="n"/>
      <c r="E16" s="86">
        <f>IF(D16="","",IFERROR(INDEX(Eng_Item,MATCH(D16,Eng_Label,0)),"not in list"))</f>
        <v/>
      </c>
      <c r="F16" s="96" t="n"/>
      <c r="G16" s="87">
        <f>IF(OR(P16="",N(P16)&lt;=1),"",INDEX($F$6:$F$3005,MATCH(D16&amp;"|"&amp;(P16-1),$O$6:$O$3005,0)))</f>
        <v/>
      </c>
      <c r="H16" s="87">
        <f>IF(G16="","",MAX(0,G16-F16))</f>
        <v/>
      </c>
      <c r="I16" s="95" t="n"/>
      <c r="J16" s="87">
        <f>IF(D16="","",IFERROR(INDEX(Eng_PAR,MATCH(D16,Eng_Label,0)),""))</f>
        <v/>
      </c>
      <c r="K16" s="97">
        <f>IF(OR(F16="",J16=""),"",F16-J16)</f>
        <v/>
      </c>
      <c r="L16" s="86">
        <f>IF(OR(F16="",J16="",N(J16)=0),"",IF(F16/J16&lt;=cfg_Crit,"CRITICAL",IF(F16/J16&lt;=cfg_Low,"LOW","OK")))</f>
        <v/>
      </c>
      <c r="M16" s="98">
        <f>IF(B16="","",DATE(YEAR(B16),MONTH(B16),1))</f>
        <v/>
      </c>
      <c r="N16" s="86">
        <f>IF(OR(B16="",D16=""),"","CNT-"&amp;TEXT(ROW()-5,"00000"))</f>
        <v/>
      </c>
      <c r="O16" s="86">
        <f>IF(P16="","",D16&amp;"|"&amp;P16)</f>
        <v/>
      </c>
      <c r="P16" s="86">
        <f>IF(OR(D16="",F16=""),"",COUNTIFS($D$6:D16,D16,$F$6:F16,"&lt;&gt;"))</f>
        <v/>
      </c>
    </row>
    <row r="17" ht="20" customHeight="1">
      <c r="B17" s="93" t="n"/>
      <c r="C17" s="94">
        <f>IF(B17="","",WEEKNUM(B17,21))</f>
        <v/>
      </c>
      <c r="D17" s="95" t="n"/>
      <c r="E17" s="86">
        <f>IF(D17="","",IFERROR(INDEX(Eng_Item,MATCH(D17,Eng_Label,0)),"not in list"))</f>
        <v/>
      </c>
      <c r="F17" s="96" t="n"/>
      <c r="G17" s="87">
        <f>IF(OR(P17="",N(P17)&lt;=1),"",INDEX($F$6:$F$3005,MATCH(D17&amp;"|"&amp;(P17-1),$O$6:$O$3005,0)))</f>
        <v/>
      </c>
      <c r="H17" s="87">
        <f>IF(G17="","",MAX(0,G17-F17))</f>
        <v/>
      </c>
      <c r="I17" s="95" t="n"/>
      <c r="J17" s="87">
        <f>IF(D17="","",IFERROR(INDEX(Eng_PAR,MATCH(D17,Eng_Label,0)),""))</f>
        <v/>
      </c>
      <c r="K17" s="97">
        <f>IF(OR(F17="",J17=""),"",F17-J17)</f>
        <v/>
      </c>
      <c r="L17" s="86">
        <f>IF(OR(F17="",J17="",N(J17)=0),"",IF(F17/J17&lt;=cfg_Crit,"CRITICAL",IF(F17/J17&lt;=cfg_Low,"LOW","OK")))</f>
        <v/>
      </c>
      <c r="M17" s="98">
        <f>IF(B17="","",DATE(YEAR(B17),MONTH(B17),1))</f>
        <v/>
      </c>
      <c r="N17" s="86">
        <f>IF(OR(B17="",D17=""),"","CNT-"&amp;TEXT(ROW()-5,"00000"))</f>
        <v/>
      </c>
      <c r="O17" s="86">
        <f>IF(P17="","",D17&amp;"|"&amp;P17)</f>
        <v/>
      </c>
      <c r="P17" s="86">
        <f>IF(OR(D17="",F17=""),"",COUNTIFS($D$6:D17,D17,$F$6:F17,"&lt;&gt;"))</f>
        <v/>
      </c>
    </row>
    <row r="18" ht="20" customHeight="1">
      <c r="B18" s="93" t="n"/>
      <c r="C18" s="94">
        <f>IF(B18="","",WEEKNUM(B18,21))</f>
        <v/>
      </c>
      <c r="D18" s="95" t="n"/>
      <c r="E18" s="86">
        <f>IF(D18="","",IFERROR(INDEX(Eng_Item,MATCH(D18,Eng_Label,0)),"not in list"))</f>
        <v/>
      </c>
      <c r="F18" s="96" t="n"/>
      <c r="G18" s="87">
        <f>IF(OR(P18="",N(P18)&lt;=1),"",INDEX($F$6:$F$3005,MATCH(D18&amp;"|"&amp;(P18-1),$O$6:$O$3005,0)))</f>
        <v/>
      </c>
      <c r="H18" s="87">
        <f>IF(G18="","",MAX(0,G18-F18))</f>
        <v/>
      </c>
      <c r="I18" s="95" t="n"/>
      <c r="J18" s="87">
        <f>IF(D18="","",IFERROR(INDEX(Eng_PAR,MATCH(D18,Eng_Label,0)),""))</f>
        <v/>
      </c>
      <c r="K18" s="97">
        <f>IF(OR(F18="",J18=""),"",F18-J18)</f>
        <v/>
      </c>
      <c r="L18" s="86">
        <f>IF(OR(F18="",J18="",N(J18)=0),"",IF(F18/J18&lt;=cfg_Crit,"CRITICAL",IF(F18/J18&lt;=cfg_Low,"LOW","OK")))</f>
        <v/>
      </c>
      <c r="M18" s="98">
        <f>IF(B18="","",DATE(YEAR(B18),MONTH(B18),1))</f>
        <v/>
      </c>
      <c r="N18" s="86">
        <f>IF(OR(B18="",D18=""),"","CNT-"&amp;TEXT(ROW()-5,"00000"))</f>
        <v/>
      </c>
      <c r="O18" s="86">
        <f>IF(P18="","",D18&amp;"|"&amp;P18)</f>
        <v/>
      </c>
      <c r="P18" s="86">
        <f>IF(OR(D18="",F18=""),"",COUNTIFS($D$6:D18,D18,$F$6:F18,"&lt;&gt;"))</f>
        <v/>
      </c>
    </row>
    <row r="19" ht="20" customHeight="1">
      <c r="B19" s="93" t="n"/>
      <c r="C19" s="94">
        <f>IF(B19="","",WEEKNUM(B19,21))</f>
        <v/>
      </c>
      <c r="D19" s="95" t="n"/>
      <c r="E19" s="86">
        <f>IF(D19="","",IFERROR(INDEX(Eng_Item,MATCH(D19,Eng_Label,0)),"not in list"))</f>
        <v/>
      </c>
      <c r="F19" s="96" t="n"/>
      <c r="G19" s="87">
        <f>IF(OR(P19="",N(P19)&lt;=1),"",INDEX($F$6:$F$3005,MATCH(D19&amp;"|"&amp;(P19-1),$O$6:$O$3005,0)))</f>
        <v/>
      </c>
      <c r="H19" s="87">
        <f>IF(G19="","",MAX(0,G19-F19))</f>
        <v/>
      </c>
      <c r="I19" s="95" t="n"/>
      <c r="J19" s="87">
        <f>IF(D19="","",IFERROR(INDEX(Eng_PAR,MATCH(D19,Eng_Label,0)),""))</f>
        <v/>
      </c>
      <c r="K19" s="97">
        <f>IF(OR(F19="",J19=""),"",F19-J19)</f>
        <v/>
      </c>
      <c r="L19" s="86">
        <f>IF(OR(F19="",J19="",N(J19)=0),"",IF(F19/J19&lt;=cfg_Crit,"CRITICAL",IF(F19/J19&lt;=cfg_Low,"LOW","OK")))</f>
        <v/>
      </c>
      <c r="M19" s="98">
        <f>IF(B19="","",DATE(YEAR(B19),MONTH(B19),1))</f>
        <v/>
      </c>
      <c r="N19" s="86">
        <f>IF(OR(B19="",D19=""),"","CNT-"&amp;TEXT(ROW()-5,"00000"))</f>
        <v/>
      </c>
      <c r="O19" s="86">
        <f>IF(P19="","",D19&amp;"|"&amp;P19)</f>
        <v/>
      </c>
      <c r="P19" s="86">
        <f>IF(OR(D19="",F19=""),"",COUNTIFS($D$6:D19,D19,$F$6:F19,"&lt;&gt;"))</f>
        <v/>
      </c>
    </row>
    <row r="20" ht="20" customHeight="1">
      <c r="B20" s="93" t="n"/>
      <c r="C20" s="94">
        <f>IF(B20="","",WEEKNUM(B20,21))</f>
        <v/>
      </c>
      <c r="D20" s="95" t="n"/>
      <c r="E20" s="86">
        <f>IF(D20="","",IFERROR(INDEX(Eng_Item,MATCH(D20,Eng_Label,0)),"not in list"))</f>
        <v/>
      </c>
      <c r="F20" s="96" t="n"/>
      <c r="G20" s="87">
        <f>IF(OR(P20="",N(P20)&lt;=1),"",INDEX($F$6:$F$3005,MATCH(D20&amp;"|"&amp;(P20-1),$O$6:$O$3005,0)))</f>
        <v/>
      </c>
      <c r="H20" s="87">
        <f>IF(G20="","",MAX(0,G20-F20))</f>
        <v/>
      </c>
      <c r="I20" s="95" t="n"/>
      <c r="J20" s="87">
        <f>IF(D20="","",IFERROR(INDEX(Eng_PAR,MATCH(D20,Eng_Label,0)),""))</f>
        <v/>
      </c>
      <c r="K20" s="97">
        <f>IF(OR(F20="",J20=""),"",F20-J20)</f>
        <v/>
      </c>
      <c r="L20" s="86">
        <f>IF(OR(F20="",J20="",N(J20)=0),"",IF(F20/J20&lt;=cfg_Crit,"CRITICAL",IF(F20/J20&lt;=cfg_Low,"LOW","OK")))</f>
        <v/>
      </c>
      <c r="M20" s="98">
        <f>IF(B20="","",DATE(YEAR(B20),MONTH(B20),1))</f>
        <v/>
      </c>
      <c r="N20" s="86">
        <f>IF(OR(B20="",D20=""),"","CNT-"&amp;TEXT(ROW()-5,"00000"))</f>
        <v/>
      </c>
      <c r="O20" s="86">
        <f>IF(P20="","",D20&amp;"|"&amp;P20)</f>
        <v/>
      </c>
      <c r="P20" s="86">
        <f>IF(OR(D20="",F20=""),"",COUNTIFS($D$6:D20,D20,$F$6:F20,"&lt;&gt;"))</f>
        <v/>
      </c>
    </row>
    <row r="21" ht="20" customHeight="1">
      <c r="B21" s="93" t="n"/>
      <c r="C21" s="94">
        <f>IF(B21="","",WEEKNUM(B21,21))</f>
        <v/>
      </c>
      <c r="D21" s="95" t="n"/>
      <c r="E21" s="86">
        <f>IF(D21="","",IFERROR(INDEX(Eng_Item,MATCH(D21,Eng_Label,0)),"not in list"))</f>
        <v/>
      </c>
      <c r="F21" s="96" t="n"/>
      <c r="G21" s="87">
        <f>IF(OR(P21="",N(P21)&lt;=1),"",INDEX($F$6:$F$3005,MATCH(D21&amp;"|"&amp;(P21-1),$O$6:$O$3005,0)))</f>
        <v/>
      </c>
      <c r="H21" s="87">
        <f>IF(G21="","",MAX(0,G21-F21))</f>
        <v/>
      </c>
      <c r="I21" s="95" t="n"/>
      <c r="J21" s="87">
        <f>IF(D21="","",IFERROR(INDEX(Eng_PAR,MATCH(D21,Eng_Label,0)),""))</f>
        <v/>
      </c>
      <c r="K21" s="97">
        <f>IF(OR(F21="",J21=""),"",F21-J21)</f>
        <v/>
      </c>
      <c r="L21" s="86">
        <f>IF(OR(F21="",J21="",N(J21)=0),"",IF(F21/J21&lt;=cfg_Crit,"CRITICAL",IF(F21/J21&lt;=cfg_Low,"LOW","OK")))</f>
        <v/>
      </c>
      <c r="M21" s="98">
        <f>IF(B21="","",DATE(YEAR(B21),MONTH(B21),1))</f>
        <v/>
      </c>
      <c r="N21" s="86">
        <f>IF(OR(B21="",D21=""),"","CNT-"&amp;TEXT(ROW()-5,"00000"))</f>
        <v/>
      </c>
      <c r="O21" s="86">
        <f>IF(P21="","",D21&amp;"|"&amp;P21)</f>
        <v/>
      </c>
      <c r="P21" s="86">
        <f>IF(OR(D21="",F21=""),"",COUNTIFS($D$6:D21,D21,$F$6:F21,"&lt;&gt;"))</f>
        <v/>
      </c>
    </row>
    <row r="22" ht="20" customHeight="1">
      <c r="B22" s="93" t="n"/>
      <c r="C22" s="94">
        <f>IF(B22="","",WEEKNUM(B22,21))</f>
        <v/>
      </c>
      <c r="D22" s="95" t="n"/>
      <c r="E22" s="86">
        <f>IF(D22="","",IFERROR(INDEX(Eng_Item,MATCH(D22,Eng_Label,0)),"not in list"))</f>
        <v/>
      </c>
      <c r="F22" s="96" t="n"/>
      <c r="G22" s="87">
        <f>IF(OR(P22="",N(P22)&lt;=1),"",INDEX($F$6:$F$3005,MATCH(D22&amp;"|"&amp;(P22-1),$O$6:$O$3005,0)))</f>
        <v/>
      </c>
      <c r="H22" s="87">
        <f>IF(G22="","",MAX(0,G22-F22))</f>
        <v/>
      </c>
      <c r="I22" s="95" t="n"/>
      <c r="J22" s="87">
        <f>IF(D22="","",IFERROR(INDEX(Eng_PAR,MATCH(D22,Eng_Label,0)),""))</f>
        <v/>
      </c>
      <c r="K22" s="97">
        <f>IF(OR(F22="",J22=""),"",F22-J22)</f>
        <v/>
      </c>
      <c r="L22" s="86">
        <f>IF(OR(F22="",J22="",N(J22)=0),"",IF(F22/J22&lt;=cfg_Crit,"CRITICAL",IF(F22/J22&lt;=cfg_Low,"LOW","OK")))</f>
        <v/>
      </c>
      <c r="M22" s="98">
        <f>IF(B22="","",DATE(YEAR(B22),MONTH(B22),1))</f>
        <v/>
      </c>
      <c r="N22" s="86">
        <f>IF(OR(B22="",D22=""),"","CNT-"&amp;TEXT(ROW()-5,"00000"))</f>
        <v/>
      </c>
      <c r="O22" s="86">
        <f>IF(P22="","",D22&amp;"|"&amp;P22)</f>
        <v/>
      </c>
      <c r="P22" s="86">
        <f>IF(OR(D22="",F22=""),"",COUNTIFS($D$6:D22,D22,$F$6:F22,"&lt;&gt;"))</f>
        <v/>
      </c>
    </row>
    <row r="23" ht="20" customHeight="1">
      <c r="B23" s="93" t="n"/>
      <c r="C23" s="94">
        <f>IF(B23="","",WEEKNUM(B23,21))</f>
        <v/>
      </c>
      <c r="D23" s="95" t="n"/>
      <c r="E23" s="86">
        <f>IF(D23="","",IFERROR(INDEX(Eng_Item,MATCH(D23,Eng_Label,0)),"not in list"))</f>
        <v/>
      </c>
      <c r="F23" s="96" t="n"/>
      <c r="G23" s="87">
        <f>IF(OR(P23="",N(P23)&lt;=1),"",INDEX($F$6:$F$3005,MATCH(D23&amp;"|"&amp;(P23-1),$O$6:$O$3005,0)))</f>
        <v/>
      </c>
      <c r="H23" s="87">
        <f>IF(G23="","",MAX(0,G23-F23))</f>
        <v/>
      </c>
      <c r="I23" s="95" t="n"/>
      <c r="J23" s="87">
        <f>IF(D23="","",IFERROR(INDEX(Eng_PAR,MATCH(D23,Eng_Label,0)),""))</f>
        <v/>
      </c>
      <c r="K23" s="97">
        <f>IF(OR(F23="",J23=""),"",F23-J23)</f>
        <v/>
      </c>
      <c r="L23" s="86">
        <f>IF(OR(F23="",J23="",N(J23)=0),"",IF(F23/J23&lt;=cfg_Crit,"CRITICAL",IF(F23/J23&lt;=cfg_Low,"LOW","OK")))</f>
        <v/>
      </c>
      <c r="M23" s="98">
        <f>IF(B23="","",DATE(YEAR(B23),MONTH(B23),1))</f>
        <v/>
      </c>
      <c r="N23" s="86">
        <f>IF(OR(B23="",D23=""),"","CNT-"&amp;TEXT(ROW()-5,"00000"))</f>
        <v/>
      </c>
      <c r="O23" s="86">
        <f>IF(P23="","",D23&amp;"|"&amp;P23)</f>
        <v/>
      </c>
      <c r="P23" s="86">
        <f>IF(OR(D23="",F23=""),"",COUNTIFS($D$6:D23,D23,$F$6:F23,"&lt;&gt;"))</f>
        <v/>
      </c>
    </row>
    <row r="24" ht="20" customHeight="1">
      <c r="B24" s="93" t="n"/>
      <c r="C24" s="94">
        <f>IF(B24="","",WEEKNUM(B24,21))</f>
        <v/>
      </c>
      <c r="D24" s="95" t="n"/>
      <c r="E24" s="86">
        <f>IF(D24="","",IFERROR(INDEX(Eng_Item,MATCH(D24,Eng_Label,0)),"not in list"))</f>
        <v/>
      </c>
      <c r="F24" s="96" t="n"/>
      <c r="G24" s="87">
        <f>IF(OR(P24="",N(P24)&lt;=1),"",INDEX($F$6:$F$3005,MATCH(D24&amp;"|"&amp;(P24-1),$O$6:$O$3005,0)))</f>
        <v/>
      </c>
      <c r="H24" s="87">
        <f>IF(G24="","",MAX(0,G24-F24))</f>
        <v/>
      </c>
      <c r="I24" s="95" t="n"/>
      <c r="J24" s="87">
        <f>IF(D24="","",IFERROR(INDEX(Eng_PAR,MATCH(D24,Eng_Label,0)),""))</f>
        <v/>
      </c>
      <c r="K24" s="97">
        <f>IF(OR(F24="",J24=""),"",F24-J24)</f>
        <v/>
      </c>
      <c r="L24" s="86">
        <f>IF(OR(F24="",J24="",N(J24)=0),"",IF(F24/J24&lt;=cfg_Crit,"CRITICAL",IF(F24/J24&lt;=cfg_Low,"LOW","OK")))</f>
        <v/>
      </c>
      <c r="M24" s="98">
        <f>IF(B24="","",DATE(YEAR(B24),MONTH(B24),1))</f>
        <v/>
      </c>
      <c r="N24" s="86">
        <f>IF(OR(B24="",D24=""),"","CNT-"&amp;TEXT(ROW()-5,"00000"))</f>
        <v/>
      </c>
      <c r="O24" s="86">
        <f>IF(P24="","",D24&amp;"|"&amp;P24)</f>
        <v/>
      </c>
      <c r="P24" s="86">
        <f>IF(OR(D24="",F24=""),"",COUNTIFS($D$6:D24,D24,$F$6:F24,"&lt;&gt;"))</f>
        <v/>
      </c>
    </row>
    <row r="25" ht="20" customHeight="1">
      <c r="B25" s="93" t="n"/>
      <c r="C25" s="94">
        <f>IF(B25="","",WEEKNUM(B25,21))</f>
        <v/>
      </c>
      <c r="D25" s="95" t="n"/>
      <c r="E25" s="86">
        <f>IF(D25="","",IFERROR(INDEX(Eng_Item,MATCH(D25,Eng_Label,0)),"not in list"))</f>
        <v/>
      </c>
      <c r="F25" s="96" t="n"/>
      <c r="G25" s="87">
        <f>IF(OR(P25="",N(P25)&lt;=1),"",INDEX($F$6:$F$3005,MATCH(D25&amp;"|"&amp;(P25-1),$O$6:$O$3005,0)))</f>
        <v/>
      </c>
      <c r="H25" s="87">
        <f>IF(G25="","",MAX(0,G25-F25))</f>
        <v/>
      </c>
      <c r="I25" s="95" t="n"/>
      <c r="J25" s="87">
        <f>IF(D25="","",IFERROR(INDEX(Eng_PAR,MATCH(D25,Eng_Label,0)),""))</f>
        <v/>
      </c>
      <c r="K25" s="97">
        <f>IF(OR(F25="",J25=""),"",F25-J25)</f>
        <v/>
      </c>
      <c r="L25" s="86">
        <f>IF(OR(F25="",J25="",N(J25)=0),"",IF(F25/J25&lt;=cfg_Crit,"CRITICAL",IF(F25/J25&lt;=cfg_Low,"LOW","OK")))</f>
        <v/>
      </c>
      <c r="M25" s="98">
        <f>IF(B25="","",DATE(YEAR(B25),MONTH(B25),1))</f>
        <v/>
      </c>
      <c r="N25" s="86">
        <f>IF(OR(B25="",D25=""),"","CNT-"&amp;TEXT(ROW()-5,"00000"))</f>
        <v/>
      </c>
      <c r="O25" s="86">
        <f>IF(P25="","",D25&amp;"|"&amp;P25)</f>
        <v/>
      </c>
      <c r="P25" s="86">
        <f>IF(OR(D25="",F25=""),"",COUNTIFS($D$6:D25,D25,$F$6:F25,"&lt;&gt;"))</f>
        <v/>
      </c>
    </row>
    <row r="26" ht="20" customHeight="1">
      <c r="B26" s="93" t="n"/>
      <c r="C26" s="94">
        <f>IF(B26="","",WEEKNUM(B26,21))</f>
        <v/>
      </c>
      <c r="D26" s="95" t="n"/>
      <c r="E26" s="86">
        <f>IF(D26="","",IFERROR(INDEX(Eng_Item,MATCH(D26,Eng_Label,0)),"not in list"))</f>
        <v/>
      </c>
      <c r="F26" s="96" t="n"/>
      <c r="G26" s="87">
        <f>IF(OR(P26="",N(P26)&lt;=1),"",INDEX($F$6:$F$3005,MATCH(D26&amp;"|"&amp;(P26-1),$O$6:$O$3005,0)))</f>
        <v/>
      </c>
      <c r="H26" s="87">
        <f>IF(G26="","",MAX(0,G26-F26))</f>
        <v/>
      </c>
      <c r="I26" s="95" t="n"/>
      <c r="J26" s="87">
        <f>IF(D26="","",IFERROR(INDEX(Eng_PAR,MATCH(D26,Eng_Label,0)),""))</f>
        <v/>
      </c>
      <c r="K26" s="97">
        <f>IF(OR(F26="",J26=""),"",F26-J26)</f>
        <v/>
      </c>
      <c r="L26" s="86">
        <f>IF(OR(F26="",J26="",N(J26)=0),"",IF(F26/J26&lt;=cfg_Crit,"CRITICAL",IF(F26/J26&lt;=cfg_Low,"LOW","OK")))</f>
        <v/>
      </c>
      <c r="M26" s="98">
        <f>IF(B26="","",DATE(YEAR(B26),MONTH(B26),1))</f>
        <v/>
      </c>
      <c r="N26" s="86">
        <f>IF(OR(B26="",D26=""),"","CNT-"&amp;TEXT(ROW()-5,"00000"))</f>
        <v/>
      </c>
      <c r="O26" s="86">
        <f>IF(P26="","",D26&amp;"|"&amp;P26)</f>
        <v/>
      </c>
      <c r="P26" s="86">
        <f>IF(OR(D26="",F26=""),"",COUNTIFS($D$6:D26,D26,$F$6:F26,"&lt;&gt;"))</f>
        <v/>
      </c>
    </row>
    <row r="27" ht="20" customHeight="1">
      <c r="B27" s="93" t="n"/>
      <c r="C27" s="94">
        <f>IF(B27="","",WEEKNUM(B27,21))</f>
        <v/>
      </c>
      <c r="D27" s="95" t="n"/>
      <c r="E27" s="86">
        <f>IF(D27="","",IFERROR(INDEX(Eng_Item,MATCH(D27,Eng_Label,0)),"not in list"))</f>
        <v/>
      </c>
      <c r="F27" s="96" t="n"/>
      <c r="G27" s="87">
        <f>IF(OR(P27="",N(P27)&lt;=1),"",INDEX($F$6:$F$3005,MATCH(D27&amp;"|"&amp;(P27-1),$O$6:$O$3005,0)))</f>
        <v/>
      </c>
      <c r="H27" s="87">
        <f>IF(G27="","",MAX(0,G27-F27))</f>
        <v/>
      </c>
      <c r="I27" s="95" t="n"/>
      <c r="J27" s="87">
        <f>IF(D27="","",IFERROR(INDEX(Eng_PAR,MATCH(D27,Eng_Label,0)),""))</f>
        <v/>
      </c>
      <c r="K27" s="97">
        <f>IF(OR(F27="",J27=""),"",F27-J27)</f>
        <v/>
      </c>
      <c r="L27" s="86">
        <f>IF(OR(F27="",J27="",N(J27)=0),"",IF(F27/J27&lt;=cfg_Crit,"CRITICAL",IF(F27/J27&lt;=cfg_Low,"LOW","OK")))</f>
        <v/>
      </c>
      <c r="M27" s="98">
        <f>IF(B27="","",DATE(YEAR(B27),MONTH(B27),1))</f>
        <v/>
      </c>
      <c r="N27" s="86">
        <f>IF(OR(B27="",D27=""),"","CNT-"&amp;TEXT(ROW()-5,"00000"))</f>
        <v/>
      </c>
      <c r="O27" s="86">
        <f>IF(P27="","",D27&amp;"|"&amp;P27)</f>
        <v/>
      </c>
      <c r="P27" s="86">
        <f>IF(OR(D27="",F27=""),"",COUNTIFS($D$6:D27,D27,$F$6:F27,"&lt;&gt;"))</f>
        <v/>
      </c>
    </row>
    <row r="28" ht="20" customHeight="1">
      <c r="B28" s="93" t="n"/>
      <c r="C28" s="94">
        <f>IF(B28="","",WEEKNUM(B28,21))</f>
        <v/>
      </c>
      <c r="D28" s="95" t="n"/>
      <c r="E28" s="86">
        <f>IF(D28="","",IFERROR(INDEX(Eng_Item,MATCH(D28,Eng_Label,0)),"not in list"))</f>
        <v/>
      </c>
      <c r="F28" s="96" t="n"/>
      <c r="G28" s="87">
        <f>IF(OR(P28="",N(P28)&lt;=1),"",INDEX($F$6:$F$3005,MATCH(D28&amp;"|"&amp;(P28-1),$O$6:$O$3005,0)))</f>
        <v/>
      </c>
      <c r="H28" s="87">
        <f>IF(G28="","",MAX(0,G28-F28))</f>
        <v/>
      </c>
      <c r="I28" s="95" t="n"/>
      <c r="J28" s="87">
        <f>IF(D28="","",IFERROR(INDEX(Eng_PAR,MATCH(D28,Eng_Label,0)),""))</f>
        <v/>
      </c>
      <c r="K28" s="97">
        <f>IF(OR(F28="",J28=""),"",F28-J28)</f>
        <v/>
      </c>
      <c r="L28" s="86">
        <f>IF(OR(F28="",J28="",N(J28)=0),"",IF(F28/J28&lt;=cfg_Crit,"CRITICAL",IF(F28/J28&lt;=cfg_Low,"LOW","OK")))</f>
        <v/>
      </c>
      <c r="M28" s="98">
        <f>IF(B28="","",DATE(YEAR(B28),MONTH(B28),1))</f>
        <v/>
      </c>
      <c r="N28" s="86">
        <f>IF(OR(B28="",D28=""),"","CNT-"&amp;TEXT(ROW()-5,"00000"))</f>
        <v/>
      </c>
      <c r="O28" s="86">
        <f>IF(P28="","",D28&amp;"|"&amp;P28)</f>
        <v/>
      </c>
      <c r="P28" s="86">
        <f>IF(OR(D28="",F28=""),"",COUNTIFS($D$6:D28,D28,$F$6:F28,"&lt;&gt;"))</f>
        <v/>
      </c>
    </row>
    <row r="29" ht="20" customHeight="1">
      <c r="B29" s="93" t="n"/>
      <c r="C29" s="94">
        <f>IF(B29="","",WEEKNUM(B29,21))</f>
        <v/>
      </c>
      <c r="D29" s="95" t="n"/>
      <c r="E29" s="86">
        <f>IF(D29="","",IFERROR(INDEX(Eng_Item,MATCH(D29,Eng_Label,0)),"not in list"))</f>
        <v/>
      </c>
      <c r="F29" s="96" t="n"/>
      <c r="G29" s="87">
        <f>IF(OR(P29="",N(P29)&lt;=1),"",INDEX($F$6:$F$3005,MATCH(D29&amp;"|"&amp;(P29-1),$O$6:$O$3005,0)))</f>
        <v/>
      </c>
      <c r="H29" s="87">
        <f>IF(G29="","",MAX(0,G29-F29))</f>
        <v/>
      </c>
      <c r="I29" s="95" t="n"/>
      <c r="J29" s="87">
        <f>IF(D29="","",IFERROR(INDEX(Eng_PAR,MATCH(D29,Eng_Label,0)),""))</f>
        <v/>
      </c>
      <c r="K29" s="97">
        <f>IF(OR(F29="",J29=""),"",F29-J29)</f>
        <v/>
      </c>
      <c r="L29" s="86">
        <f>IF(OR(F29="",J29="",N(J29)=0),"",IF(F29/J29&lt;=cfg_Crit,"CRITICAL",IF(F29/J29&lt;=cfg_Low,"LOW","OK")))</f>
        <v/>
      </c>
      <c r="M29" s="98">
        <f>IF(B29="","",DATE(YEAR(B29),MONTH(B29),1))</f>
        <v/>
      </c>
      <c r="N29" s="86">
        <f>IF(OR(B29="",D29=""),"","CNT-"&amp;TEXT(ROW()-5,"00000"))</f>
        <v/>
      </c>
      <c r="O29" s="86">
        <f>IF(P29="","",D29&amp;"|"&amp;P29)</f>
        <v/>
      </c>
      <c r="P29" s="86">
        <f>IF(OR(D29="",F29=""),"",COUNTIFS($D$6:D29,D29,$F$6:F29,"&lt;&gt;"))</f>
        <v/>
      </c>
    </row>
    <row r="30" ht="20" customHeight="1">
      <c r="B30" s="93" t="n"/>
      <c r="C30" s="94">
        <f>IF(B30="","",WEEKNUM(B30,21))</f>
        <v/>
      </c>
      <c r="D30" s="95" t="n"/>
      <c r="E30" s="86">
        <f>IF(D30="","",IFERROR(INDEX(Eng_Item,MATCH(D30,Eng_Label,0)),"not in list"))</f>
        <v/>
      </c>
      <c r="F30" s="96" t="n"/>
      <c r="G30" s="87">
        <f>IF(OR(P30="",N(P30)&lt;=1),"",INDEX($F$6:$F$3005,MATCH(D30&amp;"|"&amp;(P30-1),$O$6:$O$3005,0)))</f>
        <v/>
      </c>
      <c r="H30" s="87">
        <f>IF(G30="","",MAX(0,G30-F30))</f>
        <v/>
      </c>
      <c r="I30" s="95" t="n"/>
      <c r="J30" s="87">
        <f>IF(D30="","",IFERROR(INDEX(Eng_PAR,MATCH(D30,Eng_Label,0)),""))</f>
        <v/>
      </c>
      <c r="K30" s="97">
        <f>IF(OR(F30="",J30=""),"",F30-J30)</f>
        <v/>
      </c>
      <c r="L30" s="86">
        <f>IF(OR(F30="",J30="",N(J30)=0),"",IF(F30/J30&lt;=cfg_Crit,"CRITICAL",IF(F30/J30&lt;=cfg_Low,"LOW","OK")))</f>
        <v/>
      </c>
      <c r="M30" s="98">
        <f>IF(B30="","",DATE(YEAR(B30),MONTH(B30),1))</f>
        <v/>
      </c>
      <c r="N30" s="86">
        <f>IF(OR(B30="",D30=""),"","CNT-"&amp;TEXT(ROW()-5,"00000"))</f>
        <v/>
      </c>
      <c r="O30" s="86">
        <f>IF(P30="","",D30&amp;"|"&amp;P30)</f>
        <v/>
      </c>
      <c r="P30" s="86">
        <f>IF(OR(D30="",F30=""),"",COUNTIFS($D$6:D30,D30,$F$6:F30,"&lt;&gt;"))</f>
        <v/>
      </c>
    </row>
    <row r="31" ht="20" customHeight="1">
      <c r="B31" s="93" t="n"/>
      <c r="C31" s="94">
        <f>IF(B31="","",WEEKNUM(B31,21))</f>
        <v/>
      </c>
      <c r="D31" s="95" t="n"/>
      <c r="E31" s="86">
        <f>IF(D31="","",IFERROR(INDEX(Eng_Item,MATCH(D31,Eng_Label,0)),"not in list"))</f>
        <v/>
      </c>
      <c r="F31" s="96" t="n"/>
      <c r="G31" s="87">
        <f>IF(OR(P31="",N(P31)&lt;=1),"",INDEX($F$6:$F$3005,MATCH(D31&amp;"|"&amp;(P31-1),$O$6:$O$3005,0)))</f>
        <v/>
      </c>
      <c r="H31" s="87">
        <f>IF(G31="","",MAX(0,G31-F31))</f>
        <v/>
      </c>
      <c r="I31" s="95" t="n"/>
      <c r="J31" s="87">
        <f>IF(D31="","",IFERROR(INDEX(Eng_PAR,MATCH(D31,Eng_Label,0)),""))</f>
        <v/>
      </c>
      <c r="K31" s="97">
        <f>IF(OR(F31="",J31=""),"",F31-J31)</f>
        <v/>
      </c>
      <c r="L31" s="86">
        <f>IF(OR(F31="",J31="",N(J31)=0),"",IF(F31/J31&lt;=cfg_Crit,"CRITICAL",IF(F31/J31&lt;=cfg_Low,"LOW","OK")))</f>
        <v/>
      </c>
      <c r="M31" s="98">
        <f>IF(B31="","",DATE(YEAR(B31),MONTH(B31),1))</f>
        <v/>
      </c>
      <c r="N31" s="86">
        <f>IF(OR(B31="",D31=""),"","CNT-"&amp;TEXT(ROW()-5,"00000"))</f>
        <v/>
      </c>
      <c r="O31" s="86">
        <f>IF(P31="","",D31&amp;"|"&amp;P31)</f>
        <v/>
      </c>
      <c r="P31" s="86">
        <f>IF(OR(D31="",F31=""),"",COUNTIFS($D$6:D31,D31,$F$6:F31,"&lt;&gt;"))</f>
        <v/>
      </c>
    </row>
    <row r="32" ht="20" customHeight="1">
      <c r="B32" s="93" t="n"/>
      <c r="C32" s="94">
        <f>IF(B32="","",WEEKNUM(B32,21))</f>
        <v/>
      </c>
      <c r="D32" s="95" t="n"/>
      <c r="E32" s="86">
        <f>IF(D32="","",IFERROR(INDEX(Eng_Item,MATCH(D32,Eng_Label,0)),"not in list"))</f>
        <v/>
      </c>
      <c r="F32" s="96" t="n"/>
      <c r="G32" s="87">
        <f>IF(OR(P32="",N(P32)&lt;=1),"",INDEX($F$6:$F$3005,MATCH(D32&amp;"|"&amp;(P32-1),$O$6:$O$3005,0)))</f>
        <v/>
      </c>
      <c r="H32" s="87">
        <f>IF(G32="","",MAX(0,G32-F32))</f>
        <v/>
      </c>
      <c r="I32" s="95" t="n"/>
      <c r="J32" s="87">
        <f>IF(D32="","",IFERROR(INDEX(Eng_PAR,MATCH(D32,Eng_Label,0)),""))</f>
        <v/>
      </c>
      <c r="K32" s="97">
        <f>IF(OR(F32="",J32=""),"",F32-J32)</f>
        <v/>
      </c>
      <c r="L32" s="86">
        <f>IF(OR(F32="",J32="",N(J32)=0),"",IF(F32/J32&lt;=cfg_Crit,"CRITICAL",IF(F32/J32&lt;=cfg_Low,"LOW","OK")))</f>
        <v/>
      </c>
      <c r="M32" s="98">
        <f>IF(B32="","",DATE(YEAR(B32),MONTH(B32),1))</f>
        <v/>
      </c>
      <c r="N32" s="86">
        <f>IF(OR(B32="",D32=""),"","CNT-"&amp;TEXT(ROW()-5,"00000"))</f>
        <v/>
      </c>
      <c r="O32" s="86">
        <f>IF(P32="","",D32&amp;"|"&amp;P32)</f>
        <v/>
      </c>
      <c r="P32" s="86">
        <f>IF(OR(D32="",F32=""),"",COUNTIFS($D$6:D32,D32,$F$6:F32,"&lt;&gt;"))</f>
        <v/>
      </c>
    </row>
    <row r="33" ht="20" customHeight="1">
      <c r="B33" s="93" t="n"/>
      <c r="C33" s="94">
        <f>IF(B33="","",WEEKNUM(B33,21))</f>
        <v/>
      </c>
      <c r="D33" s="95" t="n"/>
      <c r="E33" s="86">
        <f>IF(D33="","",IFERROR(INDEX(Eng_Item,MATCH(D33,Eng_Label,0)),"not in list"))</f>
        <v/>
      </c>
      <c r="F33" s="96" t="n"/>
      <c r="G33" s="87">
        <f>IF(OR(P33="",N(P33)&lt;=1),"",INDEX($F$6:$F$3005,MATCH(D33&amp;"|"&amp;(P33-1),$O$6:$O$3005,0)))</f>
        <v/>
      </c>
      <c r="H33" s="87">
        <f>IF(G33="","",MAX(0,G33-F33))</f>
        <v/>
      </c>
      <c r="I33" s="95" t="n"/>
      <c r="J33" s="87">
        <f>IF(D33="","",IFERROR(INDEX(Eng_PAR,MATCH(D33,Eng_Label,0)),""))</f>
        <v/>
      </c>
      <c r="K33" s="97">
        <f>IF(OR(F33="",J33=""),"",F33-J33)</f>
        <v/>
      </c>
      <c r="L33" s="86">
        <f>IF(OR(F33="",J33="",N(J33)=0),"",IF(F33/J33&lt;=cfg_Crit,"CRITICAL",IF(F33/J33&lt;=cfg_Low,"LOW","OK")))</f>
        <v/>
      </c>
      <c r="M33" s="98">
        <f>IF(B33="","",DATE(YEAR(B33),MONTH(B33),1))</f>
        <v/>
      </c>
      <c r="N33" s="86">
        <f>IF(OR(B33="",D33=""),"","CNT-"&amp;TEXT(ROW()-5,"00000"))</f>
        <v/>
      </c>
      <c r="O33" s="86">
        <f>IF(P33="","",D33&amp;"|"&amp;P33)</f>
        <v/>
      </c>
      <c r="P33" s="86">
        <f>IF(OR(D33="",F33=""),"",COUNTIFS($D$6:D33,D33,$F$6:F33,"&lt;&gt;"))</f>
        <v/>
      </c>
    </row>
    <row r="34" ht="20" customHeight="1">
      <c r="B34" s="93" t="n"/>
      <c r="C34" s="94">
        <f>IF(B34="","",WEEKNUM(B34,21))</f>
        <v/>
      </c>
      <c r="D34" s="95" t="n"/>
      <c r="E34" s="86">
        <f>IF(D34="","",IFERROR(INDEX(Eng_Item,MATCH(D34,Eng_Label,0)),"not in list"))</f>
        <v/>
      </c>
      <c r="F34" s="96" t="n"/>
      <c r="G34" s="87">
        <f>IF(OR(P34="",N(P34)&lt;=1),"",INDEX($F$6:$F$3005,MATCH(D34&amp;"|"&amp;(P34-1),$O$6:$O$3005,0)))</f>
        <v/>
      </c>
      <c r="H34" s="87">
        <f>IF(G34="","",MAX(0,G34-F34))</f>
        <v/>
      </c>
      <c r="I34" s="95" t="n"/>
      <c r="J34" s="87">
        <f>IF(D34="","",IFERROR(INDEX(Eng_PAR,MATCH(D34,Eng_Label,0)),""))</f>
        <v/>
      </c>
      <c r="K34" s="97">
        <f>IF(OR(F34="",J34=""),"",F34-J34)</f>
        <v/>
      </c>
      <c r="L34" s="86">
        <f>IF(OR(F34="",J34="",N(J34)=0),"",IF(F34/J34&lt;=cfg_Crit,"CRITICAL",IF(F34/J34&lt;=cfg_Low,"LOW","OK")))</f>
        <v/>
      </c>
      <c r="M34" s="98">
        <f>IF(B34="","",DATE(YEAR(B34),MONTH(B34),1))</f>
        <v/>
      </c>
      <c r="N34" s="86">
        <f>IF(OR(B34="",D34=""),"","CNT-"&amp;TEXT(ROW()-5,"00000"))</f>
        <v/>
      </c>
      <c r="O34" s="86">
        <f>IF(P34="","",D34&amp;"|"&amp;P34)</f>
        <v/>
      </c>
      <c r="P34" s="86">
        <f>IF(OR(D34="",F34=""),"",COUNTIFS($D$6:D34,D34,$F$6:F34,"&lt;&gt;"))</f>
        <v/>
      </c>
    </row>
    <row r="35" ht="20" customHeight="1">
      <c r="B35" s="93" t="n"/>
      <c r="C35" s="94">
        <f>IF(B35="","",WEEKNUM(B35,21))</f>
        <v/>
      </c>
      <c r="D35" s="95" t="n"/>
      <c r="E35" s="86">
        <f>IF(D35="","",IFERROR(INDEX(Eng_Item,MATCH(D35,Eng_Label,0)),"not in list"))</f>
        <v/>
      </c>
      <c r="F35" s="96" t="n"/>
      <c r="G35" s="87">
        <f>IF(OR(P35="",N(P35)&lt;=1),"",INDEX($F$6:$F$3005,MATCH(D35&amp;"|"&amp;(P35-1),$O$6:$O$3005,0)))</f>
        <v/>
      </c>
      <c r="H35" s="87">
        <f>IF(G35="","",MAX(0,G35-F35))</f>
        <v/>
      </c>
      <c r="I35" s="95" t="n"/>
      <c r="J35" s="87">
        <f>IF(D35="","",IFERROR(INDEX(Eng_PAR,MATCH(D35,Eng_Label,0)),""))</f>
        <v/>
      </c>
      <c r="K35" s="97">
        <f>IF(OR(F35="",J35=""),"",F35-J35)</f>
        <v/>
      </c>
      <c r="L35" s="86">
        <f>IF(OR(F35="",J35="",N(J35)=0),"",IF(F35/J35&lt;=cfg_Crit,"CRITICAL",IF(F35/J35&lt;=cfg_Low,"LOW","OK")))</f>
        <v/>
      </c>
      <c r="M35" s="98">
        <f>IF(B35="","",DATE(YEAR(B35),MONTH(B35),1))</f>
        <v/>
      </c>
      <c r="N35" s="86">
        <f>IF(OR(B35="",D35=""),"","CNT-"&amp;TEXT(ROW()-5,"00000"))</f>
        <v/>
      </c>
      <c r="O35" s="86">
        <f>IF(P35="","",D35&amp;"|"&amp;P35)</f>
        <v/>
      </c>
      <c r="P35" s="86">
        <f>IF(OR(D35="",F35=""),"",COUNTIFS($D$6:D35,D35,$F$6:F35,"&lt;&gt;"))</f>
        <v/>
      </c>
    </row>
    <row r="36" ht="20" customHeight="1">
      <c r="B36" s="93" t="n"/>
      <c r="C36" s="94">
        <f>IF(B36="","",WEEKNUM(B36,21))</f>
        <v/>
      </c>
      <c r="D36" s="95" t="n"/>
      <c r="E36" s="86">
        <f>IF(D36="","",IFERROR(INDEX(Eng_Item,MATCH(D36,Eng_Label,0)),"not in list"))</f>
        <v/>
      </c>
      <c r="F36" s="96" t="n"/>
      <c r="G36" s="87">
        <f>IF(OR(P36="",N(P36)&lt;=1),"",INDEX($F$6:$F$3005,MATCH(D36&amp;"|"&amp;(P36-1),$O$6:$O$3005,0)))</f>
        <v/>
      </c>
      <c r="H36" s="87">
        <f>IF(G36="","",MAX(0,G36-F36))</f>
        <v/>
      </c>
      <c r="I36" s="95" t="n"/>
      <c r="J36" s="87">
        <f>IF(D36="","",IFERROR(INDEX(Eng_PAR,MATCH(D36,Eng_Label,0)),""))</f>
        <v/>
      </c>
      <c r="K36" s="97">
        <f>IF(OR(F36="",J36=""),"",F36-J36)</f>
        <v/>
      </c>
      <c r="L36" s="86">
        <f>IF(OR(F36="",J36="",N(J36)=0),"",IF(F36/J36&lt;=cfg_Crit,"CRITICAL",IF(F36/J36&lt;=cfg_Low,"LOW","OK")))</f>
        <v/>
      </c>
      <c r="M36" s="98">
        <f>IF(B36="","",DATE(YEAR(B36),MONTH(B36),1))</f>
        <v/>
      </c>
      <c r="N36" s="86">
        <f>IF(OR(B36="",D36=""),"","CNT-"&amp;TEXT(ROW()-5,"00000"))</f>
        <v/>
      </c>
      <c r="O36" s="86">
        <f>IF(P36="","",D36&amp;"|"&amp;P36)</f>
        <v/>
      </c>
      <c r="P36" s="86">
        <f>IF(OR(D36="",F36=""),"",COUNTIFS($D$6:D36,D36,$F$6:F36,"&lt;&gt;"))</f>
        <v/>
      </c>
    </row>
    <row r="37" ht="20" customHeight="1">
      <c r="B37" s="93" t="n"/>
      <c r="C37" s="94">
        <f>IF(B37="","",WEEKNUM(B37,21))</f>
        <v/>
      </c>
      <c r="D37" s="95" t="n"/>
      <c r="E37" s="86">
        <f>IF(D37="","",IFERROR(INDEX(Eng_Item,MATCH(D37,Eng_Label,0)),"not in list"))</f>
        <v/>
      </c>
      <c r="F37" s="96" t="n"/>
      <c r="G37" s="87">
        <f>IF(OR(P37="",N(P37)&lt;=1),"",INDEX($F$6:$F$3005,MATCH(D37&amp;"|"&amp;(P37-1),$O$6:$O$3005,0)))</f>
        <v/>
      </c>
      <c r="H37" s="87">
        <f>IF(G37="","",MAX(0,G37-F37))</f>
        <v/>
      </c>
      <c r="I37" s="95" t="n"/>
      <c r="J37" s="87">
        <f>IF(D37="","",IFERROR(INDEX(Eng_PAR,MATCH(D37,Eng_Label,0)),""))</f>
        <v/>
      </c>
      <c r="K37" s="97">
        <f>IF(OR(F37="",J37=""),"",F37-J37)</f>
        <v/>
      </c>
      <c r="L37" s="86">
        <f>IF(OR(F37="",J37="",N(J37)=0),"",IF(F37/J37&lt;=cfg_Crit,"CRITICAL",IF(F37/J37&lt;=cfg_Low,"LOW","OK")))</f>
        <v/>
      </c>
      <c r="M37" s="98">
        <f>IF(B37="","",DATE(YEAR(B37),MONTH(B37),1))</f>
        <v/>
      </c>
      <c r="N37" s="86">
        <f>IF(OR(B37="",D37=""),"","CNT-"&amp;TEXT(ROW()-5,"00000"))</f>
        <v/>
      </c>
      <c r="O37" s="86">
        <f>IF(P37="","",D37&amp;"|"&amp;P37)</f>
        <v/>
      </c>
      <c r="P37" s="86">
        <f>IF(OR(D37="",F37=""),"",COUNTIFS($D$6:D37,D37,$F$6:F37,"&lt;&gt;"))</f>
        <v/>
      </c>
    </row>
    <row r="38" ht="20" customHeight="1">
      <c r="B38" s="93" t="n"/>
      <c r="C38" s="94">
        <f>IF(B38="","",WEEKNUM(B38,21))</f>
        <v/>
      </c>
      <c r="D38" s="95" t="n"/>
      <c r="E38" s="86">
        <f>IF(D38="","",IFERROR(INDEX(Eng_Item,MATCH(D38,Eng_Label,0)),"not in list"))</f>
        <v/>
      </c>
      <c r="F38" s="96" t="n"/>
      <c r="G38" s="87">
        <f>IF(OR(P38="",N(P38)&lt;=1),"",INDEX($F$6:$F$3005,MATCH(D38&amp;"|"&amp;(P38-1),$O$6:$O$3005,0)))</f>
        <v/>
      </c>
      <c r="H38" s="87">
        <f>IF(G38="","",MAX(0,G38-F38))</f>
        <v/>
      </c>
      <c r="I38" s="95" t="n"/>
      <c r="J38" s="87">
        <f>IF(D38="","",IFERROR(INDEX(Eng_PAR,MATCH(D38,Eng_Label,0)),""))</f>
        <v/>
      </c>
      <c r="K38" s="97">
        <f>IF(OR(F38="",J38=""),"",F38-J38)</f>
        <v/>
      </c>
      <c r="L38" s="86">
        <f>IF(OR(F38="",J38="",N(J38)=0),"",IF(F38/J38&lt;=cfg_Crit,"CRITICAL",IF(F38/J38&lt;=cfg_Low,"LOW","OK")))</f>
        <v/>
      </c>
      <c r="M38" s="98">
        <f>IF(B38="","",DATE(YEAR(B38),MONTH(B38),1))</f>
        <v/>
      </c>
      <c r="N38" s="86">
        <f>IF(OR(B38="",D38=""),"","CNT-"&amp;TEXT(ROW()-5,"00000"))</f>
        <v/>
      </c>
      <c r="O38" s="86">
        <f>IF(P38="","",D38&amp;"|"&amp;P38)</f>
        <v/>
      </c>
      <c r="P38" s="86">
        <f>IF(OR(D38="",F38=""),"",COUNTIFS($D$6:D38,D38,$F$6:F38,"&lt;&gt;"))</f>
        <v/>
      </c>
    </row>
    <row r="39" ht="20" customHeight="1">
      <c r="B39" s="93" t="n"/>
      <c r="C39" s="94">
        <f>IF(B39="","",WEEKNUM(B39,21))</f>
        <v/>
      </c>
      <c r="D39" s="95" t="n"/>
      <c r="E39" s="86">
        <f>IF(D39="","",IFERROR(INDEX(Eng_Item,MATCH(D39,Eng_Label,0)),"not in list"))</f>
        <v/>
      </c>
      <c r="F39" s="96" t="n"/>
      <c r="G39" s="87">
        <f>IF(OR(P39="",N(P39)&lt;=1),"",INDEX($F$6:$F$3005,MATCH(D39&amp;"|"&amp;(P39-1),$O$6:$O$3005,0)))</f>
        <v/>
      </c>
      <c r="H39" s="87">
        <f>IF(G39="","",MAX(0,G39-F39))</f>
        <v/>
      </c>
      <c r="I39" s="95" t="n"/>
      <c r="J39" s="87">
        <f>IF(D39="","",IFERROR(INDEX(Eng_PAR,MATCH(D39,Eng_Label,0)),""))</f>
        <v/>
      </c>
      <c r="K39" s="97">
        <f>IF(OR(F39="",J39=""),"",F39-J39)</f>
        <v/>
      </c>
      <c r="L39" s="86">
        <f>IF(OR(F39="",J39="",N(J39)=0),"",IF(F39/J39&lt;=cfg_Crit,"CRITICAL",IF(F39/J39&lt;=cfg_Low,"LOW","OK")))</f>
        <v/>
      </c>
      <c r="M39" s="98">
        <f>IF(B39="","",DATE(YEAR(B39),MONTH(B39),1))</f>
        <v/>
      </c>
      <c r="N39" s="86">
        <f>IF(OR(B39="",D39=""),"","CNT-"&amp;TEXT(ROW()-5,"00000"))</f>
        <v/>
      </c>
      <c r="O39" s="86">
        <f>IF(P39="","",D39&amp;"|"&amp;P39)</f>
        <v/>
      </c>
      <c r="P39" s="86">
        <f>IF(OR(D39="",F39=""),"",COUNTIFS($D$6:D39,D39,$F$6:F39,"&lt;&gt;"))</f>
        <v/>
      </c>
    </row>
    <row r="40" ht="20" customHeight="1">
      <c r="B40" s="93" t="n"/>
      <c r="C40" s="94">
        <f>IF(B40="","",WEEKNUM(B40,21))</f>
        <v/>
      </c>
      <c r="D40" s="95" t="n"/>
      <c r="E40" s="86">
        <f>IF(D40="","",IFERROR(INDEX(Eng_Item,MATCH(D40,Eng_Label,0)),"not in list"))</f>
        <v/>
      </c>
      <c r="F40" s="96" t="n"/>
      <c r="G40" s="87">
        <f>IF(OR(P40="",N(P40)&lt;=1),"",INDEX($F$6:$F$3005,MATCH(D40&amp;"|"&amp;(P40-1),$O$6:$O$3005,0)))</f>
        <v/>
      </c>
      <c r="H40" s="87">
        <f>IF(G40="","",MAX(0,G40-F40))</f>
        <v/>
      </c>
      <c r="I40" s="95" t="n"/>
      <c r="J40" s="87">
        <f>IF(D40="","",IFERROR(INDEX(Eng_PAR,MATCH(D40,Eng_Label,0)),""))</f>
        <v/>
      </c>
      <c r="K40" s="97">
        <f>IF(OR(F40="",J40=""),"",F40-J40)</f>
        <v/>
      </c>
      <c r="L40" s="86">
        <f>IF(OR(F40="",J40="",N(J40)=0),"",IF(F40/J40&lt;=cfg_Crit,"CRITICAL",IF(F40/J40&lt;=cfg_Low,"LOW","OK")))</f>
        <v/>
      </c>
      <c r="M40" s="98">
        <f>IF(B40="","",DATE(YEAR(B40),MONTH(B40),1))</f>
        <v/>
      </c>
      <c r="N40" s="86">
        <f>IF(OR(B40="",D40=""),"","CNT-"&amp;TEXT(ROW()-5,"00000"))</f>
        <v/>
      </c>
      <c r="O40" s="86">
        <f>IF(P40="","",D40&amp;"|"&amp;P40)</f>
        <v/>
      </c>
      <c r="P40" s="86">
        <f>IF(OR(D40="",F40=""),"",COUNTIFS($D$6:D40,D40,$F$6:F40,"&lt;&gt;"))</f>
        <v/>
      </c>
    </row>
    <row r="41" ht="20" customHeight="1">
      <c r="B41" s="93" t="n"/>
      <c r="C41" s="94">
        <f>IF(B41="","",WEEKNUM(B41,21))</f>
        <v/>
      </c>
      <c r="D41" s="95" t="n"/>
      <c r="E41" s="86">
        <f>IF(D41="","",IFERROR(INDEX(Eng_Item,MATCH(D41,Eng_Label,0)),"not in list"))</f>
        <v/>
      </c>
      <c r="F41" s="96" t="n"/>
      <c r="G41" s="87">
        <f>IF(OR(P41="",N(P41)&lt;=1),"",INDEX($F$6:$F$3005,MATCH(D41&amp;"|"&amp;(P41-1),$O$6:$O$3005,0)))</f>
        <v/>
      </c>
      <c r="H41" s="87">
        <f>IF(G41="","",MAX(0,G41-F41))</f>
        <v/>
      </c>
      <c r="I41" s="95" t="n"/>
      <c r="J41" s="87">
        <f>IF(D41="","",IFERROR(INDEX(Eng_PAR,MATCH(D41,Eng_Label,0)),""))</f>
        <v/>
      </c>
      <c r="K41" s="97">
        <f>IF(OR(F41="",J41=""),"",F41-J41)</f>
        <v/>
      </c>
      <c r="L41" s="86">
        <f>IF(OR(F41="",J41="",N(J41)=0),"",IF(F41/J41&lt;=cfg_Crit,"CRITICAL",IF(F41/J41&lt;=cfg_Low,"LOW","OK")))</f>
        <v/>
      </c>
      <c r="M41" s="98">
        <f>IF(B41="","",DATE(YEAR(B41),MONTH(B41),1))</f>
        <v/>
      </c>
      <c r="N41" s="86">
        <f>IF(OR(B41="",D41=""),"","CNT-"&amp;TEXT(ROW()-5,"00000"))</f>
        <v/>
      </c>
      <c r="O41" s="86">
        <f>IF(P41="","",D41&amp;"|"&amp;P41)</f>
        <v/>
      </c>
      <c r="P41" s="86">
        <f>IF(OR(D41="",F41=""),"",COUNTIFS($D$6:D41,D41,$F$6:F41,"&lt;&gt;"))</f>
        <v/>
      </c>
    </row>
    <row r="42" ht="20" customHeight="1">
      <c r="B42" s="93" t="n"/>
      <c r="C42" s="94">
        <f>IF(B42="","",WEEKNUM(B42,21))</f>
        <v/>
      </c>
      <c r="D42" s="95" t="n"/>
      <c r="E42" s="86">
        <f>IF(D42="","",IFERROR(INDEX(Eng_Item,MATCH(D42,Eng_Label,0)),"not in list"))</f>
        <v/>
      </c>
      <c r="F42" s="96" t="n"/>
      <c r="G42" s="87">
        <f>IF(OR(P42="",N(P42)&lt;=1),"",INDEX($F$6:$F$3005,MATCH(D42&amp;"|"&amp;(P42-1),$O$6:$O$3005,0)))</f>
        <v/>
      </c>
      <c r="H42" s="87">
        <f>IF(G42="","",MAX(0,G42-F42))</f>
        <v/>
      </c>
      <c r="I42" s="95" t="n"/>
      <c r="J42" s="87">
        <f>IF(D42="","",IFERROR(INDEX(Eng_PAR,MATCH(D42,Eng_Label,0)),""))</f>
        <v/>
      </c>
      <c r="K42" s="97">
        <f>IF(OR(F42="",J42=""),"",F42-J42)</f>
        <v/>
      </c>
      <c r="L42" s="86">
        <f>IF(OR(F42="",J42="",N(J42)=0),"",IF(F42/J42&lt;=cfg_Crit,"CRITICAL",IF(F42/J42&lt;=cfg_Low,"LOW","OK")))</f>
        <v/>
      </c>
      <c r="M42" s="98">
        <f>IF(B42="","",DATE(YEAR(B42),MONTH(B42),1))</f>
        <v/>
      </c>
      <c r="N42" s="86">
        <f>IF(OR(B42="",D42=""),"","CNT-"&amp;TEXT(ROW()-5,"00000"))</f>
        <v/>
      </c>
      <c r="O42" s="86">
        <f>IF(P42="","",D42&amp;"|"&amp;P42)</f>
        <v/>
      </c>
      <c r="P42" s="86">
        <f>IF(OR(D42="",F42=""),"",COUNTIFS($D$6:D42,D42,$F$6:F42,"&lt;&gt;"))</f>
        <v/>
      </c>
    </row>
    <row r="43" ht="20" customHeight="1">
      <c r="B43" s="93" t="n"/>
      <c r="C43" s="94">
        <f>IF(B43="","",WEEKNUM(B43,21))</f>
        <v/>
      </c>
      <c r="D43" s="95" t="n"/>
      <c r="E43" s="86">
        <f>IF(D43="","",IFERROR(INDEX(Eng_Item,MATCH(D43,Eng_Label,0)),"not in list"))</f>
        <v/>
      </c>
      <c r="F43" s="96" t="n"/>
      <c r="G43" s="87">
        <f>IF(OR(P43="",N(P43)&lt;=1),"",INDEX($F$6:$F$3005,MATCH(D43&amp;"|"&amp;(P43-1),$O$6:$O$3005,0)))</f>
        <v/>
      </c>
      <c r="H43" s="87">
        <f>IF(G43="","",MAX(0,G43-F43))</f>
        <v/>
      </c>
      <c r="I43" s="95" t="n"/>
      <c r="J43" s="87">
        <f>IF(D43="","",IFERROR(INDEX(Eng_PAR,MATCH(D43,Eng_Label,0)),""))</f>
        <v/>
      </c>
      <c r="K43" s="97">
        <f>IF(OR(F43="",J43=""),"",F43-J43)</f>
        <v/>
      </c>
      <c r="L43" s="86">
        <f>IF(OR(F43="",J43="",N(J43)=0),"",IF(F43/J43&lt;=cfg_Crit,"CRITICAL",IF(F43/J43&lt;=cfg_Low,"LOW","OK")))</f>
        <v/>
      </c>
      <c r="M43" s="98">
        <f>IF(B43="","",DATE(YEAR(B43),MONTH(B43),1))</f>
        <v/>
      </c>
      <c r="N43" s="86">
        <f>IF(OR(B43="",D43=""),"","CNT-"&amp;TEXT(ROW()-5,"00000"))</f>
        <v/>
      </c>
      <c r="O43" s="86">
        <f>IF(P43="","",D43&amp;"|"&amp;P43)</f>
        <v/>
      </c>
      <c r="P43" s="86">
        <f>IF(OR(D43="",F43=""),"",COUNTIFS($D$6:D43,D43,$F$6:F43,"&lt;&gt;"))</f>
        <v/>
      </c>
    </row>
    <row r="44" ht="20" customHeight="1">
      <c r="B44" s="93" t="n"/>
      <c r="C44" s="94">
        <f>IF(B44="","",WEEKNUM(B44,21))</f>
        <v/>
      </c>
      <c r="D44" s="95" t="n"/>
      <c r="E44" s="86">
        <f>IF(D44="","",IFERROR(INDEX(Eng_Item,MATCH(D44,Eng_Label,0)),"not in list"))</f>
        <v/>
      </c>
      <c r="F44" s="96" t="n"/>
      <c r="G44" s="87">
        <f>IF(OR(P44="",N(P44)&lt;=1),"",INDEX($F$6:$F$3005,MATCH(D44&amp;"|"&amp;(P44-1),$O$6:$O$3005,0)))</f>
        <v/>
      </c>
      <c r="H44" s="87">
        <f>IF(G44="","",MAX(0,G44-F44))</f>
        <v/>
      </c>
      <c r="I44" s="95" t="n"/>
      <c r="J44" s="87">
        <f>IF(D44="","",IFERROR(INDEX(Eng_PAR,MATCH(D44,Eng_Label,0)),""))</f>
        <v/>
      </c>
      <c r="K44" s="97">
        <f>IF(OR(F44="",J44=""),"",F44-J44)</f>
        <v/>
      </c>
      <c r="L44" s="86">
        <f>IF(OR(F44="",J44="",N(J44)=0),"",IF(F44/J44&lt;=cfg_Crit,"CRITICAL",IF(F44/J44&lt;=cfg_Low,"LOW","OK")))</f>
        <v/>
      </c>
      <c r="M44" s="98">
        <f>IF(B44="","",DATE(YEAR(B44),MONTH(B44),1))</f>
        <v/>
      </c>
      <c r="N44" s="86">
        <f>IF(OR(B44="",D44=""),"","CNT-"&amp;TEXT(ROW()-5,"00000"))</f>
        <v/>
      </c>
      <c r="O44" s="86">
        <f>IF(P44="","",D44&amp;"|"&amp;P44)</f>
        <v/>
      </c>
      <c r="P44" s="86">
        <f>IF(OR(D44="",F44=""),"",COUNTIFS($D$6:D44,D44,$F$6:F44,"&lt;&gt;"))</f>
        <v/>
      </c>
    </row>
    <row r="45" ht="20" customHeight="1">
      <c r="B45" s="93" t="n"/>
      <c r="C45" s="94">
        <f>IF(B45="","",WEEKNUM(B45,21))</f>
        <v/>
      </c>
      <c r="D45" s="95" t="n"/>
      <c r="E45" s="86">
        <f>IF(D45="","",IFERROR(INDEX(Eng_Item,MATCH(D45,Eng_Label,0)),"not in list"))</f>
        <v/>
      </c>
      <c r="F45" s="96" t="n"/>
      <c r="G45" s="87">
        <f>IF(OR(P45="",N(P45)&lt;=1),"",INDEX($F$6:$F$3005,MATCH(D45&amp;"|"&amp;(P45-1),$O$6:$O$3005,0)))</f>
        <v/>
      </c>
      <c r="H45" s="87">
        <f>IF(G45="","",MAX(0,G45-F45))</f>
        <v/>
      </c>
      <c r="I45" s="95" t="n"/>
      <c r="J45" s="87">
        <f>IF(D45="","",IFERROR(INDEX(Eng_PAR,MATCH(D45,Eng_Label,0)),""))</f>
        <v/>
      </c>
      <c r="K45" s="97">
        <f>IF(OR(F45="",J45=""),"",F45-J45)</f>
        <v/>
      </c>
      <c r="L45" s="86">
        <f>IF(OR(F45="",J45="",N(J45)=0),"",IF(F45/J45&lt;=cfg_Crit,"CRITICAL",IF(F45/J45&lt;=cfg_Low,"LOW","OK")))</f>
        <v/>
      </c>
      <c r="M45" s="98">
        <f>IF(B45="","",DATE(YEAR(B45),MONTH(B45),1))</f>
        <v/>
      </c>
      <c r="N45" s="86">
        <f>IF(OR(B45="",D45=""),"","CNT-"&amp;TEXT(ROW()-5,"00000"))</f>
        <v/>
      </c>
      <c r="O45" s="86">
        <f>IF(P45="","",D45&amp;"|"&amp;P45)</f>
        <v/>
      </c>
      <c r="P45" s="86">
        <f>IF(OR(D45="",F45=""),"",COUNTIFS($D$6:D45,D45,$F$6:F45,"&lt;&gt;"))</f>
        <v/>
      </c>
    </row>
    <row r="46" ht="20" customHeight="1">
      <c r="B46" s="93" t="n"/>
      <c r="C46" s="94">
        <f>IF(B46="","",WEEKNUM(B46,21))</f>
        <v/>
      </c>
      <c r="D46" s="95" t="n"/>
      <c r="E46" s="86">
        <f>IF(D46="","",IFERROR(INDEX(Eng_Item,MATCH(D46,Eng_Label,0)),"not in list"))</f>
        <v/>
      </c>
      <c r="F46" s="96" t="n"/>
      <c r="G46" s="87">
        <f>IF(OR(P46="",N(P46)&lt;=1),"",INDEX($F$6:$F$3005,MATCH(D46&amp;"|"&amp;(P46-1),$O$6:$O$3005,0)))</f>
        <v/>
      </c>
      <c r="H46" s="87">
        <f>IF(G46="","",MAX(0,G46-F46))</f>
        <v/>
      </c>
      <c r="I46" s="95" t="n"/>
      <c r="J46" s="87">
        <f>IF(D46="","",IFERROR(INDEX(Eng_PAR,MATCH(D46,Eng_Label,0)),""))</f>
        <v/>
      </c>
      <c r="K46" s="97">
        <f>IF(OR(F46="",J46=""),"",F46-J46)</f>
        <v/>
      </c>
      <c r="L46" s="86">
        <f>IF(OR(F46="",J46="",N(J46)=0),"",IF(F46/J46&lt;=cfg_Crit,"CRITICAL",IF(F46/J46&lt;=cfg_Low,"LOW","OK")))</f>
        <v/>
      </c>
      <c r="M46" s="98">
        <f>IF(B46="","",DATE(YEAR(B46),MONTH(B46),1))</f>
        <v/>
      </c>
      <c r="N46" s="86">
        <f>IF(OR(B46="",D46=""),"","CNT-"&amp;TEXT(ROW()-5,"00000"))</f>
        <v/>
      </c>
      <c r="O46" s="86">
        <f>IF(P46="","",D46&amp;"|"&amp;P46)</f>
        <v/>
      </c>
      <c r="P46" s="86">
        <f>IF(OR(D46="",F46=""),"",COUNTIFS($D$6:D46,D46,$F$6:F46,"&lt;&gt;"))</f>
        <v/>
      </c>
    </row>
    <row r="47" ht="20" customHeight="1">
      <c r="B47" s="93" t="n"/>
      <c r="C47" s="94">
        <f>IF(B47="","",WEEKNUM(B47,21))</f>
        <v/>
      </c>
      <c r="D47" s="95" t="n"/>
      <c r="E47" s="86">
        <f>IF(D47="","",IFERROR(INDEX(Eng_Item,MATCH(D47,Eng_Label,0)),"not in list"))</f>
        <v/>
      </c>
      <c r="F47" s="96" t="n"/>
      <c r="G47" s="87">
        <f>IF(OR(P47="",N(P47)&lt;=1),"",INDEX($F$6:$F$3005,MATCH(D47&amp;"|"&amp;(P47-1),$O$6:$O$3005,0)))</f>
        <v/>
      </c>
      <c r="H47" s="87">
        <f>IF(G47="","",MAX(0,G47-F47))</f>
        <v/>
      </c>
      <c r="I47" s="95" t="n"/>
      <c r="J47" s="87">
        <f>IF(D47="","",IFERROR(INDEX(Eng_PAR,MATCH(D47,Eng_Label,0)),""))</f>
        <v/>
      </c>
      <c r="K47" s="97">
        <f>IF(OR(F47="",J47=""),"",F47-J47)</f>
        <v/>
      </c>
      <c r="L47" s="86">
        <f>IF(OR(F47="",J47="",N(J47)=0),"",IF(F47/J47&lt;=cfg_Crit,"CRITICAL",IF(F47/J47&lt;=cfg_Low,"LOW","OK")))</f>
        <v/>
      </c>
      <c r="M47" s="98">
        <f>IF(B47="","",DATE(YEAR(B47),MONTH(B47),1))</f>
        <v/>
      </c>
      <c r="N47" s="86">
        <f>IF(OR(B47="",D47=""),"","CNT-"&amp;TEXT(ROW()-5,"00000"))</f>
        <v/>
      </c>
      <c r="O47" s="86">
        <f>IF(P47="","",D47&amp;"|"&amp;P47)</f>
        <v/>
      </c>
      <c r="P47" s="86">
        <f>IF(OR(D47="",F47=""),"",COUNTIFS($D$6:D47,D47,$F$6:F47,"&lt;&gt;"))</f>
        <v/>
      </c>
    </row>
    <row r="48" ht="20" customHeight="1">
      <c r="B48" s="93" t="n"/>
      <c r="C48" s="94">
        <f>IF(B48="","",WEEKNUM(B48,21))</f>
        <v/>
      </c>
      <c r="D48" s="95" t="n"/>
      <c r="E48" s="86">
        <f>IF(D48="","",IFERROR(INDEX(Eng_Item,MATCH(D48,Eng_Label,0)),"not in list"))</f>
        <v/>
      </c>
      <c r="F48" s="96" t="n"/>
      <c r="G48" s="87">
        <f>IF(OR(P48="",N(P48)&lt;=1),"",INDEX($F$6:$F$3005,MATCH(D48&amp;"|"&amp;(P48-1),$O$6:$O$3005,0)))</f>
        <v/>
      </c>
      <c r="H48" s="87">
        <f>IF(G48="","",MAX(0,G48-F48))</f>
        <v/>
      </c>
      <c r="I48" s="95" t="n"/>
      <c r="J48" s="87">
        <f>IF(D48="","",IFERROR(INDEX(Eng_PAR,MATCH(D48,Eng_Label,0)),""))</f>
        <v/>
      </c>
      <c r="K48" s="97">
        <f>IF(OR(F48="",J48=""),"",F48-J48)</f>
        <v/>
      </c>
      <c r="L48" s="86">
        <f>IF(OR(F48="",J48="",N(J48)=0),"",IF(F48/J48&lt;=cfg_Crit,"CRITICAL",IF(F48/J48&lt;=cfg_Low,"LOW","OK")))</f>
        <v/>
      </c>
      <c r="M48" s="98">
        <f>IF(B48="","",DATE(YEAR(B48),MONTH(B48),1))</f>
        <v/>
      </c>
      <c r="N48" s="86">
        <f>IF(OR(B48="",D48=""),"","CNT-"&amp;TEXT(ROW()-5,"00000"))</f>
        <v/>
      </c>
      <c r="O48" s="86">
        <f>IF(P48="","",D48&amp;"|"&amp;P48)</f>
        <v/>
      </c>
      <c r="P48" s="86">
        <f>IF(OR(D48="",F48=""),"",COUNTIFS($D$6:D48,D48,$F$6:F48,"&lt;&gt;"))</f>
        <v/>
      </c>
    </row>
    <row r="49" ht="20" customHeight="1">
      <c r="B49" s="93" t="n"/>
      <c r="C49" s="94">
        <f>IF(B49="","",WEEKNUM(B49,21))</f>
        <v/>
      </c>
      <c r="D49" s="95" t="n"/>
      <c r="E49" s="86">
        <f>IF(D49="","",IFERROR(INDEX(Eng_Item,MATCH(D49,Eng_Label,0)),"not in list"))</f>
        <v/>
      </c>
      <c r="F49" s="96" t="n"/>
      <c r="G49" s="87">
        <f>IF(OR(P49="",N(P49)&lt;=1),"",INDEX($F$6:$F$3005,MATCH(D49&amp;"|"&amp;(P49-1),$O$6:$O$3005,0)))</f>
        <v/>
      </c>
      <c r="H49" s="87">
        <f>IF(G49="","",MAX(0,G49-F49))</f>
        <v/>
      </c>
      <c r="I49" s="95" t="n"/>
      <c r="J49" s="87">
        <f>IF(D49="","",IFERROR(INDEX(Eng_PAR,MATCH(D49,Eng_Label,0)),""))</f>
        <v/>
      </c>
      <c r="K49" s="97">
        <f>IF(OR(F49="",J49=""),"",F49-J49)</f>
        <v/>
      </c>
      <c r="L49" s="86">
        <f>IF(OR(F49="",J49="",N(J49)=0),"",IF(F49/J49&lt;=cfg_Crit,"CRITICAL",IF(F49/J49&lt;=cfg_Low,"LOW","OK")))</f>
        <v/>
      </c>
      <c r="M49" s="98">
        <f>IF(B49="","",DATE(YEAR(B49),MONTH(B49),1))</f>
        <v/>
      </c>
      <c r="N49" s="86">
        <f>IF(OR(B49="",D49=""),"","CNT-"&amp;TEXT(ROW()-5,"00000"))</f>
        <v/>
      </c>
      <c r="O49" s="86">
        <f>IF(P49="","",D49&amp;"|"&amp;P49)</f>
        <v/>
      </c>
      <c r="P49" s="86">
        <f>IF(OR(D49="",F49=""),"",COUNTIFS($D$6:D49,D49,$F$6:F49,"&lt;&gt;"))</f>
        <v/>
      </c>
    </row>
    <row r="50" ht="20" customHeight="1">
      <c r="B50" s="93" t="n"/>
      <c r="C50" s="94">
        <f>IF(B50="","",WEEKNUM(B50,21))</f>
        <v/>
      </c>
      <c r="D50" s="95" t="n"/>
      <c r="E50" s="86">
        <f>IF(D50="","",IFERROR(INDEX(Eng_Item,MATCH(D50,Eng_Label,0)),"not in list"))</f>
        <v/>
      </c>
      <c r="F50" s="96" t="n"/>
      <c r="G50" s="87">
        <f>IF(OR(P50="",N(P50)&lt;=1),"",INDEX($F$6:$F$3005,MATCH(D50&amp;"|"&amp;(P50-1),$O$6:$O$3005,0)))</f>
        <v/>
      </c>
      <c r="H50" s="87">
        <f>IF(G50="","",MAX(0,G50-F50))</f>
        <v/>
      </c>
      <c r="I50" s="95" t="n"/>
      <c r="J50" s="87">
        <f>IF(D50="","",IFERROR(INDEX(Eng_PAR,MATCH(D50,Eng_Label,0)),""))</f>
        <v/>
      </c>
      <c r="K50" s="97">
        <f>IF(OR(F50="",J50=""),"",F50-J50)</f>
        <v/>
      </c>
      <c r="L50" s="86">
        <f>IF(OR(F50="",J50="",N(J50)=0),"",IF(F50/J50&lt;=cfg_Crit,"CRITICAL",IF(F50/J50&lt;=cfg_Low,"LOW","OK")))</f>
        <v/>
      </c>
      <c r="M50" s="98">
        <f>IF(B50="","",DATE(YEAR(B50),MONTH(B50),1))</f>
        <v/>
      </c>
      <c r="N50" s="86">
        <f>IF(OR(B50="",D50=""),"","CNT-"&amp;TEXT(ROW()-5,"00000"))</f>
        <v/>
      </c>
      <c r="O50" s="86">
        <f>IF(P50="","",D50&amp;"|"&amp;P50)</f>
        <v/>
      </c>
      <c r="P50" s="86">
        <f>IF(OR(D50="",F50=""),"",COUNTIFS($D$6:D50,D50,$F$6:F50,"&lt;&gt;"))</f>
        <v/>
      </c>
    </row>
    <row r="51" ht="20" customHeight="1">
      <c r="B51" s="93" t="n"/>
      <c r="C51" s="94">
        <f>IF(B51="","",WEEKNUM(B51,21))</f>
        <v/>
      </c>
      <c r="D51" s="95" t="n"/>
      <c r="E51" s="86">
        <f>IF(D51="","",IFERROR(INDEX(Eng_Item,MATCH(D51,Eng_Label,0)),"not in list"))</f>
        <v/>
      </c>
      <c r="F51" s="96" t="n"/>
      <c r="G51" s="87">
        <f>IF(OR(P51="",N(P51)&lt;=1),"",INDEX($F$6:$F$3005,MATCH(D51&amp;"|"&amp;(P51-1),$O$6:$O$3005,0)))</f>
        <v/>
      </c>
      <c r="H51" s="87">
        <f>IF(G51="","",MAX(0,G51-F51))</f>
        <v/>
      </c>
      <c r="I51" s="95" t="n"/>
      <c r="J51" s="87">
        <f>IF(D51="","",IFERROR(INDEX(Eng_PAR,MATCH(D51,Eng_Label,0)),""))</f>
        <v/>
      </c>
      <c r="K51" s="97">
        <f>IF(OR(F51="",J51=""),"",F51-J51)</f>
        <v/>
      </c>
      <c r="L51" s="86">
        <f>IF(OR(F51="",J51="",N(J51)=0),"",IF(F51/J51&lt;=cfg_Crit,"CRITICAL",IF(F51/J51&lt;=cfg_Low,"LOW","OK")))</f>
        <v/>
      </c>
      <c r="M51" s="98">
        <f>IF(B51="","",DATE(YEAR(B51),MONTH(B51),1))</f>
        <v/>
      </c>
      <c r="N51" s="86">
        <f>IF(OR(B51="",D51=""),"","CNT-"&amp;TEXT(ROW()-5,"00000"))</f>
        <v/>
      </c>
      <c r="O51" s="86">
        <f>IF(P51="","",D51&amp;"|"&amp;P51)</f>
        <v/>
      </c>
      <c r="P51" s="86">
        <f>IF(OR(D51="",F51=""),"",COUNTIFS($D$6:D51,D51,$F$6:F51,"&lt;&gt;"))</f>
        <v/>
      </c>
    </row>
    <row r="52" ht="20" customHeight="1">
      <c r="B52" s="93" t="n"/>
      <c r="C52" s="94">
        <f>IF(B52="","",WEEKNUM(B52,21))</f>
        <v/>
      </c>
      <c r="D52" s="95" t="n"/>
      <c r="E52" s="86">
        <f>IF(D52="","",IFERROR(INDEX(Eng_Item,MATCH(D52,Eng_Label,0)),"not in list"))</f>
        <v/>
      </c>
      <c r="F52" s="96" t="n"/>
      <c r="G52" s="87">
        <f>IF(OR(P52="",N(P52)&lt;=1),"",INDEX($F$6:$F$3005,MATCH(D52&amp;"|"&amp;(P52-1),$O$6:$O$3005,0)))</f>
        <v/>
      </c>
      <c r="H52" s="87">
        <f>IF(G52="","",MAX(0,G52-F52))</f>
        <v/>
      </c>
      <c r="I52" s="95" t="n"/>
      <c r="J52" s="87">
        <f>IF(D52="","",IFERROR(INDEX(Eng_PAR,MATCH(D52,Eng_Label,0)),""))</f>
        <v/>
      </c>
      <c r="K52" s="97">
        <f>IF(OR(F52="",J52=""),"",F52-J52)</f>
        <v/>
      </c>
      <c r="L52" s="86">
        <f>IF(OR(F52="",J52="",N(J52)=0),"",IF(F52/J52&lt;=cfg_Crit,"CRITICAL",IF(F52/J52&lt;=cfg_Low,"LOW","OK")))</f>
        <v/>
      </c>
      <c r="M52" s="98">
        <f>IF(B52="","",DATE(YEAR(B52),MONTH(B52),1))</f>
        <v/>
      </c>
      <c r="N52" s="86">
        <f>IF(OR(B52="",D52=""),"","CNT-"&amp;TEXT(ROW()-5,"00000"))</f>
        <v/>
      </c>
      <c r="O52" s="86">
        <f>IF(P52="","",D52&amp;"|"&amp;P52)</f>
        <v/>
      </c>
      <c r="P52" s="86">
        <f>IF(OR(D52="",F52=""),"",COUNTIFS($D$6:D52,D52,$F$6:F52,"&lt;&gt;"))</f>
        <v/>
      </c>
    </row>
    <row r="53" ht="20" customHeight="1">
      <c r="B53" s="93" t="n"/>
      <c r="C53" s="94">
        <f>IF(B53="","",WEEKNUM(B53,21))</f>
        <v/>
      </c>
      <c r="D53" s="95" t="n"/>
      <c r="E53" s="86">
        <f>IF(D53="","",IFERROR(INDEX(Eng_Item,MATCH(D53,Eng_Label,0)),"not in list"))</f>
        <v/>
      </c>
      <c r="F53" s="96" t="n"/>
      <c r="G53" s="87">
        <f>IF(OR(P53="",N(P53)&lt;=1),"",INDEX($F$6:$F$3005,MATCH(D53&amp;"|"&amp;(P53-1),$O$6:$O$3005,0)))</f>
        <v/>
      </c>
      <c r="H53" s="87">
        <f>IF(G53="","",MAX(0,G53-F53))</f>
        <v/>
      </c>
      <c r="I53" s="95" t="n"/>
      <c r="J53" s="87">
        <f>IF(D53="","",IFERROR(INDEX(Eng_PAR,MATCH(D53,Eng_Label,0)),""))</f>
        <v/>
      </c>
      <c r="K53" s="97">
        <f>IF(OR(F53="",J53=""),"",F53-J53)</f>
        <v/>
      </c>
      <c r="L53" s="86">
        <f>IF(OR(F53="",J53="",N(J53)=0),"",IF(F53/J53&lt;=cfg_Crit,"CRITICAL",IF(F53/J53&lt;=cfg_Low,"LOW","OK")))</f>
        <v/>
      </c>
      <c r="M53" s="98">
        <f>IF(B53="","",DATE(YEAR(B53),MONTH(B53),1))</f>
        <v/>
      </c>
      <c r="N53" s="86">
        <f>IF(OR(B53="",D53=""),"","CNT-"&amp;TEXT(ROW()-5,"00000"))</f>
        <v/>
      </c>
      <c r="O53" s="86">
        <f>IF(P53="","",D53&amp;"|"&amp;P53)</f>
        <v/>
      </c>
      <c r="P53" s="86">
        <f>IF(OR(D53="",F53=""),"",COUNTIFS($D$6:D53,D53,$F$6:F53,"&lt;&gt;"))</f>
        <v/>
      </c>
    </row>
    <row r="54" ht="20" customHeight="1">
      <c r="B54" s="93" t="n"/>
      <c r="C54" s="94">
        <f>IF(B54="","",WEEKNUM(B54,21))</f>
        <v/>
      </c>
      <c r="D54" s="95" t="n"/>
      <c r="E54" s="86">
        <f>IF(D54="","",IFERROR(INDEX(Eng_Item,MATCH(D54,Eng_Label,0)),"not in list"))</f>
        <v/>
      </c>
      <c r="F54" s="96" t="n"/>
      <c r="G54" s="87">
        <f>IF(OR(P54="",N(P54)&lt;=1),"",INDEX($F$6:$F$3005,MATCH(D54&amp;"|"&amp;(P54-1),$O$6:$O$3005,0)))</f>
        <v/>
      </c>
      <c r="H54" s="87">
        <f>IF(G54="","",MAX(0,G54-F54))</f>
        <v/>
      </c>
      <c r="I54" s="95" t="n"/>
      <c r="J54" s="87">
        <f>IF(D54="","",IFERROR(INDEX(Eng_PAR,MATCH(D54,Eng_Label,0)),""))</f>
        <v/>
      </c>
      <c r="K54" s="97">
        <f>IF(OR(F54="",J54=""),"",F54-J54)</f>
        <v/>
      </c>
      <c r="L54" s="86">
        <f>IF(OR(F54="",J54="",N(J54)=0),"",IF(F54/J54&lt;=cfg_Crit,"CRITICAL",IF(F54/J54&lt;=cfg_Low,"LOW","OK")))</f>
        <v/>
      </c>
      <c r="M54" s="98">
        <f>IF(B54="","",DATE(YEAR(B54),MONTH(B54),1))</f>
        <v/>
      </c>
      <c r="N54" s="86">
        <f>IF(OR(B54="",D54=""),"","CNT-"&amp;TEXT(ROW()-5,"00000"))</f>
        <v/>
      </c>
      <c r="O54" s="86">
        <f>IF(P54="","",D54&amp;"|"&amp;P54)</f>
        <v/>
      </c>
      <c r="P54" s="86">
        <f>IF(OR(D54="",F54=""),"",COUNTIFS($D$6:D54,D54,$F$6:F54,"&lt;&gt;"))</f>
        <v/>
      </c>
    </row>
    <row r="55" ht="20" customHeight="1">
      <c r="B55" s="93" t="n"/>
      <c r="C55" s="94">
        <f>IF(B55="","",WEEKNUM(B55,21))</f>
        <v/>
      </c>
      <c r="D55" s="95" t="n"/>
      <c r="E55" s="86">
        <f>IF(D55="","",IFERROR(INDEX(Eng_Item,MATCH(D55,Eng_Label,0)),"not in list"))</f>
        <v/>
      </c>
      <c r="F55" s="96" t="n"/>
      <c r="G55" s="87">
        <f>IF(OR(P55="",N(P55)&lt;=1),"",INDEX($F$6:$F$3005,MATCH(D55&amp;"|"&amp;(P55-1),$O$6:$O$3005,0)))</f>
        <v/>
      </c>
      <c r="H55" s="87">
        <f>IF(G55="","",MAX(0,G55-F55))</f>
        <v/>
      </c>
      <c r="I55" s="95" t="n"/>
      <c r="J55" s="87">
        <f>IF(D55="","",IFERROR(INDEX(Eng_PAR,MATCH(D55,Eng_Label,0)),""))</f>
        <v/>
      </c>
      <c r="K55" s="97">
        <f>IF(OR(F55="",J55=""),"",F55-J55)</f>
        <v/>
      </c>
      <c r="L55" s="86">
        <f>IF(OR(F55="",J55="",N(J55)=0),"",IF(F55/J55&lt;=cfg_Crit,"CRITICAL",IF(F55/J55&lt;=cfg_Low,"LOW","OK")))</f>
        <v/>
      </c>
      <c r="M55" s="98">
        <f>IF(B55="","",DATE(YEAR(B55),MONTH(B55),1))</f>
        <v/>
      </c>
      <c r="N55" s="86">
        <f>IF(OR(B55="",D55=""),"","CNT-"&amp;TEXT(ROW()-5,"00000"))</f>
        <v/>
      </c>
      <c r="O55" s="86">
        <f>IF(P55="","",D55&amp;"|"&amp;P55)</f>
        <v/>
      </c>
      <c r="P55" s="86">
        <f>IF(OR(D55="",F55=""),"",COUNTIFS($D$6:D55,D55,$F$6:F55,"&lt;&gt;"))</f>
        <v/>
      </c>
    </row>
    <row r="56" ht="20" customHeight="1">
      <c r="B56" s="93" t="n"/>
      <c r="C56" s="94">
        <f>IF(B56="","",WEEKNUM(B56,21))</f>
        <v/>
      </c>
      <c r="D56" s="95" t="n"/>
      <c r="E56" s="86">
        <f>IF(D56="","",IFERROR(INDEX(Eng_Item,MATCH(D56,Eng_Label,0)),"not in list"))</f>
        <v/>
      </c>
      <c r="F56" s="96" t="n"/>
      <c r="G56" s="87">
        <f>IF(OR(P56="",N(P56)&lt;=1),"",INDEX($F$6:$F$3005,MATCH(D56&amp;"|"&amp;(P56-1),$O$6:$O$3005,0)))</f>
        <v/>
      </c>
      <c r="H56" s="87">
        <f>IF(G56="","",MAX(0,G56-F56))</f>
        <v/>
      </c>
      <c r="I56" s="95" t="n"/>
      <c r="J56" s="87">
        <f>IF(D56="","",IFERROR(INDEX(Eng_PAR,MATCH(D56,Eng_Label,0)),""))</f>
        <v/>
      </c>
      <c r="K56" s="97">
        <f>IF(OR(F56="",J56=""),"",F56-J56)</f>
        <v/>
      </c>
      <c r="L56" s="86">
        <f>IF(OR(F56="",J56="",N(J56)=0),"",IF(F56/J56&lt;=cfg_Crit,"CRITICAL",IF(F56/J56&lt;=cfg_Low,"LOW","OK")))</f>
        <v/>
      </c>
      <c r="M56" s="98">
        <f>IF(B56="","",DATE(YEAR(B56),MONTH(B56),1))</f>
        <v/>
      </c>
      <c r="N56" s="86">
        <f>IF(OR(B56="",D56=""),"","CNT-"&amp;TEXT(ROW()-5,"00000"))</f>
        <v/>
      </c>
      <c r="O56" s="86">
        <f>IF(P56="","",D56&amp;"|"&amp;P56)</f>
        <v/>
      </c>
      <c r="P56" s="86">
        <f>IF(OR(D56="",F56=""),"",COUNTIFS($D$6:D56,D56,$F$6:F56,"&lt;&gt;"))</f>
        <v/>
      </c>
    </row>
    <row r="57" ht="20" customHeight="1">
      <c r="B57" s="93" t="n"/>
      <c r="C57" s="94">
        <f>IF(B57="","",WEEKNUM(B57,21))</f>
        <v/>
      </c>
      <c r="D57" s="95" t="n"/>
      <c r="E57" s="86">
        <f>IF(D57="","",IFERROR(INDEX(Eng_Item,MATCH(D57,Eng_Label,0)),"not in list"))</f>
        <v/>
      </c>
      <c r="F57" s="96" t="n"/>
      <c r="G57" s="87">
        <f>IF(OR(P57="",N(P57)&lt;=1),"",INDEX($F$6:$F$3005,MATCH(D57&amp;"|"&amp;(P57-1),$O$6:$O$3005,0)))</f>
        <v/>
      </c>
      <c r="H57" s="87">
        <f>IF(G57="","",MAX(0,G57-F57))</f>
        <v/>
      </c>
      <c r="I57" s="95" t="n"/>
      <c r="J57" s="87">
        <f>IF(D57="","",IFERROR(INDEX(Eng_PAR,MATCH(D57,Eng_Label,0)),""))</f>
        <v/>
      </c>
      <c r="K57" s="97">
        <f>IF(OR(F57="",J57=""),"",F57-J57)</f>
        <v/>
      </c>
      <c r="L57" s="86">
        <f>IF(OR(F57="",J57="",N(J57)=0),"",IF(F57/J57&lt;=cfg_Crit,"CRITICAL",IF(F57/J57&lt;=cfg_Low,"LOW","OK")))</f>
        <v/>
      </c>
      <c r="M57" s="98">
        <f>IF(B57="","",DATE(YEAR(B57),MONTH(B57),1))</f>
        <v/>
      </c>
      <c r="N57" s="86">
        <f>IF(OR(B57="",D57=""),"","CNT-"&amp;TEXT(ROW()-5,"00000"))</f>
        <v/>
      </c>
      <c r="O57" s="86">
        <f>IF(P57="","",D57&amp;"|"&amp;P57)</f>
        <v/>
      </c>
      <c r="P57" s="86">
        <f>IF(OR(D57="",F57=""),"",COUNTIFS($D$6:D57,D57,$F$6:F57,"&lt;&gt;"))</f>
        <v/>
      </c>
    </row>
    <row r="58" ht="20" customHeight="1">
      <c r="B58" s="93" t="n"/>
      <c r="C58" s="94">
        <f>IF(B58="","",WEEKNUM(B58,21))</f>
        <v/>
      </c>
      <c r="D58" s="95" t="n"/>
      <c r="E58" s="86">
        <f>IF(D58="","",IFERROR(INDEX(Eng_Item,MATCH(D58,Eng_Label,0)),"not in list"))</f>
        <v/>
      </c>
      <c r="F58" s="96" t="n"/>
      <c r="G58" s="87">
        <f>IF(OR(P58="",N(P58)&lt;=1),"",INDEX($F$6:$F$3005,MATCH(D58&amp;"|"&amp;(P58-1),$O$6:$O$3005,0)))</f>
        <v/>
      </c>
      <c r="H58" s="87">
        <f>IF(G58="","",MAX(0,G58-F58))</f>
        <v/>
      </c>
      <c r="I58" s="95" t="n"/>
      <c r="J58" s="87">
        <f>IF(D58="","",IFERROR(INDEX(Eng_PAR,MATCH(D58,Eng_Label,0)),""))</f>
        <v/>
      </c>
      <c r="K58" s="97">
        <f>IF(OR(F58="",J58=""),"",F58-J58)</f>
        <v/>
      </c>
      <c r="L58" s="86">
        <f>IF(OR(F58="",J58="",N(J58)=0),"",IF(F58/J58&lt;=cfg_Crit,"CRITICAL",IF(F58/J58&lt;=cfg_Low,"LOW","OK")))</f>
        <v/>
      </c>
      <c r="M58" s="98">
        <f>IF(B58="","",DATE(YEAR(B58),MONTH(B58),1))</f>
        <v/>
      </c>
      <c r="N58" s="86">
        <f>IF(OR(B58="",D58=""),"","CNT-"&amp;TEXT(ROW()-5,"00000"))</f>
        <v/>
      </c>
      <c r="O58" s="86">
        <f>IF(P58="","",D58&amp;"|"&amp;P58)</f>
        <v/>
      </c>
      <c r="P58" s="86">
        <f>IF(OR(D58="",F58=""),"",COUNTIFS($D$6:D58,D58,$F$6:F58,"&lt;&gt;"))</f>
        <v/>
      </c>
    </row>
    <row r="59" ht="20" customHeight="1">
      <c r="B59" s="93" t="n"/>
      <c r="C59" s="94">
        <f>IF(B59="","",WEEKNUM(B59,21))</f>
        <v/>
      </c>
      <c r="D59" s="95" t="n"/>
      <c r="E59" s="86">
        <f>IF(D59="","",IFERROR(INDEX(Eng_Item,MATCH(D59,Eng_Label,0)),"not in list"))</f>
        <v/>
      </c>
      <c r="F59" s="96" t="n"/>
      <c r="G59" s="87">
        <f>IF(OR(P59="",N(P59)&lt;=1),"",INDEX($F$6:$F$3005,MATCH(D59&amp;"|"&amp;(P59-1),$O$6:$O$3005,0)))</f>
        <v/>
      </c>
      <c r="H59" s="87">
        <f>IF(G59="","",MAX(0,G59-F59))</f>
        <v/>
      </c>
      <c r="I59" s="95" t="n"/>
      <c r="J59" s="87">
        <f>IF(D59="","",IFERROR(INDEX(Eng_PAR,MATCH(D59,Eng_Label,0)),""))</f>
        <v/>
      </c>
      <c r="K59" s="97">
        <f>IF(OR(F59="",J59=""),"",F59-J59)</f>
        <v/>
      </c>
      <c r="L59" s="86">
        <f>IF(OR(F59="",J59="",N(J59)=0),"",IF(F59/J59&lt;=cfg_Crit,"CRITICAL",IF(F59/J59&lt;=cfg_Low,"LOW","OK")))</f>
        <v/>
      </c>
      <c r="M59" s="98">
        <f>IF(B59="","",DATE(YEAR(B59),MONTH(B59),1))</f>
        <v/>
      </c>
      <c r="N59" s="86">
        <f>IF(OR(B59="",D59=""),"","CNT-"&amp;TEXT(ROW()-5,"00000"))</f>
        <v/>
      </c>
      <c r="O59" s="86">
        <f>IF(P59="","",D59&amp;"|"&amp;P59)</f>
        <v/>
      </c>
      <c r="P59" s="86">
        <f>IF(OR(D59="",F59=""),"",COUNTIFS($D$6:D59,D59,$F$6:F59,"&lt;&gt;"))</f>
        <v/>
      </c>
    </row>
    <row r="60" ht="20" customHeight="1">
      <c r="B60" s="93" t="n"/>
      <c r="C60" s="94">
        <f>IF(B60="","",WEEKNUM(B60,21))</f>
        <v/>
      </c>
      <c r="D60" s="95" t="n"/>
      <c r="E60" s="86">
        <f>IF(D60="","",IFERROR(INDEX(Eng_Item,MATCH(D60,Eng_Label,0)),"not in list"))</f>
        <v/>
      </c>
      <c r="F60" s="96" t="n"/>
      <c r="G60" s="87">
        <f>IF(OR(P60="",N(P60)&lt;=1),"",INDEX($F$6:$F$3005,MATCH(D60&amp;"|"&amp;(P60-1),$O$6:$O$3005,0)))</f>
        <v/>
      </c>
      <c r="H60" s="87">
        <f>IF(G60="","",MAX(0,G60-F60))</f>
        <v/>
      </c>
      <c r="I60" s="95" t="n"/>
      <c r="J60" s="87">
        <f>IF(D60="","",IFERROR(INDEX(Eng_PAR,MATCH(D60,Eng_Label,0)),""))</f>
        <v/>
      </c>
      <c r="K60" s="97">
        <f>IF(OR(F60="",J60=""),"",F60-J60)</f>
        <v/>
      </c>
      <c r="L60" s="86">
        <f>IF(OR(F60="",J60="",N(J60)=0),"",IF(F60/J60&lt;=cfg_Crit,"CRITICAL",IF(F60/J60&lt;=cfg_Low,"LOW","OK")))</f>
        <v/>
      </c>
      <c r="M60" s="98">
        <f>IF(B60="","",DATE(YEAR(B60),MONTH(B60),1))</f>
        <v/>
      </c>
      <c r="N60" s="86">
        <f>IF(OR(B60="",D60=""),"","CNT-"&amp;TEXT(ROW()-5,"00000"))</f>
        <v/>
      </c>
      <c r="O60" s="86">
        <f>IF(P60="","",D60&amp;"|"&amp;P60)</f>
        <v/>
      </c>
      <c r="P60" s="86">
        <f>IF(OR(D60="",F60=""),"",COUNTIFS($D$6:D60,D60,$F$6:F60,"&lt;&gt;"))</f>
        <v/>
      </c>
    </row>
    <row r="61" ht="20" customHeight="1">
      <c r="B61" s="93" t="n"/>
      <c r="C61" s="94">
        <f>IF(B61="","",WEEKNUM(B61,21))</f>
        <v/>
      </c>
      <c r="D61" s="95" t="n"/>
      <c r="E61" s="86">
        <f>IF(D61="","",IFERROR(INDEX(Eng_Item,MATCH(D61,Eng_Label,0)),"not in list"))</f>
        <v/>
      </c>
      <c r="F61" s="96" t="n"/>
      <c r="G61" s="87">
        <f>IF(OR(P61="",N(P61)&lt;=1),"",INDEX($F$6:$F$3005,MATCH(D61&amp;"|"&amp;(P61-1),$O$6:$O$3005,0)))</f>
        <v/>
      </c>
      <c r="H61" s="87">
        <f>IF(G61="","",MAX(0,G61-F61))</f>
        <v/>
      </c>
      <c r="I61" s="95" t="n"/>
      <c r="J61" s="87">
        <f>IF(D61="","",IFERROR(INDEX(Eng_PAR,MATCH(D61,Eng_Label,0)),""))</f>
        <v/>
      </c>
      <c r="K61" s="97">
        <f>IF(OR(F61="",J61=""),"",F61-J61)</f>
        <v/>
      </c>
      <c r="L61" s="86">
        <f>IF(OR(F61="",J61="",N(J61)=0),"",IF(F61/J61&lt;=cfg_Crit,"CRITICAL",IF(F61/J61&lt;=cfg_Low,"LOW","OK")))</f>
        <v/>
      </c>
      <c r="M61" s="98">
        <f>IF(B61="","",DATE(YEAR(B61),MONTH(B61),1))</f>
        <v/>
      </c>
      <c r="N61" s="86">
        <f>IF(OR(B61="",D61=""),"","CNT-"&amp;TEXT(ROW()-5,"00000"))</f>
        <v/>
      </c>
      <c r="O61" s="86">
        <f>IF(P61="","",D61&amp;"|"&amp;P61)</f>
        <v/>
      </c>
      <c r="P61" s="86">
        <f>IF(OR(D61="",F61=""),"",COUNTIFS($D$6:D61,D61,$F$6:F61,"&lt;&gt;"))</f>
        <v/>
      </c>
    </row>
    <row r="62" ht="20" customHeight="1">
      <c r="B62" s="93" t="n"/>
      <c r="C62" s="94">
        <f>IF(B62="","",WEEKNUM(B62,21))</f>
        <v/>
      </c>
      <c r="D62" s="95" t="n"/>
      <c r="E62" s="86">
        <f>IF(D62="","",IFERROR(INDEX(Eng_Item,MATCH(D62,Eng_Label,0)),"not in list"))</f>
        <v/>
      </c>
      <c r="F62" s="96" t="n"/>
      <c r="G62" s="87">
        <f>IF(OR(P62="",N(P62)&lt;=1),"",INDEX($F$6:$F$3005,MATCH(D62&amp;"|"&amp;(P62-1),$O$6:$O$3005,0)))</f>
        <v/>
      </c>
      <c r="H62" s="87">
        <f>IF(G62="","",MAX(0,G62-F62))</f>
        <v/>
      </c>
      <c r="I62" s="95" t="n"/>
      <c r="J62" s="87">
        <f>IF(D62="","",IFERROR(INDEX(Eng_PAR,MATCH(D62,Eng_Label,0)),""))</f>
        <v/>
      </c>
      <c r="K62" s="97">
        <f>IF(OR(F62="",J62=""),"",F62-J62)</f>
        <v/>
      </c>
      <c r="L62" s="86">
        <f>IF(OR(F62="",J62="",N(J62)=0),"",IF(F62/J62&lt;=cfg_Crit,"CRITICAL",IF(F62/J62&lt;=cfg_Low,"LOW","OK")))</f>
        <v/>
      </c>
      <c r="M62" s="98">
        <f>IF(B62="","",DATE(YEAR(B62),MONTH(B62),1))</f>
        <v/>
      </c>
      <c r="N62" s="86">
        <f>IF(OR(B62="",D62=""),"","CNT-"&amp;TEXT(ROW()-5,"00000"))</f>
        <v/>
      </c>
      <c r="O62" s="86">
        <f>IF(P62="","",D62&amp;"|"&amp;P62)</f>
        <v/>
      </c>
      <c r="P62" s="86">
        <f>IF(OR(D62="",F62=""),"",COUNTIFS($D$6:D62,D62,$F$6:F62,"&lt;&gt;"))</f>
        <v/>
      </c>
    </row>
    <row r="63" ht="20" customHeight="1">
      <c r="B63" s="93" t="n"/>
      <c r="C63" s="94">
        <f>IF(B63="","",WEEKNUM(B63,21))</f>
        <v/>
      </c>
      <c r="D63" s="95" t="n"/>
      <c r="E63" s="86">
        <f>IF(D63="","",IFERROR(INDEX(Eng_Item,MATCH(D63,Eng_Label,0)),"not in list"))</f>
        <v/>
      </c>
      <c r="F63" s="96" t="n"/>
      <c r="G63" s="87">
        <f>IF(OR(P63="",N(P63)&lt;=1),"",INDEX($F$6:$F$3005,MATCH(D63&amp;"|"&amp;(P63-1),$O$6:$O$3005,0)))</f>
        <v/>
      </c>
      <c r="H63" s="87">
        <f>IF(G63="","",MAX(0,G63-F63))</f>
        <v/>
      </c>
      <c r="I63" s="95" t="n"/>
      <c r="J63" s="87">
        <f>IF(D63="","",IFERROR(INDEX(Eng_PAR,MATCH(D63,Eng_Label,0)),""))</f>
        <v/>
      </c>
      <c r="K63" s="97">
        <f>IF(OR(F63="",J63=""),"",F63-J63)</f>
        <v/>
      </c>
      <c r="L63" s="86">
        <f>IF(OR(F63="",J63="",N(J63)=0),"",IF(F63/J63&lt;=cfg_Crit,"CRITICAL",IF(F63/J63&lt;=cfg_Low,"LOW","OK")))</f>
        <v/>
      </c>
      <c r="M63" s="98">
        <f>IF(B63="","",DATE(YEAR(B63),MONTH(B63),1))</f>
        <v/>
      </c>
      <c r="N63" s="86">
        <f>IF(OR(B63="",D63=""),"","CNT-"&amp;TEXT(ROW()-5,"00000"))</f>
        <v/>
      </c>
      <c r="O63" s="86">
        <f>IF(P63="","",D63&amp;"|"&amp;P63)</f>
        <v/>
      </c>
      <c r="P63" s="86">
        <f>IF(OR(D63="",F63=""),"",COUNTIFS($D$6:D63,D63,$F$6:F63,"&lt;&gt;"))</f>
        <v/>
      </c>
    </row>
    <row r="64" ht="20" customHeight="1">
      <c r="B64" s="93" t="n"/>
      <c r="C64" s="94">
        <f>IF(B64="","",WEEKNUM(B64,21))</f>
        <v/>
      </c>
      <c r="D64" s="95" t="n"/>
      <c r="E64" s="86">
        <f>IF(D64="","",IFERROR(INDEX(Eng_Item,MATCH(D64,Eng_Label,0)),"not in list"))</f>
        <v/>
      </c>
      <c r="F64" s="96" t="n"/>
      <c r="G64" s="87">
        <f>IF(OR(P64="",N(P64)&lt;=1),"",INDEX($F$6:$F$3005,MATCH(D64&amp;"|"&amp;(P64-1),$O$6:$O$3005,0)))</f>
        <v/>
      </c>
      <c r="H64" s="87">
        <f>IF(G64="","",MAX(0,G64-F64))</f>
        <v/>
      </c>
      <c r="I64" s="95" t="n"/>
      <c r="J64" s="87">
        <f>IF(D64="","",IFERROR(INDEX(Eng_PAR,MATCH(D64,Eng_Label,0)),""))</f>
        <v/>
      </c>
      <c r="K64" s="97">
        <f>IF(OR(F64="",J64=""),"",F64-J64)</f>
        <v/>
      </c>
      <c r="L64" s="86">
        <f>IF(OR(F64="",J64="",N(J64)=0),"",IF(F64/J64&lt;=cfg_Crit,"CRITICAL",IF(F64/J64&lt;=cfg_Low,"LOW","OK")))</f>
        <v/>
      </c>
      <c r="M64" s="98">
        <f>IF(B64="","",DATE(YEAR(B64),MONTH(B64),1))</f>
        <v/>
      </c>
      <c r="N64" s="86">
        <f>IF(OR(B64="",D64=""),"","CNT-"&amp;TEXT(ROW()-5,"00000"))</f>
        <v/>
      </c>
      <c r="O64" s="86">
        <f>IF(P64="","",D64&amp;"|"&amp;P64)</f>
        <v/>
      </c>
      <c r="P64" s="86">
        <f>IF(OR(D64="",F64=""),"",COUNTIFS($D$6:D64,D64,$F$6:F64,"&lt;&gt;"))</f>
        <v/>
      </c>
    </row>
    <row r="65" ht="20" customHeight="1">
      <c r="B65" s="93" t="n"/>
      <c r="C65" s="94">
        <f>IF(B65="","",WEEKNUM(B65,21))</f>
        <v/>
      </c>
      <c r="D65" s="95" t="n"/>
      <c r="E65" s="86">
        <f>IF(D65="","",IFERROR(INDEX(Eng_Item,MATCH(D65,Eng_Label,0)),"not in list"))</f>
        <v/>
      </c>
      <c r="F65" s="96" t="n"/>
      <c r="G65" s="87">
        <f>IF(OR(P65="",N(P65)&lt;=1),"",INDEX($F$6:$F$3005,MATCH(D65&amp;"|"&amp;(P65-1),$O$6:$O$3005,0)))</f>
        <v/>
      </c>
      <c r="H65" s="87">
        <f>IF(G65="","",MAX(0,G65-F65))</f>
        <v/>
      </c>
      <c r="I65" s="95" t="n"/>
      <c r="J65" s="87">
        <f>IF(D65="","",IFERROR(INDEX(Eng_PAR,MATCH(D65,Eng_Label,0)),""))</f>
        <v/>
      </c>
      <c r="K65" s="97">
        <f>IF(OR(F65="",J65=""),"",F65-J65)</f>
        <v/>
      </c>
      <c r="L65" s="86">
        <f>IF(OR(F65="",J65="",N(J65)=0),"",IF(F65/J65&lt;=cfg_Crit,"CRITICAL",IF(F65/J65&lt;=cfg_Low,"LOW","OK")))</f>
        <v/>
      </c>
      <c r="M65" s="98">
        <f>IF(B65="","",DATE(YEAR(B65),MONTH(B65),1))</f>
        <v/>
      </c>
      <c r="N65" s="86">
        <f>IF(OR(B65="",D65=""),"","CNT-"&amp;TEXT(ROW()-5,"00000"))</f>
        <v/>
      </c>
      <c r="O65" s="86">
        <f>IF(P65="","",D65&amp;"|"&amp;P65)</f>
        <v/>
      </c>
      <c r="P65" s="86">
        <f>IF(OR(D65="",F65=""),"",COUNTIFS($D$6:D65,D65,$F$6:F65,"&lt;&gt;"))</f>
        <v/>
      </c>
    </row>
    <row r="66" ht="20" customHeight="1">
      <c r="B66" s="93" t="n"/>
      <c r="C66" s="94">
        <f>IF(B66="","",WEEKNUM(B66,21))</f>
        <v/>
      </c>
      <c r="D66" s="95" t="n"/>
      <c r="E66" s="86">
        <f>IF(D66="","",IFERROR(INDEX(Eng_Item,MATCH(D66,Eng_Label,0)),"not in list"))</f>
        <v/>
      </c>
      <c r="F66" s="96" t="n"/>
      <c r="G66" s="87">
        <f>IF(OR(P66="",N(P66)&lt;=1),"",INDEX($F$6:$F$3005,MATCH(D66&amp;"|"&amp;(P66-1),$O$6:$O$3005,0)))</f>
        <v/>
      </c>
      <c r="H66" s="87">
        <f>IF(G66="","",MAX(0,G66-F66))</f>
        <v/>
      </c>
      <c r="I66" s="95" t="n"/>
      <c r="J66" s="87">
        <f>IF(D66="","",IFERROR(INDEX(Eng_PAR,MATCH(D66,Eng_Label,0)),""))</f>
        <v/>
      </c>
      <c r="K66" s="97">
        <f>IF(OR(F66="",J66=""),"",F66-J66)</f>
        <v/>
      </c>
      <c r="L66" s="86">
        <f>IF(OR(F66="",J66="",N(J66)=0),"",IF(F66/J66&lt;=cfg_Crit,"CRITICAL",IF(F66/J66&lt;=cfg_Low,"LOW","OK")))</f>
        <v/>
      </c>
      <c r="M66" s="98">
        <f>IF(B66="","",DATE(YEAR(B66),MONTH(B66),1))</f>
        <v/>
      </c>
      <c r="N66" s="86">
        <f>IF(OR(B66="",D66=""),"","CNT-"&amp;TEXT(ROW()-5,"00000"))</f>
        <v/>
      </c>
      <c r="O66" s="86">
        <f>IF(P66="","",D66&amp;"|"&amp;P66)</f>
        <v/>
      </c>
      <c r="P66" s="86">
        <f>IF(OR(D66="",F66=""),"",COUNTIFS($D$6:D66,D66,$F$6:F66,"&lt;&gt;"))</f>
        <v/>
      </c>
    </row>
    <row r="67" ht="20" customHeight="1">
      <c r="B67" s="93" t="n"/>
      <c r="C67" s="94">
        <f>IF(B67="","",WEEKNUM(B67,21))</f>
        <v/>
      </c>
      <c r="D67" s="95" t="n"/>
      <c r="E67" s="86">
        <f>IF(D67="","",IFERROR(INDEX(Eng_Item,MATCH(D67,Eng_Label,0)),"not in list"))</f>
        <v/>
      </c>
      <c r="F67" s="96" t="n"/>
      <c r="G67" s="87">
        <f>IF(OR(P67="",N(P67)&lt;=1),"",INDEX($F$6:$F$3005,MATCH(D67&amp;"|"&amp;(P67-1),$O$6:$O$3005,0)))</f>
        <v/>
      </c>
      <c r="H67" s="87">
        <f>IF(G67="","",MAX(0,G67-F67))</f>
        <v/>
      </c>
      <c r="I67" s="95" t="n"/>
      <c r="J67" s="87">
        <f>IF(D67="","",IFERROR(INDEX(Eng_PAR,MATCH(D67,Eng_Label,0)),""))</f>
        <v/>
      </c>
      <c r="K67" s="97">
        <f>IF(OR(F67="",J67=""),"",F67-J67)</f>
        <v/>
      </c>
      <c r="L67" s="86">
        <f>IF(OR(F67="",J67="",N(J67)=0),"",IF(F67/J67&lt;=cfg_Crit,"CRITICAL",IF(F67/J67&lt;=cfg_Low,"LOW","OK")))</f>
        <v/>
      </c>
      <c r="M67" s="98">
        <f>IF(B67="","",DATE(YEAR(B67),MONTH(B67),1))</f>
        <v/>
      </c>
      <c r="N67" s="86">
        <f>IF(OR(B67="",D67=""),"","CNT-"&amp;TEXT(ROW()-5,"00000"))</f>
        <v/>
      </c>
      <c r="O67" s="86">
        <f>IF(P67="","",D67&amp;"|"&amp;P67)</f>
        <v/>
      </c>
      <c r="P67" s="86">
        <f>IF(OR(D67="",F67=""),"",COUNTIFS($D$6:D67,D67,$F$6:F67,"&lt;&gt;"))</f>
        <v/>
      </c>
    </row>
    <row r="68" ht="20" customHeight="1">
      <c r="B68" s="93" t="n"/>
      <c r="C68" s="94">
        <f>IF(B68="","",WEEKNUM(B68,21))</f>
        <v/>
      </c>
      <c r="D68" s="95" t="n"/>
      <c r="E68" s="86">
        <f>IF(D68="","",IFERROR(INDEX(Eng_Item,MATCH(D68,Eng_Label,0)),"not in list"))</f>
        <v/>
      </c>
      <c r="F68" s="96" t="n"/>
      <c r="G68" s="87">
        <f>IF(OR(P68="",N(P68)&lt;=1),"",INDEX($F$6:$F$3005,MATCH(D68&amp;"|"&amp;(P68-1),$O$6:$O$3005,0)))</f>
        <v/>
      </c>
      <c r="H68" s="87">
        <f>IF(G68="","",MAX(0,G68-F68))</f>
        <v/>
      </c>
      <c r="I68" s="95" t="n"/>
      <c r="J68" s="87">
        <f>IF(D68="","",IFERROR(INDEX(Eng_PAR,MATCH(D68,Eng_Label,0)),""))</f>
        <v/>
      </c>
      <c r="K68" s="97">
        <f>IF(OR(F68="",J68=""),"",F68-J68)</f>
        <v/>
      </c>
      <c r="L68" s="86">
        <f>IF(OR(F68="",J68="",N(J68)=0),"",IF(F68/J68&lt;=cfg_Crit,"CRITICAL",IF(F68/J68&lt;=cfg_Low,"LOW","OK")))</f>
        <v/>
      </c>
      <c r="M68" s="98">
        <f>IF(B68="","",DATE(YEAR(B68),MONTH(B68),1))</f>
        <v/>
      </c>
      <c r="N68" s="86">
        <f>IF(OR(B68="",D68=""),"","CNT-"&amp;TEXT(ROW()-5,"00000"))</f>
        <v/>
      </c>
      <c r="O68" s="86">
        <f>IF(P68="","",D68&amp;"|"&amp;P68)</f>
        <v/>
      </c>
      <c r="P68" s="86">
        <f>IF(OR(D68="",F68=""),"",COUNTIFS($D$6:D68,D68,$F$6:F68,"&lt;&gt;"))</f>
        <v/>
      </c>
    </row>
    <row r="69" ht="20" customHeight="1">
      <c r="B69" s="93" t="n"/>
      <c r="C69" s="94">
        <f>IF(B69="","",WEEKNUM(B69,21))</f>
        <v/>
      </c>
      <c r="D69" s="95" t="n"/>
      <c r="E69" s="86">
        <f>IF(D69="","",IFERROR(INDEX(Eng_Item,MATCH(D69,Eng_Label,0)),"not in list"))</f>
        <v/>
      </c>
      <c r="F69" s="96" t="n"/>
      <c r="G69" s="87">
        <f>IF(OR(P69="",N(P69)&lt;=1),"",INDEX($F$6:$F$3005,MATCH(D69&amp;"|"&amp;(P69-1),$O$6:$O$3005,0)))</f>
        <v/>
      </c>
      <c r="H69" s="87">
        <f>IF(G69="","",MAX(0,G69-F69))</f>
        <v/>
      </c>
      <c r="I69" s="95" t="n"/>
      <c r="J69" s="87">
        <f>IF(D69="","",IFERROR(INDEX(Eng_PAR,MATCH(D69,Eng_Label,0)),""))</f>
        <v/>
      </c>
      <c r="K69" s="97">
        <f>IF(OR(F69="",J69=""),"",F69-J69)</f>
        <v/>
      </c>
      <c r="L69" s="86">
        <f>IF(OR(F69="",J69="",N(J69)=0),"",IF(F69/J69&lt;=cfg_Crit,"CRITICAL",IF(F69/J69&lt;=cfg_Low,"LOW","OK")))</f>
        <v/>
      </c>
      <c r="M69" s="98">
        <f>IF(B69="","",DATE(YEAR(B69),MONTH(B69),1))</f>
        <v/>
      </c>
      <c r="N69" s="86">
        <f>IF(OR(B69="",D69=""),"","CNT-"&amp;TEXT(ROW()-5,"00000"))</f>
        <v/>
      </c>
      <c r="O69" s="86">
        <f>IF(P69="","",D69&amp;"|"&amp;P69)</f>
        <v/>
      </c>
      <c r="P69" s="86">
        <f>IF(OR(D69="",F69=""),"",COUNTIFS($D$6:D69,D69,$F$6:F69,"&lt;&gt;"))</f>
        <v/>
      </c>
    </row>
    <row r="70" ht="20" customHeight="1">
      <c r="B70" s="93" t="n"/>
      <c r="C70" s="94">
        <f>IF(B70="","",WEEKNUM(B70,21))</f>
        <v/>
      </c>
      <c r="D70" s="95" t="n"/>
      <c r="E70" s="86">
        <f>IF(D70="","",IFERROR(INDEX(Eng_Item,MATCH(D70,Eng_Label,0)),"not in list"))</f>
        <v/>
      </c>
      <c r="F70" s="96" t="n"/>
      <c r="G70" s="87">
        <f>IF(OR(P70="",N(P70)&lt;=1),"",INDEX($F$6:$F$3005,MATCH(D70&amp;"|"&amp;(P70-1),$O$6:$O$3005,0)))</f>
        <v/>
      </c>
      <c r="H70" s="87">
        <f>IF(G70="","",MAX(0,G70-F70))</f>
        <v/>
      </c>
      <c r="I70" s="95" t="n"/>
      <c r="J70" s="87">
        <f>IF(D70="","",IFERROR(INDEX(Eng_PAR,MATCH(D70,Eng_Label,0)),""))</f>
        <v/>
      </c>
      <c r="K70" s="97">
        <f>IF(OR(F70="",J70=""),"",F70-J70)</f>
        <v/>
      </c>
      <c r="L70" s="86">
        <f>IF(OR(F70="",J70="",N(J70)=0),"",IF(F70/J70&lt;=cfg_Crit,"CRITICAL",IF(F70/J70&lt;=cfg_Low,"LOW","OK")))</f>
        <v/>
      </c>
      <c r="M70" s="98">
        <f>IF(B70="","",DATE(YEAR(B70),MONTH(B70),1))</f>
        <v/>
      </c>
      <c r="N70" s="86">
        <f>IF(OR(B70="",D70=""),"","CNT-"&amp;TEXT(ROW()-5,"00000"))</f>
        <v/>
      </c>
      <c r="O70" s="86">
        <f>IF(P70="","",D70&amp;"|"&amp;P70)</f>
        <v/>
      </c>
      <c r="P70" s="86">
        <f>IF(OR(D70="",F70=""),"",COUNTIFS($D$6:D70,D70,$F$6:F70,"&lt;&gt;"))</f>
        <v/>
      </c>
    </row>
    <row r="71" ht="20" customHeight="1">
      <c r="B71" s="93" t="n"/>
      <c r="C71" s="94">
        <f>IF(B71="","",WEEKNUM(B71,21))</f>
        <v/>
      </c>
      <c r="D71" s="95" t="n"/>
      <c r="E71" s="86">
        <f>IF(D71="","",IFERROR(INDEX(Eng_Item,MATCH(D71,Eng_Label,0)),"not in list"))</f>
        <v/>
      </c>
      <c r="F71" s="96" t="n"/>
      <c r="G71" s="87">
        <f>IF(OR(P71="",N(P71)&lt;=1),"",INDEX($F$6:$F$3005,MATCH(D71&amp;"|"&amp;(P71-1),$O$6:$O$3005,0)))</f>
        <v/>
      </c>
      <c r="H71" s="87">
        <f>IF(G71="","",MAX(0,G71-F71))</f>
        <v/>
      </c>
      <c r="I71" s="95" t="n"/>
      <c r="J71" s="87">
        <f>IF(D71="","",IFERROR(INDEX(Eng_PAR,MATCH(D71,Eng_Label,0)),""))</f>
        <v/>
      </c>
      <c r="K71" s="97">
        <f>IF(OR(F71="",J71=""),"",F71-J71)</f>
        <v/>
      </c>
      <c r="L71" s="86">
        <f>IF(OR(F71="",J71="",N(J71)=0),"",IF(F71/J71&lt;=cfg_Crit,"CRITICAL",IF(F71/J71&lt;=cfg_Low,"LOW","OK")))</f>
        <v/>
      </c>
      <c r="M71" s="98">
        <f>IF(B71="","",DATE(YEAR(B71),MONTH(B71),1))</f>
        <v/>
      </c>
      <c r="N71" s="86">
        <f>IF(OR(B71="",D71=""),"","CNT-"&amp;TEXT(ROW()-5,"00000"))</f>
        <v/>
      </c>
      <c r="O71" s="86">
        <f>IF(P71="","",D71&amp;"|"&amp;P71)</f>
        <v/>
      </c>
      <c r="P71" s="86">
        <f>IF(OR(D71="",F71=""),"",COUNTIFS($D$6:D71,D71,$F$6:F71,"&lt;&gt;"))</f>
        <v/>
      </c>
    </row>
    <row r="72" ht="20" customHeight="1">
      <c r="B72" s="93" t="n"/>
      <c r="C72" s="94">
        <f>IF(B72="","",WEEKNUM(B72,21))</f>
        <v/>
      </c>
      <c r="D72" s="95" t="n"/>
      <c r="E72" s="86">
        <f>IF(D72="","",IFERROR(INDEX(Eng_Item,MATCH(D72,Eng_Label,0)),"not in list"))</f>
        <v/>
      </c>
      <c r="F72" s="96" t="n"/>
      <c r="G72" s="87">
        <f>IF(OR(P72="",N(P72)&lt;=1),"",INDEX($F$6:$F$3005,MATCH(D72&amp;"|"&amp;(P72-1),$O$6:$O$3005,0)))</f>
        <v/>
      </c>
      <c r="H72" s="87">
        <f>IF(G72="","",MAX(0,G72-F72))</f>
        <v/>
      </c>
      <c r="I72" s="95" t="n"/>
      <c r="J72" s="87">
        <f>IF(D72="","",IFERROR(INDEX(Eng_PAR,MATCH(D72,Eng_Label,0)),""))</f>
        <v/>
      </c>
      <c r="K72" s="97">
        <f>IF(OR(F72="",J72=""),"",F72-J72)</f>
        <v/>
      </c>
      <c r="L72" s="86">
        <f>IF(OR(F72="",J72="",N(J72)=0),"",IF(F72/J72&lt;=cfg_Crit,"CRITICAL",IF(F72/J72&lt;=cfg_Low,"LOW","OK")))</f>
        <v/>
      </c>
      <c r="M72" s="98">
        <f>IF(B72="","",DATE(YEAR(B72),MONTH(B72),1))</f>
        <v/>
      </c>
      <c r="N72" s="86">
        <f>IF(OR(B72="",D72=""),"","CNT-"&amp;TEXT(ROW()-5,"00000"))</f>
        <v/>
      </c>
      <c r="O72" s="86">
        <f>IF(P72="","",D72&amp;"|"&amp;P72)</f>
        <v/>
      </c>
      <c r="P72" s="86">
        <f>IF(OR(D72="",F72=""),"",COUNTIFS($D$6:D72,D72,$F$6:F72,"&lt;&gt;"))</f>
        <v/>
      </c>
    </row>
    <row r="73" ht="20" customHeight="1">
      <c r="B73" s="93" t="n"/>
      <c r="C73" s="94">
        <f>IF(B73="","",WEEKNUM(B73,21))</f>
        <v/>
      </c>
      <c r="D73" s="95" t="n"/>
      <c r="E73" s="86">
        <f>IF(D73="","",IFERROR(INDEX(Eng_Item,MATCH(D73,Eng_Label,0)),"not in list"))</f>
        <v/>
      </c>
      <c r="F73" s="96" t="n"/>
      <c r="G73" s="87">
        <f>IF(OR(P73="",N(P73)&lt;=1),"",INDEX($F$6:$F$3005,MATCH(D73&amp;"|"&amp;(P73-1),$O$6:$O$3005,0)))</f>
        <v/>
      </c>
      <c r="H73" s="87">
        <f>IF(G73="","",MAX(0,G73-F73))</f>
        <v/>
      </c>
      <c r="I73" s="95" t="n"/>
      <c r="J73" s="87">
        <f>IF(D73="","",IFERROR(INDEX(Eng_PAR,MATCH(D73,Eng_Label,0)),""))</f>
        <v/>
      </c>
      <c r="K73" s="97">
        <f>IF(OR(F73="",J73=""),"",F73-J73)</f>
        <v/>
      </c>
      <c r="L73" s="86">
        <f>IF(OR(F73="",J73="",N(J73)=0),"",IF(F73/J73&lt;=cfg_Crit,"CRITICAL",IF(F73/J73&lt;=cfg_Low,"LOW","OK")))</f>
        <v/>
      </c>
      <c r="M73" s="98">
        <f>IF(B73="","",DATE(YEAR(B73),MONTH(B73),1))</f>
        <v/>
      </c>
      <c r="N73" s="86">
        <f>IF(OR(B73="",D73=""),"","CNT-"&amp;TEXT(ROW()-5,"00000"))</f>
        <v/>
      </c>
      <c r="O73" s="86">
        <f>IF(P73="","",D73&amp;"|"&amp;P73)</f>
        <v/>
      </c>
      <c r="P73" s="86">
        <f>IF(OR(D73="",F73=""),"",COUNTIFS($D$6:D73,D73,$F$6:F73,"&lt;&gt;"))</f>
        <v/>
      </c>
    </row>
    <row r="74" ht="20" customHeight="1">
      <c r="B74" s="93" t="n"/>
      <c r="C74" s="94">
        <f>IF(B74="","",WEEKNUM(B74,21))</f>
        <v/>
      </c>
      <c r="D74" s="95" t="n"/>
      <c r="E74" s="86">
        <f>IF(D74="","",IFERROR(INDEX(Eng_Item,MATCH(D74,Eng_Label,0)),"not in list"))</f>
        <v/>
      </c>
      <c r="F74" s="96" t="n"/>
      <c r="G74" s="87">
        <f>IF(OR(P74="",N(P74)&lt;=1),"",INDEX($F$6:$F$3005,MATCH(D74&amp;"|"&amp;(P74-1),$O$6:$O$3005,0)))</f>
        <v/>
      </c>
      <c r="H74" s="87">
        <f>IF(G74="","",MAX(0,G74-F74))</f>
        <v/>
      </c>
      <c r="I74" s="95" t="n"/>
      <c r="J74" s="87">
        <f>IF(D74="","",IFERROR(INDEX(Eng_PAR,MATCH(D74,Eng_Label,0)),""))</f>
        <v/>
      </c>
      <c r="K74" s="97">
        <f>IF(OR(F74="",J74=""),"",F74-J74)</f>
        <v/>
      </c>
      <c r="L74" s="86">
        <f>IF(OR(F74="",J74="",N(J74)=0),"",IF(F74/J74&lt;=cfg_Crit,"CRITICAL",IF(F74/J74&lt;=cfg_Low,"LOW","OK")))</f>
        <v/>
      </c>
      <c r="M74" s="98">
        <f>IF(B74="","",DATE(YEAR(B74),MONTH(B74),1))</f>
        <v/>
      </c>
      <c r="N74" s="86">
        <f>IF(OR(B74="",D74=""),"","CNT-"&amp;TEXT(ROW()-5,"00000"))</f>
        <v/>
      </c>
      <c r="O74" s="86">
        <f>IF(P74="","",D74&amp;"|"&amp;P74)</f>
        <v/>
      </c>
      <c r="P74" s="86">
        <f>IF(OR(D74="",F74=""),"",COUNTIFS($D$6:D74,D74,$F$6:F74,"&lt;&gt;"))</f>
        <v/>
      </c>
    </row>
    <row r="75" ht="20" customHeight="1">
      <c r="B75" s="93" t="n"/>
      <c r="C75" s="94">
        <f>IF(B75="","",WEEKNUM(B75,21))</f>
        <v/>
      </c>
      <c r="D75" s="95" t="n"/>
      <c r="E75" s="86">
        <f>IF(D75="","",IFERROR(INDEX(Eng_Item,MATCH(D75,Eng_Label,0)),"not in list"))</f>
        <v/>
      </c>
      <c r="F75" s="96" t="n"/>
      <c r="G75" s="87">
        <f>IF(OR(P75="",N(P75)&lt;=1),"",INDEX($F$6:$F$3005,MATCH(D75&amp;"|"&amp;(P75-1),$O$6:$O$3005,0)))</f>
        <v/>
      </c>
      <c r="H75" s="87">
        <f>IF(G75="","",MAX(0,G75-F75))</f>
        <v/>
      </c>
      <c r="I75" s="95" t="n"/>
      <c r="J75" s="87">
        <f>IF(D75="","",IFERROR(INDEX(Eng_PAR,MATCH(D75,Eng_Label,0)),""))</f>
        <v/>
      </c>
      <c r="K75" s="97">
        <f>IF(OR(F75="",J75=""),"",F75-J75)</f>
        <v/>
      </c>
      <c r="L75" s="86">
        <f>IF(OR(F75="",J75="",N(J75)=0),"",IF(F75/J75&lt;=cfg_Crit,"CRITICAL",IF(F75/J75&lt;=cfg_Low,"LOW","OK")))</f>
        <v/>
      </c>
      <c r="M75" s="98">
        <f>IF(B75="","",DATE(YEAR(B75),MONTH(B75),1))</f>
        <v/>
      </c>
      <c r="N75" s="86">
        <f>IF(OR(B75="",D75=""),"","CNT-"&amp;TEXT(ROW()-5,"00000"))</f>
        <v/>
      </c>
      <c r="O75" s="86">
        <f>IF(P75="","",D75&amp;"|"&amp;P75)</f>
        <v/>
      </c>
      <c r="P75" s="86">
        <f>IF(OR(D75="",F75=""),"",COUNTIFS($D$6:D75,D75,$F$6:F75,"&lt;&gt;"))</f>
        <v/>
      </c>
    </row>
    <row r="76" ht="20" customHeight="1">
      <c r="B76" s="93" t="n"/>
      <c r="C76" s="94">
        <f>IF(B76="","",WEEKNUM(B76,21))</f>
        <v/>
      </c>
      <c r="D76" s="95" t="n"/>
      <c r="E76" s="86">
        <f>IF(D76="","",IFERROR(INDEX(Eng_Item,MATCH(D76,Eng_Label,0)),"not in list"))</f>
        <v/>
      </c>
      <c r="F76" s="96" t="n"/>
      <c r="G76" s="87">
        <f>IF(OR(P76="",N(P76)&lt;=1),"",INDEX($F$6:$F$3005,MATCH(D76&amp;"|"&amp;(P76-1),$O$6:$O$3005,0)))</f>
        <v/>
      </c>
      <c r="H76" s="87">
        <f>IF(G76="","",MAX(0,G76-F76))</f>
        <v/>
      </c>
      <c r="I76" s="95" t="n"/>
      <c r="J76" s="87">
        <f>IF(D76="","",IFERROR(INDEX(Eng_PAR,MATCH(D76,Eng_Label,0)),""))</f>
        <v/>
      </c>
      <c r="K76" s="97">
        <f>IF(OR(F76="",J76=""),"",F76-J76)</f>
        <v/>
      </c>
      <c r="L76" s="86">
        <f>IF(OR(F76="",J76="",N(J76)=0),"",IF(F76/J76&lt;=cfg_Crit,"CRITICAL",IF(F76/J76&lt;=cfg_Low,"LOW","OK")))</f>
        <v/>
      </c>
      <c r="M76" s="98">
        <f>IF(B76="","",DATE(YEAR(B76),MONTH(B76),1))</f>
        <v/>
      </c>
      <c r="N76" s="86">
        <f>IF(OR(B76="",D76=""),"","CNT-"&amp;TEXT(ROW()-5,"00000"))</f>
        <v/>
      </c>
      <c r="O76" s="86">
        <f>IF(P76="","",D76&amp;"|"&amp;P76)</f>
        <v/>
      </c>
      <c r="P76" s="86">
        <f>IF(OR(D76="",F76=""),"",COUNTIFS($D$6:D76,D76,$F$6:F76,"&lt;&gt;"))</f>
        <v/>
      </c>
    </row>
    <row r="77" ht="20" customHeight="1">
      <c r="B77" s="93" t="n"/>
      <c r="C77" s="94">
        <f>IF(B77="","",WEEKNUM(B77,21))</f>
        <v/>
      </c>
      <c r="D77" s="95" t="n"/>
      <c r="E77" s="86">
        <f>IF(D77="","",IFERROR(INDEX(Eng_Item,MATCH(D77,Eng_Label,0)),"not in list"))</f>
        <v/>
      </c>
      <c r="F77" s="96" t="n"/>
      <c r="G77" s="87">
        <f>IF(OR(P77="",N(P77)&lt;=1),"",INDEX($F$6:$F$3005,MATCH(D77&amp;"|"&amp;(P77-1),$O$6:$O$3005,0)))</f>
        <v/>
      </c>
      <c r="H77" s="87">
        <f>IF(G77="","",MAX(0,G77-F77))</f>
        <v/>
      </c>
      <c r="I77" s="95" t="n"/>
      <c r="J77" s="87">
        <f>IF(D77="","",IFERROR(INDEX(Eng_PAR,MATCH(D77,Eng_Label,0)),""))</f>
        <v/>
      </c>
      <c r="K77" s="97">
        <f>IF(OR(F77="",J77=""),"",F77-J77)</f>
        <v/>
      </c>
      <c r="L77" s="86">
        <f>IF(OR(F77="",J77="",N(J77)=0),"",IF(F77/J77&lt;=cfg_Crit,"CRITICAL",IF(F77/J77&lt;=cfg_Low,"LOW","OK")))</f>
        <v/>
      </c>
      <c r="M77" s="98">
        <f>IF(B77="","",DATE(YEAR(B77),MONTH(B77),1))</f>
        <v/>
      </c>
      <c r="N77" s="86">
        <f>IF(OR(B77="",D77=""),"","CNT-"&amp;TEXT(ROW()-5,"00000"))</f>
        <v/>
      </c>
      <c r="O77" s="86">
        <f>IF(P77="","",D77&amp;"|"&amp;P77)</f>
        <v/>
      </c>
      <c r="P77" s="86">
        <f>IF(OR(D77="",F77=""),"",COUNTIFS($D$6:D77,D77,$F$6:F77,"&lt;&gt;"))</f>
        <v/>
      </c>
    </row>
    <row r="78" ht="20" customHeight="1">
      <c r="B78" s="93" t="n"/>
      <c r="C78" s="94">
        <f>IF(B78="","",WEEKNUM(B78,21))</f>
        <v/>
      </c>
      <c r="D78" s="95" t="n"/>
      <c r="E78" s="86">
        <f>IF(D78="","",IFERROR(INDEX(Eng_Item,MATCH(D78,Eng_Label,0)),"not in list"))</f>
        <v/>
      </c>
      <c r="F78" s="96" t="n"/>
      <c r="G78" s="87">
        <f>IF(OR(P78="",N(P78)&lt;=1),"",INDEX($F$6:$F$3005,MATCH(D78&amp;"|"&amp;(P78-1),$O$6:$O$3005,0)))</f>
        <v/>
      </c>
      <c r="H78" s="87">
        <f>IF(G78="","",MAX(0,G78-F78))</f>
        <v/>
      </c>
      <c r="I78" s="95" t="n"/>
      <c r="J78" s="87">
        <f>IF(D78="","",IFERROR(INDEX(Eng_PAR,MATCH(D78,Eng_Label,0)),""))</f>
        <v/>
      </c>
      <c r="K78" s="97">
        <f>IF(OR(F78="",J78=""),"",F78-J78)</f>
        <v/>
      </c>
      <c r="L78" s="86">
        <f>IF(OR(F78="",J78="",N(J78)=0),"",IF(F78/J78&lt;=cfg_Crit,"CRITICAL",IF(F78/J78&lt;=cfg_Low,"LOW","OK")))</f>
        <v/>
      </c>
      <c r="M78" s="98">
        <f>IF(B78="","",DATE(YEAR(B78),MONTH(B78),1))</f>
        <v/>
      </c>
      <c r="N78" s="86">
        <f>IF(OR(B78="",D78=""),"","CNT-"&amp;TEXT(ROW()-5,"00000"))</f>
        <v/>
      </c>
      <c r="O78" s="86">
        <f>IF(P78="","",D78&amp;"|"&amp;P78)</f>
        <v/>
      </c>
      <c r="P78" s="86">
        <f>IF(OR(D78="",F78=""),"",COUNTIFS($D$6:D78,D78,$F$6:F78,"&lt;&gt;"))</f>
        <v/>
      </c>
    </row>
    <row r="79" ht="20" customHeight="1">
      <c r="B79" s="93" t="n"/>
      <c r="C79" s="94">
        <f>IF(B79="","",WEEKNUM(B79,21))</f>
        <v/>
      </c>
      <c r="D79" s="95" t="n"/>
      <c r="E79" s="86">
        <f>IF(D79="","",IFERROR(INDEX(Eng_Item,MATCH(D79,Eng_Label,0)),"not in list"))</f>
        <v/>
      </c>
      <c r="F79" s="96" t="n"/>
      <c r="G79" s="87">
        <f>IF(OR(P79="",N(P79)&lt;=1),"",INDEX($F$6:$F$3005,MATCH(D79&amp;"|"&amp;(P79-1),$O$6:$O$3005,0)))</f>
        <v/>
      </c>
      <c r="H79" s="87">
        <f>IF(G79="","",MAX(0,G79-F79))</f>
        <v/>
      </c>
      <c r="I79" s="95" t="n"/>
      <c r="J79" s="87">
        <f>IF(D79="","",IFERROR(INDEX(Eng_PAR,MATCH(D79,Eng_Label,0)),""))</f>
        <v/>
      </c>
      <c r="K79" s="97">
        <f>IF(OR(F79="",J79=""),"",F79-J79)</f>
        <v/>
      </c>
      <c r="L79" s="86">
        <f>IF(OR(F79="",J79="",N(J79)=0),"",IF(F79/J79&lt;=cfg_Crit,"CRITICAL",IF(F79/J79&lt;=cfg_Low,"LOW","OK")))</f>
        <v/>
      </c>
      <c r="M79" s="98">
        <f>IF(B79="","",DATE(YEAR(B79),MONTH(B79),1))</f>
        <v/>
      </c>
      <c r="N79" s="86">
        <f>IF(OR(B79="",D79=""),"","CNT-"&amp;TEXT(ROW()-5,"00000"))</f>
        <v/>
      </c>
      <c r="O79" s="86">
        <f>IF(P79="","",D79&amp;"|"&amp;P79)</f>
        <v/>
      </c>
      <c r="P79" s="86">
        <f>IF(OR(D79="",F79=""),"",COUNTIFS($D$6:D79,D79,$F$6:F79,"&lt;&gt;"))</f>
        <v/>
      </c>
    </row>
    <row r="80" ht="20" customHeight="1">
      <c r="B80" s="93" t="n"/>
      <c r="C80" s="94">
        <f>IF(B80="","",WEEKNUM(B80,21))</f>
        <v/>
      </c>
      <c r="D80" s="95" t="n"/>
      <c r="E80" s="86">
        <f>IF(D80="","",IFERROR(INDEX(Eng_Item,MATCH(D80,Eng_Label,0)),"not in list"))</f>
        <v/>
      </c>
      <c r="F80" s="96" t="n"/>
      <c r="G80" s="87">
        <f>IF(OR(P80="",N(P80)&lt;=1),"",INDEX($F$6:$F$3005,MATCH(D80&amp;"|"&amp;(P80-1),$O$6:$O$3005,0)))</f>
        <v/>
      </c>
      <c r="H80" s="87">
        <f>IF(G80="","",MAX(0,G80-F80))</f>
        <v/>
      </c>
      <c r="I80" s="95" t="n"/>
      <c r="J80" s="87">
        <f>IF(D80="","",IFERROR(INDEX(Eng_PAR,MATCH(D80,Eng_Label,0)),""))</f>
        <v/>
      </c>
      <c r="K80" s="97">
        <f>IF(OR(F80="",J80=""),"",F80-J80)</f>
        <v/>
      </c>
      <c r="L80" s="86">
        <f>IF(OR(F80="",J80="",N(J80)=0),"",IF(F80/J80&lt;=cfg_Crit,"CRITICAL",IF(F80/J80&lt;=cfg_Low,"LOW","OK")))</f>
        <v/>
      </c>
      <c r="M80" s="98">
        <f>IF(B80="","",DATE(YEAR(B80),MONTH(B80),1))</f>
        <v/>
      </c>
      <c r="N80" s="86">
        <f>IF(OR(B80="",D80=""),"","CNT-"&amp;TEXT(ROW()-5,"00000"))</f>
        <v/>
      </c>
      <c r="O80" s="86">
        <f>IF(P80="","",D80&amp;"|"&amp;P80)</f>
        <v/>
      </c>
      <c r="P80" s="86">
        <f>IF(OR(D80="",F80=""),"",COUNTIFS($D$6:D80,D80,$F$6:F80,"&lt;&gt;"))</f>
        <v/>
      </c>
    </row>
    <row r="81" ht="20" customHeight="1">
      <c r="B81" s="93" t="n"/>
      <c r="C81" s="94">
        <f>IF(B81="","",WEEKNUM(B81,21))</f>
        <v/>
      </c>
      <c r="D81" s="95" t="n"/>
      <c r="E81" s="86">
        <f>IF(D81="","",IFERROR(INDEX(Eng_Item,MATCH(D81,Eng_Label,0)),"not in list"))</f>
        <v/>
      </c>
      <c r="F81" s="96" t="n"/>
      <c r="G81" s="87">
        <f>IF(OR(P81="",N(P81)&lt;=1),"",INDEX($F$6:$F$3005,MATCH(D81&amp;"|"&amp;(P81-1),$O$6:$O$3005,0)))</f>
        <v/>
      </c>
      <c r="H81" s="87">
        <f>IF(G81="","",MAX(0,G81-F81))</f>
        <v/>
      </c>
      <c r="I81" s="95" t="n"/>
      <c r="J81" s="87">
        <f>IF(D81="","",IFERROR(INDEX(Eng_PAR,MATCH(D81,Eng_Label,0)),""))</f>
        <v/>
      </c>
      <c r="K81" s="97">
        <f>IF(OR(F81="",J81=""),"",F81-J81)</f>
        <v/>
      </c>
      <c r="L81" s="86">
        <f>IF(OR(F81="",J81="",N(J81)=0),"",IF(F81/J81&lt;=cfg_Crit,"CRITICAL",IF(F81/J81&lt;=cfg_Low,"LOW","OK")))</f>
        <v/>
      </c>
      <c r="M81" s="98">
        <f>IF(B81="","",DATE(YEAR(B81),MONTH(B81),1))</f>
        <v/>
      </c>
      <c r="N81" s="86">
        <f>IF(OR(B81="",D81=""),"","CNT-"&amp;TEXT(ROW()-5,"00000"))</f>
        <v/>
      </c>
      <c r="O81" s="86">
        <f>IF(P81="","",D81&amp;"|"&amp;P81)</f>
        <v/>
      </c>
      <c r="P81" s="86">
        <f>IF(OR(D81="",F81=""),"",COUNTIFS($D$6:D81,D81,$F$6:F81,"&lt;&gt;"))</f>
        <v/>
      </c>
    </row>
    <row r="82" ht="20" customHeight="1">
      <c r="B82" s="93" t="n"/>
      <c r="C82" s="94">
        <f>IF(B82="","",WEEKNUM(B82,21))</f>
        <v/>
      </c>
      <c r="D82" s="95" t="n"/>
      <c r="E82" s="86">
        <f>IF(D82="","",IFERROR(INDEX(Eng_Item,MATCH(D82,Eng_Label,0)),"not in list"))</f>
        <v/>
      </c>
      <c r="F82" s="96" t="n"/>
      <c r="G82" s="87">
        <f>IF(OR(P82="",N(P82)&lt;=1),"",INDEX($F$6:$F$3005,MATCH(D82&amp;"|"&amp;(P82-1),$O$6:$O$3005,0)))</f>
        <v/>
      </c>
      <c r="H82" s="87">
        <f>IF(G82="","",MAX(0,G82-F82))</f>
        <v/>
      </c>
      <c r="I82" s="95" t="n"/>
      <c r="J82" s="87">
        <f>IF(D82="","",IFERROR(INDEX(Eng_PAR,MATCH(D82,Eng_Label,0)),""))</f>
        <v/>
      </c>
      <c r="K82" s="97">
        <f>IF(OR(F82="",J82=""),"",F82-J82)</f>
        <v/>
      </c>
      <c r="L82" s="86">
        <f>IF(OR(F82="",J82="",N(J82)=0),"",IF(F82/J82&lt;=cfg_Crit,"CRITICAL",IF(F82/J82&lt;=cfg_Low,"LOW","OK")))</f>
        <v/>
      </c>
      <c r="M82" s="98">
        <f>IF(B82="","",DATE(YEAR(B82),MONTH(B82),1))</f>
        <v/>
      </c>
      <c r="N82" s="86">
        <f>IF(OR(B82="",D82=""),"","CNT-"&amp;TEXT(ROW()-5,"00000"))</f>
        <v/>
      </c>
      <c r="O82" s="86">
        <f>IF(P82="","",D82&amp;"|"&amp;P82)</f>
        <v/>
      </c>
      <c r="P82" s="86">
        <f>IF(OR(D82="",F82=""),"",COUNTIFS($D$6:D82,D82,$F$6:F82,"&lt;&gt;"))</f>
        <v/>
      </c>
    </row>
    <row r="83" ht="20" customHeight="1">
      <c r="B83" s="93" t="n"/>
      <c r="C83" s="94">
        <f>IF(B83="","",WEEKNUM(B83,21))</f>
        <v/>
      </c>
      <c r="D83" s="95" t="n"/>
      <c r="E83" s="86">
        <f>IF(D83="","",IFERROR(INDEX(Eng_Item,MATCH(D83,Eng_Label,0)),"not in list"))</f>
        <v/>
      </c>
      <c r="F83" s="96" t="n"/>
      <c r="G83" s="87">
        <f>IF(OR(P83="",N(P83)&lt;=1),"",INDEX($F$6:$F$3005,MATCH(D83&amp;"|"&amp;(P83-1),$O$6:$O$3005,0)))</f>
        <v/>
      </c>
      <c r="H83" s="87">
        <f>IF(G83="","",MAX(0,G83-F83))</f>
        <v/>
      </c>
      <c r="I83" s="95" t="n"/>
      <c r="J83" s="87">
        <f>IF(D83="","",IFERROR(INDEX(Eng_PAR,MATCH(D83,Eng_Label,0)),""))</f>
        <v/>
      </c>
      <c r="K83" s="97">
        <f>IF(OR(F83="",J83=""),"",F83-J83)</f>
        <v/>
      </c>
      <c r="L83" s="86">
        <f>IF(OR(F83="",J83="",N(J83)=0),"",IF(F83/J83&lt;=cfg_Crit,"CRITICAL",IF(F83/J83&lt;=cfg_Low,"LOW","OK")))</f>
        <v/>
      </c>
      <c r="M83" s="98">
        <f>IF(B83="","",DATE(YEAR(B83),MONTH(B83),1))</f>
        <v/>
      </c>
      <c r="N83" s="86">
        <f>IF(OR(B83="",D83=""),"","CNT-"&amp;TEXT(ROW()-5,"00000"))</f>
        <v/>
      </c>
      <c r="O83" s="86">
        <f>IF(P83="","",D83&amp;"|"&amp;P83)</f>
        <v/>
      </c>
      <c r="P83" s="86">
        <f>IF(OR(D83="",F83=""),"",COUNTIFS($D$6:D83,D83,$F$6:F83,"&lt;&gt;"))</f>
        <v/>
      </c>
    </row>
    <row r="84" ht="20" customHeight="1">
      <c r="B84" s="93" t="n"/>
      <c r="C84" s="94">
        <f>IF(B84="","",WEEKNUM(B84,21))</f>
        <v/>
      </c>
      <c r="D84" s="95" t="n"/>
      <c r="E84" s="86">
        <f>IF(D84="","",IFERROR(INDEX(Eng_Item,MATCH(D84,Eng_Label,0)),"not in list"))</f>
        <v/>
      </c>
      <c r="F84" s="96" t="n"/>
      <c r="G84" s="87">
        <f>IF(OR(P84="",N(P84)&lt;=1),"",INDEX($F$6:$F$3005,MATCH(D84&amp;"|"&amp;(P84-1),$O$6:$O$3005,0)))</f>
        <v/>
      </c>
      <c r="H84" s="87">
        <f>IF(G84="","",MAX(0,G84-F84))</f>
        <v/>
      </c>
      <c r="I84" s="95" t="n"/>
      <c r="J84" s="87">
        <f>IF(D84="","",IFERROR(INDEX(Eng_PAR,MATCH(D84,Eng_Label,0)),""))</f>
        <v/>
      </c>
      <c r="K84" s="97">
        <f>IF(OR(F84="",J84=""),"",F84-J84)</f>
        <v/>
      </c>
      <c r="L84" s="86">
        <f>IF(OR(F84="",J84="",N(J84)=0),"",IF(F84/J84&lt;=cfg_Crit,"CRITICAL",IF(F84/J84&lt;=cfg_Low,"LOW","OK")))</f>
        <v/>
      </c>
      <c r="M84" s="98">
        <f>IF(B84="","",DATE(YEAR(B84),MONTH(B84),1))</f>
        <v/>
      </c>
      <c r="N84" s="86">
        <f>IF(OR(B84="",D84=""),"","CNT-"&amp;TEXT(ROW()-5,"00000"))</f>
        <v/>
      </c>
      <c r="O84" s="86">
        <f>IF(P84="","",D84&amp;"|"&amp;P84)</f>
        <v/>
      </c>
      <c r="P84" s="86">
        <f>IF(OR(D84="",F84=""),"",COUNTIFS($D$6:D84,D84,$F$6:F84,"&lt;&gt;"))</f>
        <v/>
      </c>
    </row>
    <row r="85" ht="20" customHeight="1">
      <c r="B85" s="93" t="n"/>
      <c r="C85" s="94">
        <f>IF(B85="","",WEEKNUM(B85,21))</f>
        <v/>
      </c>
      <c r="D85" s="95" t="n"/>
      <c r="E85" s="86">
        <f>IF(D85="","",IFERROR(INDEX(Eng_Item,MATCH(D85,Eng_Label,0)),"not in list"))</f>
        <v/>
      </c>
      <c r="F85" s="96" t="n"/>
      <c r="G85" s="87">
        <f>IF(OR(P85="",N(P85)&lt;=1),"",INDEX($F$6:$F$3005,MATCH(D85&amp;"|"&amp;(P85-1),$O$6:$O$3005,0)))</f>
        <v/>
      </c>
      <c r="H85" s="87">
        <f>IF(G85="","",MAX(0,G85-F85))</f>
        <v/>
      </c>
      <c r="I85" s="95" t="n"/>
      <c r="J85" s="87">
        <f>IF(D85="","",IFERROR(INDEX(Eng_PAR,MATCH(D85,Eng_Label,0)),""))</f>
        <v/>
      </c>
      <c r="K85" s="97">
        <f>IF(OR(F85="",J85=""),"",F85-J85)</f>
        <v/>
      </c>
      <c r="L85" s="86">
        <f>IF(OR(F85="",J85="",N(J85)=0),"",IF(F85/J85&lt;=cfg_Crit,"CRITICAL",IF(F85/J85&lt;=cfg_Low,"LOW","OK")))</f>
        <v/>
      </c>
      <c r="M85" s="98">
        <f>IF(B85="","",DATE(YEAR(B85),MONTH(B85),1))</f>
        <v/>
      </c>
      <c r="N85" s="86">
        <f>IF(OR(B85="",D85=""),"","CNT-"&amp;TEXT(ROW()-5,"00000"))</f>
        <v/>
      </c>
      <c r="O85" s="86">
        <f>IF(P85="","",D85&amp;"|"&amp;P85)</f>
        <v/>
      </c>
      <c r="P85" s="86">
        <f>IF(OR(D85="",F85=""),"",COUNTIFS($D$6:D85,D85,$F$6:F85,"&lt;&gt;"))</f>
        <v/>
      </c>
    </row>
    <row r="86" ht="20" customHeight="1">
      <c r="B86" s="93" t="n"/>
      <c r="C86" s="94">
        <f>IF(B86="","",WEEKNUM(B86,21))</f>
        <v/>
      </c>
      <c r="D86" s="95" t="n"/>
      <c r="E86" s="86">
        <f>IF(D86="","",IFERROR(INDEX(Eng_Item,MATCH(D86,Eng_Label,0)),"not in list"))</f>
        <v/>
      </c>
      <c r="F86" s="96" t="n"/>
      <c r="G86" s="87">
        <f>IF(OR(P86="",N(P86)&lt;=1),"",INDEX($F$6:$F$3005,MATCH(D86&amp;"|"&amp;(P86-1),$O$6:$O$3005,0)))</f>
        <v/>
      </c>
      <c r="H86" s="87">
        <f>IF(G86="","",MAX(0,G86-F86))</f>
        <v/>
      </c>
      <c r="I86" s="95" t="n"/>
      <c r="J86" s="87">
        <f>IF(D86="","",IFERROR(INDEX(Eng_PAR,MATCH(D86,Eng_Label,0)),""))</f>
        <v/>
      </c>
      <c r="K86" s="97">
        <f>IF(OR(F86="",J86=""),"",F86-J86)</f>
        <v/>
      </c>
      <c r="L86" s="86">
        <f>IF(OR(F86="",J86="",N(J86)=0),"",IF(F86/J86&lt;=cfg_Crit,"CRITICAL",IF(F86/J86&lt;=cfg_Low,"LOW","OK")))</f>
        <v/>
      </c>
      <c r="M86" s="98">
        <f>IF(B86="","",DATE(YEAR(B86),MONTH(B86),1))</f>
        <v/>
      </c>
      <c r="N86" s="86">
        <f>IF(OR(B86="",D86=""),"","CNT-"&amp;TEXT(ROW()-5,"00000"))</f>
        <v/>
      </c>
      <c r="O86" s="86">
        <f>IF(P86="","",D86&amp;"|"&amp;P86)</f>
        <v/>
      </c>
      <c r="P86" s="86">
        <f>IF(OR(D86="",F86=""),"",COUNTIFS($D$6:D86,D86,$F$6:F86,"&lt;&gt;"))</f>
        <v/>
      </c>
    </row>
    <row r="87" ht="20" customHeight="1">
      <c r="B87" s="93" t="n"/>
      <c r="C87" s="94">
        <f>IF(B87="","",WEEKNUM(B87,21))</f>
        <v/>
      </c>
      <c r="D87" s="95" t="n"/>
      <c r="E87" s="86">
        <f>IF(D87="","",IFERROR(INDEX(Eng_Item,MATCH(D87,Eng_Label,0)),"not in list"))</f>
        <v/>
      </c>
      <c r="F87" s="96" t="n"/>
      <c r="G87" s="87">
        <f>IF(OR(P87="",N(P87)&lt;=1),"",INDEX($F$6:$F$3005,MATCH(D87&amp;"|"&amp;(P87-1),$O$6:$O$3005,0)))</f>
        <v/>
      </c>
      <c r="H87" s="87">
        <f>IF(G87="","",MAX(0,G87-F87))</f>
        <v/>
      </c>
      <c r="I87" s="95" t="n"/>
      <c r="J87" s="87">
        <f>IF(D87="","",IFERROR(INDEX(Eng_PAR,MATCH(D87,Eng_Label,0)),""))</f>
        <v/>
      </c>
      <c r="K87" s="97">
        <f>IF(OR(F87="",J87=""),"",F87-J87)</f>
        <v/>
      </c>
      <c r="L87" s="86">
        <f>IF(OR(F87="",J87="",N(J87)=0),"",IF(F87/J87&lt;=cfg_Crit,"CRITICAL",IF(F87/J87&lt;=cfg_Low,"LOW","OK")))</f>
        <v/>
      </c>
      <c r="M87" s="98">
        <f>IF(B87="","",DATE(YEAR(B87),MONTH(B87),1))</f>
        <v/>
      </c>
      <c r="N87" s="86">
        <f>IF(OR(B87="",D87=""),"","CNT-"&amp;TEXT(ROW()-5,"00000"))</f>
        <v/>
      </c>
      <c r="O87" s="86">
        <f>IF(P87="","",D87&amp;"|"&amp;P87)</f>
        <v/>
      </c>
      <c r="P87" s="86">
        <f>IF(OR(D87="",F87=""),"",COUNTIFS($D$6:D87,D87,$F$6:F87,"&lt;&gt;"))</f>
        <v/>
      </c>
    </row>
    <row r="88" ht="20" customHeight="1">
      <c r="B88" s="93" t="n"/>
      <c r="C88" s="94">
        <f>IF(B88="","",WEEKNUM(B88,21))</f>
        <v/>
      </c>
      <c r="D88" s="95" t="n"/>
      <c r="E88" s="86">
        <f>IF(D88="","",IFERROR(INDEX(Eng_Item,MATCH(D88,Eng_Label,0)),"not in list"))</f>
        <v/>
      </c>
      <c r="F88" s="96" t="n"/>
      <c r="G88" s="87">
        <f>IF(OR(P88="",N(P88)&lt;=1),"",INDEX($F$6:$F$3005,MATCH(D88&amp;"|"&amp;(P88-1),$O$6:$O$3005,0)))</f>
        <v/>
      </c>
      <c r="H88" s="87">
        <f>IF(G88="","",MAX(0,G88-F88))</f>
        <v/>
      </c>
      <c r="I88" s="95" t="n"/>
      <c r="J88" s="87">
        <f>IF(D88="","",IFERROR(INDEX(Eng_PAR,MATCH(D88,Eng_Label,0)),""))</f>
        <v/>
      </c>
      <c r="K88" s="97">
        <f>IF(OR(F88="",J88=""),"",F88-J88)</f>
        <v/>
      </c>
      <c r="L88" s="86">
        <f>IF(OR(F88="",J88="",N(J88)=0),"",IF(F88/J88&lt;=cfg_Crit,"CRITICAL",IF(F88/J88&lt;=cfg_Low,"LOW","OK")))</f>
        <v/>
      </c>
      <c r="M88" s="98">
        <f>IF(B88="","",DATE(YEAR(B88),MONTH(B88),1))</f>
        <v/>
      </c>
      <c r="N88" s="86">
        <f>IF(OR(B88="",D88=""),"","CNT-"&amp;TEXT(ROW()-5,"00000"))</f>
        <v/>
      </c>
      <c r="O88" s="86">
        <f>IF(P88="","",D88&amp;"|"&amp;P88)</f>
        <v/>
      </c>
      <c r="P88" s="86">
        <f>IF(OR(D88="",F88=""),"",COUNTIFS($D$6:D88,D88,$F$6:F88,"&lt;&gt;"))</f>
        <v/>
      </c>
    </row>
    <row r="89" ht="20" customHeight="1">
      <c r="B89" s="93" t="n"/>
      <c r="C89" s="94">
        <f>IF(B89="","",WEEKNUM(B89,21))</f>
        <v/>
      </c>
      <c r="D89" s="95" t="n"/>
      <c r="E89" s="86">
        <f>IF(D89="","",IFERROR(INDEX(Eng_Item,MATCH(D89,Eng_Label,0)),"not in list"))</f>
        <v/>
      </c>
      <c r="F89" s="96" t="n"/>
      <c r="G89" s="87">
        <f>IF(OR(P89="",N(P89)&lt;=1),"",INDEX($F$6:$F$3005,MATCH(D89&amp;"|"&amp;(P89-1),$O$6:$O$3005,0)))</f>
        <v/>
      </c>
      <c r="H89" s="87">
        <f>IF(G89="","",MAX(0,G89-F89))</f>
        <v/>
      </c>
      <c r="I89" s="95" t="n"/>
      <c r="J89" s="87">
        <f>IF(D89="","",IFERROR(INDEX(Eng_PAR,MATCH(D89,Eng_Label,0)),""))</f>
        <v/>
      </c>
      <c r="K89" s="97">
        <f>IF(OR(F89="",J89=""),"",F89-J89)</f>
        <v/>
      </c>
      <c r="L89" s="86">
        <f>IF(OR(F89="",J89="",N(J89)=0),"",IF(F89/J89&lt;=cfg_Crit,"CRITICAL",IF(F89/J89&lt;=cfg_Low,"LOW","OK")))</f>
        <v/>
      </c>
      <c r="M89" s="98">
        <f>IF(B89="","",DATE(YEAR(B89),MONTH(B89),1))</f>
        <v/>
      </c>
      <c r="N89" s="86">
        <f>IF(OR(B89="",D89=""),"","CNT-"&amp;TEXT(ROW()-5,"00000"))</f>
        <v/>
      </c>
      <c r="O89" s="86">
        <f>IF(P89="","",D89&amp;"|"&amp;P89)</f>
        <v/>
      </c>
      <c r="P89" s="86">
        <f>IF(OR(D89="",F89=""),"",COUNTIFS($D$6:D89,D89,$F$6:F89,"&lt;&gt;"))</f>
        <v/>
      </c>
    </row>
    <row r="90" ht="20" customHeight="1">
      <c r="B90" s="93" t="n"/>
      <c r="C90" s="94">
        <f>IF(B90="","",WEEKNUM(B90,21))</f>
        <v/>
      </c>
      <c r="D90" s="95" t="n"/>
      <c r="E90" s="86">
        <f>IF(D90="","",IFERROR(INDEX(Eng_Item,MATCH(D90,Eng_Label,0)),"not in list"))</f>
        <v/>
      </c>
      <c r="F90" s="96" t="n"/>
      <c r="G90" s="87">
        <f>IF(OR(P90="",N(P90)&lt;=1),"",INDEX($F$6:$F$3005,MATCH(D90&amp;"|"&amp;(P90-1),$O$6:$O$3005,0)))</f>
        <v/>
      </c>
      <c r="H90" s="87">
        <f>IF(G90="","",MAX(0,G90-F90))</f>
        <v/>
      </c>
      <c r="I90" s="95" t="n"/>
      <c r="J90" s="87">
        <f>IF(D90="","",IFERROR(INDEX(Eng_PAR,MATCH(D90,Eng_Label,0)),""))</f>
        <v/>
      </c>
      <c r="K90" s="97">
        <f>IF(OR(F90="",J90=""),"",F90-J90)</f>
        <v/>
      </c>
      <c r="L90" s="86">
        <f>IF(OR(F90="",J90="",N(J90)=0),"",IF(F90/J90&lt;=cfg_Crit,"CRITICAL",IF(F90/J90&lt;=cfg_Low,"LOW","OK")))</f>
        <v/>
      </c>
      <c r="M90" s="98">
        <f>IF(B90="","",DATE(YEAR(B90),MONTH(B90),1))</f>
        <v/>
      </c>
      <c r="N90" s="86">
        <f>IF(OR(B90="",D90=""),"","CNT-"&amp;TEXT(ROW()-5,"00000"))</f>
        <v/>
      </c>
      <c r="O90" s="86">
        <f>IF(P90="","",D90&amp;"|"&amp;P90)</f>
        <v/>
      </c>
      <c r="P90" s="86">
        <f>IF(OR(D90="",F90=""),"",COUNTIFS($D$6:D90,D90,$F$6:F90,"&lt;&gt;"))</f>
        <v/>
      </c>
    </row>
    <row r="91" ht="20" customHeight="1">
      <c r="B91" s="93" t="n"/>
      <c r="C91" s="94">
        <f>IF(B91="","",WEEKNUM(B91,21))</f>
        <v/>
      </c>
      <c r="D91" s="95" t="n"/>
      <c r="E91" s="86">
        <f>IF(D91="","",IFERROR(INDEX(Eng_Item,MATCH(D91,Eng_Label,0)),"not in list"))</f>
        <v/>
      </c>
      <c r="F91" s="96" t="n"/>
      <c r="G91" s="87">
        <f>IF(OR(P91="",N(P91)&lt;=1),"",INDEX($F$6:$F$3005,MATCH(D91&amp;"|"&amp;(P91-1),$O$6:$O$3005,0)))</f>
        <v/>
      </c>
      <c r="H91" s="87">
        <f>IF(G91="","",MAX(0,G91-F91))</f>
        <v/>
      </c>
      <c r="I91" s="95" t="n"/>
      <c r="J91" s="87">
        <f>IF(D91="","",IFERROR(INDEX(Eng_PAR,MATCH(D91,Eng_Label,0)),""))</f>
        <v/>
      </c>
      <c r="K91" s="97">
        <f>IF(OR(F91="",J91=""),"",F91-J91)</f>
        <v/>
      </c>
      <c r="L91" s="86">
        <f>IF(OR(F91="",J91="",N(J91)=0),"",IF(F91/J91&lt;=cfg_Crit,"CRITICAL",IF(F91/J91&lt;=cfg_Low,"LOW","OK")))</f>
        <v/>
      </c>
      <c r="M91" s="98">
        <f>IF(B91="","",DATE(YEAR(B91),MONTH(B91),1))</f>
        <v/>
      </c>
      <c r="N91" s="86">
        <f>IF(OR(B91="",D91=""),"","CNT-"&amp;TEXT(ROW()-5,"00000"))</f>
        <v/>
      </c>
      <c r="O91" s="86">
        <f>IF(P91="","",D91&amp;"|"&amp;P91)</f>
        <v/>
      </c>
      <c r="P91" s="86">
        <f>IF(OR(D91="",F91=""),"",COUNTIFS($D$6:D91,D91,$F$6:F91,"&lt;&gt;"))</f>
        <v/>
      </c>
    </row>
    <row r="92" ht="20" customHeight="1">
      <c r="B92" s="93" t="n"/>
      <c r="C92" s="94">
        <f>IF(B92="","",WEEKNUM(B92,21))</f>
        <v/>
      </c>
      <c r="D92" s="95" t="n"/>
      <c r="E92" s="86">
        <f>IF(D92="","",IFERROR(INDEX(Eng_Item,MATCH(D92,Eng_Label,0)),"not in list"))</f>
        <v/>
      </c>
      <c r="F92" s="96" t="n"/>
      <c r="G92" s="87">
        <f>IF(OR(P92="",N(P92)&lt;=1),"",INDEX($F$6:$F$3005,MATCH(D92&amp;"|"&amp;(P92-1),$O$6:$O$3005,0)))</f>
        <v/>
      </c>
      <c r="H92" s="87">
        <f>IF(G92="","",MAX(0,G92-F92))</f>
        <v/>
      </c>
      <c r="I92" s="95" t="n"/>
      <c r="J92" s="87">
        <f>IF(D92="","",IFERROR(INDEX(Eng_PAR,MATCH(D92,Eng_Label,0)),""))</f>
        <v/>
      </c>
      <c r="K92" s="97">
        <f>IF(OR(F92="",J92=""),"",F92-J92)</f>
        <v/>
      </c>
      <c r="L92" s="86">
        <f>IF(OR(F92="",J92="",N(J92)=0),"",IF(F92/J92&lt;=cfg_Crit,"CRITICAL",IF(F92/J92&lt;=cfg_Low,"LOW","OK")))</f>
        <v/>
      </c>
      <c r="M92" s="98">
        <f>IF(B92="","",DATE(YEAR(B92),MONTH(B92),1))</f>
        <v/>
      </c>
      <c r="N92" s="86">
        <f>IF(OR(B92="",D92=""),"","CNT-"&amp;TEXT(ROW()-5,"00000"))</f>
        <v/>
      </c>
      <c r="O92" s="86">
        <f>IF(P92="","",D92&amp;"|"&amp;P92)</f>
        <v/>
      </c>
      <c r="P92" s="86">
        <f>IF(OR(D92="",F92=""),"",COUNTIFS($D$6:D92,D92,$F$6:F92,"&lt;&gt;"))</f>
        <v/>
      </c>
    </row>
    <row r="93" ht="20" customHeight="1">
      <c r="B93" s="93" t="n"/>
      <c r="C93" s="94">
        <f>IF(B93="","",WEEKNUM(B93,21))</f>
        <v/>
      </c>
      <c r="D93" s="95" t="n"/>
      <c r="E93" s="86">
        <f>IF(D93="","",IFERROR(INDEX(Eng_Item,MATCH(D93,Eng_Label,0)),"not in list"))</f>
        <v/>
      </c>
      <c r="F93" s="96" t="n"/>
      <c r="G93" s="87">
        <f>IF(OR(P93="",N(P93)&lt;=1),"",INDEX($F$6:$F$3005,MATCH(D93&amp;"|"&amp;(P93-1),$O$6:$O$3005,0)))</f>
        <v/>
      </c>
      <c r="H93" s="87">
        <f>IF(G93="","",MAX(0,G93-F93))</f>
        <v/>
      </c>
      <c r="I93" s="95" t="n"/>
      <c r="J93" s="87">
        <f>IF(D93="","",IFERROR(INDEX(Eng_PAR,MATCH(D93,Eng_Label,0)),""))</f>
        <v/>
      </c>
      <c r="K93" s="97">
        <f>IF(OR(F93="",J93=""),"",F93-J93)</f>
        <v/>
      </c>
      <c r="L93" s="86">
        <f>IF(OR(F93="",J93="",N(J93)=0),"",IF(F93/J93&lt;=cfg_Crit,"CRITICAL",IF(F93/J93&lt;=cfg_Low,"LOW","OK")))</f>
        <v/>
      </c>
      <c r="M93" s="98">
        <f>IF(B93="","",DATE(YEAR(B93),MONTH(B93),1))</f>
        <v/>
      </c>
      <c r="N93" s="86">
        <f>IF(OR(B93="",D93=""),"","CNT-"&amp;TEXT(ROW()-5,"00000"))</f>
        <v/>
      </c>
      <c r="O93" s="86">
        <f>IF(P93="","",D93&amp;"|"&amp;P93)</f>
        <v/>
      </c>
      <c r="P93" s="86">
        <f>IF(OR(D93="",F93=""),"",COUNTIFS($D$6:D93,D93,$F$6:F93,"&lt;&gt;"))</f>
        <v/>
      </c>
    </row>
    <row r="94" ht="20" customHeight="1">
      <c r="B94" s="93" t="n"/>
      <c r="C94" s="94">
        <f>IF(B94="","",WEEKNUM(B94,21))</f>
        <v/>
      </c>
      <c r="D94" s="95" t="n"/>
      <c r="E94" s="86">
        <f>IF(D94="","",IFERROR(INDEX(Eng_Item,MATCH(D94,Eng_Label,0)),"not in list"))</f>
        <v/>
      </c>
      <c r="F94" s="96" t="n"/>
      <c r="G94" s="87">
        <f>IF(OR(P94="",N(P94)&lt;=1),"",INDEX($F$6:$F$3005,MATCH(D94&amp;"|"&amp;(P94-1),$O$6:$O$3005,0)))</f>
        <v/>
      </c>
      <c r="H94" s="87">
        <f>IF(G94="","",MAX(0,G94-F94))</f>
        <v/>
      </c>
      <c r="I94" s="95" t="n"/>
      <c r="J94" s="87">
        <f>IF(D94="","",IFERROR(INDEX(Eng_PAR,MATCH(D94,Eng_Label,0)),""))</f>
        <v/>
      </c>
      <c r="K94" s="97">
        <f>IF(OR(F94="",J94=""),"",F94-J94)</f>
        <v/>
      </c>
      <c r="L94" s="86">
        <f>IF(OR(F94="",J94="",N(J94)=0),"",IF(F94/J94&lt;=cfg_Crit,"CRITICAL",IF(F94/J94&lt;=cfg_Low,"LOW","OK")))</f>
        <v/>
      </c>
      <c r="M94" s="98">
        <f>IF(B94="","",DATE(YEAR(B94),MONTH(B94),1))</f>
        <v/>
      </c>
      <c r="N94" s="86">
        <f>IF(OR(B94="",D94=""),"","CNT-"&amp;TEXT(ROW()-5,"00000"))</f>
        <v/>
      </c>
      <c r="O94" s="86">
        <f>IF(P94="","",D94&amp;"|"&amp;P94)</f>
        <v/>
      </c>
      <c r="P94" s="86">
        <f>IF(OR(D94="",F94=""),"",COUNTIFS($D$6:D94,D94,$F$6:F94,"&lt;&gt;"))</f>
        <v/>
      </c>
    </row>
    <row r="95" ht="20" customHeight="1">
      <c r="B95" s="93" t="n"/>
      <c r="C95" s="94">
        <f>IF(B95="","",WEEKNUM(B95,21))</f>
        <v/>
      </c>
      <c r="D95" s="95" t="n"/>
      <c r="E95" s="86">
        <f>IF(D95="","",IFERROR(INDEX(Eng_Item,MATCH(D95,Eng_Label,0)),"not in list"))</f>
        <v/>
      </c>
      <c r="F95" s="96" t="n"/>
      <c r="G95" s="87">
        <f>IF(OR(P95="",N(P95)&lt;=1),"",INDEX($F$6:$F$3005,MATCH(D95&amp;"|"&amp;(P95-1),$O$6:$O$3005,0)))</f>
        <v/>
      </c>
      <c r="H95" s="87">
        <f>IF(G95="","",MAX(0,G95-F95))</f>
        <v/>
      </c>
      <c r="I95" s="95" t="n"/>
      <c r="J95" s="87">
        <f>IF(D95="","",IFERROR(INDEX(Eng_PAR,MATCH(D95,Eng_Label,0)),""))</f>
        <v/>
      </c>
      <c r="K95" s="97">
        <f>IF(OR(F95="",J95=""),"",F95-J95)</f>
        <v/>
      </c>
      <c r="L95" s="86">
        <f>IF(OR(F95="",J95="",N(J95)=0),"",IF(F95/J95&lt;=cfg_Crit,"CRITICAL",IF(F95/J95&lt;=cfg_Low,"LOW","OK")))</f>
        <v/>
      </c>
      <c r="M95" s="98">
        <f>IF(B95="","",DATE(YEAR(B95),MONTH(B95),1))</f>
        <v/>
      </c>
      <c r="N95" s="86">
        <f>IF(OR(B95="",D95=""),"","CNT-"&amp;TEXT(ROW()-5,"00000"))</f>
        <v/>
      </c>
      <c r="O95" s="86">
        <f>IF(P95="","",D95&amp;"|"&amp;P95)</f>
        <v/>
      </c>
      <c r="P95" s="86">
        <f>IF(OR(D95="",F95=""),"",COUNTIFS($D$6:D95,D95,$F$6:F95,"&lt;&gt;"))</f>
        <v/>
      </c>
    </row>
    <row r="96" ht="20" customHeight="1">
      <c r="B96" s="93" t="n"/>
      <c r="C96" s="94">
        <f>IF(B96="","",WEEKNUM(B96,21))</f>
        <v/>
      </c>
      <c r="D96" s="95" t="n"/>
      <c r="E96" s="86">
        <f>IF(D96="","",IFERROR(INDEX(Eng_Item,MATCH(D96,Eng_Label,0)),"not in list"))</f>
        <v/>
      </c>
      <c r="F96" s="96" t="n"/>
      <c r="G96" s="87">
        <f>IF(OR(P96="",N(P96)&lt;=1),"",INDEX($F$6:$F$3005,MATCH(D96&amp;"|"&amp;(P96-1),$O$6:$O$3005,0)))</f>
        <v/>
      </c>
      <c r="H96" s="87">
        <f>IF(G96="","",MAX(0,G96-F96))</f>
        <v/>
      </c>
      <c r="I96" s="95" t="n"/>
      <c r="J96" s="87">
        <f>IF(D96="","",IFERROR(INDEX(Eng_PAR,MATCH(D96,Eng_Label,0)),""))</f>
        <v/>
      </c>
      <c r="K96" s="97">
        <f>IF(OR(F96="",J96=""),"",F96-J96)</f>
        <v/>
      </c>
      <c r="L96" s="86">
        <f>IF(OR(F96="",J96="",N(J96)=0),"",IF(F96/J96&lt;=cfg_Crit,"CRITICAL",IF(F96/J96&lt;=cfg_Low,"LOW","OK")))</f>
        <v/>
      </c>
      <c r="M96" s="98">
        <f>IF(B96="","",DATE(YEAR(B96),MONTH(B96),1))</f>
        <v/>
      </c>
      <c r="N96" s="86">
        <f>IF(OR(B96="",D96=""),"","CNT-"&amp;TEXT(ROW()-5,"00000"))</f>
        <v/>
      </c>
      <c r="O96" s="86">
        <f>IF(P96="","",D96&amp;"|"&amp;P96)</f>
        <v/>
      </c>
      <c r="P96" s="86">
        <f>IF(OR(D96="",F96=""),"",COUNTIFS($D$6:D96,D96,$F$6:F96,"&lt;&gt;"))</f>
        <v/>
      </c>
    </row>
    <row r="97" ht="20" customHeight="1">
      <c r="B97" s="93" t="n"/>
      <c r="C97" s="94">
        <f>IF(B97="","",WEEKNUM(B97,21))</f>
        <v/>
      </c>
      <c r="D97" s="95" t="n"/>
      <c r="E97" s="86">
        <f>IF(D97="","",IFERROR(INDEX(Eng_Item,MATCH(D97,Eng_Label,0)),"not in list"))</f>
        <v/>
      </c>
      <c r="F97" s="96" t="n"/>
      <c r="G97" s="87">
        <f>IF(OR(P97="",N(P97)&lt;=1),"",INDEX($F$6:$F$3005,MATCH(D97&amp;"|"&amp;(P97-1),$O$6:$O$3005,0)))</f>
        <v/>
      </c>
      <c r="H97" s="87">
        <f>IF(G97="","",MAX(0,G97-F97))</f>
        <v/>
      </c>
      <c r="I97" s="95" t="n"/>
      <c r="J97" s="87">
        <f>IF(D97="","",IFERROR(INDEX(Eng_PAR,MATCH(D97,Eng_Label,0)),""))</f>
        <v/>
      </c>
      <c r="K97" s="97">
        <f>IF(OR(F97="",J97=""),"",F97-J97)</f>
        <v/>
      </c>
      <c r="L97" s="86">
        <f>IF(OR(F97="",J97="",N(J97)=0),"",IF(F97/J97&lt;=cfg_Crit,"CRITICAL",IF(F97/J97&lt;=cfg_Low,"LOW","OK")))</f>
        <v/>
      </c>
      <c r="M97" s="98">
        <f>IF(B97="","",DATE(YEAR(B97),MONTH(B97),1))</f>
        <v/>
      </c>
      <c r="N97" s="86">
        <f>IF(OR(B97="",D97=""),"","CNT-"&amp;TEXT(ROW()-5,"00000"))</f>
        <v/>
      </c>
      <c r="O97" s="86">
        <f>IF(P97="","",D97&amp;"|"&amp;P97)</f>
        <v/>
      </c>
      <c r="P97" s="86">
        <f>IF(OR(D97="",F97=""),"",COUNTIFS($D$6:D97,D97,$F$6:F97,"&lt;&gt;"))</f>
        <v/>
      </c>
    </row>
    <row r="98" ht="20" customHeight="1">
      <c r="B98" s="93" t="n"/>
      <c r="C98" s="94">
        <f>IF(B98="","",WEEKNUM(B98,21))</f>
        <v/>
      </c>
      <c r="D98" s="95" t="n"/>
      <c r="E98" s="86">
        <f>IF(D98="","",IFERROR(INDEX(Eng_Item,MATCH(D98,Eng_Label,0)),"not in list"))</f>
        <v/>
      </c>
      <c r="F98" s="96" t="n"/>
      <c r="G98" s="87">
        <f>IF(OR(P98="",N(P98)&lt;=1),"",INDEX($F$6:$F$3005,MATCH(D98&amp;"|"&amp;(P98-1),$O$6:$O$3005,0)))</f>
        <v/>
      </c>
      <c r="H98" s="87">
        <f>IF(G98="","",MAX(0,G98-F98))</f>
        <v/>
      </c>
      <c r="I98" s="95" t="n"/>
      <c r="J98" s="87">
        <f>IF(D98="","",IFERROR(INDEX(Eng_PAR,MATCH(D98,Eng_Label,0)),""))</f>
        <v/>
      </c>
      <c r="K98" s="97">
        <f>IF(OR(F98="",J98=""),"",F98-J98)</f>
        <v/>
      </c>
      <c r="L98" s="86">
        <f>IF(OR(F98="",J98="",N(J98)=0),"",IF(F98/J98&lt;=cfg_Crit,"CRITICAL",IF(F98/J98&lt;=cfg_Low,"LOW","OK")))</f>
        <v/>
      </c>
      <c r="M98" s="98">
        <f>IF(B98="","",DATE(YEAR(B98),MONTH(B98),1))</f>
        <v/>
      </c>
      <c r="N98" s="86">
        <f>IF(OR(B98="",D98=""),"","CNT-"&amp;TEXT(ROW()-5,"00000"))</f>
        <v/>
      </c>
      <c r="O98" s="86">
        <f>IF(P98="","",D98&amp;"|"&amp;P98)</f>
        <v/>
      </c>
      <c r="P98" s="86">
        <f>IF(OR(D98="",F98=""),"",COUNTIFS($D$6:D98,D98,$F$6:F98,"&lt;&gt;"))</f>
        <v/>
      </c>
    </row>
    <row r="99" ht="20" customHeight="1">
      <c r="B99" s="93" t="n"/>
      <c r="C99" s="94">
        <f>IF(B99="","",WEEKNUM(B99,21))</f>
        <v/>
      </c>
      <c r="D99" s="95" t="n"/>
      <c r="E99" s="86">
        <f>IF(D99="","",IFERROR(INDEX(Eng_Item,MATCH(D99,Eng_Label,0)),"not in list"))</f>
        <v/>
      </c>
      <c r="F99" s="96" t="n"/>
      <c r="G99" s="87">
        <f>IF(OR(P99="",N(P99)&lt;=1),"",INDEX($F$6:$F$3005,MATCH(D99&amp;"|"&amp;(P99-1),$O$6:$O$3005,0)))</f>
        <v/>
      </c>
      <c r="H99" s="87">
        <f>IF(G99="","",MAX(0,G99-F99))</f>
        <v/>
      </c>
      <c r="I99" s="95" t="n"/>
      <c r="J99" s="87">
        <f>IF(D99="","",IFERROR(INDEX(Eng_PAR,MATCH(D99,Eng_Label,0)),""))</f>
        <v/>
      </c>
      <c r="K99" s="97">
        <f>IF(OR(F99="",J99=""),"",F99-J99)</f>
        <v/>
      </c>
      <c r="L99" s="86">
        <f>IF(OR(F99="",J99="",N(J99)=0),"",IF(F99/J99&lt;=cfg_Crit,"CRITICAL",IF(F99/J99&lt;=cfg_Low,"LOW","OK")))</f>
        <v/>
      </c>
      <c r="M99" s="98">
        <f>IF(B99="","",DATE(YEAR(B99),MONTH(B99),1))</f>
        <v/>
      </c>
      <c r="N99" s="86">
        <f>IF(OR(B99="",D99=""),"","CNT-"&amp;TEXT(ROW()-5,"00000"))</f>
        <v/>
      </c>
      <c r="O99" s="86">
        <f>IF(P99="","",D99&amp;"|"&amp;P99)</f>
        <v/>
      </c>
      <c r="P99" s="86">
        <f>IF(OR(D99="",F99=""),"",COUNTIFS($D$6:D99,D99,$F$6:F99,"&lt;&gt;"))</f>
        <v/>
      </c>
    </row>
    <row r="100" ht="20" customHeight="1">
      <c r="B100" s="93" t="n"/>
      <c r="C100" s="94">
        <f>IF(B100="","",WEEKNUM(B100,21))</f>
        <v/>
      </c>
      <c r="D100" s="95" t="n"/>
      <c r="E100" s="86">
        <f>IF(D100="","",IFERROR(INDEX(Eng_Item,MATCH(D100,Eng_Label,0)),"not in list"))</f>
        <v/>
      </c>
      <c r="F100" s="96" t="n"/>
      <c r="G100" s="87">
        <f>IF(OR(P100="",N(P100)&lt;=1),"",INDEX($F$6:$F$3005,MATCH(D100&amp;"|"&amp;(P100-1),$O$6:$O$3005,0)))</f>
        <v/>
      </c>
      <c r="H100" s="87">
        <f>IF(G100="","",MAX(0,G100-F100))</f>
        <v/>
      </c>
      <c r="I100" s="95" t="n"/>
      <c r="J100" s="87">
        <f>IF(D100="","",IFERROR(INDEX(Eng_PAR,MATCH(D100,Eng_Label,0)),""))</f>
        <v/>
      </c>
      <c r="K100" s="97">
        <f>IF(OR(F100="",J100=""),"",F100-J100)</f>
        <v/>
      </c>
      <c r="L100" s="86">
        <f>IF(OR(F100="",J100="",N(J100)=0),"",IF(F100/J100&lt;=cfg_Crit,"CRITICAL",IF(F100/J100&lt;=cfg_Low,"LOW","OK")))</f>
        <v/>
      </c>
      <c r="M100" s="98">
        <f>IF(B100="","",DATE(YEAR(B100),MONTH(B100),1))</f>
        <v/>
      </c>
      <c r="N100" s="86">
        <f>IF(OR(B100="",D100=""),"","CNT-"&amp;TEXT(ROW()-5,"00000"))</f>
        <v/>
      </c>
      <c r="O100" s="86">
        <f>IF(P100="","",D100&amp;"|"&amp;P100)</f>
        <v/>
      </c>
      <c r="P100" s="86">
        <f>IF(OR(D100="",F100=""),"",COUNTIFS($D$6:D100,D100,$F$6:F100,"&lt;&gt;"))</f>
        <v/>
      </c>
    </row>
    <row r="101" ht="20" customHeight="1">
      <c r="B101" s="93" t="n"/>
      <c r="C101" s="94">
        <f>IF(B101="","",WEEKNUM(B101,21))</f>
        <v/>
      </c>
      <c r="D101" s="95" t="n"/>
      <c r="E101" s="86">
        <f>IF(D101="","",IFERROR(INDEX(Eng_Item,MATCH(D101,Eng_Label,0)),"not in list"))</f>
        <v/>
      </c>
      <c r="F101" s="96" t="n"/>
      <c r="G101" s="87">
        <f>IF(OR(P101="",N(P101)&lt;=1),"",INDEX($F$6:$F$3005,MATCH(D101&amp;"|"&amp;(P101-1),$O$6:$O$3005,0)))</f>
        <v/>
      </c>
      <c r="H101" s="87">
        <f>IF(G101="","",MAX(0,G101-F101))</f>
        <v/>
      </c>
      <c r="I101" s="95" t="n"/>
      <c r="J101" s="87">
        <f>IF(D101="","",IFERROR(INDEX(Eng_PAR,MATCH(D101,Eng_Label,0)),""))</f>
        <v/>
      </c>
      <c r="K101" s="97">
        <f>IF(OR(F101="",J101=""),"",F101-J101)</f>
        <v/>
      </c>
      <c r="L101" s="86">
        <f>IF(OR(F101="",J101="",N(J101)=0),"",IF(F101/J101&lt;=cfg_Crit,"CRITICAL",IF(F101/J101&lt;=cfg_Low,"LOW","OK")))</f>
        <v/>
      </c>
      <c r="M101" s="98">
        <f>IF(B101="","",DATE(YEAR(B101),MONTH(B101),1))</f>
        <v/>
      </c>
      <c r="N101" s="86">
        <f>IF(OR(B101="",D101=""),"","CNT-"&amp;TEXT(ROW()-5,"00000"))</f>
        <v/>
      </c>
      <c r="O101" s="86">
        <f>IF(P101="","",D101&amp;"|"&amp;P101)</f>
        <v/>
      </c>
      <c r="P101" s="86">
        <f>IF(OR(D101="",F101=""),"",COUNTIFS($D$6:D101,D101,$F$6:F101,"&lt;&gt;"))</f>
        <v/>
      </c>
    </row>
    <row r="102" ht="20" customHeight="1">
      <c r="B102" s="93" t="n"/>
      <c r="C102" s="94">
        <f>IF(B102="","",WEEKNUM(B102,21))</f>
        <v/>
      </c>
      <c r="D102" s="95" t="n"/>
      <c r="E102" s="86">
        <f>IF(D102="","",IFERROR(INDEX(Eng_Item,MATCH(D102,Eng_Label,0)),"not in list"))</f>
        <v/>
      </c>
      <c r="F102" s="96" t="n"/>
      <c r="G102" s="87">
        <f>IF(OR(P102="",N(P102)&lt;=1),"",INDEX($F$6:$F$3005,MATCH(D102&amp;"|"&amp;(P102-1),$O$6:$O$3005,0)))</f>
        <v/>
      </c>
      <c r="H102" s="87">
        <f>IF(G102="","",MAX(0,G102-F102))</f>
        <v/>
      </c>
      <c r="I102" s="95" t="n"/>
      <c r="J102" s="87">
        <f>IF(D102="","",IFERROR(INDEX(Eng_PAR,MATCH(D102,Eng_Label,0)),""))</f>
        <v/>
      </c>
      <c r="K102" s="97">
        <f>IF(OR(F102="",J102=""),"",F102-J102)</f>
        <v/>
      </c>
      <c r="L102" s="86">
        <f>IF(OR(F102="",J102="",N(J102)=0),"",IF(F102/J102&lt;=cfg_Crit,"CRITICAL",IF(F102/J102&lt;=cfg_Low,"LOW","OK")))</f>
        <v/>
      </c>
      <c r="M102" s="98">
        <f>IF(B102="","",DATE(YEAR(B102),MONTH(B102),1))</f>
        <v/>
      </c>
      <c r="N102" s="86">
        <f>IF(OR(B102="",D102=""),"","CNT-"&amp;TEXT(ROW()-5,"00000"))</f>
        <v/>
      </c>
      <c r="O102" s="86">
        <f>IF(P102="","",D102&amp;"|"&amp;P102)</f>
        <v/>
      </c>
      <c r="P102" s="86">
        <f>IF(OR(D102="",F102=""),"",COUNTIFS($D$6:D102,D102,$F$6:F102,"&lt;&gt;"))</f>
        <v/>
      </c>
    </row>
    <row r="103" ht="20" customHeight="1">
      <c r="B103" s="93" t="n"/>
      <c r="C103" s="94">
        <f>IF(B103="","",WEEKNUM(B103,21))</f>
        <v/>
      </c>
      <c r="D103" s="95" t="n"/>
      <c r="E103" s="86">
        <f>IF(D103="","",IFERROR(INDEX(Eng_Item,MATCH(D103,Eng_Label,0)),"not in list"))</f>
        <v/>
      </c>
      <c r="F103" s="96" t="n"/>
      <c r="G103" s="87">
        <f>IF(OR(P103="",N(P103)&lt;=1),"",INDEX($F$6:$F$3005,MATCH(D103&amp;"|"&amp;(P103-1),$O$6:$O$3005,0)))</f>
        <v/>
      </c>
      <c r="H103" s="87">
        <f>IF(G103="","",MAX(0,G103-F103))</f>
        <v/>
      </c>
      <c r="I103" s="95" t="n"/>
      <c r="J103" s="87">
        <f>IF(D103="","",IFERROR(INDEX(Eng_PAR,MATCH(D103,Eng_Label,0)),""))</f>
        <v/>
      </c>
      <c r="K103" s="97">
        <f>IF(OR(F103="",J103=""),"",F103-J103)</f>
        <v/>
      </c>
      <c r="L103" s="86">
        <f>IF(OR(F103="",J103="",N(J103)=0),"",IF(F103/J103&lt;=cfg_Crit,"CRITICAL",IF(F103/J103&lt;=cfg_Low,"LOW","OK")))</f>
        <v/>
      </c>
      <c r="M103" s="98">
        <f>IF(B103="","",DATE(YEAR(B103),MONTH(B103),1))</f>
        <v/>
      </c>
      <c r="N103" s="86">
        <f>IF(OR(B103="",D103=""),"","CNT-"&amp;TEXT(ROW()-5,"00000"))</f>
        <v/>
      </c>
      <c r="O103" s="86">
        <f>IF(P103="","",D103&amp;"|"&amp;P103)</f>
        <v/>
      </c>
      <c r="P103" s="86">
        <f>IF(OR(D103="",F103=""),"",COUNTIFS($D$6:D103,D103,$F$6:F103,"&lt;&gt;"))</f>
        <v/>
      </c>
    </row>
    <row r="104" ht="20" customHeight="1">
      <c r="B104" s="93" t="n"/>
      <c r="C104" s="94">
        <f>IF(B104="","",WEEKNUM(B104,21))</f>
        <v/>
      </c>
      <c r="D104" s="95" t="n"/>
      <c r="E104" s="86">
        <f>IF(D104="","",IFERROR(INDEX(Eng_Item,MATCH(D104,Eng_Label,0)),"not in list"))</f>
        <v/>
      </c>
      <c r="F104" s="96" t="n"/>
      <c r="G104" s="87">
        <f>IF(OR(P104="",N(P104)&lt;=1),"",INDEX($F$6:$F$3005,MATCH(D104&amp;"|"&amp;(P104-1),$O$6:$O$3005,0)))</f>
        <v/>
      </c>
      <c r="H104" s="87">
        <f>IF(G104="","",MAX(0,G104-F104))</f>
        <v/>
      </c>
      <c r="I104" s="95" t="n"/>
      <c r="J104" s="87">
        <f>IF(D104="","",IFERROR(INDEX(Eng_PAR,MATCH(D104,Eng_Label,0)),""))</f>
        <v/>
      </c>
      <c r="K104" s="97">
        <f>IF(OR(F104="",J104=""),"",F104-J104)</f>
        <v/>
      </c>
      <c r="L104" s="86">
        <f>IF(OR(F104="",J104="",N(J104)=0),"",IF(F104/J104&lt;=cfg_Crit,"CRITICAL",IF(F104/J104&lt;=cfg_Low,"LOW","OK")))</f>
        <v/>
      </c>
      <c r="M104" s="98">
        <f>IF(B104="","",DATE(YEAR(B104),MONTH(B104),1))</f>
        <v/>
      </c>
      <c r="N104" s="86">
        <f>IF(OR(B104="",D104=""),"","CNT-"&amp;TEXT(ROW()-5,"00000"))</f>
        <v/>
      </c>
      <c r="O104" s="86">
        <f>IF(P104="","",D104&amp;"|"&amp;P104)</f>
        <v/>
      </c>
      <c r="P104" s="86">
        <f>IF(OR(D104="",F104=""),"",COUNTIFS($D$6:D104,D104,$F$6:F104,"&lt;&gt;"))</f>
        <v/>
      </c>
    </row>
    <row r="105" ht="20" customHeight="1">
      <c r="B105" s="93" t="n"/>
      <c r="C105" s="94">
        <f>IF(B105="","",WEEKNUM(B105,21))</f>
        <v/>
      </c>
      <c r="D105" s="95" t="n"/>
      <c r="E105" s="86">
        <f>IF(D105="","",IFERROR(INDEX(Eng_Item,MATCH(D105,Eng_Label,0)),"not in list"))</f>
        <v/>
      </c>
      <c r="F105" s="96" t="n"/>
      <c r="G105" s="87">
        <f>IF(OR(P105="",N(P105)&lt;=1),"",INDEX($F$6:$F$3005,MATCH(D105&amp;"|"&amp;(P105-1),$O$6:$O$3005,0)))</f>
        <v/>
      </c>
      <c r="H105" s="87">
        <f>IF(G105="","",MAX(0,G105-F105))</f>
        <v/>
      </c>
      <c r="I105" s="95" t="n"/>
      <c r="J105" s="87">
        <f>IF(D105="","",IFERROR(INDEX(Eng_PAR,MATCH(D105,Eng_Label,0)),""))</f>
        <v/>
      </c>
      <c r="K105" s="97">
        <f>IF(OR(F105="",J105=""),"",F105-J105)</f>
        <v/>
      </c>
      <c r="L105" s="86">
        <f>IF(OR(F105="",J105="",N(J105)=0),"",IF(F105/J105&lt;=cfg_Crit,"CRITICAL",IF(F105/J105&lt;=cfg_Low,"LOW","OK")))</f>
        <v/>
      </c>
      <c r="M105" s="98">
        <f>IF(B105="","",DATE(YEAR(B105),MONTH(B105),1))</f>
        <v/>
      </c>
      <c r="N105" s="86">
        <f>IF(OR(B105="",D105=""),"","CNT-"&amp;TEXT(ROW()-5,"00000"))</f>
        <v/>
      </c>
      <c r="O105" s="86">
        <f>IF(P105="","",D105&amp;"|"&amp;P105)</f>
        <v/>
      </c>
      <c r="P105" s="86">
        <f>IF(OR(D105="",F105=""),"",COUNTIFS($D$6:D105,D105,$F$6:F105,"&lt;&gt;"))</f>
        <v/>
      </c>
    </row>
    <row r="106" ht="20" customHeight="1">
      <c r="B106" s="93" t="n"/>
      <c r="C106" s="94">
        <f>IF(B106="","",WEEKNUM(B106,21))</f>
        <v/>
      </c>
      <c r="D106" s="95" t="n"/>
      <c r="E106" s="86">
        <f>IF(D106="","",IFERROR(INDEX(Eng_Item,MATCH(D106,Eng_Label,0)),"not in list"))</f>
        <v/>
      </c>
      <c r="F106" s="96" t="n"/>
      <c r="G106" s="87">
        <f>IF(OR(P106="",N(P106)&lt;=1),"",INDEX($F$6:$F$3005,MATCH(D106&amp;"|"&amp;(P106-1),$O$6:$O$3005,0)))</f>
        <v/>
      </c>
      <c r="H106" s="87">
        <f>IF(G106="","",MAX(0,G106-F106))</f>
        <v/>
      </c>
      <c r="I106" s="95" t="n"/>
      <c r="J106" s="87">
        <f>IF(D106="","",IFERROR(INDEX(Eng_PAR,MATCH(D106,Eng_Label,0)),""))</f>
        <v/>
      </c>
      <c r="K106" s="97">
        <f>IF(OR(F106="",J106=""),"",F106-J106)</f>
        <v/>
      </c>
      <c r="L106" s="86">
        <f>IF(OR(F106="",J106="",N(J106)=0),"",IF(F106/J106&lt;=cfg_Crit,"CRITICAL",IF(F106/J106&lt;=cfg_Low,"LOW","OK")))</f>
        <v/>
      </c>
      <c r="M106" s="98">
        <f>IF(B106="","",DATE(YEAR(B106),MONTH(B106),1))</f>
        <v/>
      </c>
      <c r="N106" s="86">
        <f>IF(OR(B106="",D106=""),"","CNT-"&amp;TEXT(ROW()-5,"00000"))</f>
        <v/>
      </c>
      <c r="O106" s="86">
        <f>IF(P106="","",D106&amp;"|"&amp;P106)</f>
        <v/>
      </c>
      <c r="P106" s="86">
        <f>IF(OR(D106="",F106=""),"",COUNTIFS($D$6:D106,D106,$F$6:F106,"&lt;&gt;"))</f>
        <v/>
      </c>
    </row>
    <row r="107" ht="20" customHeight="1">
      <c r="B107" s="93" t="n"/>
      <c r="C107" s="94">
        <f>IF(B107="","",WEEKNUM(B107,21))</f>
        <v/>
      </c>
      <c r="D107" s="95" t="n"/>
      <c r="E107" s="86">
        <f>IF(D107="","",IFERROR(INDEX(Eng_Item,MATCH(D107,Eng_Label,0)),"not in list"))</f>
        <v/>
      </c>
      <c r="F107" s="96" t="n"/>
      <c r="G107" s="87">
        <f>IF(OR(P107="",N(P107)&lt;=1),"",INDEX($F$6:$F$3005,MATCH(D107&amp;"|"&amp;(P107-1),$O$6:$O$3005,0)))</f>
        <v/>
      </c>
      <c r="H107" s="87">
        <f>IF(G107="","",MAX(0,G107-F107))</f>
        <v/>
      </c>
      <c r="I107" s="95" t="n"/>
      <c r="J107" s="87">
        <f>IF(D107="","",IFERROR(INDEX(Eng_PAR,MATCH(D107,Eng_Label,0)),""))</f>
        <v/>
      </c>
      <c r="K107" s="97">
        <f>IF(OR(F107="",J107=""),"",F107-J107)</f>
        <v/>
      </c>
      <c r="L107" s="86">
        <f>IF(OR(F107="",J107="",N(J107)=0),"",IF(F107/J107&lt;=cfg_Crit,"CRITICAL",IF(F107/J107&lt;=cfg_Low,"LOW","OK")))</f>
        <v/>
      </c>
      <c r="M107" s="98">
        <f>IF(B107="","",DATE(YEAR(B107),MONTH(B107),1))</f>
        <v/>
      </c>
      <c r="N107" s="86">
        <f>IF(OR(B107="",D107=""),"","CNT-"&amp;TEXT(ROW()-5,"00000"))</f>
        <v/>
      </c>
      <c r="O107" s="86">
        <f>IF(P107="","",D107&amp;"|"&amp;P107)</f>
        <v/>
      </c>
      <c r="P107" s="86">
        <f>IF(OR(D107="",F107=""),"",COUNTIFS($D$6:D107,D107,$F$6:F107,"&lt;&gt;"))</f>
        <v/>
      </c>
    </row>
    <row r="108" ht="20" customHeight="1">
      <c r="B108" s="93" t="n"/>
      <c r="C108" s="94">
        <f>IF(B108="","",WEEKNUM(B108,21))</f>
        <v/>
      </c>
      <c r="D108" s="95" t="n"/>
      <c r="E108" s="86">
        <f>IF(D108="","",IFERROR(INDEX(Eng_Item,MATCH(D108,Eng_Label,0)),"not in list"))</f>
        <v/>
      </c>
      <c r="F108" s="96" t="n"/>
      <c r="G108" s="87">
        <f>IF(OR(P108="",N(P108)&lt;=1),"",INDEX($F$6:$F$3005,MATCH(D108&amp;"|"&amp;(P108-1),$O$6:$O$3005,0)))</f>
        <v/>
      </c>
      <c r="H108" s="87">
        <f>IF(G108="","",MAX(0,G108-F108))</f>
        <v/>
      </c>
      <c r="I108" s="95" t="n"/>
      <c r="J108" s="87">
        <f>IF(D108="","",IFERROR(INDEX(Eng_PAR,MATCH(D108,Eng_Label,0)),""))</f>
        <v/>
      </c>
      <c r="K108" s="97">
        <f>IF(OR(F108="",J108=""),"",F108-J108)</f>
        <v/>
      </c>
      <c r="L108" s="86">
        <f>IF(OR(F108="",J108="",N(J108)=0),"",IF(F108/J108&lt;=cfg_Crit,"CRITICAL",IF(F108/J108&lt;=cfg_Low,"LOW","OK")))</f>
        <v/>
      </c>
      <c r="M108" s="98">
        <f>IF(B108="","",DATE(YEAR(B108),MONTH(B108),1))</f>
        <v/>
      </c>
      <c r="N108" s="86">
        <f>IF(OR(B108="",D108=""),"","CNT-"&amp;TEXT(ROW()-5,"00000"))</f>
        <v/>
      </c>
      <c r="O108" s="86">
        <f>IF(P108="","",D108&amp;"|"&amp;P108)</f>
        <v/>
      </c>
      <c r="P108" s="86">
        <f>IF(OR(D108="",F108=""),"",COUNTIFS($D$6:D108,D108,$F$6:F108,"&lt;&gt;"))</f>
        <v/>
      </c>
    </row>
    <row r="109" ht="20" customHeight="1">
      <c r="B109" s="93" t="n"/>
      <c r="C109" s="94">
        <f>IF(B109="","",WEEKNUM(B109,21))</f>
        <v/>
      </c>
      <c r="D109" s="95" t="n"/>
      <c r="E109" s="86">
        <f>IF(D109="","",IFERROR(INDEX(Eng_Item,MATCH(D109,Eng_Label,0)),"not in list"))</f>
        <v/>
      </c>
      <c r="F109" s="96" t="n"/>
      <c r="G109" s="87">
        <f>IF(OR(P109="",N(P109)&lt;=1),"",INDEX($F$6:$F$3005,MATCH(D109&amp;"|"&amp;(P109-1),$O$6:$O$3005,0)))</f>
        <v/>
      </c>
      <c r="H109" s="87">
        <f>IF(G109="","",MAX(0,G109-F109))</f>
        <v/>
      </c>
      <c r="I109" s="95" t="n"/>
      <c r="J109" s="87">
        <f>IF(D109="","",IFERROR(INDEX(Eng_PAR,MATCH(D109,Eng_Label,0)),""))</f>
        <v/>
      </c>
      <c r="K109" s="97">
        <f>IF(OR(F109="",J109=""),"",F109-J109)</f>
        <v/>
      </c>
      <c r="L109" s="86">
        <f>IF(OR(F109="",J109="",N(J109)=0),"",IF(F109/J109&lt;=cfg_Crit,"CRITICAL",IF(F109/J109&lt;=cfg_Low,"LOW","OK")))</f>
        <v/>
      </c>
      <c r="M109" s="98">
        <f>IF(B109="","",DATE(YEAR(B109),MONTH(B109),1))</f>
        <v/>
      </c>
      <c r="N109" s="86">
        <f>IF(OR(B109="",D109=""),"","CNT-"&amp;TEXT(ROW()-5,"00000"))</f>
        <v/>
      </c>
      <c r="O109" s="86">
        <f>IF(P109="","",D109&amp;"|"&amp;P109)</f>
        <v/>
      </c>
      <c r="P109" s="86">
        <f>IF(OR(D109="",F109=""),"",COUNTIFS($D$6:D109,D109,$F$6:F109,"&lt;&gt;"))</f>
        <v/>
      </c>
    </row>
    <row r="110" ht="20" customHeight="1">
      <c r="B110" s="93" t="n"/>
      <c r="C110" s="94">
        <f>IF(B110="","",WEEKNUM(B110,21))</f>
        <v/>
      </c>
      <c r="D110" s="95" t="n"/>
      <c r="E110" s="86">
        <f>IF(D110="","",IFERROR(INDEX(Eng_Item,MATCH(D110,Eng_Label,0)),"not in list"))</f>
        <v/>
      </c>
      <c r="F110" s="96" t="n"/>
      <c r="G110" s="87">
        <f>IF(OR(P110="",N(P110)&lt;=1),"",INDEX($F$6:$F$3005,MATCH(D110&amp;"|"&amp;(P110-1),$O$6:$O$3005,0)))</f>
        <v/>
      </c>
      <c r="H110" s="87">
        <f>IF(G110="","",MAX(0,G110-F110))</f>
        <v/>
      </c>
      <c r="I110" s="95" t="n"/>
      <c r="J110" s="87">
        <f>IF(D110="","",IFERROR(INDEX(Eng_PAR,MATCH(D110,Eng_Label,0)),""))</f>
        <v/>
      </c>
      <c r="K110" s="97">
        <f>IF(OR(F110="",J110=""),"",F110-J110)</f>
        <v/>
      </c>
      <c r="L110" s="86">
        <f>IF(OR(F110="",J110="",N(J110)=0),"",IF(F110/J110&lt;=cfg_Crit,"CRITICAL",IF(F110/J110&lt;=cfg_Low,"LOW","OK")))</f>
        <v/>
      </c>
      <c r="M110" s="98">
        <f>IF(B110="","",DATE(YEAR(B110),MONTH(B110),1))</f>
        <v/>
      </c>
      <c r="N110" s="86">
        <f>IF(OR(B110="",D110=""),"","CNT-"&amp;TEXT(ROW()-5,"00000"))</f>
        <v/>
      </c>
      <c r="O110" s="86">
        <f>IF(P110="","",D110&amp;"|"&amp;P110)</f>
        <v/>
      </c>
      <c r="P110" s="86">
        <f>IF(OR(D110="",F110=""),"",COUNTIFS($D$6:D110,D110,$F$6:F110,"&lt;&gt;"))</f>
        <v/>
      </c>
    </row>
    <row r="111" ht="20" customHeight="1">
      <c r="B111" s="93" t="n"/>
      <c r="C111" s="94">
        <f>IF(B111="","",WEEKNUM(B111,21))</f>
        <v/>
      </c>
      <c r="D111" s="95" t="n"/>
      <c r="E111" s="86">
        <f>IF(D111="","",IFERROR(INDEX(Eng_Item,MATCH(D111,Eng_Label,0)),"not in list"))</f>
        <v/>
      </c>
      <c r="F111" s="96" t="n"/>
      <c r="G111" s="87">
        <f>IF(OR(P111="",N(P111)&lt;=1),"",INDEX($F$6:$F$3005,MATCH(D111&amp;"|"&amp;(P111-1),$O$6:$O$3005,0)))</f>
        <v/>
      </c>
      <c r="H111" s="87">
        <f>IF(G111="","",MAX(0,G111-F111))</f>
        <v/>
      </c>
      <c r="I111" s="95" t="n"/>
      <c r="J111" s="87">
        <f>IF(D111="","",IFERROR(INDEX(Eng_PAR,MATCH(D111,Eng_Label,0)),""))</f>
        <v/>
      </c>
      <c r="K111" s="97">
        <f>IF(OR(F111="",J111=""),"",F111-J111)</f>
        <v/>
      </c>
      <c r="L111" s="86">
        <f>IF(OR(F111="",J111="",N(J111)=0),"",IF(F111/J111&lt;=cfg_Crit,"CRITICAL",IF(F111/J111&lt;=cfg_Low,"LOW","OK")))</f>
        <v/>
      </c>
      <c r="M111" s="98">
        <f>IF(B111="","",DATE(YEAR(B111),MONTH(B111),1))</f>
        <v/>
      </c>
      <c r="N111" s="86">
        <f>IF(OR(B111="",D111=""),"","CNT-"&amp;TEXT(ROW()-5,"00000"))</f>
        <v/>
      </c>
      <c r="O111" s="86">
        <f>IF(P111="","",D111&amp;"|"&amp;P111)</f>
        <v/>
      </c>
      <c r="P111" s="86">
        <f>IF(OR(D111="",F111=""),"",COUNTIFS($D$6:D111,D111,$F$6:F111,"&lt;&gt;"))</f>
        <v/>
      </c>
    </row>
    <row r="112" ht="20" customHeight="1">
      <c r="B112" s="93" t="n"/>
      <c r="C112" s="94">
        <f>IF(B112="","",WEEKNUM(B112,21))</f>
        <v/>
      </c>
      <c r="D112" s="95" t="n"/>
      <c r="E112" s="86">
        <f>IF(D112="","",IFERROR(INDEX(Eng_Item,MATCH(D112,Eng_Label,0)),"not in list"))</f>
        <v/>
      </c>
      <c r="F112" s="96" t="n"/>
      <c r="G112" s="87">
        <f>IF(OR(P112="",N(P112)&lt;=1),"",INDEX($F$6:$F$3005,MATCH(D112&amp;"|"&amp;(P112-1),$O$6:$O$3005,0)))</f>
        <v/>
      </c>
      <c r="H112" s="87">
        <f>IF(G112="","",MAX(0,G112-F112))</f>
        <v/>
      </c>
      <c r="I112" s="95" t="n"/>
      <c r="J112" s="87">
        <f>IF(D112="","",IFERROR(INDEX(Eng_PAR,MATCH(D112,Eng_Label,0)),""))</f>
        <v/>
      </c>
      <c r="K112" s="97">
        <f>IF(OR(F112="",J112=""),"",F112-J112)</f>
        <v/>
      </c>
      <c r="L112" s="86">
        <f>IF(OR(F112="",J112="",N(J112)=0),"",IF(F112/J112&lt;=cfg_Crit,"CRITICAL",IF(F112/J112&lt;=cfg_Low,"LOW","OK")))</f>
        <v/>
      </c>
      <c r="M112" s="98">
        <f>IF(B112="","",DATE(YEAR(B112),MONTH(B112),1))</f>
        <v/>
      </c>
      <c r="N112" s="86">
        <f>IF(OR(B112="",D112=""),"","CNT-"&amp;TEXT(ROW()-5,"00000"))</f>
        <v/>
      </c>
      <c r="O112" s="86">
        <f>IF(P112="","",D112&amp;"|"&amp;P112)</f>
        <v/>
      </c>
      <c r="P112" s="86">
        <f>IF(OR(D112="",F112=""),"",COUNTIFS($D$6:D112,D112,$F$6:F112,"&lt;&gt;"))</f>
        <v/>
      </c>
    </row>
    <row r="113" ht="20" customHeight="1">
      <c r="B113" s="93" t="n"/>
      <c r="C113" s="94">
        <f>IF(B113="","",WEEKNUM(B113,21))</f>
        <v/>
      </c>
      <c r="D113" s="95" t="n"/>
      <c r="E113" s="86">
        <f>IF(D113="","",IFERROR(INDEX(Eng_Item,MATCH(D113,Eng_Label,0)),"not in list"))</f>
        <v/>
      </c>
      <c r="F113" s="96" t="n"/>
      <c r="G113" s="87">
        <f>IF(OR(P113="",N(P113)&lt;=1),"",INDEX($F$6:$F$3005,MATCH(D113&amp;"|"&amp;(P113-1),$O$6:$O$3005,0)))</f>
        <v/>
      </c>
      <c r="H113" s="87">
        <f>IF(G113="","",MAX(0,G113-F113))</f>
        <v/>
      </c>
      <c r="I113" s="95" t="n"/>
      <c r="J113" s="87">
        <f>IF(D113="","",IFERROR(INDEX(Eng_PAR,MATCH(D113,Eng_Label,0)),""))</f>
        <v/>
      </c>
      <c r="K113" s="97">
        <f>IF(OR(F113="",J113=""),"",F113-J113)</f>
        <v/>
      </c>
      <c r="L113" s="86">
        <f>IF(OR(F113="",J113="",N(J113)=0),"",IF(F113/J113&lt;=cfg_Crit,"CRITICAL",IF(F113/J113&lt;=cfg_Low,"LOW","OK")))</f>
        <v/>
      </c>
      <c r="M113" s="98">
        <f>IF(B113="","",DATE(YEAR(B113),MONTH(B113),1))</f>
        <v/>
      </c>
      <c r="N113" s="86">
        <f>IF(OR(B113="",D113=""),"","CNT-"&amp;TEXT(ROW()-5,"00000"))</f>
        <v/>
      </c>
      <c r="O113" s="86">
        <f>IF(P113="","",D113&amp;"|"&amp;P113)</f>
        <v/>
      </c>
      <c r="P113" s="86">
        <f>IF(OR(D113="",F113=""),"",COUNTIFS($D$6:D113,D113,$F$6:F113,"&lt;&gt;"))</f>
        <v/>
      </c>
    </row>
    <row r="114" ht="20" customHeight="1">
      <c r="B114" s="93" t="n"/>
      <c r="C114" s="94">
        <f>IF(B114="","",WEEKNUM(B114,21))</f>
        <v/>
      </c>
      <c r="D114" s="95" t="n"/>
      <c r="E114" s="86">
        <f>IF(D114="","",IFERROR(INDEX(Eng_Item,MATCH(D114,Eng_Label,0)),"not in list"))</f>
        <v/>
      </c>
      <c r="F114" s="96" t="n"/>
      <c r="G114" s="87">
        <f>IF(OR(P114="",N(P114)&lt;=1),"",INDEX($F$6:$F$3005,MATCH(D114&amp;"|"&amp;(P114-1),$O$6:$O$3005,0)))</f>
        <v/>
      </c>
      <c r="H114" s="87">
        <f>IF(G114="","",MAX(0,G114-F114))</f>
        <v/>
      </c>
      <c r="I114" s="95" t="n"/>
      <c r="J114" s="87">
        <f>IF(D114="","",IFERROR(INDEX(Eng_PAR,MATCH(D114,Eng_Label,0)),""))</f>
        <v/>
      </c>
      <c r="K114" s="97">
        <f>IF(OR(F114="",J114=""),"",F114-J114)</f>
        <v/>
      </c>
      <c r="L114" s="86">
        <f>IF(OR(F114="",J114="",N(J114)=0),"",IF(F114/J114&lt;=cfg_Crit,"CRITICAL",IF(F114/J114&lt;=cfg_Low,"LOW","OK")))</f>
        <v/>
      </c>
      <c r="M114" s="98">
        <f>IF(B114="","",DATE(YEAR(B114),MONTH(B114),1))</f>
        <v/>
      </c>
      <c r="N114" s="86">
        <f>IF(OR(B114="",D114=""),"","CNT-"&amp;TEXT(ROW()-5,"00000"))</f>
        <v/>
      </c>
      <c r="O114" s="86">
        <f>IF(P114="","",D114&amp;"|"&amp;P114)</f>
        <v/>
      </c>
      <c r="P114" s="86">
        <f>IF(OR(D114="",F114=""),"",COUNTIFS($D$6:D114,D114,$F$6:F114,"&lt;&gt;"))</f>
        <v/>
      </c>
    </row>
    <row r="115" ht="20" customHeight="1">
      <c r="B115" s="93" t="n"/>
      <c r="C115" s="94">
        <f>IF(B115="","",WEEKNUM(B115,21))</f>
        <v/>
      </c>
      <c r="D115" s="95" t="n"/>
      <c r="E115" s="86">
        <f>IF(D115="","",IFERROR(INDEX(Eng_Item,MATCH(D115,Eng_Label,0)),"not in list"))</f>
        <v/>
      </c>
      <c r="F115" s="96" t="n"/>
      <c r="G115" s="87">
        <f>IF(OR(P115="",N(P115)&lt;=1),"",INDEX($F$6:$F$3005,MATCH(D115&amp;"|"&amp;(P115-1),$O$6:$O$3005,0)))</f>
        <v/>
      </c>
      <c r="H115" s="87">
        <f>IF(G115="","",MAX(0,G115-F115))</f>
        <v/>
      </c>
      <c r="I115" s="95" t="n"/>
      <c r="J115" s="87">
        <f>IF(D115="","",IFERROR(INDEX(Eng_PAR,MATCH(D115,Eng_Label,0)),""))</f>
        <v/>
      </c>
      <c r="K115" s="97">
        <f>IF(OR(F115="",J115=""),"",F115-J115)</f>
        <v/>
      </c>
      <c r="L115" s="86">
        <f>IF(OR(F115="",J115="",N(J115)=0),"",IF(F115/J115&lt;=cfg_Crit,"CRITICAL",IF(F115/J115&lt;=cfg_Low,"LOW","OK")))</f>
        <v/>
      </c>
      <c r="M115" s="98">
        <f>IF(B115="","",DATE(YEAR(B115),MONTH(B115),1))</f>
        <v/>
      </c>
      <c r="N115" s="86">
        <f>IF(OR(B115="",D115=""),"","CNT-"&amp;TEXT(ROW()-5,"00000"))</f>
        <v/>
      </c>
      <c r="O115" s="86">
        <f>IF(P115="","",D115&amp;"|"&amp;P115)</f>
        <v/>
      </c>
      <c r="P115" s="86">
        <f>IF(OR(D115="",F115=""),"",COUNTIFS($D$6:D115,D115,$F$6:F115,"&lt;&gt;"))</f>
        <v/>
      </c>
    </row>
    <row r="116" ht="20" customHeight="1">
      <c r="B116" s="93" t="n"/>
      <c r="C116" s="94">
        <f>IF(B116="","",WEEKNUM(B116,21))</f>
        <v/>
      </c>
      <c r="D116" s="95" t="n"/>
      <c r="E116" s="86">
        <f>IF(D116="","",IFERROR(INDEX(Eng_Item,MATCH(D116,Eng_Label,0)),"not in list"))</f>
        <v/>
      </c>
      <c r="F116" s="96" t="n"/>
      <c r="G116" s="87">
        <f>IF(OR(P116="",N(P116)&lt;=1),"",INDEX($F$6:$F$3005,MATCH(D116&amp;"|"&amp;(P116-1),$O$6:$O$3005,0)))</f>
        <v/>
      </c>
      <c r="H116" s="87">
        <f>IF(G116="","",MAX(0,G116-F116))</f>
        <v/>
      </c>
      <c r="I116" s="95" t="n"/>
      <c r="J116" s="87">
        <f>IF(D116="","",IFERROR(INDEX(Eng_PAR,MATCH(D116,Eng_Label,0)),""))</f>
        <v/>
      </c>
      <c r="K116" s="97">
        <f>IF(OR(F116="",J116=""),"",F116-J116)</f>
        <v/>
      </c>
      <c r="L116" s="86">
        <f>IF(OR(F116="",J116="",N(J116)=0),"",IF(F116/J116&lt;=cfg_Crit,"CRITICAL",IF(F116/J116&lt;=cfg_Low,"LOW","OK")))</f>
        <v/>
      </c>
      <c r="M116" s="98">
        <f>IF(B116="","",DATE(YEAR(B116),MONTH(B116),1))</f>
        <v/>
      </c>
      <c r="N116" s="86">
        <f>IF(OR(B116="",D116=""),"","CNT-"&amp;TEXT(ROW()-5,"00000"))</f>
        <v/>
      </c>
      <c r="O116" s="86">
        <f>IF(P116="","",D116&amp;"|"&amp;P116)</f>
        <v/>
      </c>
      <c r="P116" s="86">
        <f>IF(OR(D116="",F116=""),"",COUNTIFS($D$6:D116,D116,$F$6:F116,"&lt;&gt;"))</f>
        <v/>
      </c>
    </row>
    <row r="117" ht="20" customHeight="1">
      <c r="B117" s="93" t="n"/>
      <c r="C117" s="94">
        <f>IF(B117="","",WEEKNUM(B117,21))</f>
        <v/>
      </c>
      <c r="D117" s="95" t="n"/>
      <c r="E117" s="86">
        <f>IF(D117="","",IFERROR(INDEX(Eng_Item,MATCH(D117,Eng_Label,0)),"not in list"))</f>
        <v/>
      </c>
      <c r="F117" s="96" t="n"/>
      <c r="G117" s="87">
        <f>IF(OR(P117="",N(P117)&lt;=1),"",INDEX($F$6:$F$3005,MATCH(D117&amp;"|"&amp;(P117-1),$O$6:$O$3005,0)))</f>
        <v/>
      </c>
      <c r="H117" s="87">
        <f>IF(G117="","",MAX(0,G117-F117))</f>
        <v/>
      </c>
      <c r="I117" s="95" t="n"/>
      <c r="J117" s="87">
        <f>IF(D117="","",IFERROR(INDEX(Eng_PAR,MATCH(D117,Eng_Label,0)),""))</f>
        <v/>
      </c>
      <c r="K117" s="97">
        <f>IF(OR(F117="",J117=""),"",F117-J117)</f>
        <v/>
      </c>
      <c r="L117" s="86">
        <f>IF(OR(F117="",J117="",N(J117)=0),"",IF(F117/J117&lt;=cfg_Crit,"CRITICAL",IF(F117/J117&lt;=cfg_Low,"LOW","OK")))</f>
        <v/>
      </c>
      <c r="M117" s="98">
        <f>IF(B117="","",DATE(YEAR(B117),MONTH(B117),1))</f>
        <v/>
      </c>
      <c r="N117" s="86">
        <f>IF(OR(B117="",D117=""),"","CNT-"&amp;TEXT(ROW()-5,"00000"))</f>
        <v/>
      </c>
      <c r="O117" s="86">
        <f>IF(P117="","",D117&amp;"|"&amp;P117)</f>
        <v/>
      </c>
      <c r="P117" s="86">
        <f>IF(OR(D117="",F117=""),"",COUNTIFS($D$6:D117,D117,$F$6:F117,"&lt;&gt;"))</f>
        <v/>
      </c>
    </row>
    <row r="118" ht="20" customHeight="1">
      <c r="B118" s="93" t="n"/>
      <c r="C118" s="94">
        <f>IF(B118="","",WEEKNUM(B118,21))</f>
        <v/>
      </c>
      <c r="D118" s="95" t="n"/>
      <c r="E118" s="86">
        <f>IF(D118="","",IFERROR(INDEX(Eng_Item,MATCH(D118,Eng_Label,0)),"not in list"))</f>
        <v/>
      </c>
      <c r="F118" s="96" t="n"/>
      <c r="G118" s="87">
        <f>IF(OR(P118="",N(P118)&lt;=1),"",INDEX($F$6:$F$3005,MATCH(D118&amp;"|"&amp;(P118-1),$O$6:$O$3005,0)))</f>
        <v/>
      </c>
      <c r="H118" s="87">
        <f>IF(G118="","",MAX(0,G118-F118))</f>
        <v/>
      </c>
      <c r="I118" s="95" t="n"/>
      <c r="J118" s="87">
        <f>IF(D118="","",IFERROR(INDEX(Eng_PAR,MATCH(D118,Eng_Label,0)),""))</f>
        <v/>
      </c>
      <c r="K118" s="97">
        <f>IF(OR(F118="",J118=""),"",F118-J118)</f>
        <v/>
      </c>
      <c r="L118" s="86">
        <f>IF(OR(F118="",J118="",N(J118)=0),"",IF(F118/J118&lt;=cfg_Crit,"CRITICAL",IF(F118/J118&lt;=cfg_Low,"LOW","OK")))</f>
        <v/>
      </c>
      <c r="M118" s="98">
        <f>IF(B118="","",DATE(YEAR(B118),MONTH(B118),1))</f>
        <v/>
      </c>
      <c r="N118" s="86">
        <f>IF(OR(B118="",D118=""),"","CNT-"&amp;TEXT(ROW()-5,"00000"))</f>
        <v/>
      </c>
      <c r="O118" s="86">
        <f>IF(P118="","",D118&amp;"|"&amp;P118)</f>
        <v/>
      </c>
      <c r="P118" s="86">
        <f>IF(OR(D118="",F118=""),"",COUNTIFS($D$6:D118,D118,$F$6:F118,"&lt;&gt;"))</f>
        <v/>
      </c>
    </row>
    <row r="119" ht="20" customHeight="1">
      <c r="B119" s="93" t="n"/>
      <c r="C119" s="94">
        <f>IF(B119="","",WEEKNUM(B119,21))</f>
        <v/>
      </c>
      <c r="D119" s="95" t="n"/>
      <c r="E119" s="86">
        <f>IF(D119="","",IFERROR(INDEX(Eng_Item,MATCH(D119,Eng_Label,0)),"not in list"))</f>
        <v/>
      </c>
      <c r="F119" s="96" t="n"/>
      <c r="G119" s="87">
        <f>IF(OR(P119="",N(P119)&lt;=1),"",INDEX($F$6:$F$3005,MATCH(D119&amp;"|"&amp;(P119-1),$O$6:$O$3005,0)))</f>
        <v/>
      </c>
      <c r="H119" s="87">
        <f>IF(G119="","",MAX(0,G119-F119))</f>
        <v/>
      </c>
      <c r="I119" s="95" t="n"/>
      <c r="J119" s="87">
        <f>IF(D119="","",IFERROR(INDEX(Eng_PAR,MATCH(D119,Eng_Label,0)),""))</f>
        <v/>
      </c>
      <c r="K119" s="97">
        <f>IF(OR(F119="",J119=""),"",F119-J119)</f>
        <v/>
      </c>
      <c r="L119" s="86">
        <f>IF(OR(F119="",J119="",N(J119)=0),"",IF(F119/J119&lt;=cfg_Crit,"CRITICAL",IF(F119/J119&lt;=cfg_Low,"LOW","OK")))</f>
        <v/>
      </c>
      <c r="M119" s="98">
        <f>IF(B119="","",DATE(YEAR(B119),MONTH(B119),1))</f>
        <v/>
      </c>
      <c r="N119" s="86">
        <f>IF(OR(B119="",D119=""),"","CNT-"&amp;TEXT(ROW()-5,"00000"))</f>
        <v/>
      </c>
      <c r="O119" s="86">
        <f>IF(P119="","",D119&amp;"|"&amp;P119)</f>
        <v/>
      </c>
      <c r="P119" s="86">
        <f>IF(OR(D119="",F119=""),"",COUNTIFS($D$6:D119,D119,$F$6:F119,"&lt;&gt;"))</f>
        <v/>
      </c>
    </row>
    <row r="120" ht="20" customHeight="1">
      <c r="B120" s="93" t="n"/>
      <c r="C120" s="94">
        <f>IF(B120="","",WEEKNUM(B120,21))</f>
        <v/>
      </c>
      <c r="D120" s="95" t="n"/>
      <c r="E120" s="86">
        <f>IF(D120="","",IFERROR(INDEX(Eng_Item,MATCH(D120,Eng_Label,0)),"not in list"))</f>
        <v/>
      </c>
      <c r="F120" s="96" t="n"/>
      <c r="G120" s="87">
        <f>IF(OR(P120="",N(P120)&lt;=1),"",INDEX($F$6:$F$3005,MATCH(D120&amp;"|"&amp;(P120-1),$O$6:$O$3005,0)))</f>
        <v/>
      </c>
      <c r="H120" s="87">
        <f>IF(G120="","",MAX(0,G120-F120))</f>
        <v/>
      </c>
      <c r="I120" s="95" t="n"/>
      <c r="J120" s="87">
        <f>IF(D120="","",IFERROR(INDEX(Eng_PAR,MATCH(D120,Eng_Label,0)),""))</f>
        <v/>
      </c>
      <c r="K120" s="97">
        <f>IF(OR(F120="",J120=""),"",F120-J120)</f>
        <v/>
      </c>
      <c r="L120" s="86">
        <f>IF(OR(F120="",J120="",N(J120)=0),"",IF(F120/J120&lt;=cfg_Crit,"CRITICAL",IF(F120/J120&lt;=cfg_Low,"LOW","OK")))</f>
        <v/>
      </c>
      <c r="M120" s="98">
        <f>IF(B120="","",DATE(YEAR(B120),MONTH(B120),1))</f>
        <v/>
      </c>
      <c r="N120" s="86">
        <f>IF(OR(B120="",D120=""),"","CNT-"&amp;TEXT(ROW()-5,"00000"))</f>
        <v/>
      </c>
      <c r="O120" s="86">
        <f>IF(P120="","",D120&amp;"|"&amp;P120)</f>
        <v/>
      </c>
      <c r="P120" s="86">
        <f>IF(OR(D120="",F120=""),"",COUNTIFS($D$6:D120,D120,$F$6:F120,"&lt;&gt;"))</f>
        <v/>
      </c>
    </row>
    <row r="121" ht="20" customHeight="1">
      <c r="B121" s="93" t="n"/>
      <c r="C121" s="94">
        <f>IF(B121="","",WEEKNUM(B121,21))</f>
        <v/>
      </c>
      <c r="D121" s="95" t="n"/>
      <c r="E121" s="86">
        <f>IF(D121="","",IFERROR(INDEX(Eng_Item,MATCH(D121,Eng_Label,0)),"not in list"))</f>
        <v/>
      </c>
      <c r="F121" s="96" t="n"/>
      <c r="G121" s="87">
        <f>IF(OR(P121="",N(P121)&lt;=1),"",INDEX($F$6:$F$3005,MATCH(D121&amp;"|"&amp;(P121-1),$O$6:$O$3005,0)))</f>
        <v/>
      </c>
      <c r="H121" s="87">
        <f>IF(G121="","",MAX(0,G121-F121))</f>
        <v/>
      </c>
      <c r="I121" s="95" t="n"/>
      <c r="J121" s="87">
        <f>IF(D121="","",IFERROR(INDEX(Eng_PAR,MATCH(D121,Eng_Label,0)),""))</f>
        <v/>
      </c>
      <c r="K121" s="97">
        <f>IF(OR(F121="",J121=""),"",F121-J121)</f>
        <v/>
      </c>
      <c r="L121" s="86">
        <f>IF(OR(F121="",J121="",N(J121)=0),"",IF(F121/J121&lt;=cfg_Crit,"CRITICAL",IF(F121/J121&lt;=cfg_Low,"LOW","OK")))</f>
        <v/>
      </c>
      <c r="M121" s="98">
        <f>IF(B121="","",DATE(YEAR(B121),MONTH(B121),1))</f>
        <v/>
      </c>
      <c r="N121" s="86">
        <f>IF(OR(B121="",D121=""),"","CNT-"&amp;TEXT(ROW()-5,"00000"))</f>
        <v/>
      </c>
      <c r="O121" s="86">
        <f>IF(P121="","",D121&amp;"|"&amp;P121)</f>
        <v/>
      </c>
      <c r="P121" s="86">
        <f>IF(OR(D121="",F121=""),"",COUNTIFS($D$6:D121,D121,$F$6:F121,"&lt;&gt;"))</f>
        <v/>
      </c>
    </row>
    <row r="122" ht="20" customHeight="1">
      <c r="B122" s="93" t="n"/>
      <c r="C122" s="94">
        <f>IF(B122="","",WEEKNUM(B122,21))</f>
        <v/>
      </c>
      <c r="D122" s="95" t="n"/>
      <c r="E122" s="86">
        <f>IF(D122="","",IFERROR(INDEX(Eng_Item,MATCH(D122,Eng_Label,0)),"not in list"))</f>
        <v/>
      </c>
      <c r="F122" s="96" t="n"/>
      <c r="G122" s="87">
        <f>IF(OR(P122="",N(P122)&lt;=1),"",INDEX($F$6:$F$3005,MATCH(D122&amp;"|"&amp;(P122-1),$O$6:$O$3005,0)))</f>
        <v/>
      </c>
      <c r="H122" s="87">
        <f>IF(G122="","",MAX(0,G122-F122))</f>
        <v/>
      </c>
      <c r="I122" s="95" t="n"/>
      <c r="J122" s="87">
        <f>IF(D122="","",IFERROR(INDEX(Eng_PAR,MATCH(D122,Eng_Label,0)),""))</f>
        <v/>
      </c>
      <c r="K122" s="97">
        <f>IF(OR(F122="",J122=""),"",F122-J122)</f>
        <v/>
      </c>
      <c r="L122" s="86">
        <f>IF(OR(F122="",J122="",N(J122)=0),"",IF(F122/J122&lt;=cfg_Crit,"CRITICAL",IF(F122/J122&lt;=cfg_Low,"LOW","OK")))</f>
        <v/>
      </c>
      <c r="M122" s="98">
        <f>IF(B122="","",DATE(YEAR(B122),MONTH(B122),1))</f>
        <v/>
      </c>
      <c r="N122" s="86">
        <f>IF(OR(B122="",D122=""),"","CNT-"&amp;TEXT(ROW()-5,"00000"))</f>
        <v/>
      </c>
      <c r="O122" s="86">
        <f>IF(P122="","",D122&amp;"|"&amp;P122)</f>
        <v/>
      </c>
      <c r="P122" s="86">
        <f>IF(OR(D122="",F122=""),"",COUNTIFS($D$6:D122,D122,$F$6:F122,"&lt;&gt;"))</f>
        <v/>
      </c>
    </row>
    <row r="123" ht="20" customHeight="1">
      <c r="B123" s="93" t="n"/>
      <c r="C123" s="94">
        <f>IF(B123="","",WEEKNUM(B123,21))</f>
        <v/>
      </c>
      <c r="D123" s="95" t="n"/>
      <c r="E123" s="86">
        <f>IF(D123="","",IFERROR(INDEX(Eng_Item,MATCH(D123,Eng_Label,0)),"not in list"))</f>
        <v/>
      </c>
      <c r="F123" s="96" t="n"/>
      <c r="G123" s="87">
        <f>IF(OR(P123="",N(P123)&lt;=1),"",INDEX($F$6:$F$3005,MATCH(D123&amp;"|"&amp;(P123-1),$O$6:$O$3005,0)))</f>
        <v/>
      </c>
      <c r="H123" s="87">
        <f>IF(G123="","",MAX(0,G123-F123))</f>
        <v/>
      </c>
      <c r="I123" s="95" t="n"/>
      <c r="J123" s="87">
        <f>IF(D123="","",IFERROR(INDEX(Eng_PAR,MATCH(D123,Eng_Label,0)),""))</f>
        <v/>
      </c>
      <c r="K123" s="97">
        <f>IF(OR(F123="",J123=""),"",F123-J123)</f>
        <v/>
      </c>
      <c r="L123" s="86">
        <f>IF(OR(F123="",J123="",N(J123)=0),"",IF(F123/J123&lt;=cfg_Crit,"CRITICAL",IF(F123/J123&lt;=cfg_Low,"LOW","OK")))</f>
        <v/>
      </c>
      <c r="M123" s="98">
        <f>IF(B123="","",DATE(YEAR(B123),MONTH(B123),1))</f>
        <v/>
      </c>
      <c r="N123" s="86">
        <f>IF(OR(B123="",D123=""),"","CNT-"&amp;TEXT(ROW()-5,"00000"))</f>
        <v/>
      </c>
      <c r="O123" s="86">
        <f>IF(P123="","",D123&amp;"|"&amp;P123)</f>
        <v/>
      </c>
      <c r="P123" s="86">
        <f>IF(OR(D123="",F123=""),"",COUNTIFS($D$6:D123,D123,$F$6:F123,"&lt;&gt;"))</f>
        <v/>
      </c>
    </row>
    <row r="124" ht="20" customHeight="1">
      <c r="B124" s="93" t="n"/>
      <c r="C124" s="94">
        <f>IF(B124="","",WEEKNUM(B124,21))</f>
        <v/>
      </c>
      <c r="D124" s="95" t="n"/>
      <c r="E124" s="86">
        <f>IF(D124="","",IFERROR(INDEX(Eng_Item,MATCH(D124,Eng_Label,0)),"not in list"))</f>
        <v/>
      </c>
      <c r="F124" s="96" t="n"/>
      <c r="G124" s="87">
        <f>IF(OR(P124="",N(P124)&lt;=1),"",INDEX($F$6:$F$3005,MATCH(D124&amp;"|"&amp;(P124-1),$O$6:$O$3005,0)))</f>
        <v/>
      </c>
      <c r="H124" s="87">
        <f>IF(G124="","",MAX(0,G124-F124))</f>
        <v/>
      </c>
      <c r="I124" s="95" t="n"/>
      <c r="J124" s="87">
        <f>IF(D124="","",IFERROR(INDEX(Eng_PAR,MATCH(D124,Eng_Label,0)),""))</f>
        <v/>
      </c>
      <c r="K124" s="97">
        <f>IF(OR(F124="",J124=""),"",F124-J124)</f>
        <v/>
      </c>
      <c r="L124" s="86">
        <f>IF(OR(F124="",J124="",N(J124)=0),"",IF(F124/J124&lt;=cfg_Crit,"CRITICAL",IF(F124/J124&lt;=cfg_Low,"LOW","OK")))</f>
        <v/>
      </c>
      <c r="M124" s="98">
        <f>IF(B124="","",DATE(YEAR(B124),MONTH(B124),1))</f>
        <v/>
      </c>
      <c r="N124" s="86">
        <f>IF(OR(B124="",D124=""),"","CNT-"&amp;TEXT(ROW()-5,"00000"))</f>
        <v/>
      </c>
      <c r="O124" s="86">
        <f>IF(P124="","",D124&amp;"|"&amp;P124)</f>
        <v/>
      </c>
      <c r="P124" s="86">
        <f>IF(OR(D124="",F124=""),"",COUNTIFS($D$6:D124,D124,$F$6:F124,"&lt;&gt;"))</f>
        <v/>
      </c>
    </row>
    <row r="125" ht="20" customHeight="1">
      <c r="B125" s="93" t="n"/>
      <c r="C125" s="94">
        <f>IF(B125="","",WEEKNUM(B125,21))</f>
        <v/>
      </c>
      <c r="D125" s="95" t="n"/>
      <c r="E125" s="86">
        <f>IF(D125="","",IFERROR(INDEX(Eng_Item,MATCH(D125,Eng_Label,0)),"not in list"))</f>
        <v/>
      </c>
      <c r="F125" s="96" t="n"/>
      <c r="G125" s="87">
        <f>IF(OR(P125="",N(P125)&lt;=1),"",INDEX($F$6:$F$3005,MATCH(D125&amp;"|"&amp;(P125-1),$O$6:$O$3005,0)))</f>
        <v/>
      </c>
      <c r="H125" s="87">
        <f>IF(G125="","",MAX(0,G125-F125))</f>
        <v/>
      </c>
      <c r="I125" s="95" t="n"/>
      <c r="J125" s="87">
        <f>IF(D125="","",IFERROR(INDEX(Eng_PAR,MATCH(D125,Eng_Label,0)),""))</f>
        <v/>
      </c>
      <c r="K125" s="97">
        <f>IF(OR(F125="",J125=""),"",F125-J125)</f>
        <v/>
      </c>
      <c r="L125" s="86">
        <f>IF(OR(F125="",J125="",N(J125)=0),"",IF(F125/J125&lt;=cfg_Crit,"CRITICAL",IF(F125/J125&lt;=cfg_Low,"LOW","OK")))</f>
        <v/>
      </c>
      <c r="M125" s="98">
        <f>IF(B125="","",DATE(YEAR(B125),MONTH(B125),1))</f>
        <v/>
      </c>
      <c r="N125" s="86">
        <f>IF(OR(B125="",D125=""),"","CNT-"&amp;TEXT(ROW()-5,"00000"))</f>
        <v/>
      </c>
      <c r="O125" s="86">
        <f>IF(P125="","",D125&amp;"|"&amp;P125)</f>
        <v/>
      </c>
      <c r="P125" s="86">
        <f>IF(OR(D125="",F125=""),"",COUNTIFS($D$6:D125,D125,$F$6:F125,"&lt;&gt;"))</f>
        <v/>
      </c>
    </row>
    <row r="126" ht="20" customHeight="1">
      <c r="B126" s="93" t="n"/>
      <c r="C126" s="94">
        <f>IF(B126="","",WEEKNUM(B126,21))</f>
        <v/>
      </c>
      <c r="D126" s="95" t="n"/>
      <c r="E126" s="86">
        <f>IF(D126="","",IFERROR(INDEX(Eng_Item,MATCH(D126,Eng_Label,0)),"not in list"))</f>
        <v/>
      </c>
      <c r="F126" s="96" t="n"/>
      <c r="G126" s="87">
        <f>IF(OR(P126="",N(P126)&lt;=1),"",INDEX($F$6:$F$3005,MATCH(D126&amp;"|"&amp;(P126-1),$O$6:$O$3005,0)))</f>
        <v/>
      </c>
      <c r="H126" s="87">
        <f>IF(G126="","",MAX(0,G126-F126))</f>
        <v/>
      </c>
      <c r="I126" s="95" t="n"/>
      <c r="J126" s="87">
        <f>IF(D126="","",IFERROR(INDEX(Eng_PAR,MATCH(D126,Eng_Label,0)),""))</f>
        <v/>
      </c>
      <c r="K126" s="97">
        <f>IF(OR(F126="",J126=""),"",F126-J126)</f>
        <v/>
      </c>
      <c r="L126" s="86">
        <f>IF(OR(F126="",J126="",N(J126)=0),"",IF(F126/J126&lt;=cfg_Crit,"CRITICAL",IF(F126/J126&lt;=cfg_Low,"LOW","OK")))</f>
        <v/>
      </c>
      <c r="M126" s="98">
        <f>IF(B126="","",DATE(YEAR(B126),MONTH(B126),1))</f>
        <v/>
      </c>
      <c r="N126" s="86">
        <f>IF(OR(B126="",D126=""),"","CNT-"&amp;TEXT(ROW()-5,"00000"))</f>
        <v/>
      </c>
      <c r="O126" s="86">
        <f>IF(P126="","",D126&amp;"|"&amp;P126)</f>
        <v/>
      </c>
      <c r="P126" s="86">
        <f>IF(OR(D126="",F126=""),"",COUNTIFS($D$6:D126,D126,$F$6:F126,"&lt;&gt;"))</f>
        <v/>
      </c>
    </row>
    <row r="127" ht="20" customHeight="1">
      <c r="B127" s="93" t="n"/>
      <c r="C127" s="94">
        <f>IF(B127="","",WEEKNUM(B127,21))</f>
        <v/>
      </c>
      <c r="D127" s="95" t="n"/>
      <c r="E127" s="86">
        <f>IF(D127="","",IFERROR(INDEX(Eng_Item,MATCH(D127,Eng_Label,0)),"not in list"))</f>
        <v/>
      </c>
      <c r="F127" s="96" t="n"/>
      <c r="G127" s="87">
        <f>IF(OR(P127="",N(P127)&lt;=1),"",INDEX($F$6:$F$3005,MATCH(D127&amp;"|"&amp;(P127-1),$O$6:$O$3005,0)))</f>
        <v/>
      </c>
      <c r="H127" s="87">
        <f>IF(G127="","",MAX(0,G127-F127))</f>
        <v/>
      </c>
      <c r="I127" s="95" t="n"/>
      <c r="J127" s="87">
        <f>IF(D127="","",IFERROR(INDEX(Eng_PAR,MATCH(D127,Eng_Label,0)),""))</f>
        <v/>
      </c>
      <c r="K127" s="97">
        <f>IF(OR(F127="",J127=""),"",F127-J127)</f>
        <v/>
      </c>
      <c r="L127" s="86">
        <f>IF(OR(F127="",J127="",N(J127)=0),"",IF(F127/J127&lt;=cfg_Crit,"CRITICAL",IF(F127/J127&lt;=cfg_Low,"LOW","OK")))</f>
        <v/>
      </c>
      <c r="M127" s="98">
        <f>IF(B127="","",DATE(YEAR(B127),MONTH(B127),1))</f>
        <v/>
      </c>
      <c r="N127" s="86">
        <f>IF(OR(B127="",D127=""),"","CNT-"&amp;TEXT(ROW()-5,"00000"))</f>
        <v/>
      </c>
      <c r="O127" s="86">
        <f>IF(P127="","",D127&amp;"|"&amp;P127)</f>
        <v/>
      </c>
      <c r="P127" s="86">
        <f>IF(OR(D127="",F127=""),"",COUNTIFS($D$6:D127,D127,$F$6:F127,"&lt;&gt;"))</f>
        <v/>
      </c>
    </row>
    <row r="128" ht="20" customHeight="1">
      <c r="B128" s="93" t="n"/>
      <c r="C128" s="94">
        <f>IF(B128="","",WEEKNUM(B128,21))</f>
        <v/>
      </c>
      <c r="D128" s="95" t="n"/>
      <c r="E128" s="86">
        <f>IF(D128="","",IFERROR(INDEX(Eng_Item,MATCH(D128,Eng_Label,0)),"not in list"))</f>
        <v/>
      </c>
      <c r="F128" s="96" t="n"/>
      <c r="G128" s="87">
        <f>IF(OR(P128="",N(P128)&lt;=1),"",INDEX($F$6:$F$3005,MATCH(D128&amp;"|"&amp;(P128-1),$O$6:$O$3005,0)))</f>
        <v/>
      </c>
      <c r="H128" s="87">
        <f>IF(G128="","",MAX(0,G128-F128))</f>
        <v/>
      </c>
      <c r="I128" s="95" t="n"/>
      <c r="J128" s="87">
        <f>IF(D128="","",IFERROR(INDEX(Eng_PAR,MATCH(D128,Eng_Label,0)),""))</f>
        <v/>
      </c>
      <c r="K128" s="97">
        <f>IF(OR(F128="",J128=""),"",F128-J128)</f>
        <v/>
      </c>
      <c r="L128" s="86">
        <f>IF(OR(F128="",J128="",N(J128)=0),"",IF(F128/J128&lt;=cfg_Crit,"CRITICAL",IF(F128/J128&lt;=cfg_Low,"LOW","OK")))</f>
        <v/>
      </c>
      <c r="M128" s="98">
        <f>IF(B128="","",DATE(YEAR(B128),MONTH(B128),1))</f>
        <v/>
      </c>
      <c r="N128" s="86">
        <f>IF(OR(B128="",D128=""),"","CNT-"&amp;TEXT(ROW()-5,"00000"))</f>
        <v/>
      </c>
      <c r="O128" s="86">
        <f>IF(P128="","",D128&amp;"|"&amp;P128)</f>
        <v/>
      </c>
      <c r="P128" s="86">
        <f>IF(OR(D128="",F128=""),"",COUNTIFS($D$6:D128,D128,$F$6:F128,"&lt;&gt;"))</f>
        <v/>
      </c>
    </row>
    <row r="129" ht="20" customHeight="1">
      <c r="B129" s="93" t="n"/>
      <c r="C129" s="94">
        <f>IF(B129="","",WEEKNUM(B129,21))</f>
        <v/>
      </c>
      <c r="D129" s="95" t="n"/>
      <c r="E129" s="86">
        <f>IF(D129="","",IFERROR(INDEX(Eng_Item,MATCH(D129,Eng_Label,0)),"not in list"))</f>
        <v/>
      </c>
      <c r="F129" s="96" t="n"/>
      <c r="G129" s="87">
        <f>IF(OR(P129="",N(P129)&lt;=1),"",INDEX($F$6:$F$3005,MATCH(D129&amp;"|"&amp;(P129-1),$O$6:$O$3005,0)))</f>
        <v/>
      </c>
      <c r="H129" s="87">
        <f>IF(G129="","",MAX(0,G129-F129))</f>
        <v/>
      </c>
      <c r="I129" s="95" t="n"/>
      <c r="J129" s="87">
        <f>IF(D129="","",IFERROR(INDEX(Eng_PAR,MATCH(D129,Eng_Label,0)),""))</f>
        <v/>
      </c>
      <c r="K129" s="97">
        <f>IF(OR(F129="",J129=""),"",F129-J129)</f>
        <v/>
      </c>
      <c r="L129" s="86">
        <f>IF(OR(F129="",J129="",N(J129)=0),"",IF(F129/J129&lt;=cfg_Crit,"CRITICAL",IF(F129/J129&lt;=cfg_Low,"LOW","OK")))</f>
        <v/>
      </c>
      <c r="M129" s="98">
        <f>IF(B129="","",DATE(YEAR(B129),MONTH(B129),1))</f>
        <v/>
      </c>
      <c r="N129" s="86">
        <f>IF(OR(B129="",D129=""),"","CNT-"&amp;TEXT(ROW()-5,"00000"))</f>
        <v/>
      </c>
      <c r="O129" s="86">
        <f>IF(P129="","",D129&amp;"|"&amp;P129)</f>
        <v/>
      </c>
      <c r="P129" s="86">
        <f>IF(OR(D129="",F129=""),"",COUNTIFS($D$6:D129,D129,$F$6:F129,"&lt;&gt;"))</f>
        <v/>
      </c>
    </row>
    <row r="130" ht="20" customHeight="1">
      <c r="B130" s="93" t="n"/>
      <c r="C130" s="94">
        <f>IF(B130="","",WEEKNUM(B130,21))</f>
        <v/>
      </c>
      <c r="D130" s="95" t="n"/>
      <c r="E130" s="86">
        <f>IF(D130="","",IFERROR(INDEX(Eng_Item,MATCH(D130,Eng_Label,0)),"not in list"))</f>
        <v/>
      </c>
      <c r="F130" s="96" t="n"/>
      <c r="G130" s="87">
        <f>IF(OR(P130="",N(P130)&lt;=1),"",INDEX($F$6:$F$3005,MATCH(D130&amp;"|"&amp;(P130-1),$O$6:$O$3005,0)))</f>
        <v/>
      </c>
      <c r="H130" s="87">
        <f>IF(G130="","",MAX(0,G130-F130))</f>
        <v/>
      </c>
      <c r="I130" s="95" t="n"/>
      <c r="J130" s="87">
        <f>IF(D130="","",IFERROR(INDEX(Eng_PAR,MATCH(D130,Eng_Label,0)),""))</f>
        <v/>
      </c>
      <c r="K130" s="97">
        <f>IF(OR(F130="",J130=""),"",F130-J130)</f>
        <v/>
      </c>
      <c r="L130" s="86">
        <f>IF(OR(F130="",J130="",N(J130)=0),"",IF(F130/J130&lt;=cfg_Crit,"CRITICAL",IF(F130/J130&lt;=cfg_Low,"LOW","OK")))</f>
        <v/>
      </c>
      <c r="M130" s="98">
        <f>IF(B130="","",DATE(YEAR(B130),MONTH(B130),1))</f>
        <v/>
      </c>
      <c r="N130" s="86">
        <f>IF(OR(B130="",D130=""),"","CNT-"&amp;TEXT(ROW()-5,"00000"))</f>
        <v/>
      </c>
      <c r="O130" s="86">
        <f>IF(P130="","",D130&amp;"|"&amp;P130)</f>
        <v/>
      </c>
      <c r="P130" s="86">
        <f>IF(OR(D130="",F130=""),"",COUNTIFS($D$6:D130,D130,$F$6:F130,"&lt;&gt;"))</f>
        <v/>
      </c>
    </row>
    <row r="131" ht="20" customHeight="1">
      <c r="B131" s="93" t="n"/>
      <c r="C131" s="94">
        <f>IF(B131="","",WEEKNUM(B131,21))</f>
        <v/>
      </c>
      <c r="D131" s="95" t="n"/>
      <c r="E131" s="86">
        <f>IF(D131="","",IFERROR(INDEX(Eng_Item,MATCH(D131,Eng_Label,0)),"not in list"))</f>
        <v/>
      </c>
      <c r="F131" s="96" t="n"/>
      <c r="G131" s="87">
        <f>IF(OR(P131="",N(P131)&lt;=1),"",INDEX($F$6:$F$3005,MATCH(D131&amp;"|"&amp;(P131-1),$O$6:$O$3005,0)))</f>
        <v/>
      </c>
      <c r="H131" s="87">
        <f>IF(G131="","",MAX(0,G131-F131))</f>
        <v/>
      </c>
      <c r="I131" s="95" t="n"/>
      <c r="J131" s="87">
        <f>IF(D131="","",IFERROR(INDEX(Eng_PAR,MATCH(D131,Eng_Label,0)),""))</f>
        <v/>
      </c>
      <c r="K131" s="97">
        <f>IF(OR(F131="",J131=""),"",F131-J131)</f>
        <v/>
      </c>
      <c r="L131" s="86">
        <f>IF(OR(F131="",J131="",N(J131)=0),"",IF(F131/J131&lt;=cfg_Crit,"CRITICAL",IF(F131/J131&lt;=cfg_Low,"LOW","OK")))</f>
        <v/>
      </c>
      <c r="M131" s="98">
        <f>IF(B131="","",DATE(YEAR(B131),MONTH(B131),1))</f>
        <v/>
      </c>
      <c r="N131" s="86">
        <f>IF(OR(B131="",D131=""),"","CNT-"&amp;TEXT(ROW()-5,"00000"))</f>
        <v/>
      </c>
      <c r="O131" s="86">
        <f>IF(P131="","",D131&amp;"|"&amp;P131)</f>
        <v/>
      </c>
      <c r="P131" s="86">
        <f>IF(OR(D131="",F131=""),"",COUNTIFS($D$6:D131,D131,$F$6:F131,"&lt;&gt;"))</f>
        <v/>
      </c>
    </row>
    <row r="132" ht="20" customHeight="1">
      <c r="B132" s="93" t="n"/>
      <c r="C132" s="94">
        <f>IF(B132="","",WEEKNUM(B132,21))</f>
        <v/>
      </c>
      <c r="D132" s="95" t="n"/>
      <c r="E132" s="86">
        <f>IF(D132="","",IFERROR(INDEX(Eng_Item,MATCH(D132,Eng_Label,0)),"not in list"))</f>
        <v/>
      </c>
      <c r="F132" s="96" t="n"/>
      <c r="G132" s="87">
        <f>IF(OR(P132="",N(P132)&lt;=1),"",INDEX($F$6:$F$3005,MATCH(D132&amp;"|"&amp;(P132-1),$O$6:$O$3005,0)))</f>
        <v/>
      </c>
      <c r="H132" s="87">
        <f>IF(G132="","",MAX(0,G132-F132))</f>
        <v/>
      </c>
      <c r="I132" s="95" t="n"/>
      <c r="J132" s="87">
        <f>IF(D132="","",IFERROR(INDEX(Eng_PAR,MATCH(D132,Eng_Label,0)),""))</f>
        <v/>
      </c>
      <c r="K132" s="97">
        <f>IF(OR(F132="",J132=""),"",F132-J132)</f>
        <v/>
      </c>
      <c r="L132" s="86">
        <f>IF(OR(F132="",J132="",N(J132)=0),"",IF(F132/J132&lt;=cfg_Crit,"CRITICAL",IF(F132/J132&lt;=cfg_Low,"LOW","OK")))</f>
        <v/>
      </c>
      <c r="M132" s="98">
        <f>IF(B132="","",DATE(YEAR(B132),MONTH(B132),1))</f>
        <v/>
      </c>
      <c r="N132" s="86">
        <f>IF(OR(B132="",D132=""),"","CNT-"&amp;TEXT(ROW()-5,"00000"))</f>
        <v/>
      </c>
      <c r="O132" s="86">
        <f>IF(P132="","",D132&amp;"|"&amp;P132)</f>
        <v/>
      </c>
      <c r="P132" s="86">
        <f>IF(OR(D132="",F132=""),"",COUNTIFS($D$6:D132,D132,$F$6:F132,"&lt;&gt;"))</f>
        <v/>
      </c>
    </row>
    <row r="133" ht="20" customHeight="1">
      <c r="B133" s="93" t="n"/>
      <c r="C133" s="94">
        <f>IF(B133="","",WEEKNUM(B133,21))</f>
        <v/>
      </c>
      <c r="D133" s="95" t="n"/>
      <c r="E133" s="86">
        <f>IF(D133="","",IFERROR(INDEX(Eng_Item,MATCH(D133,Eng_Label,0)),"not in list"))</f>
        <v/>
      </c>
      <c r="F133" s="96" t="n"/>
      <c r="G133" s="87">
        <f>IF(OR(P133="",N(P133)&lt;=1),"",INDEX($F$6:$F$3005,MATCH(D133&amp;"|"&amp;(P133-1),$O$6:$O$3005,0)))</f>
        <v/>
      </c>
      <c r="H133" s="87">
        <f>IF(G133="","",MAX(0,G133-F133))</f>
        <v/>
      </c>
      <c r="I133" s="95" t="n"/>
      <c r="J133" s="87">
        <f>IF(D133="","",IFERROR(INDEX(Eng_PAR,MATCH(D133,Eng_Label,0)),""))</f>
        <v/>
      </c>
      <c r="K133" s="97">
        <f>IF(OR(F133="",J133=""),"",F133-J133)</f>
        <v/>
      </c>
      <c r="L133" s="86">
        <f>IF(OR(F133="",J133="",N(J133)=0),"",IF(F133/J133&lt;=cfg_Crit,"CRITICAL",IF(F133/J133&lt;=cfg_Low,"LOW","OK")))</f>
        <v/>
      </c>
      <c r="M133" s="98">
        <f>IF(B133="","",DATE(YEAR(B133),MONTH(B133),1))</f>
        <v/>
      </c>
      <c r="N133" s="86">
        <f>IF(OR(B133="",D133=""),"","CNT-"&amp;TEXT(ROW()-5,"00000"))</f>
        <v/>
      </c>
      <c r="O133" s="86">
        <f>IF(P133="","",D133&amp;"|"&amp;P133)</f>
        <v/>
      </c>
      <c r="P133" s="86">
        <f>IF(OR(D133="",F133=""),"",COUNTIFS($D$6:D133,D133,$F$6:F133,"&lt;&gt;"))</f>
        <v/>
      </c>
    </row>
    <row r="134" ht="20" customHeight="1">
      <c r="B134" s="93" t="n"/>
      <c r="C134" s="94">
        <f>IF(B134="","",WEEKNUM(B134,21))</f>
        <v/>
      </c>
      <c r="D134" s="95" t="n"/>
      <c r="E134" s="86">
        <f>IF(D134="","",IFERROR(INDEX(Eng_Item,MATCH(D134,Eng_Label,0)),"not in list"))</f>
        <v/>
      </c>
      <c r="F134" s="96" t="n"/>
      <c r="G134" s="87">
        <f>IF(OR(P134="",N(P134)&lt;=1),"",INDEX($F$6:$F$3005,MATCH(D134&amp;"|"&amp;(P134-1),$O$6:$O$3005,0)))</f>
        <v/>
      </c>
      <c r="H134" s="87">
        <f>IF(G134="","",MAX(0,G134-F134))</f>
        <v/>
      </c>
      <c r="I134" s="95" t="n"/>
      <c r="J134" s="87">
        <f>IF(D134="","",IFERROR(INDEX(Eng_PAR,MATCH(D134,Eng_Label,0)),""))</f>
        <v/>
      </c>
      <c r="K134" s="97">
        <f>IF(OR(F134="",J134=""),"",F134-J134)</f>
        <v/>
      </c>
      <c r="L134" s="86">
        <f>IF(OR(F134="",J134="",N(J134)=0),"",IF(F134/J134&lt;=cfg_Crit,"CRITICAL",IF(F134/J134&lt;=cfg_Low,"LOW","OK")))</f>
        <v/>
      </c>
      <c r="M134" s="98">
        <f>IF(B134="","",DATE(YEAR(B134),MONTH(B134),1))</f>
        <v/>
      </c>
      <c r="N134" s="86">
        <f>IF(OR(B134="",D134=""),"","CNT-"&amp;TEXT(ROW()-5,"00000"))</f>
        <v/>
      </c>
      <c r="O134" s="86">
        <f>IF(P134="","",D134&amp;"|"&amp;P134)</f>
        <v/>
      </c>
      <c r="P134" s="86">
        <f>IF(OR(D134="",F134=""),"",COUNTIFS($D$6:D134,D134,$F$6:F134,"&lt;&gt;"))</f>
        <v/>
      </c>
    </row>
    <row r="135" ht="20" customHeight="1">
      <c r="B135" s="93" t="n"/>
      <c r="C135" s="94">
        <f>IF(B135="","",WEEKNUM(B135,21))</f>
        <v/>
      </c>
      <c r="D135" s="95" t="n"/>
      <c r="E135" s="86">
        <f>IF(D135="","",IFERROR(INDEX(Eng_Item,MATCH(D135,Eng_Label,0)),"not in list"))</f>
        <v/>
      </c>
      <c r="F135" s="96" t="n"/>
      <c r="G135" s="87">
        <f>IF(OR(P135="",N(P135)&lt;=1),"",INDEX($F$6:$F$3005,MATCH(D135&amp;"|"&amp;(P135-1),$O$6:$O$3005,0)))</f>
        <v/>
      </c>
      <c r="H135" s="87">
        <f>IF(G135="","",MAX(0,G135-F135))</f>
        <v/>
      </c>
      <c r="I135" s="95" t="n"/>
      <c r="J135" s="87">
        <f>IF(D135="","",IFERROR(INDEX(Eng_PAR,MATCH(D135,Eng_Label,0)),""))</f>
        <v/>
      </c>
      <c r="K135" s="97">
        <f>IF(OR(F135="",J135=""),"",F135-J135)</f>
        <v/>
      </c>
      <c r="L135" s="86">
        <f>IF(OR(F135="",J135="",N(J135)=0),"",IF(F135/J135&lt;=cfg_Crit,"CRITICAL",IF(F135/J135&lt;=cfg_Low,"LOW","OK")))</f>
        <v/>
      </c>
      <c r="M135" s="98">
        <f>IF(B135="","",DATE(YEAR(B135),MONTH(B135),1))</f>
        <v/>
      </c>
      <c r="N135" s="86">
        <f>IF(OR(B135="",D135=""),"","CNT-"&amp;TEXT(ROW()-5,"00000"))</f>
        <v/>
      </c>
      <c r="O135" s="86">
        <f>IF(P135="","",D135&amp;"|"&amp;P135)</f>
        <v/>
      </c>
      <c r="P135" s="86">
        <f>IF(OR(D135="",F135=""),"",COUNTIFS($D$6:D135,D135,$F$6:F135,"&lt;&gt;"))</f>
        <v/>
      </c>
    </row>
    <row r="136" ht="20" customHeight="1">
      <c r="B136" s="93" t="n"/>
      <c r="C136" s="94">
        <f>IF(B136="","",WEEKNUM(B136,21))</f>
        <v/>
      </c>
      <c r="D136" s="95" t="n"/>
      <c r="E136" s="86">
        <f>IF(D136="","",IFERROR(INDEX(Eng_Item,MATCH(D136,Eng_Label,0)),"not in list"))</f>
        <v/>
      </c>
      <c r="F136" s="96" t="n"/>
      <c r="G136" s="87">
        <f>IF(OR(P136="",N(P136)&lt;=1),"",INDEX($F$6:$F$3005,MATCH(D136&amp;"|"&amp;(P136-1),$O$6:$O$3005,0)))</f>
        <v/>
      </c>
      <c r="H136" s="87">
        <f>IF(G136="","",MAX(0,G136-F136))</f>
        <v/>
      </c>
      <c r="I136" s="95" t="n"/>
      <c r="J136" s="87">
        <f>IF(D136="","",IFERROR(INDEX(Eng_PAR,MATCH(D136,Eng_Label,0)),""))</f>
        <v/>
      </c>
      <c r="K136" s="97">
        <f>IF(OR(F136="",J136=""),"",F136-J136)</f>
        <v/>
      </c>
      <c r="L136" s="86">
        <f>IF(OR(F136="",J136="",N(J136)=0),"",IF(F136/J136&lt;=cfg_Crit,"CRITICAL",IF(F136/J136&lt;=cfg_Low,"LOW","OK")))</f>
        <v/>
      </c>
      <c r="M136" s="98">
        <f>IF(B136="","",DATE(YEAR(B136),MONTH(B136),1))</f>
        <v/>
      </c>
      <c r="N136" s="86">
        <f>IF(OR(B136="",D136=""),"","CNT-"&amp;TEXT(ROW()-5,"00000"))</f>
        <v/>
      </c>
      <c r="O136" s="86">
        <f>IF(P136="","",D136&amp;"|"&amp;P136)</f>
        <v/>
      </c>
      <c r="P136" s="86">
        <f>IF(OR(D136="",F136=""),"",COUNTIFS($D$6:D136,D136,$F$6:F136,"&lt;&gt;"))</f>
        <v/>
      </c>
    </row>
    <row r="137" ht="20" customHeight="1">
      <c r="B137" s="93" t="n"/>
      <c r="C137" s="94">
        <f>IF(B137="","",WEEKNUM(B137,21))</f>
        <v/>
      </c>
      <c r="D137" s="95" t="n"/>
      <c r="E137" s="86">
        <f>IF(D137="","",IFERROR(INDEX(Eng_Item,MATCH(D137,Eng_Label,0)),"not in list"))</f>
        <v/>
      </c>
      <c r="F137" s="96" t="n"/>
      <c r="G137" s="87">
        <f>IF(OR(P137="",N(P137)&lt;=1),"",INDEX($F$6:$F$3005,MATCH(D137&amp;"|"&amp;(P137-1),$O$6:$O$3005,0)))</f>
        <v/>
      </c>
      <c r="H137" s="87">
        <f>IF(G137="","",MAX(0,G137-F137))</f>
        <v/>
      </c>
      <c r="I137" s="95" t="n"/>
      <c r="J137" s="87">
        <f>IF(D137="","",IFERROR(INDEX(Eng_PAR,MATCH(D137,Eng_Label,0)),""))</f>
        <v/>
      </c>
      <c r="K137" s="97">
        <f>IF(OR(F137="",J137=""),"",F137-J137)</f>
        <v/>
      </c>
      <c r="L137" s="86">
        <f>IF(OR(F137="",J137="",N(J137)=0),"",IF(F137/J137&lt;=cfg_Crit,"CRITICAL",IF(F137/J137&lt;=cfg_Low,"LOW","OK")))</f>
        <v/>
      </c>
      <c r="M137" s="98">
        <f>IF(B137="","",DATE(YEAR(B137),MONTH(B137),1))</f>
        <v/>
      </c>
      <c r="N137" s="86">
        <f>IF(OR(B137="",D137=""),"","CNT-"&amp;TEXT(ROW()-5,"00000"))</f>
        <v/>
      </c>
      <c r="O137" s="86">
        <f>IF(P137="","",D137&amp;"|"&amp;P137)</f>
        <v/>
      </c>
      <c r="P137" s="86">
        <f>IF(OR(D137="",F137=""),"",COUNTIFS($D$6:D137,D137,$F$6:F137,"&lt;&gt;"))</f>
        <v/>
      </c>
    </row>
    <row r="138" ht="20" customHeight="1">
      <c r="B138" s="93" t="n"/>
      <c r="C138" s="94">
        <f>IF(B138="","",WEEKNUM(B138,21))</f>
        <v/>
      </c>
      <c r="D138" s="95" t="n"/>
      <c r="E138" s="86">
        <f>IF(D138="","",IFERROR(INDEX(Eng_Item,MATCH(D138,Eng_Label,0)),"not in list"))</f>
        <v/>
      </c>
      <c r="F138" s="96" t="n"/>
      <c r="G138" s="87">
        <f>IF(OR(P138="",N(P138)&lt;=1),"",INDEX($F$6:$F$3005,MATCH(D138&amp;"|"&amp;(P138-1),$O$6:$O$3005,0)))</f>
        <v/>
      </c>
      <c r="H138" s="87">
        <f>IF(G138="","",MAX(0,G138-F138))</f>
        <v/>
      </c>
      <c r="I138" s="95" t="n"/>
      <c r="J138" s="87">
        <f>IF(D138="","",IFERROR(INDEX(Eng_PAR,MATCH(D138,Eng_Label,0)),""))</f>
        <v/>
      </c>
      <c r="K138" s="97">
        <f>IF(OR(F138="",J138=""),"",F138-J138)</f>
        <v/>
      </c>
      <c r="L138" s="86">
        <f>IF(OR(F138="",J138="",N(J138)=0),"",IF(F138/J138&lt;=cfg_Crit,"CRITICAL",IF(F138/J138&lt;=cfg_Low,"LOW","OK")))</f>
        <v/>
      </c>
      <c r="M138" s="98">
        <f>IF(B138="","",DATE(YEAR(B138),MONTH(B138),1))</f>
        <v/>
      </c>
      <c r="N138" s="86">
        <f>IF(OR(B138="",D138=""),"","CNT-"&amp;TEXT(ROW()-5,"00000"))</f>
        <v/>
      </c>
      <c r="O138" s="86">
        <f>IF(P138="","",D138&amp;"|"&amp;P138)</f>
        <v/>
      </c>
      <c r="P138" s="86">
        <f>IF(OR(D138="",F138=""),"",COUNTIFS($D$6:D138,D138,$F$6:F138,"&lt;&gt;"))</f>
        <v/>
      </c>
    </row>
    <row r="139" ht="20" customHeight="1">
      <c r="B139" s="93" t="n"/>
      <c r="C139" s="94">
        <f>IF(B139="","",WEEKNUM(B139,21))</f>
        <v/>
      </c>
      <c r="D139" s="95" t="n"/>
      <c r="E139" s="86">
        <f>IF(D139="","",IFERROR(INDEX(Eng_Item,MATCH(D139,Eng_Label,0)),"not in list"))</f>
        <v/>
      </c>
      <c r="F139" s="96" t="n"/>
      <c r="G139" s="87">
        <f>IF(OR(P139="",N(P139)&lt;=1),"",INDEX($F$6:$F$3005,MATCH(D139&amp;"|"&amp;(P139-1),$O$6:$O$3005,0)))</f>
        <v/>
      </c>
      <c r="H139" s="87">
        <f>IF(G139="","",MAX(0,G139-F139))</f>
        <v/>
      </c>
      <c r="I139" s="95" t="n"/>
      <c r="J139" s="87">
        <f>IF(D139="","",IFERROR(INDEX(Eng_PAR,MATCH(D139,Eng_Label,0)),""))</f>
        <v/>
      </c>
      <c r="K139" s="97">
        <f>IF(OR(F139="",J139=""),"",F139-J139)</f>
        <v/>
      </c>
      <c r="L139" s="86">
        <f>IF(OR(F139="",J139="",N(J139)=0),"",IF(F139/J139&lt;=cfg_Crit,"CRITICAL",IF(F139/J139&lt;=cfg_Low,"LOW","OK")))</f>
        <v/>
      </c>
      <c r="M139" s="98">
        <f>IF(B139="","",DATE(YEAR(B139),MONTH(B139),1))</f>
        <v/>
      </c>
      <c r="N139" s="86">
        <f>IF(OR(B139="",D139=""),"","CNT-"&amp;TEXT(ROW()-5,"00000"))</f>
        <v/>
      </c>
      <c r="O139" s="86">
        <f>IF(P139="","",D139&amp;"|"&amp;P139)</f>
        <v/>
      </c>
      <c r="P139" s="86">
        <f>IF(OR(D139="",F139=""),"",COUNTIFS($D$6:D139,D139,$F$6:F139,"&lt;&gt;"))</f>
        <v/>
      </c>
    </row>
    <row r="140" ht="20" customHeight="1">
      <c r="B140" s="93" t="n"/>
      <c r="C140" s="94">
        <f>IF(B140="","",WEEKNUM(B140,21))</f>
        <v/>
      </c>
      <c r="D140" s="95" t="n"/>
      <c r="E140" s="86">
        <f>IF(D140="","",IFERROR(INDEX(Eng_Item,MATCH(D140,Eng_Label,0)),"not in list"))</f>
        <v/>
      </c>
      <c r="F140" s="96" t="n"/>
      <c r="G140" s="87">
        <f>IF(OR(P140="",N(P140)&lt;=1),"",INDEX($F$6:$F$3005,MATCH(D140&amp;"|"&amp;(P140-1),$O$6:$O$3005,0)))</f>
        <v/>
      </c>
      <c r="H140" s="87">
        <f>IF(G140="","",MAX(0,G140-F140))</f>
        <v/>
      </c>
      <c r="I140" s="95" t="n"/>
      <c r="J140" s="87">
        <f>IF(D140="","",IFERROR(INDEX(Eng_PAR,MATCH(D140,Eng_Label,0)),""))</f>
        <v/>
      </c>
      <c r="K140" s="97">
        <f>IF(OR(F140="",J140=""),"",F140-J140)</f>
        <v/>
      </c>
      <c r="L140" s="86">
        <f>IF(OR(F140="",J140="",N(J140)=0),"",IF(F140/J140&lt;=cfg_Crit,"CRITICAL",IF(F140/J140&lt;=cfg_Low,"LOW","OK")))</f>
        <v/>
      </c>
      <c r="M140" s="98">
        <f>IF(B140="","",DATE(YEAR(B140),MONTH(B140),1))</f>
        <v/>
      </c>
      <c r="N140" s="86">
        <f>IF(OR(B140="",D140=""),"","CNT-"&amp;TEXT(ROW()-5,"00000"))</f>
        <v/>
      </c>
      <c r="O140" s="86">
        <f>IF(P140="","",D140&amp;"|"&amp;P140)</f>
        <v/>
      </c>
      <c r="P140" s="86">
        <f>IF(OR(D140="",F140=""),"",COUNTIFS($D$6:D140,D140,$F$6:F140,"&lt;&gt;"))</f>
        <v/>
      </c>
    </row>
    <row r="141" ht="20" customHeight="1">
      <c r="B141" s="93" t="n"/>
      <c r="C141" s="94">
        <f>IF(B141="","",WEEKNUM(B141,21))</f>
        <v/>
      </c>
      <c r="D141" s="95" t="n"/>
      <c r="E141" s="86">
        <f>IF(D141="","",IFERROR(INDEX(Eng_Item,MATCH(D141,Eng_Label,0)),"not in list"))</f>
        <v/>
      </c>
      <c r="F141" s="96" t="n"/>
      <c r="G141" s="87">
        <f>IF(OR(P141="",N(P141)&lt;=1),"",INDEX($F$6:$F$3005,MATCH(D141&amp;"|"&amp;(P141-1),$O$6:$O$3005,0)))</f>
        <v/>
      </c>
      <c r="H141" s="87">
        <f>IF(G141="","",MAX(0,G141-F141))</f>
        <v/>
      </c>
      <c r="I141" s="95" t="n"/>
      <c r="J141" s="87">
        <f>IF(D141="","",IFERROR(INDEX(Eng_PAR,MATCH(D141,Eng_Label,0)),""))</f>
        <v/>
      </c>
      <c r="K141" s="97">
        <f>IF(OR(F141="",J141=""),"",F141-J141)</f>
        <v/>
      </c>
      <c r="L141" s="86">
        <f>IF(OR(F141="",J141="",N(J141)=0),"",IF(F141/J141&lt;=cfg_Crit,"CRITICAL",IF(F141/J141&lt;=cfg_Low,"LOW","OK")))</f>
        <v/>
      </c>
      <c r="M141" s="98">
        <f>IF(B141="","",DATE(YEAR(B141),MONTH(B141),1))</f>
        <v/>
      </c>
      <c r="N141" s="86">
        <f>IF(OR(B141="",D141=""),"","CNT-"&amp;TEXT(ROW()-5,"00000"))</f>
        <v/>
      </c>
      <c r="O141" s="86">
        <f>IF(P141="","",D141&amp;"|"&amp;P141)</f>
        <v/>
      </c>
      <c r="P141" s="86">
        <f>IF(OR(D141="",F141=""),"",COUNTIFS($D$6:D141,D141,$F$6:F141,"&lt;&gt;"))</f>
        <v/>
      </c>
    </row>
    <row r="142" ht="20" customHeight="1">
      <c r="B142" s="93" t="n"/>
      <c r="C142" s="94">
        <f>IF(B142="","",WEEKNUM(B142,21))</f>
        <v/>
      </c>
      <c r="D142" s="95" t="n"/>
      <c r="E142" s="86">
        <f>IF(D142="","",IFERROR(INDEX(Eng_Item,MATCH(D142,Eng_Label,0)),"not in list"))</f>
        <v/>
      </c>
      <c r="F142" s="96" t="n"/>
      <c r="G142" s="87">
        <f>IF(OR(P142="",N(P142)&lt;=1),"",INDEX($F$6:$F$3005,MATCH(D142&amp;"|"&amp;(P142-1),$O$6:$O$3005,0)))</f>
        <v/>
      </c>
      <c r="H142" s="87">
        <f>IF(G142="","",MAX(0,G142-F142))</f>
        <v/>
      </c>
      <c r="I142" s="95" t="n"/>
      <c r="J142" s="87">
        <f>IF(D142="","",IFERROR(INDEX(Eng_PAR,MATCH(D142,Eng_Label,0)),""))</f>
        <v/>
      </c>
      <c r="K142" s="97">
        <f>IF(OR(F142="",J142=""),"",F142-J142)</f>
        <v/>
      </c>
      <c r="L142" s="86">
        <f>IF(OR(F142="",J142="",N(J142)=0),"",IF(F142/J142&lt;=cfg_Crit,"CRITICAL",IF(F142/J142&lt;=cfg_Low,"LOW","OK")))</f>
        <v/>
      </c>
      <c r="M142" s="98">
        <f>IF(B142="","",DATE(YEAR(B142),MONTH(B142),1))</f>
        <v/>
      </c>
      <c r="N142" s="86">
        <f>IF(OR(B142="",D142=""),"","CNT-"&amp;TEXT(ROW()-5,"00000"))</f>
        <v/>
      </c>
      <c r="O142" s="86">
        <f>IF(P142="","",D142&amp;"|"&amp;P142)</f>
        <v/>
      </c>
      <c r="P142" s="86">
        <f>IF(OR(D142="",F142=""),"",COUNTIFS($D$6:D142,D142,$F$6:F142,"&lt;&gt;"))</f>
        <v/>
      </c>
    </row>
    <row r="143" ht="20" customHeight="1">
      <c r="B143" s="93" t="n"/>
      <c r="C143" s="94">
        <f>IF(B143="","",WEEKNUM(B143,21))</f>
        <v/>
      </c>
      <c r="D143" s="95" t="n"/>
      <c r="E143" s="86">
        <f>IF(D143="","",IFERROR(INDEX(Eng_Item,MATCH(D143,Eng_Label,0)),"not in list"))</f>
        <v/>
      </c>
      <c r="F143" s="96" t="n"/>
      <c r="G143" s="87">
        <f>IF(OR(P143="",N(P143)&lt;=1),"",INDEX($F$6:$F$3005,MATCH(D143&amp;"|"&amp;(P143-1),$O$6:$O$3005,0)))</f>
        <v/>
      </c>
      <c r="H143" s="87">
        <f>IF(G143="","",MAX(0,G143-F143))</f>
        <v/>
      </c>
      <c r="I143" s="95" t="n"/>
      <c r="J143" s="87">
        <f>IF(D143="","",IFERROR(INDEX(Eng_PAR,MATCH(D143,Eng_Label,0)),""))</f>
        <v/>
      </c>
      <c r="K143" s="97">
        <f>IF(OR(F143="",J143=""),"",F143-J143)</f>
        <v/>
      </c>
      <c r="L143" s="86">
        <f>IF(OR(F143="",J143="",N(J143)=0),"",IF(F143/J143&lt;=cfg_Crit,"CRITICAL",IF(F143/J143&lt;=cfg_Low,"LOW","OK")))</f>
        <v/>
      </c>
      <c r="M143" s="98">
        <f>IF(B143="","",DATE(YEAR(B143),MONTH(B143),1))</f>
        <v/>
      </c>
      <c r="N143" s="86">
        <f>IF(OR(B143="",D143=""),"","CNT-"&amp;TEXT(ROW()-5,"00000"))</f>
        <v/>
      </c>
      <c r="O143" s="86">
        <f>IF(P143="","",D143&amp;"|"&amp;P143)</f>
        <v/>
      </c>
      <c r="P143" s="86">
        <f>IF(OR(D143="",F143=""),"",COUNTIFS($D$6:D143,D143,$F$6:F143,"&lt;&gt;"))</f>
        <v/>
      </c>
    </row>
    <row r="144" ht="20" customHeight="1">
      <c r="B144" s="93" t="n"/>
      <c r="C144" s="94">
        <f>IF(B144="","",WEEKNUM(B144,21))</f>
        <v/>
      </c>
      <c r="D144" s="95" t="n"/>
      <c r="E144" s="86">
        <f>IF(D144="","",IFERROR(INDEX(Eng_Item,MATCH(D144,Eng_Label,0)),"not in list"))</f>
        <v/>
      </c>
      <c r="F144" s="96" t="n"/>
      <c r="G144" s="87">
        <f>IF(OR(P144="",N(P144)&lt;=1),"",INDEX($F$6:$F$3005,MATCH(D144&amp;"|"&amp;(P144-1),$O$6:$O$3005,0)))</f>
        <v/>
      </c>
      <c r="H144" s="87">
        <f>IF(G144="","",MAX(0,G144-F144))</f>
        <v/>
      </c>
      <c r="I144" s="95" t="n"/>
      <c r="J144" s="87">
        <f>IF(D144="","",IFERROR(INDEX(Eng_PAR,MATCH(D144,Eng_Label,0)),""))</f>
        <v/>
      </c>
      <c r="K144" s="97">
        <f>IF(OR(F144="",J144=""),"",F144-J144)</f>
        <v/>
      </c>
      <c r="L144" s="86">
        <f>IF(OR(F144="",J144="",N(J144)=0),"",IF(F144/J144&lt;=cfg_Crit,"CRITICAL",IF(F144/J144&lt;=cfg_Low,"LOW","OK")))</f>
        <v/>
      </c>
      <c r="M144" s="98">
        <f>IF(B144="","",DATE(YEAR(B144),MONTH(B144),1))</f>
        <v/>
      </c>
      <c r="N144" s="86">
        <f>IF(OR(B144="",D144=""),"","CNT-"&amp;TEXT(ROW()-5,"00000"))</f>
        <v/>
      </c>
      <c r="O144" s="86">
        <f>IF(P144="","",D144&amp;"|"&amp;P144)</f>
        <v/>
      </c>
      <c r="P144" s="86">
        <f>IF(OR(D144="",F144=""),"",COUNTIFS($D$6:D144,D144,$F$6:F144,"&lt;&gt;"))</f>
        <v/>
      </c>
    </row>
    <row r="145" ht="20" customHeight="1">
      <c r="B145" s="93" t="n"/>
      <c r="C145" s="94">
        <f>IF(B145="","",WEEKNUM(B145,21))</f>
        <v/>
      </c>
      <c r="D145" s="95" t="n"/>
      <c r="E145" s="86">
        <f>IF(D145="","",IFERROR(INDEX(Eng_Item,MATCH(D145,Eng_Label,0)),"not in list"))</f>
        <v/>
      </c>
      <c r="F145" s="96" t="n"/>
      <c r="G145" s="87">
        <f>IF(OR(P145="",N(P145)&lt;=1),"",INDEX($F$6:$F$3005,MATCH(D145&amp;"|"&amp;(P145-1),$O$6:$O$3005,0)))</f>
        <v/>
      </c>
      <c r="H145" s="87">
        <f>IF(G145="","",MAX(0,G145-F145))</f>
        <v/>
      </c>
      <c r="I145" s="95" t="n"/>
      <c r="J145" s="87">
        <f>IF(D145="","",IFERROR(INDEX(Eng_PAR,MATCH(D145,Eng_Label,0)),""))</f>
        <v/>
      </c>
      <c r="K145" s="97">
        <f>IF(OR(F145="",J145=""),"",F145-J145)</f>
        <v/>
      </c>
      <c r="L145" s="86">
        <f>IF(OR(F145="",J145="",N(J145)=0),"",IF(F145/J145&lt;=cfg_Crit,"CRITICAL",IF(F145/J145&lt;=cfg_Low,"LOW","OK")))</f>
        <v/>
      </c>
      <c r="M145" s="98">
        <f>IF(B145="","",DATE(YEAR(B145),MONTH(B145),1))</f>
        <v/>
      </c>
      <c r="N145" s="86">
        <f>IF(OR(B145="",D145=""),"","CNT-"&amp;TEXT(ROW()-5,"00000"))</f>
        <v/>
      </c>
      <c r="O145" s="86">
        <f>IF(P145="","",D145&amp;"|"&amp;P145)</f>
        <v/>
      </c>
      <c r="P145" s="86">
        <f>IF(OR(D145="",F145=""),"",COUNTIFS($D$6:D145,D145,$F$6:F145,"&lt;&gt;"))</f>
        <v/>
      </c>
    </row>
    <row r="146" ht="20" customHeight="1">
      <c r="B146" s="93" t="n"/>
      <c r="C146" s="94">
        <f>IF(B146="","",WEEKNUM(B146,21))</f>
        <v/>
      </c>
      <c r="D146" s="95" t="n"/>
      <c r="E146" s="86">
        <f>IF(D146="","",IFERROR(INDEX(Eng_Item,MATCH(D146,Eng_Label,0)),"not in list"))</f>
        <v/>
      </c>
      <c r="F146" s="96" t="n"/>
      <c r="G146" s="87">
        <f>IF(OR(P146="",N(P146)&lt;=1),"",INDEX($F$6:$F$3005,MATCH(D146&amp;"|"&amp;(P146-1),$O$6:$O$3005,0)))</f>
        <v/>
      </c>
      <c r="H146" s="87">
        <f>IF(G146="","",MAX(0,G146-F146))</f>
        <v/>
      </c>
      <c r="I146" s="95" t="n"/>
      <c r="J146" s="87">
        <f>IF(D146="","",IFERROR(INDEX(Eng_PAR,MATCH(D146,Eng_Label,0)),""))</f>
        <v/>
      </c>
      <c r="K146" s="97">
        <f>IF(OR(F146="",J146=""),"",F146-J146)</f>
        <v/>
      </c>
      <c r="L146" s="86">
        <f>IF(OR(F146="",J146="",N(J146)=0),"",IF(F146/J146&lt;=cfg_Crit,"CRITICAL",IF(F146/J146&lt;=cfg_Low,"LOW","OK")))</f>
        <v/>
      </c>
      <c r="M146" s="98">
        <f>IF(B146="","",DATE(YEAR(B146),MONTH(B146),1))</f>
        <v/>
      </c>
      <c r="N146" s="86">
        <f>IF(OR(B146="",D146=""),"","CNT-"&amp;TEXT(ROW()-5,"00000"))</f>
        <v/>
      </c>
      <c r="O146" s="86">
        <f>IF(P146="","",D146&amp;"|"&amp;P146)</f>
        <v/>
      </c>
      <c r="P146" s="86">
        <f>IF(OR(D146="",F146=""),"",COUNTIFS($D$6:D146,D146,$F$6:F146,"&lt;&gt;"))</f>
        <v/>
      </c>
    </row>
    <row r="147" ht="20" customHeight="1">
      <c r="B147" s="93" t="n"/>
      <c r="C147" s="94">
        <f>IF(B147="","",WEEKNUM(B147,21))</f>
        <v/>
      </c>
      <c r="D147" s="95" t="n"/>
      <c r="E147" s="86">
        <f>IF(D147="","",IFERROR(INDEX(Eng_Item,MATCH(D147,Eng_Label,0)),"not in list"))</f>
        <v/>
      </c>
      <c r="F147" s="96" t="n"/>
      <c r="G147" s="87">
        <f>IF(OR(P147="",N(P147)&lt;=1),"",INDEX($F$6:$F$3005,MATCH(D147&amp;"|"&amp;(P147-1),$O$6:$O$3005,0)))</f>
        <v/>
      </c>
      <c r="H147" s="87">
        <f>IF(G147="","",MAX(0,G147-F147))</f>
        <v/>
      </c>
      <c r="I147" s="95" t="n"/>
      <c r="J147" s="87">
        <f>IF(D147="","",IFERROR(INDEX(Eng_PAR,MATCH(D147,Eng_Label,0)),""))</f>
        <v/>
      </c>
      <c r="K147" s="97">
        <f>IF(OR(F147="",J147=""),"",F147-J147)</f>
        <v/>
      </c>
      <c r="L147" s="86">
        <f>IF(OR(F147="",J147="",N(J147)=0),"",IF(F147/J147&lt;=cfg_Crit,"CRITICAL",IF(F147/J147&lt;=cfg_Low,"LOW","OK")))</f>
        <v/>
      </c>
      <c r="M147" s="98">
        <f>IF(B147="","",DATE(YEAR(B147),MONTH(B147),1))</f>
        <v/>
      </c>
      <c r="N147" s="86">
        <f>IF(OR(B147="",D147=""),"","CNT-"&amp;TEXT(ROW()-5,"00000"))</f>
        <v/>
      </c>
      <c r="O147" s="86">
        <f>IF(P147="","",D147&amp;"|"&amp;P147)</f>
        <v/>
      </c>
      <c r="P147" s="86">
        <f>IF(OR(D147="",F147=""),"",COUNTIFS($D$6:D147,D147,$F$6:F147,"&lt;&gt;"))</f>
        <v/>
      </c>
    </row>
    <row r="148" ht="20" customHeight="1">
      <c r="B148" s="93" t="n"/>
      <c r="C148" s="94">
        <f>IF(B148="","",WEEKNUM(B148,21))</f>
        <v/>
      </c>
      <c r="D148" s="95" t="n"/>
      <c r="E148" s="86">
        <f>IF(D148="","",IFERROR(INDEX(Eng_Item,MATCH(D148,Eng_Label,0)),"not in list"))</f>
        <v/>
      </c>
      <c r="F148" s="96" t="n"/>
      <c r="G148" s="87">
        <f>IF(OR(P148="",N(P148)&lt;=1),"",INDEX($F$6:$F$3005,MATCH(D148&amp;"|"&amp;(P148-1),$O$6:$O$3005,0)))</f>
        <v/>
      </c>
      <c r="H148" s="87">
        <f>IF(G148="","",MAX(0,G148-F148))</f>
        <v/>
      </c>
      <c r="I148" s="95" t="n"/>
      <c r="J148" s="87">
        <f>IF(D148="","",IFERROR(INDEX(Eng_PAR,MATCH(D148,Eng_Label,0)),""))</f>
        <v/>
      </c>
      <c r="K148" s="97">
        <f>IF(OR(F148="",J148=""),"",F148-J148)</f>
        <v/>
      </c>
      <c r="L148" s="86">
        <f>IF(OR(F148="",J148="",N(J148)=0),"",IF(F148/J148&lt;=cfg_Crit,"CRITICAL",IF(F148/J148&lt;=cfg_Low,"LOW","OK")))</f>
        <v/>
      </c>
      <c r="M148" s="98">
        <f>IF(B148="","",DATE(YEAR(B148),MONTH(B148),1))</f>
        <v/>
      </c>
      <c r="N148" s="86">
        <f>IF(OR(B148="",D148=""),"","CNT-"&amp;TEXT(ROW()-5,"00000"))</f>
        <v/>
      </c>
      <c r="O148" s="86">
        <f>IF(P148="","",D148&amp;"|"&amp;P148)</f>
        <v/>
      </c>
      <c r="P148" s="86">
        <f>IF(OR(D148="",F148=""),"",COUNTIFS($D$6:D148,D148,$F$6:F148,"&lt;&gt;"))</f>
        <v/>
      </c>
    </row>
    <row r="149" ht="20" customHeight="1">
      <c r="B149" s="93" t="n"/>
      <c r="C149" s="94">
        <f>IF(B149="","",WEEKNUM(B149,21))</f>
        <v/>
      </c>
      <c r="D149" s="95" t="n"/>
      <c r="E149" s="86">
        <f>IF(D149="","",IFERROR(INDEX(Eng_Item,MATCH(D149,Eng_Label,0)),"not in list"))</f>
        <v/>
      </c>
      <c r="F149" s="96" t="n"/>
      <c r="G149" s="87">
        <f>IF(OR(P149="",N(P149)&lt;=1),"",INDEX($F$6:$F$3005,MATCH(D149&amp;"|"&amp;(P149-1),$O$6:$O$3005,0)))</f>
        <v/>
      </c>
      <c r="H149" s="87">
        <f>IF(G149="","",MAX(0,G149-F149))</f>
        <v/>
      </c>
      <c r="I149" s="95" t="n"/>
      <c r="J149" s="87">
        <f>IF(D149="","",IFERROR(INDEX(Eng_PAR,MATCH(D149,Eng_Label,0)),""))</f>
        <v/>
      </c>
      <c r="K149" s="97">
        <f>IF(OR(F149="",J149=""),"",F149-J149)</f>
        <v/>
      </c>
      <c r="L149" s="86">
        <f>IF(OR(F149="",J149="",N(J149)=0),"",IF(F149/J149&lt;=cfg_Crit,"CRITICAL",IF(F149/J149&lt;=cfg_Low,"LOW","OK")))</f>
        <v/>
      </c>
      <c r="M149" s="98">
        <f>IF(B149="","",DATE(YEAR(B149),MONTH(B149),1))</f>
        <v/>
      </c>
      <c r="N149" s="86">
        <f>IF(OR(B149="",D149=""),"","CNT-"&amp;TEXT(ROW()-5,"00000"))</f>
        <v/>
      </c>
      <c r="O149" s="86">
        <f>IF(P149="","",D149&amp;"|"&amp;P149)</f>
        <v/>
      </c>
      <c r="P149" s="86">
        <f>IF(OR(D149="",F149=""),"",COUNTIFS($D$6:D149,D149,$F$6:F149,"&lt;&gt;"))</f>
        <v/>
      </c>
    </row>
    <row r="150" ht="20" customHeight="1">
      <c r="B150" s="93" t="n"/>
      <c r="C150" s="94">
        <f>IF(B150="","",WEEKNUM(B150,21))</f>
        <v/>
      </c>
      <c r="D150" s="95" t="n"/>
      <c r="E150" s="86">
        <f>IF(D150="","",IFERROR(INDEX(Eng_Item,MATCH(D150,Eng_Label,0)),"not in list"))</f>
        <v/>
      </c>
      <c r="F150" s="96" t="n"/>
      <c r="G150" s="87">
        <f>IF(OR(P150="",N(P150)&lt;=1),"",INDEX($F$6:$F$3005,MATCH(D150&amp;"|"&amp;(P150-1),$O$6:$O$3005,0)))</f>
        <v/>
      </c>
      <c r="H150" s="87">
        <f>IF(G150="","",MAX(0,G150-F150))</f>
        <v/>
      </c>
      <c r="I150" s="95" t="n"/>
      <c r="J150" s="87">
        <f>IF(D150="","",IFERROR(INDEX(Eng_PAR,MATCH(D150,Eng_Label,0)),""))</f>
        <v/>
      </c>
      <c r="K150" s="97">
        <f>IF(OR(F150="",J150=""),"",F150-J150)</f>
        <v/>
      </c>
      <c r="L150" s="86">
        <f>IF(OR(F150="",J150="",N(J150)=0),"",IF(F150/J150&lt;=cfg_Crit,"CRITICAL",IF(F150/J150&lt;=cfg_Low,"LOW","OK")))</f>
        <v/>
      </c>
      <c r="M150" s="98">
        <f>IF(B150="","",DATE(YEAR(B150),MONTH(B150),1))</f>
        <v/>
      </c>
      <c r="N150" s="86">
        <f>IF(OR(B150="",D150=""),"","CNT-"&amp;TEXT(ROW()-5,"00000"))</f>
        <v/>
      </c>
      <c r="O150" s="86">
        <f>IF(P150="","",D150&amp;"|"&amp;P150)</f>
        <v/>
      </c>
      <c r="P150" s="86">
        <f>IF(OR(D150="",F150=""),"",COUNTIFS($D$6:D150,D150,$F$6:F150,"&lt;&gt;"))</f>
        <v/>
      </c>
    </row>
    <row r="151" ht="20" customHeight="1">
      <c r="B151" s="93" t="n"/>
      <c r="C151" s="94">
        <f>IF(B151="","",WEEKNUM(B151,21))</f>
        <v/>
      </c>
      <c r="D151" s="95" t="n"/>
      <c r="E151" s="86">
        <f>IF(D151="","",IFERROR(INDEX(Eng_Item,MATCH(D151,Eng_Label,0)),"not in list"))</f>
        <v/>
      </c>
      <c r="F151" s="96" t="n"/>
      <c r="G151" s="87">
        <f>IF(OR(P151="",N(P151)&lt;=1),"",INDEX($F$6:$F$3005,MATCH(D151&amp;"|"&amp;(P151-1),$O$6:$O$3005,0)))</f>
        <v/>
      </c>
      <c r="H151" s="87">
        <f>IF(G151="","",MAX(0,G151-F151))</f>
        <v/>
      </c>
      <c r="I151" s="95" t="n"/>
      <c r="J151" s="87">
        <f>IF(D151="","",IFERROR(INDEX(Eng_PAR,MATCH(D151,Eng_Label,0)),""))</f>
        <v/>
      </c>
      <c r="K151" s="97">
        <f>IF(OR(F151="",J151=""),"",F151-J151)</f>
        <v/>
      </c>
      <c r="L151" s="86">
        <f>IF(OR(F151="",J151="",N(J151)=0),"",IF(F151/J151&lt;=cfg_Crit,"CRITICAL",IF(F151/J151&lt;=cfg_Low,"LOW","OK")))</f>
        <v/>
      </c>
      <c r="M151" s="98">
        <f>IF(B151="","",DATE(YEAR(B151),MONTH(B151),1))</f>
        <v/>
      </c>
      <c r="N151" s="86">
        <f>IF(OR(B151="",D151=""),"","CNT-"&amp;TEXT(ROW()-5,"00000"))</f>
        <v/>
      </c>
      <c r="O151" s="86">
        <f>IF(P151="","",D151&amp;"|"&amp;P151)</f>
        <v/>
      </c>
      <c r="P151" s="86">
        <f>IF(OR(D151="",F151=""),"",COUNTIFS($D$6:D151,D151,$F$6:F151,"&lt;&gt;"))</f>
        <v/>
      </c>
    </row>
    <row r="152" ht="20" customHeight="1">
      <c r="B152" s="93" t="n"/>
      <c r="C152" s="94">
        <f>IF(B152="","",WEEKNUM(B152,21))</f>
        <v/>
      </c>
      <c r="D152" s="95" t="n"/>
      <c r="E152" s="86">
        <f>IF(D152="","",IFERROR(INDEX(Eng_Item,MATCH(D152,Eng_Label,0)),"not in list"))</f>
        <v/>
      </c>
      <c r="F152" s="96" t="n"/>
      <c r="G152" s="87">
        <f>IF(OR(P152="",N(P152)&lt;=1),"",INDEX($F$6:$F$3005,MATCH(D152&amp;"|"&amp;(P152-1),$O$6:$O$3005,0)))</f>
        <v/>
      </c>
      <c r="H152" s="87">
        <f>IF(G152="","",MAX(0,G152-F152))</f>
        <v/>
      </c>
      <c r="I152" s="95" t="n"/>
      <c r="J152" s="87">
        <f>IF(D152="","",IFERROR(INDEX(Eng_PAR,MATCH(D152,Eng_Label,0)),""))</f>
        <v/>
      </c>
      <c r="K152" s="97">
        <f>IF(OR(F152="",J152=""),"",F152-J152)</f>
        <v/>
      </c>
      <c r="L152" s="86">
        <f>IF(OR(F152="",J152="",N(J152)=0),"",IF(F152/J152&lt;=cfg_Crit,"CRITICAL",IF(F152/J152&lt;=cfg_Low,"LOW","OK")))</f>
        <v/>
      </c>
      <c r="M152" s="98">
        <f>IF(B152="","",DATE(YEAR(B152),MONTH(B152),1))</f>
        <v/>
      </c>
      <c r="N152" s="86">
        <f>IF(OR(B152="",D152=""),"","CNT-"&amp;TEXT(ROW()-5,"00000"))</f>
        <v/>
      </c>
      <c r="O152" s="86">
        <f>IF(P152="","",D152&amp;"|"&amp;P152)</f>
        <v/>
      </c>
      <c r="P152" s="86">
        <f>IF(OR(D152="",F152=""),"",COUNTIFS($D$6:D152,D152,$F$6:F152,"&lt;&gt;"))</f>
        <v/>
      </c>
    </row>
    <row r="153" ht="20" customHeight="1">
      <c r="B153" s="93" t="n"/>
      <c r="C153" s="94">
        <f>IF(B153="","",WEEKNUM(B153,21))</f>
        <v/>
      </c>
      <c r="D153" s="95" t="n"/>
      <c r="E153" s="86">
        <f>IF(D153="","",IFERROR(INDEX(Eng_Item,MATCH(D153,Eng_Label,0)),"not in list"))</f>
        <v/>
      </c>
      <c r="F153" s="96" t="n"/>
      <c r="G153" s="87">
        <f>IF(OR(P153="",N(P153)&lt;=1),"",INDEX($F$6:$F$3005,MATCH(D153&amp;"|"&amp;(P153-1),$O$6:$O$3005,0)))</f>
        <v/>
      </c>
      <c r="H153" s="87">
        <f>IF(G153="","",MAX(0,G153-F153))</f>
        <v/>
      </c>
      <c r="I153" s="95" t="n"/>
      <c r="J153" s="87">
        <f>IF(D153="","",IFERROR(INDEX(Eng_PAR,MATCH(D153,Eng_Label,0)),""))</f>
        <v/>
      </c>
      <c r="K153" s="97">
        <f>IF(OR(F153="",J153=""),"",F153-J153)</f>
        <v/>
      </c>
      <c r="L153" s="86">
        <f>IF(OR(F153="",J153="",N(J153)=0),"",IF(F153/J153&lt;=cfg_Crit,"CRITICAL",IF(F153/J153&lt;=cfg_Low,"LOW","OK")))</f>
        <v/>
      </c>
      <c r="M153" s="98">
        <f>IF(B153="","",DATE(YEAR(B153),MONTH(B153),1))</f>
        <v/>
      </c>
      <c r="N153" s="86">
        <f>IF(OR(B153="",D153=""),"","CNT-"&amp;TEXT(ROW()-5,"00000"))</f>
        <v/>
      </c>
      <c r="O153" s="86">
        <f>IF(P153="","",D153&amp;"|"&amp;P153)</f>
        <v/>
      </c>
      <c r="P153" s="86">
        <f>IF(OR(D153="",F153=""),"",COUNTIFS($D$6:D153,D153,$F$6:F153,"&lt;&gt;"))</f>
        <v/>
      </c>
    </row>
    <row r="154" ht="20" customHeight="1">
      <c r="B154" s="93" t="n"/>
      <c r="C154" s="94">
        <f>IF(B154="","",WEEKNUM(B154,21))</f>
        <v/>
      </c>
      <c r="D154" s="95" t="n"/>
      <c r="E154" s="86">
        <f>IF(D154="","",IFERROR(INDEX(Eng_Item,MATCH(D154,Eng_Label,0)),"not in list"))</f>
        <v/>
      </c>
      <c r="F154" s="96" t="n"/>
      <c r="G154" s="87">
        <f>IF(OR(P154="",N(P154)&lt;=1),"",INDEX($F$6:$F$3005,MATCH(D154&amp;"|"&amp;(P154-1),$O$6:$O$3005,0)))</f>
        <v/>
      </c>
      <c r="H154" s="87">
        <f>IF(G154="","",MAX(0,G154-F154))</f>
        <v/>
      </c>
      <c r="I154" s="95" t="n"/>
      <c r="J154" s="87">
        <f>IF(D154="","",IFERROR(INDEX(Eng_PAR,MATCH(D154,Eng_Label,0)),""))</f>
        <v/>
      </c>
      <c r="K154" s="97">
        <f>IF(OR(F154="",J154=""),"",F154-J154)</f>
        <v/>
      </c>
      <c r="L154" s="86">
        <f>IF(OR(F154="",J154="",N(J154)=0),"",IF(F154/J154&lt;=cfg_Crit,"CRITICAL",IF(F154/J154&lt;=cfg_Low,"LOW","OK")))</f>
        <v/>
      </c>
      <c r="M154" s="98">
        <f>IF(B154="","",DATE(YEAR(B154),MONTH(B154),1))</f>
        <v/>
      </c>
      <c r="N154" s="86">
        <f>IF(OR(B154="",D154=""),"","CNT-"&amp;TEXT(ROW()-5,"00000"))</f>
        <v/>
      </c>
      <c r="O154" s="86">
        <f>IF(P154="","",D154&amp;"|"&amp;P154)</f>
        <v/>
      </c>
      <c r="P154" s="86">
        <f>IF(OR(D154="",F154=""),"",COUNTIFS($D$6:D154,D154,$F$6:F154,"&lt;&gt;"))</f>
        <v/>
      </c>
    </row>
    <row r="155" ht="20" customHeight="1">
      <c r="B155" s="93" t="n"/>
      <c r="C155" s="94">
        <f>IF(B155="","",WEEKNUM(B155,21))</f>
        <v/>
      </c>
      <c r="D155" s="95" t="n"/>
      <c r="E155" s="86">
        <f>IF(D155="","",IFERROR(INDEX(Eng_Item,MATCH(D155,Eng_Label,0)),"not in list"))</f>
        <v/>
      </c>
      <c r="F155" s="96" t="n"/>
      <c r="G155" s="87">
        <f>IF(OR(P155="",N(P155)&lt;=1),"",INDEX($F$6:$F$3005,MATCH(D155&amp;"|"&amp;(P155-1),$O$6:$O$3005,0)))</f>
        <v/>
      </c>
      <c r="H155" s="87">
        <f>IF(G155="","",MAX(0,G155-F155))</f>
        <v/>
      </c>
      <c r="I155" s="95" t="n"/>
      <c r="J155" s="87">
        <f>IF(D155="","",IFERROR(INDEX(Eng_PAR,MATCH(D155,Eng_Label,0)),""))</f>
        <v/>
      </c>
      <c r="K155" s="97">
        <f>IF(OR(F155="",J155=""),"",F155-J155)</f>
        <v/>
      </c>
      <c r="L155" s="86">
        <f>IF(OR(F155="",J155="",N(J155)=0),"",IF(F155/J155&lt;=cfg_Crit,"CRITICAL",IF(F155/J155&lt;=cfg_Low,"LOW","OK")))</f>
        <v/>
      </c>
      <c r="M155" s="98">
        <f>IF(B155="","",DATE(YEAR(B155),MONTH(B155),1))</f>
        <v/>
      </c>
      <c r="N155" s="86">
        <f>IF(OR(B155="",D155=""),"","CNT-"&amp;TEXT(ROW()-5,"00000"))</f>
        <v/>
      </c>
      <c r="O155" s="86">
        <f>IF(P155="","",D155&amp;"|"&amp;P155)</f>
        <v/>
      </c>
      <c r="P155" s="86">
        <f>IF(OR(D155="",F155=""),"",COUNTIFS($D$6:D155,D155,$F$6:F155,"&lt;&gt;"))</f>
        <v/>
      </c>
    </row>
    <row r="156" ht="20" customHeight="1">
      <c r="B156" s="93" t="n"/>
      <c r="C156" s="94">
        <f>IF(B156="","",WEEKNUM(B156,21))</f>
        <v/>
      </c>
      <c r="D156" s="95" t="n"/>
      <c r="E156" s="86">
        <f>IF(D156="","",IFERROR(INDEX(Eng_Item,MATCH(D156,Eng_Label,0)),"not in list"))</f>
        <v/>
      </c>
      <c r="F156" s="96" t="n"/>
      <c r="G156" s="87">
        <f>IF(OR(P156="",N(P156)&lt;=1),"",INDEX($F$6:$F$3005,MATCH(D156&amp;"|"&amp;(P156-1),$O$6:$O$3005,0)))</f>
        <v/>
      </c>
      <c r="H156" s="87">
        <f>IF(G156="","",MAX(0,G156-F156))</f>
        <v/>
      </c>
      <c r="I156" s="95" t="n"/>
      <c r="J156" s="87">
        <f>IF(D156="","",IFERROR(INDEX(Eng_PAR,MATCH(D156,Eng_Label,0)),""))</f>
        <v/>
      </c>
      <c r="K156" s="97">
        <f>IF(OR(F156="",J156=""),"",F156-J156)</f>
        <v/>
      </c>
      <c r="L156" s="86">
        <f>IF(OR(F156="",J156="",N(J156)=0),"",IF(F156/J156&lt;=cfg_Crit,"CRITICAL",IF(F156/J156&lt;=cfg_Low,"LOW","OK")))</f>
        <v/>
      </c>
      <c r="M156" s="98">
        <f>IF(B156="","",DATE(YEAR(B156),MONTH(B156),1))</f>
        <v/>
      </c>
      <c r="N156" s="86">
        <f>IF(OR(B156="",D156=""),"","CNT-"&amp;TEXT(ROW()-5,"00000"))</f>
        <v/>
      </c>
      <c r="O156" s="86">
        <f>IF(P156="","",D156&amp;"|"&amp;P156)</f>
        <v/>
      </c>
      <c r="P156" s="86">
        <f>IF(OR(D156="",F156=""),"",COUNTIFS($D$6:D156,D156,$F$6:F156,"&lt;&gt;"))</f>
        <v/>
      </c>
    </row>
    <row r="157" ht="20" customHeight="1">
      <c r="B157" s="93" t="n"/>
      <c r="C157" s="94">
        <f>IF(B157="","",WEEKNUM(B157,21))</f>
        <v/>
      </c>
      <c r="D157" s="95" t="n"/>
      <c r="E157" s="86">
        <f>IF(D157="","",IFERROR(INDEX(Eng_Item,MATCH(D157,Eng_Label,0)),"not in list"))</f>
        <v/>
      </c>
      <c r="F157" s="96" t="n"/>
      <c r="G157" s="87">
        <f>IF(OR(P157="",N(P157)&lt;=1),"",INDEX($F$6:$F$3005,MATCH(D157&amp;"|"&amp;(P157-1),$O$6:$O$3005,0)))</f>
        <v/>
      </c>
      <c r="H157" s="87">
        <f>IF(G157="","",MAX(0,G157-F157))</f>
        <v/>
      </c>
      <c r="I157" s="95" t="n"/>
      <c r="J157" s="87">
        <f>IF(D157="","",IFERROR(INDEX(Eng_PAR,MATCH(D157,Eng_Label,0)),""))</f>
        <v/>
      </c>
      <c r="K157" s="97">
        <f>IF(OR(F157="",J157=""),"",F157-J157)</f>
        <v/>
      </c>
      <c r="L157" s="86">
        <f>IF(OR(F157="",J157="",N(J157)=0),"",IF(F157/J157&lt;=cfg_Crit,"CRITICAL",IF(F157/J157&lt;=cfg_Low,"LOW","OK")))</f>
        <v/>
      </c>
      <c r="M157" s="98">
        <f>IF(B157="","",DATE(YEAR(B157),MONTH(B157),1))</f>
        <v/>
      </c>
      <c r="N157" s="86">
        <f>IF(OR(B157="",D157=""),"","CNT-"&amp;TEXT(ROW()-5,"00000"))</f>
        <v/>
      </c>
      <c r="O157" s="86">
        <f>IF(P157="","",D157&amp;"|"&amp;P157)</f>
        <v/>
      </c>
      <c r="P157" s="86">
        <f>IF(OR(D157="",F157=""),"",COUNTIFS($D$6:D157,D157,$F$6:F157,"&lt;&gt;"))</f>
        <v/>
      </c>
    </row>
    <row r="158" ht="20" customHeight="1">
      <c r="B158" s="93" t="n"/>
      <c r="C158" s="94">
        <f>IF(B158="","",WEEKNUM(B158,21))</f>
        <v/>
      </c>
      <c r="D158" s="95" t="n"/>
      <c r="E158" s="86">
        <f>IF(D158="","",IFERROR(INDEX(Eng_Item,MATCH(D158,Eng_Label,0)),"not in list"))</f>
        <v/>
      </c>
      <c r="F158" s="96" t="n"/>
      <c r="G158" s="87">
        <f>IF(OR(P158="",N(P158)&lt;=1),"",INDEX($F$6:$F$3005,MATCH(D158&amp;"|"&amp;(P158-1),$O$6:$O$3005,0)))</f>
        <v/>
      </c>
      <c r="H158" s="87">
        <f>IF(G158="","",MAX(0,G158-F158))</f>
        <v/>
      </c>
      <c r="I158" s="95" t="n"/>
      <c r="J158" s="87">
        <f>IF(D158="","",IFERROR(INDEX(Eng_PAR,MATCH(D158,Eng_Label,0)),""))</f>
        <v/>
      </c>
      <c r="K158" s="97">
        <f>IF(OR(F158="",J158=""),"",F158-J158)</f>
        <v/>
      </c>
      <c r="L158" s="86">
        <f>IF(OR(F158="",J158="",N(J158)=0),"",IF(F158/J158&lt;=cfg_Crit,"CRITICAL",IF(F158/J158&lt;=cfg_Low,"LOW","OK")))</f>
        <v/>
      </c>
      <c r="M158" s="98">
        <f>IF(B158="","",DATE(YEAR(B158),MONTH(B158),1))</f>
        <v/>
      </c>
      <c r="N158" s="86">
        <f>IF(OR(B158="",D158=""),"","CNT-"&amp;TEXT(ROW()-5,"00000"))</f>
        <v/>
      </c>
      <c r="O158" s="86">
        <f>IF(P158="","",D158&amp;"|"&amp;P158)</f>
        <v/>
      </c>
      <c r="P158" s="86">
        <f>IF(OR(D158="",F158=""),"",COUNTIFS($D$6:D158,D158,$F$6:F158,"&lt;&gt;"))</f>
        <v/>
      </c>
    </row>
    <row r="159" ht="20" customHeight="1">
      <c r="B159" s="93" t="n"/>
      <c r="C159" s="94">
        <f>IF(B159="","",WEEKNUM(B159,21))</f>
        <v/>
      </c>
      <c r="D159" s="95" t="n"/>
      <c r="E159" s="86">
        <f>IF(D159="","",IFERROR(INDEX(Eng_Item,MATCH(D159,Eng_Label,0)),"not in list"))</f>
        <v/>
      </c>
      <c r="F159" s="96" t="n"/>
      <c r="G159" s="87">
        <f>IF(OR(P159="",N(P159)&lt;=1),"",INDEX($F$6:$F$3005,MATCH(D159&amp;"|"&amp;(P159-1),$O$6:$O$3005,0)))</f>
        <v/>
      </c>
      <c r="H159" s="87">
        <f>IF(G159="","",MAX(0,G159-F159))</f>
        <v/>
      </c>
      <c r="I159" s="95" t="n"/>
      <c r="J159" s="87">
        <f>IF(D159="","",IFERROR(INDEX(Eng_PAR,MATCH(D159,Eng_Label,0)),""))</f>
        <v/>
      </c>
      <c r="K159" s="97">
        <f>IF(OR(F159="",J159=""),"",F159-J159)</f>
        <v/>
      </c>
      <c r="L159" s="86">
        <f>IF(OR(F159="",J159="",N(J159)=0),"",IF(F159/J159&lt;=cfg_Crit,"CRITICAL",IF(F159/J159&lt;=cfg_Low,"LOW","OK")))</f>
        <v/>
      </c>
      <c r="M159" s="98">
        <f>IF(B159="","",DATE(YEAR(B159),MONTH(B159),1))</f>
        <v/>
      </c>
      <c r="N159" s="86">
        <f>IF(OR(B159="",D159=""),"","CNT-"&amp;TEXT(ROW()-5,"00000"))</f>
        <v/>
      </c>
      <c r="O159" s="86">
        <f>IF(P159="","",D159&amp;"|"&amp;P159)</f>
        <v/>
      </c>
      <c r="P159" s="86">
        <f>IF(OR(D159="",F159=""),"",COUNTIFS($D$6:D159,D159,$F$6:F159,"&lt;&gt;"))</f>
        <v/>
      </c>
    </row>
    <row r="160" ht="20" customHeight="1">
      <c r="B160" s="93" t="n"/>
      <c r="C160" s="94">
        <f>IF(B160="","",WEEKNUM(B160,21))</f>
        <v/>
      </c>
      <c r="D160" s="95" t="n"/>
      <c r="E160" s="86">
        <f>IF(D160="","",IFERROR(INDEX(Eng_Item,MATCH(D160,Eng_Label,0)),"not in list"))</f>
        <v/>
      </c>
      <c r="F160" s="96" t="n"/>
      <c r="G160" s="87">
        <f>IF(OR(P160="",N(P160)&lt;=1),"",INDEX($F$6:$F$3005,MATCH(D160&amp;"|"&amp;(P160-1),$O$6:$O$3005,0)))</f>
        <v/>
      </c>
      <c r="H160" s="87">
        <f>IF(G160="","",MAX(0,G160-F160))</f>
        <v/>
      </c>
      <c r="I160" s="95" t="n"/>
      <c r="J160" s="87">
        <f>IF(D160="","",IFERROR(INDEX(Eng_PAR,MATCH(D160,Eng_Label,0)),""))</f>
        <v/>
      </c>
      <c r="K160" s="97">
        <f>IF(OR(F160="",J160=""),"",F160-J160)</f>
        <v/>
      </c>
      <c r="L160" s="86">
        <f>IF(OR(F160="",J160="",N(J160)=0),"",IF(F160/J160&lt;=cfg_Crit,"CRITICAL",IF(F160/J160&lt;=cfg_Low,"LOW","OK")))</f>
        <v/>
      </c>
      <c r="M160" s="98">
        <f>IF(B160="","",DATE(YEAR(B160),MONTH(B160),1))</f>
        <v/>
      </c>
      <c r="N160" s="86">
        <f>IF(OR(B160="",D160=""),"","CNT-"&amp;TEXT(ROW()-5,"00000"))</f>
        <v/>
      </c>
      <c r="O160" s="86">
        <f>IF(P160="","",D160&amp;"|"&amp;P160)</f>
        <v/>
      </c>
      <c r="P160" s="86">
        <f>IF(OR(D160="",F160=""),"",COUNTIFS($D$6:D160,D160,$F$6:F160,"&lt;&gt;"))</f>
        <v/>
      </c>
    </row>
    <row r="161" ht="20" customHeight="1">
      <c r="B161" s="93" t="n"/>
      <c r="C161" s="94">
        <f>IF(B161="","",WEEKNUM(B161,21))</f>
        <v/>
      </c>
      <c r="D161" s="95" t="n"/>
      <c r="E161" s="86">
        <f>IF(D161="","",IFERROR(INDEX(Eng_Item,MATCH(D161,Eng_Label,0)),"not in list"))</f>
        <v/>
      </c>
      <c r="F161" s="96" t="n"/>
      <c r="G161" s="87">
        <f>IF(OR(P161="",N(P161)&lt;=1),"",INDEX($F$6:$F$3005,MATCH(D161&amp;"|"&amp;(P161-1),$O$6:$O$3005,0)))</f>
        <v/>
      </c>
      <c r="H161" s="87">
        <f>IF(G161="","",MAX(0,G161-F161))</f>
        <v/>
      </c>
      <c r="I161" s="95" t="n"/>
      <c r="J161" s="87">
        <f>IF(D161="","",IFERROR(INDEX(Eng_PAR,MATCH(D161,Eng_Label,0)),""))</f>
        <v/>
      </c>
      <c r="K161" s="97">
        <f>IF(OR(F161="",J161=""),"",F161-J161)</f>
        <v/>
      </c>
      <c r="L161" s="86">
        <f>IF(OR(F161="",J161="",N(J161)=0),"",IF(F161/J161&lt;=cfg_Crit,"CRITICAL",IF(F161/J161&lt;=cfg_Low,"LOW","OK")))</f>
        <v/>
      </c>
      <c r="M161" s="98">
        <f>IF(B161="","",DATE(YEAR(B161),MONTH(B161),1))</f>
        <v/>
      </c>
      <c r="N161" s="86">
        <f>IF(OR(B161="",D161=""),"","CNT-"&amp;TEXT(ROW()-5,"00000"))</f>
        <v/>
      </c>
      <c r="O161" s="86">
        <f>IF(P161="","",D161&amp;"|"&amp;P161)</f>
        <v/>
      </c>
      <c r="P161" s="86">
        <f>IF(OR(D161="",F161=""),"",COUNTIFS($D$6:D161,D161,$F$6:F161,"&lt;&gt;"))</f>
        <v/>
      </c>
    </row>
    <row r="162" ht="20" customHeight="1">
      <c r="B162" s="93" t="n"/>
      <c r="C162" s="94">
        <f>IF(B162="","",WEEKNUM(B162,21))</f>
        <v/>
      </c>
      <c r="D162" s="95" t="n"/>
      <c r="E162" s="86">
        <f>IF(D162="","",IFERROR(INDEX(Eng_Item,MATCH(D162,Eng_Label,0)),"not in list"))</f>
        <v/>
      </c>
      <c r="F162" s="96" t="n"/>
      <c r="G162" s="87">
        <f>IF(OR(P162="",N(P162)&lt;=1),"",INDEX($F$6:$F$3005,MATCH(D162&amp;"|"&amp;(P162-1),$O$6:$O$3005,0)))</f>
        <v/>
      </c>
      <c r="H162" s="87">
        <f>IF(G162="","",MAX(0,G162-F162))</f>
        <v/>
      </c>
      <c r="I162" s="95" t="n"/>
      <c r="J162" s="87">
        <f>IF(D162="","",IFERROR(INDEX(Eng_PAR,MATCH(D162,Eng_Label,0)),""))</f>
        <v/>
      </c>
      <c r="K162" s="97">
        <f>IF(OR(F162="",J162=""),"",F162-J162)</f>
        <v/>
      </c>
      <c r="L162" s="86">
        <f>IF(OR(F162="",J162="",N(J162)=0),"",IF(F162/J162&lt;=cfg_Crit,"CRITICAL",IF(F162/J162&lt;=cfg_Low,"LOW","OK")))</f>
        <v/>
      </c>
      <c r="M162" s="98">
        <f>IF(B162="","",DATE(YEAR(B162),MONTH(B162),1))</f>
        <v/>
      </c>
      <c r="N162" s="86">
        <f>IF(OR(B162="",D162=""),"","CNT-"&amp;TEXT(ROW()-5,"00000"))</f>
        <v/>
      </c>
      <c r="O162" s="86">
        <f>IF(P162="","",D162&amp;"|"&amp;P162)</f>
        <v/>
      </c>
      <c r="P162" s="86">
        <f>IF(OR(D162="",F162=""),"",COUNTIFS($D$6:D162,D162,$F$6:F162,"&lt;&gt;"))</f>
        <v/>
      </c>
    </row>
    <row r="163" ht="20" customHeight="1">
      <c r="B163" s="93" t="n"/>
      <c r="C163" s="94">
        <f>IF(B163="","",WEEKNUM(B163,21))</f>
        <v/>
      </c>
      <c r="D163" s="95" t="n"/>
      <c r="E163" s="86">
        <f>IF(D163="","",IFERROR(INDEX(Eng_Item,MATCH(D163,Eng_Label,0)),"not in list"))</f>
        <v/>
      </c>
      <c r="F163" s="96" t="n"/>
      <c r="G163" s="87">
        <f>IF(OR(P163="",N(P163)&lt;=1),"",INDEX($F$6:$F$3005,MATCH(D163&amp;"|"&amp;(P163-1),$O$6:$O$3005,0)))</f>
        <v/>
      </c>
      <c r="H163" s="87">
        <f>IF(G163="","",MAX(0,G163-F163))</f>
        <v/>
      </c>
      <c r="I163" s="95" t="n"/>
      <c r="J163" s="87">
        <f>IF(D163="","",IFERROR(INDEX(Eng_PAR,MATCH(D163,Eng_Label,0)),""))</f>
        <v/>
      </c>
      <c r="K163" s="97">
        <f>IF(OR(F163="",J163=""),"",F163-J163)</f>
        <v/>
      </c>
      <c r="L163" s="86">
        <f>IF(OR(F163="",J163="",N(J163)=0),"",IF(F163/J163&lt;=cfg_Crit,"CRITICAL",IF(F163/J163&lt;=cfg_Low,"LOW","OK")))</f>
        <v/>
      </c>
      <c r="M163" s="98">
        <f>IF(B163="","",DATE(YEAR(B163),MONTH(B163),1))</f>
        <v/>
      </c>
      <c r="N163" s="86">
        <f>IF(OR(B163="",D163=""),"","CNT-"&amp;TEXT(ROW()-5,"00000"))</f>
        <v/>
      </c>
      <c r="O163" s="86">
        <f>IF(P163="","",D163&amp;"|"&amp;P163)</f>
        <v/>
      </c>
      <c r="P163" s="86">
        <f>IF(OR(D163="",F163=""),"",COUNTIFS($D$6:D163,D163,$F$6:F163,"&lt;&gt;"))</f>
        <v/>
      </c>
    </row>
    <row r="164" ht="20" customHeight="1">
      <c r="B164" s="93" t="n"/>
      <c r="C164" s="94">
        <f>IF(B164="","",WEEKNUM(B164,21))</f>
        <v/>
      </c>
      <c r="D164" s="95" t="n"/>
      <c r="E164" s="86">
        <f>IF(D164="","",IFERROR(INDEX(Eng_Item,MATCH(D164,Eng_Label,0)),"not in list"))</f>
        <v/>
      </c>
      <c r="F164" s="96" t="n"/>
      <c r="G164" s="87">
        <f>IF(OR(P164="",N(P164)&lt;=1),"",INDEX($F$6:$F$3005,MATCH(D164&amp;"|"&amp;(P164-1),$O$6:$O$3005,0)))</f>
        <v/>
      </c>
      <c r="H164" s="87">
        <f>IF(G164="","",MAX(0,G164-F164))</f>
        <v/>
      </c>
      <c r="I164" s="95" t="n"/>
      <c r="J164" s="87">
        <f>IF(D164="","",IFERROR(INDEX(Eng_PAR,MATCH(D164,Eng_Label,0)),""))</f>
        <v/>
      </c>
      <c r="K164" s="97">
        <f>IF(OR(F164="",J164=""),"",F164-J164)</f>
        <v/>
      </c>
      <c r="L164" s="86">
        <f>IF(OR(F164="",J164="",N(J164)=0),"",IF(F164/J164&lt;=cfg_Crit,"CRITICAL",IF(F164/J164&lt;=cfg_Low,"LOW","OK")))</f>
        <v/>
      </c>
      <c r="M164" s="98">
        <f>IF(B164="","",DATE(YEAR(B164),MONTH(B164),1))</f>
        <v/>
      </c>
      <c r="N164" s="86">
        <f>IF(OR(B164="",D164=""),"","CNT-"&amp;TEXT(ROW()-5,"00000"))</f>
        <v/>
      </c>
      <c r="O164" s="86">
        <f>IF(P164="","",D164&amp;"|"&amp;P164)</f>
        <v/>
      </c>
      <c r="P164" s="86">
        <f>IF(OR(D164="",F164=""),"",COUNTIFS($D$6:D164,D164,$F$6:F164,"&lt;&gt;"))</f>
        <v/>
      </c>
    </row>
    <row r="165" ht="20" customHeight="1">
      <c r="B165" s="93" t="n"/>
      <c r="C165" s="94">
        <f>IF(B165="","",WEEKNUM(B165,21))</f>
        <v/>
      </c>
      <c r="D165" s="95" t="n"/>
      <c r="E165" s="86">
        <f>IF(D165="","",IFERROR(INDEX(Eng_Item,MATCH(D165,Eng_Label,0)),"not in list"))</f>
        <v/>
      </c>
      <c r="F165" s="96" t="n"/>
      <c r="G165" s="87">
        <f>IF(OR(P165="",N(P165)&lt;=1),"",INDEX($F$6:$F$3005,MATCH(D165&amp;"|"&amp;(P165-1),$O$6:$O$3005,0)))</f>
        <v/>
      </c>
      <c r="H165" s="87">
        <f>IF(G165="","",MAX(0,G165-F165))</f>
        <v/>
      </c>
      <c r="I165" s="95" t="n"/>
      <c r="J165" s="87">
        <f>IF(D165="","",IFERROR(INDEX(Eng_PAR,MATCH(D165,Eng_Label,0)),""))</f>
        <v/>
      </c>
      <c r="K165" s="97">
        <f>IF(OR(F165="",J165=""),"",F165-J165)</f>
        <v/>
      </c>
      <c r="L165" s="86">
        <f>IF(OR(F165="",J165="",N(J165)=0),"",IF(F165/J165&lt;=cfg_Crit,"CRITICAL",IF(F165/J165&lt;=cfg_Low,"LOW","OK")))</f>
        <v/>
      </c>
      <c r="M165" s="98">
        <f>IF(B165="","",DATE(YEAR(B165),MONTH(B165),1))</f>
        <v/>
      </c>
      <c r="N165" s="86">
        <f>IF(OR(B165="",D165=""),"","CNT-"&amp;TEXT(ROW()-5,"00000"))</f>
        <v/>
      </c>
      <c r="O165" s="86">
        <f>IF(P165="","",D165&amp;"|"&amp;P165)</f>
        <v/>
      </c>
      <c r="P165" s="86">
        <f>IF(OR(D165="",F165=""),"",COUNTIFS($D$6:D165,D165,$F$6:F165,"&lt;&gt;"))</f>
        <v/>
      </c>
    </row>
    <row r="166" ht="20" customHeight="1">
      <c r="B166" s="93" t="n"/>
      <c r="C166" s="94">
        <f>IF(B166="","",WEEKNUM(B166,21))</f>
        <v/>
      </c>
      <c r="D166" s="95" t="n"/>
      <c r="E166" s="86">
        <f>IF(D166="","",IFERROR(INDEX(Eng_Item,MATCH(D166,Eng_Label,0)),"not in list"))</f>
        <v/>
      </c>
      <c r="F166" s="96" t="n"/>
      <c r="G166" s="87">
        <f>IF(OR(P166="",N(P166)&lt;=1),"",INDEX($F$6:$F$3005,MATCH(D166&amp;"|"&amp;(P166-1),$O$6:$O$3005,0)))</f>
        <v/>
      </c>
      <c r="H166" s="87">
        <f>IF(G166="","",MAX(0,G166-F166))</f>
        <v/>
      </c>
      <c r="I166" s="95" t="n"/>
      <c r="J166" s="87">
        <f>IF(D166="","",IFERROR(INDEX(Eng_PAR,MATCH(D166,Eng_Label,0)),""))</f>
        <v/>
      </c>
      <c r="K166" s="97">
        <f>IF(OR(F166="",J166=""),"",F166-J166)</f>
        <v/>
      </c>
      <c r="L166" s="86">
        <f>IF(OR(F166="",J166="",N(J166)=0),"",IF(F166/J166&lt;=cfg_Crit,"CRITICAL",IF(F166/J166&lt;=cfg_Low,"LOW","OK")))</f>
        <v/>
      </c>
      <c r="M166" s="98">
        <f>IF(B166="","",DATE(YEAR(B166),MONTH(B166),1))</f>
        <v/>
      </c>
      <c r="N166" s="86">
        <f>IF(OR(B166="",D166=""),"","CNT-"&amp;TEXT(ROW()-5,"00000"))</f>
        <v/>
      </c>
      <c r="O166" s="86">
        <f>IF(P166="","",D166&amp;"|"&amp;P166)</f>
        <v/>
      </c>
      <c r="P166" s="86">
        <f>IF(OR(D166="",F166=""),"",COUNTIFS($D$6:D166,D166,$F$6:F166,"&lt;&gt;"))</f>
        <v/>
      </c>
    </row>
    <row r="167" ht="20" customHeight="1">
      <c r="B167" s="93" t="n"/>
      <c r="C167" s="94">
        <f>IF(B167="","",WEEKNUM(B167,21))</f>
        <v/>
      </c>
      <c r="D167" s="95" t="n"/>
      <c r="E167" s="86">
        <f>IF(D167="","",IFERROR(INDEX(Eng_Item,MATCH(D167,Eng_Label,0)),"not in list"))</f>
        <v/>
      </c>
      <c r="F167" s="96" t="n"/>
      <c r="G167" s="87">
        <f>IF(OR(P167="",N(P167)&lt;=1),"",INDEX($F$6:$F$3005,MATCH(D167&amp;"|"&amp;(P167-1),$O$6:$O$3005,0)))</f>
        <v/>
      </c>
      <c r="H167" s="87">
        <f>IF(G167="","",MAX(0,G167-F167))</f>
        <v/>
      </c>
      <c r="I167" s="95" t="n"/>
      <c r="J167" s="87">
        <f>IF(D167="","",IFERROR(INDEX(Eng_PAR,MATCH(D167,Eng_Label,0)),""))</f>
        <v/>
      </c>
      <c r="K167" s="97">
        <f>IF(OR(F167="",J167=""),"",F167-J167)</f>
        <v/>
      </c>
      <c r="L167" s="86">
        <f>IF(OR(F167="",J167="",N(J167)=0),"",IF(F167/J167&lt;=cfg_Crit,"CRITICAL",IF(F167/J167&lt;=cfg_Low,"LOW","OK")))</f>
        <v/>
      </c>
      <c r="M167" s="98">
        <f>IF(B167="","",DATE(YEAR(B167),MONTH(B167),1))</f>
        <v/>
      </c>
      <c r="N167" s="86">
        <f>IF(OR(B167="",D167=""),"","CNT-"&amp;TEXT(ROW()-5,"00000"))</f>
        <v/>
      </c>
      <c r="O167" s="86">
        <f>IF(P167="","",D167&amp;"|"&amp;P167)</f>
        <v/>
      </c>
      <c r="P167" s="86">
        <f>IF(OR(D167="",F167=""),"",COUNTIFS($D$6:D167,D167,$F$6:F167,"&lt;&gt;"))</f>
        <v/>
      </c>
    </row>
    <row r="168" ht="20" customHeight="1">
      <c r="B168" s="93" t="n"/>
      <c r="C168" s="94">
        <f>IF(B168="","",WEEKNUM(B168,21))</f>
        <v/>
      </c>
      <c r="D168" s="95" t="n"/>
      <c r="E168" s="86">
        <f>IF(D168="","",IFERROR(INDEX(Eng_Item,MATCH(D168,Eng_Label,0)),"not in list"))</f>
        <v/>
      </c>
      <c r="F168" s="96" t="n"/>
      <c r="G168" s="87">
        <f>IF(OR(P168="",N(P168)&lt;=1),"",INDEX($F$6:$F$3005,MATCH(D168&amp;"|"&amp;(P168-1),$O$6:$O$3005,0)))</f>
        <v/>
      </c>
      <c r="H168" s="87">
        <f>IF(G168="","",MAX(0,G168-F168))</f>
        <v/>
      </c>
      <c r="I168" s="95" t="n"/>
      <c r="J168" s="87">
        <f>IF(D168="","",IFERROR(INDEX(Eng_PAR,MATCH(D168,Eng_Label,0)),""))</f>
        <v/>
      </c>
      <c r="K168" s="97">
        <f>IF(OR(F168="",J168=""),"",F168-J168)</f>
        <v/>
      </c>
      <c r="L168" s="86">
        <f>IF(OR(F168="",J168="",N(J168)=0),"",IF(F168/J168&lt;=cfg_Crit,"CRITICAL",IF(F168/J168&lt;=cfg_Low,"LOW","OK")))</f>
        <v/>
      </c>
      <c r="M168" s="98">
        <f>IF(B168="","",DATE(YEAR(B168),MONTH(B168),1))</f>
        <v/>
      </c>
      <c r="N168" s="86">
        <f>IF(OR(B168="",D168=""),"","CNT-"&amp;TEXT(ROW()-5,"00000"))</f>
        <v/>
      </c>
      <c r="O168" s="86">
        <f>IF(P168="","",D168&amp;"|"&amp;P168)</f>
        <v/>
      </c>
      <c r="P168" s="86">
        <f>IF(OR(D168="",F168=""),"",COUNTIFS($D$6:D168,D168,$F$6:F168,"&lt;&gt;"))</f>
        <v/>
      </c>
    </row>
    <row r="169" ht="20" customHeight="1">
      <c r="B169" s="93" t="n"/>
      <c r="C169" s="94">
        <f>IF(B169="","",WEEKNUM(B169,21))</f>
        <v/>
      </c>
      <c r="D169" s="95" t="n"/>
      <c r="E169" s="86">
        <f>IF(D169="","",IFERROR(INDEX(Eng_Item,MATCH(D169,Eng_Label,0)),"not in list"))</f>
        <v/>
      </c>
      <c r="F169" s="96" t="n"/>
      <c r="G169" s="87">
        <f>IF(OR(P169="",N(P169)&lt;=1),"",INDEX($F$6:$F$3005,MATCH(D169&amp;"|"&amp;(P169-1),$O$6:$O$3005,0)))</f>
        <v/>
      </c>
      <c r="H169" s="87">
        <f>IF(G169="","",MAX(0,G169-F169))</f>
        <v/>
      </c>
      <c r="I169" s="95" t="n"/>
      <c r="J169" s="87">
        <f>IF(D169="","",IFERROR(INDEX(Eng_PAR,MATCH(D169,Eng_Label,0)),""))</f>
        <v/>
      </c>
      <c r="K169" s="97">
        <f>IF(OR(F169="",J169=""),"",F169-J169)</f>
        <v/>
      </c>
      <c r="L169" s="86">
        <f>IF(OR(F169="",J169="",N(J169)=0),"",IF(F169/J169&lt;=cfg_Crit,"CRITICAL",IF(F169/J169&lt;=cfg_Low,"LOW","OK")))</f>
        <v/>
      </c>
      <c r="M169" s="98">
        <f>IF(B169="","",DATE(YEAR(B169),MONTH(B169),1))</f>
        <v/>
      </c>
      <c r="N169" s="86">
        <f>IF(OR(B169="",D169=""),"","CNT-"&amp;TEXT(ROW()-5,"00000"))</f>
        <v/>
      </c>
      <c r="O169" s="86">
        <f>IF(P169="","",D169&amp;"|"&amp;P169)</f>
        <v/>
      </c>
      <c r="P169" s="86">
        <f>IF(OR(D169="",F169=""),"",COUNTIFS($D$6:D169,D169,$F$6:F169,"&lt;&gt;"))</f>
        <v/>
      </c>
    </row>
    <row r="170" ht="20" customHeight="1">
      <c r="B170" s="93" t="n"/>
      <c r="C170" s="94">
        <f>IF(B170="","",WEEKNUM(B170,21))</f>
        <v/>
      </c>
      <c r="D170" s="95" t="n"/>
      <c r="E170" s="86">
        <f>IF(D170="","",IFERROR(INDEX(Eng_Item,MATCH(D170,Eng_Label,0)),"not in list"))</f>
        <v/>
      </c>
      <c r="F170" s="96" t="n"/>
      <c r="G170" s="87">
        <f>IF(OR(P170="",N(P170)&lt;=1),"",INDEX($F$6:$F$3005,MATCH(D170&amp;"|"&amp;(P170-1),$O$6:$O$3005,0)))</f>
        <v/>
      </c>
      <c r="H170" s="87">
        <f>IF(G170="","",MAX(0,G170-F170))</f>
        <v/>
      </c>
      <c r="I170" s="95" t="n"/>
      <c r="J170" s="87">
        <f>IF(D170="","",IFERROR(INDEX(Eng_PAR,MATCH(D170,Eng_Label,0)),""))</f>
        <v/>
      </c>
      <c r="K170" s="97">
        <f>IF(OR(F170="",J170=""),"",F170-J170)</f>
        <v/>
      </c>
      <c r="L170" s="86">
        <f>IF(OR(F170="",J170="",N(J170)=0),"",IF(F170/J170&lt;=cfg_Crit,"CRITICAL",IF(F170/J170&lt;=cfg_Low,"LOW","OK")))</f>
        <v/>
      </c>
      <c r="M170" s="98">
        <f>IF(B170="","",DATE(YEAR(B170),MONTH(B170),1))</f>
        <v/>
      </c>
      <c r="N170" s="86">
        <f>IF(OR(B170="",D170=""),"","CNT-"&amp;TEXT(ROW()-5,"00000"))</f>
        <v/>
      </c>
      <c r="O170" s="86">
        <f>IF(P170="","",D170&amp;"|"&amp;P170)</f>
        <v/>
      </c>
      <c r="P170" s="86">
        <f>IF(OR(D170="",F170=""),"",COUNTIFS($D$6:D170,D170,$F$6:F170,"&lt;&gt;"))</f>
        <v/>
      </c>
    </row>
    <row r="171" ht="20" customHeight="1">
      <c r="B171" s="93" t="n"/>
      <c r="C171" s="94">
        <f>IF(B171="","",WEEKNUM(B171,21))</f>
        <v/>
      </c>
      <c r="D171" s="95" t="n"/>
      <c r="E171" s="86">
        <f>IF(D171="","",IFERROR(INDEX(Eng_Item,MATCH(D171,Eng_Label,0)),"not in list"))</f>
        <v/>
      </c>
      <c r="F171" s="96" t="n"/>
      <c r="G171" s="87">
        <f>IF(OR(P171="",N(P171)&lt;=1),"",INDEX($F$6:$F$3005,MATCH(D171&amp;"|"&amp;(P171-1),$O$6:$O$3005,0)))</f>
        <v/>
      </c>
      <c r="H171" s="87">
        <f>IF(G171="","",MAX(0,G171-F171))</f>
        <v/>
      </c>
      <c r="I171" s="95" t="n"/>
      <c r="J171" s="87">
        <f>IF(D171="","",IFERROR(INDEX(Eng_PAR,MATCH(D171,Eng_Label,0)),""))</f>
        <v/>
      </c>
      <c r="K171" s="97">
        <f>IF(OR(F171="",J171=""),"",F171-J171)</f>
        <v/>
      </c>
      <c r="L171" s="86">
        <f>IF(OR(F171="",J171="",N(J171)=0),"",IF(F171/J171&lt;=cfg_Crit,"CRITICAL",IF(F171/J171&lt;=cfg_Low,"LOW","OK")))</f>
        <v/>
      </c>
      <c r="M171" s="98">
        <f>IF(B171="","",DATE(YEAR(B171),MONTH(B171),1))</f>
        <v/>
      </c>
      <c r="N171" s="86">
        <f>IF(OR(B171="",D171=""),"","CNT-"&amp;TEXT(ROW()-5,"00000"))</f>
        <v/>
      </c>
      <c r="O171" s="86">
        <f>IF(P171="","",D171&amp;"|"&amp;P171)</f>
        <v/>
      </c>
      <c r="P171" s="86">
        <f>IF(OR(D171="",F171=""),"",COUNTIFS($D$6:D171,D171,$F$6:F171,"&lt;&gt;"))</f>
        <v/>
      </c>
    </row>
    <row r="172" ht="20" customHeight="1">
      <c r="B172" s="93" t="n"/>
      <c r="C172" s="94">
        <f>IF(B172="","",WEEKNUM(B172,21))</f>
        <v/>
      </c>
      <c r="D172" s="95" t="n"/>
      <c r="E172" s="86">
        <f>IF(D172="","",IFERROR(INDEX(Eng_Item,MATCH(D172,Eng_Label,0)),"not in list"))</f>
        <v/>
      </c>
      <c r="F172" s="96" t="n"/>
      <c r="G172" s="87">
        <f>IF(OR(P172="",N(P172)&lt;=1),"",INDEX($F$6:$F$3005,MATCH(D172&amp;"|"&amp;(P172-1),$O$6:$O$3005,0)))</f>
        <v/>
      </c>
      <c r="H172" s="87">
        <f>IF(G172="","",MAX(0,G172-F172))</f>
        <v/>
      </c>
      <c r="I172" s="95" t="n"/>
      <c r="J172" s="87">
        <f>IF(D172="","",IFERROR(INDEX(Eng_PAR,MATCH(D172,Eng_Label,0)),""))</f>
        <v/>
      </c>
      <c r="K172" s="97">
        <f>IF(OR(F172="",J172=""),"",F172-J172)</f>
        <v/>
      </c>
      <c r="L172" s="86">
        <f>IF(OR(F172="",J172="",N(J172)=0),"",IF(F172/J172&lt;=cfg_Crit,"CRITICAL",IF(F172/J172&lt;=cfg_Low,"LOW","OK")))</f>
        <v/>
      </c>
      <c r="M172" s="98">
        <f>IF(B172="","",DATE(YEAR(B172),MONTH(B172),1))</f>
        <v/>
      </c>
      <c r="N172" s="86">
        <f>IF(OR(B172="",D172=""),"","CNT-"&amp;TEXT(ROW()-5,"00000"))</f>
        <v/>
      </c>
      <c r="O172" s="86">
        <f>IF(P172="","",D172&amp;"|"&amp;P172)</f>
        <v/>
      </c>
      <c r="P172" s="86">
        <f>IF(OR(D172="",F172=""),"",COUNTIFS($D$6:D172,D172,$F$6:F172,"&lt;&gt;"))</f>
        <v/>
      </c>
    </row>
    <row r="173" ht="20" customHeight="1">
      <c r="B173" s="93" t="n"/>
      <c r="C173" s="94">
        <f>IF(B173="","",WEEKNUM(B173,21))</f>
        <v/>
      </c>
      <c r="D173" s="95" t="n"/>
      <c r="E173" s="86">
        <f>IF(D173="","",IFERROR(INDEX(Eng_Item,MATCH(D173,Eng_Label,0)),"not in list"))</f>
        <v/>
      </c>
      <c r="F173" s="96" t="n"/>
      <c r="G173" s="87">
        <f>IF(OR(P173="",N(P173)&lt;=1),"",INDEX($F$6:$F$3005,MATCH(D173&amp;"|"&amp;(P173-1),$O$6:$O$3005,0)))</f>
        <v/>
      </c>
      <c r="H173" s="87">
        <f>IF(G173="","",MAX(0,G173-F173))</f>
        <v/>
      </c>
      <c r="I173" s="95" t="n"/>
      <c r="J173" s="87">
        <f>IF(D173="","",IFERROR(INDEX(Eng_PAR,MATCH(D173,Eng_Label,0)),""))</f>
        <v/>
      </c>
      <c r="K173" s="97">
        <f>IF(OR(F173="",J173=""),"",F173-J173)</f>
        <v/>
      </c>
      <c r="L173" s="86">
        <f>IF(OR(F173="",J173="",N(J173)=0),"",IF(F173/J173&lt;=cfg_Crit,"CRITICAL",IF(F173/J173&lt;=cfg_Low,"LOW","OK")))</f>
        <v/>
      </c>
      <c r="M173" s="98">
        <f>IF(B173="","",DATE(YEAR(B173),MONTH(B173),1))</f>
        <v/>
      </c>
      <c r="N173" s="86">
        <f>IF(OR(B173="",D173=""),"","CNT-"&amp;TEXT(ROW()-5,"00000"))</f>
        <v/>
      </c>
      <c r="O173" s="86">
        <f>IF(P173="","",D173&amp;"|"&amp;P173)</f>
        <v/>
      </c>
      <c r="P173" s="86">
        <f>IF(OR(D173="",F173=""),"",COUNTIFS($D$6:D173,D173,$F$6:F173,"&lt;&gt;"))</f>
        <v/>
      </c>
    </row>
    <row r="174" ht="20" customHeight="1">
      <c r="B174" s="93" t="n"/>
      <c r="C174" s="94">
        <f>IF(B174="","",WEEKNUM(B174,21))</f>
        <v/>
      </c>
      <c r="D174" s="95" t="n"/>
      <c r="E174" s="86">
        <f>IF(D174="","",IFERROR(INDEX(Eng_Item,MATCH(D174,Eng_Label,0)),"not in list"))</f>
        <v/>
      </c>
      <c r="F174" s="96" t="n"/>
      <c r="G174" s="87">
        <f>IF(OR(P174="",N(P174)&lt;=1),"",INDEX($F$6:$F$3005,MATCH(D174&amp;"|"&amp;(P174-1),$O$6:$O$3005,0)))</f>
        <v/>
      </c>
      <c r="H174" s="87">
        <f>IF(G174="","",MAX(0,G174-F174))</f>
        <v/>
      </c>
      <c r="I174" s="95" t="n"/>
      <c r="J174" s="87">
        <f>IF(D174="","",IFERROR(INDEX(Eng_PAR,MATCH(D174,Eng_Label,0)),""))</f>
        <v/>
      </c>
      <c r="K174" s="97">
        <f>IF(OR(F174="",J174=""),"",F174-J174)</f>
        <v/>
      </c>
      <c r="L174" s="86">
        <f>IF(OR(F174="",J174="",N(J174)=0),"",IF(F174/J174&lt;=cfg_Crit,"CRITICAL",IF(F174/J174&lt;=cfg_Low,"LOW","OK")))</f>
        <v/>
      </c>
      <c r="M174" s="98">
        <f>IF(B174="","",DATE(YEAR(B174),MONTH(B174),1))</f>
        <v/>
      </c>
      <c r="N174" s="86">
        <f>IF(OR(B174="",D174=""),"","CNT-"&amp;TEXT(ROW()-5,"00000"))</f>
        <v/>
      </c>
      <c r="O174" s="86">
        <f>IF(P174="","",D174&amp;"|"&amp;P174)</f>
        <v/>
      </c>
      <c r="P174" s="86">
        <f>IF(OR(D174="",F174=""),"",COUNTIFS($D$6:D174,D174,$F$6:F174,"&lt;&gt;"))</f>
        <v/>
      </c>
    </row>
    <row r="175" ht="20" customHeight="1">
      <c r="B175" s="93" t="n"/>
      <c r="C175" s="94">
        <f>IF(B175="","",WEEKNUM(B175,21))</f>
        <v/>
      </c>
      <c r="D175" s="95" t="n"/>
      <c r="E175" s="86">
        <f>IF(D175="","",IFERROR(INDEX(Eng_Item,MATCH(D175,Eng_Label,0)),"not in list"))</f>
        <v/>
      </c>
      <c r="F175" s="96" t="n"/>
      <c r="G175" s="87">
        <f>IF(OR(P175="",N(P175)&lt;=1),"",INDEX($F$6:$F$3005,MATCH(D175&amp;"|"&amp;(P175-1),$O$6:$O$3005,0)))</f>
        <v/>
      </c>
      <c r="H175" s="87">
        <f>IF(G175="","",MAX(0,G175-F175))</f>
        <v/>
      </c>
      <c r="I175" s="95" t="n"/>
      <c r="J175" s="87">
        <f>IF(D175="","",IFERROR(INDEX(Eng_PAR,MATCH(D175,Eng_Label,0)),""))</f>
        <v/>
      </c>
      <c r="K175" s="97">
        <f>IF(OR(F175="",J175=""),"",F175-J175)</f>
        <v/>
      </c>
      <c r="L175" s="86">
        <f>IF(OR(F175="",J175="",N(J175)=0),"",IF(F175/J175&lt;=cfg_Crit,"CRITICAL",IF(F175/J175&lt;=cfg_Low,"LOW","OK")))</f>
        <v/>
      </c>
      <c r="M175" s="98">
        <f>IF(B175="","",DATE(YEAR(B175),MONTH(B175),1))</f>
        <v/>
      </c>
      <c r="N175" s="86">
        <f>IF(OR(B175="",D175=""),"","CNT-"&amp;TEXT(ROW()-5,"00000"))</f>
        <v/>
      </c>
      <c r="O175" s="86">
        <f>IF(P175="","",D175&amp;"|"&amp;P175)</f>
        <v/>
      </c>
      <c r="P175" s="86">
        <f>IF(OR(D175="",F175=""),"",COUNTIFS($D$6:D175,D175,$F$6:F175,"&lt;&gt;"))</f>
        <v/>
      </c>
    </row>
    <row r="176" ht="20" customHeight="1">
      <c r="B176" s="93" t="n"/>
      <c r="C176" s="94">
        <f>IF(B176="","",WEEKNUM(B176,21))</f>
        <v/>
      </c>
      <c r="D176" s="95" t="n"/>
      <c r="E176" s="86">
        <f>IF(D176="","",IFERROR(INDEX(Eng_Item,MATCH(D176,Eng_Label,0)),"not in list"))</f>
        <v/>
      </c>
      <c r="F176" s="96" t="n"/>
      <c r="G176" s="87">
        <f>IF(OR(P176="",N(P176)&lt;=1),"",INDEX($F$6:$F$3005,MATCH(D176&amp;"|"&amp;(P176-1),$O$6:$O$3005,0)))</f>
        <v/>
      </c>
      <c r="H176" s="87">
        <f>IF(G176="","",MAX(0,G176-F176))</f>
        <v/>
      </c>
      <c r="I176" s="95" t="n"/>
      <c r="J176" s="87">
        <f>IF(D176="","",IFERROR(INDEX(Eng_PAR,MATCH(D176,Eng_Label,0)),""))</f>
        <v/>
      </c>
      <c r="K176" s="97">
        <f>IF(OR(F176="",J176=""),"",F176-J176)</f>
        <v/>
      </c>
      <c r="L176" s="86">
        <f>IF(OR(F176="",J176="",N(J176)=0),"",IF(F176/J176&lt;=cfg_Crit,"CRITICAL",IF(F176/J176&lt;=cfg_Low,"LOW","OK")))</f>
        <v/>
      </c>
      <c r="M176" s="98">
        <f>IF(B176="","",DATE(YEAR(B176),MONTH(B176),1))</f>
        <v/>
      </c>
      <c r="N176" s="86">
        <f>IF(OR(B176="",D176=""),"","CNT-"&amp;TEXT(ROW()-5,"00000"))</f>
        <v/>
      </c>
      <c r="O176" s="86">
        <f>IF(P176="","",D176&amp;"|"&amp;P176)</f>
        <v/>
      </c>
      <c r="P176" s="86">
        <f>IF(OR(D176="",F176=""),"",COUNTIFS($D$6:D176,D176,$F$6:F176,"&lt;&gt;"))</f>
        <v/>
      </c>
    </row>
    <row r="177" ht="20" customHeight="1">
      <c r="B177" s="93" t="n"/>
      <c r="C177" s="94">
        <f>IF(B177="","",WEEKNUM(B177,21))</f>
        <v/>
      </c>
      <c r="D177" s="95" t="n"/>
      <c r="E177" s="86">
        <f>IF(D177="","",IFERROR(INDEX(Eng_Item,MATCH(D177,Eng_Label,0)),"not in list"))</f>
        <v/>
      </c>
      <c r="F177" s="96" t="n"/>
      <c r="G177" s="87">
        <f>IF(OR(P177="",N(P177)&lt;=1),"",INDEX($F$6:$F$3005,MATCH(D177&amp;"|"&amp;(P177-1),$O$6:$O$3005,0)))</f>
        <v/>
      </c>
      <c r="H177" s="87">
        <f>IF(G177="","",MAX(0,G177-F177))</f>
        <v/>
      </c>
      <c r="I177" s="95" t="n"/>
      <c r="J177" s="87">
        <f>IF(D177="","",IFERROR(INDEX(Eng_PAR,MATCH(D177,Eng_Label,0)),""))</f>
        <v/>
      </c>
      <c r="K177" s="97">
        <f>IF(OR(F177="",J177=""),"",F177-J177)</f>
        <v/>
      </c>
      <c r="L177" s="86">
        <f>IF(OR(F177="",J177="",N(J177)=0),"",IF(F177/J177&lt;=cfg_Crit,"CRITICAL",IF(F177/J177&lt;=cfg_Low,"LOW","OK")))</f>
        <v/>
      </c>
      <c r="M177" s="98">
        <f>IF(B177="","",DATE(YEAR(B177),MONTH(B177),1))</f>
        <v/>
      </c>
      <c r="N177" s="86">
        <f>IF(OR(B177="",D177=""),"","CNT-"&amp;TEXT(ROW()-5,"00000"))</f>
        <v/>
      </c>
      <c r="O177" s="86">
        <f>IF(P177="","",D177&amp;"|"&amp;P177)</f>
        <v/>
      </c>
      <c r="P177" s="86">
        <f>IF(OR(D177="",F177=""),"",COUNTIFS($D$6:D177,D177,$F$6:F177,"&lt;&gt;"))</f>
        <v/>
      </c>
    </row>
    <row r="178" ht="20" customHeight="1">
      <c r="B178" s="93" t="n"/>
      <c r="C178" s="94">
        <f>IF(B178="","",WEEKNUM(B178,21))</f>
        <v/>
      </c>
      <c r="D178" s="95" t="n"/>
      <c r="E178" s="86">
        <f>IF(D178="","",IFERROR(INDEX(Eng_Item,MATCH(D178,Eng_Label,0)),"not in list"))</f>
        <v/>
      </c>
      <c r="F178" s="96" t="n"/>
      <c r="G178" s="87">
        <f>IF(OR(P178="",N(P178)&lt;=1),"",INDEX($F$6:$F$3005,MATCH(D178&amp;"|"&amp;(P178-1),$O$6:$O$3005,0)))</f>
        <v/>
      </c>
      <c r="H178" s="87">
        <f>IF(G178="","",MAX(0,G178-F178))</f>
        <v/>
      </c>
      <c r="I178" s="95" t="n"/>
      <c r="J178" s="87">
        <f>IF(D178="","",IFERROR(INDEX(Eng_PAR,MATCH(D178,Eng_Label,0)),""))</f>
        <v/>
      </c>
      <c r="K178" s="97">
        <f>IF(OR(F178="",J178=""),"",F178-J178)</f>
        <v/>
      </c>
      <c r="L178" s="86">
        <f>IF(OR(F178="",J178="",N(J178)=0),"",IF(F178/J178&lt;=cfg_Crit,"CRITICAL",IF(F178/J178&lt;=cfg_Low,"LOW","OK")))</f>
        <v/>
      </c>
      <c r="M178" s="98">
        <f>IF(B178="","",DATE(YEAR(B178),MONTH(B178),1))</f>
        <v/>
      </c>
      <c r="N178" s="86">
        <f>IF(OR(B178="",D178=""),"","CNT-"&amp;TEXT(ROW()-5,"00000"))</f>
        <v/>
      </c>
      <c r="O178" s="86">
        <f>IF(P178="","",D178&amp;"|"&amp;P178)</f>
        <v/>
      </c>
      <c r="P178" s="86">
        <f>IF(OR(D178="",F178=""),"",COUNTIFS($D$6:D178,D178,$F$6:F178,"&lt;&gt;"))</f>
        <v/>
      </c>
    </row>
    <row r="179" ht="20" customHeight="1">
      <c r="B179" s="93" t="n"/>
      <c r="C179" s="94">
        <f>IF(B179="","",WEEKNUM(B179,21))</f>
        <v/>
      </c>
      <c r="D179" s="95" t="n"/>
      <c r="E179" s="86">
        <f>IF(D179="","",IFERROR(INDEX(Eng_Item,MATCH(D179,Eng_Label,0)),"not in list"))</f>
        <v/>
      </c>
      <c r="F179" s="96" t="n"/>
      <c r="G179" s="87">
        <f>IF(OR(P179="",N(P179)&lt;=1),"",INDEX($F$6:$F$3005,MATCH(D179&amp;"|"&amp;(P179-1),$O$6:$O$3005,0)))</f>
        <v/>
      </c>
      <c r="H179" s="87">
        <f>IF(G179="","",MAX(0,G179-F179))</f>
        <v/>
      </c>
      <c r="I179" s="95" t="n"/>
      <c r="J179" s="87">
        <f>IF(D179="","",IFERROR(INDEX(Eng_PAR,MATCH(D179,Eng_Label,0)),""))</f>
        <v/>
      </c>
      <c r="K179" s="97">
        <f>IF(OR(F179="",J179=""),"",F179-J179)</f>
        <v/>
      </c>
      <c r="L179" s="86">
        <f>IF(OR(F179="",J179="",N(J179)=0),"",IF(F179/J179&lt;=cfg_Crit,"CRITICAL",IF(F179/J179&lt;=cfg_Low,"LOW","OK")))</f>
        <v/>
      </c>
      <c r="M179" s="98">
        <f>IF(B179="","",DATE(YEAR(B179),MONTH(B179),1))</f>
        <v/>
      </c>
      <c r="N179" s="86">
        <f>IF(OR(B179="",D179=""),"","CNT-"&amp;TEXT(ROW()-5,"00000"))</f>
        <v/>
      </c>
      <c r="O179" s="86">
        <f>IF(P179="","",D179&amp;"|"&amp;P179)</f>
        <v/>
      </c>
      <c r="P179" s="86">
        <f>IF(OR(D179="",F179=""),"",COUNTIFS($D$6:D179,D179,$F$6:F179,"&lt;&gt;"))</f>
        <v/>
      </c>
    </row>
    <row r="180" ht="20" customHeight="1">
      <c r="B180" s="93" t="n"/>
      <c r="C180" s="94">
        <f>IF(B180="","",WEEKNUM(B180,21))</f>
        <v/>
      </c>
      <c r="D180" s="95" t="n"/>
      <c r="E180" s="86">
        <f>IF(D180="","",IFERROR(INDEX(Eng_Item,MATCH(D180,Eng_Label,0)),"not in list"))</f>
        <v/>
      </c>
      <c r="F180" s="96" t="n"/>
      <c r="G180" s="87">
        <f>IF(OR(P180="",N(P180)&lt;=1),"",INDEX($F$6:$F$3005,MATCH(D180&amp;"|"&amp;(P180-1),$O$6:$O$3005,0)))</f>
        <v/>
      </c>
      <c r="H180" s="87">
        <f>IF(G180="","",MAX(0,G180-F180))</f>
        <v/>
      </c>
      <c r="I180" s="95" t="n"/>
      <c r="J180" s="87">
        <f>IF(D180="","",IFERROR(INDEX(Eng_PAR,MATCH(D180,Eng_Label,0)),""))</f>
        <v/>
      </c>
      <c r="K180" s="97">
        <f>IF(OR(F180="",J180=""),"",F180-J180)</f>
        <v/>
      </c>
      <c r="L180" s="86">
        <f>IF(OR(F180="",J180="",N(J180)=0),"",IF(F180/J180&lt;=cfg_Crit,"CRITICAL",IF(F180/J180&lt;=cfg_Low,"LOW","OK")))</f>
        <v/>
      </c>
      <c r="M180" s="98">
        <f>IF(B180="","",DATE(YEAR(B180),MONTH(B180),1))</f>
        <v/>
      </c>
      <c r="N180" s="86">
        <f>IF(OR(B180="",D180=""),"","CNT-"&amp;TEXT(ROW()-5,"00000"))</f>
        <v/>
      </c>
      <c r="O180" s="86">
        <f>IF(P180="","",D180&amp;"|"&amp;P180)</f>
        <v/>
      </c>
      <c r="P180" s="86">
        <f>IF(OR(D180="",F180=""),"",COUNTIFS($D$6:D180,D180,$F$6:F180,"&lt;&gt;"))</f>
        <v/>
      </c>
    </row>
    <row r="181" ht="20" customHeight="1">
      <c r="B181" s="93" t="n"/>
      <c r="C181" s="94">
        <f>IF(B181="","",WEEKNUM(B181,21))</f>
        <v/>
      </c>
      <c r="D181" s="95" t="n"/>
      <c r="E181" s="86">
        <f>IF(D181="","",IFERROR(INDEX(Eng_Item,MATCH(D181,Eng_Label,0)),"not in list"))</f>
        <v/>
      </c>
      <c r="F181" s="96" t="n"/>
      <c r="G181" s="87">
        <f>IF(OR(P181="",N(P181)&lt;=1),"",INDEX($F$6:$F$3005,MATCH(D181&amp;"|"&amp;(P181-1),$O$6:$O$3005,0)))</f>
        <v/>
      </c>
      <c r="H181" s="87">
        <f>IF(G181="","",MAX(0,G181-F181))</f>
        <v/>
      </c>
      <c r="I181" s="95" t="n"/>
      <c r="J181" s="87">
        <f>IF(D181="","",IFERROR(INDEX(Eng_PAR,MATCH(D181,Eng_Label,0)),""))</f>
        <v/>
      </c>
      <c r="K181" s="97">
        <f>IF(OR(F181="",J181=""),"",F181-J181)</f>
        <v/>
      </c>
      <c r="L181" s="86">
        <f>IF(OR(F181="",J181="",N(J181)=0),"",IF(F181/J181&lt;=cfg_Crit,"CRITICAL",IF(F181/J181&lt;=cfg_Low,"LOW","OK")))</f>
        <v/>
      </c>
      <c r="M181" s="98">
        <f>IF(B181="","",DATE(YEAR(B181),MONTH(B181),1))</f>
        <v/>
      </c>
      <c r="N181" s="86">
        <f>IF(OR(B181="",D181=""),"","CNT-"&amp;TEXT(ROW()-5,"00000"))</f>
        <v/>
      </c>
      <c r="O181" s="86">
        <f>IF(P181="","",D181&amp;"|"&amp;P181)</f>
        <v/>
      </c>
      <c r="P181" s="86">
        <f>IF(OR(D181="",F181=""),"",COUNTIFS($D$6:D181,D181,$F$6:F181,"&lt;&gt;"))</f>
        <v/>
      </c>
    </row>
    <row r="182" ht="20" customHeight="1">
      <c r="B182" s="93" t="n"/>
      <c r="C182" s="94">
        <f>IF(B182="","",WEEKNUM(B182,21))</f>
        <v/>
      </c>
      <c r="D182" s="95" t="n"/>
      <c r="E182" s="86">
        <f>IF(D182="","",IFERROR(INDEX(Eng_Item,MATCH(D182,Eng_Label,0)),"not in list"))</f>
        <v/>
      </c>
      <c r="F182" s="96" t="n"/>
      <c r="G182" s="87">
        <f>IF(OR(P182="",N(P182)&lt;=1),"",INDEX($F$6:$F$3005,MATCH(D182&amp;"|"&amp;(P182-1),$O$6:$O$3005,0)))</f>
        <v/>
      </c>
      <c r="H182" s="87">
        <f>IF(G182="","",MAX(0,G182-F182))</f>
        <v/>
      </c>
      <c r="I182" s="95" t="n"/>
      <c r="J182" s="87">
        <f>IF(D182="","",IFERROR(INDEX(Eng_PAR,MATCH(D182,Eng_Label,0)),""))</f>
        <v/>
      </c>
      <c r="K182" s="97">
        <f>IF(OR(F182="",J182=""),"",F182-J182)</f>
        <v/>
      </c>
      <c r="L182" s="86">
        <f>IF(OR(F182="",J182="",N(J182)=0),"",IF(F182/J182&lt;=cfg_Crit,"CRITICAL",IF(F182/J182&lt;=cfg_Low,"LOW","OK")))</f>
        <v/>
      </c>
      <c r="M182" s="98">
        <f>IF(B182="","",DATE(YEAR(B182),MONTH(B182),1))</f>
        <v/>
      </c>
      <c r="N182" s="86">
        <f>IF(OR(B182="",D182=""),"","CNT-"&amp;TEXT(ROW()-5,"00000"))</f>
        <v/>
      </c>
      <c r="O182" s="86">
        <f>IF(P182="","",D182&amp;"|"&amp;P182)</f>
        <v/>
      </c>
      <c r="P182" s="86">
        <f>IF(OR(D182="",F182=""),"",COUNTIFS($D$6:D182,D182,$F$6:F182,"&lt;&gt;"))</f>
        <v/>
      </c>
    </row>
    <row r="183" ht="20" customHeight="1">
      <c r="B183" s="93" t="n"/>
      <c r="C183" s="94">
        <f>IF(B183="","",WEEKNUM(B183,21))</f>
        <v/>
      </c>
      <c r="D183" s="95" t="n"/>
      <c r="E183" s="86">
        <f>IF(D183="","",IFERROR(INDEX(Eng_Item,MATCH(D183,Eng_Label,0)),"not in list"))</f>
        <v/>
      </c>
      <c r="F183" s="96" t="n"/>
      <c r="G183" s="87">
        <f>IF(OR(P183="",N(P183)&lt;=1),"",INDEX($F$6:$F$3005,MATCH(D183&amp;"|"&amp;(P183-1),$O$6:$O$3005,0)))</f>
        <v/>
      </c>
      <c r="H183" s="87">
        <f>IF(G183="","",MAX(0,G183-F183))</f>
        <v/>
      </c>
      <c r="I183" s="95" t="n"/>
      <c r="J183" s="87">
        <f>IF(D183="","",IFERROR(INDEX(Eng_PAR,MATCH(D183,Eng_Label,0)),""))</f>
        <v/>
      </c>
      <c r="K183" s="97">
        <f>IF(OR(F183="",J183=""),"",F183-J183)</f>
        <v/>
      </c>
      <c r="L183" s="86">
        <f>IF(OR(F183="",J183="",N(J183)=0),"",IF(F183/J183&lt;=cfg_Crit,"CRITICAL",IF(F183/J183&lt;=cfg_Low,"LOW","OK")))</f>
        <v/>
      </c>
      <c r="M183" s="98">
        <f>IF(B183="","",DATE(YEAR(B183),MONTH(B183),1))</f>
        <v/>
      </c>
      <c r="N183" s="86">
        <f>IF(OR(B183="",D183=""),"","CNT-"&amp;TEXT(ROW()-5,"00000"))</f>
        <v/>
      </c>
      <c r="O183" s="86">
        <f>IF(P183="","",D183&amp;"|"&amp;P183)</f>
        <v/>
      </c>
      <c r="P183" s="86">
        <f>IF(OR(D183="",F183=""),"",COUNTIFS($D$6:D183,D183,$F$6:F183,"&lt;&gt;"))</f>
        <v/>
      </c>
    </row>
    <row r="184" ht="20" customHeight="1">
      <c r="B184" s="93" t="n"/>
      <c r="C184" s="94">
        <f>IF(B184="","",WEEKNUM(B184,21))</f>
        <v/>
      </c>
      <c r="D184" s="95" t="n"/>
      <c r="E184" s="86">
        <f>IF(D184="","",IFERROR(INDEX(Eng_Item,MATCH(D184,Eng_Label,0)),"not in list"))</f>
        <v/>
      </c>
      <c r="F184" s="96" t="n"/>
      <c r="G184" s="87">
        <f>IF(OR(P184="",N(P184)&lt;=1),"",INDEX($F$6:$F$3005,MATCH(D184&amp;"|"&amp;(P184-1),$O$6:$O$3005,0)))</f>
        <v/>
      </c>
      <c r="H184" s="87">
        <f>IF(G184="","",MAX(0,G184-F184))</f>
        <v/>
      </c>
      <c r="I184" s="95" t="n"/>
      <c r="J184" s="87">
        <f>IF(D184="","",IFERROR(INDEX(Eng_PAR,MATCH(D184,Eng_Label,0)),""))</f>
        <v/>
      </c>
      <c r="K184" s="97">
        <f>IF(OR(F184="",J184=""),"",F184-J184)</f>
        <v/>
      </c>
      <c r="L184" s="86">
        <f>IF(OR(F184="",J184="",N(J184)=0),"",IF(F184/J184&lt;=cfg_Crit,"CRITICAL",IF(F184/J184&lt;=cfg_Low,"LOW","OK")))</f>
        <v/>
      </c>
      <c r="M184" s="98">
        <f>IF(B184="","",DATE(YEAR(B184),MONTH(B184),1))</f>
        <v/>
      </c>
      <c r="N184" s="86">
        <f>IF(OR(B184="",D184=""),"","CNT-"&amp;TEXT(ROW()-5,"00000"))</f>
        <v/>
      </c>
      <c r="O184" s="86">
        <f>IF(P184="","",D184&amp;"|"&amp;P184)</f>
        <v/>
      </c>
      <c r="P184" s="86">
        <f>IF(OR(D184="",F184=""),"",COUNTIFS($D$6:D184,D184,$F$6:F184,"&lt;&gt;"))</f>
        <v/>
      </c>
    </row>
    <row r="185" ht="20" customHeight="1">
      <c r="B185" s="93" t="n"/>
      <c r="C185" s="94">
        <f>IF(B185="","",WEEKNUM(B185,21))</f>
        <v/>
      </c>
      <c r="D185" s="95" t="n"/>
      <c r="E185" s="86">
        <f>IF(D185="","",IFERROR(INDEX(Eng_Item,MATCH(D185,Eng_Label,0)),"not in list"))</f>
        <v/>
      </c>
      <c r="F185" s="96" t="n"/>
      <c r="G185" s="87">
        <f>IF(OR(P185="",N(P185)&lt;=1),"",INDEX($F$6:$F$3005,MATCH(D185&amp;"|"&amp;(P185-1),$O$6:$O$3005,0)))</f>
        <v/>
      </c>
      <c r="H185" s="87">
        <f>IF(G185="","",MAX(0,G185-F185))</f>
        <v/>
      </c>
      <c r="I185" s="95" t="n"/>
      <c r="J185" s="87">
        <f>IF(D185="","",IFERROR(INDEX(Eng_PAR,MATCH(D185,Eng_Label,0)),""))</f>
        <v/>
      </c>
      <c r="K185" s="97">
        <f>IF(OR(F185="",J185=""),"",F185-J185)</f>
        <v/>
      </c>
      <c r="L185" s="86">
        <f>IF(OR(F185="",J185="",N(J185)=0),"",IF(F185/J185&lt;=cfg_Crit,"CRITICAL",IF(F185/J185&lt;=cfg_Low,"LOW","OK")))</f>
        <v/>
      </c>
      <c r="M185" s="98">
        <f>IF(B185="","",DATE(YEAR(B185),MONTH(B185),1))</f>
        <v/>
      </c>
      <c r="N185" s="86">
        <f>IF(OR(B185="",D185=""),"","CNT-"&amp;TEXT(ROW()-5,"00000"))</f>
        <v/>
      </c>
      <c r="O185" s="86">
        <f>IF(P185="","",D185&amp;"|"&amp;P185)</f>
        <v/>
      </c>
      <c r="P185" s="86">
        <f>IF(OR(D185="",F185=""),"",COUNTIFS($D$6:D185,D185,$F$6:F185,"&lt;&gt;"))</f>
        <v/>
      </c>
    </row>
    <row r="186" ht="20" customHeight="1">
      <c r="B186" s="93" t="n"/>
      <c r="C186" s="94">
        <f>IF(B186="","",WEEKNUM(B186,21))</f>
        <v/>
      </c>
      <c r="D186" s="95" t="n"/>
      <c r="E186" s="86">
        <f>IF(D186="","",IFERROR(INDEX(Eng_Item,MATCH(D186,Eng_Label,0)),"not in list"))</f>
        <v/>
      </c>
      <c r="F186" s="96" t="n"/>
      <c r="G186" s="87">
        <f>IF(OR(P186="",N(P186)&lt;=1),"",INDEX($F$6:$F$3005,MATCH(D186&amp;"|"&amp;(P186-1),$O$6:$O$3005,0)))</f>
        <v/>
      </c>
      <c r="H186" s="87">
        <f>IF(G186="","",MAX(0,G186-F186))</f>
        <v/>
      </c>
      <c r="I186" s="95" t="n"/>
      <c r="J186" s="87">
        <f>IF(D186="","",IFERROR(INDEX(Eng_PAR,MATCH(D186,Eng_Label,0)),""))</f>
        <v/>
      </c>
      <c r="K186" s="97">
        <f>IF(OR(F186="",J186=""),"",F186-J186)</f>
        <v/>
      </c>
      <c r="L186" s="86">
        <f>IF(OR(F186="",J186="",N(J186)=0),"",IF(F186/J186&lt;=cfg_Crit,"CRITICAL",IF(F186/J186&lt;=cfg_Low,"LOW","OK")))</f>
        <v/>
      </c>
      <c r="M186" s="98">
        <f>IF(B186="","",DATE(YEAR(B186),MONTH(B186),1))</f>
        <v/>
      </c>
      <c r="N186" s="86">
        <f>IF(OR(B186="",D186=""),"","CNT-"&amp;TEXT(ROW()-5,"00000"))</f>
        <v/>
      </c>
      <c r="O186" s="86">
        <f>IF(P186="","",D186&amp;"|"&amp;P186)</f>
        <v/>
      </c>
      <c r="P186" s="86">
        <f>IF(OR(D186="",F186=""),"",COUNTIFS($D$6:D186,D186,$F$6:F186,"&lt;&gt;"))</f>
        <v/>
      </c>
    </row>
    <row r="187" ht="20" customHeight="1">
      <c r="B187" s="93" t="n"/>
      <c r="C187" s="94">
        <f>IF(B187="","",WEEKNUM(B187,21))</f>
        <v/>
      </c>
      <c r="D187" s="95" t="n"/>
      <c r="E187" s="86">
        <f>IF(D187="","",IFERROR(INDEX(Eng_Item,MATCH(D187,Eng_Label,0)),"not in list"))</f>
        <v/>
      </c>
      <c r="F187" s="96" t="n"/>
      <c r="G187" s="87">
        <f>IF(OR(P187="",N(P187)&lt;=1),"",INDEX($F$6:$F$3005,MATCH(D187&amp;"|"&amp;(P187-1),$O$6:$O$3005,0)))</f>
        <v/>
      </c>
      <c r="H187" s="87">
        <f>IF(G187="","",MAX(0,G187-F187))</f>
        <v/>
      </c>
      <c r="I187" s="95" t="n"/>
      <c r="J187" s="87">
        <f>IF(D187="","",IFERROR(INDEX(Eng_PAR,MATCH(D187,Eng_Label,0)),""))</f>
        <v/>
      </c>
      <c r="K187" s="97">
        <f>IF(OR(F187="",J187=""),"",F187-J187)</f>
        <v/>
      </c>
      <c r="L187" s="86">
        <f>IF(OR(F187="",J187="",N(J187)=0),"",IF(F187/J187&lt;=cfg_Crit,"CRITICAL",IF(F187/J187&lt;=cfg_Low,"LOW","OK")))</f>
        <v/>
      </c>
      <c r="M187" s="98">
        <f>IF(B187="","",DATE(YEAR(B187),MONTH(B187),1))</f>
        <v/>
      </c>
      <c r="N187" s="86">
        <f>IF(OR(B187="",D187=""),"","CNT-"&amp;TEXT(ROW()-5,"00000"))</f>
        <v/>
      </c>
      <c r="O187" s="86">
        <f>IF(P187="","",D187&amp;"|"&amp;P187)</f>
        <v/>
      </c>
      <c r="P187" s="86">
        <f>IF(OR(D187="",F187=""),"",COUNTIFS($D$6:D187,D187,$F$6:F187,"&lt;&gt;"))</f>
        <v/>
      </c>
    </row>
    <row r="188" ht="20" customHeight="1">
      <c r="B188" s="93" t="n"/>
      <c r="C188" s="94">
        <f>IF(B188="","",WEEKNUM(B188,21))</f>
        <v/>
      </c>
      <c r="D188" s="95" t="n"/>
      <c r="E188" s="86">
        <f>IF(D188="","",IFERROR(INDEX(Eng_Item,MATCH(D188,Eng_Label,0)),"not in list"))</f>
        <v/>
      </c>
      <c r="F188" s="96" t="n"/>
      <c r="G188" s="87">
        <f>IF(OR(P188="",N(P188)&lt;=1),"",INDEX($F$6:$F$3005,MATCH(D188&amp;"|"&amp;(P188-1),$O$6:$O$3005,0)))</f>
        <v/>
      </c>
      <c r="H188" s="87">
        <f>IF(G188="","",MAX(0,G188-F188))</f>
        <v/>
      </c>
      <c r="I188" s="95" t="n"/>
      <c r="J188" s="87">
        <f>IF(D188="","",IFERROR(INDEX(Eng_PAR,MATCH(D188,Eng_Label,0)),""))</f>
        <v/>
      </c>
      <c r="K188" s="97">
        <f>IF(OR(F188="",J188=""),"",F188-J188)</f>
        <v/>
      </c>
      <c r="L188" s="86">
        <f>IF(OR(F188="",J188="",N(J188)=0),"",IF(F188/J188&lt;=cfg_Crit,"CRITICAL",IF(F188/J188&lt;=cfg_Low,"LOW","OK")))</f>
        <v/>
      </c>
      <c r="M188" s="98">
        <f>IF(B188="","",DATE(YEAR(B188),MONTH(B188),1))</f>
        <v/>
      </c>
      <c r="N188" s="86">
        <f>IF(OR(B188="",D188=""),"","CNT-"&amp;TEXT(ROW()-5,"00000"))</f>
        <v/>
      </c>
      <c r="O188" s="86">
        <f>IF(P188="","",D188&amp;"|"&amp;P188)</f>
        <v/>
      </c>
      <c r="P188" s="86">
        <f>IF(OR(D188="",F188=""),"",COUNTIFS($D$6:D188,D188,$F$6:F188,"&lt;&gt;"))</f>
        <v/>
      </c>
    </row>
    <row r="189" ht="20" customHeight="1">
      <c r="B189" s="93" t="n"/>
      <c r="C189" s="94">
        <f>IF(B189="","",WEEKNUM(B189,21))</f>
        <v/>
      </c>
      <c r="D189" s="95" t="n"/>
      <c r="E189" s="86">
        <f>IF(D189="","",IFERROR(INDEX(Eng_Item,MATCH(D189,Eng_Label,0)),"not in list"))</f>
        <v/>
      </c>
      <c r="F189" s="96" t="n"/>
      <c r="G189" s="87">
        <f>IF(OR(P189="",N(P189)&lt;=1),"",INDEX($F$6:$F$3005,MATCH(D189&amp;"|"&amp;(P189-1),$O$6:$O$3005,0)))</f>
        <v/>
      </c>
      <c r="H189" s="87">
        <f>IF(G189="","",MAX(0,G189-F189))</f>
        <v/>
      </c>
      <c r="I189" s="95" t="n"/>
      <c r="J189" s="87">
        <f>IF(D189="","",IFERROR(INDEX(Eng_PAR,MATCH(D189,Eng_Label,0)),""))</f>
        <v/>
      </c>
      <c r="K189" s="97">
        <f>IF(OR(F189="",J189=""),"",F189-J189)</f>
        <v/>
      </c>
      <c r="L189" s="86">
        <f>IF(OR(F189="",J189="",N(J189)=0),"",IF(F189/J189&lt;=cfg_Crit,"CRITICAL",IF(F189/J189&lt;=cfg_Low,"LOW","OK")))</f>
        <v/>
      </c>
      <c r="M189" s="98">
        <f>IF(B189="","",DATE(YEAR(B189),MONTH(B189),1))</f>
        <v/>
      </c>
      <c r="N189" s="86">
        <f>IF(OR(B189="",D189=""),"","CNT-"&amp;TEXT(ROW()-5,"00000"))</f>
        <v/>
      </c>
      <c r="O189" s="86">
        <f>IF(P189="","",D189&amp;"|"&amp;P189)</f>
        <v/>
      </c>
      <c r="P189" s="86">
        <f>IF(OR(D189="",F189=""),"",COUNTIFS($D$6:D189,D189,$F$6:F189,"&lt;&gt;"))</f>
        <v/>
      </c>
    </row>
    <row r="190" ht="20" customHeight="1">
      <c r="B190" s="93" t="n"/>
      <c r="C190" s="94">
        <f>IF(B190="","",WEEKNUM(B190,21))</f>
        <v/>
      </c>
      <c r="D190" s="95" t="n"/>
      <c r="E190" s="86">
        <f>IF(D190="","",IFERROR(INDEX(Eng_Item,MATCH(D190,Eng_Label,0)),"not in list"))</f>
        <v/>
      </c>
      <c r="F190" s="96" t="n"/>
      <c r="G190" s="87">
        <f>IF(OR(P190="",N(P190)&lt;=1),"",INDEX($F$6:$F$3005,MATCH(D190&amp;"|"&amp;(P190-1),$O$6:$O$3005,0)))</f>
        <v/>
      </c>
      <c r="H190" s="87">
        <f>IF(G190="","",MAX(0,G190-F190))</f>
        <v/>
      </c>
      <c r="I190" s="95" t="n"/>
      <c r="J190" s="87">
        <f>IF(D190="","",IFERROR(INDEX(Eng_PAR,MATCH(D190,Eng_Label,0)),""))</f>
        <v/>
      </c>
      <c r="K190" s="97">
        <f>IF(OR(F190="",J190=""),"",F190-J190)</f>
        <v/>
      </c>
      <c r="L190" s="86">
        <f>IF(OR(F190="",J190="",N(J190)=0),"",IF(F190/J190&lt;=cfg_Crit,"CRITICAL",IF(F190/J190&lt;=cfg_Low,"LOW","OK")))</f>
        <v/>
      </c>
      <c r="M190" s="98">
        <f>IF(B190="","",DATE(YEAR(B190),MONTH(B190),1))</f>
        <v/>
      </c>
      <c r="N190" s="86">
        <f>IF(OR(B190="",D190=""),"","CNT-"&amp;TEXT(ROW()-5,"00000"))</f>
        <v/>
      </c>
      <c r="O190" s="86">
        <f>IF(P190="","",D190&amp;"|"&amp;P190)</f>
        <v/>
      </c>
      <c r="P190" s="86">
        <f>IF(OR(D190="",F190=""),"",COUNTIFS($D$6:D190,D190,$F$6:F190,"&lt;&gt;"))</f>
        <v/>
      </c>
    </row>
    <row r="191" ht="20" customHeight="1">
      <c r="B191" s="93" t="n"/>
      <c r="C191" s="94">
        <f>IF(B191="","",WEEKNUM(B191,21))</f>
        <v/>
      </c>
      <c r="D191" s="95" t="n"/>
      <c r="E191" s="86">
        <f>IF(D191="","",IFERROR(INDEX(Eng_Item,MATCH(D191,Eng_Label,0)),"not in list"))</f>
        <v/>
      </c>
      <c r="F191" s="96" t="n"/>
      <c r="G191" s="87">
        <f>IF(OR(P191="",N(P191)&lt;=1),"",INDEX($F$6:$F$3005,MATCH(D191&amp;"|"&amp;(P191-1),$O$6:$O$3005,0)))</f>
        <v/>
      </c>
      <c r="H191" s="87">
        <f>IF(G191="","",MAX(0,G191-F191))</f>
        <v/>
      </c>
      <c r="I191" s="95" t="n"/>
      <c r="J191" s="87">
        <f>IF(D191="","",IFERROR(INDEX(Eng_PAR,MATCH(D191,Eng_Label,0)),""))</f>
        <v/>
      </c>
      <c r="K191" s="97">
        <f>IF(OR(F191="",J191=""),"",F191-J191)</f>
        <v/>
      </c>
      <c r="L191" s="86">
        <f>IF(OR(F191="",J191="",N(J191)=0),"",IF(F191/J191&lt;=cfg_Crit,"CRITICAL",IF(F191/J191&lt;=cfg_Low,"LOW","OK")))</f>
        <v/>
      </c>
      <c r="M191" s="98">
        <f>IF(B191="","",DATE(YEAR(B191),MONTH(B191),1))</f>
        <v/>
      </c>
      <c r="N191" s="86">
        <f>IF(OR(B191="",D191=""),"","CNT-"&amp;TEXT(ROW()-5,"00000"))</f>
        <v/>
      </c>
      <c r="O191" s="86">
        <f>IF(P191="","",D191&amp;"|"&amp;P191)</f>
        <v/>
      </c>
      <c r="P191" s="86">
        <f>IF(OR(D191="",F191=""),"",COUNTIFS($D$6:D191,D191,$F$6:F191,"&lt;&gt;"))</f>
        <v/>
      </c>
    </row>
    <row r="192" ht="20" customHeight="1">
      <c r="B192" s="93" t="n"/>
      <c r="C192" s="94">
        <f>IF(B192="","",WEEKNUM(B192,21))</f>
        <v/>
      </c>
      <c r="D192" s="95" t="n"/>
      <c r="E192" s="86">
        <f>IF(D192="","",IFERROR(INDEX(Eng_Item,MATCH(D192,Eng_Label,0)),"not in list"))</f>
        <v/>
      </c>
      <c r="F192" s="96" t="n"/>
      <c r="G192" s="87">
        <f>IF(OR(P192="",N(P192)&lt;=1),"",INDEX($F$6:$F$3005,MATCH(D192&amp;"|"&amp;(P192-1),$O$6:$O$3005,0)))</f>
        <v/>
      </c>
      <c r="H192" s="87">
        <f>IF(G192="","",MAX(0,G192-F192))</f>
        <v/>
      </c>
      <c r="I192" s="95" t="n"/>
      <c r="J192" s="87">
        <f>IF(D192="","",IFERROR(INDEX(Eng_PAR,MATCH(D192,Eng_Label,0)),""))</f>
        <v/>
      </c>
      <c r="K192" s="97">
        <f>IF(OR(F192="",J192=""),"",F192-J192)</f>
        <v/>
      </c>
      <c r="L192" s="86">
        <f>IF(OR(F192="",J192="",N(J192)=0),"",IF(F192/J192&lt;=cfg_Crit,"CRITICAL",IF(F192/J192&lt;=cfg_Low,"LOW","OK")))</f>
        <v/>
      </c>
      <c r="M192" s="98">
        <f>IF(B192="","",DATE(YEAR(B192),MONTH(B192),1))</f>
        <v/>
      </c>
      <c r="N192" s="86">
        <f>IF(OR(B192="",D192=""),"","CNT-"&amp;TEXT(ROW()-5,"00000"))</f>
        <v/>
      </c>
      <c r="O192" s="86">
        <f>IF(P192="","",D192&amp;"|"&amp;P192)</f>
        <v/>
      </c>
      <c r="P192" s="86">
        <f>IF(OR(D192="",F192=""),"",COUNTIFS($D$6:D192,D192,$F$6:F192,"&lt;&gt;"))</f>
        <v/>
      </c>
    </row>
    <row r="193" ht="20" customHeight="1">
      <c r="B193" s="93" t="n"/>
      <c r="C193" s="94">
        <f>IF(B193="","",WEEKNUM(B193,21))</f>
        <v/>
      </c>
      <c r="D193" s="95" t="n"/>
      <c r="E193" s="86">
        <f>IF(D193="","",IFERROR(INDEX(Eng_Item,MATCH(D193,Eng_Label,0)),"not in list"))</f>
        <v/>
      </c>
      <c r="F193" s="96" t="n"/>
      <c r="G193" s="87">
        <f>IF(OR(P193="",N(P193)&lt;=1),"",INDEX($F$6:$F$3005,MATCH(D193&amp;"|"&amp;(P193-1),$O$6:$O$3005,0)))</f>
        <v/>
      </c>
      <c r="H193" s="87">
        <f>IF(G193="","",MAX(0,G193-F193))</f>
        <v/>
      </c>
      <c r="I193" s="95" t="n"/>
      <c r="J193" s="87">
        <f>IF(D193="","",IFERROR(INDEX(Eng_PAR,MATCH(D193,Eng_Label,0)),""))</f>
        <v/>
      </c>
      <c r="K193" s="97">
        <f>IF(OR(F193="",J193=""),"",F193-J193)</f>
        <v/>
      </c>
      <c r="L193" s="86">
        <f>IF(OR(F193="",J193="",N(J193)=0),"",IF(F193/J193&lt;=cfg_Crit,"CRITICAL",IF(F193/J193&lt;=cfg_Low,"LOW","OK")))</f>
        <v/>
      </c>
      <c r="M193" s="98">
        <f>IF(B193="","",DATE(YEAR(B193),MONTH(B193),1))</f>
        <v/>
      </c>
      <c r="N193" s="86">
        <f>IF(OR(B193="",D193=""),"","CNT-"&amp;TEXT(ROW()-5,"00000"))</f>
        <v/>
      </c>
      <c r="O193" s="86">
        <f>IF(P193="","",D193&amp;"|"&amp;P193)</f>
        <v/>
      </c>
      <c r="P193" s="86">
        <f>IF(OR(D193="",F193=""),"",COUNTIFS($D$6:D193,D193,$F$6:F193,"&lt;&gt;"))</f>
        <v/>
      </c>
    </row>
    <row r="194" ht="20" customHeight="1">
      <c r="B194" s="93" t="n"/>
      <c r="C194" s="94">
        <f>IF(B194="","",WEEKNUM(B194,21))</f>
        <v/>
      </c>
      <c r="D194" s="95" t="n"/>
      <c r="E194" s="86">
        <f>IF(D194="","",IFERROR(INDEX(Eng_Item,MATCH(D194,Eng_Label,0)),"not in list"))</f>
        <v/>
      </c>
      <c r="F194" s="96" t="n"/>
      <c r="G194" s="87">
        <f>IF(OR(P194="",N(P194)&lt;=1),"",INDEX($F$6:$F$3005,MATCH(D194&amp;"|"&amp;(P194-1),$O$6:$O$3005,0)))</f>
        <v/>
      </c>
      <c r="H194" s="87">
        <f>IF(G194="","",MAX(0,G194-F194))</f>
        <v/>
      </c>
      <c r="I194" s="95" t="n"/>
      <c r="J194" s="87">
        <f>IF(D194="","",IFERROR(INDEX(Eng_PAR,MATCH(D194,Eng_Label,0)),""))</f>
        <v/>
      </c>
      <c r="K194" s="97">
        <f>IF(OR(F194="",J194=""),"",F194-J194)</f>
        <v/>
      </c>
      <c r="L194" s="86">
        <f>IF(OR(F194="",J194="",N(J194)=0),"",IF(F194/J194&lt;=cfg_Crit,"CRITICAL",IF(F194/J194&lt;=cfg_Low,"LOW","OK")))</f>
        <v/>
      </c>
      <c r="M194" s="98">
        <f>IF(B194="","",DATE(YEAR(B194),MONTH(B194),1))</f>
        <v/>
      </c>
      <c r="N194" s="86">
        <f>IF(OR(B194="",D194=""),"","CNT-"&amp;TEXT(ROW()-5,"00000"))</f>
        <v/>
      </c>
      <c r="O194" s="86">
        <f>IF(P194="","",D194&amp;"|"&amp;P194)</f>
        <v/>
      </c>
      <c r="P194" s="86">
        <f>IF(OR(D194="",F194=""),"",COUNTIFS($D$6:D194,D194,$F$6:F194,"&lt;&gt;"))</f>
        <v/>
      </c>
    </row>
    <row r="195" ht="20" customHeight="1">
      <c r="B195" s="93" t="n"/>
      <c r="C195" s="94">
        <f>IF(B195="","",WEEKNUM(B195,21))</f>
        <v/>
      </c>
      <c r="D195" s="95" t="n"/>
      <c r="E195" s="86">
        <f>IF(D195="","",IFERROR(INDEX(Eng_Item,MATCH(D195,Eng_Label,0)),"not in list"))</f>
        <v/>
      </c>
      <c r="F195" s="96" t="n"/>
      <c r="G195" s="87">
        <f>IF(OR(P195="",N(P195)&lt;=1),"",INDEX($F$6:$F$3005,MATCH(D195&amp;"|"&amp;(P195-1),$O$6:$O$3005,0)))</f>
        <v/>
      </c>
      <c r="H195" s="87">
        <f>IF(G195="","",MAX(0,G195-F195))</f>
        <v/>
      </c>
      <c r="I195" s="95" t="n"/>
      <c r="J195" s="87">
        <f>IF(D195="","",IFERROR(INDEX(Eng_PAR,MATCH(D195,Eng_Label,0)),""))</f>
        <v/>
      </c>
      <c r="K195" s="97">
        <f>IF(OR(F195="",J195=""),"",F195-J195)</f>
        <v/>
      </c>
      <c r="L195" s="86">
        <f>IF(OR(F195="",J195="",N(J195)=0),"",IF(F195/J195&lt;=cfg_Crit,"CRITICAL",IF(F195/J195&lt;=cfg_Low,"LOW","OK")))</f>
        <v/>
      </c>
      <c r="M195" s="98">
        <f>IF(B195="","",DATE(YEAR(B195),MONTH(B195),1))</f>
        <v/>
      </c>
      <c r="N195" s="86">
        <f>IF(OR(B195="",D195=""),"","CNT-"&amp;TEXT(ROW()-5,"00000"))</f>
        <v/>
      </c>
      <c r="O195" s="86">
        <f>IF(P195="","",D195&amp;"|"&amp;P195)</f>
        <v/>
      </c>
      <c r="P195" s="86">
        <f>IF(OR(D195="",F195=""),"",COUNTIFS($D$6:D195,D195,$F$6:F195,"&lt;&gt;"))</f>
        <v/>
      </c>
    </row>
    <row r="196" ht="20" customHeight="1">
      <c r="B196" s="93" t="n"/>
      <c r="C196" s="94">
        <f>IF(B196="","",WEEKNUM(B196,21))</f>
        <v/>
      </c>
      <c r="D196" s="95" t="n"/>
      <c r="E196" s="86">
        <f>IF(D196="","",IFERROR(INDEX(Eng_Item,MATCH(D196,Eng_Label,0)),"not in list"))</f>
        <v/>
      </c>
      <c r="F196" s="96" t="n"/>
      <c r="G196" s="87">
        <f>IF(OR(P196="",N(P196)&lt;=1),"",INDEX($F$6:$F$3005,MATCH(D196&amp;"|"&amp;(P196-1),$O$6:$O$3005,0)))</f>
        <v/>
      </c>
      <c r="H196" s="87">
        <f>IF(G196="","",MAX(0,G196-F196))</f>
        <v/>
      </c>
      <c r="I196" s="95" t="n"/>
      <c r="J196" s="87">
        <f>IF(D196="","",IFERROR(INDEX(Eng_PAR,MATCH(D196,Eng_Label,0)),""))</f>
        <v/>
      </c>
      <c r="K196" s="97">
        <f>IF(OR(F196="",J196=""),"",F196-J196)</f>
        <v/>
      </c>
      <c r="L196" s="86">
        <f>IF(OR(F196="",J196="",N(J196)=0),"",IF(F196/J196&lt;=cfg_Crit,"CRITICAL",IF(F196/J196&lt;=cfg_Low,"LOW","OK")))</f>
        <v/>
      </c>
      <c r="M196" s="98">
        <f>IF(B196="","",DATE(YEAR(B196),MONTH(B196),1))</f>
        <v/>
      </c>
      <c r="N196" s="86">
        <f>IF(OR(B196="",D196=""),"","CNT-"&amp;TEXT(ROW()-5,"00000"))</f>
        <v/>
      </c>
      <c r="O196" s="86">
        <f>IF(P196="","",D196&amp;"|"&amp;P196)</f>
        <v/>
      </c>
      <c r="P196" s="86">
        <f>IF(OR(D196="",F196=""),"",COUNTIFS($D$6:D196,D196,$F$6:F196,"&lt;&gt;"))</f>
        <v/>
      </c>
    </row>
    <row r="197" ht="20" customHeight="1">
      <c r="B197" s="93" t="n"/>
      <c r="C197" s="94">
        <f>IF(B197="","",WEEKNUM(B197,21))</f>
        <v/>
      </c>
      <c r="D197" s="95" t="n"/>
      <c r="E197" s="86">
        <f>IF(D197="","",IFERROR(INDEX(Eng_Item,MATCH(D197,Eng_Label,0)),"not in list"))</f>
        <v/>
      </c>
      <c r="F197" s="96" t="n"/>
      <c r="G197" s="87">
        <f>IF(OR(P197="",N(P197)&lt;=1),"",INDEX($F$6:$F$3005,MATCH(D197&amp;"|"&amp;(P197-1),$O$6:$O$3005,0)))</f>
        <v/>
      </c>
      <c r="H197" s="87">
        <f>IF(G197="","",MAX(0,G197-F197))</f>
        <v/>
      </c>
      <c r="I197" s="95" t="n"/>
      <c r="J197" s="87">
        <f>IF(D197="","",IFERROR(INDEX(Eng_PAR,MATCH(D197,Eng_Label,0)),""))</f>
        <v/>
      </c>
      <c r="K197" s="97">
        <f>IF(OR(F197="",J197=""),"",F197-J197)</f>
        <v/>
      </c>
      <c r="L197" s="86">
        <f>IF(OR(F197="",J197="",N(J197)=0),"",IF(F197/J197&lt;=cfg_Crit,"CRITICAL",IF(F197/J197&lt;=cfg_Low,"LOW","OK")))</f>
        <v/>
      </c>
      <c r="M197" s="98">
        <f>IF(B197="","",DATE(YEAR(B197),MONTH(B197),1))</f>
        <v/>
      </c>
      <c r="N197" s="86">
        <f>IF(OR(B197="",D197=""),"","CNT-"&amp;TEXT(ROW()-5,"00000"))</f>
        <v/>
      </c>
      <c r="O197" s="86">
        <f>IF(P197="","",D197&amp;"|"&amp;P197)</f>
        <v/>
      </c>
      <c r="P197" s="86">
        <f>IF(OR(D197="",F197=""),"",COUNTIFS($D$6:D197,D197,$F$6:F197,"&lt;&gt;"))</f>
        <v/>
      </c>
    </row>
    <row r="198" ht="20" customHeight="1">
      <c r="B198" s="93" t="n"/>
      <c r="C198" s="94">
        <f>IF(B198="","",WEEKNUM(B198,21))</f>
        <v/>
      </c>
      <c r="D198" s="95" t="n"/>
      <c r="E198" s="86">
        <f>IF(D198="","",IFERROR(INDEX(Eng_Item,MATCH(D198,Eng_Label,0)),"not in list"))</f>
        <v/>
      </c>
      <c r="F198" s="96" t="n"/>
      <c r="G198" s="87">
        <f>IF(OR(P198="",N(P198)&lt;=1),"",INDEX($F$6:$F$3005,MATCH(D198&amp;"|"&amp;(P198-1),$O$6:$O$3005,0)))</f>
        <v/>
      </c>
      <c r="H198" s="87">
        <f>IF(G198="","",MAX(0,G198-F198))</f>
        <v/>
      </c>
      <c r="I198" s="95" t="n"/>
      <c r="J198" s="87">
        <f>IF(D198="","",IFERROR(INDEX(Eng_PAR,MATCH(D198,Eng_Label,0)),""))</f>
        <v/>
      </c>
      <c r="K198" s="97">
        <f>IF(OR(F198="",J198=""),"",F198-J198)</f>
        <v/>
      </c>
      <c r="L198" s="86">
        <f>IF(OR(F198="",J198="",N(J198)=0),"",IF(F198/J198&lt;=cfg_Crit,"CRITICAL",IF(F198/J198&lt;=cfg_Low,"LOW","OK")))</f>
        <v/>
      </c>
      <c r="M198" s="98">
        <f>IF(B198="","",DATE(YEAR(B198),MONTH(B198),1))</f>
        <v/>
      </c>
      <c r="N198" s="86">
        <f>IF(OR(B198="",D198=""),"","CNT-"&amp;TEXT(ROW()-5,"00000"))</f>
        <v/>
      </c>
      <c r="O198" s="86">
        <f>IF(P198="","",D198&amp;"|"&amp;P198)</f>
        <v/>
      </c>
      <c r="P198" s="86">
        <f>IF(OR(D198="",F198=""),"",COUNTIFS($D$6:D198,D198,$F$6:F198,"&lt;&gt;"))</f>
        <v/>
      </c>
    </row>
    <row r="199" ht="20" customHeight="1">
      <c r="B199" s="93" t="n"/>
      <c r="C199" s="94">
        <f>IF(B199="","",WEEKNUM(B199,21))</f>
        <v/>
      </c>
      <c r="D199" s="95" t="n"/>
      <c r="E199" s="86">
        <f>IF(D199="","",IFERROR(INDEX(Eng_Item,MATCH(D199,Eng_Label,0)),"not in list"))</f>
        <v/>
      </c>
      <c r="F199" s="96" t="n"/>
      <c r="G199" s="87">
        <f>IF(OR(P199="",N(P199)&lt;=1),"",INDEX($F$6:$F$3005,MATCH(D199&amp;"|"&amp;(P199-1),$O$6:$O$3005,0)))</f>
        <v/>
      </c>
      <c r="H199" s="87">
        <f>IF(G199="","",MAX(0,G199-F199))</f>
        <v/>
      </c>
      <c r="I199" s="95" t="n"/>
      <c r="J199" s="87">
        <f>IF(D199="","",IFERROR(INDEX(Eng_PAR,MATCH(D199,Eng_Label,0)),""))</f>
        <v/>
      </c>
      <c r="K199" s="97">
        <f>IF(OR(F199="",J199=""),"",F199-J199)</f>
        <v/>
      </c>
      <c r="L199" s="86">
        <f>IF(OR(F199="",J199="",N(J199)=0),"",IF(F199/J199&lt;=cfg_Crit,"CRITICAL",IF(F199/J199&lt;=cfg_Low,"LOW","OK")))</f>
        <v/>
      </c>
      <c r="M199" s="98">
        <f>IF(B199="","",DATE(YEAR(B199),MONTH(B199),1))</f>
        <v/>
      </c>
      <c r="N199" s="86">
        <f>IF(OR(B199="",D199=""),"","CNT-"&amp;TEXT(ROW()-5,"00000"))</f>
        <v/>
      </c>
      <c r="O199" s="86">
        <f>IF(P199="","",D199&amp;"|"&amp;P199)</f>
        <v/>
      </c>
      <c r="P199" s="86">
        <f>IF(OR(D199="",F199=""),"",COUNTIFS($D$6:D199,D199,$F$6:F199,"&lt;&gt;"))</f>
        <v/>
      </c>
    </row>
    <row r="200" ht="20" customHeight="1">
      <c r="B200" s="93" t="n"/>
      <c r="C200" s="94">
        <f>IF(B200="","",WEEKNUM(B200,21))</f>
        <v/>
      </c>
      <c r="D200" s="95" t="n"/>
      <c r="E200" s="86">
        <f>IF(D200="","",IFERROR(INDEX(Eng_Item,MATCH(D200,Eng_Label,0)),"not in list"))</f>
        <v/>
      </c>
      <c r="F200" s="96" t="n"/>
      <c r="G200" s="87">
        <f>IF(OR(P200="",N(P200)&lt;=1),"",INDEX($F$6:$F$3005,MATCH(D200&amp;"|"&amp;(P200-1),$O$6:$O$3005,0)))</f>
        <v/>
      </c>
      <c r="H200" s="87">
        <f>IF(G200="","",MAX(0,G200-F200))</f>
        <v/>
      </c>
      <c r="I200" s="95" t="n"/>
      <c r="J200" s="87">
        <f>IF(D200="","",IFERROR(INDEX(Eng_PAR,MATCH(D200,Eng_Label,0)),""))</f>
        <v/>
      </c>
      <c r="K200" s="97">
        <f>IF(OR(F200="",J200=""),"",F200-J200)</f>
        <v/>
      </c>
      <c r="L200" s="86">
        <f>IF(OR(F200="",J200="",N(J200)=0),"",IF(F200/J200&lt;=cfg_Crit,"CRITICAL",IF(F200/J200&lt;=cfg_Low,"LOW","OK")))</f>
        <v/>
      </c>
      <c r="M200" s="98">
        <f>IF(B200="","",DATE(YEAR(B200),MONTH(B200),1))</f>
        <v/>
      </c>
      <c r="N200" s="86">
        <f>IF(OR(B200="",D200=""),"","CNT-"&amp;TEXT(ROW()-5,"00000"))</f>
        <v/>
      </c>
      <c r="O200" s="86">
        <f>IF(P200="","",D200&amp;"|"&amp;P200)</f>
        <v/>
      </c>
      <c r="P200" s="86">
        <f>IF(OR(D200="",F200=""),"",COUNTIFS($D$6:D200,D200,$F$6:F200,"&lt;&gt;"))</f>
        <v/>
      </c>
    </row>
    <row r="201" ht="20" customHeight="1">
      <c r="B201" s="93" t="n"/>
      <c r="C201" s="94">
        <f>IF(B201="","",WEEKNUM(B201,21))</f>
        <v/>
      </c>
      <c r="D201" s="95" t="n"/>
      <c r="E201" s="86">
        <f>IF(D201="","",IFERROR(INDEX(Eng_Item,MATCH(D201,Eng_Label,0)),"not in list"))</f>
        <v/>
      </c>
      <c r="F201" s="96" t="n"/>
      <c r="G201" s="87">
        <f>IF(OR(P201="",N(P201)&lt;=1),"",INDEX($F$6:$F$3005,MATCH(D201&amp;"|"&amp;(P201-1),$O$6:$O$3005,0)))</f>
        <v/>
      </c>
      <c r="H201" s="87">
        <f>IF(G201="","",MAX(0,G201-F201))</f>
        <v/>
      </c>
      <c r="I201" s="95" t="n"/>
      <c r="J201" s="87">
        <f>IF(D201="","",IFERROR(INDEX(Eng_PAR,MATCH(D201,Eng_Label,0)),""))</f>
        <v/>
      </c>
      <c r="K201" s="97">
        <f>IF(OR(F201="",J201=""),"",F201-J201)</f>
        <v/>
      </c>
      <c r="L201" s="86">
        <f>IF(OR(F201="",J201="",N(J201)=0),"",IF(F201/J201&lt;=cfg_Crit,"CRITICAL",IF(F201/J201&lt;=cfg_Low,"LOW","OK")))</f>
        <v/>
      </c>
      <c r="M201" s="98">
        <f>IF(B201="","",DATE(YEAR(B201),MONTH(B201),1))</f>
        <v/>
      </c>
      <c r="N201" s="86">
        <f>IF(OR(B201="",D201=""),"","CNT-"&amp;TEXT(ROW()-5,"00000"))</f>
        <v/>
      </c>
      <c r="O201" s="86">
        <f>IF(P201="","",D201&amp;"|"&amp;P201)</f>
        <v/>
      </c>
      <c r="P201" s="86">
        <f>IF(OR(D201="",F201=""),"",COUNTIFS($D$6:D201,D201,$F$6:F201,"&lt;&gt;"))</f>
        <v/>
      </c>
    </row>
    <row r="202" ht="20" customHeight="1">
      <c r="B202" s="93" t="n"/>
      <c r="C202" s="94">
        <f>IF(B202="","",WEEKNUM(B202,21))</f>
        <v/>
      </c>
      <c r="D202" s="95" t="n"/>
      <c r="E202" s="86">
        <f>IF(D202="","",IFERROR(INDEX(Eng_Item,MATCH(D202,Eng_Label,0)),"not in list"))</f>
        <v/>
      </c>
      <c r="F202" s="96" t="n"/>
      <c r="G202" s="87">
        <f>IF(OR(P202="",N(P202)&lt;=1),"",INDEX($F$6:$F$3005,MATCH(D202&amp;"|"&amp;(P202-1),$O$6:$O$3005,0)))</f>
        <v/>
      </c>
      <c r="H202" s="87">
        <f>IF(G202="","",MAX(0,G202-F202))</f>
        <v/>
      </c>
      <c r="I202" s="95" t="n"/>
      <c r="J202" s="87">
        <f>IF(D202="","",IFERROR(INDEX(Eng_PAR,MATCH(D202,Eng_Label,0)),""))</f>
        <v/>
      </c>
      <c r="K202" s="97">
        <f>IF(OR(F202="",J202=""),"",F202-J202)</f>
        <v/>
      </c>
      <c r="L202" s="86">
        <f>IF(OR(F202="",J202="",N(J202)=0),"",IF(F202/J202&lt;=cfg_Crit,"CRITICAL",IF(F202/J202&lt;=cfg_Low,"LOW","OK")))</f>
        <v/>
      </c>
      <c r="M202" s="98">
        <f>IF(B202="","",DATE(YEAR(B202),MONTH(B202),1))</f>
        <v/>
      </c>
      <c r="N202" s="86">
        <f>IF(OR(B202="",D202=""),"","CNT-"&amp;TEXT(ROW()-5,"00000"))</f>
        <v/>
      </c>
      <c r="O202" s="86">
        <f>IF(P202="","",D202&amp;"|"&amp;P202)</f>
        <v/>
      </c>
      <c r="P202" s="86">
        <f>IF(OR(D202="",F202=""),"",COUNTIFS($D$6:D202,D202,$F$6:F202,"&lt;&gt;"))</f>
        <v/>
      </c>
    </row>
    <row r="203" ht="20" customHeight="1">
      <c r="B203" s="93" t="n"/>
      <c r="C203" s="94">
        <f>IF(B203="","",WEEKNUM(B203,21))</f>
        <v/>
      </c>
      <c r="D203" s="95" t="n"/>
      <c r="E203" s="86">
        <f>IF(D203="","",IFERROR(INDEX(Eng_Item,MATCH(D203,Eng_Label,0)),"not in list"))</f>
        <v/>
      </c>
      <c r="F203" s="96" t="n"/>
      <c r="G203" s="87">
        <f>IF(OR(P203="",N(P203)&lt;=1),"",INDEX($F$6:$F$3005,MATCH(D203&amp;"|"&amp;(P203-1),$O$6:$O$3005,0)))</f>
        <v/>
      </c>
      <c r="H203" s="87">
        <f>IF(G203="","",MAX(0,G203-F203))</f>
        <v/>
      </c>
      <c r="I203" s="95" t="n"/>
      <c r="J203" s="87">
        <f>IF(D203="","",IFERROR(INDEX(Eng_PAR,MATCH(D203,Eng_Label,0)),""))</f>
        <v/>
      </c>
      <c r="K203" s="97">
        <f>IF(OR(F203="",J203=""),"",F203-J203)</f>
        <v/>
      </c>
      <c r="L203" s="86">
        <f>IF(OR(F203="",J203="",N(J203)=0),"",IF(F203/J203&lt;=cfg_Crit,"CRITICAL",IF(F203/J203&lt;=cfg_Low,"LOW","OK")))</f>
        <v/>
      </c>
      <c r="M203" s="98">
        <f>IF(B203="","",DATE(YEAR(B203),MONTH(B203),1))</f>
        <v/>
      </c>
      <c r="N203" s="86">
        <f>IF(OR(B203="",D203=""),"","CNT-"&amp;TEXT(ROW()-5,"00000"))</f>
        <v/>
      </c>
      <c r="O203" s="86">
        <f>IF(P203="","",D203&amp;"|"&amp;P203)</f>
        <v/>
      </c>
      <c r="P203" s="86">
        <f>IF(OR(D203="",F203=""),"",COUNTIFS($D$6:D203,D203,$F$6:F203,"&lt;&gt;"))</f>
        <v/>
      </c>
    </row>
    <row r="204" ht="20" customHeight="1">
      <c r="B204" s="93" t="n"/>
      <c r="C204" s="94">
        <f>IF(B204="","",WEEKNUM(B204,21))</f>
        <v/>
      </c>
      <c r="D204" s="95" t="n"/>
      <c r="E204" s="86">
        <f>IF(D204="","",IFERROR(INDEX(Eng_Item,MATCH(D204,Eng_Label,0)),"not in list"))</f>
        <v/>
      </c>
      <c r="F204" s="96" t="n"/>
      <c r="G204" s="87">
        <f>IF(OR(P204="",N(P204)&lt;=1),"",INDEX($F$6:$F$3005,MATCH(D204&amp;"|"&amp;(P204-1),$O$6:$O$3005,0)))</f>
        <v/>
      </c>
      <c r="H204" s="87">
        <f>IF(G204="","",MAX(0,G204-F204))</f>
        <v/>
      </c>
      <c r="I204" s="95" t="n"/>
      <c r="J204" s="87">
        <f>IF(D204="","",IFERROR(INDEX(Eng_PAR,MATCH(D204,Eng_Label,0)),""))</f>
        <v/>
      </c>
      <c r="K204" s="97">
        <f>IF(OR(F204="",J204=""),"",F204-J204)</f>
        <v/>
      </c>
      <c r="L204" s="86">
        <f>IF(OR(F204="",J204="",N(J204)=0),"",IF(F204/J204&lt;=cfg_Crit,"CRITICAL",IF(F204/J204&lt;=cfg_Low,"LOW","OK")))</f>
        <v/>
      </c>
      <c r="M204" s="98">
        <f>IF(B204="","",DATE(YEAR(B204),MONTH(B204),1))</f>
        <v/>
      </c>
      <c r="N204" s="86">
        <f>IF(OR(B204="",D204=""),"","CNT-"&amp;TEXT(ROW()-5,"00000"))</f>
        <v/>
      </c>
      <c r="O204" s="86">
        <f>IF(P204="","",D204&amp;"|"&amp;P204)</f>
        <v/>
      </c>
      <c r="P204" s="86">
        <f>IF(OR(D204="",F204=""),"",COUNTIFS($D$6:D204,D204,$F$6:F204,"&lt;&gt;"))</f>
        <v/>
      </c>
    </row>
    <row r="205" ht="20" customHeight="1">
      <c r="B205" s="93" t="n"/>
      <c r="C205" s="94">
        <f>IF(B205="","",WEEKNUM(B205,21))</f>
        <v/>
      </c>
      <c r="D205" s="95" t="n"/>
      <c r="E205" s="86">
        <f>IF(D205="","",IFERROR(INDEX(Eng_Item,MATCH(D205,Eng_Label,0)),"not in list"))</f>
        <v/>
      </c>
      <c r="F205" s="96" t="n"/>
      <c r="G205" s="87">
        <f>IF(OR(P205="",N(P205)&lt;=1),"",INDEX($F$6:$F$3005,MATCH(D205&amp;"|"&amp;(P205-1),$O$6:$O$3005,0)))</f>
        <v/>
      </c>
      <c r="H205" s="87">
        <f>IF(G205="","",MAX(0,G205-F205))</f>
        <v/>
      </c>
      <c r="I205" s="95" t="n"/>
      <c r="J205" s="87">
        <f>IF(D205="","",IFERROR(INDEX(Eng_PAR,MATCH(D205,Eng_Label,0)),""))</f>
        <v/>
      </c>
      <c r="K205" s="97">
        <f>IF(OR(F205="",J205=""),"",F205-J205)</f>
        <v/>
      </c>
      <c r="L205" s="86">
        <f>IF(OR(F205="",J205="",N(J205)=0),"",IF(F205/J205&lt;=cfg_Crit,"CRITICAL",IF(F205/J205&lt;=cfg_Low,"LOW","OK")))</f>
        <v/>
      </c>
      <c r="M205" s="98">
        <f>IF(B205="","",DATE(YEAR(B205),MONTH(B205),1))</f>
        <v/>
      </c>
      <c r="N205" s="86">
        <f>IF(OR(B205="",D205=""),"","CNT-"&amp;TEXT(ROW()-5,"00000"))</f>
        <v/>
      </c>
      <c r="O205" s="86">
        <f>IF(P205="","",D205&amp;"|"&amp;P205)</f>
        <v/>
      </c>
      <c r="P205" s="86">
        <f>IF(OR(D205="",F205=""),"",COUNTIFS($D$6:D205,D205,$F$6:F205,"&lt;&gt;"))</f>
        <v/>
      </c>
    </row>
    <row r="206" ht="20" customHeight="1">
      <c r="B206" s="93" t="n"/>
      <c r="C206" s="94">
        <f>IF(B206="","",WEEKNUM(B206,21))</f>
        <v/>
      </c>
      <c r="D206" s="95" t="n"/>
      <c r="E206" s="86">
        <f>IF(D206="","",IFERROR(INDEX(Eng_Item,MATCH(D206,Eng_Label,0)),"not in list"))</f>
        <v/>
      </c>
      <c r="F206" s="96" t="n"/>
      <c r="G206" s="87">
        <f>IF(OR(P206="",N(P206)&lt;=1),"",INDEX($F$6:$F$3005,MATCH(D206&amp;"|"&amp;(P206-1),$O$6:$O$3005,0)))</f>
        <v/>
      </c>
      <c r="H206" s="87">
        <f>IF(G206="","",MAX(0,G206-F206))</f>
        <v/>
      </c>
      <c r="I206" s="95" t="n"/>
      <c r="J206" s="87">
        <f>IF(D206="","",IFERROR(INDEX(Eng_PAR,MATCH(D206,Eng_Label,0)),""))</f>
        <v/>
      </c>
      <c r="K206" s="97">
        <f>IF(OR(F206="",J206=""),"",F206-J206)</f>
        <v/>
      </c>
      <c r="L206" s="86">
        <f>IF(OR(F206="",J206="",N(J206)=0),"",IF(F206/J206&lt;=cfg_Crit,"CRITICAL",IF(F206/J206&lt;=cfg_Low,"LOW","OK")))</f>
        <v/>
      </c>
      <c r="M206" s="98">
        <f>IF(B206="","",DATE(YEAR(B206),MONTH(B206),1))</f>
        <v/>
      </c>
      <c r="N206" s="86">
        <f>IF(OR(B206="",D206=""),"","CNT-"&amp;TEXT(ROW()-5,"00000"))</f>
        <v/>
      </c>
      <c r="O206" s="86">
        <f>IF(P206="","",D206&amp;"|"&amp;P206)</f>
        <v/>
      </c>
      <c r="P206" s="86">
        <f>IF(OR(D206="",F206=""),"",COUNTIFS($D$6:D206,D206,$F$6:F206,"&lt;&gt;"))</f>
        <v/>
      </c>
    </row>
    <row r="207" ht="20" customHeight="1">
      <c r="B207" s="93" t="n"/>
      <c r="C207" s="94">
        <f>IF(B207="","",WEEKNUM(B207,21))</f>
        <v/>
      </c>
      <c r="D207" s="95" t="n"/>
      <c r="E207" s="86">
        <f>IF(D207="","",IFERROR(INDEX(Eng_Item,MATCH(D207,Eng_Label,0)),"not in list"))</f>
        <v/>
      </c>
      <c r="F207" s="96" t="n"/>
      <c r="G207" s="87">
        <f>IF(OR(P207="",N(P207)&lt;=1),"",INDEX($F$6:$F$3005,MATCH(D207&amp;"|"&amp;(P207-1),$O$6:$O$3005,0)))</f>
        <v/>
      </c>
      <c r="H207" s="87">
        <f>IF(G207="","",MAX(0,G207-F207))</f>
        <v/>
      </c>
      <c r="I207" s="95" t="n"/>
      <c r="J207" s="87">
        <f>IF(D207="","",IFERROR(INDEX(Eng_PAR,MATCH(D207,Eng_Label,0)),""))</f>
        <v/>
      </c>
      <c r="K207" s="97">
        <f>IF(OR(F207="",J207=""),"",F207-J207)</f>
        <v/>
      </c>
      <c r="L207" s="86">
        <f>IF(OR(F207="",J207="",N(J207)=0),"",IF(F207/J207&lt;=cfg_Crit,"CRITICAL",IF(F207/J207&lt;=cfg_Low,"LOW","OK")))</f>
        <v/>
      </c>
      <c r="M207" s="98">
        <f>IF(B207="","",DATE(YEAR(B207),MONTH(B207),1))</f>
        <v/>
      </c>
      <c r="N207" s="86">
        <f>IF(OR(B207="",D207=""),"","CNT-"&amp;TEXT(ROW()-5,"00000"))</f>
        <v/>
      </c>
      <c r="O207" s="86">
        <f>IF(P207="","",D207&amp;"|"&amp;P207)</f>
        <v/>
      </c>
      <c r="P207" s="86">
        <f>IF(OR(D207="",F207=""),"",COUNTIFS($D$6:D207,D207,$F$6:F207,"&lt;&gt;"))</f>
        <v/>
      </c>
    </row>
    <row r="208" ht="20" customHeight="1">
      <c r="B208" s="93" t="n"/>
      <c r="C208" s="94">
        <f>IF(B208="","",WEEKNUM(B208,21))</f>
        <v/>
      </c>
      <c r="D208" s="95" t="n"/>
      <c r="E208" s="86">
        <f>IF(D208="","",IFERROR(INDEX(Eng_Item,MATCH(D208,Eng_Label,0)),"not in list"))</f>
        <v/>
      </c>
      <c r="F208" s="96" t="n"/>
      <c r="G208" s="87">
        <f>IF(OR(P208="",N(P208)&lt;=1),"",INDEX($F$6:$F$3005,MATCH(D208&amp;"|"&amp;(P208-1),$O$6:$O$3005,0)))</f>
        <v/>
      </c>
      <c r="H208" s="87">
        <f>IF(G208="","",MAX(0,G208-F208))</f>
        <v/>
      </c>
      <c r="I208" s="95" t="n"/>
      <c r="J208" s="87">
        <f>IF(D208="","",IFERROR(INDEX(Eng_PAR,MATCH(D208,Eng_Label,0)),""))</f>
        <v/>
      </c>
      <c r="K208" s="97">
        <f>IF(OR(F208="",J208=""),"",F208-J208)</f>
        <v/>
      </c>
      <c r="L208" s="86">
        <f>IF(OR(F208="",J208="",N(J208)=0),"",IF(F208/J208&lt;=cfg_Crit,"CRITICAL",IF(F208/J208&lt;=cfg_Low,"LOW","OK")))</f>
        <v/>
      </c>
      <c r="M208" s="98">
        <f>IF(B208="","",DATE(YEAR(B208),MONTH(B208),1))</f>
        <v/>
      </c>
      <c r="N208" s="86">
        <f>IF(OR(B208="",D208=""),"","CNT-"&amp;TEXT(ROW()-5,"00000"))</f>
        <v/>
      </c>
      <c r="O208" s="86">
        <f>IF(P208="","",D208&amp;"|"&amp;P208)</f>
        <v/>
      </c>
      <c r="P208" s="86">
        <f>IF(OR(D208="",F208=""),"",COUNTIFS($D$6:D208,D208,$F$6:F208,"&lt;&gt;"))</f>
        <v/>
      </c>
    </row>
    <row r="209" ht="20" customHeight="1">
      <c r="B209" s="93" t="n"/>
      <c r="C209" s="94">
        <f>IF(B209="","",WEEKNUM(B209,21))</f>
        <v/>
      </c>
      <c r="D209" s="95" t="n"/>
      <c r="E209" s="86">
        <f>IF(D209="","",IFERROR(INDEX(Eng_Item,MATCH(D209,Eng_Label,0)),"not in list"))</f>
        <v/>
      </c>
      <c r="F209" s="96" t="n"/>
      <c r="G209" s="87">
        <f>IF(OR(P209="",N(P209)&lt;=1),"",INDEX($F$6:$F$3005,MATCH(D209&amp;"|"&amp;(P209-1),$O$6:$O$3005,0)))</f>
        <v/>
      </c>
      <c r="H209" s="87">
        <f>IF(G209="","",MAX(0,G209-F209))</f>
        <v/>
      </c>
      <c r="I209" s="95" t="n"/>
      <c r="J209" s="87">
        <f>IF(D209="","",IFERROR(INDEX(Eng_PAR,MATCH(D209,Eng_Label,0)),""))</f>
        <v/>
      </c>
      <c r="K209" s="97">
        <f>IF(OR(F209="",J209=""),"",F209-J209)</f>
        <v/>
      </c>
      <c r="L209" s="86">
        <f>IF(OR(F209="",J209="",N(J209)=0),"",IF(F209/J209&lt;=cfg_Crit,"CRITICAL",IF(F209/J209&lt;=cfg_Low,"LOW","OK")))</f>
        <v/>
      </c>
      <c r="M209" s="98">
        <f>IF(B209="","",DATE(YEAR(B209),MONTH(B209),1))</f>
        <v/>
      </c>
      <c r="N209" s="86">
        <f>IF(OR(B209="",D209=""),"","CNT-"&amp;TEXT(ROW()-5,"00000"))</f>
        <v/>
      </c>
      <c r="O209" s="86">
        <f>IF(P209="","",D209&amp;"|"&amp;P209)</f>
        <v/>
      </c>
      <c r="P209" s="86">
        <f>IF(OR(D209="",F209=""),"",COUNTIFS($D$6:D209,D209,$F$6:F209,"&lt;&gt;"))</f>
        <v/>
      </c>
    </row>
    <row r="210" ht="20" customHeight="1">
      <c r="B210" s="93" t="n"/>
      <c r="C210" s="94">
        <f>IF(B210="","",WEEKNUM(B210,21))</f>
        <v/>
      </c>
      <c r="D210" s="95" t="n"/>
      <c r="E210" s="86">
        <f>IF(D210="","",IFERROR(INDEX(Eng_Item,MATCH(D210,Eng_Label,0)),"not in list"))</f>
        <v/>
      </c>
      <c r="F210" s="96" t="n"/>
      <c r="G210" s="87">
        <f>IF(OR(P210="",N(P210)&lt;=1),"",INDEX($F$6:$F$3005,MATCH(D210&amp;"|"&amp;(P210-1),$O$6:$O$3005,0)))</f>
        <v/>
      </c>
      <c r="H210" s="87">
        <f>IF(G210="","",MAX(0,G210-F210))</f>
        <v/>
      </c>
      <c r="I210" s="95" t="n"/>
      <c r="J210" s="87">
        <f>IF(D210="","",IFERROR(INDEX(Eng_PAR,MATCH(D210,Eng_Label,0)),""))</f>
        <v/>
      </c>
      <c r="K210" s="97">
        <f>IF(OR(F210="",J210=""),"",F210-J210)</f>
        <v/>
      </c>
      <c r="L210" s="86">
        <f>IF(OR(F210="",J210="",N(J210)=0),"",IF(F210/J210&lt;=cfg_Crit,"CRITICAL",IF(F210/J210&lt;=cfg_Low,"LOW","OK")))</f>
        <v/>
      </c>
      <c r="M210" s="98">
        <f>IF(B210="","",DATE(YEAR(B210),MONTH(B210),1))</f>
        <v/>
      </c>
      <c r="N210" s="86">
        <f>IF(OR(B210="",D210=""),"","CNT-"&amp;TEXT(ROW()-5,"00000"))</f>
        <v/>
      </c>
      <c r="O210" s="86">
        <f>IF(P210="","",D210&amp;"|"&amp;P210)</f>
        <v/>
      </c>
      <c r="P210" s="86">
        <f>IF(OR(D210="",F210=""),"",COUNTIFS($D$6:D210,D210,$F$6:F210,"&lt;&gt;"))</f>
        <v/>
      </c>
    </row>
    <row r="211" ht="20" customHeight="1">
      <c r="B211" s="93" t="n"/>
      <c r="C211" s="94">
        <f>IF(B211="","",WEEKNUM(B211,21))</f>
        <v/>
      </c>
      <c r="D211" s="95" t="n"/>
      <c r="E211" s="86">
        <f>IF(D211="","",IFERROR(INDEX(Eng_Item,MATCH(D211,Eng_Label,0)),"not in list"))</f>
        <v/>
      </c>
      <c r="F211" s="96" t="n"/>
      <c r="G211" s="87">
        <f>IF(OR(P211="",N(P211)&lt;=1),"",INDEX($F$6:$F$3005,MATCH(D211&amp;"|"&amp;(P211-1),$O$6:$O$3005,0)))</f>
        <v/>
      </c>
      <c r="H211" s="87">
        <f>IF(G211="","",MAX(0,G211-F211))</f>
        <v/>
      </c>
      <c r="I211" s="95" t="n"/>
      <c r="J211" s="87">
        <f>IF(D211="","",IFERROR(INDEX(Eng_PAR,MATCH(D211,Eng_Label,0)),""))</f>
        <v/>
      </c>
      <c r="K211" s="97">
        <f>IF(OR(F211="",J211=""),"",F211-J211)</f>
        <v/>
      </c>
      <c r="L211" s="86">
        <f>IF(OR(F211="",J211="",N(J211)=0),"",IF(F211/J211&lt;=cfg_Crit,"CRITICAL",IF(F211/J211&lt;=cfg_Low,"LOW","OK")))</f>
        <v/>
      </c>
      <c r="M211" s="98">
        <f>IF(B211="","",DATE(YEAR(B211),MONTH(B211),1))</f>
        <v/>
      </c>
      <c r="N211" s="86">
        <f>IF(OR(B211="",D211=""),"","CNT-"&amp;TEXT(ROW()-5,"00000"))</f>
        <v/>
      </c>
      <c r="O211" s="86">
        <f>IF(P211="","",D211&amp;"|"&amp;P211)</f>
        <v/>
      </c>
      <c r="P211" s="86">
        <f>IF(OR(D211="",F211=""),"",COUNTIFS($D$6:D211,D211,$F$6:F211,"&lt;&gt;"))</f>
        <v/>
      </c>
    </row>
    <row r="212" ht="20" customHeight="1">
      <c r="B212" s="93" t="n"/>
      <c r="C212" s="94">
        <f>IF(B212="","",WEEKNUM(B212,21))</f>
        <v/>
      </c>
      <c r="D212" s="95" t="n"/>
      <c r="E212" s="86">
        <f>IF(D212="","",IFERROR(INDEX(Eng_Item,MATCH(D212,Eng_Label,0)),"not in list"))</f>
        <v/>
      </c>
      <c r="F212" s="96" t="n"/>
      <c r="G212" s="87">
        <f>IF(OR(P212="",N(P212)&lt;=1),"",INDEX($F$6:$F$3005,MATCH(D212&amp;"|"&amp;(P212-1),$O$6:$O$3005,0)))</f>
        <v/>
      </c>
      <c r="H212" s="87">
        <f>IF(G212="","",MAX(0,G212-F212))</f>
        <v/>
      </c>
      <c r="I212" s="95" t="n"/>
      <c r="J212" s="87">
        <f>IF(D212="","",IFERROR(INDEX(Eng_PAR,MATCH(D212,Eng_Label,0)),""))</f>
        <v/>
      </c>
      <c r="K212" s="97">
        <f>IF(OR(F212="",J212=""),"",F212-J212)</f>
        <v/>
      </c>
      <c r="L212" s="86">
        <f>IF(OR(F212="",J212="",N(J212)=0),"",IF(F212/J212&lt;=cfg_Crit,"CRITICAL",IF(F212/J212&lt;=cfg_Low,"LOW","OK")))</f>
        <v/>
      </c>
      <c r="M212" s="98">
        <f>IF(B212="","",DATE(YEAR(B212),MONTH(B212),1))</f>
        <v/>
      </c>
      <c r="N212" s="86">
        <f>IF(OR(B212="",D212=""),"","CNT-"&amp;TEXT(ROW()-5,"00000"))</f>
        <v/>
      </c>
      <c r="O212" s="86">
        <f>IF(P212="","",D212&amp;"|"&amp;P212)</f>
        <v/>
      </c>
      <c r="P212" s="86">
        <f>IF(OR(D212="",F212=""),"",COUNTIFS($D$6:D212,D212,$F$6:F212,"&lt;&gt;"))</f>
        <v/>
      </c>
    </row>
    <row r="213" ht="20" customHeight="1">
      <c r="B213" s="93" t="n"/>
      <c r="C213" s="94">
        <f>IF(B213="","",WEEKNUM(B213,21))</f>
        <v/>
      </c>
      <c r="D213" s="95" t="n"/>
      <c r="E213" s="86">
        <f>IF(D213="","",IFERROR(INDEX(Eng_Item,MATCH(D213,Eng_Label,0)),"not in list"))</f>
        <v/>
      </c>
      <c r="F213" s="96" t="n"/>
      <c r="G213" s="87">
        <f>IF(OR(P213="",N(P213)&lt;=1),"",INDEX($F$6:$F$3005,MATCH(D213&amp;"|"&amp;(P213-1),$O$6:$O$3005,0)))</f>
        <v/>
      </c>
      <c r="H213" s="87">
        <f>IF(G213="","",MAX(0,G213-F213))</f>
        <v/>
      </c>
      <c r="I213" s="95" t="n"/>
      <c r="J213" s="87">
        <f>IF(D213="","",IFERROR(INDEX(Eng_PAR,MATCH(D213,Eng_Label,0)),""))</f>
        <v/>
      </c>
      <c r="K213" s="97">
        <f>IF(OR(F213="",J213=""),"",F213-J213)</f>
        <v/>
      </c>
      <c r="L213" s="86">
        <f>IF(OR(F213="",J213="",N(J213)=0),"",IF(F213/J213&lt;=cfg_Crit,"CRITICAL",IF(F213/J213&lt;=cfg_Low,"LOW","OK")))</f>
        <v/>
      </c>
      <c r="M213" s="98">
        <f>IF(B213="","",DATE(YEAR(B213),MONTH(B213),1))</f>
        <v/>
      </c>
      <c r="N213" s="86">
        <f>IF(OR(B213="",D213=""),"","CNT-"&amp;TEXT(ROW()-5,"00000"))</f>
        <v/>
      </c>
      <c r="O213" s="86">
        <f>IF(P213="","",D213&amp;"|"&amp;P213)</f>
        <v/>
      </c>
      <c r="P213" s="86">
        <f>IF(OR(D213="",F213=""),"",COUNTIFS($D$6:D213,D213,$F$6:F213,"&lt;&gt;"))</f>
        <v/>
      </c>
    </row>
    <row r="214" ht="20" customHeight="1">
      <c r="B214" s="93" t="n"/>
      <c r="C214" s="94">
        <f>IF(B214="","",WEEKNUM(B214,21))</f>
        <v/>
      </c>
      <c r="D214" s="95" t="n"/>
      <c r="E214" s="86">
        <f>IF(D214="","",IFERROR(INDEX(Eng_Item,MATCH(D214,Eng_Label,0)),"not in list"))</f>
        <v/>
      </c>
      <c r="F214" s="96" t="n"/>
      <c r="G214" s="87">
        <f>IF(OR(P214="",N(P214)&lt;=1),"",INDEX($F$6:$F$3005,MATCH(D214&amp;"|"&amp;(P214-1),$O$6:$O$3005,0)))</f>
        <v/>
      </c>
      <c r="H214" s="87">
        <f>IF(G214="","",MAX(0,G214-F214))</f>
        <v/>
      </c>
      <c r="I214" s="95" t="n"/>
      <c r="J214" s="87">
        <f>IF(D214="","",IFERROR(INDEX(Eng_PAR,MATCH(D214,Eng_Label,0)),""))</f>
        <v/>
      </c>
      <c r="K214" s="97">
        <f>IF(OR(F214="",J214=""),"",F214-J214)</f>
        <v/>
      </c>
      <c r="L214" s="86">
        <f>IF(OR(F214="",J214="",N(J214)=0),"",IF(F214/J214&lt;=cfg_Crit,"CRITICAL",IF(F214/J214&lt;=cfg_Low,"LOW","OK")))</f>
        <v/>
      </c>
      <c r="M214" s="98">
        <f>IF(B214="","",DATE(YEAR(B214),MONTH(B214),1))</f>
        <v/>
      </c>
      <c r="N214" s="86">
        <f>IF(OR(B214="",D214=""),"","CNT-"&amp;TEXT(ROW()-5,"00000"))</f>
        <v/>
      </c>
      <c r="O214" s="86">
        <f>IF(P214="","",D214&amp;"|"&amp;P214)</f>
        <v/>
      </c>
      <c r="P214" s="86">
        <f>IF(OR(D214="",F214=""),"",COUNTIFS($D$6:D214,D214,$F$6:F214,"&lt;&gt;"))</f>
        <v/>
      </c>
    </row>
    <row r="215" ht="20" customHeight="1">
      <c r="B215" s="93" t="n"/>
      <c r="C215" s="94">
        <f>IF(B215="","",WEEKNUM(B215,21))</f>
        <v/>
      </c>
      <c r="D215" s="95" t="n"/>
      <c r="E215" s="86">
        <f>IF(D215="","",IFERROR(INDEX(Eng_Item,MATCH(D215,Eng_Label,0)),"not in list"))</f>
        <v/>
      </c>
      <c r="F215" s="96" t="n"/>
      <c r="G215" s="87">
        <f>IF(OR(P215="",N(P215)&lt;=1),"",INDEX($F$6:$F$3005,MATCH(D215&amp;"|"&amp;(P215-1),$O$6:$O$3005,0)))</f>
        <v/>
      </c>
      <c r="H215" s="87">
        <f>IF(G215="","",MAX(0,G215-F215))</f>
        <v/>
      </c>
      <c r="I215" s="95" t="n"/>
      <c r="J215" s="87">
        <f>IF(D215="","",IFERROR(INDEX(Eng_PAR,MATCH(D215,Eng_Label,0)),""))</f>
        <v/>
      </c>
      <c r="K215" s="97">
        <f>IF(OR(F215="",J215=""),"",F215-J215)</f>
        <v/>
      </c>
      <c r="L215" s="86">
        <f>IF(OR(F215="",J215="",N(J215)=0),"",IF(F215/J215&lt;=cfg_Crit,"CRITICAL",IF(F215/J215&lt;=cfg_Low,"LOW","OK")))</f>
        <v/>
      </c>
      <c r="M215" s="98">
        <f>IF(B215="","",DATE(YEAR(B215),MONTH(B215),1))</f>
        <v/>
      </c>
      <c r="N215" s="86">
        <f>IF(OR(B215="",D215=""),"","CNT-"&amp;TEXT(ROW()-5,"00000"))</f>
        <v/>
      </c>
      <c r="O215" s="86">
        <f>IF(P215="","",D215&amp;"|"&amp;P215)</f>
        <v/>
      </c>
      <c r="P215" s="86">
        <f>IF(OR(D215="",F215=""),"",COUNTIFS($D$6:D215,D215,$F$6:F215,"&lt;&gt;"))</f>
        <v/>
      </c>
    </row>
    <row r="216" ht="20" customHeight="1">
      <c r="B216" s="93" t="n"/>
      <c r="C216" s="94">
        <f>IF(B216="","",WEEKNUM(B216,21))</f>
        <v/>
      </c>
      <c r="D216" s="95" t="n"/>
      <c r="E216" s="86">
        <f>IF(D216="","",IFERROR(INDEX(Eng_Item,MATCH(D216,Eng_Label,0)),"not in list"))</f>
        <v/>
      </c>
      <c r="F216" s="96" t="n"/>
      <c r="G216" s="87">
        <f>IF(OR(P216="",N(P216)&lt;=1),"",INDEX($F$6:$F$3005,MATCH(D216&amp;"|"&amp;(P216-1),$O$6:$O$3005,0)))</f>
        <v/>
      </c>
      <c r="H216" s="87">
        <f>IF(G216="","",MAX(0,G216-F216))</f>
        <v/>
      </c>
      <c r="I216" s="95" t="n"/>
      <c r="J216" s="87">
        <f>IF(D216="","",IFERROR(INDEX(Eng_PAR,MATCH(D216,Eng_Label,0)),""))</f>
        <v/>
      </c>
      <c r="K216" s="97">
        <f>IF(OR(F216="",J216=""),"",F216-J216)</f>
        <v/>
      </c>
      <c r="L216" s="86">
        <f>IF(OR(F216="",J216="",N(J216)=0),"",IF(F216/J216&lt;=cfg_Crit,"CRITICAL",IF(F216/J216&lt;=cfg_Low,"LOW","OK")))</f>
        <v/>
      </c>
      <c r="M216" s="98">
        <f>IF(B216="","",DATE(YEAR(B216),MONTH(B216),1))</f>
        <v/>
      </c>
      <c r="N216" s="86">
        <f>IF(OR(B216="",D216=""),"","CNT-"&amp;TEXT(ROW()-5,"00000"))</f>
        <v/>
      </c>
      <c r="O216" s="86">
        <f>IF(P216="","",D216&amp;"|"&amp;P216)</f>
        <v/>
      </c>
      <c r="P216" s="86">
        <f>IF(OR(D216="",F216=""),"",COUNTIFS($D$6:D216,D216,$F$6:F216,"&lt;&gt;"))</f>
        <v/>
      </c>
    </row>
    <row r="217" ht="20" customHeight="1">
      <c r="B217" s="93" t="n"/>
      <c r="C217" s="94">
        <f>IF(B217="","",WEEKNUM(B217,21))</f>
        <v/>
      </c>
      <c r="D217" s="95" t="n"/>
      <c r="E217" s="86">
        <f>IF(D217="","",IFERROR(INDEX(Eng_Item,MATCH(D217,Eng_Label,0)),"not in list"))</f>
        <v/>
      </c>
      <c r="F217" s="96" t="n"/>
      <c r="G217" s="87">
        <f>IF(OR(P217="",N(P217)&lt;=1),"",INDEX($F$6:$F$3005,MATCH(D217&amp;"|"&amp;(P217-1),$O$6:$O$3005,0)))</f>
        <v/>
      </c>
      <c r="H217" s="87">
        <f>IF(G217="","",MAX(0,G217-F217))</f>
        <v/>
      </c>
      <c r="I217" s="95" t="n"/>
      <c r="J217" s="87">
        <f>IF(D217="","",IFERROR(INDEX(Eng_PAR,MATCH(D217,Eng_Label,0)),""))</f>
        <v/>
      </c>
      <c r="K217" s="97">
        <f>IF(OR(F217="",J217=""),"",F217-J217)</f>
        <v/>
      </c>
      <c r="L217" s="86">
        <f>IF(OR(F217="",J217="",N(J217)=0),"",IF(F217/J217&lt;=cfg_Crit,"CRITICAL",IF(F217/J217&lt;=cfg_Low,"LOW","OK")))</f>
        <v/>
      </c>
      <c r="M217" s="98">
        <f>IF(B217="","",DATE(YEAR(B217),MONTH(B217),1))</f>
        <v/>
      </c>
      <c r="N217" s="86">
        <f>IF(OR(B217="",D217=""),"","CNT-"&amp;TEXT(ROW()-5,"00000"))</f>
        <v/>
      </c>
      <c r="O217" s="86">
        <f>IF(P217="","",D217&amp;"|"&amp;P217)</f>
        <v/>
      </c>
      <c r="P217" s="86">
        <f>IF(OR(D217="",F217=""),"",COUNTIFS($D$6:D217,D217,$F$6:F217,"&lt;&gt;"))</f>
        <v/>
      </c>
    </row>
    <row r="218" ht="20" customHeight="1">
      <c r="B218" s="93" t="n"/>
      <c r="C218" s="94">
        <f>IF(B218="","",WEEKNUM(B218,21))</f>
        <v/>
      </c>
      <c r="D218" s="95" t="n"/>
      <c r="E218" s="86">
        <f>IF(D218="","",IFERROR(INDEX(Eng_Item,MATCH(D218,Eng_Label,0)),"not in list"))</f>
        <v/>
      </c>
      <c r="F218" s="96" t="n"/>
      <c r="G218" s="87">
        <f>IF(OR(P218="",N(P218)&lt;=1),"",INDEX($F$6:$F$3005,MATCH(D218&amp;"|"&amp;(P218-1),$O$6:$O$3005,0)))</f>
        <v/>
      </c>
      <c r="H218" s="87">
        <f>IF(G218="","",MAX(0,G218-F218))</f>
        <v/>
      </c>
      <c r="I218" s="95" t="n"/>
      <c r="J218" s="87">
        <f>IF(D218="","",IFERROR(INDEX(Eng_PAR,MATCH(D218,Eng_Label,0)),""))</f>
        <v/>
      </c>
      <c r="K218" s="97">
        <f>IF(OR(F218="",J218=""),"",F218-J218)</f>
        <v/>
      </c>
      <c r="L218" s="86">
        <f>IF(OR(F218="",J218="",N(J218)=0),"",IF(F218/J218&lt;=cfg_Crit,"CRITICAL",IF(F218/J218&lt;=cfg_Low,"LOW","OK")))</f>
        <v/>
      </c>
      <c r="M218" s="98">
        <f>IF(B218="","",DATE(YEAR(B218),MONTH(B218),1))</f>
        <v/>
      </c>
      <c r="N218" s="86">
        <f>IF(OR(B218="",D218=""),"","CNT-"&amp;TEXT(ROW()-5,"00000"))</f>
        <v/>
      </c>
      <c r="O218" s="86">
        <f>IF(P218="","",D218&amp;"|"&amp;P218)</f>
        <v/>
      </c>
      <c r="P218" s="86">
        <f>IF(OR(D218="",F218=""),"",COUNTIFS($D$6:D218,D218,$F$6:F218,"&lt;&gt;"))</f>
        <v/>
      </c>
    </row>
    <row r="219" ht="20" customHeight="1">
      <c r="B219" s="93" t="n"/>
      <c r="C219" s="94">
        <f>IF(B219="","",WEEKNUM(B219,21))</f>
        <v/>
      </c>
      <c r="D219" s="95" t="n"/>
      <c r="E219" s="86">
        <f>IF(D219="","",IFERROR(INDEX(Eng_Item,MATCH(D219,Eng_Label,0)),"not in list"))</f>
        <v/>
      </c>
      <c r="F219" s="96" t="n"/>
      <c r="G219" s="87">
        <f>IF(OR(P219="",N(P219)&lt;=1),"",INDEX($F$6:$F$3005,MATCH(D219&amp;"|"&amp;(P219-1),$O$6:$O$3005,0)))</f>
        <v/>
      </c>
      <c r="H219" s="87">
        <f>IF(G219="","",MAX(0,G219-F219))</f>
        <v/>
      </c>
      <c r="I219" s="95" t="n"/>
      <c r="J219" s="87">
        <f>IF(D219="","",IFERROR(INDEX(Eng_PAR,MATCH(D219,Eng_Label,0)),""))</f>
        <v/>
      </c>
      <c r="K219" s="97">
        <f>IF(OR(F219="",J219=""),"",F219-J219)</f>
        <v/>
      </c>
      <c r="L219" s="86">
        <f>IF(OR(F219="",J219="",N(J219)=0),"",IF(F219/J219&lt;=cfg_Crit,"CRITICAL",IF(F219/J219&lt;=cfg_Low,"LOW","OK")))</f>
        <v/>
      </c>
      <c r="M219" s="98">
        <f>IF(B219="","",DATE(YEAR(B219),MONTH(B219),1))</f>
        <v/>
      </c>
      <c r="N219" s="86">
        <f>IF(OR(B219="",D219=""),"","CNT-"&amp;TEXT(ROW()-5,"00000"))</f>
        <v/>
      </c>
      <c r="O219" s="86">
        <f>IF(P219="","",D219&amp;"|"&amp;P219)</f>
        <v/>
      </c>
      <c r="P219" s="86">
        <f>IF(OR(D219="",F219=""),"",COUNTIFS($D$6:D219,D219,$F$6:F219,"&lt;&gt;"))</f>
        <v/>
      </c>
    </row>
    <row r="220" ht="20" customHeight="1">
      <c r="B220" s="93" t="n"/>
      <c r="C220" s="94">
        <f>IF(B220="","",WEEKNUM(B220,21))</f>
        <v/>
      </c>
      <c r="D220" s="95" t="n"/>
      <c r="E220" s="86">
        <f>IF(D220="","",IFERROR(INDEX(Eng_Item,MATCH(D220,Eng_Label,0)),"not in list"))</f>
        <v/>
      </c>
      <c r="F220" s="96" t="n"/>
      <c r="G220" s="87">
        <f>IF(OR(P220="",N(P220)&lt;=1),"",INDEX($F$6:$F$3005,MATCH(D220&amp;"|"&amp;(P220-1),$O$6:$O$3005,0)))</f>
        <v/>
      </c>
      <c r="H220" s="87">
        <f>IF(G220="","",MAX(0,G220-F220))</f>
        <v/>
      </c>
      <c r="I220" s="95" t="n"/>
      <c r="J220" s="87">
        <f>IF(D220="","",IFERROR(INDEX(Eng_PAR,MATCH(D220,Eng_Label,0)),""))</f>
        <v/>
      </c>
      <c r="K220" s="97">
        <f>IF(OR(F220="",J220=""),"",F220-J220)</f>
        <v/>
      </c>
      <c r="L220" s="86">
        <f>IF(OR(F220="",J220="",N(J220)=0),"",IF(F220/J220&lt;=cfg_Crit,"CRITICAL",IF(F220/J220&lt;=cfg_Low,"LOW","OK")))</f>
        <v/>
      </c>
      <c r="M220" s="98">
        <f>IF(B220="","",DATE(YEAR(B220),MONTH(B220),1))</f>
        <v/>
      </c>
      <c r="N220" s="86">
        <f>IF(OR(B220="",D220=""),"","CNT-"&amp;TEXT(ROW()-5,"00000"))</f>
        <v/>
      </c>
      <c r="O220" s="86">
        <f>IF(P220="","",D220&amp;"|"&amp;P220)</f>
        <v/>
      </c>
      <c r="P220" s="86">
        <f>IF(OR(D220="",F220=""),"",COUNTIFS($D$6:D220,D220,$F$6:F220,"&lt;&gt;"))</f>
        <v/>
      </c>
    </row>
    <row r="221" ht="20" customHeight="1">
      <c r="B221" s="93" t="n"/>
      <c r="C221" s="94">
        <f>IF(B221="","",WEEKNUM(B221,21))</f>
        <v/>
      </c>
      <c r="D221" s="95" t="n"/>
      <c r="E221" s="86">
        <f>IF(D221="","",IFERROR(INDEX(Eng_Item,MATCH(D221,Eng_Label,0)),"not in list"))</f>
        <v/>
      </c>
      <c r="F221" s="96" t="n"/>
      <c r="G221" s="87">
        <f>IF(OR(P221="",N(P221)&lt;=1),"",INDEX($F$6:$F$3005,MATCH(D221&amp;"|"&amp;(P221-1),$O$6:$O$3005,0)))</f>
        <v/>
      </c>
      <c r="H221" s="87">
        <f>IF(G221="","",MAX(0,G221-F221))</f>
        <v/>
      </c>
      <c r="I221" s="95" t="n"/>
      <c r="J221" s="87">
        <f>IF(D221="","",IFERROR(INDEX(Eng_PAR,MATCH(D221,Eng_Label,0)),""))</f>
        <v/>
      </c>
      <c r="K221" s="97">
        <f>IF(OR(F221="",J221=""),"",F221-J221)</f>
        <v/>
      </c>
      <c r="L221" s="86">
        <f>IF(OR(F221="",J221="",N(J221)=0),"",IF(F221/J221&lt;=cfg_Crit,"CRITICAL",IF(F221/J221&lt;=cfg_Low,"LOW","OK")))</f>
        <v/>
      </c>
      <c r="M221" s="98">
        <f>IF(B221="","",DATE(YEAR(B221),MONTH(B221),1))</f>
        <v/>
      </c>
      <c r="N221" s="86">
        <f>IF(OR(B221="",D221=""),"","CNT-"&amp;TEXT(ROW()-5,"00000"))</f>
        <v/>
      </c>
      <c r="O221" s="86">
        <f>IF(P221="","",D221&amp;"|"&amp;P221)</f>
        <v/>
      </c>
      <c r="P221" s="86">
        <f>IF(OR(D221="",F221=""),"",COUNTIFS($D$6:D221,D221,$F$6:F221,"&lt;&gt;"))</f>
        <v/>
      </c>
    </row>
    <row r="222" ht="20" customHeight="1">
      <c r="B222" s="93" t="n"/>
      <c r="C222" s="94">
        <f>IF(B222="","",WEEKNUM(B222,21))</f>
        <v/>
      </c>
      <c r="D222" s="95" t="n"/>
      <c r="E222" s="86">
        <f>IF(D222="","",IFERROR(INDEX(Eng_Item,MATCH(D222,Eng_Label,0)),"not in list"))</f>
        <v/>
      </c>
      <c r="F222" s="96" t="n"/>
      <c r="G222" s="87">
        <f>IF(OR(P222="",N(P222)&lt;=1),"",INDEX($F$6:$F$3005,MATCH(D222&amp;"|"&amp;(P222-1),$O$6:$O$3005,0)))</f>
        <v/>
      </c>
      <c r="H222" s="87">
        <f>IF(G222="","",MAX(0,G222-F222))</f>
        <v/>
      </c>
      <c r="I222" s="95" t="n"/>
      <c r="J222" s="87">
        <f>IF(D222="","",IFERROR(INDEX(Eng_PAR,MATCH(D222,Eng_Label,0)),""))</f>
        <v/>
      </c>
      <c r="K222" s="97">
        <f>IF(OR(F222="",J222=""),"",F222-J222)</f>
        <v/>
      </c>
      <c r="L222" s="86">
        <f>IF(OR(F222="",J222="",N(J222)=0),"",IF(F222/J222&lt;=cfg_Crit,"CRITICAL",IF(F222/J222&lt;=cfg_Low,"LOW","OK")))</f>
        <v/>
      </c>
      <c r="M222" s="98">
        <f>IF(B222="","",DATE(YEAR(B222),MONTH(B222),1))</f>
        <v/>
      </c>
      <c r="N222" s="86">
        <f>IF(OR(B222="",D222=""),"","CNT-"&amp;TEXT(ROW()-5,"00000"))</f>
        <v/>
      </c>
      <c r="O222" s="86">
        <f>IF(P222="","",D222&amp;"|"&amp;P222)</f>
        <v/>
      </c>
      <c r="P222" s="86">
        <f>IF(OR(D222="",F222=""),"",COUNTIFS($D$6:D222,D222,$F$6:F222,"&lt;&gt;"))</f>
        <v/>
      </c>
    </row>
    <row r="223" ht="20" customHeight="1">
      <c r="B223" s="93" t="n"/>
      <c r="C223" s="94">
        <f>IF(B223="","",WEEKNUM(B223,21))</f>
        <v/>
      </c>
      <c r="D223" s="95" t="n"/>
      <c r="E223" s="86">
        <f>IF(D223="","",IFERROR(INDEX(Eng_Item,MATCH(D223,Eng_Label,0)),"not in list"))</f>
        <v/>
      </c>
      <c r="F223" s="96" t="n"/>
      <c r="G223" s="87">
        <f>IF(OR(P223="",N(P223)&lt;=1),"",INDEX($F$6:$F$3005,MATCH(D223&amp;"|"&amp;(P223-1),$O$6:$O$3005,0)))</f>
        <v/>
      </c>
      <c r="H223" s="87">
        <f>IF(G223="","",MAX(0,G223-F223))</f>
        <v/>
      </c>
      <c r="I223" s="95" t="n"/>
      <c r="J223" s="87">
        <f>IF(D223="","",IFERROR(INDEX(Eng_PAR,MATCH(D223,Eng_Label,0)),""))</f>
        <v/>
      </c>
      <c r="K223" s="97">
        <f>IF(OR(F223="",J223=""),"",F223-J223)</f>
        <v/>
      </c>
      <c r="L223" s="86">
        <f>IF(OR(F223="",J223="",N(J223)=0),"",IF(F223/J223&lt;=cfg_Crit,"CRITICAL",IF(F223/J223&lt;=cfg_Low,"LOW","OK")))</f>
        <v/>
      </c>
      <c r="M223" s="98">
        <f>IF(B223="","",DATE(YEAR(B223),MONTH(B223),1))</f>
        <v/>
      </c>
      <c r="N223" s="86">
        <f>IF(OR(B223="",D223=""),"","CNT-"&amp;TEXT(ROW()-5,"00000"))</f>
        <v/>
      </c>
      <c r="O223" s="86">
        <f>IF(P223="","",D223&amp;"|"&amp;P223)</f>
        <v/>
      </c>
      <c r="P223" s="86">
        <f>IF(OR(D223="",F223=""),"",COUNTIFS($D$6:D223,D223,$F$6:F223,"&lt;&gt;"))</f>
        <v/>
      </c>
    </row>
    <row r="224" ht="20" customHeight="1">
      <c r="B224" s="93" t="n"/>
      <c r="C224" s="94">
        <f>IF(B224="","",WEEKNUM(B224,21))</f>
        <v/>
      </c>
      <c r="D224" s="95" t="n"/>
      <c r="E224" s="86">
        <f>IF(D224="","",IFERROR(INDEX(Eng_Item,MATCH(D224,Eng_Label,0)),"not in list"))</f>
        <v/>
      </c>
      <c r="F224" s="96" t="n"/>
      <c r="G224" s="87">
        <f>IF(OR(P224="",N(P224)&lt;=1),"",INDEX($F$6:$F$3005,MATCH(D224&amp;"|"&amp;(P224-1),$O$6:$O$3005,0)))</f>
        <v/>
      </c>
      <c r="H224" s="87">
        <f>IF(G224="","",MAX(0,G224-F224))</f>
        <v/>
      </c>
      <c r="I224" s="95" t="n"/>
      <c r="J224" s="87">
        <f>IF(D224="","",IFERROR(INDEX(Eng_PAR,MATCH(D224,Eng_Label,0)),""))</f>
        <v/>
      </c>
      <c r="K224" s="97">
        <f>IF(OR(F224="",J224=""),"",F224-J224)</f>
        <v/>
      </c>
      <c r="L224" s="86">
        <f>IF(OR(F224="",J224="",N(J224)=0),"",IF(F224/J224&lt;=cfg_Crit,"CRITICAL",IF(F224/J224&lt;=cfg_Low,"LOW","OK")))</f>
        <v/>
      </c>
      <c r="M224" s="98">
        <f>IF(B224="","",DATE(YEAR(B224),MONTH(B224),1))</f>
        <v/>
      </c>
      <c r="N224" s="86">
        <f>IF(OR(B224="",D224=""),"","CNT-"&amp;TEXT(ROW()-5,"00000"))</f>
        <v/>
      </c>
      <c r="O224" s="86">
        <f>IF(P224="","",D224&amp;"|"&amp;P224)</f>
        <v/>
      </c>
      <c r="P224" s="86">
        <f>IF(OR(D224="",F224=""),"",COUNTIFS($D$6:D224,D224,$F$6:F224,"&lt;&gt;"))</f>
        <v/>
      </c>
    </row>
    <row r="225" ht="20" customHeight="1">
      <c r="B225" s="93" t="n"/>
      <c r="C225" s="94">
        <f>IF(B225="","",WEEKNUM(B225,21))</f>
        <v/>
      </c>
      <c r="D225" s="95" t="n"/>
      <c r="E225" s="86">
        <f>IF(D225="","",IFERROR(INDEX(Eng_Item,MATCH(D225,Eng_Label,0)),"not in list"))</f>
        <v/>
      </c>
      <c r="F225" s="96" t="n"/>
      <c r="G225" s="87">
        <f>IF(OR(P225="",N(P225)&lt;=1),"",INDEX($F$6:$F$3005,MATCH(D225&amp;"|"&amp;(P225-1),$O$6:$O$3005,0)))</f>
        <v/>
      </c>
      <c r="H225" s="87">
        <f>IF(G225="","",MAX(0,G225-F225))</f>
        <v/>
      </c>
      <c r="I225" s="95" t="n"/>
      <c r="J225" s="87">
        <f>IF(D225="","",IFERROR(INDEX(Eng_PAR,MATCH(D225,Eng_Label,0)),""))</f>
        <v/>
      </c>
      <c r="K225" s="97">
        <f>IF(OR(F225="",J225=""),"",F225-J225)</f>
        <v/>
      </c>
      <c r="L225" s="86">
        <f>IF(OR(F225="",J225="",N(J225)=0),"",IF(F225/J225&lt;=cfg_Crit,"CRITICAL",IF(F225/J225&lt;=cfg_Low,"LOW","OK")))</f>
        <v/>
      </c>
      <c r="M225" s="98">
        <f>IF(B225="","",DATE(YEAR(B225),MONTH(B225),1))</f>
        <v/>
      </c>
      <c r="N225" s="86">
        <f>IF(OR(B225="",D225=""),"","CNT-"&amp;TEXT(ROW()-5,"00000"))</f>
        <v/>
      </c>
      <c r="O225" s="86">
        <f>IF(P225="","",D225&amp;"|"&amp;P225)</f>
        <v/>
      </c>
      <c r="P225" s="86">
        <f>IF(OR(D225="",F225=""),"",COUNTIFS($D$6:D225,D225,$F$6:F225,"&lt;&gt;"))</f>
        <v/>
      </c>
    </row>
    <row r="226" ht="20" customHeight="1">
      <c r="B226" s="93" t="n"/>
      <c r="C226" s="94">
        <f>IF(B226="","",WEEKNUM(B226,21))</f>
        <v/>
      </c>
      <c r="D226" s="95" t="n"/>
      <c r="E226" s="86">
        <f>IF(D226="","",IFERROR(INDEX(Eng_Item,MATCH(D226,Eng_Label,0)),"not in list"))</f>
        <v/>
      </c>
      <c r="F226" s="96" t="n"/>
      <c r="G226" s="87">
        <f>IF(OR(P226="",N(P226)&lt;=1),"",INDEX($F$6:$F$3005,MATCH(D226&amp;"|"&amp;(P226-1),$O$6:$O$3005,0)))</f>
        <v/>
      </c>
      <c r="H226" s="87">
        <f>IF(G226="","",MAX(0,G226-F226))</f>
        <v/>
      </c>
      <c r="I226" s="95" t="n"/>
      <c r="J226" s="87">
        <f>IF(D226="","",IFERROR(INDEX(Eng_PAR,MATCH(D226,Eng_Label,0)),""))</f>
        <v/>
      </c>
      <c r="K226" s="97">
        <f>IF(OR(F226="",J226=""),"",F226-J226)</f>
        <v/>
      </c>
      <c r="L226" s="86">
        <f>IF(OR(F226="",J226="",N(J226)=0),"",IF(F226/J226&lt;=cfg_Crit,"CRITICAL",IF(F226/J226&lt;=cfg_Low,"LOW","OK")))</f>
        <v/>
      </c>
      <c r="M226" s="98">
        <f>IF(B226="","",DATE(YEAR(B226),MONTH(B226),1))</f>
        <v/>
      </c>
      <c r="N226" s="86">
        <f>IF(OR(B226="",D226=""),"","CNT-"&amp;TEXT(ROW()-5,"00000"))</f>
        <v/>
      </c>
      <c r="O226" s="86">
        <f>IF(P226="","",D226&amp;"|"&amp;P226)</f>
        <v/>
      </c>
      <c r="P226" s="86">
        <f>IF(OR(D226="",F226=""),"",COUNTIFS($D$6:D226,D226,$F$6:F226,"&lt;&gt;"))</f>
        <v/>
      </c>
    </row>
    <row r="227" ht="20" customHeight="1">
      <c r="B227" s="93" t="n"/>
      <c r="C227" s="94">
        <f>IF(B227="","",WEEKNUM(B227,21))</f>
        <v/>
      </c>
      <c r="D227" s="95" t="n"/>
      <c r="E227" s="86">
        <f>IF(D227="","",IFERROR(INDEX(Eng_Item,MATCH(D227,Eng_Label,0)),"not in list"))</f>
        <v/>
      </c>
      <c r="F227" s="96" t="n"/>
      <c r="G227" s="87">
        <f>IF(OR(P227="",N(P227)&lt;=1),"",INDEX($F$6:$F$3005,MATCH(D227&amp;"|"&amp;(P227-1),$O$6:$O$3005,0)))</f>
        <v/>
      </c>
      <c r="H227" s="87">
        <f>IF(G227="","",MAX(0,G227-F227))</f>
        <v/>
      </c>
      <c r="I227" s="95" t="n"/>
      <c r="J227" s="87">
        <f>IF(D227="","",IFERROR(INDEX(Eng_PAR,MATCH(D227,Eng_Label,0)),""))</f>
        <v/>
      </c>
      <c r="K227" s="97">
        <f>IF(OR(F227="",J227=""),"",F227-J227)</f>
        <v/>
      </c>
      <c r="L227" s="86">
        <f>IF(OR(F227="",J227="",N(J227)=0),"",IF(F227/J227&lt;=cfg_Crit,"CRITICAL",IF(F227/J227&lt;=cfg_Low,"LOW","OK")))</f>
        <v/>
      </c>
      <c r="M227" s="98">
        <f>IF(B227="","",DATE(YEAR(B227),MONTH(B227),1))</f>
        <v/>
      </c>
      <c r="N227" s="86">
        <f>IF(OR(B227="",D227=""),"","CNT-"&amp;TEXT(ROW()-5,"00000"))</f>
        <v/>
      </c>
      <c r="O227" s="86">
        <f>IF(P227="","",D227&amp;"|"&amp;P227)</f>
        <v/>
      </c>
      <c r="P227" s="86">
        <f>IF(OR(D227="",F227=""),"",COUNTIFS($D$6:D227,D227,$F$6:F227,"&lt;&gt;"))</f>
        <v/>
      </c>
    </row>
    <row r="228" ht="20" customHeight="1">
      <c r="B228" s="93" t="n"/>
      <c r="C228" s="94">
        <f>IF(B228="","",WEEKNUM(B228,21))</f>
        <v/>
      </c>
      <c r="D228" s="95" t="n"/>
      <c r="E228" s="86">
        <f>IF(D228="","",IFERROR(INDEX(Eng_Item,MATCH(D228,Eng_Label,0)),"not in list"))</f>
        <v/>
      </c>
      <c r="F228" s="96" t="n"/>
      <c r="G228" s="87">
        <f>IF(OR(P228="",N(P228)&lt;=1),"",INDEX($F$6:$F$3005,MATCH(D228&amp;"|"&amp;(P228-1),$O$6:$O$3005,0)))</f>
        <v/>
      </c>
      <c r="H228" s="87">
        <f>IF(G228="","",MAX(0,G228-F228))</f>
        <v/>
      </c>
      <c r="I228" s="95" t="n"/>
      <c r="J228" s="87">
        <f>IF(D228="","",IFERROR(INDEX(Eng_PAR,MATCH(D228,Eng_Label,0)),""))</f>
        <v/>
      </c>
      <c r="K228" s="97">
        <f>IF(OR(F228="",J228=""),"",F228-J228)</f>
        <v/>
      </c>
      <c r="L228" s="86">
        <f>IF(OR(F228="",J228="",N(J228)=0),"",IF(F228/J228&lt;=cfg_Crit,"CRITICAL",IF(F228/J228&lt;=cfg_Low,"LOW","OK")))</f>
        <v/>
      </c>
      <c r="M228" s="98">
        <f>IF(B228="","",DATE(YEAR(B228),MONTH(B228),1))</f>
        <v/>
      </c>
      <c r="N228" s="86">
        <f>IF(OR(B228="",D228=""),"","CNT-"&amp;TEXT(ROW()-5,"00000"))</f>
        <v/>
      </c>
      <c r="O228" s="86">
        <f>IF(P228="","",D228&amp;"|"&amp;P228)</f>
        <v/>
      </c>
      <c r="P228" s="86">
        <f>IF(OR(D228="",F228=""),"",COUNTIFS($D$6:D228,D228,$F$6:F228,"&lt;&gt;"))</f>
        <v/>
      </c>
    </row>
    <row r="229" ht="20" customHeight="1">
      <c r="B229" s="93" t="n"/>
      <c r="C229" s="94">
        <f>IF(B229="","",WEEKNUM(B229,21))</f>
        <v/>
      </c>
      <c r="D229" s="95" t="n"/>
      <c r="E229" s="86">
        <f>IF(D229="","",IFERROR(INDEX(Eng_Item,MATCH(D229,Eng_Label,0)),"not in list"))</f>
        <v/>
      </c>
      <c r="F229" s="96" t="n"/>
      <c r="G229" s="87">
        <f>IF(OR(P229="",N(P229)&lt;=1),"",INDEX($F$6:$F$3005,MATCH(D229&amp;"|"&amp;(P229-1),$O$6:$O$3005,0)))</f>
        <v/>
      </c>
      <c r="H229" s="87">
        <f>IF(G229="","",MAX(0,G229-F229))</f>
        <v/>
      </c>
      <c r="I229" s="95" t="n"/>
      <c r="J229" s="87">
        <f>IF(D229="","",IFERROR(INDEX(Eng_PAR,MATCH(D229,Eng_Label,0)),""))</f>
        <v/>
      </c>
      <c r="K229" s="97">
        <f>IF(OR(F229="",J229=""),"",F229-J229)</f>
        <v/>
      </c>
      <c r="L229" s="86">
        <f>IF(OR(F229="",J229="",N(J229)=0),"",IF(F229/J229&lt;=cfg_Crit,"CRITICAL",IF(F229/J229&lt;=cfg_Low,"LOW","OK")))</f>
        <v/>
      </c>
      <c r="M229" s="98">
        <f>IF(B229="","",DATE(YEAR(B229),MONTH(B229),1))</f>
        <v/>
      </c>
      <c r="N229" s="86">
        <f>IF(OR(B229="",D229=""),"","CNT-"&amp;TEXT(ROW()-5,"00000"))</f>
        <v/>
      </c>
      <c r="O229" s="86">
        <f>IF(P229="","",D229&amp;"|"&amp;P229)</f>
        <v/>
      </c>
      <c r="P229" s="86">
        <f>IF(OR(D229="",F229=""),"",COUNTIFS($D$6:D229,D229,$F$6:F229,"&lt;&gt;"))</f>
        <v/>
      </c>
    </row>
    <row r="230" ht="20" customHeight="1">
      <c r="B230" s="93" t="n"/>
      <c r="C230" s="94">
        <f>IF(B230="","",WEEKNUM(B230,21))</f>
        <v/>
      </c>
      <c r="D230" s="95" t="n"/>
      <c r="E230" s="86">
        <f>IF(D230="","",IFERROR(INDEX(Eng_Item,MATCH(D230,Eng_Label,0)),"not in list"))</f>
        <v/>
      </c>
      <c r="F230" s="96" t="n"/>
      <c r="G230" s="87">
        <f>IF(OR(P230="",N(P230)&lt;=1),"",INDEX($F$6:$F$3005,MATCH(D230&amp;"|"&amp;(P230-1),$O$6:$O$3005,0)))</f>
        <v/>
      </c>
      <c r="H230" s="87">
        <f>IF(G230="","",MAX(0,G230-F230))</f>
        <v/>
      </c>
      <c r="I230" s="95" t="n"/>
      <c r="J230" s="87">
        <f>IF(D230="","",IFERROR(INDEX(Eng_PAR,MATCH(D230,Eng_Label,0)),""))</f>
        <v/>
      </c>
      <c r="K230" s="97">
        <f>IF(OR(F230="",J230=""),"",F230-J230)</f>
        <v/>
      </c>
      <c r="L230" s="86">
        <f>IF(OR(F230="",J230="",N(J230)=0),"",IF(F230/J230&lt;=cfg_Crit,"CRITICAL",IF(F230/J230&lt;=cfg_Low,"LOW","OK")))</f>
        <v/>
      </c>
      <c r="M230" s="98">
        <f>IF(B230="","",DATE(YEAR(B230),MONTH(B230),1))</f>
        <v/>
      </c>
      <c r="N230" s="86">
        <f>IF(OR(B230="",D230=""),"","CNT-"&amp;TEXT(ROW()-5,"00000"))</f>
        <v/>
      </c>
      <c r="O230" s="86">
        <f>IF(P230="","",D230&amp;"|"&amp;P230)</f>
        <v/>
      </c>
      <c r="P230" s="86">
        <f>IF(OR(D230="",F230=""),"",COUNTIFS($D$6:D230,D230,$F$6:F230,"&lt;&gt;"))</f>
        <v/>
      </c>
    </row>
    <row r="231" ht="20" customHeight="1">
      <c r="B231" s="93" t="n"/>
      <c r="C231" s="94">
        <f>IF(B231="","",WEEKNUM(B231,21))</f>
        <v/>
      </c>
      <c r="D231" s="95" t="n"/>
      <c r="E231" s="86">
        <f>IF(D231="","",IFERROR(INDEX(Eng_Item,MATCH(D231,Eng_Label,0)),"not in list"))</f>
        <v/>
      </c>
      <c r="F231" s="96" t="n"/>
      <c r="G231" s="87">
        <f>IF(OR(P231="",N(P231)&lt;=1),"",INDEX($F$6:$F$3005,MATCH(D231&amp;"|"&amp;(P231-1),$O$6:$O$3005,0)))</f>
        <v/>
      </c>
      <c r="H231" s="87">
        <f>IF(G231="","",MAX(0,G231-F231))</f>
        <v/>
      </c>
      <c r="I231" s="95" t="n"/>
      <c r="J231" s="87">
        <f>IF(D231="","",IFERROR(INDEX(Eng_PAR,MATCH(D231,Eng_Label,0)),""))</f>
        <v/>
      </c>
      <c r="K231" s="97">
        <f>IF(OR(F231="",J231=""),"",F231-J231)</f>
        <v/>
      </c>
      <c r="L231" s="86">
        <f>IF(OR(F231="",J231="",N(J231)=0),"",IF(F231/J231&lt;=cfg_Crit,"CRITICAL",IF(F231/J231&lt;=cfg_Low,"LOW","OK")))</f>
        <v/>
      </c>
      <c r="M231" s="98">
        <f>IF(B231="","",DATE(YEAR(B231),MONTH(B231),1))</f>
        <v/>
      </c>
      <c r="N231" s="86">
        <f>IF(OR(B231="",D231=""),"","CNT-"&amp;TEXT(ROW()-5,"00000"))</f>
        <v/>
      </c>
      <c r="O231" s="86">
        <f>IF(P231="","",D231&amp;"|"&amp;P231)</f>
        <v/>
      </c>
      <c r="P231" s="86">
        <f>IF(OR(D231="",F231=""),"",COUNTIFS($D$6:D231,D231,$F$6:F231,"&lt;&gt;"))</f>
        <v/>
      </c>
    </row>
    <row r="232" ht="20" customHeight="1">
      <c r="B232" s="93" t="n"/>
      <c r="C232" s="94">
        <f>IF(B232="","",WEEKNUM(B232,21))</f>
        <v/>
      </c>
      <c r="D232" s="95" t="n"/>
      <c r="E232" s="86">
        <f>IF(D232="","",IFERROR(INDEX(Eng_Item,MATCH(D232,Eng_Label,0)),"not in list"))</f>
        <v/>
      </c>
      <c r="F232" s="96" t="n"/>
      <c r="G232" s="87">
        <f>IF(OR(P232="",N(P232)&lt;=1),"",INDEX($F$6:$F$3005,MATCH(D232&amp;"|"&amp;(P232-1),$O$6:$O$3005,0)))</f>
        <v/>
      </c>
      <c r="H232" s="87">
        <f>IF(G232="","",MAX(0,G232-F232))</f>
        <v/>
      </c>
      <c r="I232" s="95" t="n"/>
      <c r="J232" s="87">
        <f>IF(D232="","",IFERROR(INDEX(Eng_PAR,MATCH(D232,Eng_Label,0)),""))</f>
        <v/>
      </c>
      <c r="K232" s="97">
        <f>IF(OR(F232="",J232=""),"",F232-J232)</f>
        <v/>
      </c>
      <c r="L232" s="86">
        <f>IF(OR(F232="",J232="",N(J232)=0),"",IF(F232/J232&lt;=cfg_Crit,"CRITICAL",IF(F232/J232&lt;=cfg_Low,"LOW","OK")))</f>
        <v/>
      </c>
      <c r="M232" s="98">
        <f>IF(B232="","",DATE(YEAR(B232),MONTH(B232),1))</f>
        <v/>
      </c>
      <c r="N232" s="86">
        <f>IF(OR(B232="",D232=""),"","CNT-"&amp;TEXT(ROW()-5,"00000"))</f>
        <v/>
      </c>
      <c r="O232" s="86">
        <f>IF(P232="","",D232&amp;"|"&amp;P232)</f>
        <v/>
      </c>
      <c r="P232" s="86">
        <f>IF(OR(D232="",F232=""),"",COUNTIFS($D$6:D232,D232,$F$6:F232,"&lt;&gt;"))</f>
        <v/>
      </c>
    </row>
    <row r="233" ht="20" customHeight="1">
      <c r="B233" s="93" t="n"/>
      <c r="C233" s="94">
        <f>IF(B233="","",WEEKNUM(B233,21))</f>
        <v/>
      </c>
      <c r="D233" s="95" t="n"/>
      <c r="E233" s="86">
        <f>IF(D233="","",IFERROR(INDEX(Eng_Item,MATCH(D233,Eng_Label,0)),"not in list"))</f>
        <v/>
      </c>
      <c r="F233" s="96" t="n"/>
      <c r="G233" s="87">
        <f>IF(OR(P233="",N(P233)&lt;=1),"",INDEX($F$6:$F$3005,MATCH(D233&amp;"|"&amp;(P233-1),$O$6:$O$3005,0)))</f>
        <v/>
      </c>
      <c r="H233" s="87">
        <f>IF(G233="","",MAX(0,G233-F233))</f>
        <v/>
      </c>
      <c r="I233" s="95" t="n"/>
      <c r="J233" s="87">
        <f>IF(D233="","",IFERROR(INDEX(Eng_PAR,MATCH(D233,Eng_Label,0)),""))</f>
        <v/>
      </c>
      <c r="K233" s="97">
        <f>IF(OR(F233="",J233=""),"",F233-J233)</f>
        <v/>
      </c>
      <c r="L233" s="86">
        <f>IF(OR(F233="",J233="",N(J233)=0),"",IF(F233/J233&lt;=cfg_Crit,"CRITICAL",IF(F233/J233&lt;=cfg_Low,"LOW","OK")))</f>
        <v/>
      </c>
      <c r="M233" s="98">
        <f>IF(B233="","",DATE(YEAR(B233),MONTH(B233),1))</f>
        <v/>
      </c>
      <c r="N233" s="86">
        <f>IF(OR(B233="",D233=""),"","CNT-"&amp;TEXT(ROW()-5,"00000"))</f>
        <v/>
      </c>
      <c r="O233" s="86">
        <f>IF(P233="","",D233&amp;"|"&amp;P233)</f>
        <v/>
      </c>
      <c r="P233" s="86">
        <f>IF(OR(D233="",F233=""),"",COUNTIFS($D$6:D233,D233,$F$6:F233,"&lt;&gt;"))</f>
        <v/>
      </c>
    </row>
    <row r="234" ht="20" customHeight="1">
      <c r="B234" s="93" t="n"/>
      <c r="C234" s="94">
        <f>IF(B234="","",WEEKNUM(B234,21))</f>
        <v/>
      </c>
      <c r="D234" s="95" t="n"/>
      <c r="E234" s="86">
        <f>IF(D234="","",IFERROR(INDEX(Eng_Item,MATCH(D234,Eng_Label,0)),"not in list"))</f>
        <v/>
      </c>
      <c r="F234" s="96" t="n"/>
      <c r="G234" s="87">
        <f>IF(OR(P234="",N(P234)&lt;=1),"",INDEX($F$6:$F$3005,MATCH(D234&amp;"|"&amp;(P234-1),$O$6:$O$3005,0)))</f>
        <v/>
      </c>
      <c r="H234" s="87">
        <f>IF(G234="","",MAX(0,G234-F234))</f>
        <v/>
      </c>
      <c r="I234" s="95" t="n"/>
      <c r="J234" s="87">
        <f>IF(D234="","",IFERROR(INDEX(Eng_PAR,MATCH(D234,Eng_Label,0)),""))</f>
        <v/>
      </c>
      <c r="K234" s="97">
        <f>IF(OR(F234="",J234=""),"",F234-J234)</f>
        <v/>
      </c>
      <c r="L234" s="86">
        <f>IF(OR(F234="",J234="",N(J234)=0),"",IF(F234/J234&lt;=cfg_Crit,"CRITICAL",IF(F234/J234&lt;=cfg_Low,"LOW","OK")))</f>
        <v/>
      </c>
      <c r="M234" s="98">
        <f>IF(B234="","",DATE(YEAR(B234),MONTH(B234),1))</f>
        <v/>
      </c>
      <c r="N234" s="86">
        <f>IF(OR(B234="",D234=""),"","CNT-"&amp;TEXT(ROW()-5,"00000"))</f>
        <v/>
      </c>
      <c r="O234" s="86">
        <f>IF(P234="","",D234&amp;"|"&amp;P234)</f>
        <v/>
      </c>
      <c r="P234" s="86">
        <f>IF(OR(D234="",F234=""),"",COUNTIFS($D$6:D234,D234,$F$6:F234,"&lt;&gt;"))</f>
        <v/>
      </c>
    </row>
    <row r="235" ht="20" customHeight="1">
      <c r="B235" s="93" t="n"/>
      <c r="C235" s="94">
        <f>IF(B235="","",WEEKNUM(B235,21))</f>
        <v/>
      </c>
      <c r="D235" s="95" t="n"/>
      <c r="E235" s="86">
        <f>IF(D235="","",IFERROR(INDEX(Eng_Item,MATCH(D235,Eng_Label,0)),"not in list"))</f>
        <v/>
      </c>
      <c r="F235" s="96" t="n"/>
      <c r="G235" s="87">
        <f>IF(OR(P235="",N(P235)&lt;=1),"",INDEX($F$6:$F$3005,MATCH(D235&amp;"|"&amp;(P235-1),$O$6:$O$3005,0)))</f>
        <v/>
      </c>
      <c r="H235" s="87">
        <f>IF(G235="","",MAX(0,G235-F235))</f>
        <v/>
      </c>
      <c r="I235" s="95" t="n"/>
      <c r="J235" s="87">
        <f>IF(D235="","",IFERROR(INDEX(Eng_PAR,MATCH(D235,Eng_Label,0)),""))</f>
        <v/>
      </c>
      <c r="K235" s="97">
        <f>IF(OR(F235="",J235=""),"",F235-J235)</f>
        <v/>
      </c>
      <c r="L235" s="86">
        <f>IF(OR(F235="",J235="",N(J235)=0),"",IF(F235/J235&lt;=cfg_Crit,"CRITICAL",IF(F235/J235&lt;=cfg_Low,"LOW","OK")))</f>
        <v/>
      </c>
      <c r="M235" s="98">
        <f>IF(B235="","",DATE(YEAR(B235),MONTH(B235),1))</f>
        <v/>
      </c>
      <c r="N235" s="86">
        <f>IF(OR(B235="",D235=""),"","CNT-"&amp;TEXT(ROW()-5,"00000"))</f>
        <v/>
      </c>
      <c r="O235" s="86">
        <f>IF(P235="","",D235&amp;"|"&amp;P235)</f>
        <v/>
      </c>
      <c r="P235" s="86">
        <f>IF(OR(D235="",F235=""),"",COUNTIFS($D$6:D235,D235,$F$6:F235,"&lt;&gt;"))</f>
        <v/>
      </c>
    </row>
    <row r="236" ht="20" customHeight="1">
      <c r="B236" s="93" t="n"/>
      <c r="C236" s="94">
        <f>IF(B236="","",WEEKNUM(B236,21))</f>
        <v/>
      </c>
      <c r="D236" s="95" t="n"/>
      <c r="E236" s="86">
        <f>IF(D236="","",IFERROR(INDEX(Eng_Item,MATCH(D236,Eng_Label,0)),"not in list"))</f>
        <v/>
      </c>
      <c r="F236" s="96" t="n"/>
      <c r="G236" s="87">
        <f>IF(OR(P236="",N(P236)&lt;=1),"",INDEX($F$6:$F$3005,MATCH(D236&amp;"|"&amp;(P236-1),$O$6:$O$3005,0)))</f>
        <v/>
      </c>
      <c r="H236" s="87">
        <f>IF(G236="","",MAX(0,G236-F236))</f>
        <v/>
      </c>
      <c r="I236" s="95" t="n"/>
      <c r="J236" s="87">
        <f>IF(D236="","",IFERROR(INDEX(Eng_PAR,MATCH(D236,Eng_Label,0)),""))</f>
        <v/>
      </c>
      <c r="K236" s="97">
        <f>IF(OR(F236="",J236=""),"",F236-J236)</f>
        <v/>
      </c>
      <c r="L236" s="86">
        <f>IF(OR(F236="",J236="",N(J236)=0),"",IF(F236/J236&lt;=cfg_Crit,"CRITICAL",IF(F236/J236&lt;=cfg_Low,"LOW","OK")))</f>
        <v/>
      </c>
      <c r="M236" s="98">
        <f>IF(B236="","",DATE(YEAR(B236),MONTH(B236),1))</f>
        <v/>
      </c>
      <c r="N236" s="86">
        <f>IF(OR(B236="",D236=""),"","CNT-"&amp;TEXT(ROW()-5,"00000"))</f>
        <v/>
      </c>
      <c r="O236" s="86">
        <f>IF(P236="","",D236&amp;"|"&amp;P236)</f>
        <v/>
      </c>
      <c r="P236" s="86">
        <f>IF(OR(D236="",F236=""),"",COUNTIFS($D$6:D236,D236,$F$6:F236,"&lt;&gt;"))</f>
        <v/>
      </c>
    </row>
    <row r="237" ht="20" customHeight="1">
      <c r="B237" s="93" t="n"/>
      <c r="C237" s="94">
        <f>IF(B237="","",WEEKNUM(B237,21))</f>
        <v/>
      </c>
      <c r="D237" s="95" t="n"/>
      <c r="E237" s="86">
        <f>IF(D237="","",IFERROR(INDEX(Eng_Item,MATCH(D237,Eng_Label,0)),"not in list"))</f>
        <v/>
      </c>
      <c r="F237" s="96" t="n"/>
      <c r="G237" s="87">
        <f>IF(OR(P237="",N(P237)&lt;=1),"",INDEX($F$6:$F$3005,MATCH(D237&amp;"|"&amp;(P237-1),$O$6:$O$3005,0)))</f>
        <v/>
      </c>
      <c r="H237" s="87">
        <f>IF(G237="","",MAX(0,G237-F237))</f>
        <v/>
      </c>
      <c r="I237" s="95" t="n"/>
      <c r="J237" s="87">
        <f>IF(D237="","",IFERROR(INDEX(Eng_PAR,MATCH(D237,Eng_Label,0)),""))</f>
        <v/>
      </c>
      <c r="K237" s="97">
        <f>IF(OR(F237="",J237=""),"",F237-J237)</f>
        <v/>
      </c>
      <c r="L237" s="86">
        <f>IF(OR(F237="",J237="",N(J237)=0),"",IF(F237/J237&lt;=cfg_Crit,"CRITICAL",IF(F237/J237&lt;=cfg_Low,"LOW","OK")))</f>
        <v/>
      </c>
      <c r="M237" s="98">
        <f>IF(B237="","",DATE(YEAR(B237),MONTH(B237),1))</f>
        <v/>
      </c>
      <c r="N237" s="86">
        <f>IF(OR(B237="",D237=""),"","CNT-"&amp;TEXT(ROW()-5,"00000"))</f>
        <v/>
      </c>
      <c r="O237" s="86">
        <f>IF(P237="","",D237&amp;"|"&amp;P237)</f>
        <v/>
      </c>
      <c r="P237" s="86">
        <f>IF(OR(D237="",F237=""),"",COUNTIFS($D$6:D237,D237,$F$6:F237,"&lt;&gt;"))</f>
        <v/>
      </c>
    </row>
    <row r="238" ht="20" customHeight="1">
      <c r="B238" s="93" t="n"/>
      <c r="C238" s="94">
        <f>IF(B238="","",WEEKNUM(B238,21))</f>
        <v/>
      </c>
      <c r="D238" s="95" t="n"/>
      <c r="E238" s="86">
        <f>IF(D238="","",IFERROR(INDEX(Eng_Item,MATCH(D238,Eng_Label,0)),"not in list"))</f>
        <v/>
      </c>
      <c r="F238" s="96" t="n"/>
      <c r="G238" s="87">
        <f>IF(OR(P238="",N(P238)&lt;=1),"",INDEX($F$6:$F$3005,MATCH(D238&amp;"|"&amp;(P238-1),$O$6:$O$3005,0)))</f>
        <v/>
      </c>
      <c r="H238" s="87">
        <f>IF(G238="","",MAX(0,G238-F238))</f>
        <v/>
      </c>
      <c r="I238" s="95" t="n"/>
      <c r="J238" s="87">
        <f>IF(D238="","",IFERROR(INDEX(Eng_PAR,MATCH(D238,Eng_Label,0)),""))</f>
        <v/>
      </c>
      <c r="K238" s="97">
        <f>IF(OR(F238="",J238=""),"",F238-J238)</f>
        <v/>
      </c>
      <c r="L238" s="86">
        <f>IF(OR(F238="",J238="",N(J238)=0),"",IF(F238/J238&lt;=cfg_Crit,"CRITICAL",IF(F238/J238&lt;=cfg_Low,"LOW","OK")))</f>
        <v/>
      </c>
      <c r="M238" s="98">
        <f>IF(B238="","",DATE(YEAR(B238),MONTH(B238),1))</f>
        <v/>
      </c>
      <c r="N238" s="86">
        <f>IF(OR(B238="",D238=""),"","CNT-"&amp;TEXT(ROW()-5,"00000"))</f>
        <v/>
      </c>
      <c r="O238" s="86">
        <f>IF(P238="","",D238&amp;"|"&amp;P238)</f>
        <v/>
      </c>
      <c r="P238" s="86">
        <f>IF(OR(D238="",F238=""),"",COUNTIFS($D$6:D238,D238,$F$6:F238,"&lt;&gt;"))</f>
        <v/>
      </c>
    </row>
    <row r="239" ht="20" customHeight="1">
      <c r="B239" s="93" t="n"/>
      <c r="C239" s="94">
        <f>IF(B239="","",WEEKNUM(B239,21))</f>
        <v/>
      </c>
      <c r="D239" s="95" t="n"/>
      <c r="E239" s="86">
        <f>IF(D239="","",IFERROR(INDEX(Eng_Item,MATCH(D239,Eng_Label,0)),"not in list"))</f>
        <v/>
      </c>
      <c r="F239" s="96" t="n"/>
      <c r="G239" s="87">
        <f>IF(OR(P239="",N(P239)&lt;=1),"",INDEX($F$6:$F$3005,MATCH(D239&amp;"|"&amp;(P239-1),$O$6:$O$3005,0)))</f>
        <v/>
      </c>
      <c r="H239" s="87">
        <f>IF(G239="","",MAX(0,G239-F239))</f>
        <v/>
      </c>
      <c r="I239" s="95" t="n"/>
      <c r="J239" s="87">
        <f>IF(D239="","",IFERROR(INDEX(Eng_PAR,MATCH(D239,Eng_Label,0)),""))</f>
        <v/>
      </c>
      <c r="K239" s="97">
        <f>IF(OR(F239="",J239=""),"",F239-J239)</f>
        <v/>
      </c>
      <c r="L239" s="86">
        <f>IF(OR(F239="",J239="",N(J239)=0),"",IF(F239/J239&lt;=cfg_Crit,"CRITICAL",IF(F239/J239&lt;=cfg_Low,"LOW","OK")))</f>
        <v/>
      </c>
      <c r="M239" s="98">
        <f>IF(B239="","",DATE(YEAR(B239),MONTH(B239),1))</f>
        <v/>
      </c>
      <c r="N239" s="86">
        <f>IF(OR(B239="",D239=""),"","CNT-"&amp;TEXT(ROW()-5,"00000"))</f>
        <v/>
      </c>
      <c r="O239" s="86">
        <f>IF(P239="","",D239&amp;"|"&amp;P239)</f>
        <v/>
      </c>
      <c r="P239" s="86">
        <f>IF(OR(D239="",F239=""),"",COUNTIFS($D$6:D239,D239,$F$6:F239,"&lt;&gt;"))</f>
        <v/>
      </c>
    </row>
    <row r="240" ht="20" customHeight="1">
      <c r="B240" s="93" t="n"/>
      <c r="C240" s="94">
        <f>IF(B240="","",WEEKNUM(B240,21))</f>
        <v/>
      </c>
      <c r="D240" s="95" t="n"/>
      <c r="E240" s="86">
        <f>IF(D240="","",IFERROR(INDEX(Eng_Item,MATCH(D240,Eng_Label,0)),"not in list"))</f>
        <v/>
      </c>
      <c r="F240" s="96" t="n"/>
      <c r="G240" s="87">
        <f>IF(OR(P240="",N(P240)&lt;=1),"",INDEX($F$6:$F$3005,MATCH(D240&amp;"|"&amp;(P240-1),$O$6:$O$3005,0)))</f>
        <v/>
      </c>
      <c r="H240" s="87">
        <f>IF(G240="","",MAX(0,G240-F240))</f>
        <v/>
      </c>
      <c r="I240" s="95" t="n"/>
      <c r="J240" s="87">
        <f>IF(D240="","",IFERROR(INDEX(Eng_PAR,MATCH(D240,Eng_Label,0)),""))</f>
        <v/>
      </c>
      <c r="K240" s="97">
        <f>IF(OR(F240="",J240=""),"",F240-J240)</f>
        <v/>
      </c>
      <c r="L240" s="86">
        <f>IF(OR(F240="",J240="",N(J240)=0),"",IF(F240/J240&lt;=cfg_Crit,"CRITICAL",IF(F240/J240&lt;=cfg_Low,"LOW","OK")))</f>
        <v/>
      </c>
      <c r="M240" s="98">
        <f>IF(B240="","",DATE(YEAR(B240),MONTH(B240),1))</f>
        <v/>
      </c>
      <c r="N240" s="86">
        <f>IF(OR(B240="",D240=""),"","CNT-"&amp;TEXT(ROW()-5,"00000"))</f>
        <v/>
      </c>
      <c r="O240" s="86">
        <f>IF(P240="","",D240&amp;"|"&amp;P240)</f>
        <v/>
      </c>
      <c r="P240" s="86">
        <f>IF(OR(D240="",F240=""),"",COUNTIFS($D$6:D240,D240,$F$6:F240,"&lt;&gt;"))</f>
        <v/>
      </c>
    </row>
    <row r="241" ht="20" customHeight="1">
      <c r="B241" s="93" t="n"/>
      <c r="C241" s="94">
        <f>IF(B241="","",WEEKNUM(B241,21))</f>
        <v/>
      </c>
      <c r="D241" s="95" t="n"/>
      <c r="E241" s="86">
        <f>IF(D241="","",IFERROR(INDEX(Eng_Item,MATCH(D241,Eng_Label,0)),"not in list"))</f>
        <v/>
      </c>
      <c r="F241" s="96" t="n"/>
      <c r="G241" s="87">
        <f>IF(OR(P241="",N(P241)&lt;=1),"",INDEX($F$6:$F$3005,MATCH(D241&amp;"|"&amp;(P241-1),$O$6:$O$3005,0)))</f>
        <v/>
      </c>
      <c r="H241" s="87">
        <f>IF(G241="","",MAX(0,G241-F241))</f>
        <v/>
      </c>
      <c r="I241" s="95" t="n"/>
      <c r="J241" s="87">
        <f>IF(D241="","",IFERROR(INDEX(Eng_PAR,MATCH(D241,Eng_Label,0)),""))</f>
        <v/>
      </c>
      <c r="K241" s="97">
        <f>IF(OR(F241="",J241=""),"",F241-J241)</f>
        <v/>
      </c>
      <c r="L241" s="86">
        <f>IF(OR(F241="",J241="",N(J241)=0),"",IF(F241/J241&lt;=cfg_Crit,"CRITICAL",IF(F241/J241&lt;=cfg_Low,"LOW","OK")))</f>
        <v/>
      </c>
      <c r="M241" s="98">
        <f>IF(B241="","",DATE(YEAR(B241),MONTH(B241),1))</f>
        <v/>
      </c>
      <c r="N241" s="86">
        <f>IF(OR(B241="",D241=""),"","CNT-"&amp;TEXT(ROW()-5,"00000"))</f>
        <v/>
      </c>
      <c r="O241" s="86">
        <f>IF(P241="","",D241&amp;"|"&amp;P241)</f>
        <v/>
      </c>
      <c r="P241" s="86">
        <f>IF(OR(D241="",F241=""),"",COUNTIFS($D$6:D241,D241,$F$6:F241,"&lt;&gt;"))</f>
        <v/>
      </c>
    </row>
    <row r="242" ht="20" customHeight="1">
      <c r="B242" s="93" t="n"/>
      <c r="C242" s="94">
        <f>IF(B242="","",WEEKNUM(B242,21))</f>
        <v/>
      </c>
      <c r="D242" s="95" t="n"/>
      <c r="E242" s="86">
        <f>IF(D242="","",IFERROR(INDEX(Eng_Item,MATCH(D242,Eng_Label,0)),"not in list"))</f>
        <v/>
      </c>
      <c r="F242" s="96" t="n"/>
      <c r="G242" s="87">
        <f>IF(OR(P242="",N(P242)&lt;=1),"",INDEX($F$6:$F$3005,MATCH(D242&amp;"|"&amp;(P242-1),$O$6:$O$3005,0)))</f>
        <v/>
      </c>
      <c r="H242" s="87">
        <f>IF(G242="","",MAX(0,G242-F242))</f>
        <v/>
      </c>
      <c r="I242" s="95" t="n"/>
      <c r="J242" s="87">
        <f>IF(D242="","",IFERROR(INDEX(Eng_PAR,MATCH(D242,Eng_Label,0)),""))</f>
        <v/>
      </c>
      <c r="K242" s="97">
        <f>IF(OR(F242="",J242=""),"",F242-J242)</f>
        <v/>
      </c>
      <c r="L242" s="86">
        <f>IF(OR(F242="",J242="",N(J242)=0),"",IF(F242/J242&lt;=cfg_Crit,"CRITICAL",IF(F242/J242&lt;=cfg_Low,"LOW","OK")))</f>
        <v/>
      </c>
      <c r="M242" s="98">
        <f>IF(B242="","",DATE(YEAR(B242),MONTH(B242),1))</f>
        <v/>
      </c>
      <c r="N242" s="86">
        <f>IF(OR(B242="",D242=""),"","CNT-"&amp;TEXT(ROW()-5,"00000"))</f>
        <v/>
      </c>
      <c r="O242" s="86">
        <f>IF(P242="","",D242&amp;"|"&amp;P242)</f>
        <v/>
      </c>
      <c r="P242" s="86">
        <f>IF(OR(D242="",F242=""),"",COUNTIFS($D$6:D242,D242,$F$6:F242,"&lt;&gt;"))</f>
        <v/>
      </c>
    </row>
    <row r="243" ht="20" customHeight="1">
      <c r="B243" s="93" t="n"/>
      <c r="C243" s="94">
        <f>IF(B243="","",WEEKNUM(B243,21))</f>
        <v/>
      </c>
      <c r="D243" s="95" t="n"/>
      <c r="E243" s="86">
        <f>IF(D243="","",IFERROR(INDEX(Eng_Item,MATCH(D243,Eng_Label,0)),"not in list"))</f>
        <v/>
      </c>
      <c r="F243" s="96" t="n"/>
      <c r="G243" s="87">
        <f>IF(OR(P243="",N(P243)&lt;=1),"",INDEX($F$6:$F$3005,MATCH(D243&amp;"|"&amp;(P243-1),$O$6:$O$3005,0)))</f>
        <v/>
      </c>
      <c r="H243" s="87">
        <f>IF(G243="","",MAX(0,G243-F243))</f>
        <v/>
      </c>
      <c r="I243" s="95" t="n"/>
      <c r="J243" s="87">
        <f>IF(D243="","",IFERROR(INDEX(Eng_PAR,MATCH(D243,Eng_Label,0)),""))</f>
        <v/>
      </c>
      <c r="K243" s="97">
        <f>IF(OR(F243="",J243=""),"",F243-J243)</f>
        <v/>
      </c>
      <c r="L243" s="86">
        <f>IF(OR(F243="",J243="",N(J243)=0),"",IF(F243/J243&lt;=cfg_Crit,"CRITICAL",IF(F243/J243&lt;=cfg_Low,"LOW","OK")))</f>
        <v/>
      </c>
      <c r="M243" s="98">
        <f>IF(B243="","",DATE(YEAR(B243),MONTH(B243),1))</f>
        <v/>
      </c>
      <c r="N243" s="86">
        <f>IF(OR(B243="",D243=""),"","CNT-"&amp;TEXT(ROW()-5,"00000"))</f>
        <v/>
      </c>
      <c r="O243" s="86">
        <f>IF(P243="","",D243&amp;"|"&amp;P243)</f>
        <v/>
      </c>
      <c r="P243" s="86">
        <f>IF(OR(D243="",F243=""),"",COUNTIFS($D$6:D243,D243,$F$6:F243,"&lt;&gt;"))</f>
        <v/>
      </c>
    </row>
    <row r="244" ht="20" customHeight="1">
      <c r="B244" s="93" t="n"/>
      <c r="C244" s="94">
        <f>IF(B244="","",WEEKNUM(B244,21))</f>
        <v/>
      </c>
      <c r="D244" s="95" t="n"/>
      <c r="E244" s="86">
        <f>IF(D244="","",IFERROR(INDEX(Eng_Item,MATCH(D244,Eng_Label,0)),"not in list"))</f>
        <v/>
      </c>
      <c r="F244" s="96" t="n"/>
      <c r="G244" s="87">
        <f>IF(OR(P244="",N(P244)&lt;=1),"",INDEX($F$6:$F$3005,MATCH(D244&amp;"|"&amp;(P244-1),$O$6:$O$3005,0)))</f>
        <v/>
      </c>
      <c r="H244" s="87">
        <f>IF(G244="","",MAX(0,G244-F244))</f>
        <v/>
      </c>
      <c r="I244" s="95" t="n"/>
      <c r="J244" s="87">
        <f>IF(D244="","",IFERROR(INDEX(Eng_PAR,MATCH(D244,Eng_Label,0)),""))</f>
        <v/>
      </c>
      <c r="K244" s="97">
        <f>IF(OR(F244="",J244=""),"",F244-J244)</f>
        <v/>
      </c>
      <c r="L244" s="86">
        <f>IF(OR(F244="",J244="",N(J244)=0),"",IF(F244/J244&lt;=cfg_Crit,"CRITICAL",IF(F244/J244&lt;=cfg_Low,"LOW","OK")))</f>
        <v/>
      </c>
      <c r="M244" s="98">
        <f>IF(B244="","",DATE(YEAR(B244),MONTH(B244),1))</f>
        <v/>
      </c>
      <c r="N244" s="86">
        <f>IF(OR(B244="",D244=""),"","CNT-"&amp;TEXT(ROW()-5,"00000"))</f>
        <v/>
      </c>
      <c r="O244" s="86">
        <f>IF(P244="","",D244&amp;"|"&amp;P244)</f>
        <v/>
      </c>
      <c r="P244" s="86">
        <f>IF(OR(D244="",F244=""),"",COUNTIFS($D$6:D244,D244,$F$6:F244,"&lt;&gt;"))</f>
        <v/>
      </c>
    </row>
    <row r="245" ht="20" customHeight="1">
      <c r="B245" s="93" t="n"/>
      <c r="C245" s="94">
        <f>IF(B245="","",WEEKNUM(B245,21))</f>
        <v/>
      </c>
      <c r="D245" s="95" t="n"/>
      <c r="E245" s="86">
        <f>IF(D245="","",IFERROR(INDEX(Eng_Item,MATCH(D245,Eng_Label,0)),"not in list"))</f>
        <v/>
      </c>
      <c r="F245" s="96" t="n"/>
      <c r="G245" s="87">
        <f>IF(OR(P245="",N(P245)&lt;=1),"",INDEX($F$6:$F$3005,MATCH(D245&amp;"|"&amp;(P245-1),$O$6:$O$3005,0)))</f>
        <v/>
      </c>
      <c r="H245" s="87">
        <f>IF(G245="","",MAX(0,G245-F245))</f>
        <v/>
      </c>
      <c r="I245" s="95" t="n"/>
      <c r="J245" s="87">
        <f>IF(D245="","",IFERROR(INDEX(Eng_PAR,MATCH(D245,Eng_Label,0)),""))</f>
        <v/>
      </c>
      <c r="K245" s="97">
        <f>IF(OR(F245="",J245=""),"",F245-J245)</f>
        <v/>
      </c>
      <c r="L245" s="86">
        <f>IF(OR(F245="",J245="",N(J245)=0),"",IF(F245/J245&lt;=cfg_Crit,"CRITICAL",IF(F245/J245&lt;=cfg_Low,"LOW","OK")))</f>
        <v/>
      </c>
      <c r="M245" s="98">
        <f>IF(B245="","",DATE(YEAR(B245),MONTH(B245),1))</f>
        <v/>
      </c>
      <c r="N245" s="86">
        <f>IF(OR(B245="",D245=""),"","CNT-"&amp;TEXT(ROW()-5,"00000"))</f>
        <v/>
      </c>
      <c r="O245" s="86">
        <f>IF(P245="","",D245&amp;"|"&amp;P245)</f>
        <v/>
      </c>
      <c r="P245" s="86">
        <f>IF(OR(D245="",F245=""),"",COUNTIFS($D$6:D245,D245,$F$6:F245,"&lt;&gt;"))</f>
        <v/>
      </c>
    </row>
    <row r="246" ht="20" customHeight="1">
      <c r="B246" s="93" t="n"/>
      <c r="C246" s="94">
        <f>IF(B246="","",WEEKNUM(B246,21))</f>
        <v/>
      </c>
      <c r="D246" s="95" t="n"/>
      <c r="E246" s="86">
        <f>IF(D246="","",IFERROR(INDEX(Eng_Item,MATCH(D246,Eng_Label,0)),"not in list"))</f>
        <v/>
      </c>
      <c r="F246" s="96" t="n"/>
      <c r="G246" s="87">
        <f>IF(OR(P246="",N(P246)&lt;=1),"",INDEX($F$6:$F$3005,MATCH(D246&amp;"|"&amp;(P246-1),$O$6:$O$3005,0)))</f>
        <v/>
      </c>
      <c r="H246" s="87">
        <f>IF(G246="","",MAX(0,G246-F246))</f>
        <v/>
      </c>
      <c r="I246" s="95" t="n"/>
      <c r="J246" s="87">
        <f>IF(D246="","",IFERROR(INDEX(Eng_PAR,MATCH(D246,Eng_Label,0)),""))</f>
        <v/>
      </c>
      <c r="K246" s="97">
        <f>IF(OR(F246="",J246=""),"",F246-J246)</f>
        <v/>
      </c>
      <c r="L246" s="86">
        <f>IF(OR(F246="",J246="",N(J246)=0),"",IF(F246/J246&lt;=cfg_Crit,"CRITICAL",IF(F246/J246&lt;=cfg_Low,"LOW","OK")))</f>
        <v/>
      </c>
      <c r="M246" s="98">
        <f>IF(B246="","",DATE(YEAR(B246),MONTH(B246),1))</f>
        <v/>
      </c>
      <c r="N246" s="86">
        <f>IF(OR(B246="",D246=""),"","CNT-"&amp;TEXT(ROW()-5,"00000"))</f>
        <v/>
      </c>
      <c r="O246" s="86">
        <f>IF(P246="","",D246&amp;"|"&amp;P246)</f>
        <v/>
      </c>
      <c r="P246" s="86">
        <f>IF(OR(D246="",F246=""),"",COUNTIFS($D$6:D246,D246,$F$6:F246,"&lt;&gt;"))</f>
        <v/>
      </c>
    </row>
    <row r="247" ht="20" customHeight="1">
      <c r="B247" s="93" t="n"/>
      <c r="C247" s="94">
        <f>IF(B247="","",WEEKNUM(B247,21))</f>
        <v/>
      </c>
      <c r="D247" s="95" t="n"/>
      <c r="E247" s="86">
        <f>IF(D247="","",IFERROR(INDEX(Eng_Item,MATCH(D247,Eng_Label,0)),"not in list"))</f>
        <v/>
      </c>
      <c r="F247" s="96" t="n"/>
      <c r="G247" s="87">
        <f>IF(OR(P247="",N(P247)&lt;=1),"",INDEX($F$6:$F$3005,MATCH(D247&amp;"|"&amp;(P247-1),$O$6:$O$3005,0)))</f>
        <v/>
      </c>
      <c r="H247" s="87">
        <f>IF(G247="","",MAX(0,G247-F247))</f>
        <v/>
      </c>
      <c r="I247" s="95" t="n"/>
      <c r="J247" s="87">
        <f>IF(D247="","",IFERROR(INDEX(Eng_PAR,MATCH(D247,Eng_Label,0)),""))</f>
        <v/>
      </c>
      <c r="K247" s="97">
        <f>IF(OR(F247="",J247=""),"",F247-J247)</f>
        <v/>
      </c>
      <c r="L247" s="86">
        <f>IF(OR(F247="",J247="",N(J247)=0),"",IF(F247/J247&lt;=cfg_Crit,"CRITICAL",IF(F247/J247&lt;=cfg_Low,"LOW","OK")))</f>
        <v/>
      </c>
      <c r="M247" s="98">
        <f>IF(B247="","",DATE(YEAR(B247),MONTH(B247),1))</f>
        <v/>
      </c>
      <c r="N247" s="86">
        <f>IF(OR(B247="",D247=""),"","CNT-"&amp;TEXT(ROW()-5,"00000"))</f>
        <v/>
      </c>
      <c r="O247" s="86">
        <f>IF(P247="","",D247&amp;"|"&amp;P247)</f>
        <v/>
      </c>
      <c r="P247" s="86">
        <f>IF(OR(D247="",F247=""),"",COUNTIFS($D$6:D247,D247,$F$6:F247,"&lt;&gt;"))</f>
        <v/>
      </c>
    </row>
    <row r="248" ht="20" customHeight="1">
      <c r="B248" s="93" t="n"/>
      <c r="C248" s="94">
        <f>IF(B248="","",WEEKNUM(B248,21))</f>
        <v/>
      </c>
      <c r="D248" s="95" t="n"/>
      <c r="E248" s="86">
        <f>IF(D248="","",IFERROR(INDEX(Eng_Item,MATCH(D248,Eng_Label,0)),"not in list"))</f>
        <v/>
      </c>
      <c r="F248" s="96" t="n"/>
      <c r="G248" s="87">
        <f>IF(OR(P248="",N(P248)&lt;=1),"",INDEX($F$6:$F$3005,MATCH(D248&amp;"|"&amp;(P248-1),$O$6:$O$3005,0)))</f>
        <v/>
      </c>
      <c r="H248" s="87">
        <f>IF(G248="","",MAX(0,G248-F248))</f>
        <v/>
      </c>
      <c r="I248" s="95" t="n"/>
      <c r="J248" s="87">
        <f>IF(D248="","",IFERROR(INDEX(Eng_PAR,MATCH(D248,Eng_Label,0)),""))</f>
        <v/>
      </c>
      <c r="K248" s="97">
        <f>IF(OR(F248="",J248=""),"",F248-J248)</f>
        <v/>
      </c>
      <c r="L248" s="86">
        <f>IF(OR(F248="",J248="",N(J248)=0),"",IF(F248/J248&lt;=cfg_Crit,"CRITICAL",IF(F248/J248&lt;=cfg_Low,"LOW","OK")))</f>
        <v/>
      </c>
      <c r="M248" s="98">
        <f>IF(B248="","",DATE(YEAR(B248),MONTH(B248),1))</f>
        <v/>
      </c>
      <c r="N248" s="86">
        <f>IF(OR(B248="",D248=""),"","CNT-"&amp;TEXT(ROW()-5,"00000"))</f>
        <v/>
      </c>
      <c r="O248" s="86">
        <f>IF(P248="","",D248&amp;"|"&amp;P248)</f>
        <v/>
      </c>
      <c r="P248" s="86">
        <f>IF(OR(D248="",F248=""),"",COUNTIFS($D$6:D248,D248,$F$6:F248,"&lt;&gt;"))</f>
        <v/>
      </c>
    </row>
    <row r="249" ht="20" customHeight="1">
      <c r="B249" s="93" t="n"/>
      <c r="C249" s="94">
        <f>IF(B249="","",WEEKNUM(B249,21))</f>
        <v/>
      </c>
      <c r="D249" s="95" t="n"/>
      <c r="E249" s="86">
        <f>IF(D249="","",IFERROR(INDEX(Eng_Item,MATCH(D249,Eng_Label,0)),"not in list"))</f>
        <v/>
      </c>
      <c r="F249" s="96" t="n"/>
      <c r="G249" s="87">
        <f>IF(OR(P249="",N(P249)&lt;=1),"",INDEX($F$6:$F$3005,MATCH(D249&amp;"|"&amp;(P249-1),$O$6:$O$3005,0)))</f>
        <v/>
      </c>
      <c r="H249" s="87">
        <f>IF(G249="","",MAX(0,G249-F249))</f>
        <v/>
      </c>
      <c r="I249" s="95" t="n"/>
      <c r="J249" s="87">
        <f>IF(D249="","",IFERROR(INDEX(Eng_PAR,MATCH(D249,Eng_Label,0)),""))</f>
        <v/>
      </c>
      <c r="K249" s="97">
        <f>IF(OR(F249="",J249=""),"",F249-J249)</f>
        <v/>
      </c>
      <c r="L249" s="86">
        <f>IF(OR(F249="",J249="",N(J249)=0),"",IF(F249/J249&lt;=cfg_Crit,"CRITICAL",IF(F249/J249&lt;=cfg_Low,"LOW","OK")))</f>
        <v/>
      </c>
      <c r="M249" s="98">
        <f>IF(B249="","",DATE(YEAR(B249),MONTH(B249),1))</f>
        <v/>
      </c>
      <c r="N249" s="86">
        <f>IF(OR(B249="",D249=""),"","CNT-"&amp;TEXT(ROW()-5,"00000"))</f>
        <v/>
      </c>
      <c r="O249" s="86">
        <f>IF(P249="","",D249&amp;"|"&amp;P249)</f>
        <v/>
      </c>
      <c r="P249" s="86">
        <f>IF(OR(D249="",F249=""),"",COUNTIFS($D$6:D249,D249,$F$6:F249,"&lt;&gt;"))</f>
        <v/>
      </c>
    </row>
    <row r="250" ht="20" customHeight="1">
      <c r="B250" s="93" t="n"/>
      <c r="C250" s="94">
        <f>IF(B250="","",WEEKNUM(B250,21))</f>
        <v/>
      </c>
      <c r="D250" s="95" t="n"/>
      <c r="E250" s="86">
        <f>IF(D250="","",IFERROR(INDEX(Eng_Item,MATCH(D250,Eng_Label,0)),"not in list"))</f>
        <v/>
      </c>
      <c r="F250" s="96" t="n"/>
      <c r="G250" s="87">
        <f>IF(OR(P250="",N(P250)&lt;=1),"",INDEX($F$6:$F$3005,MATCH(D250&amp;"|"&amp;(P250-1),$O$6:$O$3005,0)))</f>
        <v/>
      </c>
      <c r="H250" s="87">
        <f>IF(G250="","",MAX(0,G250-F250))</f>
        <v/>
      </c>
      <c r="I250" s="95" t="n"/>
      <c r="J250" s="87">
        <f>IF(D250="","",IFERROR(INDEX(Eng_PAR,MATCH(D250,Eng_Label,0)),""))</f>
        <v/>
      </c>
      <c r="K250" s="97">
        <f>IF(OR(F250="",J250=""),"",F250-J250)</f>
        <v/>
      </c>
      <c r="L250" s="86">
        <f>IF(OR(F250="",J250="",N(J250)=0),"",IF(F250/J250&lt;=cfg_Crit,"CRITICAL",IF(F250/J250&lt;=cfg_Low,"LOW","OK")))</f>
        <v/>
      </c>
      <c r="M250" s="98">
        <f>IF(B250="","",DATE(YEAR(B250),MONTH(B250),1))</f>
        <v/>
      </c>
      <c r="N250" s="86">
        <f>IF(OR(B250="",D250=""),"","CNT-"&amp;TEXT(ROW()-5,"00000"))</f>
        <v/>
      </c>
      <c r="O250" s="86">
        <f>IF(P250="","",D250&amp;"|"&amp;P250)</f>
        <v/>
      </c>
      <c r="P250" s="86">
        <f>IF(OR(D250="",F250=""),"",COUNTIFS($D$6:D250,D250,$F$6:F250,"&lt;&gt;"))</f>
        <v/>
      </c>
    </row>
    <row r="251" ht="20" customHeight="1">
      <c r="B251" s="93" t="n"/>
      <c r="C251" s="94">
        <f>IF(B251="","",WEEKNUM(B251,21))</f>
        <v/>
      </c>
      <c r="D251" s="95" t="n"/>
      <c r="E251" s="86">
        <f>IF(D251="","",IFERROR(INDEX(Eng_Item,MATCH(D251,Eng_Label,0)),"not in list"))</f>
        <v/>
      </c>
      <c r="F251" s="96" t="n"/>
      <c r="G251" s="87">
        <f>IF(OR(P251="",N(P251)&lt;=1),"",INDEX($F$6:$F$3005,MATCH(D251&amp;"|"&amp;(P251-1),$O$6:$O$3005,0)))</f>
        <v/>
      </c>
      <c r="H251" s="87">
        <f>IF(G251="","",MAX(0,G251-F251))</f>
        <v/>
      </c>
      <c r="I251" s="95" t="n"/>
      <c r="J251" s="87">
        <f>IF(D251="","",IFERROR(INDEX(Eng_PAR,MATCH(D251,Eng_Label,0)),""))</f>
        <v/>
      </c>
      <c r="K251" s="97">
        <f>IF(OR(F251="",J251=""),"",F251-J251)</f>
        <v/>
      </c>
      <c r="L251" s="86">
        <f>IF(OR(F251="",J251="",N(J251)=0),"",IF(F251/J251&lt;=cfg_Crit,"CRITICAL",IF(F251/J251&lt;=cfg_Low,"LOW","OK")))</f>
        <v/>
      </c>
      <c r="M251" s="98">
        <f>IF(B251="","",DATE(YEAR(B251),MONTH(B251),1))</f>
        <v/>
      </c>
      <c r="N251" s="86">
        <f>IF(OR(B251="",D251=""),"","CNT-"&amp;TEXT(ROW()-5,"00000"))</f>
        <v/>
      </c>
      <c r="O251" s="86">
        <f>IF(P251="","",D251&amp;"|"&amp;P251)</f>
        <v/>
      </c>
      <c r="P251" s="86">
        <f>IF(OR(D251="",F251=""),"",COUNTIFS($D$6:D251,D251,$F$6:F251,"&lt;&gt;"))</f>
        <v/>
      </c>
    </row>
    <row r="252" ht="20" customHeight="1">
      <c r="B252" s="93" t="n"/>
      <c r="C252" s="94">
        <f>IF(B252="","",WEEKNUM(B252,21))</f>
        <v/>
      </c>
      <c r="D252" s="95" t="n"/>
      <c r="E252" s="86">
        <f>IF(D252="","",IFERROR(INDEX(Eng_Item,MATCH(D252,Eng_Label,0)),"not in list"))</f>
        <v/>
      </c>
      <c r="F252" s="96" t="n"/>
      <c r="G252" s="87">
        <f>IF(OR(P252="",N(P252)&lt;=1),"",INDEX($F$6:$F$3005,MATCH(D252&amp;"|"&amp;(P252-1),$O$6:$O$3005,0)))</f>
        <v/>
      </c>
      <c r="H252" s="87">
        <f>IF(G252="","",MAX(0,G252-F252))</f>
        <v/>
      </c>
      <c r="I252" s="95" t="n"/>
      <c r="J252" s="87">
        <f>IF(D252="","",IFERROR(INDEX(Eng_PAR,MATCH(D252,Eng_Label,0)),""))</f>
        <v/>
      </c>
      <c r="K252" s="97">
        <f>IF(OR(F252="",J252=""),"",F252-J252)</f>
        <v/>
      </c>
      <c r="L252" s="86">
        <f>IF(OR(F252="",J252="",N(J252)=0),"",IF(F252/J252&lt;=cfg_Crit,"CRITICAL",IF(F252/J252&lt;=cfg_Low,"LOW","OK")))</f>
        <v/>
      </c>
      <c r="M252" s="98">
        <f>IF(B252="","",DATE(YEAR(B252),MONTH(B252),1))</f>
        <v/>
      </c>
      <c r="N252" s="86">
        <f>IF(OR(B252="",D252=""),"","CNT-"&amp;TEXT(ROW()-5,"00000"))</f>
        <v/>
      </c>
      <c r="O252" s="86">
        <f>IF(P252="","",D252&amp;"|"&amp;P252)</f>
        <v/>
      </c>
      <c r="P252" s="86">
        <f>IF(OR(D252="",F252=""),"",COUNTIFS($D$6:D252,D252,$F$6:F252,"&lt;&gt;"))</f>
        <v/>
      </c>
    </row>
    <row r="253" ht="20" customHeight="1">
      <c r="B253" s="93" t="n"/>
      <c r="C253" s="94">
        <f>IF(B253="","",WEEKNUM(B253,21))</f>
        <v/>
      </c>
      <c r="D253" s="95" t="n"/>
      <c r="E253" s="86">
        <f>IF(D253="","",IFERROR(INDEX(Eng_Item,MATCH(D253,Eng_Label,0)),"not in list"))</f>
        <v/>
      </c>
      <c r="F253" s="96" t="n"/>
      <c r="G253" s="87">
        <f>IF(OR(P253="",N(P253)&lt;=1),"",INDEX($F$6:$F$3005,MATCH(D253&amp;"|"&amp;(P253-1),$O$6:$O$3005,0)))</f>
        <v/>
      </c>
      <c r="H253" s="87">
        <f>IF(G253="","",MAX(0,G253-F253))</f>
        <v/>
      </c>
      <c r="I253" s="95" t="n"/>
      <c r="J253" s="87">
        <f>IF(D253="","",IFERROR(INDEX(Eng_PAR,MATCH(D253,Eng_Label,0)),""))</f>
        <v/>
      </c>
      <c r="K253" s="97">
        <f>IF(OR(F253="",J253=""),"",F253-J253)</f>
        <v/>
      </c>
      <c r="L253" s="86">
        <f>IF(OR(F253="",J253="",N(J253)=0),"",IF(F253/J253&lt;=cfg_Crit,"CRITICAL",IF(F253/J253&lt;=cfg_Low,"LOW","OK")))</f>
        <v/>
      </c>
      <c r="M253" s="98">
        <f>IF(B253="","",DATE(YEAR(B253),MONTH(B253),1))</f>
        <v/>
      </c>
      <c r="N253" s="86">
        <f>IF(OR(B253="",D253=""),"","CNT-"&amp;TEXT(ROW()-5,"00000"))</f>
        <v/>
      </c>
      <c r="O253" s="86">
        <f>IF(P253="","",D253&amp;"|"&amp;P253)</f>
        <v/>
      </c>
      <c r="P253" s="86">
        <f>IF(OR(D253="",F253=""),"",COUNTIFS($D$6:D253,D253,$F$6:F253,"&lt;&gt;"))</f>
        <v/>
      </c>
    </row>
    <row r="254" ht="20" customHeight="1">
      <c r="B254" s="93" t="n"/>
      <c r="C254" s="94">
        <f>IF(B254="","",WEEKNUM(B254,21))</f>
        <v/>
      </c>
      <c r="D254" s="95" t="n"/>
      <c r="E254" s="86">
        <f>IF(D254="","",IFERROR(INDEX(Eng_Item,MATCH(D254,Eng_Label,0)),"not in list"))</f>
        <v/>
      </c>
      <c r="F254" s="96" t="n"/>
      <c r="G254" s="87">
        <f>IF(OR(P254="",N(P254)&lt;=1),"",INDEX($F$6:$F$3005,MATCH(D254&amp;"|"&amp;(P254-1),$O$6:$O$3005,0)))</f>
        <v/>
      </c>
      <c r="H254" s="87">
        <f>IF(G254="","",MAX(0,G254-F254))</f>
        <v/>
      </c>
      <c r="I254" s="95" t="n"/>
      <c r="J254" s="87">
        <f>IF(D254="","",IFERROR(INDEX(Eng_PAR,MATCH(D254,Eng_Label,0)),""))</f>
        <v/>
      </c>
      <c r="K254" s="97">
        <f>IF(OR(F254="",J254=""),"",F254-J254)</f>
        <v/>
      </c>
      <c r="L254" s="86">
        <f>IF(OR(F254="",J254="",N(J254)=0),"",IF(F254/J254&lt;=cfg_Crit,"CRITICAL",IF(F254/J254&lt;=cfg_Low,"LOW","OK")))</f>
        <v/>
      </c>
      <c r="M254" s="98">
        <f>IF(B254="","",DATE(YEAR(B254),MONTH(B254),1))</f>
        <v/>
      </c>
      <c r="N254" s="86">
        <f>IF(OR(B254="",D254=""),"","CNT-"&amp;TEXT(ROW()-5,"00000"))</f>
        <v/>
      </c>
      <c r="O254" s="86">
        <f>IF(P254="","",D254&amp;"|"&amp;P254)</f>
        <v/>
      </c>
      <c r="P254" s="86">
        <f>IF(OR(D254="",F254=""),"",COUNTIFS($D$6:D254,D254,$F$6:F254,"&lt;&gt;"))</f>
        <v/>
      </c>
    </row>
    <row r="255" ht="20" customHeight="1">
      <c r="B255" s="93" t="n"/>
      <c r="C255" s="94">
        <f>IF(B255="","",WEEKNUM(B255,21))</f>
        <v/>
      </c>
      <c r="D255" s="95" t="n"/>
      <c r="E255" s="86">
        <f>IF(D255="","",IFERROR(INDEX(Eng_Item,MATCH(D255,Eng_Label,0)),"not in list"))</f>
        <v/>
      </c>
      <c r="F255" s="96" t="n"/>
      <c r="G255" s="87">
        <f>IF(OR(P255="",N(P255)&lt;=1),"",INDEX($F$6:$F$3005,MATCH(D255&amp;"|"&amp;(P255-1),$O$6:$O$3005,0)))</f>
        <v/>
      </c>
      <c r="H255" s="87">
        <f>IF(G255="","",MAX(0,G255-F255))</f>
        <v/>
      </c>
      <c r="I255" s="95" t="n"/>
      <c r="J255" s="87">
        <f>IF(D255="","",IFERROR(INDEX(Eng_PAR,MATCH(D255,Eng_Label,0)),""))</f>
        <v/>
      </c>
      <c r="K255" s="97">
        <f>IF(OR(F255="",J255=""),"",F255-J255)</f>
        <v/>
      </c>
      <c r="L255" s="86">
        <f>IF(OR(F255="",J255="",N(J255)=0),"",IF(F255/J255&lt;=cfg_Crit,"CRITICAL",IF(F255/J255&lt;=cfg_Low,"LOW","OK")))</f>
        <v/>
      </c>
      <c r="M255" s="98">
        <f>IF(B255="","",DATE(YEAR(B255),MONTH(B255),1))</f>
        <v/>
      </c>
      <c r="N255" s="86">
        <f>IF(OR(B255="",D255=""),"","CNT-"&amp;TEXT(ROW()-5,"00000"))</f>
        <v/>
      </c>
      <c r="O255" s="86">
        <f>IF(P255="","",D255&amp;"|"&amp;P255)</f>
        <v/>
      </c>
      <c r="P255" s="86">
        <f>IF(OR(D255="",F255=""),"",COUNTIFS($D$6:D255,D255,$F$6:F255,"&lt;&gt;"))</f>
        <v/>
      </c>
    </row>
    <row r="256" ht="20" customHeight="1">
      <c r="B256" s="93" t="n"/>
      <c r="C256" s="94">
        <f>IF(B256="","",WEEKNUM(B256,21))</f>
        <v/>
      </c>
      <c r="D256" s="95" t="n"/>
      <c r="E256" s="86">
        <f>IF(D256="","",IFERROR(INDEX(Eng_Item,MATCH(D256,Eng_Label,0)),"not in list"))</f>
        <v/>
      </c>
      <c r="F256" s="96" t="n"/>
      <c r="G256" s="87">
        <f>IF(OR(P256="",N(P256)&lt;=1),"",INDEX($F$6:$F$3005,MATCH(D256&amp;"|"&amp;(P256-1),$O$6:$O$3005,0)))</f>
        <v/>
      </c>
      <c r="H256" s="87">
        <f>IF(G256="","",MAX(0,G256-F256))</f>
        <v/>
      </c>
      <c r="I256" s="95" t="n"/>
      <c r="J256" s="87">
        <f>IF(D256="","",IFERROR(INDEX(Eng_PAR,MATCH(D256,Eng_Label,0)),""))</f>
        <v/>
      </c>
      <c r="K256" s="97">
        <f>IF(OR(F256="",J256=""),"",F256-J256)</f>
        <v/>
      </c>
      <c r="L256" s="86">
        <f>IF(OR(F256="",J256="",N(J256)=0),"",IF(F256/J256&lt;=cfg_Crit,"CRITICAL",IF(F256/J256&lt;=cfg_Low,"LOW","OK")))</f>
        <v/>
      </c>
      <c r="M256" s="98">
        <f>IF(B256="","",DATE(YEAR(B256),MONTH(B256),1))</f>
        <v/>
      </c>
      <c r="N256" s="86">
        <f>IF(OR(B256="",D256=""),"","CNT-"&amp;TEXT(ROW()-5,"00000"))</f>
        <v/>
      </c>
      <c r="O256" s="86">
        <f>IF(P256="","",D256&amp;"|"&amp;P256)</f>
        <v/>
      </c>
      <c r="P256" s="86">
        <f>IF(OR(D256="",F256=""),"",COUNTIFS($D$6:D256,D256,$F$6:F256,"&lt;&gt;"))</f>
        <v/>
      </c>
    </row>
    <row r="257" ht="20" customHeight="1">
      <c r="B257" s="93" t="n"/>
      <c r="C257" s="94">
        <f>IF(B257="","",WEEKNUM(B257,21))</f>
        <v/>
      </c>
      <c r="D257" s="95" t="n"/>
      <c r="E257" s="86">
        <f>IF(D257="","",IFERROR(INDEX(Eng_Item,MATCH(D257,Eng_Label,0)),"not in list"))</f>
        <v/>
      </c>
      <c r="F257" s="96" t="n"/>
      <c r="G257" s="87">
        <f>IF(OR(P257="",N(P257)&lt;=1),"",INDEX($F$6:$F$3005,MATCH(D257&amp;"|"&amp;(P257-1),$O$6:$O$3005,0)))</f>
        <v/>
      </c>
      <c r="H257" s="87">
        <f>IF(G257="","",MAX(0,G257-F257))</f>
        <v/>
      </c>
      <c r="I257" s="95" t="n"/>
      <c r="J257" s="87">
        <f>IF(D257="","",IFERROR(INDEX(Eng_PAR,MATCH(D257,Eng_Label,0)),""))</f>
        <v/>
      </c>
      <c r="K257" s="97">
        <f>IF(OR(F257="",J257=""),"",F257-J257)</f>
        <v/>
      </c>
      <c r="L257" s="86">
        <f>IF(OR(F257="",J257="",N(J257)=0),"",IF(F257/J257&lt;=cfg_Crit,"CRITICAL",IF(F257/J257&lt;=cfg_Low,"LOW","OK")))</f>
        <v/>
      </c>
      <c r="M257" s="98">
        <f>IF(B257="","",DATE(YEAR(B257),MONTH(B257),1))</f>
        <v/>
      </c>
      <c r="N257" s="86">
        <f>IF(OR(B257="",D257=""),"","CNT-"&amp;TEXT(ROW()-5,"00000"))</f>
        <v/>
      </c>
      <c r="O257" s="86">
        <f>IF(P257="","",D257&amp;"|"&amp;P257)</f>
        <v/>
      </c>
      <c r="P257" s="86">
        <f>IF(OR(D257="",F257=""),"",COUNTIFS($D$6:D257,D257,$F$6:F257,"&lt;&gt;"))</f>
        <v/>
      </c>
    </row>
    <row r="258" ht="20" customHeight="1">
      <c r="B258" s="93" t="n"/>
      <c r="C258" s="94">
        <f>IF(B258="","",WEEKNUM(B258,21))</f>
        <v/>
      </c>
      <c r="D258" s="95" t="n"/>
      <c r="E258" s="86">
        <f>IF(D258="","",IFERROR(INDEX(Eng_Item,MATCH(D258,Eng_Label,0)),"not in list"))</f>
        <v/>
      </c>
      <c r="F258" s="96" t="n"/>
      <c r="G258" s="87">
        <f>IF(OR(P258="",N(P258)&lt;=1),"",INDEX($F$6:$F$3005,MATCH(D258&amp;"|"&amp;(P258-1),$O$6:$O$3005,0)))</f>
        <v/>
      </c>
      <c r="H258" s="87">
        <f>IF(G258="","",MAX(0,G258-F258))</f>
        <v/>
      </c>
      <c r="I258" s="95" t="n"/>
      <c r="J258" s="87">
        <f>IF(D258="","",IFERROR(INDEX(Eng_PAR,MATCH(D258,Eng_Label,0)),""))</f>
        <v/>
      </c>
      <c r="K258" s="97">
        <f>IF(OR(F258="",J258=""),"",F258-J258)</f>
        <v/>
      </c>
      <c r="L258" s="86">
        <f>IF(OR(F258="",J258="",N(J258)=0),"",IF(F258/J258&lt;=cfg_Crit,"CRITICAL",IF(F258/J258&lt;=cfg_Low,"LOW","OK")))</f>
        <v/>
      </c>
      <c r="M258" s="98">
        <f>IF(B258="","",DATE(YEAR(B258),MONTH(B258),1))</f>
        <v/>
      </c>
      <c r="N258" s="86">
        <f>IF(OR(B258="",D258=""),"","CNT-"&amp;TEXT(ROW()-5,"00000"))</f>
        <v/>
      </c>
      <c r="O258" s="86">
        <f>IF(P258="","",D258&amp;"|"&amp;P258)</f>
        <v/>
      </c>
      <c r="P258" s="86">
        <f>IF(OR(D258="",F258=""),"",COUNTIFS($D$6:D258,D258,$F$6:F258,"&lt;&gt;"))</f>
        <v/>
      </c>
    </row>
    <row r="259" ht="20" customHeight="1">
      <c r="B259" s="93" t="n"/>
      <c r="C259" s="94">
        <f>IF(B259="","",WEEKNUM(B259,21))</f>
        <v/>
      </c>
      <c r="D259" s="95" t="n"/>
      <c r="E259" s="86">
        <f>IF(D259="","",IFERROR(INDEX(Eng_Item,MATCH(D259,Eng_Label,0)),"not in list"))</f>
        <v/>
      </c>
      <c r="F259" s="96" t="n"/>
      <c r="G259" s="87">
        <f>IF(OR(P259="",N(P259)&lt;=1),"",INDEX($F$6:$F$3005,MATCH(D259&amp;"|"&amp;(P259-1),$O$6:$O$3005,0)))</f>
        <v/>
      </c>
      <c r="H259" s="87">
        <f>IF(G259="","",MAX(0,G259-F259))</f>
        <v/>
      </c>
      <c r="I259" s="95" t="n"/>
      <c r="J259" s="87">
        <f>IF(D259="","",IFERROR(INDEX(Eng_PAR,MATCH(D259,Eng_Label,0)),""))</f>
        <v/>
      </c>
      <c r="K259" s="97">
        <f>IF(OR(F259="",J259=""),"",F259-J259)</f>
        <v/>
      </c>
      <c r="L259" s="86">
        <f>IF(OR(F259="",J259="",N(J259)=0),"",IF(F259/J259&lt;=cfg_Crit,"CRITICAL",IF(F259/J259&lt;=cfg_Low,"LOW","OK")))</f>
        <v/>
      </c>
      <c r="M259" s="98">
        <f>IF(B259="","",DATE(YEAR(B259),MONTH(B259),1))</f>
        <v/>
      </c>
      <c r="N259" s="86">
        <f>IF(OR(B259="",D259=""),"","CNT-"&amp;TEXT(ROW()-5,"00000"))</f>
        <v/>
      </c>
      <c r="O259" s="86">
        <f>IF(P259="","",D259&amp;"|"&amp;P259)</f>
        <v/>
      </c>
      <c r="P259" s="86">
        <f>IF(OR(D259="",F259=""),"",COUNTIFS($D$6:D259,D259,$F$6:F259,"&lt;&gt;"))</f>
        <v/>
      </c>
    </row>
    <row r="260" ht="20" customHeight="1">
      <c r="B260" s="93" t="n"/>
      <c r="C260" s="94">
        <f>IF(B260="","",WEEKNUM(B260,21))</f>
        <v/>
      </c>
      <c r="D260" s="95" t="n"/>
      <c r="E260" s="86">
        <f>IF(D260="","",IFERROR(INDEX(Eng_Item,MATCH(D260,Eng_Label,0)),"not in list"))</f>
        <v/>
      </c>
      <c r="F260" s="96" t="n"/>
      <c r="G260" s="87">
        <f>IF(OR(P260="",N(P260)&lt;=1),"",INDEX($F$6:$F$3005,MATCH(D260&amp;"|"&amp;(P260-1),$O$6:$O$3005,0)))</f>
        <v/>
      </c>
      <c r="H260" s="87">
        <f>IF(G260="","",MAX(0,G260-F260))</f>
        <v/>
      </c>
      <c r="I260" s="95" t="n"/>
      <c r="J260" s="87">
        <f>IF(D260="","",IFERROR(INDEX(Eng_PAR,MATCH(D260,Eng_Label,0)),""))</f>
        <v/>
      </c>
      <c r="K260" s="97">
        <f>IF(OR(F260="",J260=""),"",F260-J260)</f>
        <v/>
      </c>
      <c r="L260" s="86">
        <f>IF(OR(F260="",J260="",N(J260)=0),"",IF(F260/J260&lt;=cfg_Crit,"CRITICAL",IF(F260/J260&lt;=cfg_Low,"LOW","OK")))</f>
        <v/>
      </c>
      <c r="M260" s="98">
        <f>IF(B260="","",DATE(YEAR(B260),MONTH(B260),1))</f>
        <v/>
      </c>
      <c r="N260" s="86">
        <f>IF(OR(B260="",D260=""),"","CNT-"&amp;TEXT(ROW()-5,"00000"))</f>
        <v/>
      </c>
      <c r="O260" s="86">
        <f>IF(P260="","",D260&amp;"|"&amp;P260)</f>
        <v/>
      </c>
      <c r="P260" s="86">
        <f>IF(OR(D260="",F260=""),"",COUNTIFS($D$6:D260,D260,$F$6:F260,"&lt;&gt;"))</f>
        <v/>
      </c>
    </row>
    <row r="261" ht="20" customHeight="1">
      <c r="B261" s="93" t="n"/>
      <c r="C261" s="94">
        <f>IF(B261="","",WEEKNUM(B261,21))</f>
        <v/>
      </c>
      <c r="D261" s="95" t="n"/>
      <c r="E261" s="86">
        <f>IF(D261="","",IFERROR(INDEX(Eng_Item,MATCH(D261,Eng_Label,0)),"not in list"))</f>
        <v/>
      </c>
      <c r="F261" s="96" t="n"/>
      <c r="G261" s="87">
        <f>IF(OR(P261="",N(P261)&lt;=1),"",INDEX($F$6:$F$3005,MATCH(D261&amp;"|"&amp;(P261-1),$O$6:$O$3005,0)))</f>
        <v/>
      </c>
      <c r="H261" s="87">
        <f>IF(G261="","",MAX(0,G261-F261))</f>
        <v/>
      </c>
      <c r="I261" s="95" t="n"/>
      <c r="J261" s="87">
        <f>IF(D261="","",IFERROR(INDEX(Eng_PAR,MATCH(D261,Eng_Label,0)),""))</f>
        <v/>
      </c>
      <c r="K261" s="97">
        <f>IF(OR(F261="",J261=""),"",F261-J261)</f>
        <v/>
      </c>
      <c r="L261" s="86">
        <f>IF(OR(F261="",J261="",N(J261)=0),"",IF(F261/J261&lt;=cfg_Crit,"CRITICAL",IF(F261/J261&lt;=cfg_Low,"LOW","OK")))</f>
        <v/>
      </c>
      <c r="M261" s="98">
        <f>IF(B261="","",DATE(YEAR(B261),MONTH(B261),1))</f>
        <v/>
      </c>
      <c r="N261" s="86">
        <f>IF(OR(B261="",D261=""),"","CNT-"&amp;TEXT(ROW()-5,"00000"))</f>
        <v/>
      </c>
      <c r="O261" s="86">
        <f>IF(P261="","",D261&amp;"|"&amp;P261)</f>
        <v/>
      </c>
      <c r="P261" s="86">
        <f>IF(OR(D261="",F261=""),"",COUNTIFS($D$6:D261,D261,$F$6:F261,"&lt;&gt;"))</f>
        <v/>
      </c>
    </row>
    <row r="262" ht="20" customHeight="1">
      <c r="B262" s="93" t="n"/>
      <c r="C262" s="94">
        <f>IF(B262="","",WEEKNUM(B262,21))</f>
        <v/>
      </c>
      <c r="D262" s="95" t="n"/>
      <c r="E262" s="86">
        <f>IF(D262="","",IFERROR(INDEX(Eng_Item,MATCH(D262,Eng_Label,0)),"not in list"))</f>
        <v/>
      </c>
      <c r="F262" s="96" t="n"/>
      <c r="G262" s="87">
        <f>IF(OR(P262="",N(P262)&lt;=1),"",INDEX($F$6:$F$3005,MATCH(D262&amp;"|"&amp;(P262-1),$O$6:$O$3005,0)))</f>
        <v/>
      </c>
      <c r="H262" s="87">
        <f>IF(G262="","",MAX(0,G262-F262))</f>
        <v/>
      </c>
      <c r="I262" s="95" t="n"/>
      <c r="J262" s="87">
        <f>IF(D262="","",IFERROR(INDEX(Eng_PAR,MATCH(D262,Eng_Label,0)),""))</f>
        <v/>
      </c>
      <c r="K262" s="97">
        <f>IF(OR(F262="",J262=""),"",F262-J262)</f>
        <v/>
      </c>
      <c r="L262" s="86">
        <f>IF(OR(F262="",J262="",N(J262)=0),"",IF(F262/J262&lt;=cfg_Crit,"CRITICAL",IF(F262/J262&lt;=cfg_Low,"LOW","OK")))</f>
        <v/>
      </c>
      <c r="M262" s="98">
        <f>IF(B262="","",DATE(YEAR(B262),MONTH(B262),1))</f>
        <v/>
      </c>
      <c r="N262" s="86">
        <f>IF(OR(B262="",D262=""),"","CNT-"&amp;TEXT(ROW()-5,"00000"))</f>
        <v/>
      </c>
      <c r="O262" s="86">
        <f>IF(P262="","",D262&amp;"|"&amp;P262)</f>
        <v/>
      </c>
      <c r="P262" s="86">
        <f>IF(OR(D262="",F262=""),"",COUNTIFS($D$6:D262,D262,$F$6:F262,"&lt;&gt;"))</f>
        <v/>
      </c>
    </row>
    <row r="263" ht="20" customHeight="1">
      <c r="B263" s="93" t="n"/>
      <c r="C263" s="94">
        <f>IF(B263="","",WEEKNUM(B263,21))</f>
        <v/>
      </c>
      <c r="D263" s="95" t="n"/>
      <c r="E263" s="86">
        <f>IF(D263="","",IFERROR(INDEX(Eng_Item,MATCH(D263,Eng_Label,0)),"not in list"))</f>
        <v/>
      </c>
      <c r="F263" s="96" t="n"/>
      <c r="G263" s="87">
        <f>IF(OR(P263="",N(P263)&lt;=1),"",INDEX($F$6:$F$3005,MATCH(D263&amp;"|"&amp;(P263-1),$O$6:$O$3005,0)))</f>
        <v/>
      </c>
      <c r="H263" s="87">
        <f>IF(G263="","",MAX(0,G263-F263))</f>
        <v/>
      </c>
      <c r="I263" s="95" t="n"/>
      <c r="J263" s="87">
        <f>IF(D263="","",IFERROR(INDEX(Eng_PAR,MATCH(D263,Eng_Label,0)),""))</f>
        <v/>
      </c>
      <c r="K263" s="97">
        <f>IF(OR(F263="",J263=""),"",F263-J263)</f>
        <v/>
      </c>
      <c r="L263" s="86">
        <f>IF(OR(F263="",J263="",N(J263)=0),"",IF(F263/J263&lt;=cfg_Crit,"CRITICAL",IF(F263/J263&lt;=cfg_Low,"LOW","OK")))</f>
        <v/>
      </c>
      <c r="M263" s="98">
        <f>IF(B263="","",DATE(YEAR(B263),MONTH(B263),1))</f>
        <v/>
      </c>
      <c r="N263" s="86">
        <f>IF(OR(B263="",D263=""),"","CNT-"&amp;TEXT(ROW()-5,"00000"))</f>
        <v/>
      </c>
      <c r="O263" s="86">
        <f>IF(P263="","",D263&amp;"|"&amp;P263)</f>
        <v/>
      </c>
      <c r="P263" s="86">
        <f>IF(OR(D263="",F263=""),"",COUNTIFS($D$6:D263,D263,$F$6:F263,"&lt;&gt;"))</f>
        <v/>
      </c>
    </row>
    <row r="264" ht="20" customHeight="1">
      <c r="B264" s="93" t="n"/>
      <c r="C264" s="94">
        <f>IF(B264="","",WEEKNUM(B264,21))</f>
        <v/>
      </c>
      <c r="D264" s="95" t="n"/>
      <c r="E264" s="86">
        <f>IF(D264="","",IFERROR(INDEX(Eng_Item,MATCH(D264,Eng_Label,0)),"not in list"))</f>
        <v/>
      </c>
      <c r="F264" s="96" t="n"/>
      <c r="G264" s="87">
        <f>IF(OR(P264="",N(P264)&lt;=1),"",INDEX($F$6:$F$3005,MATCH(D264&amp;"|"&amp;(P264-1),$O$6:$O$3005,0)))</f>
        <v/>
      </c>
      <c r="H264" s="87">
        <f>IF(G264="","",MAX(0,G264-F264))</f>
        <v/>
      </c>
      <c r="I264" s="95" t="n"/>
      <c r="J264" s="87">
        <f>IF(D264="","",IFERROR(INDEX(Eng_PAR,MATCH(D264,Eng_Label,0)),""))</f>
        <v/>
      </c>
      <c r="K264" s="97">
        <f>IF(OR(F264="",J264=""),"",F264-J264)</f>
        <v/>
      </c>
      <c r="L264" s="86">
        <f>IF(OR(F264="",J264="",N(J264)=0),"",IF(F264/J264&lt;=cfg_Crit,"CRITICAL",IF(F264/J264&lt;=cfg_Low,"LOW","OK")))</f>
        <v/>
      </c>
      <c r="M264" s="98">
        <f>IF(B264="","",DATE(YEAR(B264),MONTH(B264),1))</f>
        <v/>
      </c>
      <c r="N264" s="86">
        <f>IF(OR(B264="",D264=""),"","CNT-"&amp;TEXT(ROW()-5,"00000"))</f>
        <v/>
      </c>
      <c r="O264" s="86">
        <f>IF(P264="","",D264&amp;"|"&amp;P264)</f>
        <v/>
      </c>
      <c r="P264" s="86">
        <f>IF(OR(D264="",F264=""),"",COUNTIFS($D$6:D264,D264,$F$6:F264,"&lt;&gt;"))</f>
        <v/>
      </c>
    </row>
    <row r="265" ht="20" customHeight="1">
      <c r="B265" s="93" t="n"/>
      <c r="C265" s="94">
        <f>IF(B265="","",WEEKNUM(B265,21))</f>
        <v/>
      </c>
      <c r="D265" s="95" t="n"/>
      <c r="E265" s="86">
        <f>IF(D265="","",IFERROR(INDEX(Eng_Item,MATCH(D265,Eng_Label,0)),"not in list"))</f>
        <v/>
      </c>
      <c r="F265" s="96" t="n"/>
      <c r="G265" s="87">
        <f>IF(OR(P265="",N(P265)&lt;=1),"",INDEX($F$6:$F$3005,MATCH(D265&amp;"|"&amp;(P265-1),$O$6:$O$3005,0)))</f>
        <v/>
      </c>
      <c r="H265" s="87">
        <f>IF(G265="","",MAX(0,G265-F265))</f>
        <v/>
      </c>
      <c r="I265" s="95" t="n"/>
      <c r="J265" s="87">
        <f>IF(D265="","",IFERROR(INDEX(Eng_PAR,MATCH(D265,Eng_Label,0)),""))</f>
        <v/>
      </c>
      <c r="K265" s="97">
        <f>IF(OR(F265="",J265=""),"",F265-J265)</f>
        <v/>
      </c>
      <c r="L265" s="86">
        <f>IF(OR(F265="",J265="",N(J265)=0),"",IF(F265/J265&lt;=cfg_Crit,"CRITICAL",IF(F265/J265&lt;=cfg_Low,"LOW","OK")))</f>
        <v/>
      </c>
      <c r="M265" s="98">
        <f>IF(B265="","",DATE(YEAR(B265),MONTH(B265),1))</f>
        <v/>
      </c>
      <c r="N265" s="86">
        <f>IF(OR(B265="",D265=""),"","CNT-"&amp;TEXT(ROW()-5,"00000"))</f>
        <v/>
      </c>
      <c r="O265" s="86">
        <f>IF(P265="","",D265&amp;"|"&amp;P265)</f>
        <v/>
      </c>
      <c r="P265" s="86">
        <f>IF(OR(D265="",F265=""),"",COUNTIFS($D$6:D265,D265,$F$6:F265,"&lt;&gt;"))</f>
        <v/>
      </c>
    </row>
    <row r="266" ht="20" customHeight="1">
      <c r="B266" s="93" t="n"/>
      <c r="C266" s="94">
        <f>IF(B266="","",WEEKNUM(B266,21))</f>
        <v/>
      </c>
      <c r="D266" s="95" t="n"/>
      <c r="E266" s="86">
        <f>IF(D266="","",IFERROR(INDEX(Eng_Item,MATCH(D266,Eng_Label,0)),"not in list"))</f>
        <v/>
      </c>
      <c r="F266" s="96" t="n"/>
      <c r="G266" s="87">
        <f>IF(OR(P266="",N(P266)&lt;=1),"",INDEX($F$6:$F$3005,MATCH(D266&amp;"|"&amp;(P266-1),$O$6:$O$3005,0)))</f>
        <v/>
      </c>
      <c r="H266" s="87">
        <f>IF(G266="","",MAX(0,G266-F266))</f>
        <v/>
      </c>
      <c r="I266" s="95" t="n"/>
      <c r="J266" s="87">
        <f>IF(D266="","",IFERROR(INDEX(Eng_PAR,MATCH(D266,Eng_Label,0)),""))</f>
        <v/>
      </c>
      <c r="K266" s="97">
        <f>IF(OR(F266="",J266=""),"",F266-J266)</f>
        <v/>
      </c>
      <c r="L266" s="86">
        <f>IF(OR(F266="",J266="",N(J266)=0),"",IF(F266/J266&lt;=cfg_Crit,"CRITICAL",IF(F266/J266&lt;=cfg_Low,"LOW","OK")))</f>
        <v/>
      </c>
      <c r="M266" s="98">
        <f>IF(B266="","",DATE(YEAR(B266),MONTH(B266),1))</f>
        <v/>
      </c>
      <c r="N266" s="86">
        <f>IF(OR(B266="",D266=""),"","CNT-"&amp;TEXT(ROW()-5,"00000"))</f>
        <v/>
      </c>
      <c r="O266" s="86">
        <f>IF(P266="","",D266&amp;"|"&amp;P266)</f>
        <v/>
      </c>
      <c r="P266" s="86">
        <f>IF(OR(D266="",F266=""),"",COUNTIFS($D$6:D266,D266,$F$6:F266,"&lt;&gt;"))</f>
        <v/>
      </c>
    </row>
    <row r="267" ht="20" customHeight="1">
      <c r="B267" s="93" t="n"/>
      <c r="C267" s="94">
        <f>IF(B267="","",WEEKNUM(B267,21))</f>
        <v/>
      </c>
      <c r="D267" s="95" t="n"/>
      <c r="E267" s="86">
        <f>IF(D267="","",IFERROR(INDEX(Eng_Item,MATCH(D267,Eng_Label,0)),"not in list"))</f>
        <v/>
      </c>
      <c r="F267" s="96" t="n"/>
      <c r="G267" s="87">
        <f>IF(OR(P267="",N(P267)&lt;=1),"",INDEX($F$6:$F$3005,MATCH(D267&amp;"|"&amp;(P267-1),$O$6:$O$3005,0)))</f>
        <v/>
      </c>
      <c r="H267" s="87">
        <f>IF(G267="","",MAX(0,G267-F267))</f>
        <v/>
      </c>
      <c r="I267" s="95" t="n"/>
      <c r="J267" s="87">
        <f>IF(D267="","",IFERROR(INDEX(Eng_PAR,MATCH(D267,Eng_Label,0)),""))</f>
        <v/>
      </c>
      <c r="K267" s="97">
        <f>IF(OR(F267="",J267=""),"",F267-J267)</f>
        <v/>
      </c>
      <c r="L267" s="86">
        <f>IF(OR(F267="",J267="",N(J267)=0),"",IF(F267/J267&lt;=cfg_Crit,"CRITICAL",IF(F267/J267&lt;=cfg_Low,"LOW","OK")))</f>
        <v/>
      </c>
      <c r="M267" s="98">
        <f>IF(B267="","",DATE(YEAR(B267),MONTH(B267),1))</f>
        <v/>
      </c>
      <c r="N267" s="86">
        <f>IF(OR(B267="",D267=""),"","CNT-"&amp;TEXT(ROW()-5,"00000"))</f>
        <v/>
      </c>
      <c r="O267" s="86">
        <f>IF(P267="","",D267&amp;"|"&amp;P267)</f>
        <v/>
      </c>
      <c r="P267" s="86">
        <f>IF(OR(D267="",F267=""),"",COUNTIFS($D$6:D267,D267,$F$6:F267,"&lt;&gt;"))</f>
        <v/>
      </c>
    </row>
    <row r="268" ht="20" customHeight="1">
      <c r="B268" s="93" t="n"/>
      <c r="C268" s="94">
        <f>IF(B268="","",WEEKNUM(B268,21))</f>
        <v/>
      </c>
      <c r="D268" s="95" t="n"/>
      <c r="E268" s="86">
        <f>IF(D268="","",IFERROR(INDEX(Eng_Item,MATCH(D268,Eng_Label,0)),"not in list"))</f>
        <v/>
      </c>
      <c r="F268" s="96" t="n"/>
      <c r="G268" s="87">
        <f>IF(OR(P268="",N(P268)&lt;=1),"",INDEX($F$6:$F$3005,MATCH(D268&amp;"|"&amp;(P268-1),$O$6:$O$3005,0)))</f>
        <v/>
      </c>
      <c r="H268" s="87">
        <f>IF(G268="","",MAX(0,G268-F268))</f>
        <v/>
      </c>
      <c r="I268" s="95" t="n"/>
      <c r="J268" s="87">
        <f>IF(D268="","",IFERROR(INDEX(Eng_PAR,MATCH(D268,Eng_Label,0)),""))</f>
        <v/>
      </c>
      <c r="K268" s="97">
        <f>IF(OR(F268="",J268=""),"",F268-J268)</f>
        <v/>
      </c>
      <c r="L268" s="86">
        <f>IF(OR(F268="",J268="",N(J268)=0),"",IF(F268/J268&lt;=cfg_Crit,"CRITICAL",IF(F268/J268&lt;=cfg_Low,"LOW","OK")))</f>
        <v/>
      </c>
      <c r="M268" s="98">
        <f>IF(B268="","",DATE(YEAR(B268),MONTH(B268),1))</f>
        <v/>
      </c>
      <c r="N268" s="86">
        <f>IF(OR(B268="",D268=""),"","CNT-"&amp;TEXT(ROW()-5,"00000"))</f>
        <v/>
      </c>
      <c r="O268" s="86">
        <f>IF(P268="","",D268&amp;"|"&amp;P268)</f>
        <v/>
      </c>
      <c r="P268" s="86">
        <f>IF(OR(D268="",F268=""),"",COUNTIFS($D$6:D268,D268,$F$6:F268,"&lt;&gt;"))</f>
        <v/>
      </c>
    </row>
    <row r="269" ht="20" customHeight="1">
      <c r="B269" s="93" t="n"/>
      <c r="C269" s="94">
        <f>IF(B269="","",WEEKNUM(B269,21))</f>
        <v/>
      </c>
      <c r="D269" s="95" t="n"/>
      <c r="E269" s="86">
        <f>IF(D269="","",IFERROR(INDEX(Eng_Item,MATCH(D269,Eng_Label,0)),"not in list"))</f>
        <v/>
      </c>
      <c r="F269" s="96" t="n"/>
      <c r="G269" s="87">
        <f>IF(OR(P269="",N(P269)&lt;=1),"",INDEX($F$6:$F$3005,MATCH(D269&amp;"|"&amp;(P269-1),$O$6:$O$3005,0)))</f>
        <v/>
      </c>
      <c r="H269" s="87">
        <f>IF(G269="","",MAX(0,G269-F269))</f>
        <v/>
      </c>
      <c r="I269" s="95" t="n"/>
      <c r="J269" s="87">
        <f>IF(D269="","",IFERROR(INDEX(Eng_PAR,MATCH(D269,Eng_Label,0)),""))</f>
        <v/>
      </c>
      <c r="K269" s="97">
        <f>IF(OR(F269="",J269=""),"",F269-J269)</f>
        <v/>
      </c>
      <c r="L269" s="86">
        <f>IF(OR(F269="",J269="",N(J269)=0),"",IF(F269/J269&lt;=cfg_Crit,"CRITICAL",IF(F269/J269&lt;=cfg_Low,"LOW","OK")))</f>
        <v/>
      </c>
      <c r="M269" s="98">
        <f>IF(B269="","",DATE(YEAR(B269),MONTH(B269),1))</f>
        <v/>
      </c>
      <c r="N269" s="86">
        <f>IF(OR(B269="",D269=""),"","CNT-"&amp;TEXT(ROW()-5,"00000"))</f>
        <v/>
      </c>
      <c r="O269" s="86">
        <f>IF(P269="","",D269&amp;"|"&amp;P269)</f>
        <v/>
      </c>
      <c r="P269" s="86">
        <f>IF(OR(D269="",F269=""),"",COUNTIFS($D$6:D269,D269,$F$6:F269,"&lt;&gt;"))</f>
        <v/>
      </c>
    </row>
    <row r="270" ht="20" customHeight="1">
      <c r="B270" s="93" t="n"/>
      <c r="C270" s="94">
        <f>IF(B270="","",WEEKNUM(B270,21))</f>
        <v/>
      </c>
      <c r="D270" s="95" t="n"/>
      <c r="E270" s="86">
        <f>IF(D270="","",IFERROR(INDEX(Eng_Item,MATCH(D270,Eng_Label,0)),"not in list"))</f>
        <v/>
      </c>
      <c r="F270" s="96" t="n"/>
      <c r="G270" s="87">
        <f>IF(OR(P270="",N(P270)&lt;=1),"",INDEX($F$6:$F$3005,MATCH(D270&amp;"|"&amp;(P270-1),$O$6:$O$3005,0)))</f>
        <v/>
      </c>
      <c r="H270" s="87">
        <f>IF(G270="","",MAX(0,G270-F270))</f>
        <v/>
      </c>
      <c r="I270" s="95" t="n"/>
      <c r="J270" s="87">
        <f>IF(D270="","",IFERROR(INDEX(Eng_PAR,MATCH(D270,Eng_Label,0)),""))</f>
        <v/>
      </c>
      <c r="K270" s="97">
        <f>IF(OR(F270="",J270=""),"",F270-J270)</f>
        <v/>
      </c>
      <c r="L270" s="86">
        <f>IF(OR(F270="",J270="",N(J270)=0),"",IF(F270/J270&lt;=cfg_Crit,"CRITICAL",IF(F270/J270&lt;=cfg_Low,"LOW","OK")))</f>
        <v/>
      </c>
      <c r="M270" s="98">
        <f>IF(B270="","",DATE(YEAR(B270),MONTH(B270),1))</f>
        <v/>
      </c>
      <c r="N270" s="86">
        <f>IF(OR(B270="",D270=""),"","CNT-"&amp;TEXT(ROW()-5,"00000"))</f>
        <v/>
      </c>
      <c r="O270" s="86">
        <f>IF(P270="","",D270&amp;"|"&amp;P270)</f>
        <v/>
      </c>
      <c r="P270" s="86">
        <f>IF(OR(D270="",F270=""),"",COUNTIFS($D$6:D270,D270,$F$6:F270,"&lt;&gt;"))</f>
        <v/>
      </c>
    </row>
    <row r="271" ht="20" customHeight="1">
      <c r="B271" s="93" t="n"/>
      <c r="C271" s="94">
        <f>IF(B271="","",WEEKNUM(B271,21))</f>
        <v/>
      </c>
      <c r="D271" s="95" t="n"/>
      <c r="E271" s="86">
        <f>IF(D271="","",IFERROR(INDEX(Eng_Item,MATCH(D271,Eng_Label,0)),"not in list"))</f>
        <v/>
      </c>
      <c r="F271" s="96" t="n"/>
      <c r="G271" s="87">
        <f>IF(OR(P271="",N(P271)&lt;=1),"",INDEX($F$6:$F$3005,MATCH(D271&amp;"|"&amp;(P271-1),$O$6:$O$3005,0)))</f>
        <v/>
      </c>
      <c r="H271" s="87">
        <f>IF(G271="","",MAX(0,G271-F271))</f>
        <v/>
      </c>
      <c r="I271" s="95" t="n"/>
      <c r="J271" s="87">
        <f>IF(D271="","",IFERROR(INDEX(Eng_PAR,MATCH(D271,Eng_Label,0)),""))</f>
        <v/>
      </c>
      <c r="K271" s="97">
        <f>IF(OR(F271="",J271=""),"",F271-J271)</f>
        <v/>
      </c>
      <c r="L271" s="86">
        <f>IF(OR(F271="",J271="",N(J271)=0),"",IF(F271/J271&lt;=cfg_Crit,"CRITICAL",IF(F271/J271&lt;=cfg_Low,"LOW","OK")))</f>
        <v/>
      </c>
      <c r="M271" s="98">
        <f>IF(B271="","",DATE(YEAR(B271),MONTH(B271),1))</f>
        <v/>
      </c>
      <c r="N271" s="86">
        <f>IF(OR(B271="",D271=""),"","CNT-"&amp;TEXT(ROW()-5,"00000"))</f>
        <v/>
      </c>
      <c r="O271" s="86">
        <f>IF(P271="","",D271&amp;"|"&amp;P271)</f>
        <v/>
      </c>
      <c r="P271" s="86">
        <f>IF(OR(D271="",F271=""),"",COUNTIFS($D$6:D271,D271,$F$6:F271,"&lt;&gt;"))</f>
        <v/>
      </c>
    </row>
    <row r="272" ht="20" customHeight="1">
      <c r="B272" s="93" t="n"/>
      <c r="C272" s="94">
        <f>IF(B272="","",WEEKNUM(B272,21))</f>
        <v/>
      </c>
      <c r="D272" s="95" t="n"/>
      <c r="E272" s="86">
        <f>IF(D272="","",IFERROR(INDEX(Eng_Item,MATCH(D272,Eng_Label,0)),"not in list"))</f>
        <v/>
      </c>
      <c r="F272" s="96" t="n"/>
      <c r="G272" s="87">
        <f>IF(OR(P272="",N(P272)&lt;=1),"",INDEX($F$6:$F$3005,MATCH(D272&amp;"|"&amp;(P272-1),$O$6:$O$3005,0)))</f>
        <v/>
      </c>
      <c r="H272" s="87">
        <f>IF(G272="","",MAX(0,G272-F272))</f>
        <v/>
      </c>
      <c r="I272" s="95" t="n"/>
      <c r="J272" s="87">
        <f>IF(D272="","",IFERROR(INDEX(Eng_PAR,MATCH(D272,Eng_Label,0)),""))</f>
        <v/>
      </c>
      <c r="K272" s="97">
        <f>IF(OR(F272="",J272=""),"",F272-J272)</f>
        <v/>
      </c>
      <c r="L272" s="86">
        <f>IF(OR(F272="",J272="",N(J272)=0),"",IF(F272/J272&lt;=cfg_Crit,"CRITICAL",IF(F272/J272&lt;=cfg_Low,"LOW","OK")))</f>
        <v/>
      </c>
      <c r="M272" s="98">
        <f>IF(B272="","",DATE(YEAR(B272),MONTH(B272),1))</f>
        <v/>
      </c>
      <c r="N272" s="86">
        <f>IF(OR(B272="",D272=""),"","CNT-"&amp;TEXT(ROW()-5,"00000"))</f>
        <v/>
      </c>
      <c r="O272" s="86">
        <f>IF(P272="","",D272&amp;"|"&amp;P272)</f>
        <v/>
      </c>
      <c r="P272" s="86">
        <f>IF(OR(D272="",F272=""),"",COUNTIFS($D$6:D272,D272,$F$6:F272,"&lt;&gt;"))</f>
        <v/>
      </c>
    </row>
    <row r="273" ht="20" customHeight="1">
      <c r="B273" s="93" t="n"/>
      <c r="C273" s="94">
        <f>IF(B273="","",WEEKNUM(B273,21))</f>
        <v/>
      </c>
      <c r="D273" s="95" t="n"/>
      <c r="E273" s="86">
        <f>IF(D273="","",IFERROR(INDEX(Eng_Item,MATCH(D273,Eng_Label,0)),"not in list"))</f>
        <v/>
      </c>
      <c r="F273" s="96" t="n"/>
      <c r="G273" s="87">
        <f>IF(OR(P273="",N(P273)&lt;=1),"",INDEX($F$6:$F$3005,MATCH(D273&amp;"|"&amp;(P273-1),$O$6:$O$3005,0)))</f>
        <v/>
      </c>
      <c r="H273" s="87">
        <f>IF(G273="","",MAX(0,G273-F273))</f>
        <v/>
      </c>
      <c r="I273" s="95" t="n"/>
      <c r="J273" s="87">
        <f>IF(D273="","",IFERROR(INDEX(Eng_PAR,MATCH(D273,Eng_Label,0)),""))</f>
        <v/>
      </c>
      <c r="K273" s="97">
        <f>IF(OR(F273="",J273=""),"",F273-J273)</f>
        <v/>
      </c>
      <c r="L273" s="86">
        <f>IF(OR(F273="",J273="",N(J273)=0),"",IF(F273/J273&lt;=cfg_Crit,"CRITICAL",IF(F273/J273&lt;=cfg_Low,"LOW","OK")))</f>
        <v/>
      </c>
      <c r="M273" s="98">
        <f>IF(B273="","",DATE(YEAR(B273),MONTH(B273),1))</f>
        <v/>
      </c>
      <c r="N273" s="86">
        <f>IF(OR(B273="",D273=""),"","CNT-"&amp;TEXT(ROW()-5,"00000"))</f>
        <v/>
      </c>
      <c r="O273" s="86">
        <f>IF(P273="","",D273&amp;"|"&amp;P273)</f>
        <v/>
      </c>
      <c r="P273" s="86">
        <f>IF(OR(D273="",F273=""),"",COUNTIFS($D$6:D273,D273,$F$6:F273,"&lt;&gt;"))</f>
        <v/>
      </c>
    </row>
    <row r="274" ht="20" customHeight="1">
      <c r="B274" s="93" t="n"/>
      <c r="C274" s="94">
        <f>IF(B274="","",WEEKNUM(B274,21))</f>
        <v/>
      </c>
      <c r="D274" s="95" t="n"/>
      <c r="E274" s="86">
        <f>IF(D274="","",IFERROR(INDEX(Eng_Item,MATCH(D274,Eng_Label,0)),"not in list"))</f>
        <v/>
      </c>
      <c r="F274" s="96" t="n"/>
      <c r="G274" s="87">
        <f>IF(OR(P274="",N(P274)&lt;=1),"",INDEX($F$6:$F$3005,MATCH(D274&amp;"|"&amp;(P274-1),$O$6:$O$3005,0)))</f>
        <v/>
      </c>
      <c r="H274" s="87">
        <f>IF(G274="","",MAX(0,G274-F274))</f>
        <v/>
      </c>
      <c r="I274" s="95" t="n"/>
      <c r="J274" s="87">
        <f>IF(D274="","",IFERROR(INDEX(Eng_PAR,MATCH(D274,Eng_Label,0)),""))</f>
        <v/>
      </c>
      <c r="K274" s="97">
        <f>IF(OR(F274="",J274=""),"",F274-J274)</f>
        <v/>
      </c>
      <c r="L274" s="86">
        <f>IF(OR(F274="",J274="",N(J274)=0),"",IF(F274/J274&lt;=cfg_Crit,"CRITICAL",IF(F274/J274&lt;=cfg_Low,"LOW","OK")))</f>
        <v/>
      </c>
      <c r="M274" s="98">
        <f>IF(B274="","",DATE(YEAR(B274),MONTH(B274),1))</f>
        <v/>
      </c>
      <c r="N274" s="86">
        <f>IF(OR(B274="",D274=""),"","CNT-"&amp;TEXT(ROW()-5,"00000"))</f>
        <v/>
      </c>
      <c r="O274" s="86">
        <f>IF(P274="","",D274&amp;"|"&amp;P274)</f>
        <v/>
      </c>
      <c r="P274" s="86">
        <f>IF(OR(D274="",F274=""),"",COUNTIFS($D$6:D274,D274,$F$6:F274,"&lt;&gt;"))</f>
        <v/>
      </c>
    </row>
    <row r="275" ht="20" customHeight="1">
      <c r="B275" s="93" t="n"/>
      <c r="C275" s="94">
        <f>IF(B275="","",WEEKNUM(B275,21))</f>
        <v/>
      </c>
      <c r="D275" s="95" t="n"/>
      <c r="E275" s="86">
        <f>IF(D275="","",IFERROR(INDEX(Eng_Item,MATCH(D275,Eng_Label,0)),"not in list"))</f>
        <v/>
      </c>
      <c r="F275" s="96" t="n"/>
      <c r="G275" s="87">
        <f>IF(OR(P275="",N(P275)&lt;=1),"",INDEX($F$6:$F$3005,MATCH(D275&amp;"|"&amp;(P275-1),$O$6:$O$3005,0)))</f>
        <v/>
      </c>
      <c r="H275" s="87">
        <f>IF(G275="","",MAX(0,G275-F275))</f>
        <v/>
      </c>
      <c r="I275" s="95" t="n"/>
      <c r="J275" s="87">
        <f>IF(D275="","",IFERROR(INDEX(Eng_PAR,MATCH(D275,Eng_Label,0)),""))</f>
        <v/>
      </c>
      <c r="K275" s="97">
        <f>IF(OR(F275="",J275=""),"",F275-J275)</f>
        <v/>
      </c>
      <c r="L275" s="86">
        <f>IF(OR(F275="",J275="",N(J275)=0),"",IF(F275/J275&lt;=cfg_Crit,"CRITICAL",IF(F275/J275&lt;=cfg_Low,"LOW","OK")))</f>
        <v/>
      </c>
      <c r="M275" s="98">
        <f>IF(B275="","",DATE(YEAR(B275),MONTH(B275),1))</f>
        <v/>
      </c>
      <c r="N275" s="86">
        <f>IF(OR(B275="",D275=""),"","CNT-"&amp;TEXT(ROW()-5,"00000"))</f>
        <v/>
      </c>
      <c r="O275" s="86">
        <f>IF(P275="","",D275&amp;"|"&amp;P275)</f>
        <v/>
      </c>
      <c r="P275" s="86">
        <f>IF(OR(D275="",F275=""),"",COUNTIFS($D$6:D275,D275,$F$6:F275,"&lt;&gt;"))</f>
        <v/>
      </c>
    </row>
    <row r="276" ht="20" customHeight="1">
      <c r="B276" s="93" t="n"/>
      <c r="C276" s="94">
        <f>IF(B276="","",WEEKNUM(B276,21))</f>
        <v/>
      </c>
      <c r="D276" s="95" t="n"/>
      <c r="E276" s="86">
        <f>IF(D276="","",IFERROR(INDEX(Eng_Item,MATCH(D276,Eng_Label,0)),"not in list"))</f>
        <v/>
      </c>
      <c r="F276" s="96" t="n"/>
      <c r="G276" s="87">
        <f>IF(OR(P276="",N(P276)&lt;=1),"",INDEX($F$6:$F$3005,MATCH(D276&amp;"|"&amp;(P276-1),$O$6:$O$3005,0)))</f>
        <v/>
      </c>
      <c r="H276" s="87">
        <f>IF(G276="","",MAX(0,G276-F276))</f>
        <v/>
      </c>
      <c r="I276" s="95" t="n"/>
      <c r="J276" s="87">
        <f>IF(D276="","",IFERROR(INDEX(Eng_PAR,MATCH(D276,Eng_Label,0)),""))</f>
        <v/>
      </c>
      <c r="K276" s="97">
        <f>IF(OR(F276="",J276=""),"",F276-J276)</f>
        <v/>
      </c>
      <c r="L276" s="86">
        <f>IF(OR(F276="",J276="",N(J276)=0),"",IF(F276/J276&lt;=cfg_Crit,"CRITICAL",IF(F276/J276&lt;=cfg_Low,"LOW","OK")))</f>
        <v/>
      </c>
      <c r="M276" s="98">
        <f>IF(B276="","",DATE(YEAR(B276),MONTH(B276),1))</f>
        <v/>
      </c>
      <c r="N276" s="86">
        <f>IF(OR(B276="",D276=""),"","CNT-"&amp;TEXT(ROW()-5,"00000"))</f>
        <v/>
      </c>
      <c r="O276" s="86">
        <f>IF(P276="","",D276&amp;"|"&amp;P276)</f>
        <v/>
      </c>
      <c r="P276" s="86">
        <f>IF(OR(D276="",F276=""),"",COUNTIFS($D$6:D276,D276,$F$6:F276,"&lt;&gt;"))</f>
        <v/>
      </c>
    </row>
    <row r="277" ht="20" customHeight="1">
      <c r="B277" s="93" t="n"/>
      <c r="C277" s="94">
        <f>IF(B277="","",WEEKNUM(B277,21))</f>
        <v/>
      </c>
      <c r="D277" s="95" t="n"/>
      <c r="E277" s="86">
        <f>IF(D277="","",IFERROR(INDEX(Eng_Item,MATCH(D277,Eng_Label,0)),"not in list"))</f>
        <v/>
      </c>
      <c r="F277" s="96" t="n"/>
      <c r="G277" s="87">
        <f>IF(OR(P277="",N(P277)&lt;=1),"",INDEX($F$6:$F$3005,MATCH(D277&amp;"|"&amp;(P277-1),$O$6:$O$3005,0)))</f>
        <v/>
      </c>
      <c r="H277" s="87">
        <f>IF(G277="","",MAX(0,G277-F277))</f>
        <v/>
      </c>
      <c r="I277" s="95" t="n"/>
      <c r="J277" s="87">
        <f>IF(D277="","",IFERROR(INDEX(Eng_PAR,MATCH(D277,Eng_Label,0)),""))</f>
        <v/>
      </c>
      <c r="K277" s="97">
        <f>IF(OR(F277="",J277=""),"",F277-J277)</f>
        <v/>
      </c>
      <c r="L277" s="86">
        <f>IF(OR(F277="",J277="",N(J277)=0),"",IF(F277/J277&lt;=cfg_Crit,"CRITICAL",IF(F277/J277&lt;=cfg_Low,"LOW","OK")))</f>
        <v/>
      </c>
      <c r="M277" s="98">
        <f>IF(B277="","",DATE(YEAR(B277),MONTH(B277),1))</f>
        <v/>
      </c>
      <c r="N277" s="86">
        <f>IF(OR(B277="",D277=""),"","CNT-"&amp;TEXT(ROW()-5,"00000"))</f>
        <v/>
      </c>
      <c r="O277" s="86">
        <f>IF(P277="","",D277&amp;"|"&amp;P277)</f>
        <v/>
      </c>
      <c r="P277" s="86">
        <f>IF(OR(D277="",F277=""),"",COUNTIFS($D$6:D277,D277,$F$6:F277,"&lt;&gt;"))</f>
        <v/>
      </c>
    </row>
    <row r="278" ht="20" customHeight="1">
      <c r="B278" s="93" t="n"/>
      <c r="C278" s="94">
        <f>IF(B278="","",WEEKNUM(B278,21))</f>
        <v/>
      </c>
      <c r="D278" s="95" t="n"/>
      <c r="E278" s="86">
        <f>IF(D278="","",IFERROR(INDEX(Eng_Item,MATCH(D278,Eng_Label,0)),"not in list"))</f>
        <v/>
      </c>
      <c r="F278" s="96" t="n"/>
      <c r="G278" s="87">
        <f>IF(OR(P278="",N(P278)&lt;=1),"",INDEX($F$6:$F$3005,MATCH(D278&amp;"|"&amp;(P278-1),$O$6:$O$3005,0)))</f>
        <v/>
      </c>
      <c r="H278" s="87">
        <f>IF(G278="","",MAX(0,G278-F278))</f>
        <v/>
      </c>
      <c r="I278" s="95" t="n"/>
      <c r="J278" s="87">
        <f>IF(D278="","",IFERROR(INDEX(Eng_PAR,MATCH(D278,Eng_Label,0)),""))</f>
        <v/>
      </c>
      <c r="K278" s="97">
        <f>IF(OR(F278="",J278=""),"",F278-J278)</f>
        <v/>
      </c>
      <c r="L278" s="86">
        <f>IF(OR(F278="",J278="",N(J278)=0),"",IF(F278/J278&lt;=cfg_Crit,"CRITICAL",IF(F278/J278&lt;=cfg_Low,"LOW","OK")))</f>
        <v/>
      </c>
      <c r="M278" s="98">
        <f>IF(B278="","",DATE(YEAR(B278),MONTH(B278),1))</f>
        <v/>
      </c>
      <c r="N278" s="86">
        <f>IF(OR(B278="",D278=""),"","CNT-"&amp;TEXT(ROW()-5,"00000"))</f>
        <v/>
      </c>
      <c r="O278" s="86">
        <f>IF(P278="","",D278&amp;"|"&amp;P278)</f>
        <v/>
      </c>
      <c r="P278" s="86">
        <f>IF(OR(D278="",F278=""),"",COUNTIFS($D$6:D278,D278,$F$6:F278,"&lt;&gt;"))</f>
        <v/>
      </c>
    </row>
    <row r="279" ht="20" customHeight="1">
      <c r="B279" s="93" t="n"/>
      <c r="C279" s="94">
        <f>IF(B279="","",WEEKNUM(B279,21))</f>
        <v/>
      </c>
      <c r="D279" s="95" t="n"/>
      <c r="E279" s="86">
        <f>IF(D279="","",IFERROR(INDEX(Eng_Item,MATCH(D279,Eng_Label,0)),"not in list"))</f>
        <v/>
      </c>
      <c r="F279" s="96" t="n"/>
      <c r="G279" s="87">
        <f>IF(OR(P279="",N(P279)&lt;=1),"",INDEX($F$6:$F$3005,MATCH(D279&amp;"|"&amp;(P279-1),$O$6:$O$3005,0)))</f>
        <v/>
      </c>
      <c r="H279" s="87">
        <f>IF(G279="","",MAX(0,G279-F279))</f>
        <v/>
      </c>
      <c r="I279" s="95" t="n"/>
      <c r="J279" s="87">
        <f>IF(D279="","",IFERROR(INDEX(Eng_PAR,MATCH(D279,Eng_Label,0)),""))</f>
        <v/>
      </c>
      <c r="K279" s="97">
        <f>IF(OR(F279="",J279=""),"",F279-J279)</f>
        <v/>
      </c>
      <c r="L279" s="86">
        <f>IF(OR(F279="",J279="",N(J279)=0),"",IF(F279/J279&lt;=cfg_Crit,"CRITICAL",IF(F279/J279&lt;=cfg_Low,"LOW","OK")))</f>
        <v/>
      </c>
      <c r="M279" s="98">
        <f>IF(B279="","",DATE(YEAR(B279),MONTH(B279),1))</f>
        <v/>
      </c>
      <c r="N279" s="86">
        <f>IF(OR(B279="",D279=""),"","CNT-"&amp;TEXT(ROW()-5,"00000"))</f>
        <v/>
      </c>
      <c r="O279" s="86">
        <f>IF(P279="","",D279&amp;"|"&amp;P279)</f>
        <v/>
      </c>
      <c r="P279" s="86">
        <f>IF(OR(D279="",F279=""),"",COUNTIFS($D$6:D279,D279,$F$6:F279,"&lt;&gt;"))</f>
        <v/>
      </c>
    </row>
    <row r="280" ht="20" customHeight="1">
      <c r="B280" s="93" t="n"/>
      <c r="C280" s="94">
        <f>IF(B280="","",WEEKNUM(B280,21))</f>
        <v/>
      </c>
      <c r="D280" s="95" t="n"/>
      <c r="E280" s="86">
        <f>IF(D280="","",IFERROR(INDEX(Eng_Item,MATCH(D280,Eng_Label,0)),"not in list"))</f>
        <v/>
      </c>
      <c r="F280" s="96" t="n"/>
      <c r="G280" s="87">
        <f>IF(OR(P280="",N(P280)&lt;=1),"",INDEX($F$6:$F$3005,MATCH(D280&amp;"|"&amp;(P280-1),$O$6:$O$3005,0)))</f>
        <v/>
      </c>
      <c r="H280" s="87">
        <f>IF(G280="","",MAX(0,G280-F280))</f>
        <v/>
      </c>
      <c r="I280" s="95" t="n"/>
      <c r="J280" s="87">
        <f>IF(D280="","",IFERROR(INDEX(Eng_PAR,MATCH(D280,Eng_Label,0)),""))</f>
        <v/>
      </c>
      <c r="K280" s="97">
        <f>IF(OR(F280="",J280=""),"",F280-J280)</f>
        <v/>
      </c>
      <c r="L280" s="86">
        <f>IF(OR(F280="",J280="",N(J280)=0),"",IF(F280/J280&lt;=cfg_Crit,"CRITICAL",IF(F280/J280&lt;=cfg_Low,"LOW","OK")))</f>
        <v/>
      </c>
      <c r="M280" s="98">
        <f>IF(B280="","",DATE(YEAR(B280),MONTH(B280),1))</f>
        <v/>
      </c>
      <c r="N280" s="86">
        <f>IF(OR(B280="",D280=""),"","CNT-"&amp;TEXT(ROW()-5,"00000"))</f>
        <v/>
      </c>
      <c r="O280" s="86">
        <f>IF(P280="","",D280&amp;"|"&amp;P280)</f>
        <v/>
      </c>
      <c r="P280" s="86">
        <f>IF(OR(D280="",F280=""),"",COUNTIFS($D$6:D280,D280,$F$6:F280,"&lt;&gt;"))</f>
        <v/>
      </c>
    </row>
    <row r="281" ht="20" customHeight="1">
      <c r="B281" s="93" t="n"/>
      <c r="C281" s="94">
        <f>IF(B281="","",WEEKNUM(B281,21))</f>
        <v/>
      </c>
      <c r="D281" s="95" t="n"/>
      <c r="E281" s="86">
        <f>IF(D281="","",IFERROR(INDEX(Eng_Item,MATCH(D281,Eng_Label,0)),"not in list"))</f>
        <v/>
      </c>
      <c r="F281" s="96" t="n"/>
      <c r="G281" s="87">
        <f>IF(OR(P281="",N(P281)&lt;=1),"",INDEX($F$6:$F$3005,MATCH(D281&amp;"|"&amp;(P281-1),$O$6:$O$3005,0)))</f>
        <v/>
      </c>
      <c r="H281" s="87">
        <f>IF(G281="","",MAX(0,G281-F281))</f>
        <v/>
      </c>
      <c r="I281" s="95" t="n"/>
      <c r="J281" s="87">
        <f>IF(D281="","",IFERROR(INDEX(Eng_PAR,MATCH(D281,Eng_Label,0)),""))</f>
        <v/>
      </c>
      <c r="K281" s="97">
        <f>IF(OR(F281="",J281=""),"",F281-J281)</f>
        <v/>
      </c>
      <c r="L281" s="86">
        <f>IF(OR(F281="",J281="",N(J281)=0),"",IF(F281/J281&lt;=cfg_Crit,"CRITICAL",IF(F281/J281&lt;=cfg_Low,"LOW","OK")))</f>
        <v/>
      </c>
      <c r="M281" s="98">
        <f>IF(B281="","",DATE(YEAR(B281),MONTH(B281),1))</f>
        <v/>
      </c>
      <c r="N281" s="86">
        <f>IF(OR(B281="",D281=""),"","CNT-"&amp;TEXT(ROW()-5,"00000"))</f>
        <v/>
      </c>
      <c r="O281" s="86">
        <f>IF(P281="","",D281&amp;"|"&amp;P281)</f>
        <v/>
      </c>
      <c r="P281" s="86">
        <f>IF(OR(D281="",F281=""),"",COUNTIFS($D$6:D281,D281,$F$6:F281,"&lt;&gt;"))</f>
        <v/>
      </c>
    </row>
    <row r="282" ht="20" customHeight="1">
      <c r="B282" s="93" t="n"/>
      <c r="C282" s="94">
        <f>IF(B282="","",WEEKNUM(B282,21))</f>
        <v/>
      </c>
      <c r="D282" s="95" t="n"/>
      <c r="E282" s="86">
        <f>IF(D282="","",IFERROR(INDEX(Eng_Item,MATCH(D282,Eng_Label,0)),"not in list"))</f>
        <v/>
      </c>
      <c r="F282" s="96" t="n"/>
      <c r="G282" s="87">
        <f>IF(OR(P282="",N(P282)&lt;=1),"",INDEX($F$6:$F$3005,MATCH(D282&amp;"|"&amp;(P282-1),$O$6:$O$3005,0)))</f>
        <v/>
      </c>
      <c r="H282" s="87">
        <f>IF(G282="","",MAX(0,G282-F282))</f>
        <v/>
      </c>
      <c r="I282" s="95" t="n"/>
      <c r="J282" s="87">
        <f>IF(D282="","",IFERROR(INDEX(Eng_PAR,MATCH(D282,Eng_Label,0)),""))</f>
        <v/>
      </c>
      <c r="K282" s="97">
        <f>IF(OR(F282="",J282=""),"",F282-J282)</f>
        <v/>
      </c>
      <c r="L282" s="86">
        <f>IF(OR(F282="",J282="",N(J282)=0),"",IF(F282/J282&lt;=cfg_Crit,"CRITICAL",IF(F282/J282&lt;=cfg_Low,"LOW","OK")))</f>
        <v/>
      </c>
      <c r="M282" s="98">
        <f>IF(B282="","",DATE(YEAR(B282),MONTH(B282),1))</f>
        <v/>
      </c>
      <c r="N282" s="86">
        <f>IF(OR(B282="",D282=""),"","CNT-"&amp;TEXT(ROW()-5,"00000"))</f>
        <v/>
      </c>
      <c r="O282" s="86">
        <f>IF(P282="","",D282&amp;"|"&amp;P282)</f>
        <v/>
      </c>
      <c r="P282" s="86">
        <f>IF(OR(D282="",F282=""),"",COUNTIFS($D$6:D282,D282,$F$6:F282,"&lt;&gt;"))</f>
        <v/>
      </c>
    </row>
    <row r="283" ht="20" customHeight="1">
      <c r="B283" s="93" t="n"/>
      <c r="C283" s="94">
        <f>IF(B283="","",WEEKNUM(B283,21))</f>
        <v/>
      </c>
      <c r="D283" s="95" t="n"/>
      <c r="E283" s="86">
        <f>IF(D283="","",IFERROR(INDEX(Eng_Item,MATCH(D283,Eng_Label,0)),"not in list"))</f>
        <v/>
      </c>
      <c r="F283" s="96" t="n"/>
      <c r="G283" s="87">
        <f>IF(OR(P283="",N(P283)&lt;=1),"",INDEX($F$6:$F$3005,MATCH(D283&amp;"|"&amp;(P283-1),$O$6:$O$3005,0)))</f>
        <v/>
      </c>
      <c r="H283" s="87">
        <f>IF(G283="","",MAX(0,G283-F283))</f>
        <v/>
      </c>
      <c r="I283" s="95" t="n"/>
      <c r="J283" s="87">
        <f>IF(D283="","",IFERROR(INDEX(Eng_PAR,MATCH(D283,Eng_Label,0)),""))</f>
        <v/>
      </c>
      <c r="K283" s="97">
        <f>IF(OR(F283="",J283=""),"",F283-J283)</f>
        <v/>
      </c>
      <c r="L283" s="86">
        <f>IF(OR(F283="",J283="",N(J283)=0),"",IF(F283/J283&lt;=cfg_Crit,"CRITICAL",IF(F283/J283&lt;=cfg_Low,"LOW","OK")))</f>
        <v/>
      </c>
      <c r="M283" s="98">
        <f>IF(B283="","",DATE(YEAR(B283),MONTH(B283),1))</f>
        <v/>
      </c>
      <c r="N283" s="86">
        <f>IF(OR(B283="",D283=""),"","CNT-"&amp;TEXT(ROW()-5,"00000"))</f>
        <v/>
      </c>
      <c r="O283" s="86">
        <f>IF(P283="","",D283&amp;"|"&amp;P283)</f>
        <v/>
      </c>
      <c r="P283" s="86">
        <f>IF(OR(D283="",F283=""),"",COUNTIFS($D$6:D283,D283,$F$6:F283,"&lt;&gt;"))</f>
        <v/>
      </c>
    </row>
    <row r="284" ht="20" customHeight="1">
      <c r="B284" s="93" t="n"/>
      <c r="C284" s="94">
        <f>IF(B284="","",WEEKNUM(B284,21))</f>
        <v/>
      </c>
      <c r="D284" s="95" t="n"/>
      <c r="E284" s="86">
        <f>IF(D284="","",IFERROR(INDEX(Eng_Item,MATCH(D284,Eng_Label,0)),"not in list"))</f>
        <v/>
      </c>
      <c r="F284" s="96" t="n"/>
      <c r="G284" s="87">
        <f>IF(OR(P284="",N(P284)&lt;=1),"",INDEX($F$6:$F$3005,MATCH(D284&amp;"|"&amp;(P284-1),$O$6:$O$3005,0)))</f>
        <v/>
      </c>
      <c r="H284" s="87">
        <f>IF(G284="","",MAX(0,G284-F284))</f>
        <v/>
      </c>
      <c r="I284" s="95" t="n"/>
      <c r="J284" s="87">
        <f>IF(D284="","",IFERROR(INDEX(Eng_PAR,MATCH(D284,Eng_Label,0)),""))</f>
        <v/>
      </c>
      <c r="K284" s="97">
        <f>IF(OR(F284="",J284=""),"",F284-J284)</f>
        <v/>
      </c>
      <c r="L284" s="86">
        <f>IF(OR(F284="",J284="",N(J284)=0),"",IF(F284/J284&lt;=cfg_Crit,"CRITICAL",IF(F284/J284&lt;=cfg_Low,"LOW","OK")))</f>
        <v/>
      </c>
      <c r="M284" s="98">
        <f>IF(B284="","",DATE(YEAR(B284),MONTH(B284),1))</f>
        <v/>
      </c>
      <c r="N284" s="86">
        <f>IF(OR(B284="",D284=""),"","CNT-"&amp;TEXT(ROW()-5,"00000"))</f>
        <v/>
      </c>
      <c r="O284" s="86">
        <f>IF(P284="","",D284&amp;"|"&amp;P284)</f>
        <v/>
      </c>
      <c r="P284" s="86">
        <f>IF(OR(D284="",F284=""),"",COUNTIFS($D$6:D284,D284,$F$6:F284,"&lt;&gt;"))</f>
        <v/>
      </c>
    </row>
    <row r="285" ht="20" customHeight="1">
      <c r="B285" s="93" t="n"/>
      <c r="C285" s="94">
        <f>IF(B285="","",WEEKNUM(B285,21))</f>
        <v/>
      </c>
      <c r="D285" s="95" t="n"/>
      <c r="E285" s="86">
        <f>IF(D285="","",IFERROR(INDEX(Eng_Item,MATCH(D285,Eng_Label,0)),"not in list"))</f>
        <v/>
      </c>
      <c r="F285" s="96" t="n"/>
      <c r="G285" s="87">
        <f>IF(OR(P285="",N(P285)&lt;=1),"",INDEX($F$6:$F$3005,MATCH(D285&amp;"|"&amp;(P285-1),$O$6:$O$3005,0)))</f>
        <v/>
      </c>
      <c r="H285" s="87">
        <f>IF(G285="","",MAX(0,G285-F285))</f>
        <v/>
      </c>
      <c r="I285" s="95" t="n"/>
      <c r="J285" s="87">
        <f>IF(D285="","",IFERROR(INDEX(Eng_PAR,MATCH(D285,Eng_Label,0)),""))</f>
        <v/>
      </c>
      <c r="K285" s="97">
        <f>IF(OR(F285="",J285=""),"",F285-J285)</f>
        <v/>
      </c>
      <c r="L285" s="86">
        <f>IF(OR(F285="",J285="",N(J285)=0),"",IF(F285/J285&lt;=cfg_Crit,"CRITICAL",IF(F285/J285&lt;=cfg_Low,"LOW","OK")))</f>
        <v/>
      </c>
      <c r="M285" s="98">
        <f>IF(B285="","",DATE(YEAR(B285),MONTH(B285),1))</f>
        <v/>
      </c>
      <c r="N285" s="86">
        <f>IF(OR(B285="",D285=""),"","CNT-"&amp;TEXT(ROW()-5,"00000"))</f>
        <v/>
      </c>
      <c r="O285" s="86">
        <f>IF(P285="","",D285&amp;"|"&amp;P285)</f>
        <v/>
      </c>
      <c r="P285" s="86">
        <f>IF(OR(D285="",F285=""),"",COUNTIFS($D$6:D285,D285,$F$6:F285,"&lt;&gt;"))</f>
        <v/>
      </c>
    </row>
    <row r="286" ht="20" customHeight="1">
      <c r="B286" s="93" t="n"/>
      <c r="C286" s="94">
        <f>IF(B286="","",WEEKNUM(B286,21))</f>
        <v/>
      </c>
      <c r="D286" s="95" t="n"/>
      <c r="E286" s="86">
        <f>IF(D286="","",IFERROR(INDEX(Eng_Item,MATCH(D286,Eng_Label,0)),"not in list"))</f>
        <v/>
      </c>
      <c r="F286" s="96" t="n"/>
      <c r="G286" s="87">
        <f>IF(OR(P286="",N(P286)&lt;=1),"",INDEX($F$6:$F$3005,MATCH(D286&amp;"|"&amp;(P286-1),$O$6:$O$3005,0)))</f>
        <v/>
      </c>
      <c r="H286" s="87">
        <f>IF(G286="","",MAX(0,G286-F286))</f>
        <v/>
      </c>
      <c r="I286" s="95" t="n"/>
      <c r="J286" s="87">
        <f>IF(D286="","",IFERROR(INDEX(Eng_PAR,MATCH(D286,Eng_Label,0)),""))</f>
        <v/>
      </c>
      <c r="K286" s="97">
        <f>IF(OR(F286="",J286=""),"",F286-J286)</f>
        <v/>
      </c>
      <c r="L286" s="86">
        <f>IF(OR(F286="",J286="",N(J286)=0),"",IF(F286/J286&lt;=cfg_Crit,"CRITICAL",IF(F286/J286&lt;=cfg_Low,"LOW","OK")))</f>
        <v/>
      </c>
      <c r="M286" s="98">
        <f>IF(B286="","",DATE(YEAR(B286),MONTH(B286),1))</f>
        <v/>
      </c>
      <c r="N286" s="86">
        <f>IF(OR(B286="",D286=""),"","CNT-"&amp;TEXT(ROW()-5,"00000"))</f>
        <v/>
      </c>
      <c r="O286" s="86">
        <f>IF(P286="","",D286&amp;"|"&amp;P286)</f>
        <v/>
      </c>
      <c r="P286" s="86">
        <f>IF(OR(D286="",F286=""),"",COUNTIFS($D$6:D286,D286,$F$6:F286,"&lt;&gt;"))</f>
        <v/>
      </c>
    </row>
    <row r="287" ht="20" customHeight="1">
      <c r="B287" s="93" t="n"/>
      <c r="C287" s="94">
        <f>IF(B287="","",WEEKNUM(B287,21))</f>
        <v/>
      </c>
      <c r="D287" s="95" t="n"/>
      <c r="E287" s="86">
        <f>IF(D287="","",IFERROR(INDEX(Eng_Item,MATCH(D287,Eng_Label,0)),"not in list"))</f>
        <v/>
      </c>
      <c r="F287" s="96" t="n"/>
      <c r="G287" s="87">
        <f>IF(OR(P287="",N(P287)&lt;=1),"",INDEX($F$6:$F$3005,MATCH(D287&amp;"|"&amp;(P287-1),$O$6:$O$3005,0)))</f>
        <v/>
      </c>
      <c r="H287" s="87">
        <f>IF(G287="","",MAX(0,G287-F287))</f>
        <v/>
      </c>
      <c r="I287" s="95" t="n"/>
      <c r="J287" s="87">
        <f>IF(D287="","",IFERROR(INDEX(Eng_PAR,MATCH(D287,Eng_Label,0)),""))</f>
        <v/>
      </c>
      <c r="K287" s="97">
        <f>IF(OR(F287="",J287=""),"",F287-J287)</f>
        <v/>
      </c>
      <c r="L287" s="86">
        <f>IF(OR(F287="",J287="",N(J287)=0),"",IF(F287/J287&lt;=cfg_Crit,"CRITICAL",IF(F287/J287&lt;=cfg_Low,"LOW","OK")))</f>
        <v/>
      </c>
      <c r="M287" s="98">
        <f>IF(B287="","",DATE(YEAR(B287),MONTH(B287),1))</f>
        <v/>
      </c>
      <c r="N287" s="86">
        <f>IF(OR(B287="",D287=""),"","CNT-"&amp;TEXT(ROW()-5,"00000"))</f>
        <v/>
      </c>
      <c r="O287" s="86">
        <f>IF(P287="","",D287&amp;"|"&amp;P287)</f>
        <v/>
      </c>
      <c r="P287" s="86">
        <f>IF(OR(D287="",F287=""),"",COUNTIFS($D$6:D287,D287,$F$6:F287,"&lt;&gt;"))</f>
        <v/>
      </c>
    </row>
    <row r="288" ht="20" customHeight="1">
      <c r="B288" s="93" t="n"/>
      <c r="C288" s="94">
        <f>IF(B288="","",WEEKNUM(B288,21))</f>
        <v/>
      </c>
      <c r="D288" s="95" t="n"/>
      <c r="E288" s="86">
        <f>IF(D288="","",IFERROR(INDEX(Eng_Item,MATCH(D288,Eng_Label,0)),"not in list"))</f>
        <v/>
      </c>
      <c r="F288" s="96" t="n"/>
      <c r="G288" s="87">
        <f>IF(OR(P288="",N(P288)&lt;=1),"",INDEX($F$6:$F$3005,MATCH(D288&amp;"|"&amp;(P288-1),$O$6:$O$3005,0)))</f>
        <v/>
      </c>
      <c r="H288" s="87">
        <f>IF(G288="","",MAX(0,G288-F288))</f>
        <v/>
      </c>
      <c r="I288" s="95" t="n"/>
      <c r="J288" s="87">
        <f>IF(D288="","",IFERROR(INDEX(Eng_PAR,MATCH(D288,Eng_Label,0)),""))</f>
        <v/>
      </c>
      <c r="K288" s="97">
        <f>IF(OR(F288="",J288=""),"",F288-J288)</f>
        <v/>
      </c>
      <c r="L288" s="86">
        <f>IF(OR(F288="",J288="",N(J288)=0),"",IF(F288/J288&lt;=cfg_Crit,"CRITICAL",IF(F288/J288&lt;=cfg_Low,"LOW","OK")))</f>
        <v/>
      </c>
      <c r="M288" s="98">
        <f>IF(B288="","",DATE(YEAR(B288),MONTH(B288),1))</f>
        <v/>
      </c>
      <c r="N288" s="86">
        <f>IF(OR(B288="",D288=""),"","CNT-"&amp;TEXT(ROW()-5,"00000"))</f>
        <v/>
      </c>
      <c r="O288" s="86">
        <f>IF(P288="","",D288&amp;"|"&amp;P288)</f>
        <v/>
      </c>
      <c r="P288" s="86">
        <f>IF(OR(D288="",F288=""),"",COUNTIFS($D$6:D288,D288,$F$6:F288,"&lt;&gt;"))</f>
        <v/>
      </c>
    </row>
    <row r="289" ht="20" customHeight="1">
      <c r="B289" s="93" t="n"/>
      <c r="C289" s="94">
        <f>IF(B289="","",WEEKNUM(B289,21))</f>
        <v/>
      </c>
      <c r="D289" s="95" t="n"/>
      <c r="E289" s="86">
        <f>IF(D289="","",IFERROR(INDEX(Eng_Item,MATCH(D289,Eng_Label,0)),"not in list"))</f>
        <v/>
      </c>
      <c r="F289" s="96" t="n"/>
      <c r="G289" s="87">
        <f>IF(OR(P289="",N(P289)&lt;=1),"",INDEX($F$6:$F$3005,MATCH(D289&amp;"|"&amp;(P289-1),$O$6:$O$3005,0)))</f>
        <v/>
      </c>
      <c r="H289" s="87">
        <f>IF(G289="","",MAX(0,G289-F289))</f>
        <v/>
      </c>
      <c r="I289" s="95" t="n"/>
      <c r="J289" s="87">
        <f>IF(D289="","",IFERROR(INDEX(Eng_PAR,MATCH(D289,Eng_Label,0)),""))</f>
        <v/>
      </c>
      <c r="K289" s="97">
        <f>IF(OR(F289="",J289=""),"",F289-J289)</f>
        <v/>
      </c>
      <c r="L289" s="86">
        <f>IF(OR(F289="",J289="",N(J289)=0),"",IF(F289/J289&lt;=cfg_Crit,"CRITICAL",IF(F289/J289&lt;=cfg_Low,"LOW","OK")))</f>
        <v/>
      </c>
      <c r="M289" s="98">
        <f>IF(B289="","",DATE(YEAR(B289),MONTH(B289),1))</f>
        <v/>
      </c>
      <c r="N289" s="86">
        <f>IF(OR(B289="",D289=""),"","CNT-"&amp;TEXT(ROW()-5,"00000"))</f>
        <v/>
      </c>
      <c r="O289" s="86">
        <f>IF(P289="","",D289&amp;"|"&amp;P289)</f>
        <v/>
      </c>
      <c r="P289" s="86">
        <f>IF(OR(D289="",F289=""),"",COUNTIFS($D$6:D289,D289,$F$6:F289,"&lt;&gt;"))</f>
        <v/>
      </c>
    </row>
    <row r="290" ht="20" customHeight="1">
      <c r="B290" s="93" t="n"/>
      <c r="C290" s="94">
        <f>IF(B290="","",WEEKNUM(B290,21))</f>
        <v/>
      </c>
      <c r="D290" s="95" t="n"/>
      <c r="E290" s="86">
        <f>IF(D290="","",IFERROR(INDEX(Eng_Item,MATCH(D290,Eng_Label,0)),"not in list"))</f>
        <v/>
      </c>
      <c r="F290" s="96" t="n"/>
      <c r="G290" s="87">
        <f>IF(OR(P290="",N(P290)&lt;=1),"",INDEX($F$6:$F$3005,MATCH(D290&amp;"|"&amp;(P290-1),$O$6:$O$3005,0)))</f>
        <v/>
      </c>
      <c r="H290" s="87">
        <f>IF(G290="","",MAX(0,G290-F290))</f>
        <v/>
      </c>
      <c r="I290" s="95" t="n"/>
      <c r="J290" s="87">
        <f>IF(D290="","",IFERROR(INDEX(Eng_PAR,MATCH(D290,Eng_Label,0)),""))</f>
        <v/>
      </c>
      <c r="K290" s="97">
        <f>IF(OR(F290="",J290=""),"",F290-J290)</f>
        <v/>
      </c>
      <c r="L290" s="86">
        <f>IF(OR(F290="",J290="",N(J290)=0),"",IF(F290/J290&lt;=cfg_Crit,"CRITICAL",IF(F290/J290&lt;=cfg_Low,"LOW","OK")))</f>
        <v/>
      </c>
      <c r="M290" s="98">
        <f>IF(B290="","",DATE(YEAR(B290),MONTH(B290),1))</f>
        <v/>
      </c>
      <c r="N290" s="86">
        <f>IF(OR(B290="",D290=""),"","CNT-"&amp;TEXT(ROW()-5,"00000"))</f>
        <v/>
      </c>
      <c r="O290" s="86">
        <f>IF(P290="","",D290&amp;"|"&amp;P290)</f>
        <v/>
      </c>
      <c r="P290" s="86">
        <f>IF(OR(D290="",F290=""),"",COUNTIFS($D$6:D290,D290,$F$6:F290,"&lt;&gt;"))</f>
        <v/>
      </c>
    </row>
    <row r="291" ht="20" customHeight="1">
      <c r="B291" s="93" t="n"/>
      <c r="C291" s="94">
        <f>IF(B291="","",WEEKNUM(B291,21))</f>
        <v/>
      </c>
      <c r="D291" s="95" t="n"/>
      <c r="E291" s="86">
        <f>IF(D291="","",IFERROR(INDEX(Eng_Item,MATCH(D291,Eng_Label,0)),"not in list"))</f>
        <v/>
      </c>
      <c r="F291" s="96" t="n"/>
      <c r="G291" s="87">
        <f>IF(OR(P291="",N(P291)&lt;=1),"",INDEX($F$6:$F$3005,MATCH(D291&amp;"|"&amp;(P291-1),$O$6:$O$3005,0)))</f>
        <v/>
      </c>
      <c r="H291" s="87">
        <f>IF(G291="","",MAX(0,G291-F291))</f>
        <v/>
      </c>
      <c r="I291" s="95" t="n"/>
      <c r="J291" s="87">
        <f>IF(D291="","",IFERROR(INDEX(Eng_PAR,MATCH(D291,Eng_Label,0)),""))</f>
        <v/>
      </c>
      <c r="K291" s="97">
        <f>IF(OR(F291="",J291=""),"",F291-J291)</f>
        <v/>
      </c>
      <c r="L291" s="86">
        <f>IF(OR(F291="",J291="",N(J291)=0),"",IF(F291/J291&lt;=cfg_Crit,"CRITICAL",IF(F291/J291&lt;=cfg_Low,"LOW","OK")))</f>
        <v/>
      </c>
      <c r="M291" s="98">
        <f>IF(B291="","",DATE(YEAR(B291),MONTH(B291),1))</f>
        <v/>
      </c>
      <c r="N291" s="86">
        <f>IF(OR(B291="",D291=""),"","CNT-"&amp;TEXT(ROW()-5,"00000"))</f>
        <v/>
      </c>
      <c r="O291" s="86">
        <f>IF(P291="","",D291&amp;"|"&amp;P291)</f>
        <v/>
      </c>
      <c r="P291" s="86">
        <f>IF(OR(D291="",F291=""),"",COUNTIFS($D$6:D291,D291,$F$6:F291,"&lt;&gt;"))</f>
        <v/>
      </c>
    </row>
    <row r="292" ht="20" customHeight="1">
      <c r="B292" s="93" t="n"/>
      <c r="C292" s="94">
        <f>IF(B292="","",WEEKNUM(B292,21))</f>
        <v/>
      </c>
      <c r="D292" s="95" t="n"/>
      <c r="E292" s="86">
        <f>IF(D292="","",IFERROR(INDEX(Eng_Item,MATCH(D292,Eng_Label,0)),"not in list"))</f>
        <v/>
      </c>
      <c r="F292" s="96" t="n"/>
      <c r="G292" s="87">
        <f>IF(OR(P292="",N(P292)&lt;=1),"",INDEX($F$6:$F$3005,MATCH(D292&amp;"|"&amp;(P292-1),$O$6:$O$3005,0)))</f>
        <v/>
      </c>
      <c r="H292" s="87">
        <f>IF(G292="","",MAX(0,G292-F292))</f>
        <v/>
      </c>
      <c r="I292" s="95" t="n"/>
      <c r="J292" s="87">
        <f>IF(D292="","",IFERROR(INDEX(Eng_PAR,MATCH(D292,Eng_Label,0)),""))</f>
        <v/>
      </c>
      <c r="K292" s="97">
        <f>IF(OR(F292="",J292=""),"",F292-J292)</f>
        <v/>
      </c>
      <c r="L292" s="86">
        <f>IF(OR(F292="",J292="",N(J292)=0),"",IF(F292/J292&lt;=cfg_Crit,"CRITICAL",IF(F292/J292&lt;=cfg_Low,"LOW","OK")))</f>
        <v/>
      </c>
      <c r="M292" s="98">
        <f>IF(B292="","",DATE(YEAR(B292),MONTH(B292),1))</f>
        <v/>
      </c>
      <c r="N292" s="86">
        <f>IF(OR(B292="",D292=""),"","CNT-"&amp;TEXT(ROW()-5,"00000"))</f>
        <v/>
      </c>
      <c r="O292" s="86">
        <f>IF(P292="","",D292&amp;"|"&amp;P292)</f>
        <v/>
      </c>
      <c r="P292" s="86">
        <f>IF(OR(D292="",F292=""),"",COUNTIFS($D$6:D292,D292,$F$6:F292,"&lt;&gt;"))</f>
        <v/>
      </c>
    </row>
    <row r="293" ht="20" customHeight="1">
      <c r="B293" s="93" t="n"/>
      <c r="C293" s="94">
        <f>IF(B293="","",WEEKNUM(B293,21))</f>
        <v/>
      </c>
      <c r="D293" s="95" t="n"/>
      <c r="E293" s="86">
        <f>IF(D293="","",IFERROR(INDEX(Eng_Item,MATCH(D293,Eng_Label,0)),"not in list"))</f>
        <v/>
      </c>
      <c r="F293" s="96" t="n"/>
      <c r="G293" s="87">
        <f>IF(OR(P293="",N(P293)&lt;=1),"",INDEX($F$6:$F$3005,MATCH(D293&amp;"|"&amp;(P293-1),$O$6:$O$3005,0)))</f>
        <v/>
      </c>
      <c r="H293" s="87">
        <f>IF(G293="","",MAX(0,G293-F293))</f>
        <v/>
      </c>
      <c r="I293" s="95" t="n"/>
      <c r="J293" s="87">
        <f>IF(D293="","",IFERROR(INDEX(Eng_PAR,MATCH(D293,Eng_Label,0)),""))</f>
        <v/>
      </c>
      <c r="K293" s="97">
        <f>IF(OR(F293="",J293=""),"",F293-J293)</f>
        <v/>
      </c>
      <c r="L293" s="86">
        <f>IF(OR(F293="",J293="",N(J293)=0),"",IF(F293/J293&lt;=cfg_Crit,"CRITICAL",IF(F293/J293&lt;=cfg_Low,"LOW","OK")))</f>
        <v/>
      </c>
      <c r="M293" s="98">
        <f>IF(B293="","",DATE(YEAR(B293),MONTH(B293),1))</f>
        <v/>
      </c>
      <c r="N293" s="86">
        <f>IF(OR(B293="",D293=""),"","CNT-"&amp;TEXT(ROW()-5,"00000"))</f>
        <v/>
      </c>
      <c r="O293" s="86">
        <f>IF(P293="","",D293&amp;"|"&amp;P293)</f>
        <v/>
      </c>
      <c r="P293" s="86">
        <f>IF(OR(D293="",F293=""),"",COUNTIFS($D$6:D293,D293,$F$6:F293,"&lt;&gt;"))</f>
        <v/>
      </c>
    </row>
    <row r="294" ht="20" customHeight="1">
      <c r="B294" s="93" t="n"/>
      <c r="C294" s="94">
        <f>IF(B294="","",WEEKNUM(B294,21))</f>
        <v/>
      </c>
      <c r="D294" s="95" t="n"/>
      <c r="E294" s="86">
        <f>IF(D294="","",IFERROR(INDEX(Eng_Item,MATCH(D294,Eng_Label,0)),"not in list"))</f>
        <v/>
      </c>
      <c r="F294" s="96" t="n"/>
      <c r="G294" s="87">
        <f>IF(OR(P294="",N(P294)&lt;=1),"",INDEX($F$6:$F$3005,MATCH(D294&amp;"|"&amp;(P294-1),$O$6:$O$3005,0)))</f>
        <v/>
      </c>
      <c r="H294" s="87">
        <f>IF(G294="","",MAX(0,G294-F294))</f>
        <v/>
      </c>
      <c r="I294" s="95" t="n"/>
      <c r="J294" s="87">
        <f>IF(D294="","",IFERROR(INDEX(Eng_PAR,MATCH(D294,Eng_Label,0)),""))</f>
        <v/>
      </c>
      <c r="K294" s="97">
        <f>IF(OR(F294="",J294=""),"",F294-J294)</f>
        <v/>
      </c>
      <c r="L294" s="86">
        <f>IF(OR(F294="",J294="",N(J294)=0),"",IF(F294/J294&lt;=cfg_Crit,"CRITICAL",IF(F294/J294&lt;=cfg_Low,"LOW","OK")))</f>
        <v/>
      </c>
      <c r="M294" s="98">
        <f>IF(B294="","",DATE(YEAR(B294),MONTH(B294),1))</f>
        <v/>
      </c>
      <c r="N294" s="86">
        <f>IF(OR(B294="",D294=""),"","CNT-"&amp;TEXT(ROW()-5,"00000"))</f>
        <v/>
      </c>
      <c r="O294" s="86">
        <f>IF(P294="","",D294&amp;"|"&amp;P294)</f>
        <v/>
      </c>
      <c r="P294" s="86">
        <f>IF(OR(D294="",F294=""),"",COUNTIFS($D$6:D294,D294,$F$6:F294,"&lt;&gt;"))</f>
        <v/>
      </c>
    </row>
    <row r="295" ht="20" customHeight="1">
      <c r="B295" s="93" t="n"/>
      <c r="C295" s="94">
        <f>IF(B295="","",WEEKNUM(B295,21))</f>
        <v/>
      </c>
      <c r="D295" s="95" t="n"/>
      <c r="E295" s="86">
        <f>IF(D295="","",IFERROR(INDEX(Eng_Item,MATCH(D295,Eng_Label,0)),"not in list"))</f>
        <v/>
      </c>
      <c r="F295" s="96" t="n"/>
      <c r="G295" s="87">
        <f>IF(OR(P295="",N(P295)&lt;=1),"",INDEX($F$6:$F$3005,MATCH(D295&amp;"|"&amp;(P295-1),$O$6:$O$3005,0)))</f>
        <v/>
      </c>
      <c r="H295" s="87">
        <f>IF(G295="","",MAX(0,G295-F295))</f>
        <v/>
      </c>
      <c r="I295" s="95" t="n"/>
      <c r="J295" s="87">
        <f>IF(D295="","",IFERROR(INDEX(Eng_PAR,MATCH(D295,Eng_Label,0)),""))</f>
        <v/>
      </c>
      <c r="K295" s="97">
        <f>IF(OR(F295="",J295=""),"",F295-J295)</f>
        <v/>
      </c>
      <c r="L295" s="86">
        <f>IF(OR(F295="",J295="",N(J295)=0),"",IF(F295/J295&lt;=cfg_Crit,"CRITICAL",IF(F295/J295&lt;=cfg_Low,"LOW","OK")))</f>
        <v/>
      </c>
      <c r="M295" s="98">
        <f>IF(B295="","",DATE(YEAR(B295),MONTH(B295),1))</f>
        <v/>
      </c>
      <c r="N295" s="86">
        <f>IF(OR(B295="",D295=""),"","CNT-"&amp;TEXT(ROW()-5,"00000"))</f>
        <v/>
      </c>
      <c r="O295" s="86">
        <f>IF(P295="","",D295&amp;"|"&amp;P295)</f>
        <v/>
      </c>
      <c r="P295" s="86">
        <f>IF(OR(D295="",F295=""),"",COUNTIFS($D$6:D295,D295,$F$6:F295,"&lt;&gt;"))</f>
        <v/>
      </c>
    </row>
    <row r="296" ht="20" customHeight="1">
      <c r="B296" s="93" t="n"/>
      <c r="C296" s="94">
        <f>IF(B296="","",WEEKNUM(B296,21))</f>
        <v/>
      </c>
      <c r="D296" s="95" t="n"/>
      <c r="E296" s="86">
        <f>IF(D296="","",IFERROR(INDEX(Eng_Item,MATCH(D296,Eng_Label,0)),"not in list"))</f>
        <v/>
      </c>
      <c r="F296" s="96" t="n"/>
      <c r="G296" s="87">
        <f>IF(OR(P296="",N(P296)&lt;=1),"",INDEX($F$6:$F$3005,MATCH(D296&amp;"|"&amp;(P296-1),$O$6:$O$3005,0)))</f>
        <v/>
      </c>
      <c r="H296" s="87">
        <f>IF(G296="","",MAX(0,G296-F296))</f>
        <v/>
      </c>
      <c r="I296" s="95" t="n"/>
      <c r="J296" s="87">
        <f>IF(D296="","",IFERROR(INDEX(Eng_PAR,MATCH(D296,Eng_Label,0)),""))</f>
        <v/>
      </c>
      <c r="K296" s="97">
        <f>IF(OR(F296="",J296=""),"",F296-J296)</f>
        <v/>
      </c>
      <c r="L296" s="86">
        <f>IF(OR(F296="",J296="",N(J296)=0),"",IF(F296/J296&lt;=cfg_Crit,"CRITICAL",IF(F296/J296&lt;=cfg_Low,"LOW","OK")))</f>
        <v/>
      </c>
      <c r="M296" s="98">
        <f>IF(B296="","",DATE(YEAR(B296),MONTH(B296),1))</f>
        <v/>
      </c>
      <c r="N296" s="86">
        <f>IF(OR(B296="",D296=""),"","CNT-"&amp;TEXT(ROW()-5,"00000"))</f>
        <v/>
      </c>
      <c r="O296" s="86">
        <f>IF(P296="","",D296&amp;"|"&amp;P296)</f>
        <v/>
      </c>
      <c r="P296" s="86">
        <f>IF(OR(D296="",F296=""),"",COUNTIFS($D$6:D296,D296,$F$6:F296,"&lt;&gt;"))</f>
        <v/>
      </c>
    </row>
    <row r="297" ht="20" customHeight="1">
      <c r="B297" s="93" t="n"/>
      <c r="C297" s="94">
        <f>IF(B297="","",WEEKNUM(B297,21))</f>
        <v/>
      </c>
      <c r="D297" s="95" t="n"/>
      <c r="E297" s="86">
        <f>IF(D297="","",IFERROR(INDEX(Eng_Item,MATCH(D297,Eng_Label,0)),"not in list"))</f>
        <v/>
      </c>
      <c r="F297" s="96" t="n"/>
      <c r="G297" s="87">
        <f>IF(OR(P297="",N(P297)&lt;=1),"",INDEX($F$6:$F$3005,MATCH(D297&amp;"|"&amp;(P297-1),$O$6:$O$3005,0)))</f>
        <v/>
      </c>
      <c r="H297" s="87">
        <f>IF(G297="","",MAX(0,G297-F297))</f>
        <v/>
      </c>
      <c r="I297" s="95" t="n"/>
      <c r="J297" s="87">
        <f>IF(D297="","",IFERROR(INDEX(Eng_PAR,MATCH(D297,Eng_Label,0)),""))</f>
        <v/>
      </c>
      <c r="K297" s="97">
        <f>IF(OR(F297="",J297=""),"",F297-J297)</f>
        <v/>
      </c>
      <c r="L297" s="86">
        <f>IF(OR(F297="",J297="",N(J297)=0),"",IF(F297/J297&lt;=cfg_Crit,"CRITICAL",IF(F297/J297&lt;=cfg_Low,"LOW","OK")))</f>
        <v/>
      </c>
      <c r="M297" s="98">
        <f>IF(B297="","",DATE(YEAR(B297),MONTH(B297),1))</f>
        <v/>
      </c>
      <c r="N297" s="86">
        <f>IF(OR(B297="",D297=""),"","CNT-"&amp;TEXT(ROW()-5,"00000"))</f>
        <v/>
      </c>
      <c r="O297" s="86">
        <f>IF(P297="","",D297&amp;"|"&amp;P297)</f>
        <v/>
      </c>
      <c r="P297" s="86">
        <f>IF(OR(D297="",F297=""),"",COUNTIFS($D$6:D297,D297,$F$6:F297,"&lt;&gt;"))</f>
        <v/>
      </c>
    </row>
    <row r="298" ht="20" customHeight="1">
      <c r="B298" s="93" t="n"/>
      <c r="C298" s="94">
        <f>IF(B298="","",WEEKNUM(B298,21))</f>
        <v/>
      </c>
      <c r="D298" s="95" t="n"/>
      <c r="E298" s="86">
        <f>IF(D298="","",IFERROR(INDEX(Eng_Item,MATCH(D298,Eng_Label,0)),"not in list"))</f>
        <v/>
      </c>
      <c r="F298" s="96" t="n"/>
      <c r="G298" s="87">
        <f>IF(OR(P298="",N(P298)&lt;=1),"",INDEX($F$6:$F$3005,MATCH(D298&amp;"|"&amp;(P298-1),$O$6:$O$3005,0)))</f>
        <v/>
      </c>
      <c r="H298" s="87">
        <f>IF(G298="","",MAX(0,G298-F298))</f>
        <v/>
      </c>
      <c r="I298" s="95" t="n"/>
      <c r="J298" s="87">
        <f>IF(D298="","",IFERROR(INDEX(Eng_PAR,MATCH(D298,Eng_Label,0)),""))</f>
        <v/>
      </c>
      <c r="K298" s="97">
        <f>IF(OR(F298="",J298=""),"",F298-J298)</f>
        <v/>
      </c>
      <c r="L298" s="86">
        <f>IF(OR(F298="",J298="",N(J298)=0),"",IF(F298/J298&lt;=cfg_Crit,"CRITICAL",IF(F298/J298&lt;=cfg_Low,"LOW","OK")))</f>
        <v/>
      </c>
      <c r="M298" s="98">
        <f>IF(B298="","",DATE(YEAR(B298),MONTH(B298),1))</f>
        <v/>
      </c>
      <c r="N298" s="86">
        <f>IF(OR(B298="",D298=""),"","CNT-"&amp;TEXT(ROW()-5,"00000"))</f>
        <v/>
      </c>
      <c r="O298" s="86">
        <f>IF(P298="","",D298&amp;"|"&amp;P298)</f>
        <v/>
      </c>
      <c r="P298" s="86">
        <f>IF(OR(D298="",F298=""),"",COUNTIFS($D$6:D298,D298,$F$6:F298,"&lt;&gt;"))</f>
        <v/>
      </c>
    </row>
    <row r="299" ht="20" customHeight="1">
      <c r="B299" s="93" t="n"/>
      <c r="C299" s="94">
        <f>IF(B299="","",WEEKNUM(B299,21))</f>
        <v/>
      </c>
      <c r="D299" s="95" t="n"/>
      <c r="E299" s="86">
        <f>IF(D299="","",IFERROR(INDEX(Eng_Item,MATCH(D299,Eng_Label,0)),"not in list"))</f>
        <v/>
      </c>
      <c r="F299" s="96" t="n"/>
      <c r="G299" s="87">
        <f>IF(OR(P299="",N(P299)&lt;=1),"",INDEX($F$6:$F$3005,MATCH(D299&amp;"|"&amp;(P299-1),$O$6:$O$3005,0)))</f>
        <v/>
      </c>
      <c r="H299" s="87">
        <f>IF(G299="","",MAX(0,G299-F299))</f>
        <v/>
      </c>
      <c r="I299" s="95" t="n"/>
      <c r="J299" s="87">
        <f>IF(D299="","",IFERROR(INDEX(Eng_PAR,MATCH(D299,Eng_Label,0)),""))</f>
        <v/>
      </c>
      <c r="K299" s="97">
        <f>IF(OR(F299="",J299=""),"",F299-J299)</f>
        <v/>
      </c>
      <c r="L299" s="86">
        <f>IF(OR(F299="",J299="",N(J299)=0),"",IF(F299/J299&lt;=cfg_Crit,"CRITICAL",IF(F299/J299&lt;=cfg_Low,"LOW","OK")))</f>
        <v/>
      </c>
      <c r="M299" s="98">
        <f>IF(B299="","",DATE(YEAR(B299),MONTH(B299),1))</f>
        <v/>
      </c>
      <c r="N299" s="86">
        <f>IF(OR(B299="",D299=""),"","CNT-"&amp;TEXT(ROW()-5,"00000"))</f>
        <v/>
      </c>
      <c r="O299" s="86">
        <f>IF(P299="","",D299&amp;"|"&amp;P299)</f>
        <v/>
      </c>
      <c r="P299" s="86">
        <f>IF(OR(D299="",F299=""),"",COUNTIFS($D$6:D299,D299,$F$6:F299,"&lt;&gt;"))</f>
        <v/>
      </c>
    </row>
    <row r="300" ht="20" customHeight="1">
      <c r="B300" s="93" t="n"/>
      <c r="C300" s="94">
        <f>IF(B300="","",WEEKNUM(B300,21))</f>
        <v/>
      </c>
      <c r="D300" s="95" t="n"/>
      <c r="E300" s="86">
        <f>IF(D300="","",IFERROR(INDEX(Eng_Item,MATCH(D300,Eng_Label,0)),"not in list"))</f>
        <v/>
      </c>
      <c r="F300" s="96" t="n"/>
      <c r="G300" s="87">
        <f>IF(OR(P300="",N(P300)&lt;=1),"",INDEX($F$6:$F$3005,MATCH(D300&amp;"|"&amp;(P300-1),$O$6:$O$3005,0)))</f>
        <v/>
      </c>
      <c r="H300" s="87">
        <f>IF(G300="","",MAX(0,G300-F300))</f>
        <v/>
      </c>
      <c r="I300" s="95" t="n"/>
      <c r="J300" s="87">
        <f>IF(D300="","",IFERROR(INDEX(Eng_PAR,MATCH(D300,Eng_Label,0)),""))</f>
        <v/>
      </c>
      <c r="K300" s="97">
        <f>IF(OR(F300="",J300=""),"",F300-J300)</f>
        <v/>
      </c>
      <c r="L300" s="86">
        <f>IF(OR(F300="",J300="",N(J300)=0),"",IF(F300/J300&lt;=cfg_Crit,"CRITICAL",IF(F300/J300&lt;=cfg_Low,"LOW","OK")))</f>
        <v/>
      </c>
      <c r="M300" s="98">
        <f>IF(B300="","",DATE(YEAR(B300),MONTH(B300),1))</f>
        <v/>
      </c>
      <c r="N300" s="86">
        <f>IF(OR(B300="",D300=""),"","CNT-"&amp;TEXT(ROW()-5,"00000"))</f>
        <v/>
      </c>
      <c r="O300" s="86">
        <f>IF(P300="","",D300&amp;"|"&amp;P300)</f>
        <v/>
      </c>
      <c r="P300" s="86">
        <f>IF(OR(D300="",F300=""),"",COUNTIFS($D$6:D300,D300,$F$6:F300,"&lt;&gt;"))</f>
        <v/>
      </c>
    </row>
    <row r="301" ht="20" customHeight="1">
      <c r="B301" s="93" t="n"/>
      <c r="C301" s="94">
        <f>IF(B301="","",WEEKNUM(B301,21))</f>
        <v/>
      </c>
      <c r="D301" s="95" t="n"/>
      <c r="E301" s="86">
        <f>IF(D301="","",IFERROR(INDEX(Eng_Item,MATCH(D301,Eng_Label,0)),"not in list"))</f>
        <v/>
      </c>
      <c r="F301" s="96" t="n"/>
      <c r="G301" s="87">
        <f>IF(OR(P301="",N(P301)&lt;=1),"",INDEX($F$6:$F$3005,MATCH(D301&amp;"|"&amp;(P301-1),$O$6:$O$3005,0)))</f>
        <v/>
      </c>
      <c r="H301" s="87">
        <f>IF(G301="","",MAX(0,G301-F301))</f>
        <v/>
      </c>
      <c r="I301" s="95" t="n"/>
      <c r="J301" s="87">
        <f>IF(D301="","",IFERROR(INDEX(Eng_PAR,MATCH(D301,Eng_Label,0)),""))</f>
        <v/>
      </c>
      <c r="K301" s="97">
        <f>IF(OR(F301="",J301=""),"",F301-J301)</f>
        <v/>
      </c>
      <c r="L301" s="86">
        <f>IF(OR(F301="",J301="",N(J301)=0),"",IF(F301/J301&lt;=cfg_Crit,"CRITICAL",IF(F301/J301&lt;=cfg_Low,"LOW","OK")))</f>
        <v/>
      </c>
      <c r="M301" s="98">
        <f>IF(B301="","",DATE(YEAR(B301),MONTH(B301),1))</f>
        <v/>
      </c>
      <c r="N301" s="86">
        <f>IF(OR(B301="",D301=""),"","CNT-"&amp;TEXT(ROW()-5,"00000"))</f>
        <v/>
      </c>
      <c r="O301" s="86">
        <f>IF(P301="","",D301&amp;"|"&amp;P301)</f>
        <v/>
      </c>
      <c r="P301" s="86">
        <f>IF(OR(D301="",F301=""),"",COUNTIFS($D$6:D301,D301,$F$6:F301,"&lt;&gt;"))</f>
        <v/>
      </c>
    </row>
    <row r="302" ht="20" customHeight="1">
      <c r="B302" s="93" t="n"/>
      <c r="C302" s="94">
        <f>IF(B302="","",WEEKNUM(B302,21))</f>
        <v/>
      </c>
      <c r="D302" s="95" t="n"/>
      <c r="E302" s="86">
        <f>IF(D302="","",IFERROR(INDEX(Eng_Item,MATCH(D302,Eng_Label,0)),"not in list"))</f>
        <v/>
      </c>
      <c r="F302" s="96" t="n"/>
      <c r="G302" s="87">
        <f>IF(OR(P302="",N(P302)&lt;=1),"",INDEX($F$6:$F$3005,MATCH(D302&amp;"|"&amp;(P302-1),$O$6:$O$3005,0)))</f>
        <v/>
      </c>
      <c r="H302" s="87">
        <f>IF(G302="","",MAX(0,G302-F302))</f>
        <v/>
      </c>
      <c r="I302" s="95" t="n"/>
      <c r="J302" s="87">
        <f>IF(D302="","",IFERROR(INDEX(Eng_PAR,MATCH(D302,Eng_Label,0)),""))</f>
        <v/>
      </c>
      <c r="K302" s="97">
        <f>IF(OR(F302="",J302=""),"",F302-J302)</f>
        <v/>
      </c>
      <c r="L302" s="86">
        <f>IF(OR(F302="",J302="",N(J302)=0),"",IF(F302/J302&lt;=cfg_Crit,"CRITICAL",IF(F302/J302&lt;=cfg_Low,"LOW","OK")))</f>
        <v/>
      </c>
      <c r="M302" s="98">
        <f>IF(B302="","",DATE(YEAR(B302),MONTH(B302),1))</f>
        <v/>
      </c>
      <c r="N302" s="86">
        <f>IF(OR(B302="",D302=""),"","CNT-"&amp;TEXT(ROW()-5,"00000"))</f>
        <v/>
      </c>
      <c r="O302" s="86">
        <f>IF(P302="","",D302&amp;"|"&amp;P302)</f>
        <v/>
      </c>
      <c r="P302" s="86">
        <f>IF(OR(D302="",F302=""),"",COUNTIFS($D$6:D302,D302,$F$6:F302,"&lt;&gt;"))</f>
        <v/>
      </c>
    </row>
    <row r="303" ht="20" customHeight="1">
      <c r="B303" s="93" t="n"/>
      <c r="C303" s="94">
        <f>IF(B303="","",WEEKNUM(B303,21))</f>
        <v/>
      </c>
      <c r="D303" s="95" t="n"/>
      <c r="E303" s="86">
        <f>IF(D303="","",IFERROR(INDEX(Eng_Item,MATCH(D303,Eng_Label,0)),"not in list"))</f>
        <v/>
      </c>
      <c r="F303" s="96" t="n"/>
      <c r="G303" s="87">
        <f>IF(OR(P303="",N(P303)&lt;=1),"",INDEX($F$6:$F$3005,MATCH(D303&amp;"|"&amp;(P303-1),$O$6:$O$3005,0)))</f>
        <v/>
      </c>
      <c r="H303" s="87">
        <f>IF(G303="","",MAX(0,G303-F303))</f>
        <v/>
      </c>
      <c r="I303" s="95" t="n"/>
      <c r="J303" s="87">
        <f>IF(D303="","",IFERROR(INDEX(Eng_PAR,MATCH(D303,Eng_Label,0)),""))</f>
        <v/>
      </c>
      <c r="K303" s="97">
        <f>IF(OR(F303="",J303=""),"",F303-J303)</f>
        <v/>
      </c>
      <c r="L303" s="86">
        <f>IF(OR(F303="",J303="",N(J303)=0),"",IF(F303/J303&lt;=cfg_Crit,"CRITICAL",IF(F303/J303&lt;=cfg_Low,"LOW","OK")))</f>
        <v/>
      </c>
      <c r="M303" s="98">
        <f>IF(B303="","",DATE(YEAR(B303),MONTH(B303),1))</f>
        <v/>
      </c>
      <c r="N303" s="86">
        <f>IF(OR(B303="",D303=""),"","CNT-"&amp;TEXT(ROW()-5,"00000"))</f>
        <v/>
      </c>
      <c r="O303" s="86">
        <f>IF(P303="","",D303&amp;"|"&amp;P303)</f>
        <v/>
      </c>
      <c r="P303" s="86">
        <f>IF(OR(D303="",F303=""),"",COUNTIFS($D$6:D303,D303,$F$6:F303,"&lt;&gt;"))</f>
        <v/>
      </c>
    </row>
    <row r="304" ht="20" customHeight="1">
      <c r="B304" s="93" t="n"/>
      <c r="C304" s="94">
        <f>IF(B304="","",WEEKNUM(B304,21))</f>
        <v/>
      </c>
      <c r="D304" s="95" t="n"/>
      <c r="E304" s="86">
        <f>IF(D304="","",IFERROR(INDEX(Eng_Item,MATCH(D304,Eng_Label,0)),"not in list"))</f>
        <v/>
      </c>
      <c r="F304" s="96" t="n"/>
      <c r="G304" s="87">
        <f>IF(OR(P304="",N(P304)&lt;=1),"",INDEX($F$6:$F$3005,MATCH(D304&amp;"|"&amp;(P304-1),$O$6:$O$3005,0)))</f>
        <v/>
      </c>
      <c r="H304" s="87">
        <f>IF(G304="","",MAX(0,G304-F304))</f>
        <v/>
      </c>
      <c r="I304" s="95" t="n"/>
      <c r="J304" s="87">
        <f>IF(D304="","",IFERROR(INDEX(Eng_PAR,MATCH(D304,Eng_Label,0)),""))</f>
        <v/>
      </c>
      <c r="K304" s="97">
        <f>IF(OR(F304="",J304=""),"",F304-J304)</f>
        <v/>
      </c>
      <c r="L304" s="86">
        <f>IF(OR(F304="",J304="",N(J304)=0),"",IF(F304/J304&lt;=cfg_Crit,"CRITICAL",IF(F304/J304&lt;=cfg_Low,"LOW","OK")))</f>
        <v/>
      </c>
      <c r="M304" s="98">
        <f>IF(B304="","",DATE(YEAR(B304),MONTH(B304),1))</f>
        <v/>
      </c>
      <c r="N304" s="86">
        <f>IF(OR(B304="",D304=""),"","CNT-"&amp;TEXT(ROW()-5,"00000"))</f>
        <v/>
      </c>
      <c r="O304" s="86">
        <f>IF(P304="","",D304&amp;"|"&amp;P304)</f>
        <v/>
      </c>
      <c r="P304" s="86">
        <f>IF(OR(D304="",F304=""),"",COUNTIFS($D$6:D304,D304,$F$6:F304,"&lt;&gt;"))</f>
        <v/>
      </c>
    </row>
    <row r="305" ht="20" customHeight="1">
      <c r="B305" s="93" t="n"/>
      <c r="C305" s="94">
        <f>IF(B305="","",WEEKNUM(B305,21))</f>
        <v/>
      </c>
      <c r="D305" s="95" t="n"/>
      <c r="E305" s="86">
        <f>IF(D305="","",IFERROR(INDEX(Eng_Item,MATCH(D305,Eng_Label,0)),"not in list"))</f>
        <v/>
      </c>
      <c r="F305" s="96" t="n"/>
      <c r="G305" s="87">
        <f>IF(OR(P305="",N(P305)&lt;=1),"",INDEX($F$6:$F$3005,MATCH(D305&amp;"|"&amp;(P305-1),$O$6:$O$3005,0)))</f>
        <v/>
      </c>
      <c r="H305" s="87">
        <f>IF(G305="","",MAX(0,G305-F305))</f>
        <v/>
      </c>
      <c r="I305" s="95" t="n"/>
      <c r="J305" s="87">
        <f>IF(D305="","",IFERROR(INDEX(Eng_PAR,MATCH(D305,Eng_Label,0)),""))</f>
        <v/>
      </c>
      <c r="K305" s="97">
        <f>IF(OR(F305="",J305=""),"",F305-J305)</f>
        <v/>
      </c>
      <c r="L305" s="86">
        <f>IF(OR(F305="",J305="",N(J305)=0),"",IF(F305/J305&lt;=cfg_Crit,"CRITICAL",IF(F305/J305&lt;=cfg_Low,"LOW","OK")))</f>
        <v/>
      </c>
      <c r="M305" s="98">
        <f>IF(B305="","",DATE(YEAR(B305),MONTH(B305),1))</f>
        <v/>
      </c>
      <c r="N305" s="86">
        <f>IF(OR(B305="",D305=""),"","CNT-"&amp;TEXT(ROW()-5,"00000"))</f>
        <v/>
      </c>
      <c r="O305" s="86">
        <f>IF(P305="","",D305&amp;"|"&amp;P305)</f>
        <v/>
      </c>
      <c r="P305" s="86">
        <f>IF(OR(D305="",F305=""),"",COUNTIFS($D$6:D305,D305,$F$6:F305,"&lt;&gt;"))</f>
        <v/>
      </c>
    </row>
    <row r="306" ht="20" customHeight="1">
      <c r="B306" s="93" t="n"/>
      <c r="C306" s="94">
        <f>IF(B306="","",WEEKNUM(B306,21))</f>
        <v/>
      </c>
      <c r="D306" s="95" t="n"/>
      <c r="E306" s="86">
        <f>IF(D306="","",IFERROR(INDEX(Eng_Item,MATCH(D306,Eng_Label,0)),"not in list"))</f>
        <v/>
      </c>
      <c r="F306" s="96" t="n"/>
      <c r="G306" s="87">
        <f>IF(OR(P306="",N(P306)&lt;=1),"",INDEX($F$6:$F$3005,MATCH(D306&amp;"|"&amp;(P306-1),$O$6:$O$3005,0)))</f>
        <v/>
      </c>
      <c r="H306" s="87">
        <f>IF(G306="","",MAX(0,G306-F306))</f>
        <v/>
      </c>
      <c r="I306" s="95" t="n"/>
      <c r="J306" s="87">
        <f>IF(D306="","",IFERROR(INDEX(Eng_PAR,MATCH(D306,Eng_Label,0)),""))</f>
        <v/>
      </c>
      <c r="K306" s="97">
        <f>IF(OR(F306="",J306=""),"",F306-J306)</f>
        <v/>
      </c>
      <c r="L306" s="86">
        <f>IF(OR(F306="",J306="",N(J306)=0),"",IF(F306/J306&lt;=cfg_Crit,"CRITICAL",IF(F306/J306&lt;=cfg_Low,"LOW","OK")))</f>
        <v/>
      </c>
      <c r="M306" s="98">
        <f>IF(B306="","",DATE(YEAR(B306),MONTH(B306),1))</f>
        <v/>
      </c>
      <c r="N306" s="86">
        <f>IF(OR(B306="",D306=""),"","CNT-"&amp;TEXT(ROW()-5,"00000"))</f>
        <v/>
      </c>
      <c r="O306" s="86">
        <f>IF(P306="","",D306&amp;"|"&amp;P306)</f>
        <v/>
      </c>
      <c r="P306" s="86">
        <f>IF(OR(D306="",F306=""),"",COUNTIFS($D$6:D306,D306,$F$6:F306,"&lt;&gt;"))</f>
        <v/>
      </c>
    </row>
    <row r="307" ht="20" customHeight="1">
      <c r="B307" s="93" t="n"/>
      <c r="C307" s="94">
        <f>IF(B307="","",WEEKNUM(B307,21))</f>
        <v/>
      </c>
      <c r="D307" s="95" t="n"/>
      <c r="E307" s="86">
        <f>IF(D307="","",IFERROR(INDEX(Eng_Item,MATCH(D307,Eng_Label,0)),"not in list"))</f>
        <v/>
      </c>
      <c r="F307" s="96" t="n"/>
      <c r="G307" s="87">
        <f>IF(OR(P307="",N(P307)&lt;=1),"",INDEX($F$6:$F$3005,MATCH(D307&amp;"|"&amp;(P307-1),$O$6:$O$3005,0)))</f>
        <v/>
      </c>
      <c r="H307" s="87">
        <f>IF(G307="","",MAX(0,G307-F307))</f>
        <v/>
      </c>
      <c r="I307" s="95" t="n"/>
      <c r="J307" s="87">
        <f>IF(D307="","",IFERROR(INDEX(Eng_PAR,MATCH(D307,Eng_Label,0)),""))</f>
        <v/>
      </c>
      <c r="K307" s="97">
        <f>IF(OR(F307="",J307=""),"",F307-J307)</f>
        <v/>
      </c>
      <c r="L307" s="86">
        <f>IF(OR(F307="",J307="",N(J307)=0),"",IF(F307/J307&lt;=cfg_Crit,"CRITICAL",IF(F307/J307&lt;=cfg_Low,"LOW","OK")))</f>
        <v/>
      </c>
      <c r="M307" s="98">
        <f>IF(B307="","",DATE(YEAR(B307),MONTH(B307),1))</f>
        <v/>
      </c>
      <c r="N307" s="86">
        <f>IF(OR(B307="",D307=""),"","CNT-"&amp;TEXT(ROW()-5,"00000"))</f>
        <v/>
      </c>
      <c r="O307" s="86">
        <f>IF(P307="","",D307&amp;"|"&amp;P307)</f>
        <v/>
      </c>
      <c r="P307" s="86">
        <f>IF(OR(D307="",F307=""),"",COUNTIFS($D$6:D307,D307,$F$6:F307,"&lt;&gt;"))</f>
        <v/>
      </c>
    </row>
    <row r="308" ht="20" customHeight="1">
      <c r="B308" s="93" t="n"/>
      <c r="C308" s="94">
        <f>IF(B308="","",WEEKNUM(B308,21))</f>
        <v/>
      </c>
      <c r="D308" s="95" t="n"/>
      <c r="E308" s="86">
        <f>IF(D308="","",IFERROR(INDEX(Eng_Item,MATCH(D308,Eng_Label,0)),"not in list"))</f>
        <v/>
      </c>
      <c r="F308" s="96" t="n"/>
      <c r="G308" s="87">
        <f>IF(OR(P308="",N(P308)&lt;=1),"",INDEX($F$6:$F$3005,MATCH(D308&amp;"|"&amp;(P308-1),$O$6:$O$3005,0)))</f>
        <v/>
      </c>
      <c r="H308" s="87">
        <f>IF(G308="","",MAX(0,G308-F308))</f>
        <v/>
      </c>
      <c r="I308" s="95" t="n"/>
      <c r="J308" s="87">
        <f>IF(D308="","",IFERROR(INDEX(Eng_PAR,MATCH(D308,Eng_Label,0)),""))</f>
        <v/>
      </c>
      <c r="K308" s="97">
        <f>IF(OR(F308="",J308=""),"",F308-J308)</f>
        <v/>
      </c>
      <c r="L308" s="86">
        <f>IF(OR(F308="",J308="",N(J308)=0),"",IF(F308/J308&lt;=cfg_Crit,"CRITICAL",IF(F308/J308&lt;=cfg_Low,"LOW","OK")))</f>
        <v/>
      </c>
      <c r="M308" s="98">
        <f>IF(B308="","",DATE(YEAR(B308),MONTH(B308),1))</f>
        <v/>
      </c>
      <c r="N308" s="86">
        <f>IF(OR(B308="",D308=""),"","CNT-"&amp;TEXT(ROW()-5,"00000"))</f>
        <v/>
      </c>
      <c r="O308" s="86">
        <f>IF(P308="","",D308&amp;"|"&amp;P308)</f>
        <v/>
      </c>
      <c r="P308" s="86">
        <f>IF(OR(D308="",F308=""),"",COUNTIFS($D$6:D308,D308,$F$6:F308,"&lt;&gt;"))</f>
        <v/>
      </c>
    </row>
    <row r="309" ht="20" customHeight="1">
      <c r="B309" s="93" t="n"/>
      <c r="C309" s="94">
        <f>IF(B309="","",WEEKNUM(B309,21))</f>
        <v/>
      </c>
      <c r="D309" s="95" t="n"/>
      <c r="E309" s="86">
        <f>IF(D309="","",IFERROR(INDEX(Eng_Item,MATCH(D309,Eng_Label,0)),"not in list"))</f>
        <v/>
      </c>
      <c r="F309" s="96" t="n"/>
      <c r="G309" s="87">
        <f>IF(OR(P309="",N(P309)&lt;=1),"",INDEX($F$6:$F$3005,MATCH(D309&amp;"|"&amp;(P309-1),$O$6:$O$3005,0)))</f>
        <v/>
      </c>
      <c r="H309" s="87">
        <f>IF(G309="","",MAX(0,G309-F309))</f>
        <v/>
      </c>
      <c r="I309" s="95" t="n"/>
      <c r="J309" s="87">
        <f>IF(D309="","",IFERROR(INDEX(Eng_PAR,MATCH(D309,Eng_Label,0)),""))</f>
        <v/>
      </c>
      <c r="K309" s="97">
        <f>IF(OR(F309="",J309=""),"",F309-J309)</f>
        <v/>
      </c>
      <c r="L309" s="86">
        <f>IF(OR(F309="",J309="",N(J309)=0),"",IF(F309/J309&lt;=cfg_Crit,"CRITICAL",IF(F309/J309&lt;=cfg_Low,"LOW","OK")))</f>
        <v/>
      </c>
      <c r="M309" s="98">
        <f>IF(B309="","",DATE(YEAR(B309),MONTH(B309),1))</f>
        <v/>
      </c>
      <c r="N309" s="86">
        <f>IF(OR(B309="",D309=""),"","CNT-"&amp;TEXT(ROW()-5,"00000"))</f>
        <v/>
      </c>
      <c r="O309" s="86">
        <f>IF(P309="","",D309&amp;"|"&amp;P309)</f>
        <v/>
      </c>
      <c r="P309" s="86">
        <f>IF(OR(D309="",F309=""),"",COUNTIFS($D$6:D309,D309,$F$6:F309,"&lt;&gt;"))</f>
        <v/>
      </c>
    </row>
    <row r="310" ht="20" customHeight="1">
      <c r="B310" s="93" t="n"/>
      <c r="C310" s="94">
        <f>IF(B310="","",WEEKNUM(B310,21))</f>
        <v/>
      </c>
      <c r="D310" s="95" t="n"/>
      <c r="E310" s="86">
        <f>IF(D310="","",IFERROR(INDEX(Eng_Item,MATCH(D310,Eng_Label,0)),"not in list"))</f>
        <v/>
      </c>
      <c r="F310" s="96" t="n"/>
      <c r="G310" s="87">
        <f>IF(OR(P310="",N(P310)&lt;=1),"",INDEX($F$6:$F$3005,MATCH(D310&amp;"|"&amp;(P310-1),$O$6:$O$3005,0)))</f>
        <v/>
      </c>
      <c r="H310" s="87">
        <f>IF(G310="","",MAX(0,G310-F310))</f>
        <v/>
      </c>
      <c r="I310" s="95" t="n"/>
      <c r="J310" s="87">
        <f>IF(D310="","",IFERROR(INDEX(Eng_PAR,MATCH(D310,Eng_Label,0)),""))</f>
        <v/>
      </c>
      <c r="K310" s="97">
        <f>IF(OR(F310="",J310=""),"",F310-J310)</f>
        <v/>
      </c>
      <c r="L310" s="86">
        <f>IF(OR(F310="",J310="",N(J310)=0),"",IF(F310/J310&lt;=cfg_Crit,"CRITICAL",IF(F310/J310&lt;=cfg_Low,"LOW","OK")))</f>
        <v/>
      </c>
      <c r="M310" s="98">
        <f>IF(B310="","",DATE(YEAR(B310),MONTH(B310),1))</f>
        <v/>
      </c>
      <c r="N310" s="86">
        <f>IF(OR(B310="",D310=""),"","CNT-"&amp;TEXT(ROW()-5,"00000"))</f>
        <v/>
      </c>
      <c r="O310" s="86">
        <f>IF(P310="","",D310&amp;"|"&amp;P310)</f>
        <v/>
      </c>
      <c r="P310" s="86">
        <f>IF(OR(D310="",F310=""),"",COUNTIFS($D$6:D310,D310,$F$6:F310,"&lt;&gt;"))</f>
        <v/>
      </c>
    </row>
    <row r="311" ht="20" customHeight="1">
      <c r="B311" s="93" t="n"/>
      <c r="C311" s="94">
        <f>IF(B311="","",WEEKNUM(B311,21))</f>
        <v/>
      </c>
      <c r="D311" s="95" t="n"/>
      <c r="E311" s="86">
        <f>IF(D311="","",IFERROR(INDEX(Eng_Item,MATCH(D311,Eng_Label,0)),"not in list"))</f>
        <v/>
      </c>
      <c r="F311" s="96" t="n"/>
      <c r="G311" s="87">
        <f>IF(OR(P311="",N(P311)&lt;=1),"",INDEX($F$6:$F$3005,MATCH(D311&amp;"|"&amp;(P311-1),$O$6:$O$3005,0)))</f>
        <v/>
      </c>
      <c r="H311" s="87">
        <f>IF(G311="","",MAX(0,G311-F311))</f>
        <v/>
      </c>
      <c r="I311" s="95" t="n"/>
      <c r="J311" s="87">
        <f>IF(D311="","",IFERROR(INDEX(Eng_PAR,MATCH(D311,Eng_Label,0)),""))</f>
        <v/>
      </c>
      <c r="K311" s="97">
        <f>IF(OR(F311="",J311=""),"",F311-J311)</f>
        <v/>
      </c>
      <c r="L311" s="86">
        <f>IF(OR(F311="",J311="",N(J311)=0),"",IF(F311/J311&lt;=cfg_Crit,"CRITICAL",IF(F311/J311&lt;=cfg_Low,"LOW","OK")))</f>
        <v/>
      </c>
      <c r="M311" s="98">
        <f>IF(B311="","",DATE(YEAR(B311),MONTH(B311),1))</f>
        <v/>
      </c>
      <c r="N311" s="86">
        <f>IF(OR(B311="",D311=""),"","CNT-"&amp;TEXT(ROW()-5,"00000"))</f>
        <v/>
      </c>
      <c r="O311" s="86">
        <f>IF(P311="","",D311&amp;"|"&amp;P311)</f>
        <v/>
      </c>
      <c r="P311" s="86">
        <f>IF(OR(D311="",F311=""),"",COUNTIFS($D$6:D311,D311,$F$6:F311,"&lt;&gt;"))</f>
        <v/>
      </c>
    </row>
    <row r="312" ht="20" customHeight="1">
      <c r="B312" s="93" t="n"/>
      <c r="C312" s="94">
        <f>IF(B312="","",WEEKNUM(B312,21))</f>
        <v/>
      </c>
      <c r="D312" s="95" t="n"/>
      <c r="E312" s="86">
        <f>IF(D312="","",IFERROR(INDEX(Eng_Item,MATCH(D312,Eng_Label,0)),"not in list"))</f>
        <v/>
      </c>
      <c r="F312" s="96" t="n"/>
      <c r="G312" s="87">
        <f>IF(OR(P312="",N(P312)&lt;=1),"",INDEX($F$6:$F$3005,MATCH(D312&amp;"|"&amp;(P312-1),$O$6:$O$3005,0)))</f>
        <v/>
      </c>
      <c r="H312" s="87">
        <f>IF(G312="","",MAX(0,G312-F312))</f>
        <v/>
      </c>
      <c r="I312" s="95" t="n"/>
      <c r="J312" s="87">
        <f>IF(D312="","",IFERROR(INDEX(Eng_PAR,MATCH(D312,Eng_Label,0)),""))</f>
        <v/>
      </c>
      <c r="K312" s="97">
        <f>IF(OR(F312="",J312=""),"",F312-J312)</f>
        <v/>
      </c>
      <c r="L312" s="86">
        <f>IF(OR(F312="",J312="",N(J312)=0),"",IF(F312/J312&lt;=cfg_Crit,"CRITICAL",IF(F312/J312&lt;=cfg_Low,"LOW","OK")))</f>
        <v/>
      </c>
      <c r="M312" s="98">
        <f>IF(B312="","",DATE(YEAR(B312),MONTH(B312),1))</f>
        <v/>
      </c>
      <c r="N312" s="86">
        <f>IF(OR(B312="",D312=""),"","CNT-"&amp;TEXT(ROW()-5,"00000"))</f>
        <v/>
      </c>
      <c r="O312" s="86">
        <f>IF(P312="","",D312&amp;"|"&amp;P312)</f>
        <v/>
      </c>
      <c r="P312" s="86">
        <f>IF(OR(D312="",F312=""),"",COUNTIFS($D$6:D312,D312,$F$6:F312,"&lt;&gt;"))</f>
        <v/>
      </c>
    </row>
    <row r="313" ht="20" customHeight="1">
      <c r="B313" s="93" t="n"/>
      <c r="C313" s="94">
        <f>IF(B313="","",WEEKNUM(B313,21))</f>
        <v/>
      </c>
      <c r="D313" s="95" t="n"/>
      <c r="E313" s="86">
        <f>IF(D313="","",IFERROR(INDEX(Eng_Item,MATCH(D313,Eng_Label,0)),"not in list"))</f>
        <v/>
      </c>
      <c r="F313" s="96" t="n"/>
      <c r="G313" s="87">
        <f>IF(OR(P313="",N(P313)&lt;=1),"",INDEX($F$6:$F$3005,MATCH(D313&amp;"|"&amp;(P313-1),$O$6:$O$3005,0)))</f>
        <v/>
      </c>
      <c r="H313" s="87">
        <f>IF(G313="","",MAX(0,G313-F313))</f>
        <v/>
      </c>
      <c r="I313" s="95" t="n"/>
      <c r="J313" s="87">
        <f>IF(D313="","",IFERROR(INDEX(Eng_PAR,MATCH(D313,Eng_Label,0)),""))</f>
        <v/>
      </c>
      <c r="K313" s="97">
        <f>IF(OR(F313="",J313=""),"",F313-J313)</f>
        <v/>
      </c>
      <c r="L313" s="86">
        <f>IF(OR(F313="",J313="",N(J313)=0),"",IF(F313/J313&lt;=cfg_Crit,"CRITICAL",IF(F313/J313&lt;=cfg_Low,"LOW","OK")))</f>
        <v/>
      </c>
      <c r="M313" s="98">
        <f>IF(B313="","",DATE(YEAR(B313),MONTH(B313),1))</f>
        <v/>
      </c>
      <c r="N313" s="86">
        <f>IF(OR(B313="",D313=""),"","CNT-"&amp;TEXT(ROW()-5,"00000"))</f>
        <v/>
      </c>
      <c r="O313" s="86">
        <f>IF(P313="","",D313&amp;"|"&amp;P313)</f>
        <v/>
      </c>
      <c r="P313" s="86">
        <f>IF(OR(D313="",F313=""),"",COUNTIFS($D$6:D313,D313,$F$6:F313,"&lt;&gt;"))</f>
        <v/>
      </c>
    </row>
    <row r="314" ht="20" customHeight="1">
      <c r="B314" s="93" t="n"/>
      <c r="C314" s="94">
        <f>IF(B314="","",WEEKNUM(B314,21))</f>
        <v/>
      </c>
      <c r="D314" s="95" t="n"/>
      <c r="E314" s="86">
        <f>IF(D314="","",IFERROR(INDEX(Eng_Item,MATCH(D314,Eng_Label,0)),"not in list"))</f>
        <v/>
      </c>
      <c r="F314" s="96" t="n"/>
      <c r="G314" s="87">
        <f>IF(OR(P314="",N(P314)&lt;=1),"",INDEX($F$6:$F$3005,MATCH(D314&amp;"|"&amp;(P314-1),$O$6:$O$3005,0)))</f>
        <v/>
      </c>
      <c r="H314" s="87">
        <f>IF(G314="","",MAX(0,G314-F314))</f>
        <v/>
      </c>
      <c r="I314" s="95" t="n"/>
      <c r="J314" s="87">
        <f>IF(D314="","",IFERROR(INDEX(Eng_PAR,MATCH(D314,Eng_Label,0)),""))</f>
        <v/>
      </c>
      <c r="K314" s="97">
        <f>IF(OR(F314="",J314=""),"",F314-J314)</f>
        <v/>
      </c>
      <c r="L314" s="86">
        <f>IF(OR(F314="",J314="",N(J314)=0),"",IF(F314/J314&lt;=cfg_Crit,"CRITICAL",IF(F314/J314&lt;=cfg_Low,"LOW","OK")))</f>
        <v/>
      </c>
      <c r="M314" s="98">
        <f>IF(B314="","",DATE(YEAR(B314),MONTH(B314),1))</f>
        <v/>
      </c>
      <c r="N314" s="86">
        <f>IF(OR(B314="",D314=""),"","CNT-"&amp;TEXT(ROW()-5,"00000"))</f>
        <v/>
      </c>
      <c r="O314" s="86">
        <f>IF(P314="","",D314&amp;"|"&amp;P314)</f>
        <v/>
      </c>
      <c r="P314" s="86">
        <f>IF(OR(D314="",F314=""),"",COUNTIFS($D$6:D314,D314,$F$6:F314,"&lt;&gt;"))</f>
        <v/>
      </c>
    </row>
    <row r="315" ht="20" customHeight="1">
      <c r="B315" s="93" t="n"/>
      <c r="C315" s="94">
        <f>IF(B315="","",WEEKNUM(B315,21))</f>
        <v/>
      </c>
      <c r="D315" s="95" t="n"/>
      <c r="E315" s="86">
        <f>IF(D315="","",IFERROR(INDEX(Eng_Item,MATCH(D315,Eng_Label,0)),"not in list"))</f>
        <v/>
      </c>
      <c r="F315" s="96" t="n"/>
      <c r="G315" s="87">
        <f>IF(OR(P315="",N(P315)&lt;=1),"",INDEX($F$6:$F$3005,MATCH(D315&amp;"|"&amp;(P315-1),$O$6:$O$3005,0)))</f>
        <v/>
      </c>
      <c r="H315" s="87">
        <f>IF(G315="","",MAX(0,G315-F315))</f>
        <v/>
      </c>
      <c r="I315" s="95" t="n"/>
      <c r="J315" s="87">
        <f>IF(D315="","",IFERROR(INDEX(Eng_PAR,MATCH(D315,Eng_Label,0)),""))</f>
        <v/>
      </c>
      <c r="K315" s="97">
        <f>IF(OR(F315="",J315=""),"",F315-J315)</f>
        <v/>
      </c>
      <c r="L315" s="86">
        <f>IF(OR(F315="",J315="",N(J315)=0),"",IF(F315/J315&lt;=cfg_Crit,"CRITICAL",IF(F315/J315&lt;=cfg_Low,"LOW","OK")))</f>
        <v/>
      </c>
      <c r="M315" s="98">
        <f>IF(B315="","",DATE(YEAR(B315),MONTH(B315),1))</f>
        <v/>
      </c>
      <c r="N315" s="86">
        <f>IF(OR(B315="",D315=""),"","CNT-"&amp;TEXT(ROW()-5,"00000"))</f>
        <v/>
      </c>
      <c r="O315" s="86">
        <f>IF(P315="","",D315&amp;"|"&amp;P315)</f>
        <v/>
      </c>
      <c r="P315" s="86">
        <f>IF(OR(D315="",F315=""),"",COUNTIFS($D$6:D315,D315,$F$6:F315,"&lt;&gt;"))</f>
        <v/>
      </c>
    </row>
    <row r="316" ht="20" customHeight="1">
      <c r="B316" s="93" t="n"/>
      <c r="C316" s="94">
        <f>IF(B316="","",WEEKNUM(B316,21))</f>
        <v/>
      </c>
      <c r="D316" s="95" t="n"/>
      <c r="E316" s="86">
        <f>IF(D316="","",IFERROR(INDEX(Eng_Item,MATCH(D316,Eng_Label,0)),"not in list"))</f>
        <v/>
      </c>
      <c r="F316" s="96" t="n"/>
      <c r="G316" s="87">
        <f>IF(OR(P316="",N(P316)&lt;=1),"",INDEX($F$6:$F$3005,MATCH(D316&amp;"|"&amp;(P316-1),$O$6:$O$3005,0)))</f>
        <v/>
      </c>
      <c r="H316" s="87">
        <f>IF(G316="","",MAX(0,G316-F316))</f>
        <v/>
      </c>
      <c r="I316" s="95" t="n"/>
      <c r="J316" s="87">
        <f>IF(D316="","",IFERROR(INDEX(Eng_PAR,MATCH(D316,Eng_Label,0)),""))</f>
        <v/>
      </c>
      <c r="K316" s="97">
        <f>IF(OR(F316="",J316=""),"",F316-J316)</f>
        <v/>
      </c>
      <c r="L316" s="86">
        <f>IF(OR(F316="",J316="",N(J316)=0),"",IF(F316/J316&lt;=cfg_Crit,"CRITICAL",IF(F316/J316&lt;=cfg_Low,"LOW","OK")))</f>
        <v/>
      </c>
      <c r="M316" s="98">
        <f>IF(B316="","",DATE(YEAR(B316),MONTH(B316),1))</f>
        <v/>
      </c>
      <c r="N316" s="86">
        <f>IF(OR(B316="",D316=""),"","CNT-"&amp;TEXT(ROW()-5,"00000"))</f>
        <v/>
      </c>
      <c r="O316" s="86">
        <f>IF(P316="","",D316&amp;"|"&amp;P316)</f>
        <v/>
      </c>
      <c r="P316" s="86">
        <f>IF(OR(D316="",F316=""),"",COUNTIFS($D$6:D316,D316,$F$6:F316,"&lt;&gt;"))</f>
        <v/>
      </c>
    </row>
    <row r="317" ht="20" customHeight="1">
      <c r="B317" s="93" t="n"/>
      <c r="C317" s="94">
        <f>IF(B317="","",WEEKNUM(B317,21))</f>
        <v/>
      </c>
      <c r="D317" s="95" t="n"/>
      <c r="E317" s="86">
        <f>IF(D317="","",IFERROR(INDEX(Eng_Item,MATCH(D317,Eng_Label,0)),"not in list"))</f>
        <v/>
      </c>
      <c r="F317" s="96" t="n"/>
      <c r="G317" s="87">
        <f>IF(OR(P317="",N(P317)&lt;=1),"",INDEX($F$6:$F$3005,MATCH(D317&amp;"|"&amp;(P317-1),$O$6:$O$3005,0)))</f>
        <v/>
      </c>
      <c r="H317" s="87">
        <f>IF(G317="","",MAX(0,G317-F317))</f>
        <v/>
      </c>
      <c r="I317" s="95" t="n"/>
      <c r="J317" s="87">
        <f>IF(D317="","",IFERROR(INDEX(Eng_PAR,MATCH(D317,Eng_Label,0)),""))</f>
        <v/>
      </c>
      <c r="K317" s="97">
        <f>IF(OR(F317="",J317=""),"",F317-J317)</f>
        <v/>
      </c>
      <c r="L317" s="86">
        <f>IF(OR(F317="",J317="",N(J317)=0),"",IF(F317/J317&lt;=cfg_Crit,"CRITICAL",IF(F317/J317&lt;=cfg_Low,"LOW","OK")))</f>
        <v/>
      </c>
      <c r="M317" s="98">
        <f>IF(B317="","",DATE(YEAR(B317),MONTH(B317),1))</f>
        <v/>
      </c>
      <c r="N317" s="86">
        <f>IF(OR(B317="",D317=""),"","CNT-"&amp;TEXT(ROW()-5,"00000"))</f>
        <v/>
      </c>
      <c r="O317" s="86">
        <f>IF(P317="","",D317&amp;"|"&amp;P317)</f>
        <v/>
      </c>
      <c r="P317" s="86">
        <f>IF(OR(D317="",F317=""),"",COUNTIFS($D$6:D317,D317,$F$6:F317,"&lt;&gt;"))</f>
        <v/>
      </c>
    </row>
    <row r="318" ht="20" customHeight="1">
      <c r="B318" s="93" t="n"/>
      <c r="C318" s="94">
        <f>IF(B318="","",WEEKNUM(B318,21))</f>
        <v/>
      </c>
      <c r="D318" s="95" t="n"/>
      <c r="E318" s="86">
        <f>IF(D318="","",IFERROR(INDEX(Eng_Item,MATCH(D318,Eng_Label,0)),"not in list"))</f>
        <v/>
      </c>
      <c r="F318" s="96" t="n"/>
      <c r="G318" s="87">
        <f>IF(OR(P318="",N(P318)&lt;=1),"",INDEX($F$6:$F$3005,MATCH(D318&amp;"|"&amp;(P318-1),$O$6:$O$3005,0)))</f>
        <v/>
      </c>
      <c r="H318" s="87">
        <f>IF(G318="","",MAX(0,G318-F318))</f>
        <v/>
      </c>
      <c r="I318" s="95" t="n"/>
      <c r="J318" s="87">
        <f>IF(D318="","",IFERROR(INDEX(Eng_PAR,MATCH(D318,Eng_Label,0)),""))</f>
        <v/>
      </c>
      <c r="K318" s="97">
        <f>IF(OR(F318="",J318=""),"",F318-J318)</f>
        <v/>
      </c>
      <c r="L318" s="86">
        <f>IF(OR(F318="",J318="",N(J318)=0),"",IF(F318/J318&lt;=cfg_Crit,"CRITICAL",IF(F318/J318&lt;=cfg_Low,"LOW","OK")))</f>
        <v/>
      </c>
      <c r="M318" s="98">
        <f>IF(B318="","",DATE(YEAR(B318),MONTH(B318),1))</f>
        <v/>
      </c>
      <c r="N318" s="86">
        <f>IF(OR(B318="",D318=""),"","CNT-"&amp;TEXT(ROW()-5,"00000"))</f>
        <v/>
      </c>
      <c r="O318" s="86">
        <f>IF(P318="","",D318&amp;"|"&amp;P318)</f>
        <v/>
      </c>
      <c r="P318" s="86">
        <f>IF(OR(D318="",F318=""),"",COUNTIFS($D$6:D318,D318,$F$6:F318,"&lt;&gt;"))</f>
        <v/>
      </c>
    </row>
    <row r="319" ht="20" customHeight="1">
      <c r="B319" s="93" t="n"/>
      <c r="C319" s="94">
        <f>IF(B319="","",WEEKNUM(B319,21))</f>
        <v/>
      </c>
      <c r="D319" s="95" t="n"/>
      <c r="E319" s="86">
        <f>IF(D319="","",IFERROR(INDEX(Eng_Item,MATCH(D319,Eng_Label,0)),"not in list"))</f>
        <v/>
      </c>
      <c r="F319" s="96" t="n"/>
      <c r="G319" s="87">
        <f>IF(OR(P319="",N(P319)&lt;=1),"",INDEX($F$6:$F$3005,MATCH(D319&amp;"|"&amp;(P319-1),$O$6:$O$3005,0)))</f>
        <v/>
      </c>
      <c r="H319" s="87">
        <f>IF(G319="","",MAX(0,G319-F319))</f>
        <v/>
      </c>
      <c r="I319" s="95" t="n"/>
      <c r="J319" s="87">
        <f>IF(D319="","",IFERROR(INDEX(Eng_PAR,MATCH(D319,Eng_Label,0)),""))</f>
        <v/>
      </c>
      <c r="K319" s="97">
        <f>IF(OR(F319="",J319=""),"",F319-J319)</f>
        <v/>
      </c>
      <c r="L319" s="86">
        <f>IF(OR(F319="",J319="",N(J319)=0),"",IF(F319/J319&lt;=cfg_Crit,"CRITICAL",IF(F319/J319&lt;=cfg_Low,"LOW","OK")))</f>
        <v/>
      </c>
      <c r="M319" s="98">
        <f>IF(B319="","",DATE(YEAR(B319),MONTH(B319),1))</f>
        <v/>
      </c>
      <c r="N319" s="86">
        <f>IF(OR(B319="",D319=""),"","CNT-"&amp;TEXT(ROW()-5,"00000"))</f>
        <v/>
      </c>
      <c r="O319" s="86">
        <f>IF(P319="","",D319&amp;"|"&amp;P319)</f>
        <v/>
      </c>
      <c r="P319" s="86">
        <f>IF(OR(D319="",F319=""),"",COUNTIFS($D$6:D319,D319,$F$6:F319,"&lt;&gt;"))</f>
        <v/>
      </c>
    </row>
    <row r="320" ht="20" customHeight="1">
      <c r="B320" s="93" t="n"/>
      <c r="C320" s="94">
        <f>IF(B320="","",WEEKNUM(B320,21))</f>
        <v/>
      </c>
      <c r="D320" s="95" t="n"/>
      <c r="E320" s="86">
        <f>IF(D320="","",IFERROR(INDEX(Eng_Item,MATCH(D320,Eng_Label,0)),"not in list"))</f>
        <v/>
      </c>
      <c r="F320" s="96" t="n"/>
      <c r="G320" s="87">
        <f>IF(OR(P320="",N(P320)&lt;=1),"",INDEX($F$6:$F$3005,MATCH(D320&amp;"|"&amp;(P320-1),$O$6:$O$3005,0)))</f>
        <v/>
      </c>
      <c r="H320" s="87">
        <f>IF(G320="","",MAX(0,G320-F320))</f>
        <v/>
      </c>
      <c r="I320" s="95" t="n"/>
      <c r="J320" s="87">
        <f>IF(D320="","",IFERROR(INDEX(Eng_PAR,MATCH(D320,Eng_Label,0)),""))</f>
        <v/>
      </c>
      <c r="K320" s="97">
        <f>IF(OR(F320="",J320=""),"",F320-J320)</f>
        <v/>
      </c>
      <c r="L320" s="86">
        <f>IF(OR(F320="",J320="",N(J320)=0),"",IF(F320/J320&lt;=cfg_Crit,"CRITICAL",IF(F320/J320&lt;=cfg_Low,"LOW","OK")))</f>
        <v/>
      </c>
      <c r="M320" s="98">
        <f>IF(B320="","",DATE(YEAR(B320),MONTH(B320),1))</f>
        <v/>
      </c>
      <c r="N320" s="86">
        <f>IF(OR(B320="",D320=""),"","CNT-"&amp;TEXT(ROW()-5,"00000"))</f>
        <v/>
      </c>
      <c r="O320" s="86">
        <f>IF(P320="","",D320&amp;"|"&amp;P320)</f>
        <v/>
      </c>
      <c r="P320" s="86">
        <f>IF(OR(D320="",F320=""),"",COUNTIFS($D$6:D320,D320,$F$6:F320,"&lt;&gt;"))</f>
        <v/>
      </c>
    </row>
    <row r="321" ht="20" customHeight="1">
      <c r="B321" s="93" t="n"/>
      <c r="C321" s="94">
        <f>IF(B321="","",WEEKNUM(B321,21))</f>
        <v/>
      </c>
      <c r="D321" s="95" t="n"/>
      <c r="E321" s="86">
        <f>IF(D321="","",IFERROR(INDEX(Eng_Item,MATCH(D321,Eng_Label,0)),"not in list"))</f>
        <v/>
      </c>
      <c r="F321" s="96" t="n"/>
      <c r="G321" s="87">
        <f>IF(OR(P321="",N(P321)&lt;=1),"",INDEX($F$6:$F$3005,MATCH(D321&amp;"|"&amp;(P321-1),$O$6:$O$3005,0)))</f>
        <v/>
      </c>
      <c r="H321" s="87">
        <f>IF(G321="","",MAX(0,G321-F321))</f>
        <v/>
      </c>
      <c r="I321" s="95" t="n"/>
      <c r="J321" s="87">
        <f>IF(D321="","",IFERROR(INDEX(Eng_PAR,MATCH(D321,Eng_Label,0)),""))</f>
        <v/>
      </c>
      <c r="K321" s="97">
        <f>IF(OR(F321="",J321=""),"",F321-J321)</f>
        <v/>
      </c>
      <c r="L321" s="86">
        <f>IF(OR(F321="",J321="",N(J321)=0),"",IF(F321/J321&lt;=cfg_Crit,"CRITICAL",IF(F321/J321&lt;=cfg_Low,"LOW","OK")))</f>
        <v/>
      </c>
      <c r="M321" s="98">
        <f>IF(B321="","",DATE(YEAR(B321),MONTH(B321),1))</f>
        <v/>
      </c>
      <c r="N321" s="86">
        <f>IF(OR(B321="",D321=""),"","CNT-"&amp;TEXT(ROW()-5,"00000"))</f>
        <v/>
      </c>
      <c r="O321" s="86">
        <f>IF(P321="","",D321&amp;"|"&amp;P321)</f>
        <v/>
      </c>
      <c r="P321" s="86">
        <f>IF(OR(D321="",F321=""),"",COUNTIFS($D$6:D321,D321,$F$6:F321,"&lt;&gt;"))</f>
        <v/>
      </c>
    </row>
    <row r="322" ht="20" customHeight="1">
      <c r="B322" s="93" t="n"/>
      <c r="C322" s="94">
        <f>IF(B322="","",WEEKNUM(B322,21))</f>
        <v/>
      </c>
      <c r="D322" s="95" t="n"/>
      <c r="E322" s="86">
        <f>IF(D322="","",IFERROR(INDEX(Eng_Item,MATCH(D322,Eng_Label,0)),"not in list"))</f>
        <v/>
      </c>
      <c r="F322" s="96" t="n"/>
      <c r="G322" s="87">
        <f>IF(OR(P322="",N(P322)&lt;=1),"",INDEX($F$6:$F$3005,MATCH(D322&amp;"|"&amp;(P322-1),$O$6:$O$3005,0)))</f>
        <v/>
      </c>
      <c r="H322" s="87">
        <f>IF(G322="","",MAX(0,G322-F322))</f>
        <v/>
      </c>
      <c r="I322" s="95" t="n"/>
      <c r="J322" s="87">
        <f>IF(D322="","",IFERROR(INDEX(Eng_PAR,MATCH(D322,Eng_Label,0)),""))</f>
        <v/>
      </c>
      <c r="K322" s="97">
        <f>IF(OR(F322="",J322=""),"",F322-J322)</f>
        <v/>
      </c>
      <c r="L322" s="86">
        <f>IF(OR(F322="",J322="",N(J322)=0),"",IF(F322/J322&lt;=cfg_Crit,"CRITICAL",IF(F322/J322&lt;=cfg_Low,"LOW","OK")))</f>
        <v/>
      </c>
      <c r="M322" s="98">
        <f>IF(B322="","",DATE(YEAR(B322),MONTH(B322),1))</f>
        <v/>
      </c>
      <c r="N322" s="86">
        <f>IF(OR(B322="",D322=""),"","CNT-"&amp;TEXT(ROW()-5,"00000"))</f>
        <v/>
      </c>
      <c r="O322" s="86">
        <f>IF(P322="","",D322&amp;"|"&amp;P322)</f>
        <v/>
      </c>
      <c r="P322" s="86">
        <f>IF(OR(D322="",F322=""),"",COUNTIFS($D$6:D322,D322,$F$6:F322,"&lt;&gt;"))</f>
        <v/>
      </c>
    </row>
    <row r="323" ht="20" customHeight="1">
      <c r="B323" s="93" t="n"/>
      <c r="C323" s="94">
        <f>IF(B323="","",WEEKNUM(B323,21))</f>
        <v/>
      </c>
      <c r="D323" s="95" t="n"/>
      <c r="E323" s="86">
        <f>IF(D323="","",IFERROR(INDEX(Eng_Item,MATCH(D323,Eng_Label,0)),"not in list"))</f>
        <v/>
      </c>
      <c r="F323" s="96" t="n"/>
      <c r="G323" s="87">
        <f>IF(OR(P323="",N(P323)&lt;=1),"",INDEX($F$6:$F$3005,MATCH(D323&amp;"|"&amp;(P323-1),$O$6:$O$3005,0)))</f>
        <v/>
      </c>
      <c r="H323" s="87">
        <f>IF(G323="","",MAX(0,G323-F323))</f>
        <v/>
      </c>
      <c r="I323" s="95" t="n"/>
      <c r="J323" s="87">
        <f>IF(D323="","",IFERROR(INDEX(Eng_PAR,MATCH(D323,Eng_Label,0)),""))</f>
        <v/>
      </c>
      <c r="K323" s="97">
        <f>IF(OR(F323="",J323=""),"",F323-J323)</f>
        <v/>
      </c>
      <c r="L323" s="86">
        <f>IF(OR(F323="",J323="",N(J323)=0),"",IF(F323/J323&lt;=cfg_Crit,"CRITICAL",IF(F323/J323&lt;=cfg_Low,"LOW","OK")))</f>
        <v/>
      </c>
      <c r="M323" s="98">
        <f>IF(B323="","",DATE(YEAR(B323),MONTH(B323),1))</f>
        <v/>
      </c>
      <c r="N323" s="86">
        <f>IF(OR(B323="",D323=""),"","CNT-"&amp;TEXT(ROW()-5,"00000"))</f>
        <v/>
      </c>
      <c r="O323" s="86">
        <f>IF(P323="","",D323&amp;"|"&amp;P323)</f>
        <v/>
      </c>
      <c r="P323" s="86">
        <f>IF(OR(D323="",F323=""),"",COUNTIFS($D$6:D323,D323,$F$6:F323,"&lt;&gt;"))</f>
        <v/>
      </c>
    </row>
    <row r="324" ht="20" customHeight="1">
      <c r="B324" s="93" t="n"/>
      <c r="C324" s="94">
        <f>IF(B324="","",WEEKNUM(B324,21))</f>
        <v/>
      </c>
      <c r="D324" s="95" t="n"/>
      <c r="E324" s="86">
        <f>IF(D324="","",IFERROR(INDEX(Eng_Item,MATCH(D324,Eng_Label,0)),"not in list"))</f>
        <v/>
      </c>
      <c r="F324" s="96" t="n"/>
      <c r="G324" s="87">
        <f>IF(OR(P324="",N(P324)&lt;=1),"",INDEX($F$6:$F$3005,MATCH(D324&amp;"|"&amp;(P324-1),$O$6:$O$3005,0)))</f>
        <v/>
      </c>
      <c r="H324" s="87">
        <f>IF(G324="","",MAX(0,G324-F324))</f>
        <v/>
      </c>
      <c r="I324" s="95" t="n"/>
      <c r="J324" s="87">
        <f>IF(D324="","",IFERROR(INDEX(Eng_PAR,MATCH(D324,Eng_Label,0)),""))</f>
        <v/>
      </c>
      <c r="K324" s="97">
        <f>IF(OR(F324="",J324=""),"",F324-J324)</f>
        <v/>
      </c>
      <c r="L324" s="86">
        <f>IF(OR(F324="",J324="",N(J324)=0),"",IF(F324/J324&lt;=cfg_Crit,"CRITICAL",IF(F324/J324&lt;=cfg_Low,"LOW","OK")))</f>
        <v/>
      </c>
      <c r="M324" s="98">
        <f>IF(B324="","",DATE(YEAR(B324),MONTH(B324),1))</f>
        <v/>
      </c>
      <c r="N324" s="86">
        <f>IF(OR(B324="",D324=""),"","CNT-"&amp;TEXT(ROW()-5,"00000"))</f>
        <v/>
      </c>
      <c r="O324" s="86">
        <f>IF(P324="","",D324&amp;"|"&amp;P324)</f>
        <v/>
      </c>
      <c r="P324" s="86">
        <f>IF(OR(D324="",F324=""),"",COUNTIFS($D$6:D324,D324,$F$6:F324,"&lt;&gt;"))</f>
        <v/>
      </c>
    </row>
    <row r="325" ht="20" customHeight="1">
      <c r="B325" s="93" t="n"/>
      <c r="C325" s="94">
        <f>IF(B325="","",WEEKNUM(B325,21))</f>
        <v/>
      </c>
      <c r="D325" s="95" t="n"/>
      <c r="E325" s="86">
        <f>IF(D325="","",IFERROR(INDEX(Eng_Item,MATCH(D325,Eng_Label,0)),"not in list"))</f>
        <v/>
      </c>
      <c r="F325" s="96" t="n"/>
      <c r="G325" s="87">
        <f>IF(OR(P325="",N(P325)&lt;=1),"",INDEX($F$6:$F$3005,MATCH(D325&amp;"|"&amp;(P325-1),$O$6:$O$3005,0)))</f>
        <v/>
      </c>
      <c r="H325" s="87">
        <f>IF(G325="","",MAX(0,G325-F325))</f>
        <v/>
      </c>
      <c r="I325" s="95" t="n"/>
      <c r="J325" s="87">
        <f>IF(D325="","",IFERROR(INDEX(Eng_PAR,MATCH(D325,Eng_Label,0)),""))</f>
        <v/>
      </c>
      <c r="K325" s="97">
        <f>IF(OR(F325="",J325=""),"",F325-J325)</f>
        <v/>
      </c>
      <c r="L325" s="86">
        <f>IF(OR(F325="",J325="",N(J325)=0),"",IF(F325/J325&lt;=cfg_Crit,"CRITICAL",IF(F325/J325&lt;=cfg_Low,"LOW","OK")))</f>
        <v/>
      </c>
      <c r="M325" s="98">
        <f>IF(B325="","",DATE(YEAR(B325),MONTH(B325),1))</f>
        <v/>
      </c>
      <c r="N325" s="86">
        <f>IF(OR(B325="",D325=""),"","CNT-"&amp;TEXT(ROW()-5,"00000"))</f>
        <v/>
      </c>
      <c r="O325" s="86">
        <f>IF(P325="","",D325&amp;"|"&amp;P325)</f>
        <v/>
      </c>
      <c r="P325" s="86">
        <f>IF(OR(D325="",F325=""),"",COUNTIFS($D$6:D325,D325,$F$6:F325,"&lt;&gt;"))</f>
        <v/>
      </c>
    </row>
    <row r="326" ht="20" customHeight="1">
      <c r="B326" s="93" t="n"/>
      <c r="C326" s="94">
        <f>IF(B326="","",WEEKNUM(B326,21))</f>
        <v/>
      </c>
      <c r="D326" s="95" t="n"/>
      <c r="E326" s="86">
        <f>IF(D326="","",IFERROR(INDEX(Eng_Item,MATCH(D326,Eng_Label,0)),"not in list"))</f>
        <v/>
      </c>
      <c r="F326" s="96" t="n"/>
      <c r="G326" s="87">
        <f>IF(OR(P326="",N(P326)&lt;=1),"",INDEX($F$6:$F$3005,MATCH(D326&amp;"|"&amp;(P326-1),$O$6:$O$3005,0)))</f>
        <v/>
      </c>
      <c r="H326" s="87">
        <f>IF(G326="","",MAX(0,G326-F326))</f>
        <v/>
      </c>
      <c r="I326" s="95" t="n"/>
      <c r="J326" s="87">
        <f>IF(D326="","",IFERROR(INDEX(Eng_PAR,MATCH(D326,Eng_Label,0)),""))</f>
        <v/>
      </c>
      <c r="K326" s="97">
        <f>IF(OR(F326="",J326=""),"",F326-J326)</f>
        <v/>
      </c>
      <c r="L326" s="86">
        <f>IF(OR(F326="",J326="",N(J326)=0),"",IF(F326/J326&lt;=cfg_Crit,"CRITICAL",IF(F326/J326&lt;=cfg_Low,"LOW","OK")))</f>
        <v/>
      </c>
      <c r="M326" s="98">
        <f>IF(B326="","",DATE(YEAR(B326),MONTH(B326),1))</f>
        <v/>
      </c>
      <c r="N326" s="86">
        <f>IF(OR(B326="",D326=""),"","CNT-"&amp;TEXT(ROW()-5,"00000"))</f>
        <v/>
      </c>
      <c r="O326" s="86">
        <f>IF(P326="","",D326&amp;"|"&amp;P326)</f>
        <v/>
      </c>
      <c r="P326" s="86">
        <f>IF(OR(D326="",F326=""),"",COUNTIFS($D$6:D326,D326,$F$6:F326,"&lt;&gt;"))</f>
        <v/>
      </c>
    </row>
    <row r="327" ht="20" customHeight="1">
      <c r="B327" s="93" t="n"/>
      <c r="C327" s="94">
        <f>IF(B327="","",WEEKNUM(B327,21))</f>
        <v/>
      </c>
      <c r="D327" s="95" t="n"/>
      <c r="E327" s="86">
        <f>IF(D327="","",IFERROR(INDEX(Eng_Item,MATCH(D327,Eng_Label,0)),"not in list"))</f>
        <v/>
      </c>
      <c r="F327" s="96" t="n"/>
      <c r="G327" s="87">
        <f>IF(OR(P327="",N(P327)&lt;=1),"",INDEX($F$6:$F$3005,MATCH(D327&amp;"|"&amp;(P327-1),$O$6:$O$3005,0)))</f>
        <v/>
      </c>
      <c r="H327" s="87">
        <f>IF(G327="","",MAX(0,G327-F327))</f>
        <v/>
      </c>
      <c r="I327" s="95" t="n"/>
      <c r="J327" s="87">
        <f>IF(D327="","",IFERROR(INDEX(Eng_PAR,MATCH(D327,Eng_Label,0)),""))</f>
        <v/>
      </c>
      <c r="K327" s="97">
        <f>IF(OR(F327="",J327=""),"",F327-J327)</f>
        <v/>
      </c>
      <c r="L327" s="86">
        <f>IF(OR(F327="",J327="",N(J327)=0),"",IF(F327/J327&lt;=cfg_Crit,"CRITICAL",IF(F327/J327&lt;=cfg_Low,"LOW","OK")))</f>
        <v/>
      </c>
      <c r="M327" s="98">
        <f>IF(B327="","",DATE(YEAR(B327),MONTH(B327),1))</f>
        <v/>
      </c>
      <c r="N327" s="86">
        <f>IF(OR(B327="",D327=""),"","CNT-"&amp;TEXT(ROW()-5,"00000"))</f>
        <v/>
      </c>
      <c r="O327" s="86">
        <f>IF(P327="","",D327&amp;"|"&amp;P327)</f>
        <v/>
      </c>
      <c r="P327" s="86">
        <f>IF(OR(D327="",F327=""),"",COUNTIFS($D$6:D327,D327,$F$6:F327,"&lt;&gt;"))</f>
        <v/>
      </c>
    </row>
    <row r="328" ht="20" customHeight="1">
      <c r="B328" s="93" t="n"/>
      <c r="C328" s="94">
        <f>IF(B328="","",WEEKNUM(B328,21))</f>
        <v/>
      </c>
      <c r="D328" s="95" t="n"/>
      <c r="E328" s="86">
        <f>IF(D328="","",IFERROR(INDEX(Eng_Item,MATCH(D328,Eng_Label,0)),"not in list"))</f>
        <v/>
      </c>
      <c r="F328" s="96" t="n"/>
      <c r="G328" s="87">
        <f>IF(OR(P328="",N(P328)&lt;=1),"",INDEX($F$6:$F$3005,MATCH(D328&amp;"|"&amp;(P328-1),$O$6:$O$3005,0)))</f>
        <v/>
      </c>
      <c r="H328" s="87">
        <f>IF(G328="","",MAX(0,G328-F328))</f>
        <v/>
      </c>
      <c r="I328" s="95" t="n"/>
      <c r="J328" s="87">
        <f>IF(D328="","",IFERROR(INDEX(Eng_PAR,MATCH(D328,Eng_Label,0)),""))</f>
        <v/>
      </c>
      <c r="K328" s="97">
        <f>IF(OR(F328="",J328=""),"",F328-J328)</f>
        <v/>
      </c>
      <c r="L328" s="86">
        <f>IF(OR(F328="",J328="",N(J328)=0),"",IF(F328/J328&lt;=cfg_Crit,"CRITICAL",IF(F328/J328&lt;=cfg_Low,"LOW","OK")))</f>
        <v/>
      </c>
      <c r="M328" s="98">
        <f>IF(B328="","",DATE(YEAR(B328),MONTH(B328),1))</f>
        <v/>
      </c>
      <c r="N328" s="86">
        <f>IF(OR(B328="",D328=""),"","CNT-"&amp;TEXT(ROW()-5,"00000"))</f>
        <v/>
      </c>
      <c r="O328" s="86">
        <f>IF(P328="","",D328&amp;"|"&amp;P328)</f>
        <v/>
      </c>
      <c r="P328" s="86">
        <f>IF(OR(D328="",F328=""),"",COUNTIFS($D$6:D328,D328,$F$6:F328,"&lt;&gt;"))</f>
        <v/>
      </c>
    </row>
    <row r="329" ht="20" customHeight="1">
      <c r="B329" s="93" t="n"/>
      <c r="C329" s="94">
        <f>IF(B329="","",WEEKNUM(B329,21))</f>
        <v/>
      </c>
      <c r="D329" s="95" t="n"/>
      <c r="E329" s="86">
        <f>IF(D329="","",IFERROR(INDEX(Eng_Item,MATCH(D329,Eng_Label,0)),"not in list"))</f>
        <v/>
      </c>
      <c r="F329" s="96" t="n"/>
      <c r="G329" s="87">
        <f>IF(OR(P329="",N(P329)&lt;=1),"",INDEX($F$6:$F$3005,MATCH(D329&amp;"|"&amp;(P329-1),$O$6:$O$3005,0)))</f>
        <v/>
      </c>
      <c r="H329" s="87">
        <f>IF(G329="","",MAX(0,G329-F329))</f>
        <v/>
      </c>
      <c r="I329" s="95" t="n"/>
      <c r="J329" s="87">
        <f>IF(D329="","",IFERROR(INDEX(Eng_PAR,MATCH(D329,Eng_Label,0)),""))</f>
        <v/>
      </c>
      <c r="K329" s="97">
        <f>IF(OR(F329="",J329=""),"",F329-J329)</f>
        <v/>
      </c>
      <c r="L329" s="86">
        <f>IF(OR(F329="",J329="",N(J329)=0),"",IF(F329/J329&lt;=cfg_Crit,"CRITICAL",IF(F329/J329&lt;=cfg_Low,"LOW","OK")))</f>
        <v/>
      </c>
      <c r="M329" s="98">
        <f>IF(B329="","",DATE(YEAR(B329),MONTH(B329),1))</f>
        <v/>
      </c>
      <c r="N329" s="86">
        <f>IF(OR(B329="",D329=""),"","CNT-"&amp;TEXT(ROW()-5,"00000"))</f>
        <v/>
      </c>
      <c r="O329" s="86">
        <f>IF(P329="","",D329&amp;"|"&amp;P329)</f>
        <v/>
      </c>
      <c r="P329" s="86">
        <f>IF(OR(D329="",F329=""),"",COUNTIFS($D$6:D329,D329,$F$6:F329,"&lt;&gt;"))</f>
        <v/>
      </c>
    </row>
    <row r="330" ht="20" customHeight="1">
      <c r="B330" s="93" t="n"/>
      <c r="C330" s="94">
        <f>IF(B330="","",WEEKNUM(B330,21))</f>
        <v/>
      </c>
      <c r="D330" s="95" t="n"/>
      <c r="E330" s="86">
        <f>IF(D330="","",IFERROR(INDEX(Eng_Item,MATCH(D330,Eng_Label,0)),"not in list"))</f>
        <v/>
      </c>
      <c r="F330" s="96" t="n"/>
      <c r="G330" s="87">
        <f>IF(OR(P330="",N(P330)&lt;=1),"",INDEX($F$6:$F$3005,MATCH(D330&amp;"|"&amp;(P330-1),$O$6:$O$3005,0)))</f>
        <v/>
      </c>
      <c r="H330" s="87">
        <f>IF(G330="","",MAX(0,G330-F330))</f>
        <v/>
      </c>
      <c r="I330" s="95" t="n"/>
      <c r="J330" s="87">
        <f>IF(D330="","",IFERROR(INDEX(Eng_PAR,MATCH(D330,Eng_Label,0)),""))</f>
        <v/>
      </c>
      <c r="K330" s="97">
        <f>IF(OR(F330="",J330=""),"",F330-J330)</f>
        <v/>
      </c>
      <c r="L330" s="86">
        <f>IF(OR(F330="",J330="",N(J330)=0),"",IF(F330/J330&lt;=cfg_Crit,"CRITICAL",IF(F330/J330&lt;=cfg_Low,"LOW","OK")))</f>
        <v/>
      </c>
      <c r="M330" s="98">
        <f>IF(B330="","",DATE(YEAR(B330),MONTH(B330),1))</f>
        <v/>
      </c>
      <c r="N330" s="86">
        <f>IF(OR(B330="",D330=""),"","CNT-"&amp;TEXT(ROW()-5,"00000"))</f>
        <v/>
      </c>
      <c r="O330" s="86">
        <f>IF(P330="","",D330&amp;"|"&amp;P330)</f>
        <v/>
      </c>
      <c r="P330" s="86">
        <f>IF(OR(D330="",F330=""),"",COUNTIFS($D$6:D330,D330,$F$6:F330,"&lt;&gt;"))</f>
        <v/>
      </c>
    </row>
    <row r="331" ht="20" customHeight="1">
      <c r="B331" s="93" t="n"/>
      <c r="C331" s="94">
        <f>IF(B331="","",WEEKNUM(B331,21))</f>
        <v/>
      </c>
      <c r="D331" s="95" t="n"/>
      <c r="E331" s="86">
        <f>IF(D331="","",IFERROR(INDEX(Eng_Item,MATCH(D331,Eng_Label,0)),"not in list"))</f>
        <v/>
      </c>
      <c r="F331" s="96" t="n"/>
      <c r="G331" s="87">
        <f>IF(OR(P331="",N(P331)&lt;=1),"",INDEX($F$6:$F$3005,MATCH(D331&amp;"|"&amp;(P331-1),$O$6:$O$3005,0)))</f>
        <v/>
      </c>
      <c r="H331" s="87">
        <f>IF(G331="","",MAX(0,G331-F331))</f>
        <v/>
      </c>
      <c r="I331" s="95" t="n"/>
      <c r="J331" s="87">
        <f>IF(D331="","",IFERROR(INDEX(Eng_PAR,MATCH(D331,Eng_Label,0)),""))</f>
        <v/>
      </c>
      <c r="K331" s="97">
        <f>IF(OR(F331="",J331=""),"",F331-J331)</f>
        <v/>
      </c>
      <c r="L331" s="86">
        <f>IF(OR(F331="",J331="",N(J331)=0),"",IF(F331/J331&lt;=cfg_Crit,"CRITICAL",IF(F331/J331&lt;=cfg_Low,"LOW","OK")))</f>
        <v/>
      </c>
      <c r="M331" s="98">
        <f>IF(B331="","",DATE(YEAR(B331),MONTH(B331),1))</f>
        <v/>
      </c>
      <c r="N331" s="86">
        <f>IF(OR(B331="",D331=""),"","CNT-"&amp;TEXT(ROW()-5,"00000"))</f>
        <v/>
      </c>
      <c r="O331" s="86">
        <f>IF(P331="","",D331&amp;"|"&amp;P331)</f>
        <v/>
      </c>
      <c r="P331" s="86">
        <f>IF(OR(D331="",F331=""),"",COUNTIFS($D$6:D331,D331,$F$6:F331,"&lt;&gt;"))</f>
        <v/>
      </c>
    </row>
    <row r="332" ht="20" customHeight="1">
      <c r="B332" s="93" t="n"/>
      <c r="C332" s="94">
        <f>IF(B332="","",WEEKNUM(B332,21))</f>
        <v/>
      </c>
      <c r="D332" s="95" t="n"/>
      <c r="E332" s="86">
        <f>IF(D332="","",IFERROR(INDEX(Eng_Item,MATCH(D332,Eng_Label,0)),"not in list"))</f>
        <v/>
      </c>
      <c r="F332" s="96" t="n"/>
      <c r="G332" s="87">
        <f>IF(OR(P332="",N(P332)&lt;=1),"",INDEX($F$6:$F$3005,MATCH(D332&amp;"|"&amp;(P332-1),$O$6:$O$3005,0)))</f>
        <v/>
      </c>
      <c r="H332" s="87">
        <f>IF(G332="","",MAX(0,G332-F332))</f>
        <v/>
      </c>
      <c r="I332" s="95" t="n"/>
      <c r="J332" s="87">
        <f>IF(D332="","",IFERROR(INDEX(Eng_PAR,MATCH(D332,Eng_Label,0)),""))</f>
        <v/>
      </c>
      <c r="K332" s="97">
        <f>IF(OR(F332="",J332=""),"",F332-J332)</f>
        <v/>
      </c>
      <c r="L332" s="86">
        <f>IF(OR(F332="",J332="",N(J332)=0),"",IF(F332/J332&lt;=cfg_Crit,"CRITICAL",IF(F332/J332&lt;=cfg_Low,"LOW","OK")))</f>
        <v/>
      </c>
      <c r="M332" s="98">
        <f>IF(B332="","",DATE(YEAR(B332),MONTH(B332),1))</f>
        <v/>
      </c>
      <c r="N332" s="86">
        <f>IF(OR(B332="",D332=""),"","CNT-"&amp;TEXT(ROW()-5,"00000"))</f>
        <v/>
      </c>
      <c r="O332" s="86">
        <f>IF(P332="","",D332&amp;"|"&amp;P332)</f>
        <v/>
      </c>
      <c r="P332" s="86">
        <f>IF(OR(D332="",F332=""),"",COUNTIFS($D$6:D332,D332,$F$6:F332,"&lt;&gt;"))</f>
        <v/>
      </c>
    </row>
    <row r="333" ht="20" customHeight="1">
      <c r="B333" s="93" t="n"/>
      <c r="C333" s="94">
        <f>IF(B333="","",WEEKNUM(B333,21))</f>
        <v/>
      </c>
      <c r="D333" s="95" t="n"/>
      <c r="E333" s="86">
        <f>IF(D333="","",IFERROR(INDEX(Eng_Item,MATCH(D333,Eng_Label,0)),"not in list"))</f>
        <v/>
      </c>
      <c r="F333" s="96" t="n"/>
      <c r="G333" s="87">
        <f>IF(OR(P333="",N(P333)&lt;=1),"",INDEX($F$6:$F$3005,MATCH(D333&amp;"|"&amp;(P333-1),$O$6:$O$3005,0)))</f>
        <v/>
      </c>
      <c r="H333" s="87">
        <f>IF(G333="","",MAX(0,G333-F333))</f>
        <v/>
      </c>
      <c r="I333" s="95" t="n"/>
      <c r="J333" s="87">
        <f>IF(D333="","",IFERROR(INDEX(Eng_PAR,MATCH(D333,Eng_Label,0)),""))</f>
        <v/>
      </c>
      <c r="K333" s="97">
        <f>IF(OR(F333="",J333=""),"",F333-J333)</f>
        <v/>
      </c>
      <c r="L333" s="86">
        <f>IF(OR(F333="",J333="",N(J333)=0),"",IF(F333/J333&lt;=cfg_Crit,"CRITICAL",IF(F333/J333&lt;=cfg_Low,"LOW","OK")))</f>
        <v/>
      </c>
      <c r="M333" s="98">
        <f>IF(B333="","",DATE(YEAR(B333),MONTH(B333),1))</f>
        <v/>
      </c>
      <c r="N333" s="86">
        <f>IF(OR(B333="",D333=""),"","CNT-"&amp;TEXT(ROW()-5,"00000"))</f>
        <v/>
      </c>
      <c r="O333" s="86">
        <f>IF(P333="","",D333&amp;"|"&amp;P333)</f>
        <v/>
      </c>
      <c r="P333" s="86">
        <f>IF(OR(D333="",F333=""),"",COUNTIFS($D$6:D333,D333,$F$6:F333,"&lt;&gt;"))</f>
        <v/>
      </c>
    </row>
    <row r="334" ht="20" customHeight="1">
      <c r="B334" s="93" t="n"/>
      <c r="C334" s="94">
        <f>IF(B334="","",WEEKNUM(B334,21))</f>
        <v/>
      </c>
      <c r="D334" s="95" t="n"/>
      <c r="E334" s="86">
        <f>IF(D334="","",IFERROR(INDEX(Eng_Item,MATCH(D334,Eng_Label,0)),"not in list"))</f>
        <v/>
      </c>
      <c r="F334" s="96" t="n"/>
      <c r="G334" s="87">
        <f>IF(OR(P334="",N(P334)&lt;=1),"",INDEX($F$6:$F$3005,MATCH(D334&amp;"|"&amp;(P334-1),$O$6:$O$3005,0)))</f>
        <v/>
      </c>
      <c r="H334" s="87">
        <f>IF(G334="","",MAX(0,G334-F334))</f>
        <v/>
      </c>
      <c r="I334" s="95" t="n"/>
      <c r="J334" s="87">
        <f>IF(D334="","",IFERROR(INDEX(Eng_PAR,MATCH(D334,Eng_Label,0)),""))</f>
        <v/>
      </c>
      <c r="K334" s="97">
        <f>IF(OR(F334="",J334=""),"",F334-J334)</f>
        <v/>
      </c>
      <c r="L334" s="86">
        <f>IF(OR(F334="",J334="",N(J334)=0),"",IF(F334/J334&lt;=cfg_Crit,"CRITICAL",IF(F334/J334&lt;=cfg_Low,"LOW","OK")))</f>
        <v/>
      </c>
      <c r="M334" s="98">
        <f>IF(B334="","",DATE(YEAR(B334),MONTH(B334),1))</f>
        <v/>
      </c>
      <c r="N334" s="86">
        <f>IF(OR(B334="",D334=""),"","CNT-"&amp;TEXT(ROW()-5,"00000"))</f>
        <v/>
      </c>
      <c r="O334" s="86">
        <f>IF(P334="","",D334&amp;"|"&amp;P334)</f>
        <v/>
      </c>
      <c r="P334" s="86">
        <f>IF(OR(D334="",F334=""),"",COUNTIFS($D$6:D334,D334,$F$6:F334,"&lt;&gt;"))</f>
        <v/>
      </c>
    </row>
    <row r="335" ht="20" customHeight="1">
      <c r="B335" s="93" t="n"/>
      <c r="C335" s="94">
        <f>IF(B335="","",WEEKNUM(B335,21))</f>
        <v/>
      </c>
      <c r="D335" s="95" t="n"/>
      <c r="E335" s="86">
        <f>IF(D335="","",IFERROR(INDEX(Eng_Item,MATCH(D335,Eng_Label,0)),"not in list"))</f>
        <v/>
      </c>
      <c r="F335" s="96" t="n"/>
      <c r="G335" s="87">
        <f>IF(OR(P335="",N(P335)&lt;=1),"",INDEX($F$6:$F$3005,MATCH(D335&amp;"|"&amp;(P335-1),$O$6:$O$3005,0)))</f>
        <v/>
      </c>
      <c r="H335" s="87">
        <f>IF(G335="","",MAX(0,G335-F335))</f>
        <v/>
      </c>
      <c r="I335" s="95" t="n"/>
      <c r="J335" s="87">
        <f>IF(D335="","",IFERROR(INDEX(Eng_PAR,MATCH(D335,Eng_Label,0)),""))</f>
        <v/>
      </c>
      <c r="K335" s="97">
        <f>IF(OR(F335="",J335=""),"",F335-J335)</f>
        <v/>
      </c>
      <c r="L335" s="86">
        <f>IF(OR(F335="",J335="",N(J335)=0),"",IF(F335/J335&lt;=cfg_Crit,"CRITICAL",IF(F335/J335&lt;=cfg_Low,"LOW","OK")))</f>
        <v/>
      </c>
      <c r="M335" s="98">
        <f>IF(B335="","",DATE(YEAR(B335),MONTH(B335),1))</f>
        <v/>
      </c>
      <c r="N335" s="86">
        <f>IF(OR(B335="",D335=""),"","CNT-"&amp;TEXT(ROW()-5,"00000"))</f>
        <v/>
      </c>
      <c r="O335" s="86">
        <f>IF(P335="","",D335&amp;"|"&amp;P335)</f>
        <v/>
      </c>
      <c r="P335" s="86">
        <f>IF(OR(D335="",F335=""),"",COUNTIFS($D$6:D335,D335,$F$6:F335,"&lt;&gt;"))</f>
        <v/>
      </c>
    </row>
    <row r="336" ht="20" customHeight="1">
      <c r="B336" s="93" t="n"/>
      <c r="C336" s="94">
        <f>IF(B336="","",WEEKNUM(B336,21))</f>
        <v/>
      </c>
      <c r="D336" s="95" t="n"/>
      <c r="E336" s="86">
        <f>IF(D336="","",IFERROR(INDEX(Eng_Item,MATCH(D336,Eng_Label,0)),"not in list"))</f>
        <v/>
      </c>
      <c r="F336" s="96" t="n"/>
      <c r="G336" s="87">
        <f>IF(OR(P336="",N(P336)&lt;=1),"",INDEX($F$6:$F$3005,MATCH(D336&amp;"|"&amp;(P336-1),$O$6:$O$3005,0)))</f>
        <v/>
      </c>
      <c r="H336" s="87">
        <f>IF(G336="","",MAX(0,G336-F336))</f>
        <v/>
      </c>
      <c r="I336" s="95" t="n"/>
      <c r="J336" s="87">
        <f>IF(D336="","",IFERROR(INDEX(Eng_PAR,MATCH(D336,Eng_Label,0)),""))</f>
        <v/>
      </c>
      <c r="K336" s="97">
        <f>IF(OR(F336="",J336=""),"",F336-J336)</f>
        <v/>
      </c>
      <c r="L336" s="86">
        <f>IF(OR(F336="",J336="",N(J336)=0),"",IF(F336/J336&lt;=cfg_Crit,"CRITICAL",IF(F336/J336&lt;=cfg_Low,"LOW","OK")))</f>
        <v/>
      </c>
      <c r="M336" s="98">
        <f>IF(B336="","",DATE(YEAR(B336),MONTH(B336),1))</f>
        <v/>
      </c>
      <c r="N336" s="86">
        <f>IF(OR(B336="",D336=""),"","CNT-"&amp;TEXT(ROW()-5,"00000"))</f>
        <v/>
      </c>
      <c r="O336" s="86">
        <f>IF(P336="","",D336&amp;"|"&amp;P336)</f>
        <v/>
      </c>
      <c r="P336" s="86">
        <f>IF(OR(D336="",F336=""),"",COUNTIFS($D$6:D336,D336,$F$6:F336,"&lt;&gt;"))</f>
        <v/>
      </c>
    </row>
    <row r="337" ht="20" customHeight="1">
      <c r="B337" s="93" t="n"/>
      <c r="C337" s="94">
        <f>IF(B337="","",WEEKNUM(B337,21))</f>
        <v/>
      </c>
      <c r="D337" s="95" t="n"/>
      <c r="E337" s="86">
        <f>IF(D337="","",IFERROR(INDEX(Eng_Item,MATCH(D337,Eng_Label,0)),"not in list"))</f>
        <v/>
      </c>
      <c r="F337" s="96" t="n"/>
      <c r="G337" s="87">
        <f>IF(OR(P337="",N(P337)&lt;=1),"",INDEX($F$6:$F$3005,MATCH(D337&amp;"|"&amp;(P337-1),$O$6:$O$3005,0)))</f>
        <v/>
      </c>
      <c r="H337" s="87">
        <f>IF(G337="","",MAX(0,G337-F337))</f>
        <v/>
      </c>
      <c r="I337" s="95" t="n"/>
      <c r="J337" s="87">
        <f>IF(D337="","",IFERROR(INDEX(Eng_PAR,MATCH(D337,Eng_Label,0)),""))</f>
        <v/>
      </c>
      <c r="K337" s="97">
        <f>IF(OR(F337="",J337=""),"",F337-J337)</f>
        <v/>
      </c>
      <c r="L337" s="86">
        <f>IF(OR(F337="",J337="",N(J337)=0),"",IF(F337/J337&lt;=cfg_Crit,"CRITICAL",IF(F337/J337&lt;=cfg_Low,"LOW","OK")))</f>
        <v/>
      </c>
      <c r="M337" s="98">
        <f>IF(B337="","",DATE(YEAR(B337),MONTH(B337),1))</f>
        <v/>
      </c>
      <c r="N337" s="86">
        <f>IF(OR(B337="",D337=""),"","CNT-"&amp;TEXT(ROW()-5,"00000"))</f>
        <v/>
      </c>
      <c r="O337" s="86">
        <f>IF(P337="","",D337&amp;"|"&amp;P337)</f>
        <v/>
      </c>
      <c r="P337" s="86">
        <f>IF(OR(D337="",F337=""),"",COUNTIFS($D$6:D337,D337,$F$6:F337,"&lt;&gt;"))</f>
        <v/>
      </c>
    </row>
    <row r="338" ht="20" customHeight="1">
      <c r="B338" s="93" t="n"/>
      <c r="C338" s="94">
        <f>IF(B338="","",WEEKNUM(B338,21))</f>
        <v/>
      </c>
      <c r="D338" s="95" t="n"/>
      <c r="E338" s="86">
        <f>IF(D338="","",IFERROR(INDEX(Eng_Item,MATCH(D338,Eng_Label,0)),"not in list"))</f>
        <v/>
      </c>
      <c r="F338" s="96" t="n"/>
      <c r="G338" s="87">
        <f>IF(OR(P338="",N(P338)&lt;=1),"",INDEX($F$6:$F$3005,MATCH(D338&amp;"|"&amp;(P338-1),$O$6:$O$3005,0)))</f>
        <v/>
      </c>
      <c r="H338" s="87">
        <f>IF(G338="","",MAX(0,G338-F338))</f>
        <v/>
      </c>
      <c r="I338" s="95" t="n"/>
      <c r="J338" s="87">
        <f>IF(D338="","",IFERROR(INDEX(Eng_PAR,MATCH(D338,Eng_Label,0)),""))</f>
        <v/>
      </c>
      <c r="K338" s="97">
        <f>IF(OR(F338="",J338=""),"",F338-J338)</f>
        <v/>
      </c>
      <c r="L338" s="86">
        <f>IF(OR(F338="",J338="",N(J338)=0),"",IF(F338/J338&lt;=cfg_Crit,"CRITICAL",IF(F338/J338&lt;=cfg_Low,"LOW","OK")))</f>
        <v/>
      </c>
      <c r="M338" s="98">
        <f>IF(B338="","",DATE(YEAR(B338),MONTH(B338),1))</f>
        <v/>
      </c>
      <c r="N338" s="86">
        <f>IF(OR(B338="",D338=""),"","CNT-"&amp;TEXT(ROW()-5,"00000"))</f>
        <v/>
      </c>
      <c r="O338" s="86">
        <f>IF(P338="","",D338&amp;"|"&amp;P338)</f>
        <v/>
      </c>
      <c r="P338" s="86">
        <f>IF(OR(D338="",F338=""),"",COUNTIFS($D$6:D338,D338,$F$6:F338,"&lt;&gt;"))</f>
        <v/>
      </c>
    </row>
    <row r="339" ht="20" customHeight="1">
      <c r="B339" s="93" t="n"/>
      <c r="C339" s="94">
        <f>IF(B339="","",WEEKNUM(B339,21))</f>
        <v/>
      </c>
      <c r="D339" s="95" t="n"/>
      <c r="E339" s="86">
        <f>IF(D339="","",IFERROR(INDEX(Eng_Item,MATCH(D339,Eng_Label,0)),"not in list"))</f>
        <v/>
      </c>
      <c r="F339" s="96" t="n"/>
      <c r="G339" s="87">
        <f>IF(OR(P339="",N(P339)&lt;=1),"",INDEX($F$6:$F$3005,MATCH(D339&amp;"|"&amp;(P339-1),$O$6:$O$3005,0)))</f>
        <v/>
      </c>
      <c r="H339" s="87">
        <f>IF(G339="","",MAX(0,G339-F339))</f>
        <v/>
      </c>
      <c r="I339" s="95" t="n"/>
      <c r="J339" s="87">
        <f>IF(D339="","",IFERROR(INDEX(Eng_PAR,MATCH(D339,Eng_Label,0)),""))</f>
        <v/>
      </c>
      <c r="K339" s="97">
        <f>IF(OR(F339="",J339=""),"",F339-J339)</f>
        <v/>
      </c>
      <c r="L339" s="86">
        <f>IF(OR(F339="",J339="",N(J339)=0),"",IF(F339/J339&lt;=cfg_Crit,"CRITICAL",IF(F339/J339&lt;=cfg_Low,"LOW","OK")))</f>
        <v/>
      </c>
      <c r="M339" s="98">
        <f>IF(B339="","",DATE(YEAR(B339),MONTH(B339),1))</f>
        <v/>
      </c>
      <c r="N339" s="86">
        <f>IF(OR(B339="",D339=""),"","CNT-"&amp;TEXT(ROW()-5,"00000"))</f>
        <v/>
      </c>
      <c r="O339" s="86">
        <f>IF(P339="","",D339&amp;"|"&amp;P339)</f>
        <v/>
      </c>
      <c r="P339" s="86">
        <f>IF(OR(D339="",F339=""),"",COUNTIFS($D$6:D339,D339,$F$6:F339,"&lt;&gt;"))</f>
        <v/>
      </c>
    </row>
    <row r="340" ht="20" customHeight="1">
      <c r="B340" s="93" t="n"/>
      <c r="C340" s="94">
        <f>IF(B340="","",WEEKNUM(B340,21))</f>
        <v/>
      </c>
      <c r="D340" s="95" t="n"/>
      <c r="E340" s="86">
        <f>IF(D340="","",IFERROR(INDEX(Eng_Item,MATCH(D340,Eng_Label,0)),"not in list"))</f>
        <v/>
      </c>
      <c r="F340" s="96" t="n"/>
      <c r="G340" s="87">
        <f>IF(OR(P340="",N(P340)&lt;=1),"",INDEX($F$6:$F$3005,MATCH(D340&amp;"|"&amp;(P340-1),$O$6:$O$3005,0)))</f>
        <v/>
      </c>
      <c r="H340" s="87">
        <f>IF(G340="","",MAX(0,G340-F340))</f>
        <v/>
      </c>
      <c r="I340" s="95" t="n"/>
      <c r="J340" s="87">
        <f>IF(D340="","",IFERROR(INDEX(Eng_PAR,MATCH(D340,Eng_Label,0)),""))</f>
        <v/>
      </c>
      <c r="K340" s="97">
        <f>IF(OR(F340="",J340=""),"",F340-J340)</f>
        <v/>
      </c>
      <c r="L340" s="86">
        <f>IF(OR(F340="",J340="",N(J340)=0),"",IF(F340/J340&lt;=cfg_Crit,"CRITICAL",IF(F340/J340&lt;=cfg_Low,"LOW","OK")))</f>
        <v/>
      </c>
      <c r="M340" s="98">
        <f>IF(B340="","",DATE(YEAR(B340),MONTH(B340),1))</f>
        <v/>
      </c>
      <c r="N340" s="86">
        <f>IF(OR(B340="",D340=""),"","CNT-"&amp;TEXT(ROW()-5,"00000"))</f>
        <v/>
      </c>
      <c r="O340" s="86">
        <f>IF(P340="","",D340&amp;"|"&amp;P340)</f>
        <v/>
      </c>
      <c r="P340" s="86">
        <f>IF(OR(D340="",F340=""),"",COUNTIFS($D$6:D340,D340,$F$6:F340,"&lt;&gt;"))</f>
        <v/>
      </c>
    </row>
    <row r="341" ht="20" customHeight="1">
      <c r="B341" s="93" t="n"/>
      <c r="C341" s="94">
        <f>IF(B341="","",WEEKNUM(B341,21))</f>
        <v/>
      </c>
      <c r="D341" s="95" t="n"/>
      <c r="E341" s="86">
        <f>IF(D341="","",IFERROR(INDEX(Eng_Item,MATCH(D341,Eng_Label,0)),"not in list"))</f>
        <v/>
      </c>
      <c r="F341" s="96" t="n"/>
      <c r="G341" s="87">
        <f>IF(OR(P341="",N(P341)&lt;=1),"",INDEX($F$6:$F$3005,MATCH(D341&amp;"|"&amp;(P341-1),$O$6:$O$3005,0)))</f>
        <v/>
      </c>
      <c r="H341" s="87">
        <f>IF(G341="","",MAX(0,G341-F341))</f>
        <v/>
      </c>
      <c r="I341" s="95" t="n"/>
      <c r="J341" s="87">
        <f>IF(D341="","",IFERROR(INDEX(Eng_PAR,MATCH(D341,Eng_Label,0)),""))</f>
        <v/>
      </c>
      <c r="K341" s="97">
        <f>IF(OR(F341="",J341=""),"",F341-J341)</f>
        <v/>
      </c>
      <c r="L341" s="86">
        <f>IF(OR(F341="",J341="",N(J341)=0),"",IF(F341/J341&lt;=cfg_Crit,"CRITICAL",IF(F341/J341&lt;=cfg_Low,"LOW","OK")))</f>
        <v/>
      </c>
      <c r="M341" s="98">
        <f>IF(B341="","",DATE(YEAR(B341),MONTH(B341),1))</f>
        <v/>
      </c>
      <c r="N341" s="86">
        <f>IF(OR(B341="",D341=""),"","CNT-"&amp;TEXT(ROW()-5,"00000"))</f>
        <v/>
      </c>
      <c r="O341" s="86">
        <f>IF(P341="","",D341&amp;"|"&amp;P341)</f>
        <v/>
      </c>
      <c r="P341" s="86">
        <f>IF(OR(D341="",F341=""),"",COUNTIFS($D$6:D341,D341,$F$6:F341,"&lt;&gt;"))</f>
        <v/>
      </c>
    </row>
    <row r="342" ht="20" customHeight="1">
      <c r="B342" s="93" t="n"/>
      <c r="C342" s="94">
        <f>IF(B342="","",WEEKNUM(B342,21))</f>
        <v/>
      </c>
      <c r="D342" s="95" t="n"/>
      <c r="E342" s="86">
        <f>IF(D342="","",IFERROR(INDEX(Eng_Item,MATCH(D342,Eng_Label,0)),"not in list"))</f>
        <v/>
      </c>
      <c r="F342" s="96" t="n"/>
      <c r="G342" s="87">
        <f>IF(OR(P342="",N(P342)&lt;=1),"",INDEX($F$6:$F$3005,MATCH(D342&amp;"|"&amp;(P342-1),$O$6:$O$3005,0)))</f>
        <v/>
      </c>
      <c r="H342" s="87">
        <f>IF(G342="","",MAX(0,G342-F342))</f>
        <v/>
      </c>
      <c r="I342" s="95" t="n"/>
      <c r="J342" s="87">
        <f>IF(D342="","",IFERROR(INDEX(Eng_PAR,MATCH(D342,Eng_Label,0)),""))</f>
        <v/>
      </c>
      <c r="K342" s="97">
        <f>IF(OR(F342="",J342=""),"",F342-J342)</f>
        <v/>
      </c>
      <c r="L342" s="86">
        <f>IF(OR(F342="",J342="",N(J342)=0),"",IF(F342/J342&lt;=cfg_Crit,"CRITICAL",IF(F342/J342&lt;=cfg_Low,"LOW","OK")))</f>
        <v/>
      </c>
      <c r="M342" s="98">
        <f>IF(B342="","",DATE(YEAR(B342),MONTH(B342),1))</f>
        <v/>
      </c>
      <c r="N342" s="86">
        <f>IF(OR(B342="",D342=""),"","CNT-"&amp;TEXT(ROW()-5,"00000"))</f>
        <v/>
      </c>
      <c r="O342" s="86">
        <f>IF(P342="","",D342&amp;"|"&amp;P342)</f>
        <v/>
      </c>
      <c r="P342" s="86">
        <f>IF(OR(D342="",F342=""),"",COUNTIFS($D$6:D342,D342,$F$6:F342,"&lt;&gt;"))</f>
        <v/>
      </c>
    </row>
    <row r="343" ht="20" customHeight="1">
      <c r="B343" s="93" t="n"/>
      <c r="C343" s="94">
        <f>IF(B343="","",WEEKNUM(B343,21))</f>
        <v/>
      </c>
      <c r="D343" s="95" t="n"/>
      <c r="E343" s="86">
        <f>IF(D343="","",IFERROR(INDEX(Eng_Item,MATCH(D343,Eng_Label,0)),"not in list"))</f>
        <v/>
      </c>
      <c r="F343" s="96" t="n"/>
      <c r="G343" s="87">
        <f>IF(OR(P343="",N(P343)&lt;=1),"",INDEX($F$6:$F$3005,MATCH(D343&amp;"|"&amp;(P343-1),$O$6:$O$3005,0)))</f>
        <v/>
      </c>
      <c r="H343" s="87">
        <f>IF(G343="","",MAX(0,G343-F343))</f>
        <v/>
      </c>
      <c r="I343" s="95" t="n"/>
      <c r="J343" s="87">
        <f>IF(D343="","",IFERROR(INDEX(Eng_PAR,MATCH(D343,Eng_Label,0)),""))</f>
        <v/>
      </c>
      <c r="K343" s="97">
        <f>IF(OR(F343="",J343=""),"",F343-J343)</f>
        <v/>
      </c>
      <c r="L343" s="86">
        <f>IF(OR(F343="",J343="",N(J343)=0),"",IF(F343/J343&lt;=cfg_Crit,"CRITICAL",IF(F343/J343&lt;=cfg_Low,"LOW","OK")))</f>
        <v/>
      </c>
      <c r="M343" s="98">
        <f>IF(B343="","",DATE(YEAR(B343),MONTH(B343),1))</f>
        <v/>
      </c>
      <c r="N343" s="86">
        <f>IF(OR(B343="",D343=""),"","CNT-"&amp;TEXT(ROW()-5,"00000"))</f>
        <v/>
      </c>
      <c r="O343" s="86">
        <f>IF(P343="","",D343&amp;"|"&amp;P343)</f>
        <v/>
      </c>
      <c r="P343" s="86">
        <f>IF(OR(D343="",F343=""),"",COUNTIFS($D$6:D343,D343,$F$6:F343,"&lt;&gt;"))</f>
        <v/>
      </c>
    </row>
    <row r="344" ht="20" customHeight="1">
      <c r="B344" s="93" t="n"/>
      <c r="C344" s="94">
        <f>IF(B344="","",WEEKNUM(B344,21))</f>
        <v/>
      </c>
      <c r="D344" s="95" t="n"/>
      <c r="E344" s="86">
        <f>IF(D344="","",IFERROR(INDEX(Eng_Item,MATCH(D344,Eng_Label,0)),"not in list"))</f>
        <v/>
      </c>
      <c r="F344" s="96" t="n"/>
      <c r="G344" s="87">
        <f>IF(OR(P344="",N(P344)&lt;=1),"",INDEX($F$6:$F$3005,MATCH(D344&amp;"|"&amp;(P344-1),$O$6:$O$3005,0)))</f>
        <v/>
      </c>
      <c r="H344" s="87">
        <f>IF(G344="","",MAX(0,G344-F344))</f>
        <v/>
      </c>
      <c r="I344" s="95" t="n"/>
      <c r="J344" s="87">
        <f>IF(D344="","",IFERROR(INDEX(Eng_PAR,MATCH(D344,Eng_Label,0)),""))</f>
        <v/>
      </c>
      <c r="K344" s="97">
        <f>IF(OR(F344="",J344=""),"",F344-J344)</f>
        <v/>
      </c>
      <c r="L344" s="86">
        <f>IF(OR(F344="",J344="",N(J344)=0),"",IF(F344/J344&lt;=cfg_Crit,"CRITICAL",IF(F344/J344&lt;=cfg_Low,"LOW","OK")))</f>
        <v/>
      </c>
      <c r="M344" s="98">
        <f>IF(B344="","",DATE(YEAR(B344),MONTH(B344),1))</f>
        <v/>
      </c>
      <c r="N344" s="86">
        <f>IF(OR(B344="",D344=""),"","CNT-"&amp;TEXT(ROW()-5,"00000"))</f>
        <v/>
      </c>
      <c r="O344" s="86">
        <f>IF(P344="","",D344&amp;"|"&amp;P344)</f>
        <v/>
      </c>
      <c r="P344" s="86">
        <f>IF(OR(D344="",F344=""),"",COUNTIFS($D$6:D344,D344,$F$6:F344,"&lt;&gt;"))</f>
        <v/>
      </c>
    </row>
    <row r="345" ht="20" customHeight="1">
      <c r="B345" s="93" t="n"/>
      <c r="C345" s="94">
        <f>IF(B345="","",WEEKNUM(B345,21))</f>
        <v/>
      </c>
      <c r="D345" s="95" t="n"/>
      <c r="E345" s="86">
        <f>IF(D345="","",IFERROR(INDEX(Eng_Item,MATCH(D345,Eng_Label,0)),"not in list"))</f>
        <v/>
      </c>
      <c r="F345" s="96" t="n"/>
      <c r="G345" s="87">
        <f>IF(OR(P345="",N(P345)&lt;=1),"",INDEX($F$6:$F$3005,MATCH(D345&amp;"|"&amp;(P345-1),$O$6:$O$3005,0)))</f>
        <v/>
      </c>
      <c r="H345" s="87">
        <f>IF(G345="","",MAX(0,G345-F345))</f>
        <v/>
      </c>
      <c r="I345" s="95" t="n"/>
      <c r="J345" s="87">
        <f>IF(D345="","",IFERROR(INDEX(Eng_PAR,MATCH(D345,Eng_Label,0)),""))</f>
        <v/>
      </c>
      <c r="K345" s="97">
        <f>IF(OR(F345="",J345=""),"",F345-J345)</f>
        <v/>
      </c>
      <c r="L345" s="86">
        <f>IF(OR(F345="",J345="",N(J345)=0),"",IF(F345/J345&lt;=cfg_Crit,"CRITICAL",IF(F345/J345&lt;=cfg_Low,"LOW","OK")))</f>
        <v/>
      </c>
      <c r="M345" s="98">
        <f>IF(B345="","",DATE(YEAR(B345),MONTH(B345),1))</f>
        <v/>
      </c>
      <c r="N345" s="86">
        <f>IF(OR(B345="",D345=""),"","CNT-"&amp;TEXT(ROW()-5,"00000"))</f>
        <v/>
      </c>
      <c r="O345" s="86">
        <f>IF(P345="","",D345&amp;"|"&amp;P345)</f>
        <v/>
      </c>
      <c r="P345" s="86">
        <f>IF(OR(D345="",F345=""),"",COUNTIFS($D$6:D345,D345,$F$6:F345,"&lt;&gt;"))</f>
        <v/>
      </c>
    </row>
    <row r="346" ht="20" customHeight="1">
      <c r="B346" s="93" t="n"/>
      <c r="C346" s="94">
        <f>IF(B346="","",WEEKNUM(B346,21))</f>
        <v/>
      </c>
      <c r="D346" s="95" t="n"/>
      <c r="E346" s="86">
        <f>IF(D346="","",IFERROR(INDEX(Eng_Item,MATCH(D346,Eng_Label,0)),"not in list"))</f>
        <v/>
      </c>
      <c r="F346" s="96" t="n"/>
      <c r="G346" s="87">
        <f>IF(OR(P346="",N(P346)&lt;=1),"",INDEX($F$6:$F$3005,MATCH(D346&amp;"|"&amp;(P346-1),$O$6:$O$3005,0)))</f>
        <v/>
      </c>
      <c r="H346" s="87">
        <f>IF(G346="","",MAX(0,G346-F346))</f>
        <v/>
      </c>
      <c r="I346" s="95" t="n"/>
      <c r="J346" s="87">
        <f>IF(D346="","",IFERROR(INDEX(Eng_PAR,MATCH(D346,Eng_Label,0)),""))</f>
        <v/>
      </c>
      <c r="K346" s="97">
        <f>IF(OR(F346="",J346=""),"",F346-J346)</f>
        <v/>
      </c>
      <c r="L346" s="86">
        <f>IF(OR(F346="",J346="",N(J346)=0),"",IF(F346/J346&lt;=cfg_Crit,"CRITICAL",IF(F346/J346&lt;=cfg_Low,"LOW","OK")))</f>
        <v/>
      </c>
      <c r="M346" s="98">
        <f>IF(B346="","",DATE(YEAR(B346),MONTH(B346),1))</f>
        <v/>
      </c>
      <c r="N346" s="86">
        <f>IF(OR(B346="",D346=""),"","CNT-"&amp;TEXT(ROW()-5,"00000"))</f>
        <v/>
      </c>
      <c r="O346" s="86">
        <f>IF(P346="","",D346&amp;"|"&amp;P346)</f>
        <v/>
      </c>
      <c r="P346" s="86">
        <f>IF(OR(D346="",F346=""),"",COUNTIFS($D$6:D346,D346,$F$6:F346,"&lt;&gt;"))</f>
        <v/>
      </c>
    </row>
    <row r="347" ht="20" customHeight="1">
      <c r="B347" s="93" t="n"/>
      <c r="C347" s="94">
        <f>IF(B347="","",WEEKNUM(B347,21))</f>
        <v/>
      </c>
      <c r="D347" s="95" t="n"/>
      <c r="E347" s="86">
        <f>IF(D347="","",IFERROR(INDEX(Eng_Item,MATCH(D347,Eng_Label,0)),"not in list"))</f>
        <v/>
      </c>
      <c r="F347" s="96" t="n"/>
      <c r="G347" s="87">
        <f>IF(OR(P347="",N(P347)&lt;=1),"",INDEX($F$6:$F$3005,MATCH(D347&amp;"|"&amp;(P347-1),$O$6:$O$3005,0)))</f>
        <v/>
      </c>
      <c r="H347" s="87">
        <f>IF(G347="","",MAX(0,G347-F347))</f>
        <v/>
      </c>
      <c r="I347" s="95" t="n"/>
      <c r="J347" s="87">
        <f>IF(D347="","",IFERROR(INDEX(Eng_PAR,MATCH(D347,Eng_Label,0)),""))</f>
        <v/>
      </c>
      <c r="K347" s="97">
        <f>IF(OR(F347="",J347=""),"",F347-J347)</f>
        <v/>
      </c>
      <c r="L347" s="86">
        <f>IF(OR(F347="",J347="",N(J347)=0),"",IF(F347/J347&lt;=cfg_Crit,"CRITICAL",IF(F347/J347&lt;=cfg_Low,"LOW","OK")))</f>
        <v/>
      </c>
      <c r="M347" s="98">
        <f>IF(B347="","",DATE(YEAR(B347),MONTH(B347),1))</f>
        <v/>
      </c>
      <c r="N347" s="86">
        <f>IF(OR(B347="",D347=""),"","CNT-"&amp;TEXT(ROW()-5,"00000"))</f>
        <v/>
      </c>
      <c r="O347" s="86">
        <f>IF(P347="","",D347&amp;"|"&amp;P347)</f>
        <v/>
      </c>
      <c r="P347" s="86">
        <f>IF(OR(D347="",F347=""),"",COUNTIFS($D$6:D347,D347,$F$6:F347,"&lt;&gt;"))</f>
        <v/>
      </c>
    </row>
    <row r="348" ht="20" customHeight="1">
      <c r="B348" s="93" t="n"/>
      <c r="C348" s="94">
        <f>IF(B348="","",WEEKNUM(B348,21))</f>
        <v/>
      </c>
      <c r="D348" s="95" t="n"/>
      <c r="E348" s="86">
        <f>IF(D348="","",IFERROR(INDEX(Eng_Item,MATCH(D348,Eng_Label,0)),"not in list"))</f>
        <v/>
      </c>
      <c r="F348" s="96" t="n"/>
      <c r="G348" s="87">
        <f>IF(OR(P348="",N(P348)&lt;=1),"",INDEX($F$6:$F$3005,MATCH(D348&amp;"|"&amp;(P348-1),$O$6:$O$3005,0)))</f>
        <v/>
      </c>
      <c r="H348" s="87">
        <f>IF(G348="","",MAX(0,G348-F348))</f>
        <v/>
      </c>
      <c r="I348" s="95" t="n"/>
      <c r="J348" s="87">
        <f>IF(D348="","",IFERROR(INDEX(Eng_PAR,MATCH(D348,Eng_Label,0)),""))</f>
        <v/>
      </c>
      <c r="K348" s="97">
        <f>IF(OR(F348="",J348=""),"",F348-J348)</f>
        <v/>
      </c>
      <c r="L348" s="86">
        <f>IF(OR(F348="",J348="",N(J348)=0),"",IF(F348/J348&lt;=cfg_Crit,"CRITICAL",IF(F348/J348&lt;=cfg_Low,"LOW","OK")))</f>
        <v/>
      </c>
      <c r="M348" s="98">
        <f>IF(B348="","",DATE(YEAR(B348),MONTH(B348),1))</f>
        <v/>
      </c>
      <c r="N348" s="86">
        <f>IF(OR(B348="",D348=""),"","CNT-"&amp;TEXT(ROW()-5,"00000"))</f>
        <v/>
      </c>
      <c r="O348" s="86">
        <f>IF(P348="","",D348&amp;"|"&amp;P348)</f>
        <v/>
      </c>
      <c r="P348" s="86">
        <f>IF(OR(D348="",F348=""),"",COUNTIFS($D$6:D348,D348,$F$6:F348,"&lt;&gt;"))</f>
        <v/>
      </c>
    </row>
    <row r="349" ht="20" customHeight="1">
      <c r="B349" s="93" t="n"/>
      <c r="C349" s="94">
        <f>IF(B349="","",WEEKNUM(B349,21))</f>
        <v/>
      </c>
      <c r="D349" s="95" t="n"/>
      <c r="E349" s="86">
        <f>IF(D349="","",IFERROR(INDEX(Eng_Item,MATCH(D349,Eng_Label,0)),"not in list"))</f>
        <v/>
      </c>
      <c r="F349" s="96" t="n"/>
      <c r="G349" s="87">
        <f>IF(OR(P349="",N(P349)&lt;=1),"",INDEX($F$6:$F$3005,MATCH(D349&amp;"|"&amp;(P349-1),$O$6:$O$3005,0)))</f>
        <v/>
      </c>
      <c r="H349" s="87">
        <f>IF(G349="","",MAX(0,G349-F349))</f>
        <v/>
      </c>
      <c r="I349" s="95" t="n"/>
      <c r="J349" s="87">
        <f>IF(D349="","",IFERROR(INDEX(Eng_PAR,MATCH(D349,Eng_Label,0)),""))</f>
        <v/>
      </c>
      <c r="K349" s="97">
        <f>IF(OR(F349="",J349=""),"",F349-J349)</f>
        <v/>
      </c>
      <c r="L349" s="86">
        <f>IF(OR(F349="",J349="",N(J349)=0),"",IF(F349/J349&lt;=cfg_Crit,"CRITICAL",IF(F349/J349&lt;=cfg_Low,"LOW","OK")))</f>
        <v/>
      </c>
      <c r="M349" s="98">
        <f>IF(B349="","",DATE(YEAR(B349),MONTH(B349),1))</f>
        <v/>
      </c>
      <c r="N349" s="86">
        <f>IF(OR(B349="",D349=""),"","CNT-"&amp;TEXT(ROW()-5,"00000"))</f>
        <v/>
      </c>
      <c r="O349" s="86">
        <f>IF(P349="","",D349&amp;"|"&amp;P349)</f>
        <v/>
      </c>
      <c r="P349" s="86">
        <f>IF(OR(D349="",F349=""),"",COUNTIFS($D$6:D349,D349,$F$6:F349,"&lt;&gt;"))</f>
        <v/>
      </c>
    </row>
    <row r="350" ht="20" customHeight="1">
      <c r="B350" s="93" t="n"/>
      <c r="C350" s="94">
        <f>IF(B350="","",WEEKNUM(B350,21))</f>
        <v/>
      </c>
      <c r="D350" s="95" t="n"/>
      <c r="E350" s="86">
        <f>IF(D350="","",IFERROR(INDEX(Eng_Item,MATCH(D350,Eng_Label,0)),"not in list"))</f>
        <v/>
      </c>
      <c r="F350" s="96" t="n"/>
      <c r="G350" s="87">
        <f>IF(OR(P350="",N(P350)&lt;=1),"",INDEX($F$6:$F$3005,MATCH(D350&amp;"|"&amp;(P350-1),$O$6:$O$3005,0)))</f>
        <v/>
      </c>
      <c r="H350" s="87">
        <f>IF(G350="","",MAX(0,G350-F350))</f>
        <v/>
      </c>
      <c r="I350" s="95" t="n"/>
      <c r="J350" s="87">
        <f>IF(D350="","",IFERROR(INDEX(Eng_PAR,MATCH(D350,Eng_Label,0)),""))</f>
        <v/>
      </c>
      <c r="K350" s="97">
        <f>IF(OR(F350="",J350=""),"",F350-J350)</f>
        <v/>
      </c>
      <c r="L350" s="86">
        <f>IF(OR(F350="",J350="",N(J350)=0),"",IF(F350/J350&lt;=cfg_Crit,"CRITICAL",IF(F350/J350&lt;=cfg_Low,"LOW","OK")))</f>
        <v/>
      </c>
      <c r="M350" s="98">
        <f>IF(B350="","",DATE(YEAR(B350),MONTH(B350),1))</f>
        <v/>
      </c>
      <c r="N350" s="86">
        <f>IF(OR(B350="",D350=""),"","CNT-"&amp;TEXT(ROW()-5,"00000"))</f>
        <v/>
      </c>
      <c r="O350" s="86">
        <f>IF(P350="","",D350&amp;"|"&amp;P350)</f>
        <v/>
      </c>
      <c r="P350" s="86">
        <f>IF(OR(D350="",F350=""),"",COUNTIFS($D$6:D350,D350,$F$6:F350,"&lt;&gt;"))</f>
        <v/>
      </c>
    </row>
    <row r="351" ht="20" customHeight="1">
      <c r="B351" s="93" t="n"/>
      <c r="C351" s="94">
        <f>IF(B351="","",WEEKNUM(B351,21))</f>
        <v/>
      </c>
      <c r="D351" s="95" t="n"/>
      <c r="E351" s="86">
        <f>IF(D351="","",IFERROR(INDEX(Eng_Item,MATCH(D351,Eng_Label,0)),"not in list"))</f>
        <v/>
      </c>
      <c r="F351" s="96" t="n"/>
      <c r="G351" s="87">
        <f>IF(OR(P351="",N(P351)&lt;=1),"",INDEX($F$6:$F$3005,MATCH(D351&amp;"|"&amp;(P351-1),$O$6:$O$3005,0)))</f>
        <v/>
      </c>
      <c r="H351" s="87">
        <f>IF(G351="","",MAX(0,G351-F351))</f>
        <v/>
      </c>
      <c r="I351" s="95" t="n"/>
      <c r="J351" s="87">
        <f>IF(D351="","",IFERROR(INDEX(Eng_PAR,MATCH(D351,Eng_Label,0)),""))</f>
        <v/>
      </c>
      <c r="K351" s="97">
        <f>IF(OR(F351="",J351=""),"",F351-J351)</f>
        <v/>
      </c>
      <c r="L351" s="86">
        <f>IF(OR(F351="",J351="",N(J351)=0),"",IF(F351/J351&lt;=cfg_Crit,"CRITICAL",IF(F351/J351&lt;=cfg_Low,"LOW","OK")))</f>
        <v/>
      </c>
      <c r="M351" s="98">
        <f>IF(B351="","",DATE(YEAR(B351),MONTH(B351),1))</f>
        <v/>
      </c>
      <c r="N351" s="86">
        <f>IF(OR(B351="",D351=""),"","CNT-"&amp;TEXT(ROW()-5,"00000"))</f>
        <v/>
      </c>
      <c r="O351" s="86">
        <f>IF(P351="","",D351&amp;"|"&amp;P351)</f>
        <v/>
      </c>
      <c r="P351" s="86">
        <f>IF(OR(D351="",F351=""),"",COUNTIFS($D$6:D351,D351,$F$6:F351,"&lt;&gt;"))</f>
        <v/>
      </c>
    </row>
    <row r="352" ht="20" customHeight="1">
      <c r="B352" s="93" t="n"/>
      <c r="C352" s="94">
        <f>IF(B352="","",WEEKNUM(B352,21))</f>
        <v/>
      </c>
      <c r="D352" s="95" t="n"/>
      <c r="E352" s="86">
        <f>IF(D352="","",IFERROR(INDEX(Eng_Item,MATCH(D352,Eng_Label,0)),"not in list"))</f>
        <v/>
      </c>
      <c r="F352" s="96" t="n"/>
      <c r="G352" s="87">
        <f>IF(OR(P352="",N(P352)&lt;=1),"",INDEX($F$6:$F$3005,MATCH(D352&amp;"|"&amp;(P352-1),$O$6:$O$3005,0)))</f>
        <v/>
      </c>
      <c r="H352" s="87">
        <f>IF(G352="","",MAX(0,G352-F352))</f>
        <v/>
      </c>
      <c r="I352" s="95" t="n"/>
      <c r="J352" s="87">
        <f>IF(D352="","",IFERROR(INDEX(Eng_PAR,MATCH(D352,Eng_Label,0)),""))</f>
        <v/>
      </c>
      <c r="K352" s="97">
        <f>IF(OR(F352="",J352=""),"",F352-J352)</f>
        <v/>
      </c>
      <c r="L352" s="86">
        <f>IF(OR(F352="",J352="",N(J352)=0),"",IF(F352/J352&lt;=cfg_Crit,"CRITICAL",IF(F352/J352&lt;=cfg_Low,"LOW","OK")))</f>
        <v/>
      </c>
      <c r="M352" s="98">
        <f>IF(B352="","",DATE(YEAR(B352),MONTH(B352),1))</f>
        <v/>
      </c>
      <c r="N352" s="86">
        <f>IF(OR(B352="",D352=""),"","CNT-"&amp;TEXT(ROW()-5,"00000"))</f>
        <v/>
      </c>
      <c r="O352" s="86">
        <f>IF(P352="","",D352&amp;"|"&amp;P352)</f>
        <v/>
      </c>
      <c r="P352" s="86">
        <f>IF(OR(D352="",F352=""),"",COUNTIFS($D$6:D352,D352,$F$6:F352,"&lt;&gt;"))</f>
        <v/>
      </c>
    </row>
    <row r="353" ht="20" customHeight="1">
      <c r="B353" s="93" t="n"/>
      <c r="C353" s="94">
        <f>IF(B353="","",WEEKNUM(B353,21))</f>
        <v/>
      </c>
      <c r="D353" s="95" t="n"/>
      <c r="E353" s="86">
        <f>IF(D353="","",IFERROR(INDEX(Eng_Item,MATCH(D353,Eng_Label,0)),"not in list"))</f>
        <v/>
      </c>
      <c r="F353" s="96" t="n"/>
      <c r="G353" s="87">
        <f>IF(OR(P353="",N(P353)&lt;=1),"",INDEX($F$6:$F$3005,MATCH(D353&amp;"|"&amp;(P353-1),$O$6:$O$3005,0)))</f>
        <v/>
      </c>
      <c r="H353" s="87">
        <f>IF(G353="","",MAX(0,G353-F353))</f>
        <v/>
      </c>
      <c r="I353" s="95" t="n"/>
      <c r="J353" s="87">
        <f>IF(D353="","",IFERROR(INDEX(Eng_PAR,MATCH(D353,Eng_Label,0)),""))</f>
        <v/>
      </c>
      <c r="K353" s="97">
        <f>IF(OR(F353="",J353=""),"",F353-J353)</f>
        <v/>
      </c>
      <c r="L353" s="86">
        <f>IF(OR(F353="",J353="",N(J353)=0),"",IF(F353/J353&lt;=cfg_Crit,"CRITICAL",IF(F353/J353&lt;=cfg_Low,"LOW","OK")))</f>
        <v/>
      </c>
      <c r="M353" s="98">
        <f>IF(B353="","",DATE(YEAR(B353),MONTH(B353),1))</f>
        <v/>
      </c>
      <c r="N353" s="86">
        <f>IF(OR(B353="",D353=""),"","CNT-"&amp;TEXT(ROW()-5,"00000"))</f>
        <v/>
      </c>
      <c r="O353" s="86">
        <f>IF(P353="","",D353&amp;"|"&amp;P353)</f>
        <v/>
      </c>
      <c r="P353" s="86">
        <f>IF(OR(D353="",F353=""),"",COUNTIFS($D$6:D353,D353,$F$6:F353,"&lt;&gt;"))</f>
        <v/>
      </c>
    </row>
    <row r="354" ht="20" customHeight="1">
      <c r="B354" s="93" t="n"/>
      <c r="C354" s="94">
        <f>IF(B354="","",WEEKNUM(B354,21))</f>
        <v/>
      </c>
      <c r="D354" s="95" t="n"/>
      <c r="E354" s="86">
        <f>IF(D354="","",IFERROR(INDEX(Eng_Item,MATCH(D354,Eng_Label,0)),"not in list"))</f>
        <v/>
      </c>
      <c r="F354" s="96" t="n"/>
      <c r="G354" s="87">
        <f>IF(OR(P354="",N(P354)&lt;=1),"",INDEX($F$6:$F$3005,MATCH(D354&amp;"|"&amp;(P354-1),$O$6:$O$3005,0)))</f>
        <v/>
      </c>
      <c r="H354" s="87">
        <f>IF(G354="","",MAX(0,G354-F354))</f>
        <v/>
      </c>
      <c r="I354" s="95" t="n"/>
      <c r="J354" s="87">
        <f>IF(D354="","",IFERROR(INDEX(Eng_PAR,MATCH(D354,Eng_Label,0)),""))</f>
        <v/>
      </c>
      <c r="K354" s="97">
        <f>IF(OR(F354="",J354=""),"",F354-J354)</f>
        <v/>
      </c>
      <c r="L354" s="86">
        <f>IF(OR(F354="",J354="",N(J354)=0),"",IF(F354/J354&lt;=cfg_Crit,"CRITICAL",IF(F354/J354&lt;=cfg_Low,"LOW","OK")))</f>
        <v/>
      </c>
      <c r="M354" s="98">
        <f>IF(B354="","",DATE(YEAR(B354),MONTH(B354),1))</f>
        <v/>
      </c>
      <c r="N354" s="86">
        <f>IF(OR(B354="",D354=""),"","CNT-"&amp;TEXT(ROW()-5,"00000"))</f>
        <v/>
      </c>
      <c r="O354" s="86">
        <f>IF(P354="","",D354&amp;"|"&amp;P354)</f>
        <v/>
      </c>
      <c r="P354" s="86">
        <f>IF(OR(D354="",F354=""),"",COUNTIFS($D$6:D354,D354,$F$6:F354,"&lt;&gt;"))</f>
        <v/>
      </c>
    </row>
    <row r="355" ht="20" customHeight="1">
      <c r="B355" s="93" t="n"/>
      <c r="C355" s="94">
        <f>IF(B355="","",WEEKNUM(B355,21))</f>
        <v/>
      </c>
      <c r="D355" s="95" t="n"/>
      <c r="E355" s="86">
        <f>IF(D355="","",IFERROR(INDEX(Eng_Item,MATCH(D355,Eng_Label,0)),"not in list"))</f>
        <v/>
      </c>
      <c r="F355" s="96" t="n"/>
      <c r="G355" s="87">
        <f>IF(OR(P355="",N(P355)&lt;=1),"",INDEX($F$6:$F$3005,MATCH(D355&amp;"|"&amp;(P355-1),$O$6:$O$3005,0)))</f>
        <v/>
      </c>
      <c r="H355" s="87">
        <f>IF(G355="","",MAX(0,G355-F355))</f>
        <v/>
      </c>
      <c r="I355" s="95" t="n"/>
      <c r="J355" s="87">
        <f>IF(D355="","",IFERROR(INDEX(Eng_PAR,MATCH(D355,Eng_Label,0)),""))</f>
        <v/>
      </c>
      <c r="K355" s="97">
        <f>IF(OR(F355="",J355=""),"",F355-J355)</f>
        <v/>
      </c>
      <c r="L355" s="86">
        <f>IF(OR(F355="",J355="",N(J355)=0),"",IF(F355/J355&lt;=cfg_Crit,"CRITICAL",IF(F355/J355&lt;=cfg_Low,"LOW","OK")))</f>
        <v/>
      </c>
      <c r="M355" s="98">
        <f>IF(B355="","",DATE(YEAR(B355),MONTH(B355),1))</f>
        <v/>
      </c>
      <c r="N355" s="86">
        <f>IF(OR(B355="",D355=""),"","CNT-"&amp;TEXT(ROW()-5,"00000"))</f>
        <v/>
      </c>
      <c r="O355" s="86">
        <f>IF(P355="","",D355&amp;"|"&amp;P355)</f>
        <v/>
      </c>
      <c r="P355" s="86">
        <f>IF(OR(D355="",F355=""),"",COUNTIFS($D$6:D355,D355,$F$6:F355,"&lt;&gt;"))</f>
        <v/>
      </c>
    </row>
    <row r="356" ht="20" customHeight="1">
      <c r="B356" s="93" t="n"/>
      <c r="C356" s="94">
        <f>IF(B356="","",WEEKNUM(B356,21))</f>
        <v/>
      </c>
      <c r="D356" s="95" t="n"/>
      <c r="E356" s="86">
        <f>IF(D356="","",IFERROR(INDEX(Eng_Item,MATCH(D356,Eng_Label,0)),"not in list"))</f>
        <v/>
      </c>
      <c r="F356" s="96" t="n"/>
      <c r="G356" s="87">
        <f>IF(OR(P356="",N(P356)&lt;=1),"",INDEX($F$6:$F$3005,MATCH(D356&amp;"|"&amp;(P356-1),$O$6:$O$3005,0)))</f>
        <v/>
      </c>
      <c r="H356" s="87">
        <f>IF(G356="","",MAX(0,G356-F356))</f>
        <v/>
      </c>
      <c r="I356" s="95" t="n"/>
      <c r="J356" s="87">
        <f>IF(D356="","",IFERROR(INDEX(Eng_PAR,MATCH(D356,Eng_Label,0)),""))</f>
        <v/>
      </c>
      <c r="K356" s="97">
        <f>IF(OR(F356="",J356=""),"",F356-J356)</f>
        <v/>
      </c>
      <c r="L356" s="86">
        <f>IF(OR(F356="",J356="",N(J356)=0),"",IF(F356/J356&lt;=cfg_Crit,"CRITICAL",IF(F356/J356&lt;=cfg_Low,"LOW","OK")))</f>
        <v/>
      </c>
      <c r="M356" s="98">
        <f>IF(B356="","",DATE(YEAR(B356),MONTH(B356),1))</f>
        <v/>
      </c>
      <c r="N356" s="86">
        <f>IF(OR(B356="",D356=""),"","CNT-"&amp;TEXT(ROW()-5,"00000"))</f>
        <v/>
      </c>
      <c r="O356" s="86">
        <f>IF(P356="","",D356&amp;"|"&amp;P356)</f>
        <v/>
      </c>
      <c r="P356" s="86">
        <f>IF(OR(D356="",F356=""),"",COUNTIFS($D$6:D356,D356,$F$6:F356,"&lt;&gt;"))</f>
        <v/>
      </c>
    </row>
    <row r="357" ht="20" customHeight="1">
      <c r="B357" s="93" t="n"/>
      <c r="C357" s="94">
        <f>IF(B357="","",WEEKNUM(B357,21))</f>
        <v/>
      </c>
      <c r="D357" s="95" t="n"/>
      <c r="E357" s="86">
        <f>IF(D357="","",IFERROR(INDEX(Eng_Item,MATCH(D357,Eng_Label,0)),"not in list"))</f>
        <v/>
      </c>
      <c r="F357" s="96" t="n"/>
      <c r="G357" s="87">
        <f>IF(OR(P357="",N(P357)&lt;=1),"",INDEX($F$6:$F$3005,MATCH(D357&amp;"|"&amp;(P357-1),$O$6:$O$3005,0)))</f>
        <v/>
      </c>
      <c r="H357" s="87">
        <f>IF(G357="","",MAX(0,G357-F357))</f>
        <v/>
      </c>
      <c r="I357" s="95" t="n"/>
      <c r="J357" s="87">
        <f>IF(D357="","",IFERROR(INDEX(Eng_PAR,MATCH(D357,Eng_Label,0)),""))</f>
        <v/>
      </c>
      <c r="K357" s="97">
        <f>IF(OR(F357="",J357=""),"",F357-J357)</f>
        <v/>
      </c>
      <c r="L357" s="86">
        <f>IF(OR(F357="",J357="",N(J357)=0),"",IF(F357/J357&lt;=cfg_Crit,"CRITICAL",IF(F357/J357&lt;=cfg_Low,"LOW","OK")))</f>
        <v/>
      </c>
      <c r="M357" s="98">
        <f>IF(B357="","",DATE(YEAR(B357),MONTH(B357),1))</f>
        <v/>
      </c>
      <c r="N357" s="86">
        <f>IF(OR(B357="",D357=""),"","CNT-"&amp;TEXT(ROW()-5,"00000"))</f>
        <v/>
      </c>
      <c r="O357" s="86">
        <f>IF(P357="","",D357&amp;"|"&amp;P357)</f>
        <v/>
      </c>
      <c r="P357" s="86">
        <f>IF(OR(D357="",F357=""),"",COUNTIFS($D$6:D357,D357,$F$6:F357,"&lt;&gt;"))</f>
        <v/>
      </c>
    </row>
    <row r="358" ht="20" customHeight="1">
      <c r="B358" s="93" t="n"/>
      <c r="C358" s="94">
        <f>IF(B358="","",WEEKNUM(B358,21))</f>
        <v/>
      </c>
      <c r="D358" s="95" t="n"/>
      <c r="E358" s="86">
        <f>IF(D358="","",IFERROR(INDEX(Eng_Item,MATCH(D358,Eng_Label,0)),"not in list"))</f>
        <v/>
      </c>
      <c r="F358" s="96" t="n"/>
      <c r="G358" s="87">
        <f>IF(OR(P358="",N(P358)&lt;=1),"",INDEX($F$6:$F$3005,MATCH(D358&amp;"|"&amp;(P358-1),$O$6:$O$3005,0)))</f>
        <v/>
      </c>
      <c r="H358" s="87">
        <f>IF(G358="","",MAX(0,G358-F358))</f>
        <v/>
      </c>
      <c r="I358" s="95" t="n"/>
      <c r="J358" s="87">
        <f>IF(D358="","",IFERROR(INDEX(Eng_PAR,MATCH(D358,Eng_Label,0)),""))</f>
        <v/>
      </c>
      <c r="K358" s="97">
        <f>IF(OR(F358="",J358=""),"",F358-J358)</f>
        <v/>
      </c>
      <c r="L358" s="86">
        <f>IF(OR(F358="",J358="",N(J358)=0),"",IF(F358/J358&lt;=cfg_Crit,"CRITICAL",IF(F358/J358&lt;=cfg_Low,"LOW","OK")))</f>
        <v/>
      </c>
      <c r="M358" s="98">
        <f>IF(B358="","",DATE(YEAR(B358),MONTH(B358),1))</f>
        <v/>
      </c>
      <c r="N358" s="86">
        <f>IF(OR(B358="",D358=""),"","CNT-"&amp;TEXT(ROW()-5,"00000"))</f>
        <v/>
      </c>
      <c r="O358" s="86">
        <f>IF(P358="","",D358&amp;"|"&amp;P358)</f>
        <v/>
      </c>
      <c r="P358" s="86">
        <f>IF(OR(D358="",F358=""),"",COUNTIFS($D$6:D358,D358,$F$6:F358,"&lt;&gt;"))</f>
        <v/>
      </c>
    </row>
    <row r="359" ht="20" customHeight="1">
      <c r="B359" s="93" t="n"/>
      <c r="C359" s="94">
        <f>IF(B359="","",WEEKNUM(B359,21))</f>
        <v/>
      </c>
      <c r="D359" s="95" t="n"/>
      <c r="E359" s="86">
        <f>IF(D359="","",IFERROR(INDEX(Eng_Item,MATCH(D359,Eng_Label,0)),"not in list"))</f>
        <v/>
      </c>
      <c r="F359" s="96" t="n"/>
      <c r="G359" s="87">
        <f>IF(OR(P359="",N(P359)&lt;=1),"",INDEX($F$6:$F$3005,MATCH(D359&amp;"|"&amp;(P359-1),$O$6:$O$3005,0)))</f>
        <v/>
      </c>
      <c r="H359" s="87">
        <f>IF(G359="","",MAX(0,G359-F359))</f>
        <v/>
      </c>
      <c r="I359" s="95" t="n"/>
      <c r="J359" s="87">
        <f>IF(D359="","",IFERROR(INDEX(Eng_PAR,MATCH(D359,Eng_Label,0)),""))</f>
        <v/>
      </c>
      <c r="K359" s="97">
        <f>IF(OR(F359="",J359=""),"",F359-J359)</f>
        <v/>
      </c>
      <c r="L359" s="86">
        <f>IF(OR(F359="",J359="",N(J359)=0),"",IF(F359/J359&lt;=cfg_Crit,"CRITICAL",IF(F359/J359&lt;=cfg_Low,"LOW","OK")))</f>
        <v/>
      </c>
      <c r="M359" s="98">
        <f>IF(B359="","",DATE(YEAR(B359),MONTH(B359),1))</f>
        <v/>
      </c>
      <c r="N359" s="86">
        <f>IF(OR(B359="",D359=""),"","CNT-"&amp;TEXT(ROW()-5,"00000"))</f>
        <v/>
      </c>
      <c r="O359" s="86">
        <f>IF(P359="","",D359&amp;"|"&amp;P359)</f>
        <v/>
      </c>
      <c r="P359" s="86">
        <f>IF(OR(D359="",F359=""),"",COUNTIFS($D$6:D359,D359,$F$6:F359,"&lt;&gt;"))</f>
        <v/>
      </c>
    </row>
    <row r="360" ht="20" customHeight="1">
      <c r="B360" s="93" t="n"/>
      <c r="C360" s="94">
        <f>IF(B360="","",WEEKNUM(B360,21))</f>
        <v/>
      </c>
      <c r="D360" s="95" t="n"/>
      <c r="E360" s="86">
        <f>IF(D360="","",IFERROR(INDEX(Eng_Item,MATCH(D360,Eng_Label,0)),"not in list"))</f>
        <v/>
      </c>
      <c r="F360" s="96" t="n"/>
      <c r="G360" s="87">
        <f>IF(OR(P360="",N(P360)&lt;=1),"",INDEX($F$6:$F$3005,MATCH(D360&amp;"|"&amp;(P360-1),$O$6:$O$3005,0)))</f>
        <v/>
      </c>
      <c r="H360" s="87">
        <f>IF(G360="","",MAX(0,G360-F360))</f>
        <v/>
      </c>
      <c r="I360" s="95" t="n"/>
      <c r="J360" s="87">
        <f>IF(D360="","",IFERROR(INDEX(Eng_PAR,MATCH(D360,Eng_Label,0)),""))</f>
        <v/>
      </c>
      <c r="K360" s="97">
        <f>IF(OR(F360="",J360=""),"",F360-J360)</f>
        <v/>
      </c>
      <c r="L360" s="86">
        <f>IF(OR(F360="",J360="",N(J360)=0),"",IF(F360/J360&lt;=cfg_Crit,"CRITICAL",IF(F360/J360&lt;=cfg_Low,"LOW","OK")))</f>
        <v/>
      </c>
      <c r="M360" s="98">
        <f>IF(B360="","",DATE(YEAR(B360),MONTH(B360),1))</f>
        <v/>
      </c>
      <c r="N360" s="86">
        <f>IF(OR(B360="",D360=""),"","CNT-"&amp;TEXT(ROW()-5,"00000"))</f>
        <v/>
      </c>
      <c r="O360" s="86">
        <f>IF(P360="","",D360&amp;"|"&amp;P360)</f>
        <v/>
      </c>
      <c r="P360" s="86">
        <f>IF(OR(D360="",F360=""),"",COUNTIFS($D$6:D360,D360,$F$6:F360,"&lt;&gt;"))</f>
        <v/>
      </c>
    </row>
    <row r="361" ht="20" customHeight="1">
      <c r="B361" s="93" t="n"/>
      <c r="C361" s="94">
        <f>IF(B361="","",WEEKNUM(B361,21))</f>
        <v/>
      </c>
      <c r="D361" s="95" t="n"/>
      <c r="E361" s="86">
        <f>IF(D361="","",IFERROR(INDEX(Eng_Item,MATCH(D361,Eng_Label,0)),"not in list"))</f>
        <v/>
      </c>
      <c r="F361" s="96" t="n"/>
      <c r="G361" s="87">
        <f>IF(OR(P361="",N(P361)&lt;=1),"",INDEX($F$6:$F$3005,MATCH(D361&amp;"|"&amp;(P361-1),$O$6:$O$3005,0)))</f>
        <v/>
      </c>
      <c r="H361" s="87">
        <f>IF(G361="","",MAX(0,G361-F361))</f>
        <v/>
      </c>
      <c r="I361" s="95" t="n"/>
      <c r="J361" s="87">
        <f>IF(D361="","",IFERROR(INDEX(Eng_PAR,MATCH(D361,Eng_Label,0)),""))</f>
        <v/>
      </c>
      <c r="K361" s="97">
        <f>IF(OR(F361="",J361=""),"",F361-J361)</f>
        <v/>
      </c>
      <c r="L361" s="86">
        <f>IF(OR(F361="",J361="",N(J361)=0),"",IF(F361/J361&lt;=cfg_Crit,"CRITICAL",IF(F361/J361&lt;=cfg_Low,"LOW","OK")))</f>
        <v/>
      </c>
      <c r="M361" s="98">
        <f>IF(B361="","",DATE(YEAR(B361),MONTH(B361),1))</f>
        <v/>
      </c>
      <c r="N361" s="86">
        <f>IF(OR(B361="",D361=""),"","CNT-"&amp;TEXT(ROW()-5,"00000"))</f>
        <v/>
      </c>
      <c r="O361" s="86">
        <f>IF(P361="","",D361&amp;"|"&amp;P361)</f>
        <v/>
      </c>
      <c r="P361" s="86">
        <f>IF(OR(D361="",F361=""),"",COUNTIFS($D$6:D361,D361,$F$6:F361,"&lt;&gt;"))</f>
        <v/>
      </c>
    </row>
    <row r="362" ht="20" customHeight="1">
      <c r="B362" s="93" t="n"/>
      <c r="C362" s="94">
        <f>IF(B362="","",WEEKNUM(B362,21))</f>
        <v/>
      </c>
      <c r="D362" s="95" t="n"/>
      <c r="E362" s="86">
        <f>IF(D362="","",IFERROR(INDEX(Eng_Item,MATCH(D362,Eng_Label,0)),"not in list"))</f>
        <v/>
      </c>
      <c r="F362" s="96" t="n"/>
      <c r="G362" s="87">
        <f>IF(OR(P362="",N(P362)&lt;=1),"",INDEX($F$6:$F$3005,MATCH(D362&amp;"|"&amp;(P362-1),$O$6:$O$3005,0)))</f>
        <v/>
      </c>
      <c r="H362" s="87">
        <f>IF(G362="","",MAX(0,G362-F362))</f>
        <v/>
      </c>
      <c r="I362" s="95" t="n"/>
      <c r="J362" s="87">
        <f>IF(D362="","",IFERROR(INDEX(Eng_PAR,MATCH(D362,Eng_Label,0)),""))</f>
        <v/>
      </c>
      <c r="K362" s="97">
        <f>IF(OR(F362="",J362=""),"",F362-J362)</f>
        <v/>
      </c>
      <c r="L362" s="86">
        <f>IF(OR(F362="",J362="",N(J362)=0),"",IF(F362/J362&lt;=cfg_Crit,"CRITICAL",IF(F362/J362&lt;=cfg_Low,"LOW","OK")))</f>
        <v/>
      </c>
      <c r="M362" s="98">
        <f>IF(B362="","",DATE(YEAR(B362),MONTH(B362),1))</f>
        <v/>
      </c>
      <c r="N362" s="86">
        <f>IF(OR(B362="",D362=""),"","CNT-"&amp;TEXT(ROW()-5,"00000"))</f>
        <v/>
      </c>
      <c r="O362" s="86">
        <f>IF(P362="","",D362&amp;"|"&amp;P362)</f>
        <v/>
      </c>
      <c r="P362" s="86">
        <f>IF(OR(D362="",F362=""),"",COUNTIFS($D$6:D362,D362,$F$6:F362,"&lt;&gt;"))</f>
        <v/>
      </c>
    </row>
    <row r="363" ht="20" customHeight="1">
      <c r="B363" s="93" t="n"/>
      <c r="C363" s="94">
        <f>IF(B363="","",WEEKNUM(B363,21))</f>
        <v/>
      </c>
      <c r="D363" s="95" t="n"/>
      <c r="E363" s="86">
        <f>IF(D363="","",IFERROR(INDEX(Eng_Item,MATCH(D363,Eng_Label,0)),"not in list"))</f>
        <v/>
      </c>
      <c r="F363" s="96" t="n"/>
      <c r="G363" s="87">
        <f>IF(OR(P363="",N(P363)&lt;=1),"",INDEX($F$6:$F$3005,MATCH(D363&amp;"|"&amp;(P363-1),$O$6:$O$3005,0)))</f>
        <v/>
      </c>
      <c r="H363" s="87">
        <f>IF(G363="","",MAX(0,G363-F363))</f>
        <v/>
      </c>
      <c r="I363" s="95" t="n"/>
      <c r="J363" s="87">
        <f>IF(D363="","",IFERROR(INDEX(Eng_PAR,MATCH(D363,Eng_Label,0)),""))</f>
        <v/>
      </c>
      <c r="K363" s="97">
        <f>IF(OR(F363="",J363=""),"",F363-J363)</f>
        <v/>
      </c>
      <c r="L363" s="86">
        <f>IF(OR(F363="",J363="",N(J363)=0),"",IF(F363/J363&lt;=cfg_Crit,"CRITICAL",IF(F363/J363&lt;=cfg_Low,"LOW","OK")))</f>
        <v/>
      </c>
      <c r="M363" s="98">
        <f>IF(B363="","",DATE(YEAR(B363),MONTH(B363),1))</f>
        <v/>
      </c>
      <c r="N363" s="86">
        <f>IF(OR(B363="",D363=""),"","CNT-"&amp;TEXT(ROW()-5,"00000"))</f>
        <v/>
      </c>
      <c r="O363" s="86">
        <f>IF(P363="","",D363&amp;"|"&amp;P363)</f>
        <v/>
      </c>
      <c r="P363" s="86">
        <f>IF(OR(D363="",F363=""),"",COUNTIFS($D$6:D363,D363,$F$6:F363,"&lt;&gt;"))</f>
        <v/>
      </c>
    </row>
    <row r="364" ht="20" customHeight="1">
      <c r="B364" s="93" t="n"/>
      <c r="C364" s="94">
        <f>IF(B364="","",WEEKNUM(B364,21))</f>
        <v/>
      </c>
      <c r="D364" s="95" t="n"/>
      <c r="E364" s="86">
        <f>IF(D364="","",IFERROR(INDEX(Eng_Item,MATCH(D364,Eng_Label,0)),"not in list"))</f>
        <v/>
      </c>
      <c r="F364" s="96" t="n"/>
      <c r="G364" s="87">
        <f>IF(OR(P364="",N(P364)&lt;=1),"",INDEX($F$6:$F$3005,MATCH(D364&amp;"|"&amp;(P364-1),$O$6:$O$3005,0)))</f>
        <v/>
      </c>
      <c r="H364" s="87">
        <f>IF(G364="","",MAX(0,G364-F364))</f>
        <v/>
      </c>
      <c r="I364" s="95" t="n"/>
      <c r="J364" s="87">
        <f>IF(D364="","",IFERROR(INDEX(Eng_PAR,MATCH(D364,Eng_Label,0)),""))</f>
        <v/>
      </c>
      <c r="K364" s="97">
        <f>IF(OR(F364="",J364=""),"",F364-J364)</f>
        <v/>
      </c>
      <c r="L364" s="86">
        <f>IF(OR(F364="",J364="",N(J364)=0),"",IF(F364/J364&lt;=cfg_Crit,"CRITICAL",IF(F364/J364&lt;=cfg_Low,"LOW","OK")))</f>
        <v/>
      </c>
      <c r="M364" s="98">
        <f>IF(B364="","",DATE(YEAR(B364),MONTH(B364),1))</f>
        <v/>
      </c>
      <c r="N364" s="86">
        <f>IF(OR(B364="",D364=""),"","CNT-"&amp;TEXT(ROW()-5,"00000"))</f>
        <v/>
      </c>
      <c r="O364" s="86">
        <f>IF(P364="","",D364&amp;"|"&amp;P364)</f>
        <v/>
      </c>
      <c r="P364" s="86">
        <f>IF(OR(D364="",F364=""),"",COUNTIFS($D$6:D364,D364,$F$6:F364,"&lt;&gt;"))</f>
        <v/>
      </c>
    </row>
    <row r="365" ht="20" customHeight="1">
      <c r="B365" s="93" t="n"/>
      <c r="C365" s="94">
        <f>IF(B365="","",WEEKNUM(B365,21))</f>
        <v/>
      </c>
      <c r="D365" s="95" t="n"/>
      <c r="E365" s="86">
        <f>IF(D365="","",IFERROR(INDEX(Eng_Item,MATCH(D365,Eng_Label,0)),"not in list"))</f>
        <v/>
      </c>
      <c r="F365" s="96" t="n"/>
      <c r="G365" s="87">
        <f>IF(OR(P365="",N(P365)&lt;=1),"",INDEX($F$6:$F$3005,MATCH(D365&amp;"|"&amp;(P365-1),$O$6:$O$3005,0)))</f>
        <v/>
      </c>
      <c r="H365" s="87">
        <f>IF(G365="","",MAX(0,G365-F365))</f>
        <v/>
      </c>
      <c r="I365" s="95" t="n"/>
      <c r="J365" s="87">
        <f>IF(D365="","",IFERROR(INDEX(Eng_PAR,MATCH(D365,Eng_Label,0)),""))</f>
        <v/>
      </c>
      <c r="K365" s="97">
        <f>IF(OR(F365="",J365=""),"",F365-J365)</f>
        <v/>
      </c>
      <c r="L365" s="86">
        <f>IF(OR(F365="",J365="",N(J365)=0),"",IF(F365/J365&lt;=cfg_Crit,"CRITICAL",IF(F365/J365&lt;=cfg_Low,"LOW","OK")))</f>
        <v/>
      </c>
      <c r="M365" s="98">
        <f>IF(B365="","",DATE(YEAR(B365),MONTH(B365),1))</f>
        <v/>
      </c>
      <c r="N365" s="86">
        <f>IF(OR(B365="",D365=""),"","CNT-"&amp;TEXT(ROW()-5,"00000"))</f>
        <v/>
      </c>
      <c r="O365" s="86">
        <f>IF(P365="","",D365&amp;"|"&amp;P365)</f>
        <v/>
      </c>
      <c r="P365" s="86">
        <f>IF(OR(D365="",F365=""),"",COUNTIFS($D$6:D365,D365,$F$6:F365,"&lt;&gt;"))</f>
        <v/>
      </c>
    </row>
    <row r="366" ht="20" customHeight="1">
      <c r="B366" s="93" t="n"/>
      <c r="C366" s="94">
        <f>IF(B366="","",WEEKNUM(B366,21))</f>
        <v/>
      </c>
      <c r="D366" s="95" t="n"/>
      <c r="E366" s="86">
        <f>IF(D366="","",IFERROR(INDEX(Eng_Item,MATCH(D366,Eng_Label,0)),"not in list"))</f>
        <v/>
      </c>
      <c r="F366" s="96" t="n"/>
      <c r="G366" s="87">
        <f>IF(OR(P366="",N(P366)&lt;=1),"",INDEX($F$6:$F$3005,MATCH(D366&amp;"|"&amp;(P366-1),$O$6:$O$3005,0)))</f>
        <v/>
      </c>
      <c r="H366" s="87">
        <f>IF(G366="","",MAX(0,G366-F366))</f>
        <v/>
      </c>
      <c r="I366" s="95" t="n"/>
      <c r="J366" s="87">
        <f>IF(D366="","",IFERROR(INDEX(Eng_PAR,MATCH(D366,Eng_Label,0)),""))</f>
        <v/>
      </c>
      <c r="K366" s="97">
        <f>IF(OR(F366="",J366=""),"",F366-J366)</f>
        <v/>
      </c>
      <c r="L366" s="86">
        <f>IF(OR(F366="",J366="",N(J366)=0),"",IF(F366/J366&lt;=cfg_Crit,"CRITICAL",IF(F366/J366&lt;=cfg_Low,"LOW","OK")))</f>
        <v/>
      </c>
      <c r="M366" s="98">
        <f>IF(B366="","",DATE(YEAR(B366),MONTH(B366),1))</f>
        <v/>
      </c>
      <c r="N366" s="86">
        <f>IF(OR(B366="",D366=""),"","CNT-"&amp;TEXT(ROW()-5,"00000"))</f>
        <v/>
      </c>
      <c r="O366" s="86">
        <f>IF(P366="","",D366&amp;"|"&amp;P366)</f>
        <v/>
      </c>
      <c r="P366" s="86">
        <f>IF(OR(D366="",F366=""),"",COUNTIFS($D$6:D366,D366,$F$6:F366,"&lt;&gt;"))</f>
        <v/>
      </c>
    </row>
    <row r="367" ht="20" customHeight="1">
      <c r="B367" s="93" t="n"/>
      <c r="C367" s="94">
        <f>IF(B367="","",WEEKNUM(B367,21))</f>
        <v/>
      </c>
      <c r="D367" s="95" t="n"/>
      <c r="E367" s="86">
        <f>IF(D367="","",IFERROR(INDEX(Eng_Item,MATCH(D367,Eng_Label,0)),"not in list"))</f>
        <v/>
      </c>
      <c r="F367" s="96" t="n"/>
      <c r="G367" s="87">
        <f>IF(OR(P367="",N(P367)&lt;=1),"",INDEX($F$6:$F$3005,MATCH(D367&amp;"|"&amp;(P367-1),$O$6:$O$3005,0)))</f>
        <v/>
      </c>
      <c r="H367" s="87">
        <f>IF(G367="","",MAX(0,G367-F367))</f>
        <v/>
      </c>
      <c r="I367" s="95" t="n"/>
      <c r="J367" s="87">
        <f>IF(D367="","",IFERROR(INDEX(Eng_PAR,MATCH(D367,Eng_Label,0)),""))</f>
        <v/>
      </c>
      <c r="K367" s="97">
        <f>IF(OR(F367="",J367=""),"",F367-J367)</f>
        <v/>
      </c>
      <c r="L367" s="86">
        <f>IF(OR(F367="",J367="",N(J367)=0),"",IF(F367/J367&lt;=cfg_Crit,"CRITICAL",IF(F367/J367&lt;=cfg_Low,"LOW","OK")))</f>
        <v/>
      </c>
      <c r="M367" s="98">
        <f>IF(B367="","",DATE(YEAR(B367),MONTH(B367),1))</f>
        <v/>
      </c>
      <c r="N367" s="86">
        <f>IF(OR(B367="",D367=""),"","CNT-"&amp;TEXT(ROW()-5,"00000"))</f>
        <v/>
      </c>
      <c r="O367" s="86">
        <f>IF(P367="","",D367&amp;"|"&amp;P367)</f>
        <v/>
      </c>
      <c r="P367" s="86">
        <f>IF(OR(D367="",F367=""),"",COUNTIFS($D$6:D367,D367,$F$6:F367,"&lt;&gt;"))</f>
        <v/>
      </c>
    </row>
    <row r="368" ht="20" customHeight="1">
      <c r="B368" s="93" t="n"/>
      <c r="C368" s="94">
        <f>IF(B368="","",WEEKNUM(B368,21))</f>
        <v/>
      </c>
      <c r="D368" s="95" t="n"/>
      <c r="E368" s="86">
        <f>IF(D368="","",IFERROR(INDEX(Eng_Item,MATCH(D368,Eng_Label,0)),"not in list"))</f>
        <v/>
      </c>
      <c r="F368" s="96" t="n"/>
      <c r="G368" s="87">
        <f>IF(OR(P368="",N(P368)&lt;=1),"",INDEX($F$6:$F$3005,MATCH(D368&amp;"|"&amp;(P368-1),$O$6:$O$3005,0)))</f>
        <v/>
      </c>
      <c r="H368" s="87">
        <f>IF(G368="","",MAX(0,G368-F368))</f>
        <v/>
      </c>
      <c r="I368" s="95" t="n"/>
      <c r="J368" s="87">
        <f>IF(D368="","",IFERROR(INDEX(Eng_PAR,MATCH(D368,Eng_Label,0)),""))</f>
        <v/>
      </c>
      <c r="K368" s="97">
        <f>IF(OR(F368="",J368=""),"",F368-J368)</f>
        <v/>
      </c>
      <c r="L368" s="86">
        <f>IF(OR(F368="",J368="",N(J368)=0),"",IF(F368/J368&lt;=cfg_Crit,"CRITICAL",IF(F368/J368&lt;=cfg_Low,"LOW","OK")))</f>
        <v/>
      </c>
      <c r="M368" s="98">
        <f>IF(B368="","",DATE(YEAR(B368),MONTH(B368),1))</f>
        <v/>
      </c>
      <c r="N368" s="86">
        <f>IF(OR(B368="",D368=""),"","CNT-"&amp;TEXT(ROW()-5,"00000"))</f>
        <v/>
      </c>
      <c r="O368" s="86">
        <f>IF(P368="","",D368&amp;"|"&amp;P368)</f>
        <v/>
      </c>
      <c r="P368" s="86">
        <f>IF(OR(D368="",F368=""),"",COUNTIFS($D$6:D368,D368,$F$6:F368,"&lt;&gt;"))</f>
        <v/>
      </c>
    </row>
    <row r="369" ht="20" customHeight="1">
      <c r="B369" s="93" t="n"/>
      <c r="C369" s="94">
        <f>IF(B369="","",WEEKNUM(B369,21))</f>
        <v/>
      </c>
      <c r="D369" s="95" t="n"/>
      <c r="E369" s="86">
        <f>IF(D369="","",IFERROR(INDEX(Eng_Item,MATCH(D369,Eng_Label,0)),"not in list"))</f>
        <v/>
      </c>
      <c r="F369" s="96" t="n"/>
      <c r="G369" s="87">
        <f>IF(OR(P369="",N(P369)&lt;=1),"",INDEX($F$6:$F$3005,MATCH(D369&amp;"|"&amp;(P369-1),$O$6:$O$3005,0)))</f>
        <v/>
      </c>
      <c r="H369" s="87">
        <f>IF(G369="","",MAX(0,G369-F369))</f>
        <v/>
      </c>
      <c r="I369" s="95" t="n"/>
      <c r="J369" s="87">
        <f>IF(D369="","",IFERROR(INDEX(Eng_PAR,MATCH(D369,Eng_Label,0)),""))</f>
        <v/>
      </c>
      <c r="K369" s="97">
        <f>IF(OR(F369="",J369=""),"",F369-J369)</f>
        <v/>
      </c>
      <c r="L369" s="86">
        <f>IF(OR(F369="",J369="",N(J369)=0),"",IF(F369/J369&lt;=cfg_Crit,"CRITICAL",IF(F369/J369&lt;=cfg_Low,"LOW","OK")))</f>
        <v/>
      </c>
      <c r="M369" s="98">
        <f>IF(B369="","",DATE(YEAR(B369),MONTH(B369),1))</f>
        <v/>
      </c>
      <c r="N369" s="86">
        <f>IF(OR(B369="",D369=""),"","CNT-"&amp;TEXT(ROW()-5,"00000"))</f>
        <v/>
      </c>
      <c r="O369" s="86">
        <f>IF(P369="","",D369&amp;"|"&amp;P369)</f>
        <v/>
      </c>
      <c r="P369" s="86">
        <f>IF(OR(D369="",F369=""),"",COUNTIFS($D$6:D369,D369,$F$6:F369,"&lt;&gt;"))</f>
        <v/>
      </c>
    </row>
    <row r="370" ht="20" customHeight="1">
      <c r="B370" s="93" t="n"/>
      <c r="C370" s="94">
        <f>IF(B370="","",WEEKNUM(B370,21))</f>
        <v/>
      </c>
      <c r="D370" s="95" t="n"/>
      <c r="E370" s="86">
        <f>IF(D370="","",IFERROR(INDEX(Eng_Item,MATCH(D370,Eng_Label,0)),"not in list"))</f>
        <v/>
      </c>
      <c r="F370" s="96" t="n"/>
      <c r="G370" s="87">
        <f>IF(OR(P370="",N(P370)&lt;=1),"",INDEX($F$6:$F$3005,MATCH(D370&amp;"|"&amp;(P370-1),$O$6:$O$3005,0)))</f>
        <v/>
      </c>
      <c r="H370" s="87">
        <f>IF(G370="","",MAX(0,G370-F370))</f>
        <v/>
      </c>
      <c r="I370" s="95" t="n"/>
      <c r="J370" s="87">
        <f>IF(D370="","",IFERROR(INDEX(Eng_PAR,MATCH(D370,Eng_Label,0)),""))</f>
        <v/>
      </c>
      <c r="K370" s="97">
        <f>IF(OR(F370="",J370=""),"",F370-J370)</f>
        <v/>
      </c>
      <c r="L370" s="86">
        <f>IF(OR(F370="",J370="",N(J370)=0),"",IF(F370/J370&lt;=cfg_Crit,"CRITICAL",IF(F370/J370&lt;=cfg_Low,"LOW","OK")))</f>
        <v/>
      </c>
      <c r="M370" s="98">
        <f>IF(B370="","",DATE(YEAR(B370),MONTH(B370),1))</f>
        <v/>
      </c>
      <c r="N370" s="86">
        <f>IF(OR(B370="",D370=""),"","CNT-"&amp;TEXT(ROW()-5,"00000"))</f>
        <v/>
      </c>
      <c r="O370" s="86">
        <f>IF(P370="","",D370&amp;"|"&amp;P370)</f>
        <v/>
      </c>
      <c r="P370" s="86">
        <f>IF(OR(D370="",F370=""),"",COUNTIFS($D$6:D370,D370,$F$6:F370,"&lt;&gt;"))</f>
        <v/>
      </c>
    </row>
    <row r="371" ht="20" customHeight="1">
      <c r="B371" s="93" t="n"/>
      <c r="C371" s="94">
        <f>IF(B371="","",WEEKNUM(B371,21))</f>
        <v/>
      </c>
      <c r="D371" s="95" t="n"/>
      <c r="E371" s="86">
        <f>IF(D371="","",IFERROR(INDEX(Eng_Item,MATCH(D371,Eng_Label,0)),"not in list"))</f>
        <v/>
      </c>
      <c r="F371" s="96" t="n"/>
      <c r="G371" s="87">
        <f>IF(OR(P371="",N(P371)&lt;=1),"",INDEX($F$6:$F$3005,MATCH(D371&amp;"|"&amp;(P371-1),$O$6:$O$3005,0)))</f>
        <v/>
      </c>
      <c r="H371" s="87">
        <f>IF(G371="","",MAX(0,G371-F371))</f>
        <v/>
      </c>
      <c r="I371" s="95" t="n"/>
      <c r="J371" s="87">
        <f>IF(D371="","",IFERROR(INDEX(Eng_PAR,MATCH(D371,Eng_Label,0)),""))</f>
        <v/>
      </c>
      <c r="K371" s="97">
        <f>IF(OR(F371="",J371=""),"",F371-J371)</f>
        <v/>
      </c>
      <c r="L371" s="86">
        <f>IF(OR(F371="",J371="",N(J371)=0),"",IF(F371/J371&lt;=cfg_Crit,"CRITICAL",IF(F371/J371&lt;=cfg_Low,"LOW","OK")))</f>
        <v/>
      </c>
      <c r="M371" s="98">
        <f>IF(B371="","",DATE(YEAR(B371),MONTH(B371),1))</f>
        <v/>
      </c>
      <c r="N371" s="86">
        <f>IF(OR(B371="",D371=""),"","CNT-"&amp;TEXT(ROW()-5,"00000"))</f>
        <v/>
      </c>
      <c r="O371" s="86">
        <f>IF(P371="","",D371&amp;"|"&amp;P371)</f>
        <v/>
      </c>
      <c r="P371" s="86">
        <f>IF(OR(D371="",F371=""),"",COUNTIFS($D$6:D371,D371,$F$6:F371,"&lt;&gt;"))</f>
        <v/>
      </c>
    </row>
    <row r="372" ht="20" customHeight="1">
      <c r="B372" s="93" t="n"/>
      <c r="C372" s="94">
        <f>IF(B372="","",WEEKNUM(B372,21))</f>
        <v/>
      </c>
      <c r="D372" s="95" t="n"/>
      <c r="E372" s="86">
        <f>IF(D372="","",IFERROR(INDEX(Eng_Item,MATCH(D372,Eng_Label,0)),"not in list"))</f>
        <v/>
      </c>
      <c r="F372" s="96" t="n"/>
      <c r="G372" s="87">
        <f>IF(OR(P372="",N(P372)&lt;=1),"",INDEX($F$6:$F$3005,MATCH(D372&amp;"|"&amp;(P372-1),$O$6:$O$3005,0)))</f>
        <v/>
      </c>
      <c r="H372" s="87">
        <f>IF(G372="","",MAX(0,G372-F372))</f>
        <v/>
      </c>
      <c r="I372" s="95" t="n"/>
      <c r="J372" s="87">
        <f>IF(D372="","",IFERROR(INDEX(Eng_PAR,MATCH(D372,Eng_Label,0)),""))</f>
        <v/>
      </c>
      <c r="K372" s="97">
        <f>IF(OR(F372="",J372=""),"",F372-J372)</f>
        <v/>
      </c>
      <c r="L372" s="86">
        <f>IF(OR(F372="",J372="",N(J372)=0),"",IF(F372/J372&lt;=cfg_Crit,"CRITICAL",IF(F372/J372&lt;=cfg_Low,"LOW","OK")))</f>
        <v/>
      </c>
      <c r="M372" s="98">
        <f>IF(B372="","",DATE(YEAR(B372),MONTH(B372),1))</f>
        <v/>
      </c>
      <c r="N372" s="86">
        <f>IF(OR(B372="",D372=""),"","CNT-"&amp;TEXT(ROW()-5,"00000"))</f>
        <v/>
      </c>
      <c r="O372" s="86">
        <f>IF(P372="","",D372&amp;"|"&amp;P372)</f>
        <v/>
      </c>
      <c r="P372" s="86">
        <f>IF(OR(D372="",F372=""),"",COUNTIFS($D$6:D372,D372,$F$6:F372,"&lt;&gt;"))</f>
        <v/>
      </c>
    </row>
    <row r="373" ht="20" customHeight="1">
      <c r="B373" s="93" t="n"/>
      <c r="C373" s="94">
        <f>IF(B373="","",WEEKNUM(B373,21))</f>
        <v/>
      </c>
      <c r="D373" s="95" t="n"/>
      <c r="E373" s="86">
        <f>IF(D373="","",IFERROR(INDEX(Eng_Item,MATCH(D373,Eng_Label,0)),"not in list"))</f>
        <v/>
      </c>
      <c r="F373" s="96" t="n"/>
      <c r="G373" s="87">
        <f>IF(OR(P373="",N(P373)&lt;=1),"",INDEX($F$6:$F$3005,MATCH(D373&amp;"|"&amp;(P373-1),$O$6:$O$3005,0)))</f>
        <v/>
      </c>
      <c r="H373" s="87">
        <f>IF(G373="","",MAX(0,G373-F373))</f>
        <v/>
      </c>
      <c r="I373" s="95" t="n"/>
      <c r="J373" s="87">
        <f>IF(D373="","",IFERROR(INDEX(Eng_PAR,MATCH(D373,Eng_Label,0)),""))</f>
        <v/>
      </c>
      <c r="K373" s="97">
        <f>IF(OR(F373="",J373=""),"",F373-J373)</f>
        <v/>
      </c>
      <c r="L373" s="86">
        <f>IF(OR(F373="",J373="",N(J373)=0),"",IF(F373/J373&lt;=cfg_Crit,"CRITICAL",IF(F373/J373&lt;=cfg_Low,"LOW","OK")))</f>
        <v/>
      </c>
      <c r="M373" s="98">
        <f>IF(B373="","",DATE(YEAR(B373),MONTH(B373),1))</f>
        <v/>
      </c>
      <c r="N373" s="86">
        <f>IF(OR(B373="",D373=""),"","CNT-"&amp;TEXT(ROW()-5,"00000"))</f>
        <v/>
      </c>
      <c r="O373" s="86">
        <f>IF(P373="","",D373&amp;"|"&amp;P373)</f>
        <v/>
      </c>
      <c r="P373" s="86">
        <f>IF(OR(D373="",F373=""),"",COUNTIFS($D$6:D373,D373,$F$6:F373,"&lt;&gt;"))</f>
        <v/>
      </c>
    </row>
    <row r="374" ht="20" customHeight="1">
      <c r="B374" s="93" t="n"/>
      <c r="C374" s="94">
        <f>IF(B374="","",WEEKNUM(B374,21))</f>
        <v/>
      </c>
      <c r="D374" s="95" t="n"/>
      <c r="E374" s="86">
        <f>IF(D374="","",IFERROR(INDEX(Eng_Item,MATCH(D374,Eng_Label,0)),"not in list"))</f>
        <v/>
      </c>
      <c r="F374" s="96" t="n"/>
      <c r="G374" s="87">
        <f>IF(OR(P374="",N(P374)&lt;=1),"",INDEX($F$6:$F$3005,MATCH(D374&amp;"|"&amp;(P374-1),$O$6:$O$3005,0)))</f>
        <v/>
      </c>
      <c r="H374" s="87">
        <f>IF(G374="","",MAX(0,G374-F374))</f>
        <v/>
      </c>
      <c r="I374" s="95" t="n"/>
      <c r="J374" s="87">
        <f>IF(D374="","",IFERROR(INDEX(Eng_PAR,MATCH(D374,Eng_Label,0)),""))</f>
        <v/>
      </c>
      <c r="K374" s="97">
        <f>IF(OR(F374="",J374=""),"",F374-J374)</f>
        <v/>
      </c>
      <c r="L374" s="86">
        <f>IF(OR(F374="",J374="",N(J374)=0),"",IF(F374/J374&lt;=cfg_Crit,"CRITICAL",IF(F374/J374&lt;=cfg_Low,"LOW","OK")))</f>
        <v/>
      </c>
      <c r="M374" s="98">
        <f>IF(B374="","",DATE(YEAR(B374),MONTH(B374),1))</f>
        <v/>
      </c>
      <c r="N374" s="86">
        <f>IF(OR(B374="",D374=""),"","CNT-"&amp;TEXT(ROW()-5,"00000"))</f>
        <v/>
      </c>
      <c r="O374" s="86">
        <f>IF(P374="","",D374&amp;"|"&amp;P374)</f>
        <v/>
      </c>
      <c r="P374" s="86">
        <f>IF(OR(D374="",F374=""),"",COUNTIFS($D$6:D374,D374,$F$6:F374,"&lt;&gt;"))</f>
        <v/>
      </c>
    </row>
    <row r="375" ht="20" customHeight="1">
      <c r="B375" s="93" t="n"/>
      <c r="C375" s="94">
        <f>IF(B375="","",WEEKNUM(B375,21))</f>
        <v/>
      </c>
      <c r="D375" s="95" t="n"/>
      <c r="E375" s="86">
        <f>IF(D375="","",IFERROR(INDEX(Eng_Item,MATCH(D375,Eng_Label,0)),"not in list"))</f>
        <v/>
      </c>
      <c r="F375" s="96" t="n"/>
      <c r="G375" s="87">
        <f>IF(OR(P375="",N(P375)&lt;=1),"",INDEX($F$6:$F$3005,MATCH(D375&amp;"|"&amp;(P375-1),$O$6:$O$3005,0)))</f>
        <v/>
      </c>
      <c r="H375" s="87">
        <f>IF(G375="","",MAX(0,G375-F375))</f>
        <v/>
      </c>
      <c r="I375" s="95" t="n"/>
      <c r="J375" s="87">
        <f>IF(D375="","",IFERROR(INDEX(Eng_PAR,MATCH(D375,Eng_Label,0)),""))</f>
        <v/>
      </c>
      <c r="K375" s="97">
        <f>IF(OR(F375="",J375=""),"",F375-J375)</f>
        <v/>
      </c>
      <c r="L375" s="86">
        <f>IF(OR(F375="",J375="",N(J375)=0),"",IF(F375/J375&lt;=cfg_Crit,"CRITICAL",IF(F375/J375&lt;=cfg_Low,"LOW","OK")))</f>
        <v/>
      </c>
      <c r="M375" s="98">
        <f>IF(B375="","",DATE(YEAR(B375),MONTH(B375),1))</f>
        <v/>
      </c>
      <c r="N375" s="86">
        <f>IF(OR(B375="",D375=""),"","CNT-"&amp;TEXT(ROW()-5,"00000"))</f>
        <v/>
      </c>
      <c r="O375" s="86">
        <f>IF(P375="","",D375&amp;"|"&amp;P375)</f>
        <v/>
      </c>
      <c r="P375" s="86">
        <f>IF(OR(D375="",F375=""),"",COUNTIFS($D$6:D375,D375,$F$6:F375,"&lt;&gt;"))</f>
        <v/>
      </c>
    </row>
    <row r="376" ht="20" customHeight="1">
      <c r="B376" s="93" t="n"/>
      <c r="C376" s="94">
        <f>IF(B376="","",WEEKNUM(B376,21))</f>
        <v/>
      </c>
      <c r="D376" s="95" t="n"/>
      <c r="E376" s="86">
        <f>IF(D376="","",IFERROR(INDEX(Eng_Item,MATCH(D376,Eng_Label,0)),"not in list"))</f>
        <v/>
      </c>
      <c r="F376" s="96" t="n"/>
      <c r="G376" s="87">
        <f>IF(OR(P376="",N(P376)&lt;=1),"",INDEX($F$6:$F$3005,MATCH(D376&amp;"|"&amp;(P376-1),$O$6:$O$3005,0)))</f>
        <v/>
      </c>
      <c r="H376" s="87">
        <f>IF(G376="","",MAX(0,G376-F376))</f>
        <v/>
      </c>
      <c r="I376" s="95" t="n"/>
      <c r="J376" s="87">
        <f>IF(D376="","",IFERROR(INDEX(Eng_PAR,MATCH(D376,Eng_Label,0)),""))</f>
        <v/>
      </c>
      <c r="K376" s="97">
        <f>IF(OR(F376="",J376=""),"",F376-J376)</f>
        <v/>
      </c>
      <c r="L376" s="86">
        <f>IF(OR(F376="",J376="",N(J376)=0),"",IF(F376/J376&lt;=cfg_Crit,"CRITICAL",IF(F376/J376&lt;=cfg_Low,"LOW","OK")))</f>
        <v/>
      </c>
      <c r="M376" s="98">
        <f>IF(B376="","",DATE(YEAR(B376),MONTH(B376),1))</f>
        <v/>
      </c>
      <c r="N376" s="86">
        <f>IF(OR(B376="",D376=""),"","CNT-"&amp;TEXT(ROW()-5,"00000"))</f>
        <v/>
      </c>
      <c r="O376" s="86">
        <f>IF(P376="","",D376&amp;"|"&amp;P376)</f>
        <v/>
      </c>
      <c r="P376" s="86">
        <f>IF(OR(D376="",F376=""),"",COUNTIFS($D$6:D376,D376,$F$6:F376,"&lt;&gt;"))</f>
        <v/>
      </c>
    </row>
    <row r="377" ht="20" customHeight="1">
      <c r="B377" s="93" t="n"/>
      <c r="C377" s="94">
        <f>IF(B377="","",WEEKNUM(B377,21))</f>
        <v/>
      </c>
      <c r="D377" s="95" t="n"/>
      <c r="E377" s="86">
        <f>IF(D377="","",IFERROR(INDEX(Eng_Item,MATCH(D377,Eng_Label,0)),"not in list"))</f>
        <v/>
      </c>
      <c r="F377" s="96" t="n"/>
      <c r="G377" s="87">
        <f>IF(OR(P377="",N(P377)&lt;=1),"",INDEX($F$6:$F$3005,MATCH(D377&amp;"|"&amp;(P377-1),$O$6:$O$3005,0)))</f>
        <v/>
      </c>
      <c r="H377" s="87">
        <f>IF(G377="","",MAX(0,G377-F377))</f>
        <v/>
      </c>
      <c r="I377" s="95" t="n"/>
      <c r="J377" s="87">
        <f>IF(D377="","",IFERROR(INDEX(Eng_PAR,MATCH(D377,Eng_Label,0)),""))</f>
        <v/>
      </c>
      <c r="K377" s="97">
        <f>IF(OR(F377="",J377=""),"",F377-J377)</f>
        <v/>
      </c>
      <c r="L377" s="86">
        <f>IF(OR(F377="",J377="",N(J377)=0),"",IF(F377/J377&lt;=cfg_Crit,"CRITICAL",IF(F377/J377&lt;=cfg_Low,"LOW","OK")))</f>
        <v/>
      </c>
      <c r="M377" s="98">
        <f>IF(B377="","",DATE(YEAR(B377),MONTH(B377),1))</f>
        <v/>
      </c>
      <c r="N377" s="86">
        <f>IF(OR(B377="",D377=""),"","CNT-"&amp;TEXT(ROW()-5,"00000"))</f>
        <v/>
      </c>
      <c r="O377" s="86">
        <f>IF(P377="","",D377&amp;"|"&amp;P377)</f>
        <v/>
      </c>
      <c r="P377" s="86">
        <f>IF(OR(D377="",F377=""),"",COUNTIFS($D$6:D377,D377,$F$6:F377,"&lt;&gt;"))</f>
        <v/>
      </c>
    </row>
    <row r="378" ht="20" customHeight="1">
      <c r="B378" s="93" t="n"/>
      <c r="C378" s="94">
        <f>IF(B378="","",WEEKNUM(B378,21))</f>
        <v/>
      </c>
      <c r="D378" s="95" t="n"/>
      <c r="E378" s="86">
        <f>IF(D378="","",IFERROR(INDEX(Eng_Item,MATCH(D378,Eng_Label,0)),"not in list"))</f>
        <v/>
      </c>
      <c r="F378" s="96" t="n"/>
      <c r="G378" s="87">
        <f>IF(OR(P378="",N(P378)&lt;=1),"",INDEX($F$6:$F$3005,MATCH(D378&amp;"|"&amp;(P378-1),$O$6:$O$3005,0)))</f>
        <v/>
      </c>
      <c r="H378" s="87">
        <f>IF(G378="","",MAX(0,G378-F378))</f>
        <v/>
      </c>
      <c r="I378" s="95" t="n"/>
      <c r="J378" s="87">
        <f>IF(D378="","",IFERROR(INDEX(Eng_PAR,MATCH(D378,Eng_Label,0)),""))</f>
        <v/>
      </c>
      <c r="K378" s="97">
        <f>IF(OR(F378="",J378=""),"",F378-J378)</f>
        <v/>
      </c>
      <c r="L378" s="86">
        <f>IF(OR(F378="",J378="",N(J378)=0),"",IF(F378/J378&lt;=cfg_Crit,"CRITICAL",IF(F378/J378&lt;=cfg_Low,"LOW","OK")))</f>
        <v/>
      </c>
      <c r="M378" s="98">
        <f>IF(B378="","",DATE(YEAR(B378),MONTH(B378),1))</f>
        <v/>
      </c>
      <c r="N378" s="86">
        <f>IF(OR(B378="",D378=""),"","CNT-"&amp;TEXT(ROW()-5,"00000"))</f>
        <v/>
      </c>
      <c r="O378" s="86">
        <f>IF(P378="","",D378&amp;"|"&amp;P378)</f>
        <v/>
      </c>
      <c r="P378" s="86">
        <f>IF(OR(D378="",F378=""),"",COUNTIFS($D$6:D378,D378,$F$6:F378,"&lt;&gt;"))</f>
        <v/>
      </c>
    </row>
    <row r="379" ht="20" customHeight="1">
      <c r="B379" s="93" t="n"/>
      <c r="C379" s="94">
        <f>IF(B379="","",WEEKNUM(B379,21))</f>
        <v/>
      </c>
      <c r="D379" s="95" t="n"/>
      <c r="E379" s="86">
        <f>IF(D379="","",IFERROR(INDEX(Eng_Item,MATCH(D379,Eng_Label,0)),"not in list"))</f>
        <v/>
      </c>
      <c r="F379" s="96" t="n"/>
      <c r="G379" s="87">
        <f>IF(OR(P379="",N(P379)&lt;=1),"",INDEX($F$6:$F$3005,MATCH(D379&amp;"|"&amp;(P379-1),$O$6:$O$3005,0)))</f>
        <v/>
      </c>
      <c r="H379" s="87">
        <f>IF(G379="","",MAX(0,G379-F379))</f>
        <v/>
      </c>
      <c r="I379" s="95" t="n"/>
      <c r="J379" s="87">
        <f>IF(D379="","",IFERROR(INDEX(Eng_PAR,MATCH(D379,Eng_Label,0)),""))</f>
        <v/>
      </c>
      <c r="K379" s="97">
        <f>IF(OR(F379="",J379=""),"",F379-J379)</f>
        <v/>
      </c>
      <c r="L379" s="86">
        <f>IF(OR(F379="",J379="",N(J379)=0),"",IF(F379/J379&lt;=cfg_Crit,"CRITICAL",IF(F379/J379&lt;=cfg_Low,"LOW","OK")))</f>
        <v/>
      </c>
      <c r="M379" s="98">
        <f>IF(B379="","",DATE(YEAR(B379),MONTH(B379),1))</f>
        <v/>
      </c>
      <c r="N379" s="86">
        <f>IF(OR(B379="",D379=""),"","CNT-"&amp;TEXT(ROW()-5,"00000"))</f>
        <v/>
      </c>
      <c r="O379" s="86">
        <f>IF(P379="","",D379&amp;"|"&amp;P379)</f>
        <v/>
      </c>
      <c r="P379" s="86">
        <f>IF(OR(D379="",F379=""),"",COUNTIFS($D$6:D379,D379,$F$6:F379,"&lt;&gt;"))</f>
        <v/>
      </c>
    </row>
    <row r="380" ht="20" customHeight="1">
      <c r="B380" s="93" t="n"/>
      <c r="C380" s="94">
        <f>IF(B380="","",WEEKNUM(B380,21))</f>
        <v/>
      </c>
      <c r="D380" s="95" t="n"/>
      <c r="E380" s="86">
        <f>IF(D380="","",IFERROR(INDEX(Eng_Item,MATCH(D380,Eng_Label,0)),"not in list"))</f>
        <v/>
      </c>
      <c r="F380" s="96" t="n"/>
      <c r="G380" s="87">
        <f>IF(OR(P380="",N(P380)&lt;=1),"",INDEX($F$6:$F$3005,MATCH(D380&amp;"|"&amp;(P380-1),$O$6:$O$3005,0)))</f>
        <v/>
      </c>
      <c r="H380" s="87">
        <f>IF(G380="","",MAX(0,G380-F380))</f>
        <v/>
      </c>
      <c r="I380" s="95" t="n"/>
      <c r="J380" s="87">
        <f>IF(D380="","",IFERROR(INDEX(Eng_PAR,MATCH(D380,Eng_Label,0)),""))</f>
        <v/>
      </c>
      <c r="K380" s="97">
        <f>IF(OR(F380="",J380=""),"",F380-J380)</f>
        <v/>
      </c>
      <c r="L380" s="86">
        <f>IF(OR(F380="",J380="",N(J380)=0),"",IF(F380/J380&lt;=cfg_Crit,"CRITICAL",IF(F380/J380&lt;=cfg_Low,"LOW","OK")))</f>
        <v/>
      </c>
      <c r="M380" s="98">
        <f>IF(B380="","",DATE(YEAR(B380),MONTH(B380),1))</f>
        <v/>
      </c>
      <c r="N380" s="86">
        <f>IF(OR(B380="",D380=""),"","CNT-"&amp;TEXT(ROW()-5,"00000"))</f>
        <v/>
      </c>
      <c r="O380" s="86">
        <f>IF(P380="","",D380&amp;"|"&amp;P380)</f>
        <v/>
      </c>
      <c r="P380" s="86">
        <f>IF(OR(D380="",F380=""),"",COUNTIFS($D$6:D380,D380,$F$6:F380,"&lt;&gt;"))</f>
        <v/>
      </c>
    </row>
    <row r="381" ht="20" customHeight="1">
      <c r="B381" s="93" t="n"/>
      <c r="C381" s="94">
        <f>IF(B381="","",WEEKNUM(B381,21))</f>
        <v/>
      </c>
      <c r="D381" s="95" t="n"/>
      <c r="E381" s="86">
        <f>IF(D381="","",IFERROR(INDEX(Eng_Item,MATCH(D381,Eng_Label,0)),"not in list"))</f>
        <v/>
      </c>
      <c r="F381" s="96" t="n"/>
      <c r="G381" s="87">
        <f>IF(OR(P381="",N(P381)&lt;=1),"",INDEX($F$6:$F$3005,MATCH(D381&amp;"|"&amp;(P381-1),$O$6:$O$3005,0)))</f>
        <v/>
      </c>
      <c r="H381" s="87">
        <f>IF(G381="","",MAX(0,G381-F381))</f>
        <v/>
      </c>
      <c r="I381" s="95" t="n"/>
      <c r="J381" s="87">
        <f>IF(D381="","",IFERROR(INDEX(Eng_PAR,MATCH(D381,Eng_Label,0)),""))</f>
        <v/>
      </c>
      <c r="K381" s="97">
        <f>IF(OR(F381="",J381=""),"",F381-J381)</f>
        <v/>
      </c>
      <c r="L381" s="86">
        <f>IF(OR(F381="",J381="",N(J381)=0),"",IF(F381/J381&lt;=cfg_Crit,"CRITICAL",IF(F381/J381&lt;=cfg_Low,"LOW","OK")))</f>
        <v/>
      </c>
      <c r="M381" s="98">
        <f>IF(B381="","",DATE(YEAR(B381),MONTH(B381),1))</f>
        <v/>
      </c>
      <c r="N381" s="86">
        <f>IF(OR(B381="",D381=""),"","CNT-"&amp;TEXT(ROW()-5,"00000"))</f>
        <v/>
      </c>
      <c r="O381" s="86">
        <f>IF(P381="","",D381&amp;"|"&amp;P381)</f>
        <v/>
      </c>
      <c r="P381" s="86">
        <f>IF(OR(D381="",F381=""),"",COUNTIFS($D$6:D381,D381,$F$6:F381,"&lt;&gt;"))</f>
        <v/>
      </c>
    </row>
    <row r="382" ht="20" customHeight="1">
      <c r="B382" s="93" t="n"/>
      <c r="C382" s="94">
        <f>IF(B382="","",WEEKNUM(B382,21))</f>
        <v/>
      </c>
      <c r="D382" s="95" t="n"/>
      <c r="E382" s="86">
        <f>IF(D382="","",IFERROR(INDEX(Eng_Item,MATCH(D382,Eng_Label,0)),"not in list"))</f>
        <v/>
      </c>
      <c r="F382" s="96" t="n"/>
      <c r="G382" s="87">
        <f>IF(OR(P382="",N(P382)&lt;=1),"",INDEX($F$6:$F$3005,MATCH(D382&amp;"|"&amp;(P382-1),$O$6:$O$3005,0)))</f>
        <v/>
      </c>
      <c r="H382" s="87">
        <f>IF(G382="","",MAX(0,G382-F382))</f>
        <v/>
      </c>
      <c r="I382" s="95" t="n"/>
      <c r="J382" s="87">
        <f>IF(D382="","",IFERROR(INDEX(Eng_PAR,MATCH(D382,Eng_Label,0)),""))</f>
        <v/>
      </c>
      <c r="K382" s="97">
        <f>IF(OR(F382="",J382=""),"",F382-J382)</f>
        <v/>
      </c>
      <c r="L382" s="86">
        <f>IF(OR(F382="",J382="",N(J382)=0),"",IF(F382/J382&lt;=cfg_Crit,"CRITICAL",IF(F382/J382&lt;=cfg_Low,"LOW","OK")))</f>
        <v/>
      </c>
      <c r="M382" s="98">
        <f>IF(B382="","",DATE(YEAR(B382),MONTH(B382),1))</f>
        <v/>
      </c>
      <c r="N382" s="86">
        <f>IF(OR(B382="",D382=""),"","CNT-"&amp;TEXT(ROW()-5,"00000"))</f>
        <v/>
      </c>
      <c r="O382" s="86">
        <f>IF(P382="","",D382&amp;"|"&amp;P382)</f>
        <v/>
      </c>
      <c r="P382" s="86">
        <f>IF(OR(D382="",F382=""),"",COUNTIFS($D$6:D382,D382,$F$6:F382,"&lt;&gt;"))</f>
        <v/>
      </c>
    </row>
    <row r="383" ht="20" customHeight="1">
      <c r="B383" s="93" t="n"/>
      <c r="C383" s="94">
        <f>IF(B383="","",WEEKNUM(B383,21))</f>
        <v/>
      </c>
      <c r="D383" s="95" t="n"/>
      <c r="E383" s="86">
        <f>IF(D383="","",IFERROR(INDEX(Eng_Item,MATCH(D383,Eng_Label,0)),"not in list"))</f>
        <v/>
      </c>
      <c r="F383" s="96" t="n"/>
      <c r="G383" s="87">
        <f>IF(OR(P383="",N(P383)&lt;=1),"",INDEX($F$6:$F$3005,MATCH(D383&amp;"|"&amp;(P383-1),$O$6:$O$3005,0)))</f>
        <v/>
      </c>
      <c r="H383" s="87">
        <f>IF(G383="","",MAX(0,G383-F383))</f>
        <v/>
      </c>
      <c r="I383" s="95" t="n"/>
      <c r="J383" s="87">
        <f>IF(D383="","",IFERROR(INDEX(Eng_PAR,MATCH(D383,Eng_Label,0)),""))</f>
        <v/>
      </c>
      <c r="K383" s="97">
        <f>IF(OR(F383="",J383=""),"",F383-J383)</f>
        <v/>
      </c>
      <c r="L383" s="86">
        <f>IF(OR(F383="",J383="",N(J383)=0),"",IF(F383/J383&lt;=cfg_Crit,"CRITICAL",IF(F383/J383&lt;=cfg_Low,"LOW","OK")))</f>
        <v/>
      </c>
      <c r="M383" s="98">
        <f>IF(B383="","",DATE(YEAR(B383),MONTH(B383),1))</f>
        <v/>
      </c>
      <c r="N383" s="86">
        <f>IF(OR(B383="",D383=""),"","CNT-"&amp;TEXT(ROW()-5,"00000"))</f>
        <v/>
      </c>
      <c r="O383" s="86">
        <f>IF(P383="","",D383&amp;"|"&amp;P383)</f>
        <v/>
      </c>
      <c r="P383" s="86">
        <f>IF(OR(D383="",F383=""),"",COUNTIFS($D$6:D383,D383,$F$6:F383,"&lt;&gt;"))</f>
        <v/>
      </c>
    </row>
    <row r="384" ht="20" customHeight="1">
      <c r="B384" s="93" t="n"/>
      <c r="C384" s="94">
        <f>IF(B384="","",WEEKNUM(B384,21))</f>
        <v/>
      </c>
      <c r="D384" s="95" t="n"/>
      <c r="E384" s="86">
        <f>IF(D384="","",IFERROR(INDEX(Eng_Item,MATCH(D384,Eng_Label,0)),"not in list"))</f>
        <v/>
      </c>
      <c r="F384" s="96" t="n"/>
      <c r="G384" s="87">
        <f>IF(OR(P384="",N(P384)&lt;=1),"",INDEX($F$6:$F$3005,MATCH(D384&amp;"|"&amp;(P384-1),$O$6:$O$3005,0)))</f>
        <v/>
      </c>
      <c r="H384" s="87">
        <f>IF(G384="","",MAX(0,G384-F384))</f>
        <v/>
      </c>
      <c r="I384" s="95" t="n"/>
      <c r="J384" s="87">
        <f>IF(D384="","",IFERROR(INDEX(Eng_PAR,MATCH(D384,Eng_Label,0)),""))</f>
        <v/>
      </c>
      <c r="K384" s="97">
        <f>IF(OR(F384="",J384=""),"",F384-J384)</f>
        <v/>
      </c>
      <c r="L384" s="86">
        <f>IF(OR(F384="",J384="",N(J384)=0),"",IF(F384/J384&lt;=cfg_Crit,"CRITICAL",IF(F384/J384&lt;=cfg_Low,"LOW","OK")))</f>
        <v/>
      </c>
      <c r="M384" s="98">
        <f>IF(B384="","",DATE(YEAR(B384),MONTH(B384),1))</f>
        <v/>
      </c>
      <c r="N384" s="86">
        <f>IF(OR(B384="",D384=""),"","CNT-"&amp;TEXT(ROW()-5,"00000"))</f>
        <v/>
      </c>
      <c r="O384" s="86">
        <f>IF(P384="","",D384&amp;"|"&amp;P384)</f>
        <v/>
      </c>
      <c r="P384" s="86">
        <f>IF(OR(D384="",F384=""),"",COUNTIFS($D$6:D384,D384,$F$6:F384,"&lt;&gt;"))</f>
        <v/>
      </c>
    </row>
    <row r="385" ht="20" customHeight="1">
      <c r="B385" s="93" t="n"/>
      <c r="C385" s="94">
        <f>IF(B385="","",WEEKNUM(B385,21))</f>
        <v/>
      </c>
      <c r="D385" s="95" t="n"/>
      <c r="E385" s="86">
        <f>IF(D385="","",IFERROR(INDEX(Eng_Item,MATCH(D385,Eng_Label,0)),"not in list"))</f>
        <v/>
      </c>
      <c r="F385" s="96" t="n"/>
      <c r="G385" s="87">
        <f>IF(OR(P385="",N(P385)&lt;=1),"",INDEX($F$6:$F$3005,MATCH(D385&amp;"|"&amp;(P385-1),$O$6:$O$3005,0)))</f>
        <v/>
      </c>
      <c r="H385" s="87">
        <f>IF(G385="","",MAX(0,G385-F385))</f>
        <v/>
      </c>
      <c r="I385" s="95" t="n"/>
      <c r="J385" s="87">
        <f>IF(D385="","",IFERROR(INDEX(Eng_PAR,MATCH(D385,Eng_Label,0)),""))</f>
        <v/>
      </c>
      <c r="K385" s="97">
        <f>IF(OR(F385="",J385=""),"",F385-J385)</f>
        <v/>
      </c>
      <c r="L385" s="86">
        <f>IF(OR(F385="",J385="",N(J385)=0),"",IF(F385/J385&lt;=cfg_Crit,"CRITICAL",IF(F385/J385&lt;=cfg_Low,"LOW","OK")))</f>
        <v/>
      </c>
      <c r="M385" s="98">
        <f>IF(B385="","",DATE(YEAR(B385),MONTH(B385),1))</f>
        <v/>
      </c>
      <c r="N385" s="86">
        <f>IF(OR(B385="",D385=""),"","CNT-"&amp;TEXT(ROW()-5,"00000"))</f>
        <v/>
      </c>
      <c r="O385" s="86">
        <f>IF(P385="","",D385&amp;"|"&amp;P385)</f>
        <v/>
      </c>
      <c r="P385" s="86">
        <f>IF(OR(D385="",F385=""),"",COUNTIFS($D$6:D385,D385,$F$6:F385,"&lt;&gt;"))</f>
        <v/>
      </c>
    </row>
    <row r="386" ht="20" customHeight="1">
      <c r="B386" s="93" t="n"/>
      <c r="C386" s="94">
        <f>IF(B386="","",WEEKNUM(B386,21))</f>
        <v/>
      </c>
      <c r="D386" s="95" t="n"/>
      <c r="E386" s="86">
        <f>IF(D386="","",IFERROR(INDEX(Eng_Item,MATCH(D386,Eng_Label,0)),"not in list"))</f>
        <v/>
      </c>
      <c r="F386" s="96" t="n"/>
      <c r="G386" s="87">
        <f>IF(OR(P386="",N(P386)&lt;=1),"",INDEX($F$6:$F$3005,MATCH(D386&amp;"|"&amp;(P386-1),$O$6:$O$3005,0)))</f>
        <v/>
      </c>
      <c r="H386" s="87">
        <f>IF(G386="","",MAX(0,G386-F386))</f>
        <v/>
      </c>
      <c r="I386" s="95" t="n"/>
      <c r="J386" s="87">
        <f>IF(D386="","",IFERROR(INDEX(Eng_PAR,MATCH(D386,Eng_Label,0)),""))</f>
        <v/>
      </c>
      <c r="K386" s="97">
        <f>IF(OR(F386="",J386=""),"",F386-J386)</f>
        <v/>
      </c>
      <c r="L386" s="86">
        <f>IF(OR(F386="",J386="",N(J386)=0),"",IF(F386/J386&lt;=cfg_Crit,"CRITICAL",IF(F386/J386&lt;=cfg_Low,"LOW","OK")))</f>
        <v/>
      </c>
      <c r="M386" s="98">
        <f>IF(B386="","",DATE(YEAR(B386),MONTH(B386),1))</f>
        <v/>
      </c>
      <c r="N386" s="86">
        <f>IF(OR(B386="",D386=""),"","CNT-"&amp;TEXT(ROW()-5,"00000"))</f>
        <v/>
      </c>
      <c r="O386" s="86">
        <f>IF(P386="","",D386&amp;"|"&amp;P386)</f>
        <v/>
      </c>
      <c r="P386" s="86">
        <f>IF(OR(D386="",F386=""),"",COUNTIFS($D$6:D386,D386,$F$6:F386,"&lt;&gt;"))</f>
        <v/>
      </c>
    </row>
    <row r="387" ht="20" customHeight="1">
      <c r="B387" s="93" t="n"/>
      <c r="C387" s="94">
        <f>IF(B387="","",WEEKNUM(B387,21))</f>
        <v/>
      </c>
      <c r="D387" s="95" t="n"/>
      <c r="E387" s="86">
        <f>IF(D387="","",IFERROR(INDEX(Eng_Item,MATCH(D387,Eng_Label,0)),"not in list"))</f>
        <v/>
      </c>
      <c r="F387" s="96" t="n"/>
      <c r="G387" s="87">
        <f>IF(OR(P387="",N(P387)&lt;=1),"",INDEX($F$6:$F$3005,MATCH(D387&amp;"|"&amp;(P387-1),$O$6:$O$3005,0)))</f>
        <v/>
      </c>
      <c r="H387" s="87">
        <f>IF(G387="","",MAX(0,G387-F387))</f>
        <v/>
      </c>
      <c r="I387" s="95" t="n"/>
      <c r="J387" s="87">
        <f>IF(D387="","",IFERROR(INDEX(Eng_PAR,MATCH(D387,Eng_Label,0)),""))</f>
        <v/>
      </c>
      <c r="K387" s="97">
        <f>IF(OR(F387="",J387=""),"",F387-J387)</f>
        <v/>
      </c>
      <c r="L387" s="86">
        <f>IF(OR(F387="",J387="",N(J387)=0),"",IF(F387/J387&lt;=cfg_Crit,"CRITICAL",IF(F387/J387&lt;=cfg_Low,"LOW","OK")))</f>
        <v/>
      </c>
      <c r="M387" s="98">
        <f>IF(B387="","",DATE(YEAR(B387),MONTH(B387),1))</f>
        <v/>
      </c>
      <c r="N387" s="86">
        <f>IF(OR(B387="",D387=""),"","CNT-"&amp;TEXT(ROW()-5,"00000"))</f>
        <v/>
      </c>
      <c r="O387" s="86">
        <f>IF(P387="","",D387&amp;"|"&amp;P387)</f>
        <v/>
      </c>
      <c r="P387" s="86">
        <f>IF(OR(D387="",F387=""),"",COUNTIFS($D$6:D387,D387,$F$6:F387,"&lt;&gt;"))</f>
        <v/>
      </c>
    </row>
    <row r="388" ht="20" customHeight="1">
      <c r="B388" s="93" t="n"/>
      <c r="C388" s="94">
        <f>IF(B388="","",WEEKNUM(B388,21))</f>
        <v/>
      </c>
      <c r="D388" s="95" t="n"/>
      <c r="E388" s="86">
        <f>IF(D388="","",IFERROR(INDEX(Eng_Item,MATCH(D388,Eng_Label,0)),"not in list"))</f>
        <v/>
      </c>
      <c r="F388" s="96" t="n"/>
      <c r="G388" s="87">
        <f>IF(OR(P388="",N(P388)&lt;=1),"",INDEX($F$6:$F$3005,MATCH(D388&amp;"|"&amp;(P388-1),$O$6:$O$3005,0)))</f>
        <v/>
      </c>
      <c r="H388" s="87">
        <f>IF(G388="","",MAX(0,G388-F388))</f>
        <v/>
      </c>
      <c r="I388" s="95" t="n"/>
      <c r="J388" s="87">
        <f>IF(D388="","",IFERROR(INDEX(Eng_PAR,MATCH(D388,Eng_Label,0)),""))</f>
        <v/>
      </c>
      <c r="K388" s="97">
        <f>IF(OR(F388="",J388=""),"",F388-J388)</f>
        <v/>
      </c>
      <c r="L388" s="86">
        <f>IF(OR(F388="",J388="",N(J388)=0),"",IF(F388/J388&lt;=cfg_Crit,"CRITICAL",IF(F388/J388&lt;=cfg_Low,"LOW","OK")))</f>
        <v/>
      </c>
      <c r="M388" s="98">
        <f>IF(B388="","",DATE(YEAR(B388),MONTH(B388),1))</f>
        <v/>
      </c>
      <c r="N388" s="86">
        <f>IF(OR(B388="",D388=""),"","CNT-"&amp;TEXT(ROW()-5,"00000"))</f>
        <v/>
      </c>
      <c r="O388" s="86">
        <f>IF(P388="","",D388&amp;"|"&amp;P388)</f>
        <v/>
      </c>
      <c r="P388" s="86">
        <f>IF(OR(D388="",F388=""),"",COUNTIFS($D$6:D388,D388,$F$6:F388,"&lt;&gt;"))</f>
        <v/>
      </c>
    </row>
    <row r="389" ht="20" customHeight="1">
      <c r="B389" s="93" t="n"/>
      <c r="C389" s="94">
        <f>IF(B389="","",WEEKNUM(B389,21))</f>
        <v/>
      </c>
      <c r="D389" s="95" t="n"/>
      <c r="E389" s="86">
        <f>IF(D389="","",IFERROR(INDEX(Eng_Item,MATCH(D389,Eng_Label,0)),"not in list"))</f>
        <v/>
      </c>
      <c r="F389" s="96" t="n"/>
      <c r="G389" s="87">
        <f>IF(OR(P389="",N(P389)&lt;=1),"",INDEX($F$6:$F$3005,MATCH(D389&amp;"|"&amp;(P389-1),$O$6:$O$3005,0)))</f>
        <v/>
      </c>
      <c r="H389" s="87">
        <f>IF(G389="","",MAX(0,G389-F389))</f>
        <v/>
      </c>
      <c r="I389" s="95" t="n"/>
      <c r="J389" s="87">
        <f>IF(D389="","",IFERROR(INDEX(Eng_PAR,MATCH(D389,Eng_Label,0)),""))</f>
        <v/>
      </c>
      <c r="K389" s="97">
        <f>IF(OR(F389="",J389=""),"",F389-J389)</f>
        <v/>
      </c>
      <c r="L389" s="86">
        <f>IF(OR(F389="",J389="",N(J389)=0),"",IF(F389/J389&lt;=cfg_Crit,"CRITICAL",IF(F389/J389&lt;=cfg_Low,"LOW","OK")))</f>
        <v/>
      </c>
      <c r="M389" s="98">
        <f>IF(B389="","",DATE(YEAR(B389),MONTH(B389),1))</f>
        <v/>
      </c>
      <c r="N389" s="86">
        <f>IF(OR(B389="",D389=""),"","CNT-"&amp;TEXT(ROW()-5,"00000"))</f>
        <v/>
      </c>
      <c r="O389" s="86">
        <f>IF(P389="","",D389&amp;"|"&amp;P389)</f>
        <v/>
      </c>
      <c r="P389" s="86">
        <f>IF(OR(D389="",F389=""),"",COUNTIFS($D$6:D389,D389,$F$6:F389,"&lt;&gt;"))</f>
        <v/>
      </c>
    </row>
    <row r="390" ht="20" customHeight="1">
      <c r="B390" s="93" t="n"/>
      <c r="C390" s="94">
        <f>IF(B390="","",WEEKNUM(B390,21))</f>
        <v/>
      </c>
      <c r="D390" s="95" t="n"/>
      <c r="E390" s="86">
        <f>IF(D390="","",IFERROR(INDEX(Eng_Item,MATCH(D390,Eng_Label,0)),"not in list"))</f>
        <v/>
      </c>
      <c r="F390" s="96" t="n"/>
      <c r="G390" s="87">
        <f>IF(OR(P390="",N(P390)&lt;=1),"",INDEX($F$6:$F$3005,MATCH(D390&amp;"|"&amp;(P390-1),$O$6:$O$3005,0)))</f>
        <v/>
      </c>
      <c r="H390" s="87">
        <f>IF(G390="","",MAX(0,G390-F390))</f>
        <v/>
      </c>
      <c r="I390" s="95" t="n"/>
      <c r="J390" s="87">
        <f>IF(D390="","",IFERROR(INDEX(Eng_PAR,MATCH(D390,Eng_Label,0)),""))</f>
        <v/>
      </c>
      <c r="K390" s="97">
        <f>IF(OR(F390="",J390=""),"",F390-J390)</f>
        <v/>
      </c>
      <c r="L390" s="86">
        <f>IF(OR(F390="",J390="",N(J390)=0),"",IF(F390/J390&lt;=cfg_Crit,"CRITICAL",IF(F390/J390&lt;=cfg_Low,"LOW","OK")))</f>
        <v/>
      </c>
      <c r="M390" s="98">
        <f>IF(B390="","",DATE(YEAR(B390),MONTH(B390),1))</f>
        <v/>
      </c>
      <c r="N390" s="86">
        <f>IF(OR(B390="",D390=""),"","CNT-"&amp;TEXT(ROW()-5,"00000"))</f>
        <v/>
      </c>
      <c r="O390" s="86">
        <f>IF(P390="","",D390&amp;"|"&amp;P390)</f>
        <v/>
      </c>
      <c r="P390" s="86">
        <f>IF(OR(D390="",F390=""),"",COUNTIFS($D$6:D390,D390,$F$6:F390,"&lt;&gt;"))</f>
        <v/>
      </c>
    </row>
    <row r="391" ht="20" customHeight="1">
      <c r="B391" s="93" t="n"/>
      <c r="C391" s="94">
        <f>IF(B391="","",WEEKNUM(B391,21))</f>
        <v/>
      </c>
      <c r="D391" s="95" t="n"/>
      <c r="E391" s="86">
        <f>IF(D391="","",IFERROR(INDEX(Eng_Item,MATCH(D391,Eng_Label,0)),"not in list"))</f>
        <v/>
      </c>
      <c r="F391" s="96" t="n"/>
      <c r="G391" s="87">
        <f>IF(OR(P391="",N(P391)&lt;=1),"",INDEX($F$6:$F$3005,MATCH(D391&amp;"|"&amp;(P391-1),$O$6:$O$3005,0)))</f>
        <v/>
      </c>
      <c r="H391" s="87">
        <f>IF(G391="","",MAX(0,G391-F391))</f>
        <v/>
      </c>
      <c r="I391" s="95" t="n"/>
      <c r="J391" s="87">
        <f>IF(D391="","",IFERROR(INDEX(Eng_PAR,MATCH(D391,Eng_Label,0)),""))</f>
        <v/>
      </c>
      <c r="K391" s="97">
        <f>IF(OR(F391="",J391=""),"",F391-J391)</f>
        <v/>
      </c>
      <c r="L391" s="86">
        <f>IF(OR(F391="",J391="",N(J391)=0),"",IF(F391/J391&lt;=cfg_Crit,"CRITICAL",IF(F391/J391&lt;=cfg_Low,"LOW","OK")))</f>
        <v/>
      </c>
      <c r="M391" s="98">
        <f>IF(B391="","",DATE(YEAR(B391),MONTH(B391),1))</f>
        <v/>
      </c>
      <c r="N391" s="86">
        <f>IF(OR(B391="",D391=""),"","CNT-"&amp;TEXT(ROW()-5,"00000"))</f>
        <v/>
      </c>
      <c r="O391" s="86">
        <f>IF(P391="","",D391&amp;"|"&amp;P391)</f>
        <v/>
      </c>
      <c r="P391" s="86">
        <f>IF(OR(D391="",F391=""),"",COUNTIFS($D$6:D391,D391,$F$6:F391,"&lt;&gt;"))</f>
        <v/>
      </c>
    </row>
    <row r="392" ht="20" customHeight="1">
      <c r="B392" s="93" t="n"/>
      <c r="C392" s="94">
        <f>IF(B392="","",WEEKNUM(B392,21))</f>
        <v/>
      </c>
      <c r="D392" s="95" t="n"/>
      <c r="E392" s="86">
        <f>IF(D392="","",IFERROR(INDEX(Eng_Item,MATCH(D392,Eng_Label,0)),"not in list"))</f>
        <v/>
      </c>
      <c r="F392" s="96" t="n"/>
      <c r="G392" s="87">
        <f>IF(OR(P392="",N(P392)&lt;=1),"",INDEX($F$6:$F$3005,MATCH(D392&amp;"|"&amp;(P392-1),$O$6:$O$3005,0)))</f>
        <v/>
      </c>
      <c r="H392" s="87">
        <f>IF(G392="","",MAX(0,G392-F392))</f>
        <v/>
      </c>
      <c r="I392" s="95" t="n"/>
      <c r="J392" s="87">
        <f>IF(D392="","",IFERROR(INDEX(Eng_PAR,MATCH(D392,Eng_Label,0)),""))</f>
        <v/>
      </c>
      <c r="K392" s="97">
        <f>IF(OR(F392="",J392=""),"",F392-J392)</f>
        <v/>
      </c>
      <c r="L392" s="86">
        <f>IF(OR(F392="",J392="",N(J392)=0),"",IF(F392/J392&lt;=cfg_Crit,"CRITICAL",IF(F392/J392&lt;=cfg_Low,"LOW","OK")))</f>
        <v/>
      </c>
      <c r="M392" s="98">
        <f>IF(B392="","",DATE(YEAR(B392),MONTH(B392),1))</f>
        <v/>
      </c>
      <c r="N392" s="86">
        <f>IF(OR(B392="",D392=""),"","CNT-"&amp;TEXT(ROW()-5,"00000"))</f>
        <v/>
      </c>
      <c r="O392" s="86">
        <f>IF(P392="","",D392&amp;"|"&amp;P392)</f>
        <v/>
      </c>
      <c r="P392" s="86">
        <f>IF(OR(D392="",F392=""),"",COUNTIFS($D$6:D392,D392,$F$6:F392,"&lt;&gt;"))</f>
        <v/>
      </c>
    </row>
    <row r="393" ht="20" customHeight="1">
      <c r="B393" s="93" t="n"/>
      <c r="C393" s="94">
        <f>IF(B393="","",WEEKNUM(B393,21))</f>
        <v/>
      </c>
      <c r="D393" s="95" t="n"/>
      <c r="E393" s="86">
        <f>IF(D393="","",IFERROR(INDEX(Eng_Item,MATCH(D393,Eng_Label,0)),"not in list"))</f>
        <v/>
      </c>
      <c r="F393" s="96" t="n"/>
      <c r="G393" s="87">
        <f>IF(OR(P393="",N(P393)&lt;=1),"",INDEX($F$6:$F$3005,MATCH(D393&amp;"|"&amp;(P393-1),$O$6:$O$3005,0)))</f>
        <v/>
      </c>
      <c r="H393" s="87">
        <f>IF(G393="","",MAX(0,G393-F393))</f>
        <v/>
      </c>
      <c r="I393" s="95" t="n"/>
      <c r="J393" s="87">
        <f>IF(D393="","",IFERROR(INDEX(Eng_PAR,MATCH(D393,Eng_Label,0)),""))</f>
        <v/>
      </c>
      <c r="K393" s="97">
        <f>IF(OR(F393="",J393=""),"",F393-J393)</f>
        <v/>
      </c>
      <c r="L393" s="86">
        <f>IF(OR(F393="",J393="",N(J393)=0),"",IF(F393/J393&lt;=cfg_Crit,"CRITICAL",IF(F393/J393&lt;=cfg_Low,"LOW","OK")))</f>
        <v/>
      </c>
      <c r="M393" s="98">
        <f>IF(B393="","",DATE(YEAR(B393),MONTH(B393),1))</f>
        <v/>
      </c>
      <c r="N393" s="86">
        <f>IF(OR(B393="",D393=""),"","CNT-"&amp;TEXT(ROW()-5,"00000"))</f>
        <v/>
      </c>
      <c r="O393" s="86">
        <f>IF(P393="","",D393&amp;"|"&amp;P393)</f>
        <v/>
      </c>
      <c r="P393" s="86">
        <f>IF(OR(D393="",F393=""),"",COUNTIFS($D$6:D393,D393,$F$6:F393,"&lt;&gt;"))</f>
        <v/>
      </c>
    </row>
    <row r="394" ht="20" customHeight="1">
      <c r="B394" s="93" t="n"/>
      <c r="C394" s="94">
        <f>IF(B394="","",WEEKNUM(B394,21))</f>
        <v/>
      </c>
      <c r="D394" s="95" t="n"/>
      <c r="E394" s="86">
        <f>IF(D394="","",IFERROR(INDEX(Eng_Item,MATCH(D394,Eng_Label,0)),"not in list"))</f>
        <v/>
      </c>
      <c r="F394" s="96" t="n"/>
      <c r="G394" s="87">
        <f>IF(OR(P394="",N(P394)&lt;=1),"",INDEX($F$6:$F$3005,MATCH(D394&amp;"|"&amp;(P394-1),$O$6:$O$3005,0)))</f>
        <v/>
      </c>
      <c r="H394" s="87">
        <f>IF(G394="","",MAX(0,G394-F394))</f>
        <v/>
      </c>
      <c r="I394" s="95" t="n"/>
      <c r="J394" s="87">
        <f>IF(D394="","",IFERROR(INDEX(Eng_PAR,MATCH(D394,Eng_Label,0)),""))</f>
        <v/>
      </c>
      <c r="K394" s="97">
        <f>IF(OR(F394="",J394=""),"",F394-J394)</f>
        <v/>
      </c>
      <c r="L394" s="86">
        <f>IF(OR(F394="",J394="",N(J394)=0),"",IF(F394/J394&lt;=cfg_Crit,"CRITICAL",IF(F394/J394&lt;=cfg_Low,"LOW","OK")))</f>
        <v/>
      </c>
      <c r="M394" s="98">
        <f>IF(B394="","",DATE(YEAR(B394),MONTH(B394),1))</f>
        <v/>
      </c>
      <c r="N394" s="86">
        <f>IF(OR(B394="",D394=""),"","CNT-"&amp;TEXT(ROW()-5,"00000"))</f>
        <v/>
      </c>
      <c r="O394" s="86">
        <f>IF(P394="","",D394&amp;"|"&amp;P394)</f>
        <v/>
      </c>
      <c r="P394" s="86">
        <f>IF(OR(D394="",F394=""),"",COUNTIFS($D$6:D394,D394,$F$6:F394,"&lt;&gt;"))</f>
        <v/>
      </c>
    </row>
    <row r="395" ht="20" customHeight="1">
      <c r="B395" s="93" t="n"/>
      <c r="C395" s="94">
        <f>IF(B395="","",WEEKNUM(B395,21))</f>
        <v/>
      </c>
      <c r="D395" s="95" t="n"/>
      <c r="E395" s="86">
        <f>IF(D395="","",IFERROR(INDEX(Eng_Item,MATCH(D395,Eng_Label,0)),"not in list"))</f>
        <v/>
      </c>
      <c r="F395" s="96" t="n"/>
      <c r="G395" s="87">
        <f>IF(OR(P395="",N(P395)&lt;=1),"",INDEX($F$6:$F$3005,MATCH(D395&amp;"|"&amp;(P395-1),$O$6:$O$3005,0)))</f>
        <v/>
      </c>
      <c r="H395" s="87">
        <f>IF(G395="","",MAX(0,G395-F395))</f>
        <v/>
      </c>
      <c r="I395" s="95" t="n"/>
      <c r="J395" s="87">
        <f>IF(D395="","",IFERROR(INDEX(Eng_PAR,MATCH(D395,Eng_Label,0)),""))</f>
        <v/>
      </c>
      <c r="K395" s="97">
        <f>IF(OR(F395="",J395=""),"",F395-J395)</f>
        <v/>
      </c>
      <c r="L395" s="86">
        <f>IF(OR(F395="",J395="",N(J395)=0),"",IF(F395/J395&lt;=cfg_Crit,"CRITICAL",IF(F395/J395&lt;=cfg_Low,"LOW","OK")))</f>
        <v/>
      </c>
      <c r="M395" s="98">
        <f>IF(B395="","",DATE(YEAR(B395),MONTH(B395),1))</f>
        <v/>
      </c>
      <c r="N395" s="86">
        <f>IF(OR(B395="",D395=""),"","CNT-"&amp;TEXT(ROW()-5,"00000"))</f>
        <v/>
      </c>
      <c r="O395" s="86">
        <f>IF(P395="","",D395&amp;"|"&amp;P395)</f>
        <v/>
      </c>
      <c r="P395" s="86">
        <f>IF(OR(D395="",F395=""),"",COUNTIFS($D$6:D395,D395,$F$6:F395,"&lt;&gt;"))</f>
        <v/>
      </c>
    </row>
    <row r="396" ht="20" customHeight="1">
      <c r="B396" s="93" t="n"/>
      <c r="C396" s="94">
        <f>IF(B396="","",WEEKNUM(B396,21))</f>
        <v/>
      </c>
      <c r="D396" s="95" t="n"/>
      <c r="E396" s="86">
        <f>IF(D396="","",IFERROR(INDEX(Eng_Item,MATCH(D396,Eng_Label,0)),"not in list"))</f>
        <v/>
      </c>
      <c r="F396" s="96" t="n"/>
      <c r="G396" s="87">
        <f>IF(OR(P396="",N(P396)&lt;=1),"",INDEX($F$6:$F$3005,MATCH(D396&amp;"|"&amp;(P396-1),$O$6:$O$3005,0)))</f>
        <v/>
      </c>
      <c r="H396" s="87">
        <f>IF(G396="","",MAX(0,G396-F396))</f>
        <v/>
      </c>
      <c r="I396" s="95" t="n"/>
      <c r="J396" s="87">
        <f>IF(D396="","",IFERROR(INDEX(Eng_PAR,MATCH(D396,Eng_Label,0)),""))</f>
        <v/>
      </c>
      <c r="K396" s="97">
        <f>IF(OR(F396="",J396=""),"",F396-J396)</f>
        <v/>
      </c>
      <c r="L396" s="86">
        <f>IF(OR(F396="",J396="",N(J396)=0),"",IF(F396/J396&lt;=cfg_Crit,"CRITICAL",IF(F396/J396&lt;=cfg_Low,"LOW","OK")))</f>
        <v/>
      </c>
      <c r="M396" s="98">
        <f>IF(B396="","",DATE(YEAR(B396),MONTH(B396),1))</f>
        <v/>
      </c>
      <c r="N396" s="86">
        <f>IF(OR(B396="",D396=""),"","CNT-"&amp;TEXT(ROW()-5,"00000"))</f>
        <v/>
      </c>
      <c r="O396" s="86">
        <f>IF(P396="","",D396&amp;"|"&amp;P396)</f>
        <v/>
      </c>
      <c r="P396" s="86">
        <f>IF(OR(D396="",F396=""),"",COUNTIFS($D$6:D396,D396,$F$6:F396,"&lt;&gt;"))</f>
        <v/>
      </c>
    </row>
    <row r="397" ht="20" customHeight="1">
      <c r="B397" s="93" t="n"/>
      <c r="C397" s="94">
        <f>IF(B397="","",WEEKNUM(B397,21))</f>
        <v/>
      </c>
      <c r="D397" s="95" t="n"/>
      <c r="E397" s="86">
        <f>IF(D397="","",IFERROR(INDEX(Eng_Item,MATCH(D397,Eng_Label,0)),"not in list"))</f>
        <v/>
      </c>
      <c r="F397" s="96" t="n"/>
      <c r="G397" s="87">
        <f>IF(OR(P397="",N(P397)&lt;=1),"",INDEX($F$6:$F$3005,MATCH(D397&amp;"|"&amp;(P397-1),$O$6:$O$3005,0)))</f>
        <v/>
      </c>
      <c r="H397" s="87">
        <f>IF(G397="","",MAX(0,G397-F397))</f>
        <v/>
      </c>
      <c r="I397" s="95" t="n"/>
      <c r="J397" s="87">
        <f>IF(D397="","",IFERROR(INDEX(Eng_PAR,MATCH(D397,Eng_Label,0)),""))</f>
        <v/>
      </c>
      <c r="K397" s="97">
        <f>IF(OR(F397="",J397=""),"",F397-J397)</f>
        <v/>
      </c>
      <c r="L397" s="86">
        <f>IF(OR(F397="",J397="",N(J397)=0),"",IF(F397/J397&lt;=cfg_Crit,"CRITICAL",IF(F397/J397&lt;=cfg_Low,"LOW","OK")))</f>
        <v/>
      </c>
      <c r="M397" s="98">
        <f>IF(B397="","",DATE(YEAR(B397),MONTH(B397),1))</f>
        <v/>
      </c>
      <c r="N397" s="86">
        <f>IF(OR(B397="",D397=""),"","CNT-"&amp;TEXT(ROW()-5,"00000"))</f>
        <v/>
      </c>
      <c r="O397" s="86">
        <f>IF(P397="","",D397&amp;"|"&amp;P397)</f>
        <v/>
      </c>
      <c r="P397" s="86">
        <f>IF(OR(D397="",F397=""),"",COUNTIFS($D$6:D397,D397,$F$6:F397,"&lt;&gt;"))</f>
        <v/>
      </c>
    </row>
    <row r="398" ht="20" customHeight="1">
      <c r="B398" s="93" t="n"/>
      <c r="C398" s="94">
        <f>IF(B398="","",WEEKNUM(B398,21))</f>
        <v/>
      </c>
      <c r="D398" s="95" t="n"/>
      <c r="E398" s="86">
        <f>IF(D398="","",IFERROR(INDEX(Eng_Item,MATCH(D398,Eng_Label,0)),"not in list"))</f>
        <v/>
      </c>
      <c r="F398" s="96" t="n"/>
      <c r="G398" s="87">
        <f>IF(OR(P398="",N(P398)&lt;=1),"",INDEX($F$6:$F$3005,MATCH(D398&amp;"|"&amp;(P398-1),$O$6:$O$3005,0)))</f>
        <v/>
      </c>
      <c r="H398" s="87">
        <f>IF(G398="","",MAX(0,G398-F398))</f>
        <v/>
      </c>
      <c r="I398" s="95" t="n"/>
      <c r="J398" s="87">
        <f>IF(D398="","",IFERROR(INDEX(Eng_PAR,MATCH(D398,Eng_Label,0)),""))</f>
        <v/>
      </c>
      <c r="K398" s="97">
        <f>IF(OR(F398="",J398=""),"",F398-J398)</f>
        <v/>
      </c>
      <c r="L398" s="86">
        <f>IF(OR(F398="",J398="",N(J398)=0),"",IF(F398/J398&lt;=cfg_Crit,"CRITICAL",IF(F398/J398&lt;=cfg_Low,"LOW","OK")))</f>
        <v/>
      </c>
      <c r="M398" s="98">
        <f>IF(B398="","",DATE(YEAR(B398),MONTH(B398),1))</f>
        <v/>
      </c>
      <c r="N398" s="86">
        <f>IF(OR(B398="",D398=""),"","CNT-"&amp;TEXT(ROW()-5,"00000"))</f>
        <v/>
      </c>
      <c r="O398" s="86">
        <f>IF(P398="","",D398&amp;"|"&amp;P398)</f>
        <v/>
      </c>
      <c r="P398" s="86">
        <f>IF(OR(D398="",F398=""),"",COUNTIFS($D$6:D398,D398,$F$6:F398,"&lt;&gt;"))</f>
        <v/>
      </c>
    </row>
    <row r="399" ht="20" customHeight="1">
      <c r="B399" s="93" t="n"/>
      <c r="C399" s="94">
        <f>IF(B399="","",WEEKNUM(B399,21))</f>
        <v/>
      </c>
      <c r="D399" s="95" t="n"/>
      <c r="E399" s="86">
        <f>IF(D399="","",IFERROR(INDEX(Eng_Item,MATCH(D399,Eng_Label,0)),"not in list"))</f>
        <v/>
      </c>
      <c r="F399" s="96" t="n"/>
      <c r="G399" s="87">
        <f>IF(OR(P399="",N(P399)&lt;=1),"",INDEX($F$6:$F$3005,MATCH(D399&amp;"|"&amp;(P399-1),$O$6:$O$3005,0)))</f>
        <v/>
      </c>
      <c r="H399" s="87">
        <f>IF(G399="","",MAX(0,G399-F399))</f>
        <v/>
      </c>
      <c r="I399" s="95" t="n"/>
      <c r="J399" s="87">
        <f>IF(D399="","",IFERROR(INDEX(Eng_PAR,MATCH(D399,Eng_Label,0)),""))</f>
        <v/>
      </c>
      <c r="K399" s="97">
        <f>IF(OR(F399="",J399=""),"",F399-J399)</f>
        <v/>
      </c>
      <c r="L399" s="86">
        <f>IF(OR(F399="",J399="",N(J399)=0),"",IF(F399/J399&lt;=cfg_Crit,"CRITICAL",IF(F399/J399&lt;=cfg_Low,"LOW","OK")))</f>
        <v/>
      </c>
      <c r="M399" s="98">
        <f>IF(B399="","",DATE(YEAR(B399),MONTH(B399),1))</f>
        <v/>
      </c>
      <c r="N399" s="86">
        <f>IF(OR(B399="",D399=""),"","CNT-"&amp;TEXT(ROW()-5,"00000"))</f>
        <v/>
      </c>
      <c r="O399" s="86">
        <f>IF(P399="","",D399&amp;"|"&amp;P399)</f>
        <v/>
      </c>
      <c r="P399" s="86">
        <f>IF(OR(D399="",F399=""),"",COUNTIFS($D$6:D399,D399,$F$6:F399,"&lt;&gt;"))</f>
        <v/>
      </c>
    </row>
    <row r="400" ht="20" customHeight="1">
      <c r="B400" s="93" t="n"/>
      <c r="C400" s="94">
        <f>IF(B400="","",WEEKNUM(B400,21))</f>
        <v/>
      </c>
      <c r="D400" s="95" t="n"/>
      <c r="E400" s="86">
        <f>IF(D400="","",IFERROR(INDEX(Eng_Item,MATCH(D400,Eng_Label,0)),"not in list"))</f>
        <v/>
      </c>
      <c r="F400" s="96" t="n"/>
      <c r="G400" s="87">
        <f>IF(OR(P400="",N(P400)&lt;=1),"",INDEX($F$6:$F$3005,MATCH(D400&amp;"|"&amp;(P400-1),$O$6:$O$3005,0)))</f>
        <v/>
      </c>
      <c r="H400" s="87">
        <f>IF(G400="","",MAX(0,G400-F400))</f>
        <v/>
      </c>
      <c r="I400" s="95" t="n"/>
      <c r="J400" s="87">
        <f>IF(D400="","",IFERROR(INDEX(Eng_PAR,MATCH(D400,Eng_Label,0)),""))</f>
        <v/>
      </c>
      <c r="K400" s="97">
        <f>IF(OR(F400="",J400=""),"",F400-J400)</f>
        <v/>
      </c>
      <c r="L400" s="86">
        <f>IF(OR(F400="",J400="",N(J400)=0),"",IF(F400/J400&lt;=cfg_Crit,"CRITICAL",IF(F400/J400&lt;=cfg_Low,"LOW","OK")))</f>
        <v/>
      </c>
      <c r="M400" s="98">
        <f>IF(B400="","",DATE(YEAR(B400),MONTH(B400),1))</f>
        <v/>
      </c>
      <c r="N400" s="86">
        <f>IF(OR(B400="",D400=""),"","CNT-"&amp;TEXT(ROW()-5,"00000"))</f>
        <v/>
      </c>
      <c r="O400" s="86">
        <f>IF(P400="","",D400&amp;"|"&amp;P400)</f>
        <v/>
      </c>
      <c r="P400" s="86">
        <f>IF(OR(D400="",F400=""),"",COUNTIFS($D$6:D400,D400,$F$6:F400,"&lt;&gt;"))</f>
        <v/>
      </c>
    </row>
    <row r="401" ht="20" customHeight="1">
      <c r="B401" s="93" t="n"/>
      <c r="C401" s="94">
        <f>IF(B401="","",WEEKNUM(B401,21))</f>
        <v/>
      </c>
      <c r="D401" s="95" t="n"/>
      <c r="E401" s="86">
        <f>IF(D401="","",IFERROR(INDEX(Eng_Item,MATCH(D401,Eng_Label,0)),"not in list"))</f>
        <v/>
      </c>
      <c r="F401" s="96" t="n"/>
      <c r="G401" s="87">
        <f>IF(OR(P401="",N(P401)&lt;=1),"",INDEX($F$6:$F$3005,MATCH(D401&amp;"|"&amp;(P401-1),$O$6:$O$3005,0)))</f>
        <v/>
      </c>
      <c r="H401" s="87">
        <f>IF(G401="","",MAX(0,G401-F401))</f>
        <v/>
      </c>
      <c r="I401" s="95" t="n"/>
      <c r="J401" s="87">
        <f>IF(D401="","",IFERROR(INDEX(Eng_PAR,MATCH(D401,Eng_Label,0)),""))</f>
        <v/>
      </c>
      <c r="K401" s="97">
        <f>IF(OR(F401="",J401=""),"",F401-J401)</f>
        <v/>
      </c>
      <c r="L401" s="86">
        <f>IF(OR(F401="",J401="",N(J401)=0),"",IF(F401/J401&lt;=cfg_Crit,"CRITICAL",IF(F401/J401&lt;=cfg_Low,"LOW","OK")))</f>
        <v/>
      </c>
      <c r="M401" s="98">
        <f>IF(B401="","",DATE(YEAR(B401),MONTH(B401),1))</f>
        <v/>
      </c>
      <c r="N401" s="86">
        <f>IF(OR(B401="",D401=""),"","CNT-"&amp;TEXT(ROW()-5,"00000"))</f>
        <v/>
      </c>
      <c r="O401" s="86">
        <f>IF(P401="","",D401&amp;"|"&amp;P401)</f>
        <v/>
      </c>
      <c r="P401" s="86">
        <f>IF(OR(D401="",F401=""),"",COUNTIFS($D$6:D401,D401,$F$6:F401,"&lt;&gt;"))</f>
        <v/>
      </c>
    </row>
    <row r="402" ht="20" customHeight="1">
      <c r="B402" s="93" t="n"/>
      <c r="C402" s="94">
        <f>IF(B402="","",WEEKNUM(B402,21))</f>
        <v/>
      </c>
      <c r="D402" s="95" t="n"/>
      <c r="E402" s="86">
        <f>IF(D402="","",IFERROR(INDEX(Eng_Item,MATCH(D402,Eng_Label,0)),"not in list"))</f>
        <v/>
      </c>
      <c r="F402" s="96" t="n"/>
      <c r="G402" s="87">
        <f>IF(OR(P402="",N(P402)&lt;=1),"",INDEX($F$6:$F$3005,MATCH(D402&amp;"|"&amp;(P402-1),$O$6:$O$3005,0)))</f>
        <v/>
      </c>
      <c r="H402" s="87">
        <f>IF(G402="","",MAX(0,G402-F402))</f>
        <v/>
      </c>
      <c r="I402" s="95" t="n"/>
      <c r="J402" s="87">
        <f>IF(D402="","",IFERROR(INDEX(Eng_PAR,MATCH(D402,Eng_Label,0)),""))</f>
        <v/>
      </c>
      <c r="K402" s="97">
        <f>IF(OR(F402="",J402=""),"",F402-J402)</f>
        <v/>
      </c>
      <c r="L402" s="86">
        <f>IF(OR(F402="",J402="",N(J402)=0),"",IF(F402/J402&lt;=cfg_Crit,"CRITICAL",IF(F402/J402&lt;=cfg_Low,"LOW","OK")))</f>
        <v/>
      </c>
      <c r="M402" s="98">
        <f>IF(B402="","",DATE(YEAR(B402),MONTH(B402),1))</f>
        <v/>
      </c>
      <c r="N402" s="86">
        <f>IF(OR(B402="",D402=""),"","CNT-"&amp;TEXT(ROW()-5,"00000"))</f>
        <v/>
      </c>
      <c r="O402" s="86">
        <f>IF(P402="","",D402&amp;"|"&amp;P402)</f>
        <v/>
      </c>
      <c r="P402" s="86">
        <f>IF(OR(D402="",F402=""),"",COUNTIFS($D$6:D402,D402,$F$6:F402,"&lt;&gt;"))</f>
        <v/>
      </c>
    </row>
    <row r="403" ht="20" customHeight="1">
      <c r="B403" s="93" t="n"/>
      <c r="C403" s="94">
        <f>IF(B403="","",WEEKNUM(B403,21))</f>
        <v/>
      </c>
      <c r="D403" s="95" t="n"/>
      <c r="E403" s="86">
        <f>IF(D403="","",IFERROR(INDEX(Eng_Item,MATCH(D403,Eng_Label,0)),"not in list"))</f>
        <v/>
      </c>
      <c r="F403" s="96" t="n"/>
      <c r="G403" s="87">
        <f>IF(OR(P403="",N(P403)&lt;=1),"",INDEX($F$6:$F$3005,MATCH(D403&amp;"|"&amp;(P403-1),$O$6:$O$3005,0)))</f>
        <v/>
      </c>
      <c r="H403" s="87">
        <f>IF(G403="","",MAX(0,G403-F403))</f>
        <v/>
      </c>
      <c r="I403" s="95" t="n"/>
      <c r="J403" s="87">
        <f>IF(D403="","",IFERROR(INDEX(Eng_PAR,MATCH(D403,Eng_Label,0)),""))</f>
        <v/>
      </c>
      <c r="K403" s="97">
        <f>IF(OR(F403="",J403=""),"",F403-J403)</f>
        <v/>
      </c>
      <c r="L403" s="86">
        <f>IF(OR(F403="",J403="",N(J403)=0),"",IF(F403/J403&lt;=cfg_Crit,"CRITICAL",IF(F403/J403&lt;=cfg_Low,"LOW","OK")))</f>
        <v/>
      </c>
      <c r="M403" s="98">
        <f>IF(B403="","",DATE(YEAR(B403),MONTH(B403),1))</f>
        <v/>
      </c>
      <c r="N403" s="86">
        <f>IF(OR(B403="",D403=""),"","CNT-"&amp;TEXT(ROW()-5,"00000"))</f>
        <v/>
      </c>
      <c r="O403" s="86">
        <f>IF(P403="","",D403&amp;"|"&amp;P403)</f>
        <v/>
      </c>
      <c r="P403" s="86">
        <f>IF(OR(D403="",F403=""),"",COUNTIFS($D$6:D403,D403,$F$6:F403,"&lt;&gt;"))</f>
        <v/>
      </c>
    </row>
    <row r="404" ht="20" customHeight="1">
      <c r="B404" s="93" t="n"/>
      <c r="C404" s="94">
        <f>IF(B404="","",WEEKNUM(B404,21))</f>
        <v/>
      </c>
      <c r="D404" s="95" t="n"/>
      <c r="E404" s="86">
        <f>IF(D404="","",IFERROR(INDEX(Eng_Item,MATCH(D404,Eng_Label,0)),"not in list"))</f>
        <v/>
      </c>
      <c r="F404" s="96" t="n"/>
      <c r="G404" s="87">
        <f>IF(OR(P404="",N(P404)&lt;=1),"",INDEX($F$6:$F$3005,MATCH(D404&amp;"|"&amp;(P404-1),$O$6:$O$3005,0)))</f>
        <v/>
      </c>
      <c r="H404" s="87">
        <f>IF(G404="","",MAX(0,G404-F404))</f>
        <v/>
      </c>
      <c r="I404" s="95" t="n"/>
      <c r="J404" s="87">
        <f>IF(D404="","",IFERROR(INDEX(Eng_PAR,MATCH(D404,Eng_Label,0)),""))</f>
        <v/>
      </c>
      <c r="K404" s="97">
        <f>IF(OR(F404="",J404=""),"",F404-J404)</f>
        <v/>
      </c>
      <c r="L404" s="86">
        <f>IF(OR(F404="",J404="",N(J404)=0),"",IF(F404/J404&lt;=cfg_Crit,"CRITICAL",IF(F404/J404&lt;=cfg_Low,"LOW","OK")))</f>
        <v/>
      </c>
      <c r="M404" s="98">
        <f>IF(B404="","",DATE(YEAR(B404),MONTH(B404),1))</f>
        <v/>
      </c>
      <c r="N404" s="86">
        <f>IF(OR(B404="",D404=""),"","CNT-"&amp;TEXT(ROW()-5,"00000"))</f>
        <v/>
      </c>
      <c r="O404" s="86">
        <f>IF(P404="","",D404&amp;"|"&amp;P404)</f>
        <v/>
      </c>
      <c r="P404" s="86">
        <f>IF(OR(D404="",F404=""),"",COUNTIFS($D$6:D404,D404,$F$6:F404,"&lt;&gt;"))</f>
        <v/>
      </c>
    </row>
    <row r="405" ht="20" customHeight="1">
      <c r="B405" s="93" t="n"/>
      <c r="C405" s="94">
        <f>IF(B405="","",WEEKNUM(B405,21))</f>
        <v/>
      </c>
      <c r="D405" s="95" t="n"/>
      <c r="E405" s="86">
        <f>IF(D405="","",IFERROR(INDEX(Eng_Item,MATCH(D405,Eng_Label,0)),"not in list"))</f>
        <v/>
      </c>
      <c r="F405" s="96" t="n"/>
      <c r="G405" s="87">
        <f>IF(OR(P405="",N(P405)&lt;=1),"",INDEX($F$6:$F$3005,MATCH(D405&amp;"|"&amp;(P405-1),$O$6:$O$3005,0)))</f>
        <v/>
      </c>
      <c r="H405" s="87">
        <f>IF(G405="","",MAX(0,G405-F405))</f>
        <v/>
      </c>
      <c r="I405" s="95" t="n"/>
      <c r="J405" s="87">
        <f>IF(D405="","",IFERROR(INDEX(Eng_PAR,MATCH(D405,Eng_Label,0)),""))</f>
        <v/>
      </c>
      <c r="K405" s="97">
        <f>IF(OR(F405="",J405=""),"",F405-J405)</f>
        <v/>
      </c>
      <c r="L405" s="86">
        <f>IF(OR(F405="",J405="",N(J405)=0),"",IF(F405/J405&lt;=cfg_Crit,"CRITICAL",IF(F405/J405&lt;=cfg_Low,"LOW","OK")))</f>
        <v/>
      </c>
      <c r="M405" s="98">
        <f>IF(B405="","",DATE(YEAR(B405),MONTH(B405),1))</f>
        <v/>
      </c>
      <c r="N405" s="86">
        <f>IF(OR(B405="",D405=""),"","CNT-"&amp;TEXT(ROW()-5,"00000"))</f>
        <v/>
      </c>
      <c r="O405" s="86">
        <f>IF(P405="","",D405&amp;"|"&amp;P405)</f>
        <v/>
      </c>
      <c r="P405" s="86">
        <f>IF(OR(D405="",F405=""),"",COUNTIFS($D$6:D405,D405,$F$6:F405,"&lt;&gt;"))</f>
        <v/>
      </c>
    </row>
    <row r="406" ht="20" customHeight="1">
      <c r="B406" s="93" t="n"/>
      <c r="C406" s="94">
        <f>IF(B406="","",WEEKNUM(B406,21))</f>
        <v/>
      </c>
      <c r="D406" s="95" t="n"/>
      <c r="E406" s="86">
        <f>IF(D406="","",IFERROR(INDEX(Eng_Item,MATCH(D406,Eng_Label,0)),"not in list"))</f>
        <v/>
      </c>
      <c r="F406" s="96" t="n"/>
      <c r="G406" s="87">
        <f>IF(OR(P406="",N(P406)&lt;=1),"",INDEX($F$6:$F$3005,MATCH(D406&amp;"|"&amp;(P406-1),$O$6:$O$3005,0)))</f>
        <v/>
      </c>
      <c r="H406" s="87">
        <f>IF(G406="","",MAX(0,G406-F406))</f>
        <v/>
      </c>
      <c r="I406" s="95" t="n"/>
      <c r="J406" s="87">
        <f>IF(D406="","",IFERROR(INDEX(Eng_PAR,MATCH(D406,Eng_Label,0)),""))</f>
        <v/>
      </c>
      <c r="K406" s="97">
        <f>IF(OR(F406="",J406=""),"",F406-J406)</f>
        <v/>
      </c>
      <c r="L406" s="86">
        <f>IF(OR(F406="",J406="",N(J406)=0),"",IF(F406/J406&lt;=cfg_Crit,"CRITICAL",IF(F406/J406&lt;=cfg_Low,"LOW","OK")))</f>
        <v/>
      </c>
      <c r="M406" s="98">
        <f>IF(B406="","",DATE(YEAR(B406),MONTH(B406),1))</f>
        <v/>
      </c>
      <c r="N406" s="86">
        <f>IF(OR(B406="",D406=""),"","CNT-"&amp;TEXT(ROW()-5,"00000"))</f>
        <v/>
      </c>
      <c r="O406" s="86">
        <f>IF(P406="","",D406&amp;"|"&amp;P406)</f>
        <v/>
      </c>
      <c r="P406" s="86">
        <f>IF(OR(D406="",F406=""),"",COUNTIFS($D$6:D406,D406,$F$6:F406,"&lt;&gt;"))</f>
        <v/>
      </c>
    </row>
    <row r="407" ht="20" customHeight="1">
      <c r="B407" s="93" t="n"/>
      <c r="C407" s="94">
        <f>IF(B407="","",WEEKNUM(B407,21))</f>
        <v/>
      </c>
      <c r="D407" s="95" t="n"/>
      <c r="E407" s="86">
        <f>IF(D407="","",IFERROR(INDEX(Eng_Item,MATCH(D407,Eng_Label,0)),"not in list"))</f>
        <v/>
      </c>
      <c r="F407" s="96" t="n"/>
      <c r="G407" s="87">
        <f>IF(OR(P407="",N(P407)&lt;=1),"",INDEX($F$6:$F$3005,MATCH(D407&amp;"|"&amp;(P407-1),$O$6:$O$3005,0)))</f>
        <v/>
      </c>
      <c r="H407" s="87">
        <f>IF(G407="","",MAX(0,G407-F407))</f>
        <v/>
      </c>
      <c r="I407" s="95" t="n"/>
      <c r="J407" s="87">
        <f>IF(D407="","",IFERROR(INDEX(Eng_PAR,MATCH(D407,Eng_Label,0)),""))</f>
        <v/>
      </c>
      <c r="K407" s="97">
        <f>IF(OR(F407="",J407=""),"",F407-J407)</f>
        <v/>
      </c>
      <c r="L407" s="86">
        <f>IF(OR(F407="",J407="",N(J407)=0),"",IF(F407/J407&lt;=cfg_Crit,"CRITICAL",IF(F407/J407&lt;=cfg_Low,"LOW","OK")))</f>
        <v/>
      </c>
      <c r="M407" s="98">
        <f>IF(B407="","",DATE(YEAR(B407),MONTH(B407),1))</f>
        <v/>
      </c>
      <c r="N407" s="86">
        <f>IF(OR(B407="",D407=""),"","CNT-"&amp;TEXT(ROW()-5,"00000"))</f>
        <v/>
      </c>
      <c r="O407" s="86">
        <f>IF(P407="","",D407&amp;"|"&amp;P407)</f>
        <v/>
      </c>
      <c r="P407" s="86">
        <f>IF(OR(D407="",F407=""),"",COUNTIFS($D$6:D407,D407,$F$6:F407,"&lt;&gt;"))</f>
        <v/>
      </c>
    </row>
    <row r="408" ht="20" customHeight="1">
      <c r="B408" s="93" t="n"/>
      <c r="C408" s="94">
        <f>IF(B408="","",WEEKNUM(B408,21))</f>
        <v/>
      </c>
      <c r="D408" s="95" t="n"/>
      <c r="E408" s="86">
        <f>IF(D408="","",IFERROR(INDEX(Eng_Item,MATCH(D408,Eng_Label,0)),"not in list"))</f>
        <v/>
      </c>
      <c r="F408" s="96" t="n"/>
      <c r="G408" s="87">
        <f>IF(OR(P408="",N(P408)&lt;=1),"",INDEX($F$6:$F$3005,MATCH(D408&amp;"|"&amp;(P408-1),$O$6:$O$3005,0)))</f>
        <v/>
      </c>
      <c r="H408" s="87">
        <f>IF(G408="","",MAX(0,G408-F408))</f>
        <v/>
      </c>
      <c r="I408" s="95" t="n"/>
      <c r="J408" s="87">
        <f>IF(D408="","",IFERROR(INDEX(Eng_PAR,MATCH(D408,Eng_Label,0)),""))</f>
        <v/>
      </c>
      <c r="K408" s="97">
        <f>IF(OR(F408="",J408=""),"",F408-J408)</f>
        <v/>
      </c>
      <c r="L408" s="86">
        <f>IF(OR(F408="",J408="",N(J408)=0),"",IF(F408/J408&lt;=cfg_Crit,"CRITICAL",IF(F408/J408&lt;=cfg_Low,"LOW","OK")))</f>
        <v/>
      </c>
      <c r="M408" s="98">
        <f>IF(B408="","",DATE(YEAR(B408),MONTH(B408),1))</f>
        <v/>
      </c>
      <c r="N408" s="86">
        <f>IF(OR(B408="",D408=""),"","CNT-"&amp;TEXT(ROW()-5,"00000"))</f>
        <v/>
      </c>
      <c r="O408" s="86">
        <f>IF(P408="","",D408&amp;"|"&amp;P408)</f>
        <v/>
      </c>
      <c r="P408" s="86">
        <f>IF(OR(D408="",F408=""),"",COUNTIFS($D$6:D408,D408,$F$6:F408,"&lt;&gt;"))</f>
        <v/>
      </c>
    </row>
    <row r="409" ht="20" customHeight="1">
      <c r="B409" s="93" t="n"/>
      <c r="C409" s="94">
        <f>IF(B409="","",WEEKNUM(B409,21))</f>
        <v/>
      </c>
      <c r="D409" s="95" t="n"/>
      <c r="E409" s="86">
        <f>IF(D409="","",IFERROR(INDEX(Eng_Item,MATCH(D409,Eng_Label,0)),"not in list"))</f>
        <v/>
      </c>
      <c r="F409" s="96" t="n"/>
      <c r="G409" s="87">
        <f>IF(OR(P409="",N(P409)&lt;=1),"",INDEX($F$6:$F$3005,MATCH(D409&amp;"|"&amp;(P409-1),$O$6:$O$3005,0)))</f>
        <v/>
      </c>
      <c r="H409" s="87">
        <f>IF(G409="","",MAX(0,G409-F409))</f>
        <v/>
      </c>
      <c r="I409" s="95" t="n"/>
      <c r="J409" s="87">
        <f>IF(D409="","",IFERROR(INDEX(Eng_PAR,MATCH(D409,Eng_Label,0)),""))</f>
        <v/>
      </c>
      <c r="K409" s="97">
        <f>IF(OR(F409="",J409=""),"",F409-J409)</f>
        <v/>
      </c>
      <c r="L409" s="86">
        <f>IF(OR(F409="",J409="",N(J409)=0),"",IF(F409/J409&lt;=cfg_Crit,"CRITICAL",IF(F409/J409&lt;=cfg_Low,"LOW","OK")))</f>
        <v/>
      </c>
      <c r="M409" s="98">
        <f>IF(B409="","",DATE(YEAR(B409),MONTH(B409),1))</f>
        <v/>
      </c>
      <c r="N409" s="86">
        <f>IF(OR(B409="",D409=""),"","CNT-"&amp;TEXT(ROW()-5,"00000"))</f>
        <v/>
      </c>
      <c r="O409" s="86">
        <f>IF(P409="","",D409&amp;"|"&amp;P409)</f>
        <v/>
      </c>
      <c r="P409" s="86">
        <f>IF(OR(D409="",F409=""),"",COUNTIFS($D$6:D409,D409,$F$6:F409,"&lt;&gt;"))</f>
        <v/>
      </c>
    </row>
    <row r="410" ht="20" customHeight="1">
      <c r="B410" s="93" t="n"/>
      <c r="C410" s="94">
        <f>IF(B410="","",WEEKNUM(B410,21))</f>
        <v/>
      </c>
      <c r="D410" s="95" t="n"/>
      <c r="E410" s="86">
        <f>IF(D410="","",IFERROR(INDEX(Eng_Item,MATCH(D410,Eng_Label,0)),"not in list"))</f>
        <v/>
      </c>
      <c r="F410" s="96" t="n"/>
      <c r="G410" s="87">
        <f>IF(OR(P410="",N(P410)&lt;=1),"",INDEX($F$6:$F$3005,MATCH(D410&amp;"|"&amp;(P410-1),$O$6:$O$3005,0)))</f>
        <v/>
      </c>
      <c r="H410" s="87">
        <f>IF(G410="","",MAX(0,G410-F410))</f>
        <v/>
      </c>
      <c r="I410" s="95" t="n"/>
      <c r="J410" s="87">
        <f>IF(D410="","",IFERROR(INDEX(Eng_PAR,MATCH(D410,Eng_Label,0)),""))</f>
        <v/>
      </c>
      <c r="K410" s="97">
        <f>IF(OR(F410="",J410=""),"",F410-J410)</f>
        <v/>
      </c>
      <c r="L410" s="86">
        <f>IF(OR(F410="",J410="",N(J410)=0),"",IF(F410/J410&lt;=cfg_Crit,"CRITICAL",IF(F410/J410&lt;=cfg_Low,"LOW","OK")))</f>
        <v/>
      </c>
      <c r="M410" s="98">
        <f>IF(B410="","",DATE(YEAR(B410),MONTH(B410),1))</f>
        <v/>
      </c>
      <c r="N410" s="86">
        <f>IF(OR(B410="",D410=""),"","CNT-"&amp;TEXT(ROW()-5,"00000"))</f>
        <v/>
      </c>
      <c r="O410" s="86">
        <f>IF(P410="","",D410&amp;"|"&amp;P410)</f>
        <v/>
      </c>
      <c r="P410" s="86">
        <f>IF(OR(D410="",F410=""),"",COUNTIFS($D$6:D410,D410,$F$6:F410,"&lt;&gt;"))</f>
        <v/>
      </c>
    </row>
    <row r="411" ht="20" customHeight="1">
      <c r="B411" s="93" t="n"/>
      <c r="C411" s="94">
        <f>IF(B411="","",WEEKNUM(B411,21))</f>
        <v/>
      </c>
      <c r="D411" s="95" t="n"/>
      <c r="E411" s="86">
        <f>IF(D411="","",IFERROR(INDEX(Eng_Item,MATCH(D411,Eng_Label,0)),"not in list"))</f>
        <v/>
      </c>
      <c r="F411" s="96" t="n"/>
      <c r="G411" s="87">
        <f>IF(OR(P411="",N(P411)&lt;=1),"",INDEX($F$6:$F$3005,MATCH(D411&amp;"|"&amp;(P411-1),$O$6:$O$3005,0)))</f>
        <v/>
      </c>
      <c r="H411" s="87">
        <f>IF(G411="","",MAX(0,G411-F411))</f>
        <v/>
      </c>
      <c r="I411" s="95" t="n"/>
      <c r="J411" s="87">
        <f>IF(D411="","",IFERROR(INDEX(Eng_PAR,MATCH(D411,Eng_Label,0)),""))</f>
        <v/>
      </c>
      <c r="K411" s="97">
        <f>IF(OR(F411="",J411=""),"",F411-J411)</f>
        <v/>
      </c>
      <c r="L411" s="86">
        <f>IF(OR(F411="",J411="",N(J411)=0),"",IF(F411/J411&lt;=cfg_Crit,"CRITICAL",IF(F411/J411&lt;=cfg_Low,"LOW","OK")))</f>
        <v/>
      </c>
      <c r="M411" s="98">
        <f>IF(B411="","",DATE(YEAR(B411),MONTH(B411),1))</f>
        <v/>
      </c>
      <c r="N411" s="86">
        <f>IF(OR(B411="",D411=""),"","CNT-"&amp;TEXT(ROW()-5,"00000"))</f>
        <v/>
      </c>
      <c r="O411" s="86">
        <f>IF(P411="","",D411&amp;"|"&amp;P411)</f>
        <v/>
      </c>
      <c r="P411" s="86">
        <f>IF(OR(D411="",F411=""),"",COUNTIFS($D$6:D411,D411,$F$6:F411,"&lt;&gt;"))</f>
        <v/>
      </c>
    </row>
    <row r="412" ht="20" customHeight="1">
      <c r="B412" s="93" t="n"/>
      <c r="C412" s="94">
        <f>IF(B412="","",WEEKNUM(B412,21))</f>
        <v/>
      </c>
      <c r="D412" s="95" t="n"/>
      <c r="E412" s="86">
        <f>IF(D412="","",IFERROR(INDEX(Eng_Item,MATCH(D412,Eng_Label,0)),"not in list"))</f>
        <v/>
      </c>
      <c r="F412" s="96" t="n"/>
      <c r="G412" s="87">
        <f>IF(OR(P412="",N(P412)&lt;=1),"",INDEX($F$6:$F$3005,MATCH(D412&amp;"|"&amp;(P412-1),$O$6:$O$3005,0)))</f>
        <v/>
      </c>
      <c r="H412" s="87">
        <f>IF(G412="","",MAX(0,G412-F412))</f>
        <v/>
      </c>
      <c r="I412" s="95" t="n"/>
      <c r="J412" s="87">
        <f>IF(D412="","",IFERROR(INDEX(Eng_PAR,MATCH(D412,Eng_Label,0)),""))</f>
        <v/>
      </c>
      <c r="K412" s="97">
        <f>IF(OR(F412="",J412=""),"",F412-J412)</f>
        <v/>
      </c>
      <c r="L412" s="86">
        <f>IF(OR(F412="",J412="",N(J412)=0),"",IF(F412/J412&lt;=cfg_Crit,"CRITICAL",IF(F412/J412&lt;=cfg_Low,"LOW","OK")))</f>
        <v/>
      </c>
      <c r="M412" s="98">
        <f>IF(B412="","",DATE(YEAR(B412),MONTH(B412),1))</f>
        <v/>
      </c>
      <c r="N412" s="86">
        <f>IF(OR(B412="",D412=""),"","CNT-"&amp;TEXT(ROW()-5,"00000"))</f>
        <v/>
      </c>
      <c r="O412" s="86">
        <f>IF(P412="","",D412&amp;"|"&amp;P412)</f>
        <v/>
      </c>
      <c r="P412" s="86">
        <f>IF(OR(D412="",F412=""),"",COUNTIFS($D$6:D412,D412,$F$6:F412,"&lt;&gt;"))</f>
        <v/>
      </c>
    </row>
    <row r="413" ht="20" customHeight="1">
      <c r="B413" s="93" t="n"/>
      <c r="C413" s="94">
        <f>IF(B413="","",WEEKNUM(B413,21))</f>
        <v/>
      </c>
      <c r="D413" s="95" t="n"/>
      <c r="E413" s="86">
        <f>IF(D413="","",IFERROR(INDEX(Eng_Item,MATCH(D413,Eng_Label,0)),"not in list"))</f>
        <v/>
      </c>
      <c r="F413" s="96" t="n"/>
      <c r="G413" s="87">
        <f>IF(OR(P413="",N(P413)&lt;=1),"",INDEX($F$6:$F$3005,MATCH(D413&amp;"|"&amp;(P413-1),$O$6:$O$3005,0)))</f>
        <v/>
      </c>
      <c r="H413" s="87">
        <f>IF(G413="","",MAX(0,G413-F413))</f>
        <v/>
      </c>
      <c r="I413" s="95" t="n"/>
      <c r="J413" s="87">
        <f>IF(D413="","",IFERROR(INDEX(Eng_PAR,MATCH(D413,Eng_Label,0)),""))</f>
        <v/>
      </c>
      <c r="K413" s="97">
        <f>IF(OR(F413="",J413=""),"",F413-J413)</f>
        <v/>
      </c>
      <c r="L413" s="86">
        <f>IF(OR(F413="",J413="",N(J413)=0),"",IF(F413/J413&lt;=cfg_Crit,"CRITICAL",IF(F413/J413&lt;=cfg_Low,"LOW","OK")))</f>
        <v/>
      </c>
      <c r="M413" s="98">
        <f>IF(B413="","",DATE(YEAR(B413),MONTH(B413),1))</f>
        <v/>
      </c>
      <c r="N413" s="86">
        <f>IF(OR(B413="",D413=""),"","CNT-"&amp;TEXT(ROW()-5,"00000"))</f>
        <v/>
      </c>
      <c r="O413" s="86">
        <f>IF(P413="","",D413&amp;"|"&amp;P413)</f>
        <v/>
      </c>
      <c r="P413" s="86">
        <f>IF(OR(D413="",F413=""),"",COUNTIFS($D$6:D413,D413,$F$6:F413,"&lt;&gt;"))</f>
        <v/>
      </c>
    </row>
    <row r="414" ht="20" customHeight="1">
      <c r="B414" s="93" t="n"/>
      <c r="C414" s="94">
        <f>IF(B414="","",WEEKNUM(B414,21))</f>
        <v/>
      </c>
      <c r="D414" s="95" t="n"/>
      <c r="E414" s="86">
        <f>IF(D414="","",IFERROR(INDEX(Eng_Item,MATCH(D414,Eng_Label,0)),"not in list"))</f>
        <v/>
      </c>
      <c r="F414" s="96" t="n"/>
      <c r="G414" s="87">
        <f>IF(OR(P414="",N(P414)&lt;=1),"",INDEX($F$6:$F$3005,MATCH(D414&amp;"|"&amp;(P414-1),$O$6:$O$3005,0)))</f>
        <v/>
      </c>
      <c r="H414" s="87">
        <f>IF(G414="","",MAX(0,G414-F414))</f>
        <v/>
      </c>
      <c r="I414" s="95" t="n"/>
      <c r="J414" s="87">
        <f>IF(D414="","",IFERROR(INDEX(Eng_PAR,MATCH(D414,Eng_Label,0)),""))</f>
        <v/>
      </c>
      <c r="K414" s="97">
        <f>IF(OR(F414="",J414=""),"",F414-J414)</f>
        <v/>
      </c>
      <c r="L414" s="86">
        <f>IF(OR(F414="",J414="",N(J414)=0),"",IF(F414/J414&lt;=cfg_Crit,"CRITICAL",IF(F414/J414&lt;=cfg_Low,"LOW","OK")))</f>
        <v/>
      </c>
      <c r="M414" s="98">
        <f>IF(B414="","",DATE(YEAR(B414),MONTH(B414),1))</f>
        <v/>
      </c>
      <c r="N414" s="86">
        <f>IF(OR(B414="",D414=""),"","CNT-"&amp;TEXT(ROW()-5,"00000"))</f>
        <v/>
      </c>
      <c r="O414" s="86">
        <f>IF(P414="","",D414&amp;"|"&amp;P414)</f>
        <v/>
      </c>
      <c r="P414" s="86">
        <f>IF(OR(D414="",F414=""),"",COUNTIFS($D$6:D414,D414,$F$6:F414,"&lt;&gt;"))</f>
        <v/>
      </c>
    </row>
    <row r="415" ht="20" customHeight="1">
      <c r="B415" s="93" t="n"/>
      <c r="C415" s="94">
        <f>IF(B415="","",WEEKNUM(B415,21))</f>
        <v/>
      </c>
      <c r="D415" s="95" t="n"/>
      <c r="E415" s="86">
        <f>IF(D415="","",IFERROR(INDEX(Eng_Item,MATCH(D415,Eng_Label,0)),"not in list"))</f>
        <v/>
      </c>
      <c r="F415" s="96" t="n"/>
      <c r="G415" s="87">
        <f>IF(OR(P415="",N(P415)&lt;=1),"",INDEX($F$6:$F$3005,MATCH(D415&amp;"|"&amp;(P415-1),$O$6:$O$3005,0)))</f>
        <v/>
      </c>
      <c r="H415" s="87">
        <f>IF(G415="","",MAX(0,G415-F415))</f>
        <v/>
      </c>
      <c r="I415" s="95" t="n"/>
      <c r="J415" s="87">
        <f>IF(D415="","",IFERROR(INDEX(Eng_PAR,MATCH(D415,Eng_Label,0)),""))</f>
        <v/>
      </c>
      <c r="K415" s="97">
        <f>IF(OR(F415="",J415=""),"",F415-J415)</f>
        <v/>
      </c>
      <c r="L415" s="86">
        <f>IF(OR(F415="",J415="",N(J415)=0),"",IF(F415/J415&lt;=cfg_Crit,"CRITICAL",IF(F415/J415&lt;=cfg_Low,"LOW","OK")))</f>
        <v/>
      </c>
      <c r="M415" s="98">
        <f>IF(B415="","",DATE(YEAR(B415),MONTH(B415),1))</f>
        <v/>
      </c>
      <c r="N415" s="86">
        <f>IF(OR(B415="",D415=""),"","CNT-"&amp;TEXT(ROW()-5,"00000"))</f>
        <v/>
      </c>
      <c r="O415" s="86">
        <f>IF(P415="","",D415&amp;"|"&amp;P415)</f>
        <v/>
      </c>
      <c r="P415" s="86">
        <f>IF(OR(D415="",F415=""),"",COUNTIFS($D$6:D415,D415,$F$6:F415,"&lt;&gt;"))</f>
        <v/>
      </c>
    </row>
    <row r="416" ht="20" customHeight="1">
      <c r="B416" s="93" t="n"/>
      <c r="C416" s="94">
        <f>IF(B416="","",WEEKNUM(B416,21))</f>
        <v/>
      </c>
      <c r="D416" s="95" t="n"/>
      <c r="E416" s="86">
        <f>IF(D416="","",IFERROR(INDEX(Eng_Item,MATCH(D416,Eng_Label,0)),"not in list"))</f>
        <v/>
      </c>
      <c r="F416" s="96" t="n"/>
      <c r="G416" s="87">
        <f>IF(OR(P416="",N(P416)&lt;=1),"",INDEX($F$6:$F$3005,MATCH(D416&amp;"|"&amp;(P416-1),$O$6:$O$3005,0)))</f>
        <v/>
      </c>
      <c r="H416" s="87">
        <f>IF(G416="","",MAX(0,G416-F416))</f>
        <v/>
      </c>
      <c r="I416" s="95" t="n"/>
      <c r="J416" s="87">
        <f>IF(D416="","",IFERROR(INDEX(Eng_PAR,MATCH(D416,Eng_Label,0)),""))</f>
        <v/>
      </c>
      <c r="K416" s="97">
        <f>IF(OR(F416="",J416=""),"",F416-J416)</f>
        <v/>
      </c>
      <c r="L416" s="86">
        <f>IF(OR(F416="",J416="",N(J416)=0),"",IF(F416/J416&lt;=cfg_Crit,"CRITICAL",IF(F416/J416&lt;=cfg_Low,"LOW","OK")))</f>
        <v/>
      </c>
      <c r="M416" s="98">
        <f>IF(B416="","",DATE(YEAR(B416),MONTH(B416),1))</f>
        <v/>
      </c>
      <c r="N416" s="86">
        <f>IF(OR(B416="",D416=""),"","CNT-"&amp;TEXT(ROW()-5,"00000"))</f>
        <v/>
      </c>
      <c r="O416" s="86">
        <f>IF(P416="","",D416&amp;"|"&amp;P416)</f>
        <v/>
      </c>
      <c r="P416" s="86">
        <f>IF(OR(D416="",F416=""),"",COUNTIFS($D$6:D416,D416,$F$6:F416,"&lt;&gt;"))</f>
        <v/>
      </c>
    </row>
    <row r="417" ht="20" customHeight="1">
      <c r="B417" s="93" t="n"/>
      <c r="C417" s="94">
        <f>IF(B417="","",WEEKNUM(B417,21))</f>
        <v/>
      </c>
      <c r="D417" s="95" t="n"/>
      <c r="E417" s="86">
        <f>IF(D417="","",IFERROR(INDEX(Eng_Item,MATCH(D417,Eng_Label,0)),"not in list"))</f>
        <v/>
      </c>
      <c r="F417" s="96" t="n"/>
      <c r="G417" s="87">
        <f>IF(OR(P417="",N(P417)&lt;=1),"",INDEX($F$6:$F$3005,MATCH(D417&amp;"|"&amp;(P417-1),$O$6:$O$3005,0)))</f>
        <v/>
      </c>
      <c r="H417" s="87">
        <f>IF(G417="","",MAX(0,G417-F417))</f>
        <v/>
      </c>
      <c r="I417" s="95" t="n"/>
      <c r="J417" s="87">
        <f>IF(D417="","",IFERROR(INDEX(Eng_PAR,MATCH(D417,Eng_Label,0)),""))</f>
        <v/>
      </c>
      <c r="K417" s="97">
        <f>IF(OR(F417="",J417=""),"",F417-J417)</f>
        <v/>
      </c>
      <c r="L417" s="86">
        <f>IF(OR(F417="",J417="",N(J417)=0),"",IF(F417/J417&lt;=cfg_Crit,"CRITICAL",IF(F417/J417&lt;=cfg_Low,"LOW","OK")))</f>
        <v/>
      </c>
      <c r="M417" s="98">
        <f>IF(B417="","",DATE(YEAR(B417),MONTH(B417),1))</f>
        <v/>
      </c>
      <c r="N417" s="86">
        <f>IF(OR(B417="",D417=""),"","CNT-"&amp;TEXT(ROW()-5,"00000"))</f>
        <v/>
      </c>
      <c r="O417" s="86">
        <f>IF(P417="","",D417&amp;"|"&amp;P417)</f>
        <v/>
      </c>
      <c r="P417" s="86">
        <f>IF(OR(D417="",F417=""),"",COUNTIFS($D$6:D417,D417,$F$6:F417,"&lt;&gt;"))</f>
        <v/>
      </c>
    </row>
    <row r="418" ht="20" customHeight="1">
      <c r="B418" s="93" t="n"/>
      <c r="C418" s="94">
        <f>IF(B418="","",WEEKNUM(B418,21))</f>
        <v/>
      </c>
      <c r="D418" s="95" t="n"/>
      <c r="E418" s="86">
        <f>IF(D418="","",IFERROR(INDEX(Eng_Item,MATCH(D418,Eng_Label,0)),"not in list"))</f>
        <v/>
      </c>
      <c r="F418" s="96" t="n"/>
      <c r="G418" s="87">
        <f>IF(OR(P418="",N(P418)&lt;=1),"",INDEX($F$6:$F$3005,MATCH(D418&amp;"|"&amp;(P418-1),$O$6:$O$3005,0)))</f>
        <v/>
      </c>
      <c r="H418" s="87">
        <f>IF(G418="","",MAX(0,G418-F418))</f>
        <v/>
      </c>
      <c r="I418" s="95" t="n"/>
      <c r="J418" s="87">
        <f>IF(D418="","",IFERROR(INDEX(Eng_PAR,MATCH(D418,Eng_Label,0)),""))</f>
        <v/>
      </c>
      <c r="K418" s="97">
        <f>IF(OR(F418="",J418=""),"",F418-J418)</f>
        <v/>
      </c>
      <c r="L418" s="86">
        <f>IF(OR(F418="",J418="",N(J418)=0),"",IF(F418/J418&lt;=cfg_Crit,"CRITICAL",IF(F418/J418&lt;=cfg_Low,"LOW","OK")))</f>
        <v/>
      </c>
      <c r="M418" s="98">
        <f>IF(B418="","",DATE(YEAR(B418),MONTH(B418),1))</f>
        <v/>
      </c>
      <c r="N418" s="86">
        <f>IF(OR(B418="",D418=""),"","CNT-"&amp;TEXT(ROW()-5,"00000"))</f>
        <v/>
      </c>
      <c r="O418" s="86">
        <f>IF(P418="","",D418&amp;"|"&amp;P418)</f>
        <v/>
      </c>
      <c r="P418" s="86">
        <f>IF(OR(D418="",F418=""),"",COUNTIFS($D$6:D418,D418,$F$6:F418,"&lt;&gt;"))</f>
        <v/>
      </c>
    </row>
    <row r="419" ht="20" customHeight="1">
      <c r="B419" s="93" t="n"/>
      <c r="C419" s="94">
        <f>IF(B419="","",WEEKNUM(B419,21))</f>
        <v/>
      </c>
      <c r="D419" s="95" t="n"/>
      <c r="E419" s="86">
        <f>IF(D419="","",IFERROR(INDEX(Eng_Item,MATCH(D419,Eng_Label,0)),"not in list"))</f>
        <v/>
      </c>
      <c r="F419" s="96" t="n"/>
      <c r="G419" s="87">
        <f>IF(OR(P419="",N(P419)&lt;=1),"",INDEX($F$6:$F$3005,MATCH(D419&amp;"|"&amp;(P419-1),$O$6:$O$3005,0)))</f>
        <v/>
      </c>
      <c r="H419" s="87">
        <f>IF(G419="","",MAX(0,G419-F419))</f>
        <v/>
      </c>
      <c r="I419" s="95" t="n"/>
      <c r="J419" s="87">
        <f>IF(D419="","",IFERROR(INDEX(Eng_PAR,MATCH(D419,Eng_Label,0)),""))</f>
        <v/>
      </c>
      <c r="K419" s="97">
        <f>IF(OR(F419="",J419=""),"",F419-J419)</f>
        <v/>
      </c>
      <c r="L419" s="86">
        <f>IF(OR(F419="",J419="",N(J419)=0),"",IF(F419/J419&lt;=cfg_Crit,"CRITICAL",IF(F419/J419&lt;=cfg_Low,"LOW","OK")))</f>
        <v/>
      </c>
      <c r="M419" s="98">
        <f>IF(B419="","",DATE(YEAR(B419),MONTH(B419),1))</f>
        <v/>
      </c>
      <c r="N419" s="86">
        <f>IF(OR(B419="",D419=""),"","CNT-"&amp;TEXT(ROW()-5,"00000"))</f>
        <v/>
      </c>
      <c r="O419" s="86">
        <f>IF(P419="","",D419&amp;"|"&amp;P419)</f>
        <v/>
      </c>
      <c r="P419" s="86">
        <f>IF(OR(D419="",F419=""),"",COUNTIFS($D$6:D419,D419,$F$6:F419,"&lt;&gt;"))</f>
        <v/>
      </c>
    </row>
    <row r="420" ht="20" customHeight="1">
      <c r="B420" s="93" t="n"/>
      <c r="C420" s="94">
        <f>IF(B420="","",WEEKNUM(B420,21))</f>
        <v/>
      </c>
      <c r="D420" s="95" t="n"/>
      <c r="E420" s="86">
        <f>IF(D420="","",IFERROR(INDEX(Eng_Item,MATCH(D420,Eng_Label,0)),"not in list"))</f>
        <v/>
      </c>
      <c r="F420" s="96" t="n"/>
      <c r="G420" s="87">
        <f>IF(OR(P420="",N(P420)&lt;=1),"",INDEX($F$6:$F$3005,MATCH(D420&amp;"|"&amp;(P420-1),$O$6:$O$3005,0)))</f>
        <v/>
      </c>
      <c r="H420" s="87">
        <f>IF(G420="","",MAX(0,G420-F420))</f>
        <v/>
      </c>
      <c r="I420" s="95" t="n"/>
      <c r="J420" s="87">
        <f>IF(D420="","",IFERROR(INDEX(Eng_PAR,MATCH(D420,Eng_Label,0)),""))</f>
        <v/>
      </c>
      <c r="K420" s="97">
        <f>IF(OR(F420="",J420=""),"",F420-J420)</f>
        <v/>
      </c>
      <c r="L420" s="86">
        <f>IF(OR(F420="",J420="",N(J420)=0),"",IF(F420/J420&lt;=cfg_Crit,"CRITICAL",IF(F420/J420&lt;=cfg_Low,"LOW","OK")))</f>
        <v/>
      </c>
      <c r="M420" s="98">
        <f>IF(B420="","",DATE(YEAR(B420),MONTH(B420),1))</f>
        <v/>
      </c>
      <c r="N420" s="86">
        <f>IF(OR(B420="",D420=""),"","CNT-"&amp;TEXT(ROW()-5,"00000"))</f>
        <v/>
      </c>
      <c r="O420" s="86">
        <f>IF(P420="","",D420&amp;"|"&amp;P420)</f>
        <v/>
      </c>
      <c r="P420" s="86">
        <f>IF(OR(D420="",F420=""),"",COUNTIFS($D$6:D420,D420,$F$6:F420,"&lt;&gt;"))</f>
        <v/>
      </c>
    </row>
    <row r="421" ht="20" customHeight="1">
      <c r="B421" s="93" t="n"/>
      <c r="C421" s="94">
        <f>IF(B421="","",WEEKNUM(B421,21))</f>
        <v/>
      </c>
      <c r="D421" s="95" t="n"/>
      <c r="E421" s="86">
        <f>IF(D421="","",IFERROR(INDEX(Eng_Item,MATCH(D421,Eng_Label,0)),"not in list"))</f>
        <v/>
      </c>
      <c r="F421" s="96" t="n"/>
      <c r="G421" s="87">
        <f>IF(OR(P421="",N(P421)&lt;=1),"",INDEX($F$6:$F$3005,MATCH(D421&amp;"|"&amp;(P421-1),$O$6:$O$3005,0)))</f>
        <v/>
      </c>
      <c r="H421" s="87">
        <f>IF(G421="","",MAX(0,G421-F421))</f>
        <v/>
      </c>
      <c r="I421" s="95" t="n"/>
      <c r="J421" s="87">
        <f>IF(D421="","",IFERROR(INDEX(Eng_PAR,MATCH(D421,Eng_Label,0)),""))</f>
        <v/>
      </c>
      <c r="K421" s="97">
        <f>IF(OR(F421="",J421=""),"",F421-J421)</f>
        <v/>
      </c>
      <c r="L421" s="86">
        <f>IF(OR(F421="",J421="",N(J421)=0),"",IF(F421/J421&lt;=cfg_Crit,"CRITICAL",IF(F421/J421&lt;=cfg_Low,"LOW","OK")))</f>
        <v/>
      </c>
      <c r="M421" s="98">
        <f>IF(B421="","",DATE(YEAR(B421),MONTH(B421),1))</f>
        <v/>
      </c>
      <c r="N421" s="86">
        <f>IF(OR(B421="",D421=""),"","CNT-"&amp;TEXT(ROW()-5,"00000"))</f>
        <v/>
      </c>
      <c r="O421" s="86">
        <f>IF(P421="","",D421&amp;"|"&amp;P421)</f>
        <v/>
      </c>
      <c r="P421" s="86">
        <f>IF(OR(D421="",F421=""),"",COUNTIFS($D$6:D421,D421,$F$6:F421,"&lt;&gt;"))</f>
        <v/>
      </c>
    </row>
    <row r="422" ht="20" customHeight="1">
      <c r="B422" s="93" t="n"/>
      <c r="C422" s="94">
        <f>IF(B422="","",WEEKNUM(B422,21))</f>
        <v/>
      </c>
      <c r="D422" s="95" t="n"/>
      <c r="E422" s="86">
        <f>IF(D422="","",IFERROR(INDEX(Eng_Item,MATCH(D422,Eng_Label,0)),"not in list"))</f>
        <v/>
      </c>
      <c r="F422" s="96" t="n"/>
      <c r="G422" s="87">
        <f>IF(OR(P422="",N(P422)&lt;=1),"",INDEX($F$6:$F$3005,MATCH(D422&amp;"|"&amp;(P422-1),$O$6:$O$3005,0)))</f>
        <v/>
      </c>
      <c r="H422" s="87">
        <f>IF(G422="","",MAX(0,G422-F422))</f>
        <v/>
      </c>
      <c r="I422" s="95" t="n"/>
      <c r="J422" s="87">
        <f>IF(D422="","",IFERROR(INDEX(Eng_PAR,MATCH(D422,Eng_Label,0)),""))</f>
        <v/>
      </c>
      <c r="K422" s="97">
        <f>IF(OR(F422="",J422=""),"",F422-J422)</f>
        <v/>
      </c>
      <c r="L422" s="86">
        <f>IF(OR(F422="",J422="",N(J422)=0),"",IF(F422/J422&lt;=cfg_Crit,"CRITICAL",IF(F422/J422&lt;=cfg_Low,"LOW","OK")))</f>
        <v/>
      </c>
      <c r="M422" s="98">
        <f>IF(B422="","",DATE(YEAR(B422),MONTH(B422),1))</f>
        <v/>
      </c>
      <c r="N422" s="86">
        <f>IF(OR(B422="",D422=""),"","CNT-"&amp;TEXT(ROW()-5,"00000"))</f>
        <v/>
      </c>
      <c r="O422" s="86">
        <f>IF(P422="","",D422&amp;"|"&amp;P422)</f>
        <v/>
      </c>
      <c r="P422" s="86">
        <f>IF(OR(D422="",F422=""),"",COUNTIFS($D$6:D422,D422,$F$6:F422,"&lt;&gt;"))</f>
        <v/>
      </c>
    </row>
    <row r="423" ht="20" customHeight="1">
      <c r="B423" s="93" t="n"/>
      <c r="C423" s="94">
        <f>IF(B423="","",WEEKNUM(B423,21))</f>
        <v/>
      </c>
      <c r="D423" s="95" t="n"/>
      <c r="E423" s="86">
        <f>IF(D423="","",IFERROR(INDEX(Eng_Item,MATCH(D423,Eng_Label,0)),"not in list"))</f>
        <v/>
      </c>
      <c r="F423" s="96" t="n"/>
      <c r="G423" s="87">
        <f>IF(OR(P423="",N(P423)&lt;=1),"",INDEX($F$6:$F$3005,MATCH(D423&amp;"|"&amp;(P423-1),$O$6:$O$3005,0)))</f>
        <v/>
      </c>
      <c r="H423" s="87">
        <f>IF(G423="","",MAX(0,G423-F423))</f>
        <v/>
      </c>
      <c r="I423" s="95" t="n"/>
      <c r="J423" s="87">
        <f>IF(D423="","",IFERROR(INDEX(Eng_PAR,MATCH(D423,Eng_Label,0)),""))</f>
        <v/>
      </c>
      <c r="K423" s="97">
        <f>IF(OR(F423="",J423=""),"",F423-J423)</f>
        <v/>
      </c>
      <c r="L423" s="86">
        <f>IF(OR(F423="",J423="",N(J423)=0),"",IF(F423/J423&lt;=cfg_Crit,"CRITICAL",IF(F423/J423&lt;=cfg_Low,"LOW","OK")))</f>
        <v/>
      </c>
      <c r="M423" s="98">
        <f>IF(B423="","",DATE(YEAR(B423),MONTH(B423),1))</f>
        <v/>
      </c>
      <c r="N423" s="86">
        <f>IF(OR(B423="",D423=""),"","CNT-"&amp;TEXT(ROW()-5,"00000"))</f>
        <v/>
      </c>
      <c r="O423" s="86">
        <f>IF(P423="","",D423&amp;"|"&amp;P423)</f>
        <v/>
      </c>
      <c r="P423" s="86">
        <f>IF(OR(D423="",F423=""),"",COUNTIFS($D$6:D423,D423,$F$6:F423,"&lt;&gt;"))</f>
        <v/>
      </c>
    </row>
    <row r="424" ht="20" customHeight="1">
      <c r="B424" s="93" t="n"/>
      <c r="C424" s="94">
        <f>IF(B424="","",WEEKNUM(B424,21))</f>
        <v/>
      </c>
      <c r="D424" s="95" t="n"/>
      <c r="E424" s="86">
        <f>IF(D424="","",IFERROR(INDEX(Eng_Item,MATCH(D424,Eng_Label,0)),"not in list"))</f>
        <v/>
      </c>
      <c r="F424" s="96" t="n"/>
      <c r="G424" s="87">
        <f>IF(OR(P424="",N(P424)&lt;=1),"",INDEX($F$6:$F$3005,MATCH(D424&amp;"|"&amp;(P424-1),$O$6:$O$3005,0)))</f>
        <v/>
      </c>
      <c r="H424" s="87">
        <f>IF(G424="","",MAX(0,G424-F424))</f>
        <v/>
      </c>
      <c r="I424" s="95" t="n"/>
      <c r="J424" s="87">
        <f>IF(D424="","",IFERROR(INDEX(Eng_PAR,MATCH(D424,Eng_Label,0)),""))</f>
        <v/>
      </c>
      <c r="K424" s="97">
        <f>IF(OR(F424="",J424=""),"",F424-J424)</f>
        <v/>
      </c>
      <c r="L424" s="86">
        <f>IF(OR(F424="",J424="",N(J424)=0),"",IF(F424/J424&lt;=cfg_Crit,"CRITICAL",IF(F424/J424&lt;=cfg_Low,"LOW","OK")))</f>
        <v/>
      </c>
      <c r="M424" s="98">
        <f>IF(B424="","",DATE(YEAR(B424),MONTH(B424),1))</f>
        <v/>
      </c>
      <c r="N424" s="86">
        <f>IF(OR(B424="",D424=""),"","CNT-"&amp;TEXT(ROW()-5,"00000"))</f>
        <v/>
      </c>
      <c r="O424" s="86">
        <f>IF(P424="","",D424&amp;"|"&amp;P424)</f>
        <v/>
      </c>
      <c r="P424" s="86">
        <f>IF(OR(D424="",F424=""),"",COUNTIFS($D$6:D424,D424,$F$6:F424,"&lt;&gt;"))</f>
        <v/>
      </c>
    </row>
    <row r="425" ht="20" customHeight="1">
      <c r="B425" s="93" t="n"/>
      <c r="C425" s="94">
        <f>IF(B425="","",WEEKNUM(B425,21))</f>
        <v/>
      </c>
      <c r="D425" s="95" t="n"/>
      <c r="E425" s="86">
        <f>IF(D425="","",IFERROR(INDEX(Eng_Item,MATCH(D425,Eng_Label,0)),"not in list"))</f>
        <v/>
      </c>
      <c r="F425" s="96" t="n"/>
      <c r="G425" s="87">
        <f>IF(OR(P425="",N(P425)&lt;=1),"",INDEX($F$6:$F$3005,MATCH(D425&amp;"|"&amp;(P425-1),$O$6:$O$3005,0)))</f>
        <v/>
      </c>
      <c r="H425" s="87">
        <f>IF(G425="","",MAX(0,G425-F425))</f>
        <v/>
      </c>
      <c r="I425" s="95" t="n"/>
      <c r="J425" s="87">
        <f>IF(D425="","",IFERROR(INDEX(Eng_PAR,MATCH(D425,Eng_Label,0)),""))</f>
        <v/>
      </c>
      <c r="K425" s="97">
        <f>IF(OR(F425="",J425=""),"",F425-J425)</f>
        <v/>
      </c>
      <c r="L425" s="86">
        <f>IF(OR(F425="",J425="",N(J425)=0),"",IF(F425/J425&lt;=cfg_Crit,"CRITICAL",IF(F425/J425&lt;=cfg_Low,"LOW","OK")))</f>
        <v/>
      </c>
      <c r="M425" s="98">
        <f>IF(B425="","",DATE(YEAR(B425),MONTH(B425),1))</f>
        <v/>
      </c>
      <c r="N425" s="86">
        <f>IF(OR(B425="",D425=""),"","CNT-"&amp;TEXT(ROW()-5,"00000"))</f>
        <v/>
      </c>
      <c r="O425" s="86">
        <f>IF(P425="","",D425&amp;"|"&amp;P425)</f>
        <v/>
      </c>
      <c r="P425" s="86">
        <f>IF(OR(D425="",F425=""),"",COUNTIFS($D$6:D425,D425,$F$6:F425,"&lt;&gt;"))</f>
        <v/>
      </c>
    </row>
    <row r="426" ht="20" customHeight="1">
      <c r="B426" s="93" t="n"/>
      <c r="C426" s="94">
        <f>IF(B426="","",WEEKNUM(B426,21))</f>
        <v/>
      </c>
      <c r="D426" s="95" t="n"/>
      <c r="E426" s="86">
        <f>IF(D426="","",IFERROR(INDEX(Eng_Item,MATCH(D426,Eng_Label,0)),"not in list"))</f>
        <v/>
      </c>
      <c r="F426" s="96" t="n"/>
      <c r="G426" s="87">
        <f>IF(OR(P426="",N(P426)&lt;=1),"",INDEX($F$6:$F$3005,MATCH(D426&amp;"|"&amp;(P426-1),$O$6:$O$3005,0)))</f>
        <v/>
      </c>
      <c r="H426" s="87">
        <f>IF(G426="","",MAX(0,G426-F426))</f>
        <v/>
      </c>
      <c r="I426" s="95" t="n"/>
      <c r="J426" s="87">
        <f>IF(D426="","",IFERROR(INDEX(Eng_PAR,MATCH(D426,Eng_Label,0)),""))</f>
        <v/>
      </c>
      <c r="K426" s="97">
        <f>IF(OR(F426="",J426=""),"",F426-J426)</f>
        <v/>
      </c>
      <c r="L426" s="86">
        <f>IF(OR(F426="",J426="",N(J426)=0),"",IF(F426/J426&lt;=cfg_Crit,"CRITICAL",IF(F426/J426&lt;=cfg_Low,"LOW","OK")))</f>
        <v/>
      </c>
      <c r="M426" s="98">
        <f>IF(B426="","",DATE(YEAR(B426),MONTH(B426),1))</f>
        <v/>
      </c>
      <c r="N426" s="86">
        <f>IF(OR(B426="",D426=""),"","CNT-"&amp;TEXT(ROW()-5,"00000"))</f>
        <v/>
      </c>
      <c r="O426" s="86">
        <f>IF(P426="","",D426&amp;"|"&amp;P426)</f>
        <v/>
      </c>
      <c r="P426" s="86">
        <f>IF(OR(D426="",F426=""),"",COUNTIFS($D$6:D426,D426,$F$6:F426,"&lt;&gt;"))</f>
        <v/>
      </c>
    </row>
    <row r="427" ht="20" customHeight="1">
      <c r="B427" s="93" t="n"/>
      <c r="C427" s="94">
        <f>IF(B427="","",WEEKNUM(B427,21))</f>
        <v/>
      </c>
      <c r="D427" s="95" t="n"/>
      <c r="E427" s="86">
        <f>IF(D427="","",IFERROR(INDEX(Eng_Item,MATCH(D427,Eng_Label,0)),"not in list"))</f>
        <v/>
      </c>
      <c r="F427" s="96" t="n"/>
      <c r="G427" s="87">
        <f>IF(OR(P427="",N(P427)&lt;=1),"",INDEX($F$6:$F$3005,MATCH(D427&amp;"|"&amp;(P427-1),$O$6:$O$3005,0)))</f>
        <v/>
      </c>
      <c r="H427" s="87">
        <f>IF(G427="","",MAX(0,G427-F427))</f>
        <v/>
      </c>
      <c r="I427" s="95" t="n"/>
      <c r="J427" s="87">
        <f>IF(D427="","",IFERROR(INDEX(Eng_PAR,MATCH(D427,Eng_Label,0)),""))</f>
        <v/>
      </c>
      <c r="K427" s="97">
        <f>IF(OR(F427="",J427=""),"",F427-J427)</f>
        <v/>
      </c>
      <c r="L427" s="86">
        <f>IF(OR(F427="",J427="",N(J427)=0),"",IF(F427/J427&lt;=cfg_Crit,"CRITICAL",IF(F427/J427&lt;=cfg_Low,"LOW","OK")))</f>
        <v/>
      </c>
      <c r="M427" s="98">
        <f>IF(B427="","",DATE(YEAR(B427),MONTH(B427),1))</f>
        <v/>
      </c>
      <c r="N427" s="86">
        <f>IF(OR(B427="",D427=""),"","CNT-"&amp;TEXT(ROW()-5,"00000"))</f>
        <v/>
      </c>
      <c r="O427" s="86">
        <f>IF(P427="","",D427&amp;"|"&amp;P427)</f>
        <v/>
      </c>
      <c r="P427" s="86">
        <f>IF(OR(D427="",F427=""),"",COUNTIFS($D$6:D427,D427,$F$6:F427,"&lt;&gt;"))</f>
        <v/>
      </c>
    </row>
    <row r="428" ht="20" customHeight="1">
      <c r="B428" s="93" t="n"/>
      <c r="C428" s="94">
        <f>IF(B428="","",WEEKNUM(B428,21))</f>
        <v/>
      </c>
      <c r="D428" s="95" t="n"/>
      <c r="E428" s="86">
        <f>IF(D428="","",IFERROR(INDEX(Eng_Item,MATCH(D428,Eng_Label,0)),"not in list"))</f>
        <v/>
      </c>
      <c r="F428" s="96" t="n"/>
      <c r="G428" s="87">
        <f>IF(OR(P428="",N(P428)&lt;=1),"",INDEX($F$6:$F$3005,MATCH(D428&amp;"|"&amp;(P428-1),$O$6:$O$3005,0)))</f>
        <v/>
      </c>
      <c r="H428" s="87">
        <f>IF(G428="","",MAX(0,G428-F428))</f>
        <v/>
      </c>
      <c r="I428" s="95" t="n"/>
      <c r="J428" s="87">
        <f>IF(D428="","",IFERROR(INDEX(Eng_PAR,MATCH(D428,Eng_Label,0)),""))</f>
        <v/>
      </c>
      <c r="K428" s="97">
        <f>IF(OR(F428="",J428=""),"",F428-J428)</f>
        <v/>
      </c>
      <c r="L428" s="86">
        <f>IF(OR(F428="",J428="",N(J428)=0),"",IF(F428/J428&lt;=cfg_Crit,"CRITICAL",IF(F428/J428&lt;=cfg_Low,"LOW","OK")))</f>
        <v/>
      </c>
      <c r="M428" s="98">
        <f>IF(B428="","",DATE(YEAR(B428),MONTH(B428),1))</f>
        <v/>
      </c>
      <c r="N428" s="86">
        <f>IF(OR(B428="",D428=""),"","CNT-"&amp;TEXT(ROW()-5,"00000"))</f>
        <v/>
      </c>
      <c r="O428" s="86">
        <f>IF(P428="","",D428&amp;"|"&amp;P428)</f>
        <v/>
      </c>
      <c r="P428" s="86">
        <f>IF(OR(D428="",F428=""),"",COUNTIFS($D$6:D428,D428,$F$6:F428,"&lt;&gt;"))</f>
        <v/>
      </c>
    </row>
    <row r="429" ht="20" customHeight="1">
      <c r="B429" s="93" t="n"/>
      <c r="C429" s="94">
        <f>IF(B429="","",WEEKNUM(B429,21))</f>
        <v/>
      </c>
      <c r="D429" s="95" t="n"/>
      <c r="E429" s="86">
        <f>IF(D429="","",IFERROR(INDEX(Eng_Item,MATCH(D429,Eng_Label,0)),"not in list"))</f>
        <v/>
      </c>
      <c r="F429" s="96" t="n"/>
      <c r="G429" s="87">
        <f>IF(OR(P429="",N(P429)&lt;=1),"",INDEX($F$6:$F$3005,MATCH(D429&amp;"|"&amp;(P429-1),$O$6:$O$3005,0)))</f>
        <v/>
      </c>
      <c r="H429" s="87">
        <f>IF(G429="","",MAX(0,G429-F429))</f>
        <v/>
      </c>
      <c r="I429" s="95" t="n"/>
      <c r="J429" s="87">
        <f>IF(D429="","",IFERROR(INDEX(Eng_PAR,MATCH(D429,Eng_Label,0)),""))</f>
        <v/>
      </c>
      <c r="K429" s="97">
        <f>IF(OR(F429="",J429=""),"",F429-J429)</f>
        <v/>
      </c>
      <c r="L429" s="86">
        <f>IF(OR(F429="",J429="",N(J429)=0),"",IF(F429/J429&lt;=cfg_Crit,"CRITICAL",IF(F429/J429&lt;=cfg_Low,"LOW","OK")))</f>
        <v/>
      </c>
      <c r="M429" s="98">
        <f>IF(B429="","",DATE(YEAR(B429),MONTH(B429),1))</f>
        <v/>
      </c>
      <c r="N429" s="86">
        <f>IF(OR(B429="",D429=""),"","CNT-"&amp;TEXT(ROW()-5,"00000"))</f>
        <v/>
      </c>
      <c r="O429" s="86">
        <f>IF(P429="","",D429&amp;"|"&amp;P429)</f>
        <v/>
      </c>
      <c r="P429" s="86">
        <f>IF(OR(D429="",F429=""),"",COUNTIFS($D$6:D429,D429,$F$6:F429,"&lt;&gt;"))</f>
        <v/>
      </c>
    </row>
    <row r="430" ht="20" customHeight="1">
      <c r="B430" s="93" t="n"/>
      <c r="C430" s="94">
        <f>IF(B430="","",WEEKNUM(B430,21))</f>
        <v/>
      </c>
      <c r="D430" s="95" t="n"/>
      <c r="E430" s="86">
        <f>IF(D430="","",IFERROR(INDEX(Eng_Item,MATCH(D430,Eng_Label,0)),"not in list"))</f>
        <v/>
      </c>
      <c r="F430" s="96" t="n"/>
      <c r="G430" s="87">
        <f>IF(OR(P430="",N(P430)&lt;=1),"",INDEX($F$6:$F$3005,MATCH(D430&amp;"|"&amp;(P430-1),$O$6:$O$3005,0)))</f>
        <v/>
      </c>
      <c r="H430" s="87">
        <f>IF(G430="","",MAX(0,G430-F430))</f>
        <v/>
      </c>
      <c r="I430" s="95" t="n"/>
      <c r="J430" s="87">
        <f>IF(D430="","",IFERROR(INDEX(Eng_PAR,MATCH(D430,Eng_Label,0)),""))</f>
        <v/>
      </c>
      <c r="K430" s="97">
        <f>IF(OR(F430="",J430=""),"",F430-J430)</f>
        <v/>
      </c>
      <c r="L430" s="86">
        <f>IF(OR(F430="",J430="",N(J430)=0),"",IF(F430/J430&lt;=cfg_Crit,"CRITICAL",IF(F430/J430&lt;=cfg_Low,"LOW","OK")))</f>
        <v/>
      </c>
      <c r="M430" s="98">
        <f>IF(B430="","",DATE(YEAR(B430),MONTH(B430),1))</f>
        <v/>
      </c>
      <c r="N430" s="86">
        <f>IF(OR(B430="",D430=""),"","CNT-"&amp;TEXT(ROW()-5,"00000"))</f>
        <v/>
      </c>
      <c r="O430" s="86">
        <f>IF(P430="","",D430&amp;"|"&amp;P430)</f>
        <v/>
      </c>
      <c r="P430" s="86">
        <f>IF(OR(D430="",F430=""),"",COUNTIFS($D$6:D430,D430,$F$6:F430,"&lt;&gt;"))</f>
        <v/>
      </c>
    </row>
    <row r="431" ht="20" customHeight="1">
      <c r="B431" s="93" t="n"/>
      <c r="C431" s="94">
        <f>IF(B431="","",WEEKNUM(B431,21))</f>
        <v/>
      </c>
      <c r="D431" s="95" t="n"/>
      <c r="E431" s="86">
        <f>IF(D431="","",IFERROR(INDEX(Eng_Item,MATCH(D431,Eng_Label,0)),"not in list"))</f>
        <v/>
      </c>
      <c r="F431" s="96" t="n"/>
      <c r="G431" s="87">
        <f>IF(OR(P431="",N(P431)&lt;=1),"",INDEX($F$6:$F$3005,MATCH(D431&amp;"|"&amp;(P431-1),$O$6:$O$3005,0)))</f>
        <v/>
      </c>
      <c r="H431" s="87">
        <f>IF(G431="","",MAX(0,G431-F431))</f>
        <v/>
      </c>
      <c r="I431" s="95" t="n"/>
      <c r="J431" s="87">
        <f>IF(D431="","",IFERROR(INDEX(Eng_PAR,MATCH(D431,Eng_Label,0)),""))</f>
        <v/>
      </c>
      <c r="K431" s="97">
        <f>IF(OR(F431="",J431=""),"",F431-J431)</f>
        <v/>
      </c>
      <c r="L431" s="86">
        <f>IF(OR(F431="",J431="",N(J431)=0),"",IF(F431/J431&lt;=cfg_Crit,"CRITICAL",IF(F431/J431&lt;=cfg_Low,"LOW","OK")))</f>
        <v/>
      </c>
      <c r="M431" s="98">
        <f>IF(B431="","",DATE(YEAR(B431),MONTH(B431),1))</f>
        <v/>
      </c>
      <c r="N431" s="86">
        <f>IF(OR(B431="",D431=""),"","CNT-"&amp;TEXT(ROW()-5,"00000"))</f>
        <v/>
      </c>
      <c r="O431" s="86">
        <f>IF(P431="","",D431&amp;"|"&amp;P431)</f>
        <v/>
      </c>
      <c r="P431" s="86">
        <f>IF(OR(D431="",F431=""),"",COUNTIFS($D$6:D431,D431,$F$6:F431,"&lt;&gt;"))</f>
        <v/>
      </c>
    </row>
    <row r="432" ht="20" customHeight="1">
      <c r="B432" s="93" t="n"/>
      <c r="C432" s="94">
        <f>IF(B432="","",WEEKNUM(B432,21))</f>
        <v/>
      </c>
      <c r="D432" s="95" t="n"/>
      <c r="E432" s="86">
        <f>IF(D432="","",IFERROR(INDEX(Eng_Item,MATCH(D432,Eng_Label,0)),"not in list"))</f>
        <v/>
      </c>
      <c r="F432" s="96" t="n"/>
      <c r="G432" s="87">
        <f>IF(OR(P432="",N(P432)&lt;=1),"",INDEX($F$6:$F$3005,MATCH(D432&amp;"|"&amp;(P432-1),$O$6:$O$3005,0)))</f>
        <v/>
      </c>
      <c r="H432" s="87">
        <f>IF(G432="","",MAX(0,G432-F432))</f>
        <v/>
      </c>
      <c r="I432" s="95" t="n"/>
      <c r="J432" s="87">
        <f>IF(D432="","",IFERROR(INDEX(Eng_PAR,MATCH(D432,Eng_Label,0)),""))</f>
        <v/>
      </c>
      <c r="K432" s="97">
        <f>IF(OR(F432="",J432=""),"",F432-J432)</f>
        <v/>
      </c>
      <c r="L432" s="86">
        <f>IF(OR(F432="",J432="",N(J432)=0),"",IF(F432/J432&lt;=cfg_Crit,"CRITICAL",IF(F432/J432&lt;=cfg_Low,"LOW","OK")))</f>
        <v/>
      </c>
      <c r="M432" s="98">
        <f>IF(B432="","",DATE(YEAR(B432),MONTH(B432),1))</f>
        <v/>
      </c>
      <c r="N432" s="86">
        <f>IF(OR(B432="",D432=""),"","CNT-"&amp;TEXT(ROW()-5,"00000"))</f>
        <v/>
      </c>
      <c r="O432" s="86">
        <f>IF(P432="","",D432&amp;"|"&amp;P432)</f>
        <v/>
      </c>
      <c r="P432" s="86">
        <f>IF(OR(D432="",F432=""),"",COUNTIFS($D$6:D432,D432,$F$6:F432,"&lt;&gt;"))</f>
        <v/>
      </c>
    </row>
    <row r="433" ht="20" customHeight="1">
      <c r="B433" s="93" t="n"/>
      <c r="C433" s="94">
        <f>IF(B433="","",WEEKNUM(B433,21))</f>
        <v/>
      </c>
      <c r="D433" s="95" t="n"/>
      <c r="E433" s="86">
        <f>IF(D433="","",IFERROR(INDEX(Eng_Item,MATCH(D433,Eng_Label,0)),"not in list"))</f>
        <v/>
      </c>
      <c r="F433" s="96" t="n"/>
      <c r="G433" s="87">
        <f>IF(OR(P433="",N(P433)&lt;=1),"",INDEX($F$6:$F$3005,MATCH(D433&amp;"|"&amp;(P433-1),$O$6:$O$3005,0)))</f>
        <v/>
      </c>
      <c r="H433" s="87">
        <f>IF(G433="","",MAX(0,G433-F433))</f>
        <v/>
      </c>
      <c r="I433" s="95" t="n"/>
      <c r="J433" s="87">
        <f>IF(D433="","",IFERROR(INDEX(Eng_PAR,MATCH(D433,Eng_Label,0)),""))</f>
        <v/>
      </c>
      <c r="K433" s="97">
        <f>IF(OR(F433="",J433=""),"",F433-J433)</f>
        <v/>
      </c>
      <c r="L433" s="86">
        <f>IF(OR(F433="",J433="",N(J433)=0),"",IF(F433/J433&lt;=cfg_Crit,"CRITICAL",IF(F433/J433&lt;=cfg_Low,"LOW","OK")))</f>
        <v/>
      </c>
      <c r="M433" s="98">
        <f>IF(B433="","",DATE(YEAR(B433),MONTH(B433),1))</f>
        <v/>
      </c>
      <c r="N433" s="86">
        <f>IF(OR(B433="",D433=""),"","CNT-"&amp;TEXT(ROW()-5,"00000"))</f>
        <v/>
      </c>
      <c r="O433" s="86">
        <f>IF(P433="","",D433&amp;"|"&amp;P433)</f>
        <v/>
      </c>
      <c r="P433" s="86">
        <f>IF(OR(D433="",F433=""),"",COUNTIFS($D$6:D433,D433,$F$6:F433,"&lt;&gt;"))</f>
        <v/>
      </c>
    </row>
    <row r="434" ht="20" customHeight="1">
      <c r="B434" s="93" t="n"/>
      <c r="C434" s="94">
        <f>IF(B434="","",WEEKNUM(B434,21))</f>
        <v/>
      </c>
      <c r="D434" s="95" t="n"/>
      <c r="E434" s="86">
        <f>IF(D434="","",IFERROR(INDEX(Eng_Item,MATCH(D434,Eng_Label,0)),"not in list"))</f>
        <v/>
      </c>
      <c r="F434" s="96" t="n"/>
      <c r="G434" s="87">
        <f>IF(OR(P434="",N(P434)&lt;=1),"",INDEX($F$6:$F$3005,MATCH(D434&amp;"|"&amp;(P434-1),$O$6:$O$3005,0)))</f>
        <v/>
      </c>
      <c r="H434" s="87">
        <f>IF(G434="","",MAX(0,G434-F434))</f>
        <v/>
      </c>
      <c r="I434" s="95" t="n"/>
      <c r="J434" s="87">
        <f>IF(D434="","",IFERROR(INDEX(Eng_PAR,MATCH(D434,Eng_Label,0)),""))</f>
        <v/>
      </c>
      <c r="K434" s="97">
        <f>IF(OR(F434="",J434=""),"",F434-J434)</f>
        <v/>
      </c>
      <c r="L434" s="86">
        <f>IF(OR(F434="",J434="",N(J434)=0),"",IF(F434/J434&lt;=cfg_Crit,"CRITICAL",IF(F434/J434&lt;=cfg_Low,"LOW","OK")))</f>
        <v/>
      </c>
      <c r="M434" s="98">
        <f>IF(B434="","",DATE(YEAR(B434),MONTH(B434),1))</f>
        <v/>
      </c>
      <c r="N434" s="86">
        <f>IF(OR(B434="",D434=""),"","CNT-"&amp;TEXT(ROW()-5,"00000"))</f>
        <v/>
      </c>
      <c r="O434" s="86">
        <f>IF(P434="","",D434&amp;"|"&amp;P434)</f>
        <v/>
      </c>
      <c r="P434" s="86">
        <f>IF(OR(D434="",F434=""),"",COUNTIFS($D$6:D434,D434,$F$6:F434,"&lt;&gt;"))</f>
        <v/>
      </c>
    </row>
    <row r="435" ht="20" customHeight="1">
      <c r="B435" s="93" t="n"/>
      <c r="C435" s="94">
        <f>IF(B435="","",WEEKNUM(B435,21))</f>
        <v/>
      </c>
      <c r="D435" s="95" t="n"/>
      <c r="E435" s="86">
        <f>IF(D435="","",IFERROR(INDEX(Eng_Item,MATCH(D435,Eng_Label,0)),"not in list"))</f>
        <v/>
      </c>
      <c r="F435" s="96" t="n"/>
      <c r="G435" s="87">
        <f>IF(OR(P435="",N(P435)&lt;=1),"",INDEX($F$6:$F$3005,MATCH(D435&amp;"|"&amp;(P435-1),$O$6:$O$3005,0)))</f>
        <v/>
      </c>
      <c r="H435" s="87">
        <f>IF(G435="","",MAX(0,G435-F435))</f>
        <v/>
      </c>
      <c r="I435" s="95" t="n"/>
      <c r="J435" s="87">
        <f>IF(D435="","",IFERROR(INDEX(Eng_PAR,MATCH(D435,Eng_Label,0)),""))</f>
        <v/>
      </c>
      <c r="K435" s="97">
        <f>IF(OR(F435="",J435=""),"",F435-J435)</f>
        <v/>
      </c>
      <c r="L435" s="86">
        <f>IF(OR(F435="",J435="",N(J435)=0),"",IF(F435/J435&lt;=cfg_Crit,"CRITICAL",IF(F435/J435&lt;=cfg_Low,"LOW","OK")))</f>
        <v/>
      </c>
      <c r="M435" s="98">
        <f>IF(B435="","",DATE(YEAR(B435),MONTH(B435),1))</f>
        <v/>
      </c>
      <c r="N435" s="86">
        <f>IF(OR(B435="",D435=""),"","CNT-"&amp;TEXT(ROW()-5,"00000"))</f>
        <v/>
      </c>
      <c r="O435" s="86">
        <f>IF(P435="","",D435&amp;"|"&amp;P435)</f>
        <v/>
      </c>
      <c r="P435" s="86">
        <f>IF(OR(D435="",F435=""),"",COUNTIFS($D$6:D435,D435,$F$6:F435,"&lt;&gt;"))</f>
        <v/>
      </c>
    </row>
    <row r="436" ht="20" customHeight="1">
      <c r="B436" s="93" t="n"/>
      <c r="C436" s="94">
        <f>IF(B436="","",WEEKNUM(B436,21))</f>
        <v/>
      </c>
      <c r="D436" s="95" t="n"/>
      <c r="E436" s="86">
        <f>IF(D436="","",IFERROR(INDEX(Eng_Item,MATCH(D436,Eng_Label,0)),"not in list"))</f>
        <v/>
      </c>
      <c r="F436" s="96" t="n"/>
      <c r="G436" s="87">
        <f>IF(OR(P436="",N(P436)&lt;=1),"",INDEX($F$6:$F$3005,MATCH(D436&amp;"|"&amp;(P436-1),$O$6:$O$3005,0)))</f>
        <v/>
      </c>
      <c r="H436" s="87">
        <f>IF(G436="","",MAX(0,G436-F436))</f>
        <v/>
      </c>
      <c r="I436" s="95" t="n"/>
      <c r="J436" s="87">
        <f>IF(D436="","",IFERROR(INDEX(Eng_PAR,MATCH(D436,Eng_Label,0)),""))</f>
        <v/>
      </c>
      <c r="K436" s="97">
        <f>IF(OR(F436="",J436=""),"",F436-J436)</f>
        <v/>
      </c>
      <c r="L436" s="86">
        <f>IF(OR(F436="",J436="",N(J436)=0),"",IF(F436/J436&lt;=cfg_Crit,"CRITICAL",IF(F436/J436&lt;=cfg_Low,"LOW","OK")))</f>
        <v/>
      </c>
      <c r="M436" s="98">
        <f>IF(B436="","",DATE(YEAR(B436),MONTH(B436),1))</f>
        <v/>
      </c>
      <c r="N436" s="86">
        <f>IF(OR(B436="",D436=""),"","CNT-"&amp;TEXT(ROW()-5,"00000"))</f>
        <v/>
      </c>
      <c r="O436" s="86">
        <f>IF(P436="","",D436&amp;"|"&amp;P436)</f>
        <v/>
      </c>
      <c r="P436" s="86">
        <f>IF(OR(D436="",F436=""),"",COUNTIFS($D$6:D436,D436,$F$6:F436,"&lt;&gt;"))</f>
        <v/>
      </c>
    </row>
    <row r="437" ht="20" customHeight="1">
      <c r="B437" s="93" t="n"/>
      <c r="C437" s="94">
        <f>IF(B437="","",WEEKNUM(B437,21))</f>
        <v/>
      </c>
      <c r="D437" s="95" t="n"/>
      <c r="E437" s="86">
        <f>IF(D437="","",IFERROR(INDEX(Eng_Item,MATCH(D437,Eng_Label,0)),"not in list"))</f>
        <v/>
      </c>
      <c r="F437" s="96" t="n"/>
      <c r="G437" s="87">
        <f>IF(OR(P437="",N(P437)&lt;=1),"",INDEX($F$6:$F$3005,MATCH(D437&amp;"|"&amp;(P437-1),$O$6:$O$3005,0)))</f>
        <v/>
      </c>
      <c r="H437" s="87">
        <f>IF(G437="","",MAX(0,G437-F437))</f>
        <v/>
      </c>
      <c r="I437" s="95" t="n"/>
      <c r="J437" s="87">
        <f>IF(D437="","",IFERROR(INDEX(Eng_PAR,MATCH(D437,Eng_Label,0)),""))</f>
        <v/>
      </c>
      <c r="K437" s="97">
        <f>IF(OR(F437="",J437=""),"",F437-J437)</f>
        <v/>
      </c>
      <c r="L437" s="86">
        <f>IF(OR(F437="",J437="",N(J437)=0),"",IF(F437/J437&lt;=cfg_Crit,"CRITICAL",IF(F437/J437&lt;=cfg_Low,"LOW","OK")))</f>
        <v/>
      </c>
      <c r="M437" s="98">
        <f>IF(B437="","",DATE(YEAR(B437),MONTH(B437),1))</f>
        <v/>
      </c>
      <c r="N437" s="86">
        <f>IF(OR(B437="",D437=""),"","CNT-"&amp;TEXT(ROW()-5,"00000"))</f>
        <v/>
      </c>
      <c r="O437" s="86">
        <f>IF(P437="","",D437&amp;"|"&amp;P437)</f>
        <v/>
      </c>
      <c r="P437" s="86">
        <f>IF(OR(D437="",F437=""),"",COUNTIFS($D$6:D437,D437,$F$6:F437,"&lt;&gt;"))</f>
        <v/>
      </c>
    </row>
    <row r="438" ht="20" customHeight="1">
      <c r="B438" s="93" t="n"/>
      <c r="C438" s="94">
        <f>IF(B438="","",WEEKNUM(B438,21))</f>
        <v/>
      </c>
      <c r="D438" s="95" t="n"/>
      <c r="E438" s="86">
        <f>IF(D438="","",IFERROR(INDEX(Eng_Item,MATCH(D438,Eng_Label,0)),"not in list"))</f>
        <v/>
      </c>
      <c r="F438" s="96" t="n"/>
      <c r="G438" s="87">
        <f>IF(OR(P438="",N(P438)&lt;=1),"",INDEX($F$6:$F$3005,MATCH(D438&amp;"|"&amp;(P438-1),$O$6:$O$3005,0)))</f>
        <v/>
      </c>
      <c r="H438" s="87">
        <f>IF(G438="","",MAX(0,G438-F438))</f>
        <v/>
      </c>
      <c r="I438" s="95" t="n"/>
      <c r="J438" s="87">
        <f>IF(D438="","",IFERROR(INDEX(Eng_PAR,MATCH(D438,Eng_Label,0)),""))</f>
        <v/>
      </c>
      <c r="K438" s="97">
        <f>IF(OR(F438="",J438=""),"",F438-J438)</f>
        <v/>
      </c>
      <c r="L438" s="86">
        <f>IF(OR(F438="",J438="",N(J438)=0),"",IF(F438/J438&lt;=cfg_Crit,"CRITICAL",IF(F438/J438&lt;=cfg_Low,"LOW","OK")))</f>
        <v/>
      </c>
      <c r="M438" s="98">
        <f>IF(B438="","",DATE(YEAR(B438),MONTH(B438),1))</f>
        <v/>
      </c>
      <c r="N438" s="86">
        <f>IF(OR(B438="",D438=""),"","CNT-"&amp;TEXT(ROW()-5,"00000"))</f>
        <v/>
      </c>
      <c r="O438" s="86">
        <f>IF(P438="","",D438&amp;"|"&amp;P438)</f>
        <v/>
      </c>
      <c r="P438" s="86">
        <f>IF(OR(D438="",F438=""),"",COUNTIFS($D$6:D438,D438,$F$6:F438,"&lt;&gt;"))</f>
        <v/>
      </c>
    </row>
    <row r="439" ht="20" customHeight="1">
      <c r="B439" s="93" t="n"/>
      <c r="C439" s="94">
        <f>IF(B439="","",WEEKNUM(B439,21))</f>
        <v/>
      </c>
      <c r="D439" s="95" t="n"/>
      <c r="E439" s="86">
        <f>IF(D439="","",IFERROR(INDEX(Eng_Item,MATCH(D439,Eng_Label,0)),"not in list"))</f>
        <v/>
      </c>
      <c r="F439" s="96" t="n"/>
      <c r="G439" s="87">
        <f>IF(OR(P439="",N(P439)&lt;=1),"",INDEX($F$6:$F$3005,MATCH(D439&amp;"|"&amp;(P439-1),$O$6:$O$3005,0)))</f>
        <v/>
      </c>
      <c r="H439" s="87">
        <f>IF(G439="","",MAX(0,G439-F439))</f>
        <v/>
      </c>
      <c r="I439" s="95" t="n"/>
      <c r="J439" s="87">
        <f>IF(D439="","",IFERROR(INDEX(Eng_PAR,MATCH(D439,Eng_Label,0)),""))</f>
        <v/>
      </c>
      <c r="K439" s="97">
        <f>IF(OR(F439="",J439=""),"",F439-J439)</f>
        <v/>
      </c>
      <c r="L439" s="86">
        <f>IF(OR(F439="",J439="",N(J439)=0),"",IF(F439/J439&lt;=cfg_Crit,"CRITICAL",IF(F439/J439&lt;=cfg_Low,"LOW","OK")))</f>
        <v/>
      </c>
      <c r="M439" s="98">
        <f>IF(B439="","",DATE(YEAR(B439),MONTH(B439),1))</f>
        <v/>
      </c>
      <c r="N439" s="86">
        <f>IF(OR(B439="",D439=""),"","CNT-"&amp;TEXT(ROW()-5,"00000"))</f>
        <v/>
      </c>
      <c r="O439" s="86">
        <f>IF(P439="","",D439&amp;"|"&amp;P439)</f>
        <v/>
      </c>
      <c r="P439" s="86">
        <f>IF(OR(D439="",F439=""),"",COUNTIFS($D$6:D439,D439,$F$6:F439,"&lt;&gt;"))</f>
        <v/>
      </c>
    </row>
    <row r="440" ht="20" customHeight="1">
      <c r="B440" s="93" t="n"/>
      <c r="C440" s="94">
        <f>IF(B440="","",WEEKNUM(B440,21))</f>
        <v/>
      </c>
      <c r="D440" s="95" t="n"/>
      <c r="E440" s="86">
        <f>IF(D440="","",IFERROR(INDEX(Eng_Item,MATCH(D440,Eng_Label,0)),"not in list"))</f>
        <v/>
      </c>
      <c r="F440" s="96" t="n"/>
      <c r="G440" s="87">
        <f>IF(OR(P440="",N(P440)&lt;=1),"",INDEX($F$6:$F$3005,MATCH(D440&amp;"|"&amp;(P440-1),$O$6:$O$3005,0)))</f>
        <v/>
      </c>
      <c r="H440" s="87">
        <f>IF(G440="","",MAX(0,G440-F440))</f>
        <v/>
      </c>
      <c r="I440" s="95" t="n"/>
      <c r="J440" s="87">
        <f>IF(D440="","",IFERROR(INDEX(Eng_PAR,MATCH(D440,Eng_Label,0)),""))</f>
        <v/>
      </c>
      <c r="K440" s="97">
        <f>IF(OR(F440="",J440=""),"",F440-J440)</f>
        <v/>
      </c>
      <c r="L440" s="86">
        <f>IF(OR(F440="",J440="",N(J440)=0),"",IF(F440/J440&lt;=cfg_Crit,"CRITICAL",IF(F440/J440&lt;=cfg_Low,"LOW","OK")))</f>
        <v/>
      </c>
      <c r="M440" s="98">
        <f>IF(B440="","",DATE(YEAR(B440),MONTH(B440),1))</f>
        <v/>
      </c>
      <c r="N440" s="86">
        <f>IF(OR(B440="",D440=""),"","CNT-"&amp;TEXT(ROW()-5,"00000"))</f>
        <v/>
      </c>
      <c r="O440" s="86">
        <f>IF(P440="","",D440&amp;"|"&amp;P440)</f>
        <v/>
      </c>
      <c r="P440" s="86">
        <f>IF(OR(D440="",F440=""),"",COUNTIFS($D$6:D440,D440,$F$6:F440,"&lt;&gt;"))</f>
        <v/>
      </c>
    </row>
    <row r="441" ht="20" customHeight="1">
      <c r="B441" s="93" t="n"/>
      <c r="C441" s="94">
        <f>IF(B441="","",WEEKNUM(B441,21))</f>
        <v/>
      </c>
      <c r="D441" s="95" t="n"/>
      <c r="E441" s="86">
        <f>IF(D441="","",IFERROR(INDEX(Eng_Item,MATCH(D441,Eng_Label,0)),"not in list"))</f>
        <v/>
      </c>
      <c r="F441" s="96" t="n"/>
      <c r="G441" s="87">
        <f>IF(OR(P441="",N(P441)&lt;=1),"",INDEX($F$6:$F$3005,MATCH(D441&amp;"|"&amp;(P441-1),$O$6:$O$3005,0)))</f>
        <v/>
      </c>
      <c r="H441" s="87">
        <f>IF(G441="","",MAX(0,G441-F441))</f>
        <v/>
      </c>
      <c r="I441" s="95" t="n"/>
      <c r="J441" s="87">
        <f>IF(D441="","",IFERROR(INDEX(Eng_PAR,MATCH(D441,Eng_Label,0)),""))</f>
        <v/>
      </c>
      <c r="K441" s="97">
        <f>IF(OR(F441="",J441=""),"",F441-J441)</f>
        <v/>
      </c>
      <c r="L441" s="86">
        <f>IF(OR(F441="",J441="",N(J441)=0),"",IF(F441/J441&lt;=cfg_Crit,"CRITICAL",IF(F441/J441&lt;=cfg_Low,"LOW","OK")))</f>
        <v/>
      </c>
      <c r="M441" s="98">
        <f>IF(B441="","",DATE(YEAR(B441),MONTH(B441),1))</f>
        <v/>
      </c>
      <c r="N441" s="86">
        <f>IF(OR(B441="",D441=""),"","CNT-"&amp;TEXT(ROW()-5,"00000"))</f>
        <v/>
      </c>
      <c r="O441" s="86">
        <f>IF(P441="","",D441&amp;"|"&amp;P441)</f>
        <v/>
      </c>
      <c r="P441" s="86">
        <f>IF(OR(D441="",F441=""),"",COUNTIFS($D$6:D441,D441,$F$6:F441,"&lt;&gt;"))</f>
        <v/>
      </c>
    </row>
    <row r="442" ht="20" customHeight="1">
      <c r="B442" s="93" t="n"/>
      <c r="C442" s="94">
        <f>IF(B442="","",WEEKNUM(B442,21))</f>
        <v/>
      </c>
      <c r="D442" s="95" t="n"/>
      <c r="E442" s="86">
        <f>IF(D442="","",IFERROR(INDEX(Eng_Item,MATCH(D442,Eng_Label,0)),"not in list"))</f>
        <v/>
      </c>
      <c r="F442" s="96" t="n"/>
      <c r="G442" s="87">
        <f>IF(OR(P442="",N(P442)&lt;=1),"",INDEX($F$6:$F$3005,MATCH(D442&amp;"|"&amp;(P442-1),$O$6:$O$3005,0)))</f>
        <v/>
      </c>
      <c r="H442" s="87">
        <f>IF(G442="","",MAX(0,G442-F442))</f>
        <v/>
      </c>
      <c r="I442" s="95" t="n"/>
      <c r="J442" s="87">
        <f>IF(D442="","",IFERROR(INDEX(Eng_PAR,MATCH(D442,Eng_Label,0)),""))</f>
        <v/>
      </c>
      <c r="K442" s="97">
        <f>IF(OR(F442="",J442=""),"",F442-J442)</f>
        <v/>
      </c>
      <c r="L442" s="86">
        <f>IF(OR(F442="",J442="",N(J442)=0),"",IF(F442/J442&lt;=cfg_Crit,"CRITICAL",IF(F442/J442&lt;=cfg_Low,"LOW","OK")))</f>
        <v/>
      </c>
      <c r="M442" s="98">
        <f>IF(B442="","",DATE(YEAR(B442),MONTH(B442),1))</f>
        <v/>
      </c>
      <c r="N442" s="86">
        <f>IF(OR(B442="",D442=""),"","CNT-"&amp;TEXT(ROW()-5,"00000"))</f>
        <v/>
      </c>
      <c r="O442" s="86">
        <f>IF(P442="","",D442&amp;"|"&amp;P442)</f>
        <v/>
      </c>
      <c r="P442" s="86">
        <f>IF(OR(D442="",F442=""),"",COUNTIFS($D$6:D442,D442,$F$6:F442,"&lt;&gt;"))</f>
        <v/>
      </c>
    </row>
    <row r="443" ht="20" customHeight="1">
      <c r="B443" s="93" t="n"/>
      <c r="C443" s="94">
        <f>IF(B443="","",WEEKNUM(B443,21))</f>
        <v/>
      </c>
      <c r="D443" s="95" t="n"/>
      <c r="E443" s="86">
        <f>IF(D443="","",IFERROR(INDEX(Eng_Item,MATCH(D443,Eng_Label,0)),"not in list"))</f>
        <v/>
      </c>
      <c r="F443" s="96" t="n"/>
      <c r="G443" s="87">
        <f>IF(OR(P443="",N(P443)&lt;=1),"",INDEX($F$6:$F$3005,MATCH(D443&amp;"|"&amp;(P443-1),$O$6:$O$3005,0)))</f>
        <v/>
      </c>
      <c r="H443" s="87">
        <f>IF(G443="","",MAX(0,G443-F443))</f>
        <v/>
      </c>
      <c r="I443" s="95" t="n"/>
      <c r="J443" s="87">
        <f>IF(D443="","",IFERROR(INDEX(Eng_PAR,MATCH(D443,Eng_Label,0)),""))</f>
        <v/>
      </c>
      <c r="K443" s="97">
        <f>IF(OR(F443="",J443=""),"",F443-J443)</f>
        <v/>
      </c>
      <c r="L443" s="86">
        <f>IF(OR(F443="",J443="",N(J443)=0),"",IF(F443/J443&lt;=cfg_Crit,"CRITICAL",IF(F443/J443&lt;=cfg_Low,"LOW","OK")))</f>
        <v/>
      </c>
      <c r="M443" s="98">
        <f>IF(B443="","",DATE(YEAR(B443),MONTH(B443),1))</f>
        <v/>
      </c>
      <c r="N443" s="86">
        <f>IF(OR(B443="",D443=""),"","CNT-"&amp;TEXT(ROW()-5,"00000"))</f>
        <v/>
      </c>
      <c r="O443" s="86">
        <f>IF(P443="","",D443&amp;"|"&amp;P443)</f>
        <v/>
      </c>
      <c r="P443" s="86">
        <f>IF(OR(D443="",F443=""),"",COUNTIFS($D$6:D443,D443,$F$6:F443,"&lt;&gt;"))</f>
        <v/>
      </c>
    </row>
    <row r="444" ht="20" customHeight="1">
      <c r="B444" s="93" t="n"/>
      <c r="C444" s="94">
        <f>IF(B444="","",WEEKNUM(B444,21))</f>
        <v/>
      </c>
      <c r="D444" s="95" t="n"/>
      <c r="E444" s="86">
        <f>IF(D444="","",IFERROR(INDEX(Eng_Item,MATCH(D444,Eng_Label,0)),"not in list"))</f>
        <v/>
      </c>
      <c r="F444" s="96" t="n"/>
      <c r="G444" s="87">
        <f>IF(OR(P444="",N(P444)&lt;=1),"",INDEX($F$6:$F$3005,MATCH(D444&amp;"|"&amp;(P444-1),$O$6:$O$3005,0)))</f>
        <v/>
      </c>
      <c r="H444" s="87">
        <f>IF(G444="","",MAX(0,G444-F444))</f>
        <v/>
      </c>
      <c r="I444" s="95" t="n"/>
      <c r="J444" s="87">
        <f>IF(D444="","",IFERROR(INDEX(Eng_PAR,MATCH(D444,Eng_Label,0)),""))</f>
        <v/>
      </c>
      <c r="K444" s="97">
        <f>IF(OR(F444="",J444=""),"",F444-J444)</f>
        <v/>
      </c>
      <c r="L444" s="86">
        <f>IF(OR(F444="",J444="",N(J444)=0),"",IF(F444/J444&lt;=cfg_Crit,"CRITICAL",IF(F444/J444&lt;=cfg_Low,"LOW","OK")))</f>
        <v/>
      </c>
      <c r="M444" s="98">
        <f>IF(B444="","",DATE(YEAR(B444),MONTH(B444),1))</f>
        <v/>
      </c>
      <c r="N444" s="86">
        <f>IF(OR(B444="",D444=""),"","CNT-"&amp;TEXT(ROW()-5,"00000"))</f>
        <v/>
      </c>
      <c r="O444" s="86">
        <f>IF(P444="","",D444&amp;"|"&amp;P444)</f>
        <v/>
      </c>
      <c r="P444" s="86">
        <f>IF(OR(D444="",F444=""),"",COUNTIFS($D$6:D444,D444,$F$6:F444,"&lt;&gt;"))</f>
        <v/>
      </c>
    </row>
    <row r="445" ht="20" customHeight="1">
      <c r="B445" s="93" t="n"/>
      <c r="C445" s="94">
        <f>IF(B445="","",WEEKNUM(B445,21))</f>
        <v/>
      </c>
      <c r="D445" s="95" t="n"/>
      <c r="E445" s="86">
        <f>IF(D445="","",IFERROR(INDEX(Eng_Item,MATCH(D445,Eng_Label,0)),"not in list"))</f>
        <v/>
      </c>
      <c r="F445" s="96" t="n"/>
      <c r="G445" s="87">
        <f>IF(OR(P445="",N(P445)&lt;=1),"",INDEX($F$6:$F$3005,MATCH(D445&amp;"|"&amp;(P445-1),$O$6:$O$3005,0)))</f>
        <v/>
      </c>
      <c r="H445" s="87">
        <f>IF(G445="","",MAX(0,G445-F445))</f>
        <v/>
      </c>
      <c r="I445" s="95" t="n"/>
      <c r="J445" s="87">
        <f>IF(D445="","",IFERROR(INDEX(Eng_PAR,MATCH(D445,Eng_Label,0)),""))</f>
        <v/>
      </c>
      <c r="K445" s="97">
        <f>IF(OR(F445="",J445=""),"",F445-J445)</f>
        <v/>
      </c>
      <c r="L445" s="86">
        <f>IF(OR(F445="",J445="",N(J445)=0),"",IF(F445/J445&lt;=cfg_Crit,"CRITICAL",IF(F445/J445&lt;=cfg_Low,"LOW","OK")))</f>
        <v/>
      </c>
      <c r="M445" s="98">
        <f>IF(B445="","",DATE(YEAR(B445),MONTH(B445),1))</f>
        <v/>
      </c>
      <c r="N445" s="86">
        <f>IF(OR(B445="",D445=""),"","CNT-"&amp;TEXT(ROW()-5,"00000"))</f>
        <v/>
      </c>
      <c r="O445" s="86">
        <f>IF(P445="","",D445&amp;"|"&amp;P445)</f>
        <v/>
      </c>
      <c r="P445" s="86">
        <f>IF(OR(D445="",F445=""),"",COUNTIFS($D$6:D445,D445,$F$6:F445,"&lt;&gt;"))</f>
        <v/>
      </c>
    </row>
    <row r="446" ht="20" customHeight="1">
      <c r="B446" s="93" t="n"/>
      <c r="C446" s="94">
        <f>IF(B446="","",WEEKNUM(B446,21))</f>
        <v/>
      </c>
      <c r="D446" s="95" t="n"/>
      <c r="E446" s="86">
        <f>IF(D446="","",IFERROR(INDEX(Eng_Item,MATCH(D446,Eng_Label,0)),"not in list"))</f>
        <v/>
      </c>
      <c r="F446" s="96" t="n"/>
      <c r="G446" s="87">
        <f>IF(OR(P446="",N(P446)&lt;=1),"",INDEX($F$6:$F$3005,MATCH(D446&amp;"|"&amp;(P446-1),$O$6:$O$3005,0)))</f>
        <v/>
      </c>
      <c r="H446" s="87">
        <f>IF(G446="","",MAX(0,G446-F446))</f>
        <v/>
      </c>
      <c r="I446" s="95" t="n"/>
      <c r="J446" s="87">
        <f>IF(D446="","",IFERROR(INDEX(Eng_PAR,MATCH(D446,Eng_Label,0)),""))</f>
        <v/>
      </c>
      <c r="K446" s="97">
        <f>IF(OR(F446="",J446=""),"",F446-J446)</f>
        <v/>
      </c>
      <c r="L446" s="86">
        <f>IF(OR(F446="",J446="",N(J446)=0),"",IF(F446/J446&lt;=cfg_Crit,"CRITICAL",IF(F446/J446&lt;=cfg_Low,"LOW","OK")))</f>
        <v/>
      </c>
      <c r="M446" s="98">
        <f>IF(B446="","",DATE(YEAR(B446),MONTH(B446),1))</f>
        <v/>
      </c>
      <c r="N446" s="86">
        <f>IF(OR(B446="",D446=""),"","CNT-"&amp;TEXT(ROW()-5,"00000"))</f>
        <v/>
      </c>
      <c r="O446" s="86">
        <f>IF(P446="","",D446&amp;"|"&amp;P446)</f>
        <v/>
      </c>
      <c r="P446" s="86">
        <f>IF(OR(D446="",F446=""),"",COUNTIFS($D$6:D446,D446,$F$6:F446,"&lt;&gt;"))</f>
        <v/>
      </c>
    </row>
    <row r="447" ht="20" customHeight="1">
      <c r="B447" s="93" t="n"/>
      <c r="C447" s="94">
        <f>IF(B447="","",WEEKNUM(B447,21))</f>
        <v/>
      </c>
      <c r="D447" s="95" t="n"/>
      <c r="E447" s="86">
        <f>IF(D447="","",IFERROR(INDEX(Eng_Item,MATCH(D447,Eng_Label,0)),"not in list"))</f>
        <v/>
      </c>
      <c r="F447" s="96" t="n"/>
      <c r="G447" s="87">
        <f>IF(OR(P447="",N(P447)&lt;=1),"",INDEX($F$6:$F$3005,MATCH(D447&amp;"|"&amp;(P447-1),$O$6:$O$3005,0)))</f>
        <v/>
      </c>
      <c r="H447" s="87">
        <f>IF(G447="","",MAX(0,G447-F447))</f>
        <v/>
      </c>
      <c r="I447" s="95" t="n"/>
      <c r="J447" s="87">
        <f>IF(D447="","",IFERROR(INDEX(Eng_PAR,MATCH(D447,Eng_Label,0)),""))</f>
        <v/>
      </c>
      <c r="K447" s="97">
        <f>IF(OR(F447="",J447=""),"",F447-J447)</f>
        <v/>
      </c>
      <c r="L447" s="86">
        <f>IF(OR(F447="",J447="",N(J447)=0),"",IF(F447/J447&lt;=cfg_Crit,"CRITICAL",IF(F447/J447&lt;=cfg_Low,"LOW","OK")))</f>
        <v/>
      </c>
      <c r="M447" s="98">
        <f>IF(B447="","",DATE(YEAR(B447),MONTH(B447),1))</f>
        <v/>
      </c>
      <c r="N447" s="86">
        <f>IF(OR(B447="",D447=""),"","CNT-"&amp;TEXT(ROW()-5,"00000"))</f>
        <v/>
      </c>
      <c r="O447" s="86">
        <f>IF(P447="","",D447&amp;"|"&amp;P447)</f>
        <v/>
      </c>
      <c r="P447" s="86">
        <f>IF(OR(D447="",F447=""),"",COUNTIFS($D$6:D447,D447,$F$6:F447,"&lt;&gt;"))</f>
        <v/>
      </c>
    </row>
    <row r="448" ht="20" customHeight="1">
      <c r="B448" s="93" t="n"/>
      <c r="C448" s="94">
        <f>IF(B448="","",WEEKNUM(B448,21))</f>
        <v/>
      </c>
      <c r="D448" s="95" t="n"/>
      <c r="E448" s="86">
        <f>IF(D448="","",IFERROR(INDEX(Eng_Item,MATCH(D448,Eng_Label,0)),"not in list"))</f>
        <v/>
      </c>
      <c r="F448" s="96" t="n"/>
      <c r="G448" s="87">
        <f>IF(OR(P448="",N(P448)&lt;=1),"",INDEX($F$6:$F$3005,MATCH(D448&amp;"|"&amp;(P448-1),$O$6:$O$3005,0)))</f>
        <v/>
      </c>
      <c r="H448" s="87">
        <f>IF(G448="","",MAX(0,G448-F448))</f>
        <v/>
      </c>
      <c r="I448" s="95" t="n"/>
      <c r="J448" s="87">
        <f>IF(D448="","",IFERROR(INDEX(Eng_PAR,MATCH(D448,Eng_Label,0)),""))</f>
        <v/>
      </c>
      <c r="K448" s="97">
        <f>IF(OR(F448="",J448=""),"",F448-J448)</f>
        <v/>
      </c>
      <c r="L448" s="86">
        <f>IF(OR(F448="",J448="",N(J448)=0),"",IF(F448/J448&lt;=cfg_Crit,"CRITICAL",IF(F448/J448&lt;=cfg_Low,"LOW","OK")))</f>
        <v/>
      </c>
      <c r="M448" s="98">
        <f>IF(B448="","",DATE(YEAR(B448),MONTH(B448),1))</f>
        <v/>
      </c>
      <c r="N448" s="86">
        <f>IF(OR(B448="",D448=""),"","CNT-"&amp;TEXT(ROW()-5,"00000"))</f>
        <v/>
      </c>
      <c r="O448" s="86">
        <f>IF(P448="","",D448&amp;"|"&amp;P448)</f>
        <v/>
      </c>
      <c r="P448" s="86">
        <f>IF(OR(D448="",F448=""),"",COUNTIFS($D$6:D448,D448,$F$6:F448,"&lt;&gt;"))</f>
        <v/>
      </c>
    </row>
    <row r="449" ht="20" customHeight="1">
      <c r="B449" s="93" t="n"/>
      <c r="C449" s="94">
        <f>IF(B449="","",WEEKNUM(B449,21))</f>
        <v/>
      </c>
      <c r="D449" s="95" t="n"/>
      <c r="E449" s="86">
        <f>IF(D449="","",IFERROR(INDEX(Eng_Item,MATCH(D449,Eng_Label,0)),"not in list"))</f>
        <v/>
      </c>
      <c r="F449" s="96" t="n"/>
      <c r="G449" s="87">
        <f>IF(OR(P449="",N(P449)&lt;=1),"",INDEX($F$6:$F$3005,MATCH(D449&amp;"|"&amp;(P449-1),$O$6:$O$3005,0)))</f>
        <v/>
      </c>
      <c r="H449" s="87">
        <f>IF(G449="","",MAX(0,G449-F449))</f>
        <v/>
      </c>
      <c r="I449" s="95" t="n"/>
      <c r="J449" s="87">
        <f>IF(D449="","",IFERROR(INDEX(Eng_PAR,MATCH(D449,Eng_Label,0)),""))</f>
        <v/>
      </c>
      <c r="K449" s="97">
        <f>IF(OR(F449="",J449=""),"",F449-J449)</f>
        <v/>
      </c>
      <c r="L449" s="86">
        <f>IF(OR(F449="",J449="",N(J449)=0),"",IF(F449/J449&lt;=cfg_Crit,"CRITICAL",IF(F449/J449&lt;=cfg_Low,"LOW","OK")))</f>
        <v/>
      </c>
      <c r="M449" s="98">
        <f>IF(B449="","",DATE(YEAR(B449),MONTH(B449),1))</f>
        <v/>
      </c>
      <c r="N449" s="86">
        <f>IF(OR(B449="",D449=""),"","CNT-"&amp;TEXT(ROW()-5,"00000"))</f>
        <v/>
      </c>
      <c r="O449" s="86">
        <f>IF(P449="","",D449&amp;"|"&amp;P449)</f>
        <v/>
      </c>
      <c r="P449" s="86">
        <f>IF(OR(D449="",F449=""),"",COUNTIFS($D$6:D449,D449,$F$6:F449,"&lt;&gt;"))</f>
        <v/>
      </c>
    </row>
    <row r="450" ht="20" customHeight="1">
      <c r="B450" s="93" t="n"/>
      <c r="C450" s="94">
        <f>IF(B450="","",WEEKNUM(B450,21))</f>
        <v/>
      </c>
      <c r="D450" s="95" t="n"/>
      <c r="E450" s="86">
        <f>IF(D450="","",IFERROR(INDEX(Eng_Item,MATCH(D450,Eng_Label,0)),"not in list"))</f>
        <v/>
      </c>
      <c r="F450" s="96" t="n"/>
      <c r="G450" s="87">
        <f>IF(OR(P450="",N(P450)&lt;=1),"",INDEX($F$6:$F$3005,MATCH(D450&amp;"|"&amp;(P450-1),$O$6:$O$3005,0)))</f>
        <v/>
      </c>
      <c r="H450" s="87">
        <f>IF(G450="","",MAX(0,G450-F450))</f>
        <v/>
      </c>
      <c r="I450" s="95" t="n"/>
      <c r="J450" s="87">
        <f>IF(D450="","",IFERROR(INDEX(Eng_PAR,MATCH(D450,Eng_Label,0)),""))</f>
        <v/>
      </c>
      <c r="K450" s="97">
        <f>IF(OR(F450="",J450=""),"",F450-J450)</f>
        <v/>
      </c>
      <c r="L450" s="86">
        <f>IF(OR(F450="",J450="",N(J450)=0),"",IF(F450/J450&lt;=cfg_Crit,"CRITICAL",IF(F450/J450&lt;=cfg_Low,"LOW","OK")))</f>
        <v/>
      </c>
      <c r="M450" s="98">
        <f>IF(B450="","",DATE(YEAR(B450),MONTH(B450),1))</f>
        <v/>
      </c>
      <c r="N450" s="86">
        <f>IF(OR(B450="",D450=""),"","CNT-"&amp;TEXT(ROW()-5,"00000"))</f>
        <v/>
      </c>
      <c r="O450" s="86">
        <f>IF(P450="","",D450&amp;"|"&amp;P450)</f>
        <v/>
      </c>
      <c r="P450" s="86">
        <f>IF(OR(D450="",F450=""),"",COUNTIFS($D$6:D450,D450,$F$6:F450,"&lt;&gt;"))</f>
        <v/>
      </c>
    </row>
    <row r="451" ht="20" customHeight="1">
      <c r="B451" s="93" t="n"/>
      <c r="C451" s="94">
        <f>IF(B451="","",WEEKNUM(B451,21))</f>
        <v/>
      </c>
      <c r="D451" s="95" t="n"/>
      <c r="E451" s="86">
        <f>IF(D451="","",IFERROR(INDEX(Eng_Item,MATCH(D451,Eng_Label,0)),"not in list"))</f>
        <v/>
      </c>
      <c r="F451" s="96" t="n"/>
      <c r="G451" s="87">
        <f>IF(OR(P451="",N(P451)&lt;=1),"",INDEX($F$6:$F$3005,MATCH(D451&amp;"|"&amp;(P451-1),$O$6:$O$3005,0)))</f>
        <v/>
      </c>
      <c r="H451" s="87">
        <f>IF(G451="","",MAX(0,G451-F451))</f>
        <v/>
      </c>
      <c r="I451" s="95" t="n"/>
      <c r="J451" s="87">
        <f>IF(D451="","",IFERROR(INDEX(Eng_PAR,MATCH(D451,Eng_Label,0)),""))</f>
        <v/>
      </c>
      <c r="K451" s="97">
        <f>IF(OR(F451="",J451=""),"",F451-J451)</f>
        <v/>
      </c>
      <c r="L451" s="86">
        <f>IF(OR(F451="",J451="",N(J451)=0),"",IF(F451/J451&lt;=cfg_Crit,"CRITICAL",IF(F451/J451&lt;=cfg_Low,"LOW","OK")))</f>
        <v/>
      </c>
      <c r="M451" s="98">
        <f>IF(B451="","",DATE(YEAR(B451),MONTH(B451),1))</f>
        <v/>
      </c>
      <c r="N451" s="86">
        <f>IF(OR(B451="",D451=""),"","CNT-"&amp;TEXT(ROW()-5,"00000"))</f>
        <v/>
      </c>
      <c r="O451" s="86">
        <f>IF(P451="","",D451&amp;"|"&amp;P451)</f>
        <v/>
      </c>
      <c r="P451" s="86">
        <f>IF(OR(D451="",F451=""),"",COUNTIFS($D$6:D451,D451,$F$6:F451,"&lt;&gt;"))</f>
        <v/>
      </c>
    </row>
    <row r="452" ht="20" customHeight="1">
      <c r="B452" s="93" t="n"/>
      <c r="C452" s="94">
        <f>IF(B452="","",WEEKNUM(B452,21))</f>
        <v/>
      </c>
      <c r="D452" s="95" t="n"/>
      <c r="E452" s="86">
        <f>IF(D452="","",IFERROR(INDEX(Eng_Item,MATCH(D452,Eng_Label,0)),"not in list"))</f>
        <v/>
      </c>
      <c r="F452" s="96" t="n"/>
      <c r="G452" s="87">
        <f>IF(OR(P452="",N(P452)&lt;=1),"",INDEX($F$6:$F$3005,MATCH(D452&amp;"|"&amp;(P452-1),$O$6:$O$3005,0)))</f>
        <v/>
      </c>
      <c r="H452" s="87">
        <f>IF(G452="","",MAX(0,G452-F452))</f>
        <v/>
      </c>
      <c r="I452" s="95" t="n"/>
      <c r="J452" s="87">
        <f>IF(D452="","",IFERROR(INDEX(Eng_PAR,MATCH(D452,Eng_Label,0)),""))</f>
        <v/>
      </c>
      <c r="K452" s="97">
        <f>IF(OR(F452="",J452=""),"",F452-J452)</f>
        <v/>
      </c>
      <c r="L452" s="86">
        <f>IF(OR(F452="",J452="",N(J452)=0),"",IF(F452/J452&lt;=cfg_Crit,"CRITICAL",IF(F452/J452&lt;=cfg_Low,"LOW","OK")))</f>
        <v/>
      </c>
      <c r="M452" s="98">
        <f>IF(B452="","",DATE(YEAR(B452),MONTH(B452),1))</f>
        <v/>
      </c>
      <c r="N452" s="86">
        <f>IF(OR(B452="",D452=""),"","CNT-"&amp;TEXT(ROW()-5,"00000"))</f>
        <v/>
      </c>
      <c r="O452" s="86">
        <f>IF(P452="","",D452&amp;"|"&amp;P452)</f>
        <v/>
      </c>
      <c r="P452" s="86">
        <f>IF(OR(D452="",F452=""),"",COUNTIFS($D$6:D452,D452,$F$6:F452,"&lt;&gt;"))</f>
        <v/>
      </c>
    </row>
    <row r="453" ht="20" customHeight="1">
      <c r="B453" s="93" t="n"/>
      <c r="C453" s="94">
        <f>IF(B453="","",WEEKNUM(B453,21))</f>
        <v/>
      </c>
      <c r="D453" s="95" t="n"/>
      <c r="E453" s="86">
        <f>IF(D453="","",IFERROR(INDEX(Eng_Item,MATCH(D453,Eng_Label,0)),"not in list"))</f>
        <v/>
      </c>
      <c r="F453" s="96" t="n"/>
      <c r="G453" s="87">
        <f>IF(OR(P453="",N(P453)&lt;=1),"",INDEX($F$6:$F$3005,MATCH(D453&amp;"|"&amp;(P453-1),$O$6:$O$3005,0)))</f>
        <v/>
      </c>
      <c r="H453" s="87">
        <f>IF(G453="","",MAX(0,G453-F453))</f>
        <v/>
      </c>
      <c r="I453" s="95" t="n"/>
      <c r="J453" s="87">
        <f>IF(D453="","",IFERROR(INDEX(Eng_PAR,MATCH(D453,Eng_Label,0)),""))</f>
        <v/>
      </c>
      <c r="K453" s="97">
        <f>IF(OR(F453="",J453=""),"",F453-J453)</f>
        <v/>
      </c>
      <c r="L453" s="86">
        <f>IF(OR(F453="",J453="",N(J453)=0),"",IF(F453/J453&lt;=cfg_Crit,"CRITICAL",IF(F453/J453&lt;=cfg_Low,"LOW","OK")))</f>
        <v/>
      </c>
      <c r="M453" s="98">
        <f>IF(B453="","",DATE(YEAR(B453),MONTH(B453),1))</f>
        <v/>
      </c>
      <c r="N453" s="86">
        <f>IF(OR(B453="",D453=""),"","CNT-"&amp;TEXT(ROW()-5,"00000"))</f>
        <v/>
      </c>
      <c r="O453" s="86">
        <f>IF(P453="","",D453&amp;"|"&amp;P453)</f>
        <v/>
      </c>
      <c r="P453" s="86">
        <f>IF(OR(D453="",F453=""),"",COUNTIFS($D$6:D453,D453,$F$6:F453,"&lt;&gt;"))</f>
        <v/>
      </c>
    </row>
    <row r="454" ht="20" customHeight="1">
      <c r="B454" s="93" t="n"/>
      <c r="C454" s="94">
        <f>IF(B454="","",WEEKNUM(B454,21))</f>
        <v/>
      </c>
      <c r="D454" s="95" t="n"/>
      <c r="E454" s="86">
        <f>IF(D454="","",IFERROR(INDEX(Eng_Item,MATCH(D454,Eng_Label,0)),"not in list"))</f>
        <v/>
      </c>
      <c r="F454" s="96" t="n"/>
      <c r="G454" s="87">
        <f>IF(OR(P454="",N(P454)&lt;=1),"",INDEX($F$6:$F$3005,MATCH(D454&amp;"|"&amp;(P454-1),$O$6:$O$3005,0)))</f>
        <v/>
      </c>
      <c r="H454" s="87">
        <f>IF(G454="","",MAX(0,G454-F454))</f>
        <v/>
      </c>
      <c r="I454" s="95" t="n"/>
      <c r="J454" s="87">
        <f>IF(D454="","",IFERROR(INDEX(Eng_PAR,MATCH(D454,Eng_Label,0)),""))</f>
        <v/>
      </c>
      <c r="K454" s="97">
        <f>IF(OR(F454="",J454=""),"",F454-J454)</f>
        <v/>
      </c>
      <c r="L454" s="86">
        <f>IF(OR(F454="",J454="",N(J454)=0),"",IF(F454/J454&lt;=cfg_Crit,"CRITICAL",IF(F454/J454&lt;=cfg_Low,"LOW","OK")))</f>
        <v/>
      </c>
      <c r="M454" s="98">
        <f>IF(B454="","",DATE(YEAR(B454),MONTH(B454),1))</f>
        <v/>
      </c>
      <c r="N454" s="86">
        <f>IF(OR(B454="",D454=""),"","CNT-"&amp;TEXT(ROW()-5,"00000"))</f>
        <v/>
      </c>
      <c r="O454" s="86">
        <f>IF(P454="","",D454&amp;"|"&amp;P454)</f>
        <v/>
      </c>
      <c r="P454" s="86">
        <f>IF(OR(D454="",F454=""),"",COUNTIFS($D$6:D454,D454,$F$6:F454,"&lt;&gt;"))</f>
        <v/>
      </c>
    </row>
    <row r="455" ht="20" customHeight="1">
      <c r="B455" s="93" t="n"/>
      <c r="C455" s="94">
        <f>IF(B455="","",WEEKNUM(B455,21))</f>
        <v/>
      </c>
      <c r="D455" s="95" t="n"/>
      <c r="E455" s="86">
        <f>IF(D455="","",IFERROR(INDEX(Eng_Item,MATCH(D455,Eng_Label,0)),"not in list"))</f>
        <v/>
      </c>
      <c r="F455" s="96" t="n"/>
      <c r="G455" s="87">
        <f>IF(OR(P455="",N(P455)&lt;=1),"",INDEX($F$6:$F$3005,MATCH(D455&amp;"|"&amp;(P455-1),$O$6:$O$3005,0)))</f>
        <v/>
      </c>
      <c r="H455" s="87">
        <f>IF(G455="","",MAX(0,G455-F455))</f>
        <v/>
      </c>
      <c r="I455" s="95" t="n"/>
      <c r="J455" s="87">
        <f>IF(D455="","",IFERROR(INDEX(Eng_PAR,MATCH(D455,Eng_Label,0)),""))</f>
        <v/>
      </c>
      <c r="K455" s="97">
        <f>IF(OR(F455="",J455=""),"",F455-J455)</f>
        <v/>
      </c>
      <c r="L455" s="86">
        <f>IF(OR(F455="",J455="",N(J455)=0),"",IF(F455/J455&lt;=cfg_Crit,"CRITICAL",IF(F455/J455&lt;=cfg_Low,"LOW","OK")))</f>
        <v/>
      </c>
      <c r="M455" s="98">
        <f>IF(B455="","",DATE(YEAR(B455),MONTH(B455),1))</f>
        <v/>
      </c>
      <c r="N455" s="86">
        <f>IF(OR(B455="",D455=""),"","CNT-"&amp;TEXT(ROW()-5,"00000"))</f>
        <v/>
      </c>
      <c r="O455" s="86">
        <f>IF(P455="","",D455&amp;"|"&amp;P455)</f>
        <v/>
      </c>
      <c r="P455" s="86">
        <f>IF(OR(D455="",F455=""),"",COUNTIFS($D$6:D455,D455,$F$6:F455,"&lt;&gt;"))</f>
        <v/>
      </c>
    </row>
    <row r="456" ht="20" customHeight="1">
      <c r="B456" s="93" t="n"/>
      <c r="C456" s="94">
        <f>IF(B456="","",WEEKNUM(B456,21))</f>
        <v/>
      </c>
      <c r="D456" s="95" t="n"/>
      <c r="E456" s="86">
        <f>IF(D456="","",IFERROR(INDEX(Eng_Item,MATCH(D456,Eng_Label,0)),"not in list"))</f>
        <v/>
      </c>
      <c r="F456" s="96" t="n"/>
      <c r="G456" s="87">
        <f>IF(OR(P456="",N(P456)&lt;=1),"",INDEX($F$6:$F$3005,MATCH(D456&amp;"|"&amp;(P456-1),$O$6:$O$3005,0)))</f>
        <v/>
      </c>
      <c r="H456" s="87">
        <f>IF(G456="","",MAX(0,G456-F456))</f>
        <v/>
      </c>
      <c r="I456" s="95" t="n"/>
      <c r="J456" s="87">
        <f>IF(D456="","",IFERROR(INDEX(Eng_PAR,MATCH(D456,Eng_Label,0)),""))</f>
        <v/>
      </c>
      <c r="K456" s="97">
        <f>IF(OR(F456="",J456=""),"",F456-J456)</f>
        <v/>
      </c>
      <c r="L456" s="86">
        <f>IF(OR(F456="",J456="",N(J456)=0),"",IF(F456/J456&lt;=cfg_Crit,"CRITICAL",IF(F456/J456&lt;=cfg_Low,"LOW","OK")))</f>
        <v/>
      </c>
      <c r="M456" s="98">
        <f>IF(B456="","",DATE(YEAR(B456),MONTH(B456),1))</f>
        <v/>
      </c>
      <c r="N456" s="86">
        <f>IF(OR(B456="",D456=""),"","CNT-"&amp;TEXT(ROW()-5,"00000"))</f>
        <v/>
      </c>
      <c r="O456" s="86">
        <f>IF(P456="","",D456&amp;"|"&amp;P456)</f>
        <v/>
      </c>
      <c r="P456" s="86">
        <f>IF(OR(D456="",F456=""),"",COUNTIFS($D$6:D456,D456,$F$6:F456,"&lt;&gt;"))</f>
        <v/>
      </c>
    </row>
    <row r="457" ht="20" customHeight="1">
      <c r="B457" s="93" t="n"/>
      <c r="C457" s="94">
        <f>IF(B457="","",WEEKNUM(B457,21))</f>
        <v/>
      </c>
      <c r="D457" s="95" t="n"/>
      <c r="E457" s="86">
        <f>IF(D457="","",IFERROR(INDEX(Eng_Item,MATCH(D457,Eng_Label,0)),"not in list"))</f>
        <v/>
      </c>
      <c r="F457" s="96" t="n"/>
      <c r="G457" s="87">
        <f>IF(OR(P457="",N(P457)&lt;=1),"",INDEX($F$6:$F$3005,MATCH(D457&amp;"|"&amp;(P457-1),$O$6:$O$3005,0)))</f>
        <v/>
      </c>
      <c r="H457" s="87">
        <f>IF(G457="","",MAX(0,G457-F457))</f>
        <v/>
      </c>
      <c r="I457" s="95" t="n"/>
      <c r="J457" s="87">
        <f>IF(D457="","",IFERROR(INDEX(Eng_PAR,MATCH(D457,Eng_Label,0)),""))</f>
        <v/>
      </c>
      <c r="K457" s="97">
        <f>IF(OR(F457="",J457=""),"",F457-J457)</f>
        <v/>
      </c>
      <c r="L457" s="86">
        <f>IF(OR(F457="",J457="",N(J457)=0),"",IF(F457/J457&lt;=cfg_Crit,"CRITICAL",IF(F457/J457&lt;=cfg_Low,"LOW","OK")))</f>
        <v/>
      </c>
      <c r="M457" s="98">
        <f>IF(B457="","",DATE(YEAR(B457),MONTH(B457),1))</f>
        <v/>
      </c>
      <c r="N457" s="86">
        <f>IF(OR(B457="",D457=""),"","CNT-"&amp;TEXT(ROW()-5,"00000"))</f>
        <v/>
      </c>
      <c r="O457" s="86">
        <f>IF(P457="","",D457&amp;"|"&amp;P457)</f>
        <v/>
      </c>
      <c r="P457" s="86">
        <f>IF(OR(D457="",F457=""),"",COUNTIFS($D$6:D457,D457,$F$6:F457,"&lt;&gt;"))</f>
        <v/>
      </c>
    </row>
    <row r="458" ht="20" customHeight="1">
      <c r="B458" s="93" t="n"/>
      <c r="C458" s="94">
        <f>IF(B458="","",WEEKNUM(B458,21))</f>
        <v/>
      </c>
      <c r="D458" s="95" t="n"/>
      <c r="E458" s="86">
        <f>IF(D458="","",IFERROR(INDEX(Eng_Item,MATCH(D458,Eng_Label,0)),"not in list"))</f>
        <v/>
      </c>
      <c r="F458" s="96" t="n"/>
      <c r="G458" s="87">
        <f>IF(OR(P458="",N(P458)&lt;=1),"",INDEX($F$6:$F$3005,MATCH(D458&amp;"|"&amp;(P458-1),$O$6:$O$3005,0)))</f>
        <v/>
      </c>
      <c r="H458" s="87">
        <f>IF(G458="","",MAX(0,G458-F458))</f>
        <v/>
      </c>
      <c r="I458" s="95" t="n"/>
      <c r="J458" s="87">
        <f>IF(D458="","",IFERROR(INDEX(Eng_PAR,MATCH(D458,Eng_Label,0)),""))</f>
        <v/>
      </c>
      <c r="K458" s="97">
        <f>IF(OR(F458="",J458=""),"",F458-J458)</f>
        <v/>
      </c>
      <c r="L458" s="86">
        <f>IF(OR(F458="",J458="",N(J458)=0),"",IF(F458/J458&lt;=cfg_Crit,"CRITICAL",IF(F458/J458&lt;=cfg_Low,"LOW","OK")))</f>
        <v/>
      </c>
      <c r="M458" s="98">
        <f>IF(B458="","",DATE(YEAR(B458),MONTH(B458),1))</f>
        <v/>
      </c>
      <c r="N458" s="86">
        <f>IF(OR(B458="",D458=""),"","CNT-"&amp;TEXT(ROW()-5,"00000"))</f>
        <v/>
      </c>
      <c r="O458" s="86">
        <f>IF(P458="","",D458&amp;"|"&amp;P458)</f>
        <v/>
      </c>
      <c r="P458" s="86">
        <f>IF(OR(D458="",F458=""),"",COUNTIFS($D$6:D458,D458,$F$6:F458,"&lt;&gt;"))</f>
        <v/>
      </c>
    </row>
    <row r="459" ht="20" customHeight="1">
      <c r="B459" s="93" t="n"/>
      <c r="C459" s="94">
        <f>IF(B459="","",WEEKNUM(B459,21))</f>
        <v/>
      </c>
      <c r="D459" s="95" t="n"/>
      <c r="E459" s="86">
        <f>IF(D459="","",IFERROR(INDEX(Eng_Item,MATCH(D459,Eng_Label,0)),"not in list"))</f>
        <v/>
      </c>
      <c r="F459" s="96" t="n"/>
      <c r="G459" s="87">
        <f>IF(OR(P459="",N(P459)&lt;=1),"",INDEX($F$6:$F$3005,MATCH(D459&amp;"|"&amp;(P459-1),$O$6:$O$3005,0)))</f>
        <v/>
      </c>
      <c r="H459" s="87">
        <f>IF(G459="","",MAX(0,G459-F459))</f>
        <v/>
      </c>
      <c r="I459" s="95" t="n"/>
      <c r="J459" s="87">
        <f>IF(D459="","",IFERROR(INDEX(Eng_PAR,MATCH(D459,Eng_Label,0)),""))</f>
        <v/>
      </c>
      <c r="K459" s="97">
        <f>IF(OR(F459="",J459=""),"",F459-J459)</f>
        <v/>
      </c>
      <c r="L459" s="86">
        <f>IF(OR(F459="",J459="",N(J459)=0),"",IF(F459/J459&lt;=cfg_Crit,"CRITICAL",IF(F459/J459&lt;=cfg_Low,"LOW","OK")))</f>
        <v/>
      </c>
      <c r="M459" s="98">
        <f>IF(B459="","",DATE(YEAR(B459),MONTH(B459),1))</f>
        <v/>
      </c>
      <c r="N459" s="86">
        <f>IF(OR(B459="",D459=""),"","CNT-"&amp;TEXT(ROW()-5,"00000"))</f>
        <v/>
      </c>
      <c r="O459" s="86">
        <f>IF(P459="","",D459&amp;"|"&amp;P459)</f>
        <v/>
      </c>
      <c r="P459" s="86">
        <f>IF(OR(D459="",F459=""),"",COUNTIFS($D$6:D459,D459,$F$6:F459,"&lt;&gt;"))</f>
        <v/>
      </c>
    </row>
    <row r="460" ht="20" customHeight="1">
      <c r="B460" s="93" t="n"/>
      <c r="C460" s="94">
        <f>IF(B460="","",WEEKNUM(B460,21))</f>
        <v/>
      </c>
      <c r="D460" s="95" t="n"/>
      <c r="E460" s="86">
        <f>IF(D460="","",IFERROR(INDEX(Eng_Item,MATCH(D460,Eng_Label,0)),"not in list"))</f>
        <v/>
      </c>
      <c r="F460" s="96" t="n"/>
      <c r="G460" s="87">
        <f>IF(OR(P460="",N(P460)&lt;=1),"",INDEX($F$6:$F$3005,MATCH(D460&amp;"|"&amp;(P460-1),$O$6:$O$3005,0)))</f>
        <v/>
      </c>
      <c r="H460" s="87">
        <f>IF(G460="","",MAX(0,G460-F460))</f>
        <v/>
      </c>
      <c r="I460" s="95" t="n"/>
      <c r="J460" s="87">
        <f>IF(D460="","",IFERROR(INDEX(Eng_PAR,MATCH(D460,Eng_Label,0)),""))</f>
        <v/>
      </c>
      <c r="K460" s="97">
        <f>IF(OR(F460="",J460=""),"",F460-J460)</f>
        <v/>
      </c>
      <c r="L460" s="86">
        <f>IF(OR(F460="",J460="",N(J460)=0),"",IF(F460/J460&lt;=cfg_Crit,"CRITICAL",IF(F460/J460&lt;=cfg_Low,"LOW","OK")))</f>
        <v/>
      </c>
      <c r="M460" s="98">
        <f>IF(B460="","",DATE(YEAR(B460),MONTH(B460),1))</f>
        <v/>
      </c>
      <c r="N460" s="86">
        <f>IF(OR(B460="",D460=""),"","CNT-"&amp;TEXT(ROW()-5,"00000"))</f>
        <v/>
      </c>
      <c r="O460" s="86">
        <f>IF(P460="","",D460&amp;"|"&amp;P460)</f>
        <v/>
      </c>
      <c r="P460" s="86">
        <f>IF(OR(D460="",F460=""),"",COUNTIFS($D$6:D460,D460,$F$6:F460,"&lt;&gt;"))</f>
        <v/>
      </c>
    </row>
    <row r="461" ht="20" customHeight="1">
      <c r="B461" s="93" t="n"/>
      <c r="C461" s="94">
        <f>IF(B461="","",WEEKNUM(B461,21))</f>
        <v/>
      </c>
      <c r="D461" s="95" t="n"/>
      <c r="E461" s="86">
        <f>IF(D461="","",IFERROR(INDEX(Eng_Item,MATCH(D461,Eng_Label,0)),"not in list"))</f>
        <v/>
      </c>
      <c r="F461" s="96" t="n"/>
      <c r="G461" s="87">
        <f>IF(OR(P461="",N(P461)&lt;=1),"",INDEX($F$6:$F$3005,MATCH(D461&amp;"|"&amp;(P461-1),$O$6:$O$3005,0)))</f>
        <v/>
      </c>
      <c r="H461" s="87">
        <f>IF(G461="","",MAX(0,G461-F461))</f>
        <v/>
      </c>
      <c r="I461" s="95" t="n"/>
      <c r="J461" s="87">
        <f>IF(D461="","",IFERROR(INDEX(Eng_PAR,MATCH(D461,Eng_Label,0)),""))</f>
        <v/>
      </c>
      <c r="K461" s="97">
        <f>IF(OR(F461="",J461=""),"",F461-J461)</f>
        <v/>
      </c>
      <c r="L461" s="86">
        <f>IF(OR(F461="",J461="",N(J461)=0),"",IF(F461/J461&lt;=cfg_Crit,"CRITICAL",IF(F461/J461&lt;=cfg_Low,"LOW","OK")))</f>
        <v/>
      </c>
      <c r="M461" s="98">
        <f>IF(B461="","",DATE(YEAR(B461),MONTH(B461),1))</f>
        <v/>
      </c>
      <c r="N461" s="86">
        <f>IF(OR(B461="",D461=""),"","CNT-"&amp;TEXT(ROW()-5,"00000"))</f>
        <v/>
      </c>
      <c r="O461" s="86">
        <f>IF(P461="","",D461&amp;"|"&amp;P461)</f>
        <v/>
      </c>
      <c r="P461" s="86">
        <f>IF(OR(D461="",F461=""),"",COUNTIFS($D$6:D461,D461,$F$6:F461,"&lt;&gt;"))</f>
        <v/>
      </c>
    </row>
    <row r="462" ht="20" customHeight="1">
      <c r="B462" s="93" t="n"/>
      <c r="C462" s="94">
        <f>IF(B462="","",WEEKNUM(B462,21))</f>
        <v/>
      </c>
      <c r="D462" s="95" t="n"/>
      <c r="E462" s="86">
        <f>IF(D462="","",IFERROR(INDEX(Eng_Item,MATCH(D462,Eng_Label,0)),"not in list"))</f>
        <v/>
      </c>
      <c r="F462" s="96" t="n"/>
      <c r="G462" s="87">
        <f>IF(OR(P462="",N(P462)&lt;=1),"",INDEX($F$6:$F$3005,MATCH(D462&amp;"|"&amp;(P462-1),$O$6:$O$3005,0)))</f>
        <v/>
      </c>
      <c r="H462" s="87">
        <f>IF(G462="","",MAX(0,G462-F462))</f>
        <v/>
      </c>
      <c r="I462" s="95" t="n"/>
      <c r="J462" s="87">
        <f>IF(D462="","",IFERROR(INDEX(Eng_PAR,MATCH(D462,Eng_Label,0)),""))</f>
        <v/>
      </c>
      <c r="K462" s="97">
        <f>IF(OR(F462="",J462=""),"",F462-J462)</f>
        <v/>
      </c>
      <c r="L462" s="86">
        <f>IF(OR(F462="",J462="",N(J462)=0),"",IF(F462/J462&lt;=cfg_Crit,"CRITICAL",IF(F462/J462&lt;=cfg_Low,"LOW","OK")))</f>
        <v/>
      </c>
      <c r="M462" s="98">
        <f>IF(B462="","",DATE(YEAR(B462),MONTH(B462),1))</f>
        <v/>
      </c>
      <c r="N462" s="86">
        <f>IF(OR(B462="",D462=""),"","CNT-"&amp;TEXT(ROW()-5,"00000"))</f>
        <v/>
      </c>
      <c r="O462" s="86">
        <f>IF(P462="","",D462&amp;"|"&amp;P462)</f>
        <v/>
      </c>
      <c r="P462" s="86">
        <f>IF(OR(D462="",F462=""),"",COUNTIFS($D$6:D462,D462,$F$6:F462,"&lt;&gt;"))</f>
        <v/>
      </c>
    </row>
    <row r="463" ht="20" customHeight="1">
      <c r="B463" s="93" t="n"/>
      <c r="C463" s="94">
        <f>IF(B463="","",WEEKNUM(B463,21))</f>
        <v/>
      </c>
      <c r="D463" s="95" t="n"/>
      <c r="E463" s="86">
        <f>IF(D463="","",IFERROR(INDEX(Eng_Item,MATCH(D463,Eng_Label,0)),"not in list"))</f>
        <v/>
      </c>
      <c r="F463" s="96" t="n"/>
      <c r="G463" s="87">
        <f>IF(OR(P463="",N(P463)&lt;=1),"",INDEX($F$6:$F$3005,MATCH(D463&amp;"|"&amp;(P463-1),$O$6:$O$3005,0)))</f>
        <v/>
      </c>
      <c r="H463" s="87">
        <f>IF(G463="","",MAX(0,G463-F463))</f>
        <v/>
      </c>
      <c r="I463" s="95" t="n"/>
      <c r="J463" s="87">
        <f>IF(D463="","",IFERROR(INDEX(Eng_PAR,MATCH(D463,Eng_Label,0)),""))</f>
        <v/>
      </c>
      <c r="K463" s="97">
        <f>IF(OR(F463="",J463=""),"",F463-J463)</f>
        <v/>
      </c>
      <c r="L463" s="86">
        <f>IF(OR(F463="",J463="",N(J463)=0),"",IF(F463/J463&lt;=cfg_Crit,"CRITICAL",IF(F463/J463&lt;=cfg_Low,"LOW","OK")))</f>
        <v/>
      </c>
      <c r="M463" s="98">
        <f>IF(B463="","",DATE(YEAR(B463),MONTH(B463),1))</f>
        <v/>
      </c>
      <c r="N463" s="86">
        <f>IF(OR(B463="",D463=""),"","CNT-"&amp;TEXT(ROW()-5,"00000"))</f>
        <v/>
      </c>
      <c r="O463" s="86">
        <f>IF(P463="","",D463&amp;"|"&amp;P463)</f>
        <v/>
      </c>
      <c r="P463" s="86">
        <f>IF(OR(D463="",F463=""),"",COUNTIFS($D$6:D463,D463,$F$6:F463,"&lt;&gt;"))</f>
        <v/>
      </c>
    </row>
    <row r="464" ht="20" customHeight="1">
      <c r="B464" s="93" t="n"/>
      <c r="C464" s="94">
        <f>IF(B464="","",WEEKNUM(B464,21))</f>
        <v/>
      </c>
      <c r="D464" s="95" t="n"/>
      <c r="E464" s="86">
        <f>IF(D464="","",IFERROR(INDEX(Eng_Item,MATCH(D464,Eng_Label,0)),"not in list"))</f>
        <v/>
      </c>
      <c r="F464" s="96" t="n"/>
      <c r="G464" s="87">
        <f>IF(OR(P464="",N(P464)&lt;=1),"",INDEX($F$6:$F$3005,MATCH(D464&amp;"|"&amp;(P464-1),$O$6:$O$3005,0)))</f>
        <v/>
      </c>
      <c r="H464" s="87">
        <f>IF(G464="","",MAX(0,G464-F464))</f>
        <v/>
      </c>
      <c r="I464" s="95" t="n"/>
      <c r="J464" s="87">
        <f>IF(D464="","",IFERROR(INDEX(Eng_PAR,MATCH(D464,Eng_Label,0)),""))</f>
        <v/>
      </c>
      <c r="K464" s="97">
        <f>IF(OR(F464="",J464=""),"",F464-J464)</f>
        <v/>
      </c>
      <c r="L464" s="86">
        <f>IF(OR(F464="",J464="",N(J464)=0),"",IF(F464/J464&lt;=cfg_Crit,"CRITICAL",IF(F464/J464&lt;=cfg_Low,"LOW","OK")))</f>
        <v/>
      </c>
      <c r="M464" s="98">
        <f>IF(B464="","",DATE(YEAR(B464),MONTH(B464),1))</f>
        <v/>
      </c>
      <c r="N464" s="86">
        <f>IF(OR(B464="",D464=""),"","CNT-"&amp;TEXT(ROW()-5,"00000"))</f>
        <v/>
      </c>
      <c r="O464" s="86">
        <f>IF(P464="","",D464&amp;"|"&amp;P464)</f>
        <v/>
      </c>
      <c r="P464" s="86">
        <f>IF(OR(D464="",F464=""),"",COUNTIFS($D$6:D464,D464,$F$6:F464,"&lt;&gt;"))</f>
        <v/>
      </c>
    </row>
    <row r="465" ht="20" customHeight="1">
      <c r="B465" s="93" t="n"/>
      <c r="C465" s="94">
        <f>IF(B465="","",WEEKNUM(B465,21))</f>
        <v/>
      </c>
      <c r="D465" s="95" t="n"/>
      <c r="E465" s="86">
        <f>IF(D465="","",IFERROR(INDEX(Eng_Item,MATCH(D465,Eng_Label,0)),"not in list"))</f>
        <v/>
      </c>
      <c r="F465" s="96" t="n"/>
      <c r="G465" s="87">
        <f>IF(OR(P465="",N(P465)&lt;=1),"",INDEX($F$6:$F$3005,MATCH(D465&amp;"|"&amp;(P465-1),$O$6:$O$3005,0)))</f>
        <v/>
      </c>
      <c r="H465" s="87">
        <f>IF(G465="","",MAX(0,G465-F465))</f>
        <v/>
      </c>
      <c r="I465" s="95" t="n"/>
      <c r="J465" s="87">
        <f>IF(D465="","",IFERROR(INDEX(Eng_PAR,MATCH(D465,Eng_Label,0)),""))</f>
        <v/>
      </c>
      <c r="K465" s="97">
        <f>IF(OR(F465="",J465=""),"",F465-J465)</f>
        <v/>
      </c>
      <c r="L465" s="86">
        <f>IF(OR(F465="",J465="",N(J465)=0),"",IF(F465/J465&lt;=cfg_Crit,"CRITICAL",IF(F465/J465&lt;=cfg_Low,"LOW","OK")))</f>
        <v/>
      </c>
      <c r="M465" s="98">
        <f>IF(B465="","",DATE(YEAR(B465),MONTH(B465),1))</f>
        <v/>
      </c>
      <c r="N465" s="86">
        <f>IF(OR(B465="",D465=""),"","CNT-"&amp;TEXT(ROW()-5,"00000"))</f>
        <v/>
      </c>
      <c r="O465" s="86">
        <f>IF(P465="","",D465&amp;"|"&amp;P465)</f>
        <v/>
      </c>
      <c r="P465" s="86">
        <f>IF(OR(D465="",F465=""),"",COUNTIFS($D$6:D465,D465,$F$6:F465,"&lt;&gt;"))</f>
        <v/>
      </c>
    </row>
    <row r="466" ht="20" customHeight="1">
      <c r="B466" s="93" t="n"/>
      <c r="C466" s="94">
        <f>IF(B466="","",WEEKNUM(B466,21))</f>
        <v/>
      </c>
      <c r="D466" s="95" t="n"/>
      <c r="E466" s="86">
        <f>IF(D466="","",IFERROR(INDEX(Eng_Item,MATCH(D466,Eng_Label,0)),"not in list"))</f>
        <v/>
      </c>
      <c r="F466" s="96" t="n"/>
      <c r="G466" s="87">
        <f>IF(OR(P466="",N(P466)&lt;=1),"",INDEX($F$6:$F$3005,MATCH(D466&amp;"|"&amp;(P466-1),$O$6:$O$3005,0)))</f>
        <v/>
      </c>
      <c r="H466" s="87">
        <f>IF(G466="","",MAX(0,G466-F466))</f>
        <v/>
      </c>
      <c r="I466" s="95" t="n"/>
      <c r="J466" s="87">
        <f>IF(D466="","",IFERROR(INDEX(Eng_PAR,MATCH(D466,Eng_Label,0)),""))</f>
        <v/>
      </c>
      <c r="K466" s="97">
        <f>IF(OR(F466="",J466=""),"",F466-J466)</f>
        <v/>
      </c>
      <c r="L466" s="86">
        <f>IF(OR(F466="",J466="",N(J466)=0),"",IF(F466/J466&lt;=cfg_Crit,"CRITICAL",IF(F466/J466&lt;=cfg_Low,"LOW","OK")))</f>
        <v/>
      </c>
      <c r="M466" s="98">
        <f>IF(B466="","",DATE(YEAR(B466),MONTH(B466),1))</f>
        <v/>
      </c>
      <c r="N466" s="86">
        <f>IF(OR(B466="",D466=""),"","CNT-"&amp;TEXT(ROW()-5,"00000"))</f>
        <v/>
      </c>
      <c r="O466" s="86">
        <f>IF(P466="","",D466&amp;"|"&amp;P466)</f>
        <v/>
      </c>
      <c r="P466" s="86">
        <f>IF(OR(D466="",F466=""),"",COUNTIFS($D$6:D466,D466,$F$6:F466,"&lt;&gt;"))</f>
        <v/>
      </c>
    </row>
    <row r="467" ht="20" customHeight="1">
      <c r="B467" s="93" t="n"/>
      <c r="C467" s="94">
        <f>IF(B467="","",WEEKNUM(B467,21))</f>
        <v/>
      </c>
      <c r="D467" s="95" t="n"/>
      <c r="E467" s="86">
        <f>IF(D467="","",IFERROR(INDEX(Eng_Item,MATCH(D467,Eng_Label,0)),"not in list"))</f>
        <v/>
      </c>
      <c r="F467" s="96" t="n"/>
      <c r="G467" s="87">
        <f>IF(OR(P467="",N(P467)&lt;=1),"",INDEX($F$6:$F$3005,MATCH(D467&amp;"|"&amp;(P467-1),$O$6:$O$3005,0)))</f>
        <v/>
      </c>
      <c r="H467" s="87">
        <f>IF(G467="","",MAX(0,G467-F467))</f>
        <v/>
      </c>
      <c r="I467" s="95" t="n"/>
      <c r="J467" s="87">
        <f>IF(D467="","",IFERROR(INDEX(Eng_PAR,MATCH(D467,Eng_Label,0)),""))</f>
        <v/>
      </c>
      <c r="K467" s="97">
        <f>IF(OR(F467="",J467=""),"",F467-J467)</f>
        <v/>
      </c>
      <c r="L467" s="86">
        <f>IF(OR(F467="",J467="",N(J467)=0),"",IF(F467/J467&lt;=cfg_Crit,"CRITICAL",IF(F467/J467&lt;=cfg_Low,"LOW","OK")))</f>
        <v/>
      </c>
      <c r="M467" s="98">
        <f>IF(B467="","",DATE(YEAR(B467),MONTH(B467),1))</f>
        <v/>
      </c>
      <c r="N467" s="86">
        <f>IF(OR(B467="",D467=""),"","CNT-"&amp;TEXT(ROW()-5,"00000"))</f>
        <v/>
      </c>
      <c r="O467" s="86">
        <f>IF(P467="","",D467&amp;"|"&amp;P467)</f>
        <v/>
      </c>
      <c r="P467" s="86">
        <f>IF(OR(D467="",F467=""),"",COUNTIFS($D$6:D467,D467,$F$6:F467,"&lt;&gt;"))</f>
        <v/>
      </c>
    </row>
    <row r="468" ht="20" customHeight="1">
      <c r="B468" s="93" t="n"/>
      <c r="C468" s="94">
        <f>IF(B468="","",WEEKNUM(B468,21))</f>
        <v/>
      </c>
      <c r="D468" s="95" t="n"/>
      <c r="E468" s="86">
        <f>IF(D468="","",IFERROR(INDEX(Eng_Item,MATCH(D468,Eng_Label,0)),"not in list"))</f>
        <v/>
      </c>
      <c r="F468" s="96" t="n"/>
      <c r="G468" s="87">
        <f>IF(OR(P468="",N(P468)&lt;=1),"",INDEX($F$6:$F$3005,MATCH(D468&amp;"|"&amp;(P468-1),$O$6:$O$3005,0)))</f>
        <v/>
      </c>
      <c r="H468" s="87">
        <f>IF(G468="","",MAX(0,G468-F468))</f>
        <v/>
      </c>
      <c r="I468" s="95" t="n"/>
      <c r="J468" s="87">
        <f>IF(D468="","",IFERROR(INDEX(Eng_PAR,MATCH(D468,Eng_Label,0)),""))</f>
        <v/>
      </c>
      <c r="K468" s="97">
        <f>IF(OR(F468="",J468=""),"",F468-J468)</f>
        <v/>
      </c>
      <c r="L468" s="86">
        <f>IF(OR(F468="",J468="",N(J468)=0),"",IF(F468/J468&lt;=cfg_Crit,"CRITICAL",IF(F468/J468&lt;=cfg_Low,"LOW","OK")))</f>
        <v/>
      </c>
      <c r="M468" s="98">
        <f>IF(B468="","",DATE(YEAR(B468),MONTH(B468),1))</f>
        <v/>
      </c>
      <c r="N468" s="86">
        <f>IF(OR(B468="",D468=""),"","CNT-"&amp;TEXT(ROW()-5,"00000"))</f>
        <v/>
      </c>
      <c r="O468" s="86">
        <f>IF(P468="","",D468&amp;"|"&amp;P468)</f>
        <v/>
      </c>
      <c r="P468" s="86">
        <f>IF(OR(D468="",F468=""),"",COUNTIFS($D$6:D468,D468,$F$6:F468,"&lt;&gt;"))</f>
        <v/>
      </c>
    </row>
    <row r="469" ht="20" customHeight="1">
      <c r="B469" s="93" t="n"/>
      <c r="C469" s="94">
        <f>IF(B469="","",WEEKNUM(B469,21))</f>
        <v/>
      </c>
      <c r="D469" s="95" t="n"/>
      <c r="E469" s="86">
        <f>IF(D469="","",IFERROR(INDEX(Eng_Item,MATCH(D469,Eng_Label,0)),"not in list"))</f>
        <v/>
      </c>
      <c r="F469" s="96" t="n"/>
      <c r="G469" s="87">
        <f>IF(OR(P469="",N(P469)&lt;=1),"",INDEX($F$6:$F$3005,MATCH(D469&amp;"|"&amp;(P469-1),$O$6:$O$3005,0)))</f>
        <v/>
      </c>
      <c r="H469" s="87">
        <f>IF(G469="","",MAX(0,G469-F469))</f>
        <v/>
      </c>
      <c r="I469" s="95" t="n"/>
      <c r="J469" s="87">
        <f>IF(D469="","",IFERROR(INDEX(Eng_PAR,MATCH(D469,Eng_Label,0)),""))</f>
        <v/>
      </c>
      <c r="K469" s="97">
        <f>IF(OR(F469="",J469=""),"",F469-J469)</f>
        <v/>
      </c>
      <c r="L469" s="86">
        <f>IF(OR(F469="",J469="",N(J469)=0),"",IF(F469/J469&lt;=cfg_Crit,"CRITICAL",IF(F469/J469&lt;=cfg_Low,"LOW","OK")))</f>
        <v/>
      </c>
      <c r="M469" s="98">
        <f>IF(B469="","",DATE(YEAR(B469),MONTH(B469),1))</f>
        <v/>
      </c>
      <c r="N469" s="86">
        <f>IF(OR(B469="",D469=""),"","CNT-"&amp;TEXT(ROW()-5,"00000"))</f>
        <v/>
      </c>
      <c r="O469" s="86">
        <f>IF(P469="","",D469&amp;"|"&amp;P469)</f>
        <v/>
      </c>
      <c r="P469" s="86">
        <f>IF(OR(D469="",F469=""),"",COUNTIFS($D$6:D469,D469,$F$6:F469,"&lt;&gt;"))</f>
        <v/>
      </c>
    </row>
    <row r="470" ht="20" customHeight="1">
      <c r="B470" s="93" t="n"/>
      <c r="C470" s="94">
        <f>IF(B470="","",WEEKNUM(B470,21))</f>
        <v/>
      </c>
      <c r="D470" s="95" t="n"/>
      <c r="E470" s="86">
        <f>IF(D470="","",IFERROR(INDEX(Eng_Item,MATCH(D470,Eng_Label,0)),"not in list"))</f>
        <v/>
      </c>
      <c r="F470" s="96" t="n"/>
      <c r="G470" s="87">
        <f>IF(OR(P470="",N(P470)&lt;=1),"",INDEX($F$6:$F$3005,MATCH(D470&amp;"|"&amp;(P470-1),$O$6:$O$3005,0)))</f>
        <v/>
      </c>
      <c r="H470" s="87">
        <f>IF(G470="","",MAX(0,G470-F470))</f>
        <v/>
      </c>
      <c r="I470" s="95" t="n"/>
      <c r="J470" s="87">
        <f>IF(D470="","",IFERROR(INDEX(Eng_PAR,MATCH(D470,Eng_Label,0)),""))</f>
        <v/>
      </c>
      <c r="K470" s="97">
        <f>IF(OR(F470="",J470=""),"",F470-J470)</f>
        <v/>
      </c>
      <c r="L470" s="86">
        <f>IF(OR(F470="",J470="",N(J470)=0),"",IF(F470/J470&lt;=cfg_Crit,"CRITICAL",IF(F470/J470&lt;=cfg_Low,"LOW","OK")))</f>
        <v/>
      </c>
      <c r="M470" s="98">
        <f>IF(B470="","",DATE(YEAR(B470),MONTH(B470),1))</f>
        <v/>
      </c>
      <c r="N470" s="86">
        <f>IF(OR(B470="",D470=""),"","CNT-"&amp;TEXT(ROW()-5,"00000"))</f>
        <v/>
      </c>
      <c r="O470" s="86">
        <f>IF(P470="","",D470&amp;"|"&amp;P470)</f>
        <v/>
      </c>
      <c r="P470" s="86">
        <f>IF(OR(D470="",F470=""),"",COUNTIFS($D$6:D470,D470,$F$6:F470,"&lt;&gt;"))</f>
        <v/>
      </c>
    </row>
    <row r="471" ht="20" customHeight="1">
      <c r="B471" s="93" t="n"/>
      <c r="C471" s="94">
        <f>IF(B471="","",WEEKNUM(B471,21))</f>
        <v/>
      </c>
      <c r="D471" s="95" t="n"/>
      <c r="E471" s="86">
        <f>IF(D471="","",IFERROR(INDEX(Eng_Item,MATCH(D471,Eng_Label,0)),"not in list"))</f>
        <v/>
      </c>
      <c r="F471" s="96" t="n"/>
      <c r="G471" s="87">
        <f>IF(OR(P471="",N(P471)&lt;=1),"",INDEX($F$6:$F$3005,MATCH(D471&amp;"|"&amp;(P471-1),$O$6:$O$3005,0)))</f>
        <v/>
      </c>
      <c r="H471" s="87">
        <f>IF(G471="","",MAX(0,G471-F471))</f>
        <v/>
      </c>
      <c r="I471" s="95" t="n"/>
      <c r="J471" s="87">
        <f>IF(D471="","",IFERROR(INDEX(Eng_PAR,MATCH(D471,Eng_Label,0)),""))</f>
        <v/>
      </c>
      <c r="K471" s="97">
        <f>IF(OR(F471="",J471=""),"",F471-J471)</f>
        <v/>
      </c>
      <c r="L471" s="86">
        <f>IF(OR(F471="",J471="",N(J471)=0),"",IF(F471/J471&lt;=cfg_Crit,"CRITICAL",IF(F471/J471&lt;=cfg_Low,"LOW","OK")))</f>
        <v/>
      </c>
      <c r="M471" s="98">
        <f>IF(B471="","",DATE(YEAR(B471),MONTH(B471),1))</f>
        <v/>
      </c>
      <c r="N471" s="86">
        <f>IF(OR(B471="",D471=""),"","CNT-"&amp;TEXT(ROW()-5,"00000"))</f>
        <v/>
      </c>
      <c r="O471" s="86">
        <f>IF(P471="","",D471&amp;"|"&amp;P471)</f>
        <v/>
      </c>
      <c r="P471" s="86">
        <f>IF(OR(D471="",F471=""),"",COUNTIFS($D$6:D471,D471,$F$6:F471,"&lt;&gt;"))</f>
        <v/>
      </c>
    </row>
    <row r="472" ht="20" customHeight="1">
      <c r="B472" s="93" t="n"/>
      <c r="C472" s="94">
        <f>IF(B472="","",WEEKNUM(B472,21))</f>
        <v/>
      </c>
      <c r="D472" s="95" t="n"/>
      <c r="E472" s="86">
        <f>IF(D472="","",IFERROR(INDEX(Eng_Item,MATCH(D472,Eng_Label,0)),"not in list"))</f>
        <v/>
      </c>
      <c r="F472" s="96" t="n"/>
      <c r="G472" s="87">
        <f>IF(OR(P472="",N(P472)&lt;=1),"",INDEX($F$6:$F$3005,MATCH(D472&amp;"|"&amp;(P472-1),$O$6:$O$3005,0)))</f>
        <v/>
      </c>
      <c r="H472" s="87">
        <f>IF(G472="","",MAX(0,G472-F472))</f>
        <v/>
      </c>
      <c r="I472" s="95" t="n"/>
      <c r="J472" s="87">
        <f>IF(D472="","",IFERROR(INDEX(Eng_PAR,MATCH(D472,Eng_Label,0)),""))</f>
        <v/>
      </c>
      <c r="K472" s="97">
        <f>IF(OR(F472="",J472=""),"",F472-J472)</f>
        <v/>
      </c>
      <c r="L472" s="86">
        <f>IF(OR(F472="",J472="",N(J472)=0),"",IF(F472/J472&lt;=cfg_Crit,"CRITICAL",IF(F472/J472&lt;=cfg_Low,"LOW","OK")))</f>
        <v/>
      </c>
      <c r="M472" s="98">
        <f>IF(B472="","",DATE(YEAR(B472),MONTH(B472),1))</f>
        <v/>
      </c>
      <c r="N472" s="86">
        <f>IF(OR(B472="",D472=""),"","CNT-"&amp;TEXT(ROW()-5,"00000"))</f>
        <v/>
      </c>
      <c r="O472" s="86">
        <f>IF(P472="","",D472&amp;"|"&amp;P472)</f>
        <v/>
      </c>
      <c r="P472" s="86">
        <f>IF(OR(D472="",F472=""),"",COUNTIFS($D$6:D472,D472,$F$6:F472,"&lt;&gt;"))</f>
        <v/>
      </c>
    </row>
    <row r="473" ht="20" customHeight="1">
      <c r="B473" s="93" t="n"/>
      <c r="C473" s="94">
        <f>IF(B473="","",WEEKNUM(B473,21))</f>
        <v/>
      </c>
      <c r="D473" s="95" t="n"/>
      <c r="E473" s="86">
        <f>IF(D473="","",IFERROR(INDEX(Eng_Item,MATCH(D473,Eng_Label,0)),"not in list"))</f>
        <v/>
      </c>
      <c r="F473" s="96" t="n"/>
      <c r="G473" s="87">
        <f>IF(OR(P473="",N(P473)&lt;=1),"",INDEX($F$6:$F$3005,MATCH(D473&amp;"|"&amp;(P473-1),$O$6:$O$3005,0)))</f>
        <v/>
      </c>
      <c r="H473" s="87">
        <f>IF(G473="","",MAX(0,G473-F473))</f>
        <v/>
      </c>
      <c r="I473" s="95" t="n"/>
      <c r="J473" s="87">
        <f>IF(D473="","",IFERROR(INDEX(Eng_PAR,MATCH(D473,Eng_Label,0)),""))</f>
        <v/>
      </c>
      <c r="K473" s="97">
        <f>IF(OR(F473="",J473=""),"",F473-J473)</f>
        <v/>
      </c>
      <c r="L473" s="86">
        <f>IF(OR(F473="",J473="",N(J473)=0),"",IF(F473/J473&lt;=cfg_Crit,"CRITICAL",IF(F473/J473&lt;=cfg_Low,"LOW","OK")))</f>
        <v/>
      </c>
      <c r="M473" s="98">
        <f>IF(B473="","",DATE(YEAR(B473),MONTH(B473),1))</f>
        <v/>
      </c>
      <c r="N473" s="86">
        <f>IF(OR(B473="",D473=""),"","CNT-"&amp;TEXT(ROW()-5,"00000"))</f>
        <v/>
      </c>
      <c r="O473" s="86">
        <f>IF(P473="","",D473&amp;"|"&amp;P473)</f>
        <v/>
      </c>
      <c r="P473" s="86">
        <f>IF(OR(D473="",F473=""),"",COUNTIFS($D$6:D473,D473,$F$6:F473,"&lt;&gt;"))</f>
        <v/>
      </c>
    </row>
    <row r="474" ht="20" customHeight="1">
      <c r="B474" s="93" t="n"/>
      <c r="C474" s="94">
        <f>IF(B474="","",WEEKNUM(B474,21))</f>
        <v/>
      </c>
      <c r="D474" s="95" t="n"/>
      <c r="E474" s="86">
        <f>IF(D474="","",IFERROR(INDEX(Eng_Item,MATCH(D474,Eng_Label,0)),"not in list"))</f>
        <v/>
      </c>
      <c r="F474" s="96" t="n"/>
      <c r="G474" s="87">
        <f>IF(OR(P474="",N(P474)&lt;=1),"",INDEX($F$6:$F$3005,MATCH(D474&amp;"|"&amp;(P474-1),$O$6:$O$3005,0)))</f>
        <v/>
      </c>
      <c r="H474" s="87">
        <f>IF(G474="","",MAX(0,G474-F474))</f>
        <v/>
      </c>
      <c r="I474" s="95" t="n"/>
      <c r="J474" s="87">
        <f>IF(D474="","",IFERROR(INDEX(Eng_PAR,MATCH(D474,Eng_Label,0)),""))</f>
        <v/>
      </c>
      <c r="K474" s="97">
        <f>IF(OR(F474="",J474=""),"",F474-J474)</f>
        <v/>
      </c>
      <c r="L474" s="86">
        <f>IF(OR(F474="",J474="",N(J474)=0),"",IF(F474/J474&lt;=cfg_Crit,"CRITICAL",IF(F474/J474&lt;=cfg_Low,"LOW","OK")))</f>
        <v/>
      </c>
      <c r="M474" s="98">
        <f>IF(B474="","",DATE(YEAR(B474),MONTH(B474),1))</f>
        <v/>
      </c>
      <c r="N474" s="86">
        <f>IF(OR(B474="",D474=""),"","CNT-"&amp;TEXT(ROW()-5,"00000"))</f>
        <v/>
      </c>
      <c r="O474" s="86">
        <f>IF(P474="","",D474&amp;"|"&amp;P474)</f>
        <v/>
      </c>
      <c r="P474" s="86">
        <f>IF(OR(D474="",F474=""),"",COUNTIFS($D$6:D474,D474,$F$6:F474,"&lt;&gt;"))</f>
        <v/>
      </c>
    </row>
    <row r="475" ht="20" customHeight="1">
      <c r="B475" s="93" t="n"/>
      <c r="C475" s="94">
        <f>IF(B475="","",WEEKNUM(B475,21))</f>
        <v/>
      </c>
      <c r="D475" s="95" t="n"/>
      <c r="E475" s="86">
        <f>IF(D475="","",IFERROR(INDEX(Eng_Item,MATCH(D475,Eng_Label,0)),"not in list"))</f>
        <v/>
      </c>
      <c r="F475" s="96" t="n"/>
      <c r="G475" s="87">
        <f>IF(OR(P475="",N(P475)&lt;=1),"",INDEX($F$6:$F$3005,MATCH(D475&amp;"|"&amp;(P475-1),$O$6:$O$3005,0)))</f>
        <v/>
      </c>
      <c r="H475" s="87">
        <f>IF(G475="","",MAX(0,G475-F475))</f>
        <v/>
      </c>
      <c r="I475" s="95" t="n"/>
      <c r="J475" s="87">
        <f>IF(D475="","",IFERROR(INDEX(Eng_PAR,MATCH(D475,Eng_Label,0)),""))</f>
        <v/>
      </c>
      <c r="K475" s="97">
        <f>IF(OR(F475="",J475=""),"",F475-J475)</f>
        <v/>
      </c>
      <c r="L475" s="86">
        <f>IF(OR(F475="",J475="",N(J475)=0),"",IF(F475/J475&lt;=cfg_Crit,"CRITICAL",IF(F475/J475&lt;=cfg_Low,"LOW","OK")))</f>
        <v/>
      </c>
      <c r="M475" s="98">
        <f>IF(B475="","",DATE(YEAR(B475),MONTH(B475),1))</f>
        <v/>
      </c>
      <c r="N475" s="86">
        <f>IF(OR(B475="",D475=""),"","CNT-"&amp;TEXT(ROW()-5,"00000"))</f>
        <v/>
      </c>
      <c r="O475" s="86">
        <f>IF(P475="","",D475&amp;"|"&amp;P475)</f>
        <v/>
      </c>
      <c r="P475" s="86">
        <f>IF(OR(D475="",F475=""),"",COUNTIFS($D$6:D475,D475,$F$6:F475,"&lt;&gt;"))</f>
        <v/>
      </c>
    </row>
    <row r="476" ht="20" customHeight="1">
      <c r="B476" s="93" t="n"/>
      <c r="C476" s="94">
        <f>IF(B476="","",WEEKNUM(B476,21))</f>
        <v/>
      </c>
      <c r="D476" s="95" t="n"/>
      <c r="E476" s="86">
        <f>IF(D476="","",IFERROR(INDEX(Eng_Item,MATCH(D476,Eng_Label,0)),"not in list"))</f>
        <v/>
      </c>
      <c r="F476" s="96" t="n"/>
      <c r="G476" s="87">
        <f>IF(OR(P476="",N(P476)&lt;=1),"",INDEX($F$6:$F$3005,MATCH(D476&amp;"|"&amp;(P476-1),$O$6:$O$3005,0)))</f>
        <v/>
      </c>
      <c r="H476" s="87">
        <f>IF(G476="","",MAX(0,G476-F476))</f>
        <v/>
      </c>
      <c r="I476" s="95" t="n"/>
      <c r="J476" s="87">
        <f>IF(D476="","",IFERROR(INDEX(Eng_PAR,MATCH(D476,Eng_Label,0)),""))</f>
        <v/>
      </c>
      <c r="K476" s="97">
        <f>IF(OR(F476="",J476=""),"",F476-J476)</f>
        <v/>
      </c>
      <c r="L476" s="86">
        <f>IF(OR(F476="",J476="",N(J476)=0),"",IF(F476/J476&lt;=cfg_Crit,"CRITICAL",IF(F476/J476&lt;=cfg_Low,"LOW","OK")))</f>
        <v/>
      </c>
      <c r="M476" s="98">
        <f>IF(B476="","",DATE(YEAR(B476),MONTH(B476),1))</f>
        <v/>
      </c>
      <c r="N476" s="86">
        <f>IF(OR(B476="",D476=""),"","CNT-"&amp;TEXT(ROW()-5,"00000"))</f>
        <v/>
      </c>
      <c r="O476" s="86">
        <f>IF(P476="","",D476&amp;"|"&amp;P476)</f>
        <v/>
      </c>
      <c r="P476" s="86">
        <f>IF(OR(D476="",F476=""),"",COUNTIFS($D$6:D476,D476,$F$6:F476,"&lt;&gt;"))</f>
        <v/>
      </c>
    </row>
    <row r="477" ht="20" customHeight="1">
      <c r="B477" s="93" t="n"/>
      <c r="C477" s="94">
        <f>IF(B477="","",WEEKNUM(B477,21))</f>
        <v/>
      </c>
      <c r="D477" s="95" t="n"/>
      <c r="E477" s="86">
        <f>IF(D477="","",IFERROR(INDEX(Eng_Item,MATCH(D477,Eng_Label,0)),"not in list"))</f>
        <v/>
      </c>
      <c r="F477" s="96" t="n"/>
      <c r="G477" s="87">
        <f>IF(OR(P477="",N(P477)&lt;=1),"",INDEX($F$6:$F$3005,MATCH(D477&amp;"|"&amp;(P477-1),$O$6:$O$3005,0)))</f>
        <v/>
      </c>
      <c r="H477" s="87">
        <f>IF(G477="","",MAX(0,G477-F477))</f>
        <v/>
      </c>
      <c r="I477" s="95" t="n"/>
      <c r="J477" s="87">
        <f>IF(D477="","",IFERROR(INDEX(Eng_PAR,MATCH(D477,Eng_Label,0)),""))</f>
        <v/>
      </c>
      <c r="K477" s="97">
        <f>IF(OR(F477="",J477=""),"",F477-J477)</f>
        <v/>
      </c>
      <c r="L477" s="86">
        <f>IF(OR(F477="",J477="",N(J477)=0),"",IF(F477/J477&lt;=cfg_Crit,"CRITICAL",IF(F477/J477&lt;=cfg_Low,"LOW","OK")))</f>
        <v/>
      </c>
      <c r="M477" s="98">
        <f>IF(B477="","",DATE(YEAR(B477),MONTH(B477),1))</f>
        <v/>
      </c>
      <c r="N477" s="86">
        <f>IF(OR(B477="",D477=""),"","CNT-"&amp;TEXT(ROW()-5,"00000"))</f>
        <v/>
      </c>
      <c r="O477" s="86">
        <f>IF(P477="","",D477&amp;"|"&amp;P477)</f>
        <v/>
      </c>
      <c r="P477" s="86">
        <f>IF(OR(D477="",F477=""),"",COUNTIFS($D$6:D477,D477,$F$6:F477,"&lt;&gt;"))</f>
        <v/>
      </c>
    </row>
    <row r="478" ht="20" customHeight="1">
      <c r="B478" s="93" t="n"/>
      <c r="C478" s="94">
        <f>IF(B478="","",WEEKNUM(B478,21))</f>
        <v/>
      </c>
      <c r="D478" s="95" t="n"/>
      <c r="E478" s="86">
        <f>IF(D478="","",IFERROR(INDEX(Eng_Item,MATCH(D478,Eng_Label,0)),"not in list"))</f>
        <v/>
      </c>
      <c r="F478" s="96" t="n"/>
      <c r="G478" s="87">
        <f>IF(OR(P478="",N(P478)&lt;=1),"",INDEX($F$6:$F$3005,MATCH(D478&amp;"|"&amp;(P478-1),$O$6:$O$3005,0)))</f>
        <v/>
      </c>
      <c r="H478" s="87">
        <f>IF(G478="","",MAX(0,G478-F478))</f>
        <v/>
      </c>
      <c r="I478" s="95" t="n"/>
      <c r="J478" s="87">
        <f>IF(D478="","",IFERROR(INDEX(Eng_PAR,MATCH(D478,Eng_Label,0)),""))</f>
        <v/>
      </c>
      <c r="K478" s="97">
        <f>IF(OR(F478="",J478=""),"",F478-J478)</f>
        <v/>
      </c>
      <c r="L478" s="86">
        <f>IF(OR(F478="",J478="",N(J478)=0),"",IF(F478/J478&lt;=cfg_Crit,"CRITICAL",IF(F478/J478&lt;=cfg_Low,"LOW","OK")))</f>
        <v/>
      </c>
      <c r="M478" s="98">
        <f>IF(B478="","",DATE(YEAR(B478),MONTH(B478),1))</f>
        <v/>
      </c>
      <c r="N478" s="86">
        <f>IF(OR(B478="",D478=""),"","CNT-"&amp;TEXT(ROW()-5,"00000"))</f>
        <v/>
      </c>
      <c r="O478" s="86">
        <f>IF(P478="","",D478&amp;"|"&amp;P478)</f>
        <v/>
      </c>
      <c r="P478" s="86">
        <f>IF(OR(D478="",F478=""),"",COUNTIFS($D$6:D478,D478,$F$6:F478,"&lt;&gt;"))</f>
        <v/>
      </c>
    </row>
    <row r="479" ht="20" customHeight="1">
      <c r="B479" s="93" t="n"/>
      <c r="C479" s="94">
        <f>IF(B479="","",WEEKNUM(B479,21))</f>
        <v/>
      </c>
      <c r="D479" s="95" t="n"/>
      <c r="E479" s="86">
        <f>IF(D479="","",IFERROR(INDEX(Eng_Item,MATCH(D479,Eng_Label,0)),"not in list"))</f>
        <v/>
      </c>
      <c r="F479" s="96" t="n"/>
      <c r="G479" s="87">
        <f>IF(OR(P479="",N(P479)&lt;=1),"",INDEX($F$6:$F$3005,MATCH(D479&amp;"|"&amp;(P479-1),$O$6:$O$3005,0)))</f>
        <v/>
      </c>
      <c r="H479" s="87">
        <f>IF(G479="","",MAX(0,G479-F479))</f>
        <v/>
      </c>
      <c r="I479" s="95" t="n"/>
      <c r="J479" s="87">
        <f>IF(D479="","",IFERROR(INDEX(Eng_PAR,MATCH(D479,Eng_Label,0)),""))</f>
        <v/>
      </c>
      <c r="K479" s="97">
        <f>IF(OR(F479="",J479=""),"",F479-J479)</f>
        <v/>
      </c>
      <c r="L479" s="86">
        <f>IF(OR(F479="",J479="",N(J479)=0),"",IF(F479/J479&lt;=cfg_Crit,"CRITICAL",IF(F479/J479&lt;=cfg_Low,"LOW","OK")))</f>
        <v/>
      </c>
      <c r="M479" s="98">
        <f>IF(B479="","",DATE(YEAR(B479),MONTH(B479),1))</f>
        <v/>
      </c>
      <c r="N479" s="86">
        <f>IF(OR(B479="",D479=""),"","CNT-"&amp;TEXT(ROW()-5,"00000"))</f>
        <v/>
      </c>
      <c r="O479" s="86">
        <f>IF(P479="","",D479&amp;"|"&amp;P479)</f>
        <v/>
      </c>
      <c r="P479" s="86">
        <f>IF(OR(D479="",F479=""),"",COUNTIFS($D$6:D479,D479,$F$6:F479,"&lt;&gt;"))</f>
        <v/>
      </c>
    </row>
    <row r="480" ht="20" customHeight="1">
      <c r="B480" s="93" t="n"/>
      <c r="C480" s="94">
        <f>IF(B480="","",WEEKNUM(B480,21))</f>
        <v/>
      </c>
      <c r="D480" s="95" t="n"/>
      <c r="E480" s="86">
        <f>IF(D480="","",IFERROR(INDEX(Eng_Item,MATCH(D480,Eng_Label,0)),"not in list"))</f>
        <v/>
      </c>
      <c r="F480" s="96" t="n"/>
      <c r="G480" s="87">
        <f>IF(OR(P480="",N(P480)&lt;=1),"",INDEX($F$6:$F$3005,MATCH(D480&amp;"|"&amp;(P480-1),$O$6:$O$3005,0)))</f>
        <v/>
      </c>
      <c r="H480" s="87">
        <f>IF(G480="","",MAX(0,G480-F480))</f>
        <v/>
      </c>
      <c r="I480" s="95" t="n"/>
      <c r="J480" s="87">
        <f>IF(D480="","",IFERROR(INDEX(Eng_PAR,MATCH(D480,Eng_Label,0)),""))</f>
        <v/>
      </c>
      <c r="K480" s="97">
        <f>IF(OR(F480="",J480=""),"",F480-J480)</f>
        <v/>
      </c>
      <c r="L480" s="86">
        <f>IF(OR(F480="",J480="",N(J480)=0),"",IF(F480/J480&lt;=cfg_Crit,"CRITICAL",IF(F480/J480&lt;=cfg_Low,"LOW","OK")))</f>
        <v/>
      </c>
      <c r="M480" s="98">
        <f>IF(B480="","",DATE(YEAR(B480),MONTH(B480),1))</f>
        <v/>
      </c>
      <c r="N480" s="86">
        <f>IF(OR(B480="",D480=""),"","CNT-"&amp;TEXT(ROW()-5,"00000"))</f>
        <v/>
      </c>
      <c r="O480" s="86">
        <f>IF(P480="","",D480&amp;"|"&amp;P480)</f>
        <v/>
      </c>
      <c r="P480" s="86">
        <f>IF(OR(D480="",F480=""),"",COUNTIFS($D$6:D480,D480,$F$6:F480,"&lt;&gt;"))</f>
        <v/>
      </c>
    </row>
    <row r="481" ht="20" customHeight="1">
      <c r="B481" s="93" t="n"/>
      <c r="C481" s="94">
        <f>IF(B481="","",WEEKNUM(B481,21))</f>
        <v/>
      </c>
      <c r="D481" s="95" t="n"/>
      <c r="E481" s="86">
        <f>IF(D481="","",IFERROR(INDEX(Eng_Item,MATCH(D481,Eng_Label,0)),"not in list"))</f>
        <v/>
      </c>
      <c r="F481" s="96" t="n"/>
      <c r="G481" s="87">
        <f>IF(OR(P481="",N(P481)&lt;=1),"",INDEX($F$6:$F$3005,MATCH(D481&amp;"|"&amp;(P481-1),$O$6:$O$3005,0)))</f>
        <v/>
      </c>
      <c r="H481" s="87">
        <f>IF(G481="","",MAX(0,G481-F481))</f>
        <v/>
      </c>
      <c r="I481" s="95" t="n"/>
      <c r="J481" s="87">
        <f>IF(D481="","",IFERROR(INDEX(Eng_PAR,MATCH(D481,Eng_Label,0)),""))</f>
        <v/>
      </c>
      <c r="K481" s="97">
        <f>IF(OR(F481="",J481=""),"",F481-J481)</f>
        <v/>
      </c>
      <c r="L481" s="86">
        <f>IF(OR(F481="",J481="",N(J481)=0),"",IF(F481/J481&lt;=cfg_Crit,"CRITICAL",IF(F481/J481&lt;=cfg_Low,"LOW","OK")))</f>
        <v/>
      </c>
      <c r="M481" s="98">
        <f>IF(B481="","",DATE(YEAR(B481),MONTH(B481),1))</f>
        <v/>
      </c>
      <c r="N481" s="86">
        <f>IF(OR(B481="",D481=""),"","CNT-"&amp;TEXT(ROW()-5,"00000"))</f>
        <v/>
      </c>
      <c r="O481" s="86">
        <f>IF(P481="","",D481&amp;"|"&amp;P481)</f>
        <v/>
      </c>
      <c r="P481" s="86">
        <f>IF(OR(D481="",F481=""),"",COUNTIFS($D$6:D481,D481,$F$6:F481,"&lt;&gt;"))</f>
        <v/>
      </c>
    </row>
    <row r="482" ht="20" customHeight="1">
      <c r="B482" s="93" t="n"/>
      <c r="C482" s="94">
        <f>IF(B482="","",WEEKNUM(B482,21))</f>
        <v/>
      </c>
      <c r="D482" s="95" t="n"/>
      <c r="E482" s="86">
        <f>IF(D482="","",IFERROR(INDEX(Eng_Item,MATCH(D482,Eng_Label,0)),"not in list"))</f>
        <v/>
      </c>
      <c r="F482" s="96" t="n"/>
      <c r="G482" s="87">
        <f>IF(OR(P482="",N(P482)&lt;=1),"",INDEX($F$6:$F$3005,MATCH(D482&amp;"|"&amp;(P482-1),$O$6:$O$3005,0)))</f>
        <v/>
      </c>
      <c r="H482" s="87">
        <f>IF(G482="","",MAX(0,G482-F482))</f>
        <v/>
      </c>
      <c r="I482" s="95" t="n"/>
      <c r="J482" s="87">
        <f>IF(D482="","",IFERROR(INDEX(Eng_PAR,MATCH(D482,Eng_Label,0)),""))</f>
        <v/>
      </c>
      <c r="K482" s="97">
        <f>IF(OR(F482="",J482=""),"",F482-J482)</f>
        <v/>
      </c>
      <c r="L482" s="86">
        <f>IF(OR(F482="",J482="",N(J482)=0),"",IF(F482/J482&lt;=cfg_Crit,"CRITICAL",IF(F482/J482&lt;=cfg_Low,"LOW","OK")))</f>
        <v/>
      </c>
      <c r="M482" s="98">
        <f>IF(B482="","",DATE(YEAR(B482),MONTH(B482),1))</f>
        <v/>
      </c>
      <c r="N482" s="86">
        <f>IF(OR(B482="",D482=""),"","CNT-"&amp;TEXT(ROW()-5,"00000"))</f>
        <v/>
      </c>
      <c r="O482" s="86">
        <f>IF(P482="","",D482&amp;"|"&amp;P482)</f>
        <v/>
      </c>
      <c r="P482" s="86">
        <f>IF(OR(D482="",F482=""),"",COUNTIFS($D$6:D482,D482,$F$6:F482,"&lt;&gt;"))</f>
        <v/>
      </c>
    </row>
    <row r="483" ht="20" customHeight="1">
      <c r="B483" s="93" t="n"/>
      <c r="C483" s="94">
        <f>IF(B483="","",WEEKNUM(B483,21))</f>
        <v/>
      </c>
      <c r="D483" s="95" t="n"/>
      <c r="E483" s="86">
        <f>IF(D483="","",IFERROR(INDEX(Eng_Item,MATCH(D483,Eng_Label,0)),"not in list"))</f>
        <v/>
      </c>
      <c r="F483" s="96" t="n"/>
      <c r="G483" s="87">
        <f>IF(OR(P483="",N(P483)&lt;=1),"",INDEX($F$6:$F$3005,MATCH(D483&amp;"|"&amp;(P483-1),$O$6:$O$3005,0)))</f>
        <v/>
      </c>
      <c r="H483" s="87">
        <f>IF(G483="","",MAX(0,G483-F483))</f>
        <v/>
      </c>
      <c r="I483" s="95" t="n"/>
      <c r="J483" s="87">
        <f>IF(D483="","",IFERROR(INDEX(Eng_PAR,MATCH(D483,Eng_Label,0)),""))</f>
        <v/>
      </c>
      <c r="K483" s="97">
        <f>IF(OR(F483="",J483=""),"",F483-J483)</f>
        <v/>
      </c>
      <c r="L483" s="86">
        <f>IF(OR(F483="",J483="",N(J483)=0),"",IF(F483/J483&lt;=cfg_Crit,"CRITICAL",IF(F483/J483&lt;=cfg_Low,"LOW","OK")))</f>
        <v/>
      </c>
      <c r="M483" s="98">
        <f>IF(B483="","",DATE(YEAR(B483),MONTH(B483),1))</f>
        <v/>
      </c>
      <c r="N483" s="86">
        <f>IF(OR(B483="",D483=""),"","CNT-"&amp;TEXT(ROW()-5,"00000"))</f>
        <v/>
      </c>
      <c r="O483" s="86">
        <f>IF(P483="","",D483&amp;"|"&amp;P483)</f>
        <v/>
      </c>
      <c r="P483" s="86">
        <f>IF(OR(D483="",F483=""),"",COUNTIFS($D$6:D483,D483,$F$6:F483,"&lt;&gt;"))</f>
        <v/>
      </c>
    </row>
    <row r="484" ht="20" customHeight="1">
      <c r="B484" s="93" t="n"/>
      <c r="C484" s="94">
        <f>IF(B484="","",WEEKNUM(B484,21))</f>
        <v/>
      </c>
      <c r="D484" s="95" t="n"/>
      <c r="E484" s="86">
        <f>IF(D484="","",IFERROR(INDEX(Eng_Item,MATCH(D484,Eng_Label,0)),"not in list"))</f>
        <v/>
      </c>
      <c r="F484" s="96" t="n"/>
      <c r="G484" s="87">
        <f>IF(OR(P484="",N(P484)&lt;=1),"",INDEX($F$6:$F$3005,MATCH(D484&amp;"|"&amp;(P484-1),$O$6:$O$3005,0)))</f>
        <v/>
      </c>
      <c r="H484" s="87">
        <f>IF(G484="","",MAX(0,G484-F484))</f>
        <v/>
      </c>
      <c r="I484" s="95" t="n"/>
      <c r="J484" s="87">
        <f>IF(D484="","",IFERROR(INDEX(Eng_PAR,MATCH(D484,Eng_Label,0)),""))</f>
        <v/>
      </c>
      <c r="K484" s="97">
        <f>IF(OR(F484="",J484=""),"",F484-J484)</f>
        <v/>
      </c>
      <c r="L484" s="86">
        <f>IF(OR(F484="",J484="",N(J484)=0),"",IF(F484/J484&lt;=cfg_Crit,"CRITICAL",IF(F484/J484&lt;=cfg_Low,"LOW","OK")))</f>
        <v/>
      </c>
      <c r="M484" s="98">
        <f>IF(B484="","",DATE(YEAR(B484),MONTH(B484),1))</f>
        <v/>
      </c>
      <c r="N484" s="86">
        <f>IF(OR(B484="",D484=""),"","CNT-"&amp;TEXT(ROW()-5,"00000"))</f>
        <v/>
      </c>
      <c r="O484" s="86">
        <f>IF(P484="","",D484&amp;"|"&amp;P484)</f>
        <v/>
      </c>
      <c r="P484" s="86">
        <f>IF(OR(D484="",F484=""),"",COUNTIFS($D$6:D484,D484,$F$6:F484,"&lt;&gt;"))</f>
        <v/>
      </c>
    </row>
    <row r="485" ht="20" customHeight="1">
      <c r="B485" s="93" t="n"/>
      <c r="C485" s="94">
        <f>IF(B485="","",WEEKNUM(B485,21))</f>
        <v/>
      </c>
      <c r="D485" s="95" t="n"/>
      <c r="E485" s="86">
        <f>IF(D485="","",IFERROR(INDEX(Eng_Item,MATCH(D485,Eng_Label,0)),"not in list"))</f>
        <v/>
      </c>
      <c r="F485" s="96" t="n"/>
      <c r="G485" s="87">
        <f>IF(OR(P485="",N(P485)&lt;=1),"",INDEX($F$6:$F$3005,MATCH(D485&amp;"|"&amp;(P485-1),$O$6:$O$3005,0)))</f>
        <v/>
      </c>
      <c r="H485" s="87">
        <f>IF(G485="","",MAX(0,G485-F485))</f>
        <v/>
      </c>
      <c r="I485" s="95" t="n"/>
      <c r="J485" s="87">
        <f>IF(D485="","",IFERROR(INDEX(Eng_PAR,MATCH(D485,Eng_Label,0)),""))</f>
        <v/>
      </c>
      <c r="K485" s="97">
        <f>IF(OR(F485="",J485=""),"",F485-J485)</f>
        <v/>
      </c>
      <c r="L485" s="86">
        <f>IF(OR(F485="",J485="",N(J485)=0),"",IF(F485/J485&lt;=cfg_Crit,"CRITICAL",IF(F485/J485&lt;=cfg_Low,"LOW","OK")))</f>
        <v/>
      </c>
      <c r="M485" s="98">
        <f>IF(B485="","",DATE(YEAR(B485),MONTH(B485),1))</f>
        <v/>
      </c>
      <c r="N485" s="86">
        <f>IF(OR(B485="",D485=""),"","CNT-"&amp;TEXT(ROW()-5,"00000"))</f>
        <v/>
      </c>
      <c r="O485" s="86">
        <f>IF(P485="","",D485&amp;"|"&amp;P485)</f>
        <v/>
      </c>
      <c r="P485" s="86">
        <f>IF(OR(D485="",F485=""),"",COUNTIFS($D$6:D485,D485,$F$6:F485,"&lt;&gt;"))</f>
        <v/>
      </c>
    </row>
    <row r="486" ht="20" customHeight="1">
      <c r="B486" s="93" t="n"/>
      <c r="C486" s="94">
        <f>IF(B486="","",WEEKNUM(B486,21))</f>
        <v/>
      </c>
      <c r="D486" s="95" t="n"/>
      <c r="E486" s="86">
        <f>IF(D486="","",IFERROR(INDEX(Eng_Item,MATCH(D486,Eng_Label,0)),"not in list"))</f>
        <v/>
      </c>
      <c r="F486" s="96" t="n"/>
      <c r="G486" s="87">
        <f>IF(OR(P486="",N(P486)&lt;=1),"",INDEX($F$6:$F$3005,MATCH(D486&amp;"|"&amp;(P486-1),$O$6:$O$3005,0)))</f>
        <v/>
      </c>
      <c r="H486" s="87">
        <f>IF(G486="","",MAX(0,G486-F486))</f>
        <v/>
      </c>
      <c r="I486" s="95" t="n"/>
      <c r="J486" s="87">
        <f>IF(D486="","",IFERROR(INDEX(Eng_PAR,MATCH(D486,Eng_Label,0)),""))</f>
        <v/>
      </c>
      <c r="K486" s="97">
        <f>IF(OR(F486="",J486=""),"",F486-J486)</f>
        <v/>
      </c>
      <c r="L486" s="86">
        <f>IF(OR(F486="",J486="",N(J486)=0),"",IF(F486/J486&lt;=cfg_Crit,"CRITICAL",IF(F486/J486&lt;=cfg_Low,"LOW","OK")))</f>
        <v/>
      </c>
      <c r="M486" s="98">
        <f>IF(B486="","",DATE(YEAR(B486),MONTH(B486),1))</f>
        <v/>
      </c>
      <c r="N486" s="86">
        <f>IF(OR(B486="",D486=""),"","CNT-"&amp;TEXT(ROW()-5,"00000"))</f>
        <v/>
      </c>
      <c r="O486" s="86">
        <f>IF(P486="","",D486&amp;"|"&amp;P486)</f>
        <v/>
      </c>
      <c r="P486" s="86">
        <f>IF(OR(D486="",F486=""),"",COUNTIFS($D$6:D486,D486,$F$6:F486,"&lt;&gt;"))</f>
        <v/>
      </c>
    </row>
    <row r="487" ht="20" customHeight="1">
      <c r="B487" s="93" t="n"/>
      <c r="C487" s="94">
        <f>IF(B487="","",WEEKNUM(B487,21))</f>
        <v/>
      </c>
      <c r="D487" s="95" t="n"/>
      <c r="E487" s="86">
        <f>IF(D487="","",IFERROR(INDEX(Eng_Item,MATCH(D487,Eng_Label,0)),"not in list"))</f>
        <v/>
      </c>
      <c r="F487" s="96" t="n"/>
      <c r="G487" s="87">
        <f>IF(OR(P487="",N(P487)&lt;=1),"",INDEX($F$6:$F$3005,MATCH(D487&amp;"|"&amp;(P487-1),$O$6:$O$3005,0)))</f>
        <v/>
      </c>
      <c r="H487" s="87">
        <f>IF(G487="","",MAX(0,G487-F487))</f>
        <v/>
      </c>
      <c r="I487" s="95" t="n"/>
      <c r="J487" s="87">
        <f>IF(D487="","",IFERROR(INDEX(Eng_PAR,MATCH(D487,Eng_Label,0)),""))</f>
        <v/>
      </c>
      <c r="K487" s="97">
        <f>IF(OR(F487="",J487=""),"",F487-J487)</f>
        <v/>
      </c>
      <c r="L487" s="86">
        <f>IF(OR(F487="",J487="",N(J487)=0),"",IF(F487/J487&lt;=cfg_Crit,"CRITICAL",IF(F487/J487&lt;=cfg_Low,"LOW","OK")))</f>
        <v/>
      </c>
      <c r="M487" s="98">
        <f>IF(B487="","",DATE(YEAR(B487),MONTH(B487),1))</f>
        <v/>
      </c>
      <c r="N487" s="86">
        <f>IF(OR(B487="",D487=""),"","CNT-"&amp;TEXT(ROW()-5,"00000"))</f>
        <v/>
      </c>
      <c r="O487" s="86">
        <f>IF(P487="","",D487&amp;"|"&amp;P487)</f>
        <v/>
      </c>
      <c r="P487" s="86">
        <f>IF(OR(D487="",F487=""),"",COUNTIFS($D$6:D487,D487,$F$6:F487,"&lt;&gt;"))</f>
        <v/>
      </c>
    </row>
    <row r="488" ht="20" customHeight="1">
      <c r="B488" s="93" t="n"/>
      <c r="C488" s="94">
        <f>IF(B488="","",WEEKNUM(B488,21))</f>
        <v/>
      </c>
      <c r="D488" s="95" t="n"/>
      <c r="E488" s="86">
        <f>IF(D488="","",IFERROR(INDEX(Eng_Item,MATCH(D488,Eng_Label,0)),"not in list"))</f>
        <v/>
      </c>
      <c r="F488" s="96" t="n"/>
      <c r="G488" s="87">
        <f>IF(OR(P488="",N(P488)&lt;=1),"",INDEX($F$6:$F$3005,MATCH(D488&amp;"|"&amp;(P488-1),$O$6:$O$3005,0)))</f>
        <v/>
      </c>
      <c r="H488" s="87">
        <f>IF(G488="","",MAX(0,G488-F488))</f>
        <v/>
      </c>
      <c r="I488" s="95" t="n"/>
      <c r="J488" s="87">
        <f>IF(D488="","",IFERROR(INDEX(Eng_PAR,MATCH(D488,Eng_Label,0)),""))</f>
        <v/>
      </c>
      <c r="K488" s="97">
        <f>IF(OR(F488="",J488=""),"",F488-J488)</f>
        <v/>
      </c>
      <c r="L488" s="86">
        <f>IF(OR(F488="",J488="",N(J488)=0),"",IF(F488/J488&lt;=cfg_Crit,"CRITICAL",IF(F488/J488&lt;=cfg_Low,"LOW","OK")))</f>
        <v/>
      </c>
      <c r="M488" s="98">
        <f>IF(B488="","",DATE(YEAR(B488),MONTH(B488),1))</f>
        <v/>
      </c>
      <c r="N488" s="86">
        <f>IF(OR(B488="",D488=""),"","CNT-"&amp;TEXT(ROW()-5,"00000"))</f>
        <v/>
      </c>
      <c r="O488" s="86">
        <f>IF(P488="","",D488&amp;"|"&amp;P488)</f>
        <v/>
      </c>
      <c r="P488" s="86">
        <f>IF(OR(D488="",F488=""),"",COUNTIFS($D$6:D488,D488,$F$6:F488,"&lt;&gt;"))</f>
        <v/>
      </c>
    </row>
    <row r="489" ht="20" customHeight="1">
      <c r="B489" s="93" t="n"/>
      <c r="C489" s="94">
        <f>IF(B489="","",WEEKNUM(B489,21))</f>
        <v/>
      </c>
      <c r="D489" s="95" t="n"/>
      <c r="E489" s="86">
        <f>IF(D489="","",IFERROR(INDEX(Eng_Item,MATCH(D489,Eng_Label,0)),"not in list"))</f>
        <v/>
      </c>
      <c r="F489" s="96" t="n"/>
      <c r="G489" s="87">
        <f>IF(OR(P489="",N(P489)&lt;=1),"",INDEX($F$6:$F$3005,MATCH(D489&amp;"|"&amp;(P489-1),$O$6:$O$3005,0)))</f>
        <v/>
      </c>
      <c r="H489" s="87">
        <f>IF(G489="","",MAX(0,G489-F489))</f>
        <v/>
      </c>
      <c r="I489" s="95" t="n"/>
      <c r="J489" s="87">
        <f>IF(D489="","",IFERROR(INDEX(Eng_PAR,MATCH(D489,Eng_Label,0)),""))</f>
        <v/>
      </c>
      <c r="K489" s="97">
        <f>IF(OR(F489="",J489=""),"",F489-J489)</f>
        <v/>
      </c>
      <c r="L489" s="86">
        <f>IF(OR(F489="",J489="",N(J489)=0),"",IF(F489/J489&lt;=cfg_Crit,"CRITICAL",IF(F489/J489&lt;=cfg_Low,"LOW","OK")))</f>
        <v/>
      </c>
      <c r="M489" s="98">
        <f>IF(B489="","",DATE(YEAR(B489),MONTH(B489),1))</f>
        <v/>
      </c>
      <c r="N489" s="86">
        <f>IF(OR(B489="",D489=""),"","CNT-"&amp;TEXT(ROW()-5,"00000"))</f>
        <v/>
      </c>
      <c r="O489" s="86">
        <f>IF(P489="","",D489&amp;"|"&amp;P489)</f>
        <v/>
      </c>
      <c r="P489" s="86">
        <f>IF(OR(D489="",F489=""),"",COUNTIFS($D$6:D489,D489,$F$6:F489,"&lt;&gt;"))</f>
        <v/>
      </c>
    </row>
    <row r="490" ht="20" customHeight="1">
      <c r="B490" s="93" t="n"/>
      <c r="C490" s="94">
        <f>IF(B490="","",WEEKNUM(B490,21))</f>
        <v/>
      </c>
      <c r="D490" s="95" t="n"/>
      <c r="E490" s="86">
        <f>IF(D490="","",IFERROR(INDEX(Eng_Item,MATCH(D490,Eng_Label,0)),"not in list"))</f>
        <v/>
      </c>
      <c r="F490" s="96" t="n"/>
      <c r="G490" s="87">
        <f>IF(OR(P490="",N(P490)&lt;=1),"",INDEX($F$6:$F$3005,MATCH(D490&amp;"|"&amp;(P490-1),$O$6:$O$3005,0)))</f>
        <v/>
      </c>
      <c r="H490" s="87">
        <f>IF(G490="","",MAX(0,G490-F490))</f>
        <v/>
      </c>
      <c r="I490" s="95" t="n"/>
      <c r="J490" s="87">
        <f>IF(D490="","",IFERROR(INDEX(Eng_PAR,MATCH(D490,Eng_Label,0)),""))</f>
        <v/>
      </c>
      <c r="K490" s="97">
        <f>IF(OR(F490="",J490=""),"",F490-J490)</f>
        <v/>
      </c>
      <c r="L490" s="86">
        <f>IF(OR(F490="",J490="",N(J490)=0),"",IF(F490/J490&lt;=cfg_Crit,"CRITICAL",IF(F490/J490&lt;=cfg_Low,"LOW","OK")))</f>
        <v/>
      </c>
      <c r="M490" s="98">
        <f>IF(B490="","",DATE(YEAR(B490),MONTH(B490),1))</f>
        <v/>
      </c>
      <c r="N490" s="86">
        <f>IF(OR(B490="",D490=""),"","CNT-"&amp;TEXT(ROW()-5,"00000"))</f>
        <v/>
      </c>
      <c r="O490" s="86">
        <f>IF(P490="","",D490&amp;"|"&amp;P490)</f>
        <v/>
      </c>
      <c r="P490" s="86">
        <f>IF(OR(D490="",F490=""),"",COUNTIFS($D$6:D490,D490,$F$6:F490,"&lt;&gt;"))</f>
        <v/>
      </c>
    </row>
    <row r="491" ht="20" customHeight="1">
      <c r="B491" s="93" t="n"/>
      <c r="C491" s="94">
        <f>IF(B491="","",WEEKNUM(B491,21))</f>
        <v/>
      </c>
      <c r="D491" s="95" t="n"/>
      <c r="E491" s="86">
        <f>IF(D491="","",IFERROR(INDEX(Eng_Item,MATCH(D491,Eng_Label,0)),"not in list"))</f>
        <v/>
      </c>
      <c r="F491" s="96" t="n"/>
      <c r="G491" s="87">
        <f>IF(OR(P491="",N(P491)&lt;=1),"",INDEX($F$6:$F$3005,MATCH(D491&amp;"|"&amp;(P491-1),$O$6:$O$3005,0)))</f>
        <v/>
      </c>
      <c r="H491" s="87">
        <f>IF(G491="","",MAX(0,G491-F491))</f>
        <v/>
      </c>
      <c r="I491" s="95" t="n"/>
      <c r="J491" s="87">
        <f>IF(D491="","",IFERROR(INDEX(Eng_PAR,MATCH(D491,Eng_Label,0)),""))</f>
        <v/>
      </c>
      <c r="K491" s="97">
        <f>IF(OR(F491="",J491=""),"",F491-J491)</f>
        <v/>
      </c>
      <c r="L491" s="86">
        <f>IF(OR(F491="",J491="",N(J491)=0),"",IF(F491/J491&lt;=cfg_Crit,"CRITICAL",IF(F491/J491&lt;=cfg_Low,"LOW","OK")))</f>
        <v/>
      </c>
      <c r="M491" s="98">
        <f>IF(B491="","",DATE(YEAR(B491),MONTH(B491),1))</f>
        <v/>
      </c>
      <c r="N491" s="86">
        <f>IF(OR(B491="",D491=""),"","CNT-"&amp;TEXT(ROW()-5,"00000"))</f>
        <v/>
      </c>
      <c r="O491" s="86">
        <f>IF(P491="","",D491&amp;"|"&amp;P491)</f>
        <v/>
      </c>
      <c r="P491" s="86">
        <f>IF(OR(D491="",F491=""),"",COUNTIFS($D$6:D491,D491,$F$6:F491,"&lt;&gt;"))</f>
        <v/>
      </c>
    </row>
    <row r="492" ht="20" customHeight="1">
      <c r="B492" s="93" t="n"/>
      <c r="C492" s="94">
        <f>IF(B492="","",WEEKNUM(B492,21))</f>
        <v/>
      </c>
      <c r="D492" s="95" t="n"/>
      <c r="E492" s="86">
        <f>IF(D492="","",IFERROR(INDEX(Eng_Item,MATCH(D492,Eng_Label,0)),"not in list"))</f>
        <v/>
      </c>
      <c r="F492" s="96" t="n"/>
      <c r="G492" s="87">
        <f>IF(OR(P492="",N(P492)&lt;=1),"",INDEX($F$6:$F$3005,MATCH(D492&amp;"|"&amp;(P492-1),$O$6:$O$3005,0)))</f>
        <v/>
      </c>
      <c r="H492" s="87">
        <f>IF(G492="","",MAX(0,G492-F492))</f>
        <v/>
      </c>
      <c r="I492" s="95" t="n"/>
      <c r="J492" s="87">
        <f>IF(D492="","",IFERROR(INDEX(Eng_PAR,MATCH(D492,Eng_Label,0)),""))</f>
        <v/>
      </c>
      <c r="K492" s="97">
        <f>IF(OR(F492="",J492=""),"",F492-J492)</f>
        <v/>
      </c>
      <c r="L492" s="86">
        <f>IF(OR(F492="",J492="",N(J492)=0),"",IF(F492/J492&lt;=cfg_Crit,"CRITICAL",IF(F492/J492&lt;=cfg_Low,"LOW","OK")))</f>
        <v/>
      </c>
      <c r="M492" s="98">
        <f>IF(B492="","",DATE(YEAR(B492),MONTH(B492),1))</f>
        <v/>
      </c>
      <c r="N492" s="86">
        <f>IF(OR(B492="",D492=""),"","CNT-"&amp;TEXT(ROW()-5,"00000"))</f>
        <v/>
      </c>
      <c r="O492" s="86">
        <f>IF(P492="","",D492&amp;"|"&amp;P492)</f>
        <v/>
      </c>
      <c r="P492" s="86">
        <f>IF(OR(D492="",F492=""),"",COUNTIFS($D$6:D492,D492,$F$6:F492,"&lt;&gt;"))</f>
        <v/>
      </c>
    </row>
    <row r="493" ht="20" customHeight="1">
      <c r="B493" s="93" t="n"/>
      <c r="C493" s="94">
        <f>IF(B493="","",WEEKNUM(B493,21))</f>
        <v/>
      </c>
      <c r="D493" s="95" t="n"/>
      <c r="E493" s="86">
        <f>IF(D493="","",IFERROR(INDEX(Eng_Item,MATCH(D493,Eng_Label,0)),"not in list"))</f>
        <v/>
      </c>
      <c r="F493" s="96" t="n"/>
      <c r="G493" s="87">
        <f>IF(OR(P493="",N(P493)&lt;=1),"",INDEX($F$6:$F$3005,MATCH(D493&amp;"|"&amp;(P493-1),$O$6:$O$3005,0)))</f>
        <v/>
      </c>
      <c r="H493" s="87">
        <f>IF(G493="","",MAX(0,G493-F493))</f>
        <v/>
      </c>
      <c r="I493" s="95" t="n"/>
      <c r="J493" s="87">
        <f>IF(D493="","",IFERROR(INDEX(Eng_PAR,MATCH(D493,Eng_Label,0)),""))</f>
        <v/>
      </c>
      <c r="K493" s="97">
        <f>IF(OR(F493="",J493=""),"",F493-J493)</f>
        <v/>
      </c>
      <c r="L493" s="86">
        <f>IF(OR(F493="",J493="",N(J493)=0),"",IF(F493/J493&lt;=cfg_Crit,"CRITICAL",IF(F493/J493&lt;=cfg_Low,"LOW","OK")))</f>
        <v/>
      </c>
      <c r="M493" s="98">
        <f>IF(B493="","",DATE(YEAR(B493),MONTH(B493),1))</f>
        <v/>
      </c>
      <c r="N493" s="86">
        <f>IF(OR(B493="",D493=""),"","CNT-"&amp;TEXT(ROW()-5,"00000"))</f>
        <v/>
      </c>
      <c r="O493" s="86">
        <f>IF(P493="","",D493&amp;"|"&amp;P493)</f>
        <v/>
      </c>
      <c r="P493" s="86">
        <f>IF(OR(D493="",F493=""),"",COUNTIFS($D$6:D493,D493,$F$6:F493,"&lt;&gt;"))</f>
        <v/>
      </c>
    </row>
    <row r="494" ht="20" customHeight="1">
      <c r="B494" s="93" t="n"/>
      <c r="C494" s="94">
        <f>IF(B494="","",WEEKNUM(B494,21))</f>
        <v/>
      </c>
      <c r="D494" s="95" t="n"/>
      <c r="E494" s="86">
        <f>IF(D494="","",IFERROR(INDEX(Eng_Item,MATCH(D494,Eng_Label,0)),"not in list"))</f>
        <v/>
      </c>
      <c r="F494" s="96" t="n"/>
      <c r="G494" s="87">
        <f>IF(OR(P494="",N(P494)&lt;=1),"",INDEX($F$6:$F$3005,MATCH(D494&amp;"|"&amp;(P494-1),$O$6:$O$3005,0)))</f>
        <v/>
      </c>
      <c r="H494" s="87">
        <f>IF(G494="","",MAX(0,G494-F494))</f>
        <v/>
      </c>
      <c r="I494" s="95" t="n"/>
      <c r="J494" s="87">
        <f>IF(D494="","",IFERROR(INDEX(Eng_PAR,MATCH(D494,Eng_Label,0)),""))</f>
        <v/>
      </c>
      <c r="K494" s="97">
        <f>IF(OR(F494="",J494=""),"",F494-J494)</f>
        <v/>
      </c>
      <c r="L494" s="86">
        <f>IF(OR(F494="",J494="",N(J494)=0),"",IF(F494/J494&lt;=cfg_Crit,"CRITICAL",IF(F494/J494&lt;=cfg_Low,"LOW","OK")))</f>
        <v/>
      </c>
      <c r="M494" s="98">
        <f>IF(B494="","",DATE(YEAR(B494),MONTH(B494),1))</f>
        <v/>
      </c>
      <c r="N494" s="86">
        <f>IF(OR(B494="",D494=""),"","CNT-"&amp;TEXT(ROW()-5,"00000"))</f>
        <v/>
      </c>
      <c r="O494" s="86">
        <f>IF(P494="","",D494&amp;"|"&amp;P494)</f>
        <v/>
      </c>
      <c r="P494" s="86">
        <f>IF(OR(D494="",F494=""),"",COUNTIFS($D$6:D494,D494,$F$6:F494,"&lt;&gt;"))</f>
        <v/>
      </c>
    </row>
    <row r="495" ht="20" customHeight="1">
      <c r="B495" s="93" t="n"/>
      <c r="C495" s="94">
        <f>IF(B495="","",WEEKNUM(B495,21))</f>
        <v/>
      </c>
      <c r="D495" s="95" t="n"/>
      <c r="E495" s="86">
        <f>IF(D495="","",IFERROR(INDEX(Eng_Item,MATCH(D495,Eng_Label,0)),"not in list"))</f>
        <v/>
      </c>
      <c r="F495" s="96" t="n"/>
      <c r="G495" s="87">
        <f>IF(OR(P495="",N(P495)&lt;=1),"",INDEX($F$6:$F$3005,MATCH(D495&amp;"|"&amp;(P495-1),$O$6:$O$3005,0)))</f>
        <v/>
      </c>
      <c r="H495" s="87">
        <f>IF(G495="","",MAX(0,G495-F495))</f>
        <v/>
      </c>
      <c r="I495" s="95" t="n"/>
      <c r="J495" s="87">
        <f>IF(D495="","",IFERROR(INDEX(Eng_PAR,MATCH(D495,Eng_Label,0)),""))</f>
        <v/>
      </c>
      <c r="K495" s="97">
        <f>IF(OR(F495="",J495=""),"",F495-J495)</f>
        <v/>
      </c>
      <c r="L495" s="86">
        <f>IF(OR(F495="",J495="",N(J495)=0),"",IF(F495/J495&lt;=cfg_Crit,"CRITICAL",IF(F495/J495&lt;=cfg_Low,"LOW","OK")))</f>
        <v/>
      </c>
      <c r="M495" s="98">
        <f>IF(B495="","",DATE(YEAR(B495),MONTH(B495),1))</f>
        <v/>
      </c>
      <c r="N495" s="86">
        <f>IF(OR(B495="",D495=""),"","CNT-"&amp;TEXT(ROW()-5,"00000"))</f>
        <v/>
      </c>
      <c r="O495" s="86">
        <f>IF(P495="","",D495&amp;"|"&amp;P495)</f>
        <v/>
      </c>
      <c r="P495" s="86">
        <f>IF(OR(D495="",F495=""),"",COUNTIFS($D$6:D495,D495,$F$6:F495,"&lt;&gt;"))</f>
        <v/>
      </c>
    </row>
    <row r="496" ht="20" customHeight="1">
      <c r="B496" s="93" t="n"/>
      <c r="C496" s="94">
        <f>IF(B496="","",WEEKNUM(B496,21))</f>
        <v/>
      </c>
      <c r="D496" s="95" t="n"/>
      <c r="E496" s="86">
        <f>IF(D496="","",IFERROR(INDEX(Eng_Item,MATCH(D496,Eng_Label,0)),"not in list"))</f>
        <v/>
      </c>
      <c r="F496" s="96" t="n"/>
      <c r="G496" s="87">
        <f>IF(OR(P496="",N(P496)&lt;=1),"",INDEX($F$6:$F$3005,MATCH(D496&amp;"|"&amp;(P496-1),$O$6:$O$3005,0)))</f>
        <v/>
      </c>
      <c r="H496" s="87">
        <f>IF(G496="","",MAX(0,G496-F496))</f>
        <v/>
      </c>
      <c r="I496" s="95" t="n"/>
      <c r="J496" s="87">
        <f>IF(D496="","",IFERROR(INDEX(Eng_PAR,MATCH(D496,Eng_Label,0)),""))</f>
        <v/>
      </c>
      <c r="K496" s="97">
        <f>IF(OR(F496="",J496=""),"",F496-J496)</f>
        <v/>
      </c>
      <c r="L496" s="86">
        <f>IF(OR(F496="",J496="",N(J496)=0),"",IF(F496/J496&lt;=cfg_Crit,"CRITICAL",IF(F496/J496&lt;=cfg_Low,"LOW","OK")))</f>
        <v/>
      </c>
      <c r="M496" s="98">
        <f>IF(B496="","",DATE(YEAR(B496),MONTH(B496),1))</f>
        <v/>
      </c>
      <c r="N496" s="86">
        <f>IF(OR(B496="",D496=""),"","CNT-"&amp;TEXT(ROW()-5,"00000"))</f>
        <v/>
      </c>
      <c r="O496" s="86">
        <f>IF(P496="","",D496&amp;"|"&amp;P496)</f>
        <v/>
      </c>
      <c r="P496" s="86">
        <f>IF(OR(D496="",F496=""),"",COUNTIFS($D$6:D496,D496,$F$6:F496,"&lt;&gt;"))</f>
        <v/>
      </c>
    </row>
    <row r="497" ht="20" customHeight="1">
      <c r="B497" s="93" t="n"/>
      <c r="C497" s="94">
        <f>IF(B497="","",WEEKNUM(B497,21))</f>
        <v/>
      </c>
      <c r="D497" s="95" t="n"/>
      <c r="E497" s="86">
        <f>IF(D497="","",IFERROR(INDEX(Eng_Item,MATCH(D497,Eng_Label,0)),"not in list"))</f>
        <v/>
      </c>
      <c r="F497" s="96" t="n"/>
      <c r="G497" s="87">
        <f>IF(OR(P497="",N(P497)&lt;=1),"",INDEX($F$6:$F$3005,MATCH(D497&amp;"|"&amp;(P497-1),$O$6:$O$3005,0)))</f>
        <v/>
      </c>
      <c r="H497" s="87">
        <f>IF(G497="","",MAX(0,G497-F497))</f>
        <v/>
      </c>
      <c r="I497" s="95" t="n"/>
      <c r="J497" s="87">
        <f>IF(D497="","",IFERROR(INDEX(Eng_PAR,MATCH(D497,Eng_Label,0)),""))</f>
        <v/>
      </c>
      <c r="K497" s="97">
        <f>IF(OR(F497="",J497=""),"",F497-J497)</f>
        <v/>
      </c>
      <c r="L497" s="86">
        <f>IF(OR(F497="",J497="",N(J497)=0),"",IF(F497/J497&lt;=cfg_Crit,"CRITICAL",IF(F497/J497&lt;=cfg_Low,"LOW","OK")))</f>
        <v/>
      </c>
      <c r="M497" s="98">
        <f>IF(B497="","",DATE(YEAR(B497),MONTH(B497),1))</f>
        <v/>
      </c>
      <c r="N497" s="86">
        <f>IF(OR(B497="",D497=""),"","CNT-"&amp;TEXT(ROW()-5,"00000"))</f>
        <v/>
      </c>
      <c r="O497" s="86">
        <f>IF(P497="","",D497&amp;"|"&amp;P497)</f>
        <v/>
      </c>
      <c r="P497" s="86">
        <f>IF(OR(D497="",F497=""),"",COUNTIFS($D$6:D497,D497,$F$6:F497,"&lt;&gt;"))</f>
        <v/>
      </c>
    </row>
    <row r="498" ht="20" customHeight="1">
      <c r="B498" s="93" t="n"/>
      <c r="C498" s="94">
        <f>IF(B498="","",WEEKNUM(B498,21))</f>
        <v/>
      </c>
      <c r="D498" s="95" t="n"/>
      <c r="E498" s="86">
        <f>IF(D498="","",IFERROR(INDEX(Eng_Item,MATCH(D498,Eng_Label,0)),"not in list"))</f>
        <v/>
      </c>
      <c r="F498" s="96" t="n"/>
      <c r="G498" s="87">
        <f>IF(OR(P498="",N(P498)&lt;=1),"",INDEX($F$6:$F$3005,MATCH(D498&amp;"|"&amp;(P498-1),$O$6:$O$3005,0)))</f>
        <v/>
      </c>
      <c r="H498" s="87">
        <f>IF(G498="","",MAX(0,G498-F498))</f>
        <v/>
      </c>
      <c r="I498" s="95" t="n"/>
      <c r="J498" s="87">
        <f>IF(D498="","",IFERROR(INDEX(Eng_PAR,MATCH(D498,Eng_Label,0)),""))</f>
        <v/>
      </c>
      <c r="K498" s="97">
        <f>IF(OR(F498="",J498=""),"",F498-J498)</f>
        <v/>
      </c>
      <c r="L498" s="86">
        <f>IF(OR(F498="",J498="",N(J498)=0),"",IF(F498/J498&lt;=cfg_Crit,"CRITICAL",IF(F498/J498&lt;=cfg_Low,"LOW","OK")))</f>
        <v/>
      </c>
      <c r="M498" s="98">
        <f>IF(B498="","",DATE(YEAR(B498),MONTH(B498),1))</f>
        <v/>
      </c>
      <c r="N498" s="86">
        <f>IF(OR(B498="",D498=""),"","CNT-"&amp;TEXT(ROW()-5,"00000"))</f>
        <v/>
      </c>
      <c r="O498" s="86">
        <f>IF(P498="","",D498&amp;"|"&amp;P498)</f>
        <v/>
      </c>
      <c r="P498" s="86">
        <f>IF(OR(D498="",F498=""),"",COUNTIFS($D$6:D498,D498,$F$6:F498,"&lt;&gt;"))</f>
        <v/>
      </c>
    </row>
    <row r="499" ht="20" customHeight="1">
      <c r="B499" s="93" t="n"/>
      <c r="C499" s="94">
        <f>IF(B499="","",WEEKNUM(B499,21))</f>
        <v/>
      </c>
      <c r="D499" s="95" t="n"/>
      <c r="E499" s="86">
        <f>IF(D499="","",IFERROR(INDEX(Eng_Item,MATCH(D499,Eng_Label,0)),"not in list"))</f>
        <v/>
      </c>
      <c r="F499" s="96" t="n"/>
      <c r="G499" s="87">
        <f>IF(OR(P499="",N(P499)&lt;=1),"",INDEX($F$6:$F$3005,MATCH(D499&amp;"|"&amp;(P499-1),$O$6:$O$3005,0)))</f>
        <v/>
      </c>
      <c r="H499" s="87">
        <f>IF(G499="","",MAX(0,G499-F499))</f>
        <v/>
      </c>
      <c r="I499" s="95" t="n"/>
      <c r="J499" s="87">
        <f>IF(D499="","",IFERROR(INDEX(Eng_PAR,MATCH(D499,Eng_Label,0)),""))</f>
        <v/>
      </c>
      <c r="K499" s="97">
        <f>IF(OR(F499="",J499=""),"",F499-J499)</f>
        <v/>
      </c>
      <c r="L499" s="86">
        <f>IF(OR(F499="",J499="",N(J499)=0),"",IF(F499/J499&lt;=cfg_Crit,"CRITICAL",IF(F499/J499&lt;=cfg_Low,"LOW","OK")))</f>
        <v/>
      </c>
      <c r="M499" s="98">
        <f>IF(B499="","",DATE(YEAR(B499),MONTH(B499),1))</f>
        <v/>
      </c>
      <c r="N499" s="86">
        <f>IF(OR(B499="",D499=""),"","CNT-"&amp;TEXT(ROW()-5,"00000"))</f>
        <v/>
      </c>
      <c r="O499" s="86">
        <f>IF(P499="","",D499&amp;"|"&amp;P499)</f>
        <v/>
      </c>
      <c r="P499" s="86">
        <f>IF(OR(D499="",F499=""),"",COUNTIFS($D$6:D499,D499,$F$6:F499,"&lt;&gt;"))</f>
        <v/>
      </c>
    </row>
    <row r="500" ht="20" customHeight="1">
      <c r="B500" s="93" t="n"/>
      <c r="C500" s="94">
        <f>IF(B500="","",WEEKNUM(B500,21))</f>
        <v/>
      </c>
      <c r="D500" s="95" t="n"/>
      <c r="E500" s="86">
        <f>IF(D500="","",IFERROR(INDEX(Eng_Item,MATCH(D500,Eng_Label,0)),"not in list"))</f>
        <v/>
      </c>
      <c r="F500" s="96" t="n"/>
      <c r="G500" s="87">
        <f>IF(OR(P500="",N(P500)&lt;=1),"",INDEX($F$6:$F$3005,MATCH(D500&amp;"|"&amp;(P500-1),$O$6:$O$3005,0)))</f>
        <v/>
      </c>
      <c r="H500" s="87">
        <f>IF(G500="","",MAX(0,G500-F500))</f>
        <v/>
      </c>
      <c r="I500" s="95" t="n"/>
      <c r="J500" s="87">
        <f>IF(D500="","",IFERROR(INDEX(Eng_PAR,MATCH(D500,Eng_Label,0)),""))</f>
        <v/>
      </c>
      <c r="K500" s="97">
        <f>IF(OR(F500="",J500=""),"",F500-J500)</f>
        <v/>
      </c>
      <c r="L500" s="86">
        <f>IF(OR(F500="",J500="",N(J500)=0),"",IF(F500/J500&lt;=cfg_Crit,"CRITICAL",IF(F500/J500&lt;=cfg_Low,"LOW","OK")))</f>
        <v/>
      </c>
      <c r="M500" s="98">
        <f>IF(B500="","",DATE(YEAR(B500),MONTH(B500),1))</f>
        <v/>
      </c>
      <c r="N500" s="86">
        <f>IF(OR(B500="",D500=""),"","CNT-"&amp;TEXT(ROW()-5,"00000"))</f>
        <v/>
      </c>
      <c r="O500" s="86">
        <f>IF(P500="","",D500&amp;"|"&amp;P500)</f>
        <v/>
      </c>
      <c r="P500" s="86">
        <f>IF(OR(D500="",F500=""),"",COUNTIFS($D$6:D500,D500,$F$6:F500,"&lt;&gt;"))</f>
        <v/>
      </c>
    </row>
    <row r="501" ht="20" customHeight="1">
      <c r="B501" s="93" t="n"/>
      <c r="C501" s="94">
        <f>IF(B501="","",WEEKNUM(B501,21))</f>
        <v/>
      </c>
      <c r="D501" s="95" t="n"/>
      <c r="E501" s="86">
        <f>IF(D501="","",IFERROR(INDEX(Eng_Item,MATCH(D501,Eng_Label,0)),"not in list"))</f>
        <v/>
      </c>
      <c r="F501" s="96" t="n"/>
      <c r="G501" s="87">
        <f>IF(OR(P501="",N(P501)&lt;=1),"",INDEX($F$6:$F$3005,MATCH(D501&amp;"|"&amp;(P501-1),$O$6:$O$3005,0)))</f>
        <v/>
      </c>
      <c r="H501" s="87">
        <f>IF(G501="","",MAX(0,G501-F501))</f>
        <v/>
      </c>
      <c r="I501" s="95" t="n"/>
      <c r="J501" s="87">
        <f>IF(D501="","",IFERROR(INDEX(Eng_PAR,MATCH(D501,Eng_Label,0)),""))</f>
        <v/>
      </c>
      <c r="K501" s="97">
        <f>IF(OR(F501="",J501=""),"",F501-J501)</f>
        <v/>
      </c>
      <c r="L501" s="86">
        <f>IF(OR(F501="",J501="",N(J501)=0),"",IF(F501/J501&lt;=cfg_Crit,"CRITICAL",IF(F501/J501&lt;=cfg_Low,"LOW","OK")))</f>
        <v/>
      </c>
      <c r="M501" s="98">
        <f>IF(B501="","",DATE(YEAR(B501),MONTH(B501),1))</f>
        <v/>
      </c>
      <c r="N501" s="86">
        <f>IF(OR(B501="",D501=""),"","CNT-"&amp;TEXT(ROW()-5,"00000"))</f>
        <v/>
      </c>
      <c r="O501" s="86">
        <f>IF(P501="","",D501&amp;"|"&amp;P501)</f>
        <v/>
      </c>
      <c r="P501" s="86">
        <f>IF(OR(D501="",F501=""),"",COUNTIFS($D$6:D501,D501,$F$6:F501,"&lt;&gt;"))</f>
        <v/>
      </c>
    </row>
    <row r="502" ht="20" customHeight="1">
      <c r="B502" s="93" t="n"/>
      <c r="C502" s="94">
        <f>IF(B502="","",WEEKNUM(B502,21))</f>
        <v/>
      </c>
      <c r="D502" s="95" t="n"/>
      <c r="E502" s="86">
        <f>IF(D502="","",IFERROR(INDEX(Eng_Item,MATCH(D502,Eng_Label,0)),"not in list"))</f>
        <v/>
      </c>
      <c r="F502" s="96" t="n"/>
      <c r="G502" s="87">
        <f>IF(OR(P502="",N(P502)&lt;=1),"",INDEX($F$6:$F$3005,MATCH(D502&amp;"|"&amp;(P502-1),$O$6:$O$3005,0)))</f>
        <v/>
      </c>
      <c r="H502" s="87">
        <f>IF(G502="","",MAX(0,G502-F502))</f>
        <v/>
      </c>
      <c r="I502" s="95" t="n"/>
      <c r="J502" s="87">
        <f>IF(D502="","",IFERROR(INDEX(Eng_PAR,MATCH(D502,Eng_Label,0)),""))</f>
        <v/>
      </c>
      <c r="K502" s="97">
        <f>IF(OR(F502="",J502=""),"",F502-J502)</f>
        <v/>
      </c>
      <c r="L502" s="86">
        <f>IF(OR(F502="",J502="",N(J502)=0),"",IF(F502/J502&lt;=cfg_Crit,"CRITICAL",IF(F502/J502&lt;=cfg_Low,"LOW","OK")))</f>
        <v/>
      </c>
      <c r="M502" s="98">
        <f>IF(B502="","",DATE(YEAR(B502),MONTH(B502),1))</f>
        <v/>
      </c>
      <c r="N502" s="86">
        <f>IF(OR(B502="",D502=""),"","CNT-"&amp;TEXT(ROW()-5,"00000"))</f>
        <v/>
      </c>
      <c r="O502" s="86">
        <f>IF(P502="","",D502&amp;"|"&amp;P502)</f>
        <v/>
      </c>
      <c r="P502" s="86">
        <f>IF(OR(D502="",F502=""),"",COUNTIFS($D$6:D502,D502,$F$6:F502,"&lt;&gt;"))</f>
        <v/>
      </c>
    </row>
    <row r="503" ht="20" customHeight="1">
      <c r="B503" s="93" t="n"/>
      <c r="C503" s="94">
        <f>IF(B503="","",WEEKNUM(B503,21))</f>
        <v/>
      </c>
      <c r="D503" s="95" t="n"/>
      <c r="E503" s="86">
        <f>IF(D503="","",IFERROR(INDEX(Eng_Item,MATCH(D503,Eng_Label,0)),"not in list"))</f>
        <v/>
      </c>
      <c r="F503" s="96" t="n"/>
      <c r="G503" s="87">
        <f>IF(OR(P503="",N(P503)&lt;=1),"",INDEX($F$6:$F$3005,MATCH(D503&amp;"|"&amp;(P503-1),$O$6:$O$3005,0)))</f>
        <v/>
      </c>
      <c r="H503" s="87">
        <f>IF(G503="","",MAX(0,G503-F503))</f>
        <v/>
      </c>
      <c r="I503" s="95" t="n"/>
      <c r="J503" s="87">
        <f>IF(D503="","",IFERROR(INDEX(Eng_PAR,MATCH(D503,Eng_Label,0)),""))</f>
        <v/>
      </c>
      <c r="K503" s="97">
        <f>IF(OR(F503="",J503=""),"",F503-J503)</f>
        <v/>
      </c>
      <c r="L503" s="86">
        <f>IF(OR(F503="",J503="",N(J503)=0),"",IF(F503/J503&lt;=cfg_Crit,"CRITICAL",IF(F503/J503&lt;=cfg_Low,"LOW","OK")))</f>
        <v/>
      </c>
      <c r="M503" s="98">
        <f>IF(B503="","",DATE(YEAR(B503),MONTH(B503),1))</f>
        <v/>
      </c>
      <c r="N503" s="86">
        <f>IF(OR(B503="",D503=""),"","CNT-"&amp;TEXT(ROW()-5,"00000"))</f>
        <v/>
      </c>
      <c r="O503" s="86">
        <f>IF(P503="","",D503&amp;"|"&amp;P503)</f>
        <v/>
      </c>
      <c r="P503" s="86">
        <f>IF(OR(D503="",F503=""),"",COUNTIFS($D$6:D503,D503,$F$6:F503,"&lt;&gt;"))</f>
        <v/>
      </c>
    </row>
    <row r="504" ht="20" customHeight="1">
      <c r="B504" s="93" t="n"/>
      <c r="C504" s="94">
        <f>IF(B504="","",WEEKNUM(B504,21))</f>
        <v/>
      </c>
      <c r="D504" s="95" t="n"/>
      <c r="E504" s="86">
        <f>IF(D504="","",IFERROR(INDEX(Eng_Item,MATCH(D504,Eng_Label,0)),"not in list"))</f>
        <v/>
      </c>
      <c r="F504" s="96" t="n"/>
      <c r="G504" s="87">
        <f>IF(OR(P504="",N(P504)&lt;=1),"",INDEX($F$6:$F$3005,MATCH(D504&amp;"|"&amp;(P504-1),$O$6:$O$3005,0)))</f>
        <v/>
      </c>
      <c r="H504" s="87">
        <f>IF(G504="","",MAX(0,G504-F504))</f>
        <v/>
      </c>
      <c r="I504" s="95" t="n"/>
      <c r="J504" s="87">
        <f>IF(D504="","",IFERROR(INDEX(Eng_PAR,MATCH(D504,Eng_Label,0)),""))</f>
        <v/>
      </c>
      <c r="K504" s="97">
        <f>IF(OR(F504="",J504=""),"",F504-J504)</f>
        <v/>
      </c>
      <c r="L504" s="86">
        <f>IF(OR(F504="",J504="",N(J504)=0),"",IF(F504/J504&lt;=cfg_Crit,"CRITICAL",IF(F504/J504&lt;=cfg_Low,"LOW","OK")))</f>
        <v/>
      </c>
      <c r="M504" s="98">
        <f>IF(B504="","",DATE(YEAR(B504),MONTH(B504),1))</f>
        <v/>
      </c>
      <c r="N504" s="86">
        <f>IF(OR(B504="",D504=""),"","CNT-"&amp;TEXT(ROW()-5,"00000"))</f>
        <v/>
      </c>
      <c r="O504" s="86">
        <f>IF(P504="","",D504&amp;"|"&amp;P504)</f>
        <v/>
      </c>
      <c r="P504" s="86">
        <f>IF(OR(D504="",F504=""),"",COUNTIFS($D$6:D504,D504,$F$6:F504,"&lt;&gt;"))</f>
        <v/>
      </c>
    </row>
    <row r="505" ht="20" customHeight="1">
      <c r="B505" s="93" t="n"/>
      <c r="C505" s="94">
        <f>IF(B505="","",WEEKNUM(B505,21))</f>
        <v/>
      </c>
      <c r="D505" s="95" t="n"/>
      <c r="E505" s="86">
        <f>IF(D505="","",IFERROR(INDEX(Eng_Item,MATCH(D505,Eng_Label,0)),"not in list"))</f>
        <v/>
      </c>
      <c r="F505" s="96" t="n"/>
      <c r="G505" s="87">
        <f>IF(OR(P505="",N(P505)&lt;=1),"",INDEX($F$6:$F$3005,MATCH(D505&amp;"|"&amp;(P505-1),$O$6:$O$3005,0)))</f>
        <v/>
      </c>
      <c r="H505" s="87">
        <f>IF(G505="","",MAX(0,G505-F505))</f>
        <v/>
      </c>
      <c r="I505" s="95" t="n"/>
      <c r="J505" s="87">
        <f>IF(D505="","",IFERROR(INDEX(Eng_PAR,MATCH(D505,Eng_Label,0)),""))</f>
        <v/>
      </c>
      <c r="K505" s="97">
        <f>IF(OR(F505="",J505=""),"",F505-J505)</f>
        <v/>
      </c>
      <c r="L505" s="86">
        <f>IF(OR(F505="",J505="",N(J505)=0),"",IF(F505/J505&lt;=cfg_Crit,"CRITICAL",IF(F505/J505&lt;=cfg_Low,"LOW","OK")))</f>
        <v/>
      </c>
      <c r="M505" s="98">
        <f>IF(B505="","",DATE(YEAR(B505),MONTH(B505),1))</f>
        <v/>
      </c>
      <c r="N505" s="86">
        <f>IF(OR(B505="",D505=""),"","CNT-"&amp;TEXT(ROW()-5,"00000"))</f>
        <v/>
      </c>
      <c r="O505" s="86">
        <f>IF(P505="","",D505&amp;"|"&amp;P505)</f>
        <v/>
      </c>
      <c r="P505" s="86">
        <f>IF(OR(D505="",F505=""),"",COUNTIFS($D$6:D505,D505,$F$6:F505,"&lt;&gt;"))</f>
        <v/>
      </c>
    </row>
    <row r="506" ht="20" customHeight="1">
      <c r="B506" s="93" t="n"/>
      <c r="C506" s="94">
        <f>IF(B506="","",WEEKNUM(B506,21))</f>
        <v/>
      </c>
      <c r="D506" s="95" t="n"/>
      <c r="E506" s="86">
        <f>IF(D506="","",IFERROR(INDEX(Eng_Item,MATCH(D506,Eng_Label,0)),"not in list"))</f>
        <v/>
      </c>
      <c r="F506" s="96" t="n"/>
      <c r="G506" s="87">
        <f>IF(OR(P506="",N(P506)&lt;=1),"",INDEX($F$6:$F$3005,MATCH(D506&amp;"|"&amp;(P506-1),$O$6:$O$3005,0)))</f>
        <v/>
      </c>
      <c r="H506" s="87">
        <f>IF(G506="","",MAX(0,G506-F506))</f>
        <v/>
      </c>
      <c r="I506" s="95" t="n"/>
      <c r="J506" s="87">
        <f>IF(D506="","",IFERROR(INDEX(Eng_PAR,MATCH(D506,Eng_Label,0)),""))</f>
        <v/>
      </c>
      <c r="K506" s="97">
        <f>IF(OR(F506="",J506=""),"",F506-J506)</f>
        <v/>
      </c>
      <c r="L506" s="86">
        <f>IF(OR(F506="",J506="",N(J506)=0),"",IF(F506/J506&lt;=cfg_Crit,"CRITICAL",IF(F506/J506&lt;=cfg_Low,"LOW","OK")))</f>
        <v/>
      </c>
      <c r="M506" s="98">
        <f>IF(B506="","",DATE(YEAR(B506),MONTH(B506),1))</f>
        <v/>
      </c>
      <c r="N506" s="86">
        <f>IF(OR(B506="",D506=""),"","CNT-"&amp;TEXT(ROW()-5,"00000"))</f>
        <v/>
      </c>
      <c r="O506" s="86">
        <f>IF(P506="","",D506&amp;"|"&amp;P506)</f>
        <v/>
      </c>
      <c r="P506" s="86">
        <f>IF(OR(D506="",F506=""),"",COUNTIFS($D$6:D506,D506,$F$6:F506,"&lt;&gt;"))</f>
        <v/>
      </c>
    </row>
    <row r="507" ht="20" customHeight="1">
      <c r="B507" s="93" t="n"/>
      <c r="C507" s="94">
        <f>IF(B507="","",WEEKNUM(B507,21))</f>
        <v/>
      </c>
      <c r="D507" s="95" t="n"/>
      <c r="E507" s="86">
        <f>IF(D507="","",IFERROR(INDEX(Eng_Item,MATCH(D507,Eng_Label,0)),"not in list"))</f>
        <v/>
      </c>
      <c r="F507" s="96" t="n"/>
      <c r="G507" s="87">
        <f>IF(OR(P507="",N(P507)&lt;=1),"",INDEX($F$6:$F$3005,MATCH(D507&amp;"|"&amp;(P507-1),$O$6:$O$3005,0)))</f>
        <v/>
      </c>
      <c r="H507" s="87">
        <f>IF(G507="","",MAX(0,G507-F507))</f>
        <v/>
      </c>
      <c r="I507" s="95" t="n"/>
      <c r="J507" s="87">
        <f>IF(D507="","",IFERROR(INDEX(Eng_PAR,MATCH(D507,Eng_Label,0)),""))</f>
        <v/>
      </c>
      <c r="K507" s="97">
        <f>IF(OR(F507="",J507=""),"",F507-J507)</f>
        <v/>
      </c>
      <c r="L507" s="86">
        <f>IF(OR(F507="",J507="",N(J507)=0),"",IF(F507/J507&lt;=cfg_Crit,"CRITICAL",IF(F507/J507&lt;=cfg_Low,"LOW","OK")))</f>
        <v/>
      </c>
      <c r="M507" s="98">
        <f>IF(B507="","",DATE(YEAR(B507),MONTH(B507),1))</f>
        <v/>
      </c>
      <c r="N507" s="86">
        <f>IF(OR(B507="",D507=""),"","CNT-"&amp;TEXT(ROW()-5,"00000"))</f>
        <v/>
      </c>
      <c r="O507" s="86">
        <f>IF(P507="","",D507&amp;"|"&amp;P507)</f>
        <v/>
      </c>
      <c r="P507" s="86">
        <f>IF(OR(D507="",F507=""),"",COUNTIFS($D$6:D507,D507,$F$6:F507,"&lt;&gt;"))</f>
        <v/>
      </c>
    </row>
    <row r="508" ht="20" customHeight="1">
      <c r="B508" s="93" t="n"/>
      <c r="C508" s="94">
        <f>IF(B508="","",WEEKNUM(B508,21))</f>
        <v/>
      </c>
      <c r="D508" s="95" t="n"/>
      <c r="E508" s="86">
        <f>IF(D508="","",IFERROR(INDEX(Eng_Item,MATCH(D508,Eng_Label,0)),"not in list"))</f>
        <v/>
      </c>
      <c r="F508" s="96" t="n"/>
      <c r="G508" s="87">
        <f>IF(OR(P508="",N(P508)&lt;=1),"",INDEX($F$6:$F$3005,MATCH(D508&amp;"|"&amp;(P508-1),$O$6:$O$3005,0)))</f>
        <v/>
      </c>
      <c r="H508" s="87">
        <f>IF(G508="","",MAX(0,G508-F508))</f>
        <v/>
      </c>
      <c r="I508" s="95" t="n"/>
      <c r="J508" s="87">
        <f>IF(D508="","",IFERROR(INDEX(Eng_PAR,MATCH(D508,Eng_Label,0)),""))</f>
        <v/>
      </c>
      <c r="K508" s="97">
        <f>IF(OR(F508="",J508=""),"",F508-J508)</f>
        <v/>
      </c>
      <c r="L508" s="86">
        <f>IF(OR(F508="",J508="",N(J508)=0),"",IF(F508/J508&lt;=cfg_Crit,"CRITICAL",IF(F508/J508&lt;=cfg_Low,"LOW","OK")))</f>
        <v/>
      </c>
      <c r="M508" s="98">
        <f>IF(B508="","",DATE(YEAR(B508),MONTH(B508),1))</f>
        <v/>
      </c>
      <c r="N508" s="86">
        <f>IF(OR(B508="",D508=""),"","CNT-"&amp;TEXT(ROW()-5,"00000"))</f>
        <v/>
      </c>
      <c r="O508" s="86">
        <f>IF(P508="","",D508&amp;"|"&amp;P508)</f>
        <v/>
      </c>
      <c r="P508" s="86">
        <f>IF(OR(D508="",F508=""),"",COUNTIFS($D$6:D508,D508,$F$6:F508,"&lt;&gt;"))</f>
        <v/>
      </c>
    </row>
    <row r="509" ht="20" customHeight="1">
      <c r="B509" s="93" t="n"/>
      <c r="C509" s="94">
        <f>IF(B509="","",WEEKNUM(B509,21))</f>
        <v/>
      </c>
      <c r="D509" s="95" t="n"/>
      <c r="E509" s="86">
        <f>IF(D509="","",IFERROR(INDEX(Eng_Item,MATCH(D509,Eng_Label,0)),"not in list"))</f>
        <v/>
      </c>
      <c r="F509" s="96" t="n"/>
      <c r="G509" s="87">
        <f>IF(OR(P509="",N(P509)&lt;=1),"",INDEX($F$6:$F$3005,MATCH(D509&amp;"|"&amp;(P509-1),$O$6:$O$3005,0)))</f>
        <v/>
      </c>
      <c r="H509" s="87">
        <f>IF(G509="","",MAX(0,G509-F509))</f>
        <v/>
      </c>
      <c r="I509" s="95" t="n"/>
      <c r="J509" s="87">
        <f>IF(D509="","",IFERROR(INDEX(Eng_PAR,MATCH(D509,Eng_Label,0)),""))</f>
        <v/>
      </c>
      <c r="K509" s="97">
        <f>IF(OR(F509="",J509=""),"",F509-J509)</f>
        <v/>
      </c>
      <c r="L509" s="86">
        <f>IF(OR(F509="",J509="",N(J509)=0),"",IF(F509/J509&lt;=cfg_Crit,"CRITICAL",IF(F509/J509&lt;=cfg_Low,"LOW","OK")))</f>
        <v/>
      </c>
      <c r="M509" s="98">
        <f>IF(B509="","",DATE(YEAR(B509),MONTH(B509),1))</f>
        <v/>
      </c>
      <c r="N509" s="86">
        <f>IF(OR(B509="",D509=""),"","CNT-"&amp;TEXT(ROW()-5,"00000"))</f>
        <v/>
      </c>
      <c r="O509" s="86">
        <f>IF(P509="","",D509&amp;"|"&amp;P509)</f>
        <v/>
      </c>
      <c r="P509" s="86">
        <f>IF(OR(D509="",F509=""),"",COUNTIFS($D$6:D509,D509,$F$6:F509,"&lt;&gt;"))</f>
        <v/>
      </c>
    </row>
    <row r="510" ht="20" customHeight="1">
      <c r="B510" s="93" t="n"/>
      <c r="C510" s="94">
        <f>IF(B510="","",WEEKNUM(B510,21))</f>
        <v/>
      </c>
      <c r="D510" s="95" t="n"/>
      <c r="E510" s="86">
        <f>IF(D510="","",IFERROR(INDEX(Eng_Item,MATCH(D510,Eng_Label,0)),"not in list"))</f>
        <v/>
      </c>
      <c r="F510" s="96" t="n"/>
      <c r="G510" s="87">
        <f>IF(OR(P510="",N(P510)&lt;=1),"",INDEX($F$6:$F$3005,MATCH(D510&amp;"|"&amp;(P510-1),$O$6:$O$3005,0)))</f>
        <v/>
      </c>
      <c r="H510" s="87">
        <f>IF(G510="","",MAX(0,G510-F510))</f>
        <v/>
      </c>
      <c r="I510" s="95" t="n"/>
      <c r="J510" s="87">
        <f>IF(D510="","",IFERROR(INDEX(Eng_PAR,MATCH(D510,Eng_Label,0)),""))</f>
        <v/>
      </c>
      <c r="K510" s="97">
        <f>IF(OR(F510="",J510=""),"",F510-J510)</f>
        <v/>
      </c>
      <c r="L510" s="86">
        <f>IF(OR(F510="",J510="",N(J510)=0),"",IF(F510/J510&lt;=cfg_Crit,"CRITICAL",IF(F510/J510&lt;=cfg_Low,"LOW","OK")))</f>
        <v/>
      </c>
      <c r="M510" s="98">
        <f>IF(B510="","",DATE(YEAR(B510),MONTH(B510),1))</f>
        <v/>
      </c>
      <c r="N510" s="86">
        <f>IF(OR(B510="",D510=""),"","CNT-"&amp;TEXT(ROW()-5,"00000"))</f>
        <v/>
      </c>
      <c r="O510" s="86">
        <f>IF(P510="","",D510&amp;"|"&amp;P510)</f>
        <v/>
      </c>
      <c r="P510" s="86">
        <f>IF(OR(D510="",F510=""),"",COUNTIFS($D$6:D510,D510,$F$6:F510,"&lt;&gt;"))</f>
        <v/>
      </c>
    </row>
    <row r="511" ht="20" customHeight="1">
      <c r="B511" s="93" t="n"/>
      <c r="C511" s="94">
        <f>IF(B511="","",WEEKNUM(B511,21))</f>
        <v/>
      </c>
      <c r="D511" s="95" t="n"/>
      <c r="E511" s="86">
        <f>IF(D511="","",IFERROR(INDEX(Eng_Item,MATCH(D511,Eng_Label,0)),"not in list"))</f>
        <v/>
      </c>
      <c r="F511" s="96" t="n"/>
      <c r="G511" s="87">
        <f>IF(OR(P511="",N(P511)&lt;=1),"",INDEX($F$6:$F$3005,MATCH(D511&amp;"|"&amp;(P511-1),$O$6:$O$3005,0)))</f>
        <v/>
      </c>
      <c r="H511" s="87">
        <f>IF(G511="","",MAX(0,G511-F511))</f>
        <v/>
      </c>
      <c r="I511" s="95" t="n"/>
      <c r="J511" s="87">
        <f>IF(D511="","",IFERROR(INDEX(Eng_PAR,MATCH(D511,Eng_Label,0)),""))</f>
        <v/>
      </c>
      <c r="K511" s="97">
        <f>IF(OR(F511="",J511=""),"",F511-J511)</f>
        <v/>
      </c>
      <c r="L511" s="86">
        <f>IF(OR(F511="",J511="",N(J511)=0),"",IF(F511/J511&lt;=cfg_Crit,"CRITICAL",IF(F511/J511&lt;=cfg_Low,"LOW","OK")))</f>
        <v/>
      </c>
      <c r="M511" s="98">
        <f>IF(B511="","",DATE(YEAR(B511),MONTH(B511),1))</f>
        <v/>
      </c>
      <c r="N511" s="86">
        <f>IF(OR(B511="",D511=""),"","CNT-"&amp;TEXT(ROW()-5,"00000"))</f>
        <v/>
      </c>
      <c r="O511" s="86">
        <f>IF(P511="","",D511&amp;"|"&amp;P511)</f>
        <v/>
      </c>
      <c r="P511" s="86">
        <f>IF(OR(D511="",F511=""),"",COUNTIFS($D$6:D511,D511,$F$6:F511,"&lt;&gt;"))</f>
        <v/>
      </c>
    </row>
    <row r="512" ht="20" customHeight="1">
      <c r="B512" s="93" t="n"/>
      <c r="C512" s="94">
        <f>IF(B512="","",WEEKNUM(B512,21))</f>
        <v/>
      </c>
      <c r="D512" s="95" t="n"/>
      <c r="E512" s="86">
        <f>IF(D512="","",IFERROR(INDEX(Eng_Item,MATCH(D512,Eng_Label,0)),"not in list"))</f>
        <v/>
      </c>
      <c r="F512" s="96" t="n"/>
      <c r="G512" s="87">
        <f>IF(OR(P512="",N(P512)&lt;=1),"",INDEX($F$6:$F$3005,MATCH(D512&amp;"|"&amp;(P512-1),$O$6:$O$3005,0)))</f>
        <v/>
      </c>
      <c r="H512" s="87">
        <f>IF(G512="","",MAX(0,G512-F512))</f>
        <v/>
      </c>
      <c r="I512" s="95" t="n"/>
      <c r="J512" s="87">
        <f>IF(D512="","",IFERROR(INDEX(Eng_PAR,MATCH(D512,Eng_Label,0)),""))</f>
        <v/>
      </c>
      <c r="K512" s="97">
        <f>IF(OR(F512="",J512=""),"",F512-J512)</f>
        <v/>
      </c>
      <c r="L512" s="86">
        <f>IF(OR(F512="",J512="",N(J512)=0),"",IF(F512/J512&lt;=cfg_Crit,"CRITICAL",IF(F512/J512&lt;=cfg_Low,"LOW","OK")))</f>
        <v/>
      </c>
      <c r="M512" s="98">
        <f>IF(B512="","",DATE(YEAR(B512),MONTH(B512),1))</f>
        <v/>
      </c>
      <c r="N512" s="86">
        <f>IF(OR(B512="",D512=""),"","CNT-"&amp;TEXT(ROW()-5,"00000"))</f>
        <v/>
      </c>
      <c r="O512" s="86">
        <f>IF(P512="","",D512&amp;"|"&amp;P512)</f>
        <v/>
      </c>
      <c r="P512" s="86">
        <f>IF(OR(D512="",F512=""),"",COUNTIFS($D$6:D512,D512,$F$6:F512,"&lt;&gt;"))</f>
        <v/>
      </c>
    </row>
    <row r="513" ht="20" customHeight="1">
      <c r="B513" s="93" t="n"/>
      <c r="C513" s="94">
        <f>IF(B513="","",WEEKNUM(B513,21))</f>
        <v/>
      </c>
      <c r="D513" s="95" t="n"/>
      <c r="E513" s="86">
        <f>IF(D513="","",IFERROR(INDEX(Eng_Item,MATCH(D513,Eng_Label,0)),"not in list"))</f>
        <v/>
      </c>
      <c r="F513" s="96" t="n"/>
      <c r="G513" s="87">
        <f>IF(OR(P513="",N(P513)&lt;=1),"",INDEX($F$6:$F$3005,MATCH(D513&amp;"|"&amp;(P513-1),$O$6:$O$3005,0)))</f>
        <v/>
      </c>
      <c r="H513" s="87">
        <f>IF(G513="","",MAX(0,G513-F513))</f>
        <v/>
      </c>
      <c r="I513" s="95" t="n"/>
      <c r="J513" s="87">
        <f>IF(D513="","",IFERROR(INDEX(Eng_PAR,MATCH(D513,Eng_Label,0)),""))</f>
        <v/>
      </c>
      <c r="K513" s="97">
        <f>IF(OR(F513="",J513=""),"",F513-J513)</f>
        <v/>
      </c>
      <c r="L513" s="86">
        <f>IF(OR(F513="",J513="",N(J513)=0),"",IF(F513/J513&lt;=cfg_Crit,"CRITICAL",IF(F513/J513&lt;=cfg_Low,"LOW","OK")))</f>
        <v/>
      </c>
      <c r="M513" s="98">
        <f>IF(B513="","",DATE(YEAR(B513),MONTH(B513),1))</f>
        <v/>
      </c>
      <c r="N513" s="86">
        <f>IF(OR(B513="",D513=""),"","CNT-"&amp;TEXT(ROW()-5,"00000"))</f>
        <v/>
      </c>
      <c r="O513" s="86">
        <f>IF(P513="","",D513&amp;"|"&amp;P513)</f>
        <v/>
      </c>
      <c r="P513" s="86">
        <f>IF(OR(D513="",F513=""),"",COUNTIFS($D$6:D513,D513,$F$6:F513,"&lt;&gt;"))</f>
        <v/>
      </c>
    </row>
    <row r="514" ht="20" customHeight="1">
      <c r="B514" s="93" t="n"/>
      <c r="C514" s="94">
        <f>IF(B514="","",WEEKNUM(B514,21))</f>
        <v/>
      </c>
      <c r="D514" s="95" t="n"/>
      <c r="E514" s="86">
        <f>IF(D514="","",IFERROR(INDEX(Eng_Item,MATCH(D514,Eng_Label,0)),"not in list"))</f>
        <v/>
      </c>
      <c r="F514" s="96" t="n"/>
      <c r="G514" s="87">
        <f>IF(OR(P514="",N(P514)&lt;=1),"",INDEX($F$6:$F$3005,MATCH(D514&amp;"|"&amp;(P514-1),$O$6:$O$3005,0)))</f>
        <v/>
      </c>
      <c r="H514" s="87">
        <f>IF(G514="","",MAX(0,G514-F514))</f>
        <v/>
      </c>
      <c r="I514" s="95" t="n"/>
      <c r="J514" s="87">
        <f>IF(D514="","",IFERROR(INDEX(Eng_PAR,MATCH(D514,Eng_Label,0)),""))</f>
        <v/>
      </c>
      <c r="K514" s="97">
        <f>IF(OR(F514="",J514=""),"",F514-J514)</f>
        <v/>
      </c>
      <c r="L514" s="86">
        <f>IF(OR(F514="",J514="",N(J514)=0),"",IF(F514/J514&lt;=cfg_Crit,"CRITICAL",IF(F514/J514&lt;=cfg_Low,"LOW","OK")))</f>
        <v/>
      </c>
      <c r="M514" s="98">
        <f>IF(B514="","",DATE(YEAR(B514),MONTH(B514),1))</f>
        <v/>
      </c>
      <c r="N514" s="86">
        <f>IF(OR(B514="",D514=""),"","CNT-"&amp;TEXT(ROW()-5,"00000"))</f>
        <v/>
      </c>
      <c r="O514" s="86">
        <f>IF(P514="","",D514&amp;"|"&amp;P514)</f>
        <v/>
      </c>
      <c r="P514" s="86">
        <f>IF(OR(D514="",F514=""),"",COUNTIFS($D$6:D514,D514,$F$6:F514,"&lt;&gt;"))</f>
        <v/>
      </c>
    </row>
    <row r="515" ht="20" customHeight="1">
      <c r="B515" s="93" t="n"/>
      <c r="C515" s="94">
        <f>IF(B515="","",WEEKNUM(B515,21))</f>
        <v/>
      </c>
      <c r="D515" s="95" t="n"/>
      <c r="E515" s="86">
        <f>IF(D515="","",IFERROR(INDEX(Eng_Item,MATCH(D515,Eng_Label,0)),"not in list"))</f>
        <v/>
      </c>
      <c r="F515" s="96" t="n"/>
      <c r="G515" s="87">
        <f>IF(OR(P515="",N(P515)&lt;=1),"",INDEX($F$6:$F$3005,MATCH(D515&amp;"|"&amp;(P515-1),$O$6:$O$3005,0)))</f>
        <v/>
      </c>
      <c r="H515" s="87">
        <f>IF(G515="","",MAX(0,G515-F515))</f>
        <v/>
      </c>
      <c r="I515" s="95" t="n"/>
      <c r="J515" s="87">
        <f>IF(D515="","",IFERROR(INDEX(Eng_PAR,MATCH(D515,Eng_Label,0)),""))</f>
        <v/>
      </c>
      <c r="K515" s="97">
        <f>IF(OR(F515="",J515=""),"",F515-J515)</f>
        <v/>
      </c>
      <c r="L515" s="86">
        <f>IF(OR(F515="",J515="",N(J515)=0),"",IF(F515/J515&lt;=cfg_Crit,"CRITICAL",IF(F515/J515&lt;=cfg_Low,"LOW","OK")))</f>
        <v/>
      </c>
      <c r="M515" s="98">
        <f>IF(B515="","",DATE(YEAR(B515),MONTH(B515),1))</f>
        <v/>
      </c>
      <c r="N515" s="86">
        <f>IF(OR(B515="",D515=""),"","CNT-"&amp;TEXT(ROW()-5,"00000"))</f>
        <v/>
      </c>
      <c r="O515" s="86">
        <f>IF(P515="","",D515&amp;"|"&amp;P515)</f>
        <v/>
      </c>
      <c r="P515" s="86">
        <f>IF(OR(D515="",F515=""),"",COUNTIFS($D$6:D515,D515,$F$6:F515,"&lt;&gt;"))</f>
        <v/>
      </c>
    </row>
    <row r="516" ht="20" customHeight="1">
      <c r="B516" s="93" t="n"/>
      <c r="C516" s="94">
        <f>IF(B516="","",WEEKNUM(B516,21))</f>
        <v/>
      </c>
      <c r="D516" s="95" t="n"/>
      <c r="E516" s="86">
        <f>IF(D516="","",IFERROR(INDEX(Eng_Item,MATCH(D516,Eng_Label,0)),"not in list"))</f>
        <v/>
      </c>
      <c r="F516" s="96" t="n"/>
      <c r="G516" s="87">
        <f>IF(OR(P516="",N(P516)&lt;=1),"",INDEX($F$6:$F$3005,MATCH(D516&amp;"|"&amp;(P516-1),$O$6:$O$3005,0)))</f>
        <v/>
      </c>
      <c r="H516" s="87">
        <f>IF(G516="","",MAX(0,G516-F516))</f>
        <v/>
      </c>
      <c r="I516" s="95" t="n"/>
      <c r="J516" s="87">
        <f>IF(D516="","",IFERROR(INDEX(Eng_PAR,MATCH(D516,Eng_Label,0)),""))</f>
        <v/>
      </c>
      <c r="K516" s="97">
        <f>IF(OR(F516="",J516=""),"",F516-J516)</f>
        <v/>
      </c>
      <c r="L516" s="86">
        <f>IF(OR(F516="",J516="",N(J516)=0),"",IF(F516/J516&lt;=cfg_Crit,"CRITICAL",IF(F516/J516&lt;=cfg_Low,"LOW","OK")))</f>
        <v/>
      </c>
      <c r="M516" s="98">
        <f>IF(B516="","",DATE(YEAR(B516),MONTH(B516),1))</f>
        <v/>
      </c>
      <c r="N516" s="86">
        <f>IF(OR(B516="",D516=""),"","CNT-"&amp;TEXT(ROW()-5,"00000"))</f>
        <v/>
      </c>
      <c r="O516" s="86">
        <f>IF(P516="","",D516&amp;"|"&amp;P516)</f>
        <v/>
      </c>
      <c r="P516" s="86">
        <f>IF(OR(D516="",F516=""),"",COUNTIFS($D$6:D516,D516,$F$6:F516,"&lt;&gt;"))</f>
        <v/>
      </c>
    </row>
    <row r="517" ht="20" customHeight="1">
      <c r="B517" s="93" t="n"/>
      <c r="C517" s="94">
        <f>IF(B517="","",WEEKNUM(B517,21))</f>
        <v/>
      </c>
      <c r="D517" s="95" t="n"/>
      <c r="E517" s="86">
        <f>IF(D517="","",IFERROR(INDEX(Eng_Item,MATCH(D517,Eng_Label,0)),"not in list"))</f>
        <v/>
      </c>
      <c r="F517" s="96" t="n"/>
      <c r="G517" s="87">
        <f>IF(OR(P517="",N(P517)&lt;=1),"",INDEX($F$6:$F$3005,MATCH(D517&amp;"|"&amp;(P517-1),$O$6:$O$3005,0)))</f>
        <v/>
      </c>
      <c r="H517" s="87">
        <f>IF(G517="","",MAX(0,G517-F517))</f>
        <v/>
      </c>
      <c r="I517" s="95" t="n"/>
      <c r="J517" s="87">
        <f>IF(D517="","",IFERROR(INDEX(Eng_PAR,MATCH(D517,Eng_Label,0)),""))</f>
        <v/>
      </c>
      <c r="K517" s="97">
        <f>IF(OR(F517="",J517=""),"",F517-J517)</f>
        <v/>
      </c>
      <c r="L517" s="86">
        <f>IF(OR(F517="",J517="",N(J517)=0),"",IF(F517/J517&lt;=cfg_Crit,"CRITICAL",IF(F517/J517&lt;=cfg_Low,"LOW","OK")))</f>
        <v/>
      </c>
      <c r="M517" s="98">
        <f>IF(B517="","",DATE(YEAR(B517),MONTH(B517),1))</f>
        <v/>
      </c>
      <c r="N517" s="86">
        <f>IF(OR(B517="",D517=""),"","CNT-"&amp;TEXT(ROW()-5,"00000"))</f>
        <v/>
      </c>
      <c r="O517" s="86">
        <f>IF(P517="","",D517&amp;"|"&amp;P517)</f>
        <v/>
      </c>
      <c r="P517" s="86">
        <f>IF(OR(D517="",F517=""),"",COUNTIFS($D$6:D517,D517,$F$6:F517,"&lt;&gt;"))</f>
        <v/>
      </c>
    </row>
    <row r="518" ht="20" customHeight="1">
      <c r="B518" s="93" t="n"/>
      <c r="C518" s="94">
        <f>IF(B518="","",WEEKNUM(B518,21))</f>
        <v/>
      </c>
      <c r="D518" s="95" t="n"/>
      <c r="E518" s="86">
        <f>IF(D518="","",IFERROR(INDEX(Eng_Item,MATCH(D518,Eng_Label,0)),"not in list"))</f>
        <v/>
      </c>
      <c r="F518" s="96" t="n"/>
      <c r="G518" s="87">
        <f>IF(OR(P518="",N(P518)&lt;=1),"",INDEX($F$6:$F$3005,MATCH(D518&amp;"|"&amp;(P518-1),$O$6:$O$3005,0)))</f>
        <v/>
      </c>
      <c r="H518" s="87">
        <f>IF(G518="","",MAX(0,G518-F518))</f>
        <v/>
      </c>
      <c r="I518" s="95" t="n"/>
      <c r="J518" s="87">
        <f>IF(D518="","",IFERROR(INDEX(Eng_PAR,MATCH(D518,Eng_Label,0)),""))</f>
        <v/>
      </c>
      <c r="K518" s="97">
        <f>IF(OR(F518="",J518=""),"",F518-J518)</f>
        <v/>
      </c>
      <c r="L518" s="86">
        <f>IF(OR(F518="",J518="",N(J518)=0),"",IF(F518/J518&lt;=cfg_Crit,"CRITICAL",IF(F518/J518&lt;=cfg_Low,"LOW","OK")))</f>
        <v/>
      </c>
      <c r="M518" s="98">
        <f>IF(B518="","",DATE(YEAR(B518),MONTH(B518),1))</f>
        <v/>
      </c>
      <c r="N518" s="86">
        <f>IF(OR(B518="",D518=""),"","CNT-"&amp;TEXT(ROW()-5,"00000"))</f>
        <v/>
      </c>
      <c r="O518" s="86">
        <f>IF(P518="","",D518&amp;"|"&amp;P518)</f>
        <v/>
      </c>
      <c r="P518" s="86">
        <f>IF(OR(D518="",F518=""),"",COUNTIFS($D$6:D518,D518,$F$6:F518,"&lt;&gt;"))</f>
        <v/>
      </c>
    </row>
    <row r="519" ht="20" customHeight="1">
      <c r="B519" s="93" t="n"/>
      <c r="C519" s="94">
        <f>IF(B519="","",WEEKNUM(B519,21))</f>
        <v/>
      </c>
      <c r="D519" s="95" t="n"/>
      <c r="E519" s="86">
        <f>IF(D519="","",IFERROR(INDEX(Eng_Item,MATCH(D519,Eng_Label,0)),"not in list"))</f>
        <v/>
      </c>
      <c r="F519" s="96" t="n"/>
      <c r="G519" s="87">
        <f>IF(OR(P519="",N(P519)&lt;=1),"",INDEX($F$6:$F$3005,MATCH(D519&amp;"|"&amp;(P519-1),$O$6:$O$3005,0)))</f>
        <v/>
      </c>
      <c r="H519" s="87">
        <f>IF(G519="","",MAX(0,G519-F519))</f>
        <v/>
      </c>
      <c r="I519" s="95" t="n"/>
      <c r="J519" s="87">
        <f>IF(D519="","",IFERROR(INDEX(Eng_PAR,MATCH(D519,Eng_Label,0)),""))</f>
        <v/>
      </c>
      <c r="K519" s="97">
        <f>IF(OR(F519="",J519=""),"",F519-J519)</f>
        <v/>
      </c>
      <c r="L519" s="86">
        <f>IF(OR(F519="",J519="",N(J519)=0),"",IF(F519/J519&lt;=cfg_Crit,"CRITICAL",IF(F519/J519&lt;=cfg_Low,"LOW","OK")))</f>
        <v/>
      </c>
      <c r="M519" s="98">
        <f>IF(B519="","",DATE(YEAR(B519),MONTH(B519),1))</f>
        <v/>
      </c>
      <c r="N519" s="86">
        <f>IF(OR(B519="",D519=""),"","CNT-"&amp;TEXT(ROW()-5,"00000"))</f>
        <v/>
      </c>
      <c r="O519" s="86">
        <f>IF(P519="","",D519&amp;"|"&amp;P519)</f>
        <v/>
      </c>
      <c r="P519" s="86">
        <f>IF(OR(D519="",F519=""),"",COUNTIFS($D$6:D519,D519,$F$6:F519,"&lt;&gt;"))</f>
        <v/>
      </c>
    </row>
    <row r="520" ht="20" customHeight="1">
      <c r="B520" s="93" t="n"/>
      <c r="C520" s="94">
        <f>IF(B520="","",WEEKNUM(B520,21))</f>
        <v/>
      </c>
      <c r="D520" s="95" t="n"/>
      <c r="E520" s="86">
        <f>IF(D520="","",IFERROR(INDEX(Eng_Item,MATCH(D520,Eng_Label,0)),"not in list"))</f>
        <v/>
      </c>
      <c r="F520" s="96" t="n"/>
      <c r="G520" s="87">
        <f>IF(OR(P520="",N(P520)&lt;=1),"",INDEX($F$6:$F$3005,MATCH(D520&amp;"|"&amp;(P520-1),$O$6:$O$3005,0)))</f>
        <v/>
      </c>
      <c r="H520" s="87">
        <f>IF(G520="","",MAX(0,G520-F520))</f>
        <v/>
      </c>
      <c r="I520" s="95" t="n"/>
      <c r="J520" s="87">
        <f>IF(D520="","",IFERROR(INDEX(Eng_PAR,MATCH(D520,Eng_Label,0)),""))</f>
        <v/>
      </c>
      <c r="K520" s="97">
        <f>IF(OR(F520="",J520=""),"",F520-J520)</f>
        <v/>
      </c>
      <c r="L520" s="86">
        <f>IF(OR(F520="",J520="",N(J520)=0),"",IF(F520/J520&lt;=cfg_Crit,"CRITICAL",IF(F520/J520&lt;=cfg_Low,"LOW","OK")))</f>
        <v/>
      </c>
      <c r="M520" s="98">
        <f>IF(B520="","",DATE(YEAR(B520),MONTH(B520),1))</f>
        <v/>
      </c>
      <c r="N520" s="86">
        <f>IF(OR(B520="",D520=""),"","CNT-"&amp;TEXT(ROW()-5,"00000"))</f>
        <v/>
      </c>
      <c r="O520" s="86">
        <f>IF(P520="","",D520&amp;"|"&amp;P520)</f>
        <v/>
      </c>
      <c r="P520" s="86">
        <f>IF(OR(D520="",F520=""),"",COUNTIFS($D$6:D520,D520,$F$6:F520,"&lt;&gt;"))</f>
        <v/>
      </c>
    </row>
    <row r="521" ht="20" customHeight="1">
      <c r="B521" s="93" t="n"/>
      <c r="C521" s="94">
        <f>IF(B521="","",WEEKNUM(B521,21))</f>
        <v/>
      </c>
      <c r="D521" s="95" t="n"/>
      <c r="E521" s="86">
        <f>IF(D521="","",IFERROR(INDEX(Eng_Item,MATCH(D521,Eng_Label,0)),"not in list"))</f>
        <v/>
      </c>
      <c r="F521" s="96" t="n"/>
      <c r="G521" s="87">
        <f>IF(OR(P521="",N(P521)&lt;=1),"",INDEX($F$6:$F$3005,MATCH(D521&amp;"|"&amp;(P521-1),$O$6:$O$3005,0)))</f>
        <v/>
      </c>
      <c r="H521" s="87">
        <f>IF(G521="","",MAX(0,G521-F521))</f>
        <v/>
      </c>
      <c r="I521" s="95" t="n"/>
      <c r="J521" s="87">
        <f>IF(D521="","",IFERROR(INDEX(Eng_PAR,MATCH(D521,Eng_Label,0)),""))</f>
        <v/>
      </c>
      <c r="K521" s="97">
        <f>IF(OR(F521="",J521=""),"",F521-J521)</f>
        <v/>
      </c>
      <c r="L521" s="86">
        <f>IF(OR(F521="",J521="",N(J521)=0),"",IF(F521/J521&lt;=cfg_Crit,"CRITICAL",IF(F521/J521&lt;=cfg_Low,"LOW","OK")))</f>
        <v/>
      </c>
      <c r="M521" s="98">
        <f>IF(B521="","",DATE(YEAR(B521),MONTH(B521),1))</f>
        <v/>
      </c>
      <c r="N521" s="86">
        <f>IF(OR(B521="",D521=""),"","CNT-"&amp;TEXT(ROW()-5,"00000"))</f>
        <v/>
      </c>
      <c r="O521" s="86">
        <f>IF(P521="","",D521&amp;"|"&amp;P521)</f>
        <v/>
      </c>
      <c r="P521" s="86">
        <f>IF(OR(D521="",F521=""),"",COUNTIFS($D$6:D521,D521,$F$6:F521,"&lt;&gt;"))</f>
        <v/>
      </c>
    </row>
    <row r="522" ht="20" customHeight="1">
      <c r="B522" s="93" t="n"/>
      <c r="C522" s="94">
        <f>IF(B522="","",WEEKNUM(B522,21))</f>
        <v/>
      </c>
      <c r="D522" s="95" t="n"/>
      <c r="E522" s="86">
        <f>IF(D522="","",IFERROR(INDEX(Eng_Item,MATCH(D522,Eng_Label,0)),"not in list"))</f>
        <v/>
      </c>
      <c r="F522" s="96" t="n"/>
      <c r="G522" s="87">
        <f>IF(OR(P522="",N(P522)&lt;=1),"",INDEX($F$6:$F$3005,MATCH(D522&amp;"|"&amp;(P522-1),$O$6:$O$3005,0)))</f>
        <v/>
      </c>
      <c r="H522" s="87">
        <f>IF(G522="","",MAX(0,G522-F522))</f>
        <v/>
      </c>
      <c r="I522" s="95" t="n"/>
      <c r="J522" s="87">
        <f>IF(D522="","",IFERROR(INDEX(Eng_PAR,MATCH(D522,Eng_Label,0)),""))</f>
        <v/>
      </c>
      <c r="K522" s="97">
        <f>IF(OR(F522="",J522=""),"",F522-J522)</f>
        <v/>
      </c>
      <c r="L522" s="86">
        <f>IF(OR(F522="",J522="",N(J522)=0),"",IF(F522/J522&lt;=cfg_Crit,"CRITICAL",IF(F522/J522&lt;=cfg_Low,"LOW","OK")))</f>
        <v/>
      </c>
      <c r="M522" s="98">
        <f>IF(B522="","",DATE(YEAR(B522),MONTH(B522),1))</f>
        <v/>
      </c>
      <c r="N522" s="86">
        <f>IF(OR(B522="",D522=""),"","CNT-"&amp;TEXT(ROW()-5,"00000"))</f>
        <v/>
      </c>
      <c r="O522" s="86">
        <f>IF(P522="","",D522&amp;"|"&amp;P522)</f>
        <v/>
      </c>
      <c r="P522" s="86">
        <f>IF(OR(D522="",F522=""),"",COUNTIFS($D$6:D522,D522,$F$6:F522,"&lt;&gt;"))</f>
        <v/>
      </c>
    </row>
    <row r="523" ht="20" customHeight="1">
      <c r="B523" s="93" t="n"/>
      <c r="C523" s="94">
        <f>IF(B523="","",WEEKNUM(B523,21))</f>
        <v/>
      </c>
      <c r="D523" s="95" t="n"/>
      <c r="E523" s="86">
        <f>IF(D523="","",IFERROR(INDEX(Eng_Item,MATCH(D523,Eng_Label,0)),"not in list"))</f>
        <v/>
      </c>
      <c r="F523" s="96" t="n"/>
      <c r="G523" s="87">
        <f>IF(OR(P523="",N(P523)&lt;=1),"",INDEX($F$6:$F$3005,MATCH(D523&amp;"|"&amp;(P523-1),$O$6:$O$3005,0)))</f>
        <v/>
      </c>
      <c r="H523" s="87">
        <f>IF(G523="","",MAX(0,G523-F523))</f>
        <v/>
      </c>
      <c r="I523" s="95" t="n"/>
      <c r="J523" s="87">
        <f>IF(D523="","",IFERROR(INDEX(Eng_PAR,MATCH(D523,Eng_Label,0)),""))</f>
        <v/>
      </c>
      <c r="K523" s="97">
        <f>IF(OR(F523="",J523=""),"",F523-J523)</f>
        <v/>
      </c>
      <c r="L523" s="86">
        <f>IF(OR(F523="",J523="",N(J523)=0),"",IF(F523/J523&lt;=cfg_Crit,"CRITICAL",IF(F523/J523&lt;=cfg_Low,"LOW","OK")))</f>
        <v/>
      </c>
      <c r="M523" s="98">
        <f>IF(B523="","",DATE(YEAR(B523),MONTH(B523),1))</f>
        <v/>
      </c>
      <c r="N523" s="86">
        <f>IF(OR(B523="",D523=""),"","CNT-"&amp;TEXT(ROW()-5,"00000"))</f>
        <v/>
      </c>
      <c r="O523" s="86">
        <f>IF(P523="","",D523&amp;"|"&amp;P523)</f>
        <v/>
      </c>
      <c r="P523" s="86">
        <f>IF(OR(D523="",F523=""),"",COUNTIFS($D$6:D523,D523,$F$6:F523,"&lt;&gt;"))</f>
        <v/>
      </c>
    </row>
    <row r="524" ht="20" customHeight="1">
      <c r="B524" s="93" t="n"/>
      <c r="C524" s="94">
        <f>IF(B524="","",WEEKNUM(B524,21))</f>
        <v/>
      </c>
      <c r="D524" s="95" t="n"/>
      <c r="E524" s="86">
        <f>IF(D524="","",IFERROR(INDEX(Eng_Item,MATCH(D524,Eng_Label,0)),"not in list"))</f>
        <v/>
      </c>
      <c r="F524" s="96" t="n"/>
      <c r="G524" s="87">
        <f>IF(OR(P524="",N(P524)&lt;=1),"",INDEX($F$6:$F$3005,MATCH(D524&amp;"|"&amp;(P524-1),$O$6:$O$3005,0)))</f>
        <v/>
      </c>
      <c r="H524" s="87">
        <f>IF(G524="","",MAX(0,G524-F524))</f>
        <v/>
      </c>
      <c r="I524" s="95" t="n"/>
      <c r="J524" s="87">
        <f>IF(D524="","",IFERROR(INDEX(Eng_PAR,MATCH(D524,Eng_Label,0)),""))</f>
        <v/>
      </c>
      <c r="K524" s="97">
        <f>IF(OR(F524="",J524=""),"",F524-J524)</f>
        <v/>
      </c>
      <c r="L524" s="86">
        <f>IF(OR(F524="",J524="",N(J524)=0),"",IF(F524/J524&lt;=cfg_Crit,"CRITICAL",IF(F524/J524&lt;=cfg_Low,"LOW","OK")))</f>
        <v/>
      </c>
      <c r="M524" s="98">
        <f>IF(B524="","",DATE(YEAR(B524),MONTH(B524),1))</f>
        <v/>
      </c>
      <c r="N524" s="86">
        <f>IF(OR(B524="",D524=""),"","CNT-"&amp;TEXT(ROW()-5,"00000"))</f>
        <v/>
      </c>
      <c r="O524" s="86">
        <f>IF(P524="","",D524&amp;"|"&amp;P524)</f>
        <v/>
      </c>
      <c r="P524" s="86">
        <f>IF(OR(D524="",F524=""),"",COUNTIFS($D$6:D524,D524,$F$6:F524,"&lt;&gt;"))</f>
        <v/>
      </c>
    </row>
    <row r="525" ht="20" customHeight="1">
      <c r="B525" s="93" t="n"/>
      <c r="C525" s="94">
        <f>IF(B525="","",WEEKNUM(B525,21))</f>
        <v/>
      </c>
      <c r="D525" s="95" t="n"/>
      <c r="E525" s="86">
        <f>IF(D525="","",IFERROR(INDEX(Eng_Item,MATCH(D525,Eng_Label,0)),"not in list"))</f>
        <v/>
      </c>
      <c r="F525" s="96" t="n"/>
      <c r="G525" s="87">
        <f>IF(OR(P525="",N(P525)&lt;=1),"",INDEX($F$6:$F$3005,MATCH(D525&amp;"|"&amp;(P525-1),$O$6:$O$3005,0)))</f>
        <v/>
      </c>
      <c r="H525" s="87">
        <f>IF(G525="","",MAX(0,G525-F525))</f>
        <v/>
      </c>
      <c r="I525" s="95" t="n"/>
      <c r="J525" s="87">
        <f>IF(D525="","",IFERROR(INDEX(Eng_PAR,MATCH(D525,Eng_Label,0)),""))</f>
        <v/>
      </c>
      <c r="K525" s="97">
        <f>IF(OR(F525="",J525=""),"",F525-J525)</f>
        <v/>
      </c>
      <c r="L525" s="86">
        <f>IF(OR(F525="",J525="",N(J525)=0),"",IF(F525/J525&lt;=cfg_Crit,"CRITICAL",IF(F525/J525&lt;=cfg_Low,"LOW","OK")))</f>
        <v/>
      </c>
      <c r="M525" s="98">
        <f>IF(B525="","",DATE(YEAR(B525),MONTH(B525),1))</f>
        <v/>
      </c>
      <c r="N525" s="86">
        <f>IF(OR(B525="",D525=""),"","CNT-"&amp;TEXT(ROW()-5,"00000"))</f>
        <v/>
      </c>
      <c r="O525" s="86">
        <f>IF(P525="","",D525&amp;"|"&amp;P525)</f>
        <v/>
      </c>
      <c r="P525" s="86">
        <f>IF(OR(D525="",F525=""),"",COUNTIFS($D$6:D525,D525,$F$6:F525,"&lt;&gt;"))</f>
        <v/>
      </c>
    </row>
    <row r="526" ht="20" customHeight="1">
      <c r="B526" s="93" t="n"/>
      <c r="C526" s="94">
        <f>IF(B526="","",WEEKNUM(B526,21))</f>
        <v/>
      </c>
      <c r="D526" s="95" t="n"/>
      <c r="E526" s="86">
        <f>IF(D526="","",IFERROR(INDEX(Eng_Item,MATCH(D526,Eng_Label,0)),"not in list"))</f>
        <v/>
      </c>
      <c r="F526" s="96" t="n"/>
      <c r="G526" s="87">
        <f>IF(OR(P526="",N(P526)&lt;=1),"",INDEX($F$6:$F$3005,MATCH(D526&amp;"|"&amp;(P526-1),$O$6:$O$3005,0)))</f>
        <v/>
      </c>
      <c r="H526" s="87">
        <f>IF(G526="","",MAX(0,G526-F526))</f>
        <v/>
      </c>
      <c r="I526" s="95" t="n"/>
      <c r="J526" s="87">
        <f>IF(D526="","",IFERROR(INDEX(Eng_PAR,MATCH(D526,Eng_Label,0)),""))</f>
        <v/>
      </c>
      <c r="K526" s="97">
        <f>IF(OR(F526="",J526=""),"",F526-J526)</f>
        <v/>
      </c>
      <c r="L526" s="86">
        <f>IF(OR(F526="",J526="",N(J526)=0),"",IF(F526/J526&lt;=cfg_Crit,"CRITICAL",IF(F526/J526&lt;=cfg_Low,"LOW","OK")))</f>
        <v/>
      </c>
      <c r="M526" s="98">
        <f>IF(B526="","",DATE(YEAR(B526),MONTH(B526),1))</f>
        <v/>
      </c>
      <c r="N526" s="86">
        <f>IF(OR(B526="",D526=""),"","CNT-"&amp;TEXT(ROW()-5,"00000"))</f>
        <v/>
      </c>
      <c r="O526" s="86">
        <f>IF(P526="","",D526&amp;"|"&amp;P526)</f>
        <v/>
      </c>
      <c r="P526" s="86">
        <f>IF(OR(D526="",F526=""),"",COUNTIFS($D$6:D526,D526,$F$6:F526,"&lt;&gt;"))</f>
        <v/>
      </c>
    </row>
    <row r="527" ht="20" customHeight="1">
      <c r="B527" s="93" t="n"/>
      <c r="C527" s="94">
        <f>IF(B527="","",WEEKNUM(B527,21))</f>
        <v/>
      </c>
      <c r="D527" s="95" t="n"/>
      <c r="E527" s="86">
        <f>IF(D527="","",IFERROR(INDEX(Eng_Item,MATCH(D527,Eng_Label,0)),"not in list"))</f>
        <v/>
      </c>
      <c r="F527" s="96" t="n"/>
      <c r="G527" s="87">
        <f>IF(OR(P527="",N(P527)&lt;=1),"",INDEX($F$6:$F$3005,MATCH(D527&amp;"|"&amp;(P527-1),$O$6:$O$3005,0)))</f>
        <v/>
      </c>
      <c r="H527" s="87">
        <f>IF(G527="","",MAX(0,G527-F527))</f>
        <v/>
      </c>
      <c r="I527" s="95" t="n"/>
      <c r="J527" s="87">
        <f>IF(D527="","",IFERROR(INDEX(Eng_PAR,MATCH(D527,Eng_Label,0)),""))</f>
        <v/>
      </c>
      <c r="K527" s="97">
        <f>IF(OR(F527="",J527=""),"",F527-J527)</f>
        <v/>
      </c>
      <c r="L527" s="86">
        <f>IF(OR(F527="",J527="",N(J527)=0),"",IF(F527/J527&lt;=cfg_Crit,"CRITICAL",IF(F527/J527&lt;=cfg_Low,"LOW","OK")))</f>
        <v/>
      </c>
      <c r="M527" s="98">
        <f>IF(B527="","",DATE(YEAR(B527),MONTH(B527),1))</f>
        <v/>
      </c>
      <c r="N527" s="86">
        <f>IF(OR(B527="",D527=""),"","CNT-"&amp;TEXT(ROW()-5,"00000"))</f>
        <v/>
      </c>
      <c r="O527" s="86">
        <f>IF(P527="","",D527&amp;"|"&amp;P527)</f>
        <v/>
      </c>
      <c r="P527" s="86">
        <f>IF(OR(D527="",F527=""),"",COUNTIFS($D$6:D527,D527,$F$6:F527,"&lt;&gt;"))</f>
        <v/>
      </c>
    </row>
    <row r="528" ht="20" customHeight="1">
      <c r="B528" s="93" t="n"/>
      <c r="C528" s="94">
        <f>IF(B528="","",WEEKNUM(B528,21))</f>
        <v/>
      </c>
      <c r="D528" s="95" t="n"/>
      <c r="E528" s="86">
        <f>IF(D528="","",IFERROR(INDEX(Eng_Item,MATCH(D528,Eng_Label,0)),"not in list"))</f>
        <v/>
      </c>
      <c r="F528" s="96" t="n"/>
      <c r="G528" s="87">
        <f>IF(OR(P528="",N(P528)&lt;=1),"",INDEX($F$6:$F$3005,MATCH(D528&amp;"|"&amp;(P528-1),$O$6:$O$3005,0)))</f>
        <v/>
      </c>
      <c r="H528" s="87">
        <f>IF(G528="","",MAX(0,G528-F528))</f>
        <v/>
      </c>
      <c r="I528" s="95" t="n"/>
      <c r="J528" s="87">
        <f>IF(D528="","",IFERROR(INDEX(Eng_PAR,MATCH(D528,Eng_Label,0)),""))</f>
        <v/>
      </c>
      <c r="K528" s="97">
        <f>IF(OR(F528="",J528=""),"",F528-J528)</f>
        <v/>
      </c>
      <c r="L528" s="86">
        <f>IF(OR(F528="",J528="",N(J528)=0),"",IF(F528/J528&lt;=cfg_Crit,"CRITICAL",IF(F528/J528&lt;=cfg_Low,"LOW","OK")))</f>
        <v/>
      </c>
      <c r="M528" s="98">
        <f>IF(B528="","",DATE(YEAR(B528),MONTH(B528),1))</f>
        <v/>
      </c>
      <c r="N528" s="86">
        <f>IF(OR(B528="",D528=""),"","CNT-"&amp;TEXT(ROW()-5,"00000"))</f>
        <v/>
      </c>
      <c r="O528" s="86">
        <f>IF(P528="","",D528&amp;"|"&amp;P528)</f>
        <v/>
      </c>
      <c r="P528" s="86">
        <f>IF(OR(D528="",F528=""),"",COUNTIFS($D$6:D528,D528,$F$6:F528,"&lt;&gt;"))</f>
        <v/>
      </c>
    </row>
    <row r="529" ht="20" customHeight="1">
      <c r="B529" s="93" t="n"/>
      <c r="C529" s="94">
        <f>IF(B529="","",WEEKNUM(B529,21))</f>
        <v/>
      </c>
      <c r="D529" s="95" t="n"/>
      <c r="E529" s="86">
        <f>IF(D529="","",IFERROR(INDEX(Eng_Item,MATCH(D529,Eng_Label,0)),"not in list"))</f>
        <v/>
      </c>
      <c r="F529" s="96" t="n"/>
      <c r="G529" s="87">
        <f>IF(OR(P529="",N(P529)&lt;=1),"",INDEX($F$6:$F$3005,MATCH(D529&amp;"|"&amp;(P529-1),$O$6:$O$3005,0)))</f>
        <v/>
      </c>
      <c r="H529" s="87">
        <f>IF(G529="","",MAX(0,G529-F529))</f>
        <v/>
      </c>
      <c r="I529" s="95" t="n"/>
      <c r="J529" s="87">
        <f>IF(D529="","",IFERROR(INDEX(Eng_PAR,MATCH(D529,Eng_Label,0)),""))</f>
        <v/>
      </c>
      <c r="K529" s="97">
        <f>IF(OR(F529="",J529=""),"",F529-J529)</f>
        <v/>
      </c>
      <c r="L529" s="86">
        <f>IF(OR(F529="",J529="",N(J529)=0),"",IF(F529/J529&lt;=cfg_Crit,"CRITICAL",IF(F529/J529&lt;=cfg_Low,"LOW","OK")))</f>
        <v/>
      </c>
      <c r="M529" s="98">
        <f>IF(B529="","",DATE(YEAR(B529),MONTH(B529),1))</f>
        <v/>
      </c>
      <c r="N529" s="86">
        <f>IF(OR(B529="",D529=""),"","CNT-"&amp;TEXT(ROW()-5,"00000"))</f>
        <v/>
      </c>
      <c r="O529" s="86">
        <f>IF(P529="","",D529&amp;"|"&amp;P529)</f>
        <v/>
      </c>
      <c r="P529" s="86">
        <f>IF(OR(D529="",F529=""),"",COUNTIFS($D$6:D529,D529,$F$6:F529,"&lt;&gt;"))</f>
        <v/>
      </c>
    </row>
    <row r="530" ht="20" customHeight="1">
      <c r="B530" s="93" t="n"/>
      <c r="C530" s="94">
        <f>IF(B530="","",WEEKNUM(B530,21))</f>
        <v/>
      </c>
      <c r="D530" s="95" t="n"/>
      <c r="E530" s="86">
        <f>IF(D530="","",IFERROR(INDEX(Eng_Item,MATCH(D530,Eng_Label,0)),"not in list"))</f>
        <v/>
      </c>
      <c r="F530" s="96" t="n"/>
      <c r="G530" s="87">
        <f>IF(OR(P530="",N(P530)&lt;=1),"",INDEX($F$6:$F$3005,MATCH(D530&amp;"|"&amp;(P530-1),$O$6:$O$3005,0)))</f>
        <v/>
      </c>
      <c r="H530" s="87">
        <f>IF(G530="","",MAX(0,G530-F530))</f>
        <v/>
      </c>
      <c r="I530" s="95" t="n"/>
      <c r="J530" s="87">
        <f>IF(D530="","",IFERROR(INDEX(Eng_PAR,MATCH(D530,Eng_Label,0)),""))</f>
        <v/>
      </c>
      <c r="K530" s="97">
        <f>IF(OR(F530="",J530=""),"",F530-J530)</f>
        <v/>
      </c>
      <c r="L530" s="86">
        <f>IF(OR(F530="",J530="",N(J530)=0),"",IF(F530/J530&lt;=cfg_Crit,"CRITICAL",IF(F530/J530&lt;=cfg_Low,"LOW","OK")))</f>
        <v/>
      </c>
      <c r="M530" s="98">
        <f>IF(B530="","",DATE(YEAR(B530),MONTH(B530),1))</f>
        <v/>
      </c>
      <c r="N530" s="86">
        <f>IF(OR(B530="",D530=""),"","CNT-"&amp;TEXT(ROW()-5,"00000"))</f>
        <v/>
      </c>
      <c r="O530" s="86">
        <f>IF(P530="","",D530&amp;"|"&amp;P530)</f>
        <v/>
      </c>
      <c r="P530" s="86">
        <f>IF(OR(D530="",F530=""),"",COUNTIFS($D$6:D530,D530,$F$6:F530,"&lt;&gt;"))</f>
        <v/>
      </c>
    </row>
    <row r="531" ht="20" customHeight="1">
      <c r="B531" s="93" t="n"/>
      <c r="C531" s="94">
        <f>IF(B531="","",WEEKNUM(B531,21))</f>
        <v/>
      </c>
      <c r="D531" s="95" t="n"/>
      <c r="E531" s="86">
        <f>IF(D531="","",IFERROR(INDEX(Eng_Item,MATCH(D531,Eng_Label,0)),"not in list"))</f>
        <v/>
      </c>
      <c r="F531" s="96" t="n"/>
      <c r="G531" s="87">
        <f>IF(OR(P531="",N(P531)&lt;=1),"",INDEX($F$6:$F$3005,MATCH(D531&amp;"|"&amp;(P531-1),$O$6:$O$3005,0)))</f>
        <v/>
      </c>
      <c r="H531" s="87">
        <f>IF(G531="","",MAX(0,G531-F531))</f>
        <v/>
      </c>
      <c r="I531" s="95" t="n"/>
      <c r="J531" s="87">
        <f>IF(D531="","",IFERROR(INDEX(Eng_PAR,MATCH(D531,Eng_Label,0)),""))</f>
        <v/>
      </c>
      <c r="K531" s="97">
        <f>IF(OR(F531="",J531=""),"",F531-J531)</f>
        <v/>
      </c>
      <c r="L531" s="86">
        <f>IF(OR(F531="",J531="",N(J531)=0),"",IF(F531/J531&lt;=cfg_Crit,"CRITICAL",IF(F531/J531&lt;=cfg_Low,"LOW","OK")))</f>
        <v/>
      </c>
      <c r="M531" s="98">
        <f>IF(B531="","",DATE(YEAR(B531),MONTH(B531),1))</f>
        <v/>
      </c>
      <c r="N531" s="86">
        <f>IF(OR(B531="",D531=""),"","CNT-"&amp;TEXT(ROW()-5,"00000"))</f>
        <v/>
      </c>
      <c r="O531" s="86">
        <f>IF(P531="","",D531&amp;"|"&amp;P531)</f>
        <v/>
      </c>
      <c r="P531" s="86">
        <f>IF(OR(D531="",F531=""),"",COUNTIFS($D$6:D531,D531,$F$6:F531,"&lt;&gt;"))</f>
        <v/>
      </c>
    </row>
    <row r="532" ht="20" customHeight="1">
      <c r="B532" s="93" t="n"/>
      <c r="C532" s="94">
        <f>IF(B532="","",WEEKNUM(B532,21))</f>
        <v/>
      </c>
      <c r="D532" s="95" t="n"/>
      <c r="E532" s="86">
        <f>IF(D532="","",IFERROR(INDEX(Eng_Item,MATCH(D532,Eng_Label,0)),"not in list"))</f>
        <v/>
      </c>
      <c r="F532" s="96" t="n"/>
      <c r="G532" s="87">
        <f>IF(OR(P532="",N(P532)&lt;=1),"",INDEX($F$6:$F$3005,MATCH(D532&amp;"|"&amp;(P532-1),$O$6:$O$3005,0)))</f>
        <v/>
      </c>
      <c r="H532" s="87">
        <f>IF(G532="","",MAX(0,G532-F532))</f>
        <v/>
      </c>
      <c r="I532" s="95" t="n"/>
      <c r="J532" s="87">
        <f>IF(D532="","",IFERROR(INDEX(Eng_PAR,MATCH(D532,Eng_Label,0)),""))</f>
        <v/>
      </c>
      <c r="K532" s="97">
        <f>IF(OR(F532="",J532=""),"",F532-J532)</f>
        <v/>
      </c>
      <c r="L532" s="86">
        <f>IF(OR(F532="",J532="",N(J532)=0),"",IF(F532/J532&lt;=cfg_Crit,"CRITICAL",IF(F532/J532&lt;=cfg_Low,"LOW","OK")))</f>
        <v/>
      </c>
      <c r="M532" s="98">
        <f>IF(B532="","",DATE(YEAR(B532),MONTH(B532),1))</f>
        <v/>
      </c>
      <c r="N532" s="86">
        <f>IF(OR(B532="",D532=""),"","CNT-"&amp;TEXT(ROW()-5,"00000"))</f>
        <v/>
      </c>
      <c r="O532" s="86">
        <f>IF(P532="","",D532&amp;"|"&amp;P532)</f>
        <v/>
      </c>
      <c r="P532" s="86">
        <f>IF(OR(D532="",F532=""),"",COUNTIFS($D$6:D532,D532,$F$6:F532,"&lt;&gt;"))</f>
        <v/>
      </c>
    </row>
    <row r="533" ht="20" customHeight="1">
      <c r="B533" s="93" t="n"/>
      <c r="C533" s="94">
        <f>IF(B533="","",WEEKNUM(B533,21))</f>
        <v/>
      </c>
      <c r="D533" s="95" t="n"/>
      <c r="E533" s="86">
        <f>IF(D533="","",IFERROR(INDEX(Eng_Item,MATCH(D533,Eng_Label,0)),"not in list"))</f>
        <v/>
      </c>
      <c r="F533" s="96" t="n"/>
      <c r="G533" s="87">
        <f>IF(OR(P533="",N(P533)&lt;=1),"",INDEX($F$6:$F$3005,MATCH(D533&amp;"|"&amp;(P533-1),$O$6:$O$3005,0)))</f>
        <v/>
      </c>
      <c r="H533" s="87">
        <f>IF(G533="","",MAX(0,G533-F533))</f>
        <v/>
      </c>
      <c r="I533" s="95" t="n"/>
      <c r="J533" s="87">
        <f>IF(D533="","",IFERROR(INDEX(Eng_PAR,MATCH(D533,Eng_Label,0)),""))</f>
        <v/>
      </c>
      <c r="K533" s="97">
        <f>IF(OR(F533="",J533=""),"",F533-J533)</f>
        <v/>
      </c>
      <c r="L533" s="86">
        <f>IF(OR(F533="",J533="",N(J533)=0),"",IF(F533/J533&lt;=cfg_Crit,"CRITICAL",IF(F533/J533&lt;=cfg_Low,"LOW","OK")))</f>
        <v/>
      </c>
      <c r="M533" s="98">
        <f>IF(B533="","",DATE(YEAR(B533),MONTH(B533),1))</f>
        <v/>
      </c>
      <c r="N533" s="86">
        <f>IF(OR(B533="",D533=""),"","CNT-"&amp;TEXT(ROW()-5,"00000"))</f>
        <v/>
      </c>
      <c r="O533" s="86">
        <f>IF(P533="","",D533&amp;"|"&amp;P533)</f>
        <v/>
      </c>
      <c r="P533" s="86">
        <f>IF(OR(D533="",F533=""),"",COUNTIFS($D$6:D533,D533,$F$6:F533,"&lt;&gt;"))</f>
        <v/>
      </c>
    </row>
    <row r="534" ht="20" customHeight="1">
      <c r="B534" s="93" t="n"/>
      <c r="C534" s="94">
        <f>IF(B534="","",WEEKNUM(B534,21))</f>
        <v/>
      </c>
      <c r="D534" s="95" t="n"/>
      <c r="E534" s="86">
        <f>IF(D534="","",IFERROR(INDEX(Eng_Item,MATCH(D534,Eng_Label,0)),"not in list"))</f>
        <v/>
      </c>
      <c r="F534" s="96" t="n"/>
      <c r="G534" s="87">
        <f>IF(OR(P534="",N(P534)&lt;=1),"",INDEX($F$6:$F$3005,MATCH(D534&amp;"|"&amp;(P534-1),$O$6:$O$3005,0)))</f>
        <v/>
      </c>
      <c r="H534" s="87">
        <f>IF(G534="","",MAX(0,G534-F534))</f>
        <v/>
      </c>
      <c r="I534" s="95" t="n"/>
      <c r="J534" s="87">
        <f>IF(D534="","",IFERROR(INDEX(Eng_PAR,MATCH(D534,Eng_Label,0)),""))</f>
        <v/>
      </c>
      <c r="K534" s="97">
        <f>IF(OR(F534="",J534=""),"",F534-J534)</f>
        <v/>
      </c>
      <c r="L534" s="86">
        <f>IF(OR(F534="",J534="",N(J534)=0),"",IF(F534/J534&lt;=cfg_Crit,"CRITICAL",IF(F534/J534&lt;=cfg_Low,"LOW","OK")))</f>
        <v/>
      </c>
      <c r="M534" s="98">
        <f>IF(B534="","",DATE(YEAR(B534),MONTH(B534),1))</f>
        <v/>
      </c>
      <c r="N534" s="86">
        <f>IF(OR(B534="",D534=""),"","CNT-"&amp;TEXT(ROW()-5,"00000"))</f>
        <v/>
      </c>
      <c r="O534" s="86">
        <f>IF(P534="","",D534&amp;"|"&amp;P534)</f>
        <v/>
      </c>
      <c r="P534" s="86">
        <f>IF(OR(D534="",F534=""),"",COUNTIFS($D$6:D534,D534,$F$6:F534,"&lt;&gt;"))</f>
        <v/>
      </c>
    </row>
    <row r="535" ht="20" customHeight="1">
      <c r="B535" s="93" t="n"/>
      <c r="C535" s="94">
        <f>IF(B535="","",WEEKNUM(B535,21))</f>
        <v/>
      </c>
      <c r="D535" s="95" t="n"/>
      <c r="E535" s="86">
        <f>IF(D535="","",IFERROR(INDEX(Eng_Item,MATCH(D535,Eng_Label,0)),"not in list"))</f>
        <v/>
      </c>
      <c r="F535" s="96" t="n"/>
      <c r="G535" s="87">
        <f>IF(OR(P535="",N(P535)&lt;=1),"",INDEX($F$6:$F$3005,MATCH(D535&amp;"|"&amp;(P535-1),$O$6:$O$3005,0)))</f>
        <v/>
      </c>
      <c r="H535" s="87">
        <f>IF(G535="","",MAX(0,G535-F535))</f>
        <v/>
      </c>
      <c r="I535" s="95" t="n"/>
      <c r="J535" s="87">
        <f>IF(D535="","",IFERROR(INDEX(Eng_PAR,MATCH(D535,Eng_Label,0)),""))</f>
        <v/>
      </c>
      <c r="K535" s="97">
        <f>IF(OR(F535="",J535=""),"",F535-J535)</f>
        <v/>
      </c>
      <c r="L535" s="86">
        <f>IF(OR(F535="",J535="",N(J535)=0),"",IF(F535/J535&lt;=cfg_Crit,"CRITICAL",IF(F535/J535&lt;=cfg_Low,"LOW","OK")))</f>
        <v/>
      </c>
      <c r="M535" s="98">
        <f>IF(B535="","",DATE(YEAR(B535),MONTH(B535),1))</f>
        <v/>
      </c>
      <c r="N535" s="86">
        <f>IF(OR(B535="",D535=""),"","CNT-"&amp;TEXT(ROW()-5,"00000"))</f>
        <v/>
      </c>
      <c r="O535" s="86">
        <f>IF(P535="","",D535&amp;"|"&amp;P535)</f>
        <v/>
      </c>
      <c r="P535" s="86">
        <f>IF(OR(D535="",F535=""),"",COUNTIFS($D$6:D535,D535,$F$6:F535,"&lt;&gt;"))</f>
        <v/>
      </c>
    </row>
    <row r="536" ht="20" customHeight="1">
      <c r="B536" s="93" t="n"/>
      <c r="C536" s="94">
        <f>IF(B536="","",WEEKNUM(B536,21))</f>
        <v/>
      </c>
      <c r="D536" s="95" t="n"/>
      <c r="E536" s="86">
        <f>IF(D536="","",IFERROR(INDEX(Eng_Item,MATCH(D536,Eng_Label,0)),"not in list"))</f>
        <v/>
      </c>
      <c r="F536" s="96" t="n"/>
      <c r="G536" s="87">
        <f>IF(OR(P536="",N(P536)&lt;=1),"",INDEX($F$6:$F$3005,MATCH(D536&amp;"|"&amp;(P536-1),$O$6:$O$3005,0)))</f>
        <v/>
      </c>
      <c r="H536" s="87">
        <f>IF(G536="","",MAX(0,G536-F536))</f>
        <v/>
      </c>
      <c r="I536" s="95" t="n"/>
      <c r="J536" s="87">
        <f>IF(D536="","",IFERROR(INDEX(Eng_PAR,MATCH(D536,Eng_Label,0)),""))</f>
        <v/>
      </c>
      <c r="K536" s="97">
        <f>IF(OR(F536="",J536=""),"",F536-J536)</f>
        <v/>
      </c>
      <c r="L536" s="86">
        <f>IF(OR(F536="",J536="",N(J536)=0),"",IF(F536/J536&lt;=cfg_Crit,"CRITICAL",IF(F536/J536&lt;=cfg_Low,"LOW","OK")))</f>
        <v/>
      </c>
      <c r="M536" s="98">
        <f>IF(B536="","",DATE(YEAR(B536),MONTH(B536),1))</f>
        <v/>
      </c>
      <c r="N536" s="86">
        <f>IF(OR(B536="",D536=""),"","CNT-"&amp;TEXT(ROW()-5,"00000"))</f>
        <v/>
      </c>
      <c r="O536" s="86">
        <f>IF(P536="","",D536&amp;"|"&amp;P536)</f>
        <v/>
      </c>
      <c r="P536" s="86">
        <f>IF(OR(D536="",F536=""),"",COUNTIFS($D$6:D536,D536,$F$6:F536,"&lt;&gt;"))</f>
        <v/>
      </c>
    </row>
    <row r="537" ht="20" customHeight="1">
      <c r="B537" s="93" t="n"/>
      <c r="C537" s="94">
        <f>IF(B537="","",WEEKNUM(B537,21))</f>
        <v/>
      </c>
      <c r="D537" s="95" t="n"/>
      <c r="E537" s="86">
        <f>IF(D537="","",IFERROR(INDEX(Eng_Item,MATCH(D537,Eng_Label,0)),"not in list"))</f>
        <v/>
      </c>
      <c r="F537" s="96" t="n"/>
      <c r="G537" s="87">
        <f>IF(OR(P537="",N(P537)&lt;=1),"",INDEX($F$6:$F$3005,MATCH(D537&amp;"|"&amp;(P537-1),$O$6:$O$3005,0)))</f>
        <v/>
      </c>
      <c r="H537" s="87">
        <f>IF(G537="","",MAX(0,G537-F537))</f>
        <v/>
      </c>
      <c r="I537" s="95" t="n"/>
      <c r="J537" s="87">
        <f>IF(D537="","",IFERROR(INDEX(Eng_PAR,MATCH(D537,Eng_Label,0)),""))</f>
        <v/>
      </c>
      <c r="K537" s="97">
        <f>IF(OR(F537="",J537=""),"",F537-J537)</f>
        <v/>
      </c>
      <c r="L537" s="86">
        <f>IF(OR(F537="",J537="",N(J537)=0),"",IF(F537/J537&lt;=cfg_Crit,"CRITICAL",IF(F537/J537&lt;=cfg_Low,"LOW","OK")))</f>
        <v/>
      </c>
      <c r="M537" s="98">
        <f>IF(B537="","",DATE(YEAR(B537),MONTH(B537),1))</f>
        <v/>
      </c>
      <c r="N537" s="86">
        <f>IF(OR(B537="",D537=""),"","CNT-"&amp;TEXT(ROW()-5,"00000"))</f>
        <v/>
      </c>
      <c r="O537" s="86">
        <f>IF(P537="","",D537&amp;"|"&amp;P537)</f>
        <v/>
      </c>
      <c r="P537" s="86">
        <f>IF(OR(D537="",F537=""),"",COUNTIFS($D$6:D537,D537,$F$6:F537,"&lt;&gt;"))</f>
        <v/>
      </c>
    </row>
    <row r="538" ht="20" customHeight="1">
      <c r="B538" s="93" t="n"/>
      <c r="C538" s="94">
        <f>IF(B538="","",WEEKNUM(B538,21))</f>
        <v/>
      </c>
      <c r="D538" s="95" t="n"/>
      <c r="E538" s="86">
        <f>IF(D538="","",IFERROR(INDEX(Eng_Item,MATCH(D538,Eng_Label,0)),"not in list"))</f>
        <v/>
      </c>
      <c r="F538" s="96" t="n"/>
      <c r="G538" s="87">
        <f>IF(OR(P538="",N(P538)&lt;=1),"",INDEX($F$6:$F$3005,MATCH(D538&amp;"|"&amp;(P538-1),$O$6:$O$3005,0)))</f>
        <v/>
      </c>
      <c r="H538" s="87">
        <f>IF(G538="","",MAX(0,G538-F538))</f>
        <v/>
      </c>
      <c r="I538" s="95" t="n"/>
      <c r="J538" s="87">
        <f>IF(D538="","",IFERROR(INDEX(Eng_PAR,MATCH(D538,Eng_Label,0)),""))</f>
        <v/>
      </c>
      <c r="K538" s="97">
        <f>IF(OR(F538="",J538=""),"",F538-J538)</f>
        <v/>
      </c>
      <c r="L538" s="86">
        <f>IF(OR(F538="",J538="",N(J538)=0),"",IF(F538/J538&lt;=cfg_Crit,"CRITICAL",IF(F538/J538&lt;=cfg_Low,"LOW","OK")))</f>
        <v/>
      </c>
      <c r="M538" s="98">
        <f>IF(B538="","",DATE(YEAR(B538),MONTH(B538),1))</f>
        <v/>
      </c>
      <c r="N538" s="86">
        <f>IF(OR(B538="",D538=""),"","CNT-"&amp;TEXT(ROW()-5,"00000"))</f>
        <v/>
      </c>
      <c r="O538" s="86">
        <f>IF(P538="","",D538&amp;"|"&amp;P538)</f>
        <v/>
      </c>
      <c r="P538" s="86">
        <f>IF(OR(D538="",F538=""),"",COUNTIFS($D$6:D538,D538,$F$6:F538,"&lt;&gt;"))</f>
        <v/>
      </c>
    </row>
    <row r="539" ht="20" customHeight="1">
      <c r="B539" s="93" t="n"/>
      <c r="C539" s="94">
        <f>IF(B539="","",WEEKNUM(B539,21))</f>
        <v/>
      </c>
      <c r="D539" s="95" t="n"/>
      <c r="E539" s="86">
        <f>IF(D539="","",IFERROR(INDEX(Eng_Item,MATCH(D539,Eng_Label,0)),"not in list"))</f>
        <v/>
      </c>
      <c r="F539" s="96" t="n"/>
      <c r="G539" s="87">
        <f>IF(OR(P539="",N(P539)&lt;=1),"",INDEX($F$6:$F$3005,MATCH(D539&amp;"|"&amp;(P539-1),$O$6:$O$3005,0)))</f>
        <v/>
      </c>
      <c r="H539" s="87">
        <f>IF(G539="","",MAX(0,G539-F539))</f>
        <v/>
      </c>
      <c r="I539" s="95" t="n"/>
      <c r="J539" s="87">
        <f>IF(D539="","",IFERROR(INDEX(Eng_PAR,MATCH(D539,Eng_Label,0)),""))</f>
        <v/>
      </c>
      <c r="K539" s="97">
        <f>IF(OR(F539="",J539=""),"",F539-J539)</f>
        <v/>
      </c>
      <c r="L539" s="86">
        <f>IF(OR(F539="",J539="",N(J539)=0),"",IF(F539/J539&lt;=cfg_Crit,"CRITICAL",IF(F539/J539&lt;=cfg_Low,"LOW","OK")))</f>
        <v/>
      </c>
      <c r="M539" s="98">
        <f>IF(B539="","",DATE(YEAR(B539),MONTH(B539),1))</f>
        <v/>
      </c>
      <c r="N539" s="86">
        <f>IF(OR(B539="",D539=""),"","CNT-"&amp;TEXT(ROW()-5,"00000"))</f>
        <v/>
      </c>
      <c r="O539" s="86">
        <f>IF(P539="","",D539&amp;"|"&amp;P539)</f>
        <v/>
      </c>
      <c r="P539" s="86">
        <f>IF(OR(D539="",F539=""),"",COUNTIFS($D$6:D539,D539,$F$6:F539,"&lt;&gt;"))</f>
        <v/>
      </c>
    </row>
    <row r="540" ht="20" customHeight="1">
      <c r="B540" s="93" t="n"/>
      <c r="C540" s="94">
        <f>IF(B540="","",WEEKNUM(B540,21))</f>
        <v/>
      </c>
      <c r="D540" s="95" t="n"/>
      <c r="E540" s="86">
        <f>IF(D540="","",IFERROR(INDEX(Eng_Item,MATCH(D540,Eng_Label,0)),"not in list"))</f>
        <v/>
      </c>
      <c r="F540" s="96" t="n"/>
      <c r="G540" s="87">
        <f>IF(OR(P540="",N(P540)&lt;=1),"",INDEX($F$6:$F$3005,MATCH(D540&amp;"|"&amp;(P540-1),$O$6:$O$3005,0)))</f>
        <v/>
      </c>
      <c r="H540" s="87">
        <f>IF(G540="","",MAX(0,G540-F540))</f>
        <v/>
      </c>
      <c r="I540" s="95" t="n"/>
      <c r="J540" s="87">
        <f>IF(D540="","",IFERROR(INDEX(Eng_PAR,MATCH(D540,Eng_Label,0)),""))</f>
        <v/>
      </c>
      <c r="K540" s="97">
        <f>IF(OR(F540="",J540=""),"",F540-J540)</f>
        <v/>
      </c>
      <c r="L540" s="86">
        <f>IF(OR(F540="",J540="",N(J540)=0),"",IF(F540/J540&lt;=cfg_Crit,"CRITICAL",IF(F540/J540&lt;=cfg_Low,"LOW","OK")))</f>
        <v/>
      </c>
      <c r="M540" s="98">
        <f>IF(B540="","",DATE(YEAR(B540),MONTH(B540),1))</f>
        <v/>
      </c>
      <c r="N540" s="86">
        <f>IF(OR(B540="",D540=""),"","CNT-"&amp;TEXT(ROW()-5,"00000"))</f>
        <v/>
      </c>
      <c r="O540" s="86">
        <f>IF(P540="","",D540&amp;"|"&amp;P540)</f>
        <v/>
      </c>
      <c r="P540" s="86">
        <f>IF(OR(D540="",F540=""),"",COUNTIFS($D$6:D540,D540,$F$6:F540,"&lt;&gt;"))</f>
        <v/>
      </c>
    </row>
    <row r="541" ht="20" customHeight="1">
      <c r="B541" s="93" t="n"/>
      <c r="C541" s="94">
        <f>IF(B541="","",WEEKNUM(B541,21))</f>
        <v/>
      </c>
      <c r="D541" s="95" t="n"/>
      <c r="E541" s="86">
        <f>IF(D541="","",IFERROR(INDEX(Eng_Item,MATCH(D541,Eng_Label,0)),"not in list"))</f>
        <v/>
      </c>
      <c r="F541" s="96" t="n"/>
      <c r="G541" s="87">
        <f>IF(OR(P541="",N(P541)&lt;=1),"",INDEX($F$6:$F$3005,MATCH(D541&amp;"|"&amp;(P541-1),$O$6:$O$3005,0)))</f>
        <v/>
      </c>
      <c r="H541" s="87">
        <f>IF(G541="","",MAX(0,G541-F541))</f>
        <v/>
      </c>
      <c r="I541" s="95" t="n"/>
      <c r="J541" s="87">
        <f>IF(D541="","",IFERROR(INDEX(Eng_PAR,MATCH(D541,Eng_Label,0)),""))</f>
        <v/>
      </c>
      <c r="K541" s="97">
        <f>IF(OR(F541="",J541=""),"",F541-J541)</f>
        <v/>
      </c>
      <c r="L541" s="86">
        <f>IF(OR(F541="",J541="",N(J541)=0),"",IF(F541/J541&lt;=cfg_Crit,"CRITICAL",IF(F541/J541&lt;=cfg_Low,"LOW","OK")))</f>
        <v/>
      </c>
      <c r="M541" s="98">
        <f>IF(B541="","",DATE(YEAR(B541),MONTH(B541),1))</f>
        <v/>
      </c>
      <c r="N541" s="86">
        <f>IF(OR(B541="",D541=""),"","CNT-"&amp;TEXT(ROW()-5,"00000"))</f>
        <v/>
      </c>
      <c r="O541" s="86">
        <f>IF(P541="","",D541&amp;"|"&amp;P541)</f>
        <v/>
      </c>
      <c r="P541" s="86">
        <f>IF(OR(D541="",F541=""),"",COUNTIFS($D$6:D541,D541,$F$6:F541,"&lt;&gt;"))</f>
        <v/>
      </c>
    </row>
    <row r="542" ht="20" customHeight="1">
      <c r="B542" s="93" t="n"/>
      <c r="C542" s="94">
        <f>IF(B542="","",WEEKNUM(B542,21))</f>
        <v/>
      </c>
      <c r="D542" s="95" t="n"/>
      <c r="E542" s="86">
        <f>IF(D542="","",IFERROR(INDEX(Eng_Item,MATCH(D542,Eng_Label,0)),"not in list"))</f>
        <v/>
      </c>
      <c r="F542" s="96" t="n"/>
      <c r="G542" s="87">
        <f>IF(OR(P542="",N(P542)&lt;=1),"",INDEX($F$6:$F$3005,MATCH(D542&amp;"|"&amp;(P542-1),$O$6:$O$3005,0)))</f>
        <v/>
      </c>
      <c r="H542" s="87">
        <f>IF(G542="","",MAX(0,G542-F542))</f>
        <v/>
      </c>
      <c r="I542" s="95" t="n"/>
      <c r="J542" s="87">
        <f>IF(D542="","",IFERROR(INDEX(Eng_PAR,MATCH(D542,Eng_Label,0)),""))</f>
        <v/>
      </c>
      <c r="K542" s="97">
        <f>IF(OR(F542="",J542=""),"",F542-J542)</f>
        <v/>
      </c>
      <c r="L542" s="86">
        <f>IF(OR(F542="",J542="",N(J542)=0),"",IF(F542/J542&lt;=cfg_Crit,"CRITICAL",IF(F542/J542&lt;=cfg_Low,"LOW","OK")))</f>
        <v/>
      </c>
      <c r="M542" s="98">
        <f>IF(B542="","",DATE(YEAR(B542),MONTH(B542),1))</f>
        <v/>
      </c>
      <c r="N542" s="86">
        <f>IF(OR(B542="",D542=""),"","CNT-"&amp;TEXT(ROW()-5,"00000"))</f>
        <v/>
      </c>
      <c r="O542" s="86">
        <f>IF(P542="","",D542&amp;"|"&amp;P542)</f>
        <v/>
      </c>
      <c r="P542" s="86">
        <f>IF(OR(D542="",F542=""),"",COUNTIFS($D$6:D542,D542,$F$6:F542,"&lt;&gt;"))</f>
        <v/>
      </c>
    </row>
    <row r="543" ht="20" customHeight="1">
      <c r="B543" s="93" t="n"/>
      <c r="C543" s="94">
        <f>IF(B543="","",WEEKNUM(B543,21))</f>
        <v/>
      </c>
      <c r="D543" s="95" t="n"/>
      <c r="E543" s="86">
        <f>IF(D543="","",IFERROR(INDEX(Eng_Item,MATCH(D543,Eng_Label,0)),"not in list"))</f>
        <v/>
      </c>
      <c r="F543" s="96" t="n"/>
      <c r="G543" s="87">
        <f>IF(OR(P543="",N(P543)&lt;=1),"",INDEX($F$6:$F$3005,MATCH(D543&amp;"|"&amp;(P543-1),$O$6:$O$3005,0)))</f>
        <v/>
      </c>
      <c r="H543" s="87">
        <f>IF(G543="","",MAX(0,G543-F543))</f>
        <v/>
      </c>
      <c r="I543" s="95" t="n"/>
      <c r="J543" s="87">
        <f>IF(D543="","",IFERROR(INDEX(Eng_PAR,MATCH(D543,Eng_Label,0)),""))</f>
        <v/>
      </c>
      <c r="K543" s="97">
        <f>IF(OR(F543="",J543=""),"",F543-J543)</f>
        <v/>
      </c>
      <c r="L543" s="86">
        <f>IF(OR(F543="",J543="",N(J543)=0),"",IF(F543/J543&lt;=cfg_Crit,"CRITICAL",IF(F543/J543&lt;=cfg_Low,"LOW","OK")))</f>
        <v/>
      </c>
      <c r="M543" s="98">
        <f>IF(B543="","",DATE(YEAR(B543),MONTH(B543),1))</f>
        <v/>
      </c>
      <c r="N543" s="86">
        <f>IF(OR(B543="",D543=""),"","CNT-"&amp;TEXT(ROW()-5,"00000"))</f>
        <v/>
      </c>
      <c r="O543" s="86">
        <f>IF(P543="","",D543&amp;"|"&amp;P543)</f>
        <v/>
      </c>
      <c r="P543" s="86">
        <f>IF(OR(D543="",F543=""),"",COUNTIFS($D$6:D543,D543,$F$6:F543,"&lt;&gt;"))</f>
        <v/>
      </c>
    </row>
    <row r="544" ht="20" customHeight="1">
      <c r="B544" s="93" t="n"/>
      <c r="C544" s="94">
        <f>IF(B544="","",WEEKNUM(B544,21))</f>
        <v/>
      </c>
      <c r="D544" s="95" t="n"/>
      <c r="E544" s="86">
        <f>IF(D544="","",IFERROR(INDEX(Eng_Item,MATCH(D544,Eng_Label,0)),"not in list"))</f>
        <v/>
      </c>
      <c r="F544" s="96" t="n"/>
      <c r="G544" s="87">
        <f>IF(OR(P544="",N(P544)&lt;=1),"",INDEX($F$6:$F$3005,MATCH(D544&amp;"|"&amp;(P544-1),$O$6:$O$3005,0)))</f>
        <v/>
      </c>
      <c r="H544" s="87">
        <f>IF(G544="","",MAX(0,G544-F544))</f>
        <v/>
      </c>
      <c r="I544" s="95" t="n"/>
      <c r="J544" s="87">
        <f>IF(D544="","",IFERROR(INDEX(Eng_PAR,MATCH(D544,Eng_Label,0)),""))</f>
        <v/>
      </c>
      <c r="K544" s="97">
        <f>IF(OR(F544="",J544=""),"",F544-J544)</f>
        <v/>
      </c>
      <c r="L544" s="86">
        <f>IF(OR(F544="",J544="",N(J544)=0),"",IF(F544/J544&lt;=cfg_Crit,"CRITICAL",IF(F544/J544&lt;=cfg_Low,"LOW","OK")))</f>
        <v/>
      </c>
      <c r="M544" s="98">
        <f>IF(B544="","",DATE(YEAR(B544),MONTH(B544),1))</f>
        <v/>
      </c>
      <c r="N544" s="86">
        <f>IF(OR(B544="",D544=""),"","CNT-"&amp;TEXT(ROW()-5,"00000"))</f>
        <v/>
      </c>
      <c r="O544" s="86">
        <f>IF(P544="","",D544&amp;"|"&amp;P544)</f>
        <v/>
      </c>
      <c r="P544" s="86">
        <f>IF(OR(D544="",F544=""),"",COUNTIFS($D$6:D544,D544,$F$6:F544,"&lt;&gt;"))</f>
        <v/>
      </c>
    </row>
    <row r="545" ht="20" customHeight="1">
      <c r="B545" s="93" t="n"/>
      <c r="C545" s="94">
        <f>IF(B545="","",WEEKNUM(B545,21))</f>
        <v/>
      </c>
      <c r="D545" s="95" t="n"/>
      <c r="E545" s="86">
        <f>IF(D545="","",IFERROR(INDEX(Eng_Item,MATCH(D545,Eng_Label,0)),"not in list"))</f>
        <v/>
      </c>
      <c r="F545" s="96" t="n"/>
      <c r="G545" s="87">
        <f>IF(OR(P545="",N(P545)&lt;=1),"",INDEX($F$6:$F$3005,MATCH(D545&amp;"|"&amp;(P545-1),$O$6:$O$3005,0)))</f>
        <v/>
      </c>
      <c r="H545" s="87">
        <f>IF(G545="","",MAX(0,G545-F545))</f>
        <v/>
      </c>
      <c r="I545" s="95" t="n"/>
      <c r="J545" s="87">
        <f>IF(D545="","",IFERROR(INDEX(Eng_PAR,MATCH(D545,Eng_Label,0)),""))</f>
        <v/>
      </c>
      <c r="K545" s="97">
        <f>IF(OR(F545="",J545=""),"",F545-J545)</f>
        <v/>
      </c>
      <c r="L545" s="86">
        <f>IF(OR(F545="",J545="",N(J545)=0),"",IF(F545/J545&lt;=cfg_Crit,"CRITICAL",IF(F545/J545&lt;=cfg_Low,"LOW","OK")))</f>
        <v/>
      </c>
      <c r="M545" s="98">
        <f>IF(B545="","",DATE(YEAR(B545),MONTH(B545),1))</f>
        <v/>
      </c>
      <c r="N545" s="86">
        <f>IF(OR(B545="",D545=""),"","CNT-"&amp;TEXT(ROW()-5,"00000"))</f>
        <v/>
      </c>
      <c r="O545" s="86">
        <f>IF(P545="","",D545&amp;"|"&amp;P545)</f>
        <v/>
      </c>
      <c r="P545" s="86">
        <f>IF(OR(D545="",F545=""),"",COUNTIFS($D$6:D545,D545,$F$6:F545,"&lt;&gt;"))</f>
        <v/>
      </c>
    </row>
    <row r="546" ht="20" customHeight="1">
      <c r="B546" s="93" t="n"/>
      <c r="C546" s="94">
        <f>IF(B546="","",WEEKNUM(B546,21))</f>
        <v/>
      </c>
      <c r="D546" s="95" t="n"/>
      <c r="E546" s="86">
        <f>IF(D546="","",IFERROR(INDEX(Eng_Item,MATCH(D546,Eng_Label,0)),"not in list"))</f>
        <v/>
      </c>
      <c r="F546" s="96" t="n"/>
      <c r="G546" s="87">
        <f>IF(OR(P546="",N(P546)&lt;=1),"",INDEX($F$6:$F$3005,MATCH(D546&amp;"|"&amp;(P546-1),$O$6:$O$3005,0)))</f>
        <v/>
      </c>
      <c r="H546" s="87">
        <f>IF(G546="","",MAX(0,G546-F546))</f>
        <v/>
      </c>
      <c r="I546" s="95" t="n"/>
      <c r="J546" s="87">
        <f>IF(D546="","",IFERROR(INDEX(Eng_PAR,MATCH(D546,Eng_Label,0)),""))</f>
        <v/>
      </c>
      <c r="K546" s="97">
        <f>IF(OR(F546="",J546=""),"",F546-J546)</f>
        <v/>
      </c>
      <c r="L546" s="86">
        <f>IF(OR(F546="",J546="",N(J546)=0),"",IF(F546/J546&lt;=cfg_Crit,"CRITICAL",IF(F546/J546&lt;=cfg_Low,"LOW","OK")))</f>
        <v/>
      </c>
      <c r="M546" s="98">
        <f>IF(B546="","",DATE(YEAR(B546),MONTH(B546),1))</f>
        <v/>
      </c>
      <c r="N546" s="86">
        <f>IF(OR(B546="",D546=""),"","CNT-"&amp;TEXT(ROW()-5,"00000"))</f>
        <v/>
      </c>
      <c r="O546" s="86">
        <f>IF(P546="","",D546&amp;"|"&amp;P546)</f>
        <v/>
      </c>
      <c r="P546" s="86">
        <f>IF(OR(D546="",F546=""),"",COUNTIFS($D$6:D546,D546,$F$6:F546,"&lt;&gt;"))</f>
        <v/>
      </c>
    </row>
    <row r="547" ht="20" customHeight="1">
      <c r="B547" s="93" t="n"/>
      <c r="C547" s="94">
        <f>IF(B547="","",WEEKNUM(B547,21))</f>
        <v/>
      </c>
      <c r="D547" s="95" t="n"/>
      <c r="E547" s="86">
        <f>IF(D547="","",IFERROR(INDEX(Eng_Item,MATCH(D547,Eng_Label,0)),"not in list"))</f>
        <v/>
      </c>
      <c r="F547" s="96" t="n"/>
      <c r="G547" s="87">
        <f>IF(OR(P547="",N(P547)&lt;=1),"",INDEX($F$6:$F$3005,MATCH(D547&amp;"|"&amp;(P547-1),$O$6:$O$3005,0)))</f>
        <v/>
      </c>
      <c r="H547" s="87">
        <f>IF(G547="","",MAX(0,G547-F547))</f>
        <v/>
      </c>
      <c r="I547" s="95" t="n"/>
      <c r="J547" s="87">
        <f>IF(D547="","",IFERROR(INDEX(Eng_PAR,MATCH(D547,Eng_Label,0)),""))</f>
        <v/>
      </c>
      <c r="K547" s="97">
        <f>IF(OR(F547="",J547=""),"",F547-J547)</f>
        <v/>
      </c>
      <c r="L547" s="86">
        <f>IF(OR(F547="",J547="",N(J547)=0),"",IF(F547/J547&lt;=cfg_Crit,"CRITICAL",IF(F547/J547&lt;=cfg_Low,"LOW","OK")))</f>
        <v/>
      </c>
      <c r="M547" s="98">
        <f>IF(B547="","",DATE(YEAR(B547),MONTH(B547),1))</f>
        <v/>
      </c>
      <c r="N547" s="86">
        <f>IF(OR(B547="",D547=""),"","CNT-"&amp;TEXT(ROW()-5,"00000"))</f>
        <v/>
      </c>
      <c r="O547" s="86">
        <f>IF(P547="","",D547&amp;"|"&amp;P547)</f>
        <v/>
      </c>
      <c r="P547" s="86">
        <f>IF(OR(D547="",F547=""),"",COUNTIFS($D$6:D547,D547,$F$6:F547,"&lt;&gt;"))</f>
        <v/>
      </c>
    </row>
    <row r="548" ht="20" customHeight="1">
      <c r="B548" s="93" t="n"/>
      <c r="C548" s="94">
        <f>IF(B548="","",WEEKNUM(B548,21))</f>
        <v/>
      </c>
      <c r="D548" s="95" t="n"/>
      <c r="E548" s="86">
        <f>IF(D548="","",IFERROR(INDEX(Eng_Item,MATCH(D548,Eng_Label,0)),"not in list"))</f>
        <v/>
      </c>
      <c r="F548" s="96" t="n"/>
      <c r="G548" s="87">
        <f>IF(OR(P548="",N(P548)&lt;=1),"",INDEX($F$6:$F$3005,MATCH(D548&amp;"|"&amp;(P548-1),$O$6:$O$3005,0)))</f>
        <v/>
      </c>
      <c r="H548" s="87">
        <f>IF(G548="","",MAX(0,G548-F548))</f>
        <v/>
      </c>
      <c r="I548" s="95" t="n"/>
      <c r="J548" s="87">
        <f>IF(D548="","",IFERROR(INDEX(Eng_PAR,MATCH(D548,Eng_Label,0)),""))</f>
        <v/>
      </c>
      <c r="K548" s="97">
        <f>IF(OR(F548="",J548=""),"",F548-J548)</f>
        <v/>
      </c>
      <c r="L548" s="86">
        <f>IF(OR(F548="",J548="",N(J548)=0),"",IF(F548/J548&lt;=cfg_Crit,"CRITICAL",IF(F548/J548&lt;=cfg_Low,"LOW","OK")))</f>
        <v/>
      </c>
      <c r="M548" s="98">
        <f>IF(B548="","",DATE(YEAR(B548),MONTH(B548),1))</f>
        <v/>
      </c>
      <c r="N548" s="86">
        <f>IF(OR(B548="",D548=""),"","CNT-"&amp;TEXT(ROW()-5,"00000"))</f>
        <v/>
      </c>
      <c r="O548" s="86">
        <f>IF(P548="","",D548&amp;"|"&amp;P548)</f>
        <v/>
      </c>
      <c r="P548" s="86">
        <f>IF(OR(D548="",F548=""),"",COUNTIFS($D$6:D548,D548,$F$6:F548,"&lt;&gt;"))</f>
        <v/>
      </c>
    </row>
    <row r="549" ht="20" customHeight="1">
      <c r="B549" s="93" t="n"/>
      <c r="C549" s="94">
        <f>IF(B549="","",WEEKNUM(B549,21))</f>
        <v/>
      </c>
      <c r="D549" s="95" t="n"/>
      <c r="E549" s="86">
        <f>IF(D549="","",IFERROR(INDEX(Eng_Item,MATCH(D549,Eng_Label,0)),"not in list"))</f>
        <v/>
      </c>
      <c r="F549" s="96" t="n"/>
      <c r="G549" s="87">
        <f>IF(OR(P549="",N(P549)&lt;=1),"",INDEX($F$6:$F$3005,MATCH(D549&amp;"|"&amp;(P549-1),$O$6:$O$3005,0)))</f>
        <v/>
      </c>
      <c r="H549" s="87">
        <f>IF(G549="","",MAX(0,G549-F549))</f>
        <v/>
      </c>
      <c r="I549" s="95" t="n"/>
      <c r="J549" s="87">
        <f>IF(D549="","",IFERROR(INDEX(Eng_PAR,MATCH(D549,Eng_Label,0)),""))</f>
        <v/>
      </c>
      <c r="K549" s="97">
        <f>IF(OR(F549="",J549=""),"",F549-J549)</f>
        <v/>
      </c>
      <c r="L549" s="86">
        <f>IF(OR(F549="",J549="",N(J549)=0),"",IF(F549/J549&lt;=cfg_Crit,"CRITICAL",IF(F549/J549&lt;=cfg_Low,"LOW","OK")))</f>
        <v/>
      </c>
      <c r="M549" s="98">
        <f>IF(B549="","",DATE(YEAR(B549),MONTH(B549),1))</f>
        <v/>
      </c>
      <c r="N549" s="86">
        <f>IF(OR(B549="",D549=""),"","CNT-"&amp;TEXT(ROW()-5,"00000"))</f>
        <v/>
      </c>
      <c r="O549" s="86">
        <f>IF(P549="","",D549&amp;"|"&amp;P549)</f>
        <v/>
      </c>
      <c r="P549" s="86">
        <f>IF(OR(D549="",F549=""),"",COUNTIFS($D$6:D549,D549,$F$6:F549,"&lt;&gt;"))</f>
        <v/>
      </c>
    </row>
    <row r="550" ht="20" customHeight="1">
      <c r="B550" s="93" t="n"/>
      <c r="C550" s="94">
        <f>IF(B550="","",WEEKNUM(B550,21))</f>
        <v/>
      </c>
      <c r="D550" s="95" t="n"/>
      <c r="E550" s="86">
        <f>IF(D550="","",IFERROR(INDEX(Eng_Item,MATCH(D550,Eng_Label,0)),"not in list"))</f>
        <v/>
      </c>
      <c r="F550" s="96" t="n"/>
      <c r="G550" s="87">
        <f>IF(OR(P550="",N(P550)&lt;=1),"",INDEX($F$6:$F$3005,MATCH(D550&amp;"|"&amp;(P550-1),$O$6:$O$3005,0)))</f>
        <v/>
      </c>
      <c r="H550" s="87">
        <f>IF(G550="","",MAX(0,G550-F550))</f>
        <v/>
      </c>
      <c r="I550" s="95" t="n"/>
      <c r="J550" s="87">
        <f>IF(D550="","",IFERROR(INDEX(Eng_PAR,MATCH(D550,Eng_Label,0)),""))</f>
        <v/>
      </c>
      <c r="K550" s="97">
        <f>IF(OR(F550="",J550=""),"",F550-J550)</f>
        <v/>
      </c>
      <c r="L550" s="86">
        <f>IF(OR(F550="",J550="",N(J550)=0),"",IF(F550/J550&lt;=cfg_Crit,"CRITICAL",IF(F550/J550&lt;=cfg_Low,"LOW","OK")))</f>
        <v/>
      </c>
      <c r="M550" s="98">
        <f>IF(B550="","",DATE(YEAR(B550),MONTH(B550),1))</f>
        <v/>
      </c>
      <c r="N550" s="86">
        <f>IF(OR(B550="",D550=""),"","CNT-"&amp;TEXT(ROW()-5,"00000"))</f>
        <v/>
      </c>
      <c r="O550" s="86">
        <f>IF(P550="","",D550&amp;"|"&amp;P550)</f>
        <v/>
      </c>
      <c r="P550" s="86">
        <f>IF(OR(D550="",F550=""),"",COUNTIFS($D$6:D550,D550,$F$6:F550,"&lt;&gt;"))</f>
        <v/>
      </c>
    </row>
    <row r="551" ht="20" customHeight="1">
      <c r="B551" s="93" t="n"/>
      <c r="C551" s="94">
        <f>IF(B551="","",WEEKNUM(B551,21))</f>
        <v/>
      </c>
      <c r="D551" s="95" t="n"/>
      <c r="E551" s="86">
        <f>IF(D551="","",IFERROR(INDEX(Eng_Item,MATCH(D551,Eng_Label,0)),"not in list"))</f>
        <v/>
      </c>
      <c r="F551" s="96" t="n"/>
      <c r="G551" s="87">
        <f>IF(OR(P551="",N(P551)&lt;=1),"",INDEX($F$6:$F$3005,MATCH(D551&amp;"|"&amp;(P551-1),$O$6:$O$3005,0)))</f>
        <v/>
      </c>
      <c r="H551" s="87">
        <f>IF(G551="","",MAX(0,G551-F551))</f>
        <v/>
      </c>
      <c r="I551" s="95" t="n"/>
      <c r="J551" s="87">
        <f>IF(D551="","",IFERROR(INDEX(Eng_PAR,MATCH(D551,Eng_Label,0)),""))</f>
        <v/>
      </c>
      <c r="K551" s="97">
        <f>IF(OR(F551="",J551=""),"",F551-J551)</f>
        <v/>
      </c>
      <c r="L551" s="86">
        <f>IF(OR(F551="",J551="",N(J551)=0),"",IF(F551/J551&lt;=cfg_Crit,"CRITICAL",IF(F551/J551&lt;=cfg_Low,"LOW","OK")))</f>
        <v/>
      </c>
      <c r="M551" s="98">
        <f>IF(B551="","",DATE(YEAR(B551),MONTH(B551),1))</f>
        <v/>
      </c>
      <c r="N551" s="86">
        <f>IF(OR(B551="",D551=""),"","CNT-"&amp;TEXT(ROW()-5,"00000"))</f>
        <v/>
      </c>
      <c r="O551" s="86">
        <f>IF(P551="","",D551&amp;"|"&amp;P551)</f>
        <v/>
      </c>
      <c r="P551" s="86">
        <f>IF(OR(D551="",F551=""),"",COUNTIFS($D$6:D551,D551,$F$6:F551,"&lt;&gt;"))</f>
        <v/>
      </c>
    </row>
    <row r="552" ht="20" customHeight="1">
      <c r="B552" s="93" t="n"/>
      <c r="C552" s="94">
        <f>IF(B552="","",WEEKNUM(B552,21))</f>
        <v/>
      </c>
      <c r="D552" s="95" t="n"/>
      <c r="E552" s="86">
        <f>IF(D552="","",IFERROR(INDEX(Eng_Item,MATCH(D552,Eng_Label,0)),"not in list"))</f>
        <v/>
      </c>
      <c r="F552" s="96" t="n"/>
      <c r="G552" s="87">
        <f>IF(OR(P552="",N(P552)&lt;=1),"",INDEX($F$6:$F$3005,MATCH(D552&amp;"|"&amp;(P552-1),$O$6:$O$3005,0)))</f>
        <v/>
      </c>
      <c r="H552" s="87">
        <f>IF(G552="","",MAX(0,G552-F552))</f>
        <v/>
      </c>
      <c r="I552" s="95" t="n"/>
      <c r="J552" s="87">
        <f>IF(D552="","",IFERROR(INDEX(Eng_PAR,MATCH(D552,Eng_Label,0)),""))</f>
        <v/>
      </c>
      <c r="K552" s="97">
        <f>IF(OR(F552="",J552=""),"",F552-J552)</f>
        <v/>
      </c>
      <c r="L552" s="86">
        <f>IF(OR(F552="",J552="",N(J552)=0),"",IF(F552/J552&lt;=cfg_Crit,"CRITICAL",IF(F552/J552&lt;=cfg_Low,"LOW","OK")))</f>
        <v/>
      </c>
      <c r="M552" s="98">
        <f>IF(B552="","",DATE(YEAR(B552),MONTH(B552),1))</f>
        <v/>
      </c>
      <c r="N552" s="86">
        <f>IF(OR(B552="",D552=""),"","CNT-"&amp;TEXT(ROW()-5,"00000"))</f>
        <v/>
      </c>
      <c r="O552" s="86">
        <f>IF(P552="","",D552&amp;"|"&amp;P552)</f>
        <v/>
      </c>
      <c r="P552" s="86">
        <f>IF(OR(D552="",F552=""),"",COUNTIFS($D$6:D552,D552,$F$6:F552,"&lt;&gt;"))</f>
        <v/>
      </c>
    </row>
    <row r="553" ht="20" customHeight="1">
      <c r="B553" s="93" t="n"/>
      <c r="C553" s="94">
        <f>IF(B553="","",WEEKNUM(B553,21))</f>
        <v/>
      </c>
      <c r="D553" s="95" t="n"/>
      <c r="E553" s="86">
        <f>IF(D553="","",IFERROR(INDEX(Eng_Item,MATCH(D553,Eng_Label,0)),"not in list"))</f>
        <v/>
      </c>
      <c r="F553" s="96" t="n"/>
      <c r="G553" s="87">
        <f>IF(OR(P553="",N(P553)&lt;=1),"",INDEX($F$6:$F$3005,MATCH(D553&amp;"|"&amp;(P553-1),$O$6:$O$3005,0)))</f>
        <v/>
      </c>
      <c r="H553" s="87">
        <f>IF(G553="","",MAX(0,G553-F553))</f>
        <v/>
      </c>
      <c r="I553" s="95" t="n"/>
      <c r="J553" s="87">
        <f>IF(D553="","",IFERROR(INDEX(Eng_PAR,MATCH(D553,Eng_Label,0)),""))</f>
        <v/>
      </c>
      <c r="K553" s="97">
        <f>IF(OR(F553="",J553=""),"",F553-J553)</f>
        <v/>
      </c>
      <c r="L553" s="86">
        <f>IF(OR(F553="",J553="",N(J553)=0),"",IF(F553/J553&lt;=cfg_Crit,"CRITICAL",IF(F553/J553&lt;=cfg_Low,"LOW","OK")))</f>
        <v/>
      </c>
      <c r="M553" s="98">
        <f>IF(B553="","",DATE(YEAR(B553),MONTH(B553),1))</f>
        <v/>
      </c>
      <c r="N553" s="86">
        <f>IF(OR(B553="",D553=""),"","CNT-"&amp;TEXT(ROW()-5,"00000"))</f>
        <v/>
      </c>
      <c r="O553" s="86">
        <f>IF(P553="","",D553&amp;"|"&amp;P553)</f>
        <v/>
      </c>
      <c r="P553" s="86">
        <f>IF(OR(D553="",F553=""),"",COUNTIFS($D$6:D553,D553,$F$6:F553,"&lt;&gt;"))</f>
        <v/>
      </c>
    </row>
    <row r="554" ht="20" customHeight="1">
      <c r="B554" s="93" t="n"/>
      <c r="C554" s="94">
        <f>IF(B554="","",WEEKNUM(B554,21))</f>
        <v/>
      </c>
      <c r="D554" s="95" t="n"/>
      <c r="E554" s="86">
        <f>IF(D554="","",IFERROR(INDEX(Eng_Item,MATCH(D554,Eng_Label,0)),"not in list"))</f>
        <v/>
      </c>
      <c r="F554" s="96" t="n"/>
      <c r="G554" s="87">
        <f>IF(OR(P554="",N(P554)&lt;=1),"",INDEX($F$6:$F$3005,MATCH(D554&amp;"|"&amp;(P554-1),$O$6:$O$3005,0)))</f>
        <v/>
      </c>
      <c r="H554" s="87">
        <f>IF(G554="","",MAX(0,G554-F554))</f>
        <v/>
      </c>
      <c r="I554" s="95" t="n"/>
      <c r="J554" s="87">
        <f>IF(D554="","",IFERROR(INDEX(Eng_PAR,MATCH(D554,Eng_Label,0)),""))</f>
        <v/>
      </c>
      <c r="K554" s="97">
        <f>IF(OR(F554="",J554=""),"",F554-J554)</f>
        <v/>
      </c>
      <c r="L554" s="86">
        <f>IF(OR(F554="",J554="",N(J554)=0),"",IF(F554/J554&lt;=cfg_Crit,"CRITICAL",IF(F554/J554&lt;=cfg_Low,"LOW","OK")))</f>
        <v/>
      </c>
      <c r="M554" s="98">
        <f>IF(B554="","",DATE(YEAR(B554),MONTH(B554),1))</f>
        <v/>
      </c>
      <c r="N554" s="86">
        <f>IF(OR(B554="",D554=""),"","CNT-"&amp;TEXT(ROW()-5,"00000"))</f>
        <v/>
      </c>
      <c r="O554" s="86">
        <f>IF(P554="","",D554&amp;"|"&amp;P554)</f>
        <v/>
      </c>
      <c r="P554" s="86">
        <f>IF(OR(D554="",F554=""),"",COUNTIFS($D$6:D554,D554,$F$6:F554,"&lt;&gt;"))</f>
        <v/>
      </c>
    </row>
    <row r="555" ht="20" customHeight="1">
      <c r="B555" s="93" t="n"/>
      <c r="C555" s="94">
        <f>IF(B555="","",WEEKNUM(B555,21))</f>
        <v/>
      </c>
      <c r="D555" s="95" t="n"/>
      <c r="E555" s="86">
        <f>IF(D555="","",IFERROR(INDEX(Eng_Item,MATCH(D555,Eng_Label,0)),"not in list"))</f>
        <v/>
      </c>
      <c r="F555" s="96" t="n"/>
      <c r="G555" s="87">
        <f>IF(OR(P555="",N(P555)&lt;=1),"",INDEX($F$6:$F$3005,MATCH(D555&amp;"|"&amp;(P555-1),$O$6:$O$3005,0)))</f>
        <v/>
      </c>
      <c r="H555" s="87">
        <f>IF(G555="","",MAX(0,G555-F555))</f>
        <v/>
      </c>
      <c r="I555" s="95" t="n"/>
      <c r="J555" s="87">
        <f>IF(D555="","",IFERROR(INDEX(Eng_PAR,MATCH(D555,Eng_Label,0)),""))</f>
        <v/>
      </c>
      <c r="K555" s="97">
        <f>IF(OR(F555="",J555=""),"",F555-J555)</f>
        <v/>
      </c>
      <c r="L555" s="86">
        <f>IF(OR(F555="",J555="",N(J555)=0),"",IF(F555/J555&lt;=cfg_Crit,"CRITICAL",IF(F555/J555&lt;=cfg_Low,"LOW","OK")))</f>
        <v/>
      </c>
      <c r="M555" s="98">
        <f>IF(B555="","",DATE(YEAR(B555),MONTH(B555),1))</f>
        <v/>
      </c>
      <c r="N555" s="86">
        <f>IF(OR(B555="",D555=""),"","CNT-"&amp;TEXT(ROW()-5,"00000"))</f>
        <v/>
      </c>
      <c r="O555" s="86">
        <f>IF(P555="","",D555&amp;"|"&amp;P555)</f>
        <v/>
      </c>
      <c r="P555" s="86">
        <f>IF(OR(D555="",F555=""),"",COUNTIFS($D$6:D555,D555,$F$6:F555,"&lt;&gt;"))</f>
        <v/>
      </c>
    </row>
    <row r="556" ht="20" customHeight="1">
      <c r="B556" s="93" t="n"/>
      <c r="C556" s="94">
        <f>IF(B556="","",WEEKNUM(B556,21))</f>
        <v/>
      </c>
      <c r="D556" s="95" t="n"/>
      <c r="E556" s="86">
        <f>IF(D556="","",IFERROR(INDEX(Eng_Item,MATCH(D556,Eng_Label,0)),"not in list"))</f>
        <v/>
      </c>
      <c r="F556" s="96" t="n"/>
      <c r="G556" s="87">
        <f>IF(OR(P556="",N(P556)&lt;=1),"",INDEX($F$6:$F$3005,MATCH(D556&amp;"|"&amp;(P556-1),$O$6:$O$3005,0)))</f>
        <v/>
      </c>
      <c r="H556" s="87">
        <f>IF(G556="","",MAX(0,G556-F556))</f>
        <v/>
      </c>
      <c r="I556" s="95" t="n"/>
      <c r="J556" s="87">
        <f>IF(D556="","",IFERROR(INDEX(Eng_PAR,MATCH(D556,Eng_Label,0)),""))</f>
        <v/>
      </c>
      <c r="K556" s="97">
        <f>IF(OR(F556="",J556=""),"",F556-J556)</f>
        <v/>
      </c>
      <c r="L556" s="86">
        <f>IF(OR(F556="",J556="",N(J556)=0),"",IF(F556/J556&lt;=cfg_Crit,"CRITICAL",IF(F556/J556&lt;=cfg_Low,"LOW","OK")))</f>
        <v/>
      </c>
      <c r="M556" s="98">
        <f>IF(B556="","",DATE(YEAR(B556),MONTH(B556),1))</f>
        <v/>
      </c>
      <c r="N556" s="86">
        <f>IF(OR(B556="",D556=""),"","CNT-"&amp;TEXT(ROW()-5,"00000"))</f>
        <v/>
      </c>
      <c r="O556" s="86">
        <f>IF(P556="","",D556&amp;"|"&amp;P556)</f>
        <v/>
      </c>
      <c r="P556" s="86">
        <f>IF(OR(D556="",F556=""),"",COUNTIFS($D$6:D556,D556,$F$6:F556,"&lt;&gt;"))</f>
        <v/>
      </c>
    </row>
    <row r="557" ht="20" customHeight="1">
      <c r="B557" s="93" t="n"/>
      <c r="C557" s="94">
        <f>IF(B557="","",WEEKNUM(B557,21))</f>
        <v/>
      </c>
      <c r="D557" s="95" t="n"/>
      <c r="E557" s="86">
        <f>IF(D557="","",IFERROR(INDEX(Eng_Item,MATCH(D557,Eng_Label,0)),"not in list"))</f>
        <v/>
      </c>
      <c r="F557" s="96" t="n"/>
      <c r="G557" s="87">
        <f>IF(OR(P557="",N(P557)&lt;=1),"",INDEX($F$6:$F$3005,MATCH(D557&amp;"|"&amp;(P557-1),$O$6:$O$3005,0)))</f>
        <v/>
      </c>
      <c r="H557" s="87">
        <f>IF(G557="","",MAX(0,G557-F557))</f>
        <v/>
      </c>
      <c r="I557" s="95" t="n"/>
      <c r="J557" s="87">
        <f>IF(D557="","",IFERROR(INDEX(Eng_PAR,MATCH(D557,Eng_Label,0)),""))</f>
        <v/>
      </c>
      <c r="K557" s="97">
        <f>IF(OR(F557="",J557=""),"",F557-J557)</f>
        <v/>
      </c>
      <c r="L557" s="86">
        <f>IF(OR(F557="",J557="",N(J557)=0),"",IF(F557/J557&lt;=cfg_Crit,"CRITICAL",IF(F557/J557&lt;=cfg_Low,"LOW","OK")))</f>
        <v/>
      </c>
      <c r="M557" s="98">
        <f>IF(B557="","",DATE(YEAR(B557),MONTH(B557),1))</f>
        <v/>
      </c>
      <c r="N557" s="86">
        <f>IF(OR(B557="",D557=""),"","CNT-"&amp;TEXT(ROW()-5,"00000"))</f>
        <v/>
      </c>
      <c r="O557" s="86">
        <f>IF(P557="","",D557&amp;"|"&amp;P557)</f>
        <v/>
      </c>
      <c r="P557" s="86">
        <f>IF(OR(D557="",F557=""),"",COUNTIFS($D$6:D557,D557,$F$6:F557,"&lt;&gt;"))</f>
        <v/>
      </c>
    </row>
    <row r="558" ht="20" customHeight="1">
      <c r="B558" s="93" t="n"/>
      <c r="C558" s="94">
        <f>IF(B558="","",WEEKNUM(B558,21))</f>
        <v/>
      </c>
      <c r="D558" s="95" t="n"/>
      <c r="E558" s="86">
        <f>IF(D558="","",IFERROR(INDEX(Eng_Item,MATCH(D558,Eng_Label,0)),"not in list"))</f>
        <v/>
      </c>
      <c r="F558" s="96" t="n"/>
      <c r="G558" s="87">
        <f>IF(OR(P558="",N(P558)&lt;=1),"",INDEX($F$6:$F$3005,MATCH(D558&amp;"|"&amp;(P558-1),$O$6:$O$3005,0)))</f>
        <v/>
      </c>
      <c r="H558" s="87">
        <f>IF(G558="","",MAX(0,G558-F558))</f>
        <v/>
      </c>
      <c r="I558" s="95" t="n"/>
      <c r="J558" s="87">
        <f>IF(D558="","",IFERROR(INDEX(Eng_PAR,MATCH(D558,Eng_Label,0)),""))</f>
        <v/>
      </c>
      <c r="K558" s="97">
        <f>IF(OR(F558="",J558=""),"",F558-J558)</f>
        <v/>
      </c>
      <c r="L558" s="86">
        <f>IF(OR(F558="",J558="",N(J558)=0),"",IF(F558/J558&lt;=cfg_Crit,"CRITICAL",IF(F558/J558&lt;=cfg_Low,"LOW","OK")))</f>
        <v/>
      </c>
      <c r="M558" s="98">
        <f>IF(B558="","",DATE(YEAR(B558),MONTH(B558),1))</f>
        <v/>
      </c>
      <c r="N558" s="86">
        <f>IF(OR(B558="",D558=""),"","CNT-"&amp;TEXT(ROW()-5,"00000"))</f>
        <v/>
      </c>
      <c r="O558" s="86">
        <f>IF(P558="","",D558&amp;"|"&amp;P558)</f>
        <v/>
      </c>
      <c r="P558" s="86">
        <f>IF(OR(D558="",F558=""),"",COUNTIFS($D$6:D558,D558,$F$6:F558,"&lt;&gt;"))</f>
        <v/>
      </c>
    </row>
    <row r="559" ht="20" customHeight="1">
      <c r="B559" s="93" t="n"/>
      <c r="C559" s="94">
        <f>IF(B559="","",WEEKNUM(B559,21))</f>
        <v/>
      </c>
      <c r="D559" s="95" t="n"/>
      <c r="E559" s="86">
        <f>IF(D559="","",IFERROR(INDEX(Eng_Item,MATCH(D559,Eng_Label,0)),"not in list"))</f>
        <v/>
      </c>
      <c r="F559" s="96" t="n"/>
      <c r="G559" s="87">
        <f>IF(OR(P559="",N(P559)&lt;=1),"",INDEX($F$6:$F$3005,MATCH(D559&amp;"|"&amp;(P559-1),$O$6:$O$3005,0)))</f>
        <v/>
      </c>
      <c r="H559" s="87">
        <f>IF(G559="","",MAX(0,G559-F559))</f>
        <v/>
      </c>
      <c r="I559" s="95" t="n"/>
      <c r="J559" s="87">
        <f>IF(D559="","",IFERROR(INDEX(Eng_PAR,MATCH(D559,Eng_Label,0)),""))</f>
        <v/>
      </c>
      <c r="K559" s="97">
        <f>IF(OR(F559="",J559=""),"",F559-J559)</f>
        <v/>
      </c>
      <c r="L559" s="86">
        <f>IF(OR(F559="",J559="",N(J559)=0),"",IF(F559/J559&lt;=cfg_Crit,"CRITICAL",IF(F559/J559&lt;=cfg_Low,"LOW","OK")))</f>
        <v/>
      </c>
      <c r="M559" s="98">
        <f>IF(B559="","",DATE(YEAR(B559),MONTH(B559),1))</f>
        <v/>
      </c>
      <c r="N559" s="86">
        <f>IF(OR(B559="",D559=""),"","CNT-"&amp;TEXT(ROW()-5,"00000"))</f>
        <v/>
      </c>
      <c r="O559" s="86">
        <f>IF(P559="","",D559&amp;"|"&amp;P559)</f>
        <v/>
      </c>
      <c r="P559" s="86">
        <f>IF(OR(D559="",F559=""),"",COUNTIFS($D$6:D559,D559,$F$6:F559,"&lt;&gt;"))</f>
        <v/>
      </c>
    </row>
    <row r="560" ht="20" customHeight="1">
      <c r="B560" s="93" t="n"/>
      <c r="C560" s="94">
        <f>IF(B560="","",WEEKNUM(B560,21))</f>
        <v/>
      </c>
      <c r="D560" s="95" t="n"/>
      <c r="E560" s="86">
        <f>IF(D560="","",IFERROR(INDEX(Eng_Item,MATCH(D560,Eng_Label,0)),"not in list"))</f>
        <v/>
      </c>
      <c r="F560" s="96" t="n"/>
      <c r="G560" s="87">
        <f>IF(OR(P560="",N(P560)&lt;=1),"",INDEX($F$6:$F$3005,MATCH(D560&amp;"|"&amp;(P560-1),$O$6:$O$3005,0)))</f>
        <v/>
      </c>
      <c r="H560" s="87">
        <f>IF(G560="","",MAX(0,G560-F560))</f>
        <v/>
      </c>
      <c r="I560" s="95" t="n"/>
      <c r="J560" s="87">
        <f>IF(D560="","",IFERROR(INDEX(Eng_PAR,MATCH(D560,Eng_Label,0)),""))</f>
        <v/>
      </c>
      <c r="K560" s="97">
        <f>IF(OR(F560="",J560=""),"",F560-J560)</f>
        <v/>
      </c>
      <c r="L560" s="86">
        <f>IF(OR(F560="",J560="",N(J560)=0),"",IF(F560/J560&lt;=cfg_Crit,"CRITICAL",IF(F560/J560&lt;=cfg_Low,"LOW","OK")))</f>
        <v/>
      </c>
      <c r="M560" s="98">
        <f>IF(B560="","",DATE(YEAR(B560),MONTH(B560),1))</f>
        <v/>
      </c>
      <c r="N560" s="86">
        <f>IF(OR(B560="",D560=""),"","CNT-"&amp;TEXT(ROW()-5,"00000"))</f>
        <v/>
      </c>
      <c r="O560" s="86">
        <f>IF(P560="","",D560&amp;"|"&amp;P560)</f>
        <v/>
      </c>
      <c r="P560" s="86">
        <f>IF(OR(D560="",F560=""),"",COUNTIFS($D$6:D560,D560,$F$6:F560,"&lt;&gt;"))</f>
        <v/>
      </c>
    </row>
    <row r="561" ht="20" customHeight="1">
      <c r="B561" s="93" t="n"/>
      <c r="C561" s="94">
        <f>IF(B561="","",WEEKNUM(B561,21))</f>
        <v/>
      </c>
      <c r="D561" s="95" t="n"/>
      <c r="E561" s="86">
        <f>IF(D561="","",IFERROR(INDEX(Eng_Item,MATCH(D561,Eng_Label,0)),"not in list"))</f>
        <v/>
      </c>
      <c r="F561" s="96" t="n"/>
      <c r="G561" s="87">
        <f>IF(OR(P561="",N(P561)&lt;=1),"",INDEX($F$6:$F$3005,MATCH(D561&amp;"|"&amp;(P561-1),$O$6:$O$3005,0)))</f>
        <v/>
      </c>
      <c r="H561" s="87">
        <f>IF(G561="","",MAX(0,G561-F561))</f>
        <v/>
      </c>
      <c r="I561" s="95" t="n"/>
      <c r="J561" s="87">
        <f>IF(D561="","",IFERROR(INDEX(Eng_PAR,MATCH(D561,Eng_Label,0)),""))</f>
        <v/>
      </c>
      <c r="K561" s="97">
        <f>IF(OR(F561="",J561=""),"",F561-J561)</f>
        <v/>
      </c>
      <c r="L561" s="86">
        <f>IF(OR(F561="",J561="",N(J561)=0),"",IF(F561/J561&lt;=cfg_Crit,"CRITICAL",IF(F561/J561&lt;=cfg_Low,"LOW","OK")))</f>
        <v/>
      </c>
      <c r="M561" s="98">
        <f>IF(B561="","",DATE(YEAR(B561),MONTH(B561),1))</f>
        <v/>
      </c>
      <c r="N561" s="86">
        <f>IF(OR(B561="",D561=""),"","CNT-"&amp;TEXT(ROW()-5,"00000"))</f>
        <v/>
      </c>
      <c r="O561" s="86">
        <f>IF(P561="","",D561&amp;"|"&amp;P561)</f>
        <v/>
      </c>
      <c r="P561" s="86">
        <f>IF(OR(D561="",F561=""),"",COUNTIFS($D$6:D561,D561,$F$6:F561,"&lt;&gt;"))</f>
        <v/>
      </c>
    </row>
    <row r="562" ht="20" customHeight="1">
      <c r="B562" s="93" t="n"/>
      <c r="C562" s="94">
        <f>IF(B562="","",WEEKNUM(B562,21))</f>
        <v/>
      </c>
      <c r="D562" s="95" t="n"/>
      <c r="E562" s="86">
        <f>IF(D562="","",IFERROR(INDEX(Eng_Item,MATCH(D562,Eng_Label,0)),"not in list"))</f>
        <v/>
      </c>
      <c r="F562" s="96" t="n"/>
      <c r="G562" s="87">
        <f>IF(OR(P562="",N(P562)&lt;=1),"",INDEX($F$6:$F$3005,MATCH(D562&amp;"|"&amp;(P562-1),$O$6:$O$3005,0)))</f>
        <v/>
      </c>
      <c r="H562" s="87">
        <f>IF(G562="","",MAX(0,G562-F562))</f>
        <v/>
      </c>
      <c r="I562" s="95" t="n"/>
      <c r="J562" s="87">
        <f>IF(D562="","",IFERROR(INDEX(Eng_PAR,MATCH(D562,Eng_Label,0)),""))</f>
        <v/>
      </c>
      <c r="K562" s="97">
        <f>IF(OR(F562="",J562=""),"",F562-J562)</f>
        <v/>
      </c>
      <c r="L562" s="86">
        <f>IF(OR(F562="",J562="",N(J562)=0),"",IF(F562/J562&lt;=cfg_Crit,"CRITICAL",IF(F562/J562&lt;=cfg_Low,"LOW","OK")))</f>
        <v/>
      </c>
      <c r="M562" s="98">
        <f>IF(B562="","",DATE(YEAR(B562),MONTH(B562),1))</f>
        <v/>
      </c>
      <c r="N562" s="86">
        <f>IF(OR(B562="",D562=""),"","CNT-"&amp;TEXT(ROW()-5,"00000"))</f>
        <v/>
      </c>
      <c r="O562" s="86">
        <f>IF(P562="","",D562&amp;"|"&amp;P562)</f>
        <v/>
      </c>
      <c r="P562" s="86">
        <f>IF(OR(D562="",F562=""),"",COUNTIFS($D$6:D562,D562,$F$6:F562,"&lt;&gt;"))</f>
        <v/>
      </c>
    </row>
    <row r="563" ht="20" customHeight="1">
      <c r="B563" s="93" t="n"/>
      <c r="C563" s="94">
        <f>IF(B563="","",WEEKNUM(B563,21))</f>
        <v/>
      </c>
      <c r="D563" s="95" t="n"/>
      <c r="E563" s="86">
        <f>IF(D563="","",IFERROR(INDEX(Eng_Item,MATCH(D563,Eng_Label,0)),"not in list"))</f>
        <v/>
      </c>
      <c r="F563" s="96" t="n"/>
      <c r="G563" s="87">
        <f>IF(OR(P563="",N(P563)&lt;=1),"",INDEX($F$6:$F$3005,MATCH(D563&amp;"|"&amp;(P563-1),$O$6:$O$3005,0)))</f>
        <v/>
      </c>
      <c r="H563" s="87">
        <f>IF(G563="","",MAX(0,G563-F563))</f>
        <v/>
      </c>
      <c r="I563" s="95" t="n"/>
      <c r="J563" s="87">
        <f>IF(D563="","",IFERROR(INDEX(Eng_PAR,MATCH(D563,Eng_Label,0)),""))</f>
        <v/>
      </c>
      <c r="K563" s="97">
        <f>IF(OR(F563="",J563=""),"",F563-J563)</f>
        <v/>
      </c>
      <c r="L563" s="86">
        <f>IF(OR(F563="",J563="",N(J563)=0),"",IF(F563/J563&lt;=cfg_Crit,"CRITICAL",IF(F563/J563&lt;=cfg_Low,"LOW","OK")))</f>
        <v/>
      </c>
      <c r="M563" s="98">
        <f>IF(B563="","",DATE(YEAR(B563),MONTH(B563),1))</f>
        <v/>
      </c>
      <c r="N563" s="86">
        <f>IF(OR(B563="",D563=""),"","CNT-"&amp;TEXT(ROW()-5,"00000"))</f>
        <v/>
      </c>
      <c r="O563" s="86">
        <f>IF(P563="","",D563&amp;"|"&amp;P563)</f>
        <v/>
      </c>
      <c r="P563" s="86">
        <f>IF(OR(D563="",F563=""),"",COUNTIFS($D$6:D563,D563,$F$6:F563,"&lt;&gt;"))</f>
        <v/>
      </c>
    </row>
    <row r="564" ht="20" customHeight="1">
      <c r="B564" s="93" t="n"/>
      <c r="C564" s="94">
        <f>IF(B564="","",WEEKNUM(B564,21))</f>
        <v/>
      </c>
      <c r="D564" s="95" t="n"/>
      <c r="E564" s="86">
        <f>IF(D564="","",IFERROR(INDEX(Eng_Item,MATCH(D564,Eng_Label,0)),"not in list"))</f>
        <v/>
      </c>
      <c r="F564" s="96" t="n"/>
      <c r="G564" s="87">
        <f>IF(OR(P564="",N(P564)&lt;=1),"",INDEX($F$6:$F$3005,MATCH(D564&amp;"|"&amp;(P564-1),$O$6:$O$3005,0)))</f>
        <v/>
      </c>
      <c r="H564" s="87">
        <f>IF(G564="","",MAX(0,G564-F564))</f>
        <v/>
      </c>
      <c r="I564" s="95" t="n"/>
      <c r="J564" s="87">
        <f>IF(D564="","",IFERROR(INDEX(Eng_PAR,MATCH(D564,Eng_Label,0)),""))</f>
        <v/>
      </c>
      <c r="K564" s="97">
        <f>IF(OR(F564="",J564=""),"",F564-J564)</f>
        <v/>
      </c>
      <c r="L564" s="86">
        <f>IF(OR(F564="",J564="",N(J564)=0),"",IF(F564/J564&lt;=cfg_Crit,"CRITICAL",IF(F564/J564&lt;=cfg_Low,"LOW","OK")))</f>
        <v/>
      </c>
      <c r="M564" s="98">
        <f>IF(B564="","",DATE(YEAR(B564),MONTH(B564),1))</f>
        <v/>
      </c>
      <c r="N564" s="86">
        <f>IF(OR(B564="",D564=""),"","CNT-"&amp;TEXT(ROW()-5,"00000"))</f>
        <v/>
      </c>
      <c r="O564" s="86">
        <f>IF(P564="","",D564&amp;"|"&amp;P564)</f>
        <v/>
      </c>
      <c r="P564" s="86">
        <f>IF(OR(D564="",F564=""),"",COUNTIFS($D$6:D564,D564,$F$6:F564,"&lt;&gt;"))</f>
        <v/>
      </c>
    </row>
    <row r="565" ht="20" customHeight="1">
      <c r="B565" s="93" t="n"/>
      <c r="C565" s="94">
        <f>IF(B565="","",WEEKNUM(B565,21))</f>
        <v/>
      </c>
      <c r="D565" s="95" t="n"/>
      <c r="E565" s="86">
        <f>IF(D565="","",IFERROR(INDEX(Eng_Item,MATCH(D565,Eng_Label,0)),"not in list"))</f>
        <v/>
      </c>
      <c r="F565" s="96" t="n"/>
      <c r="G565" s="87">
        <f>IF(OR(P565="",N(P565)&lt;=1),"",INDEX($F$6:$F$3005,MATCH(D565&amp;"|"&amp;(P565-1),$O$6:$O$3005,0)))</f>
        <v/>
      </c>
      <c r="H565" s="87">
        <f>IF(G565="","",MAX(0,G565-F565))</f>
        <v/>
      </c>
      <c r="I565" s="95" t="n"/>
      <c r="J565" s="87">
        <f>IF(D565="","",IFERROR(INDEX(Eng_PAR,MATCH(D565,Eng_Label,0)),""))</f>
        <v/>
      </c>
      <c r="K565" s="97">
        <f>IF(OR(F565="",J565=""),"",F565-J565)</f>
        <v/>
      </c>
      <c r="L565" s="86">
        <f>IF(OR(F565="",J565="",N(J565)=0),"",IF(F565/J565&lt;=cfg_Crit,"CRITICAL",IF(F565/J565&lt;=cfg_Low,"LOW","OK")))</f>
        <v/>
      </c>
      <c r="M565" s="98">
        <f>IF(B565="","",DATE(YEAR(B565),MONTH(B565),1))</f>
        <v/>
      </c>
      <c r="N565" s="86">
        <f>IF(OR(B565="",D565=""),"","CNT-"&amp;TEXT(ROW()-5,"00000"))</f>
        <v/>
      </c>
      <c r="O565" s="86">
        <f>IF(P565="","",D565&amp;"|"&amp;P565)</f>
        <v/>
      </c>
      <c r="P565" s="86">
        <f>IF(OR(D565="",F565=""),"",COUNTIFS($D$6:D565,D565,$F$6:F565,"&lt;&gt;"))</f>
        <v/>
      </c>
    </row>
    <row r="566" ht="20" customHeight="1">
      <c r="B566" s="93" t="n"/>
      <c r="C566" s="94">
        <f>IF(B566="","",WEEKNUM(B566,21))</f>
        <v/>
      </c>
      <c r="D566" s="95" t="n"/>
      <c r="E566" s="86">
        <f>IF(D566="","",IFERROR(INDEX(Eng_Item,MATCH(D566,Eng_Label,0)),"not in list"))</f>
        <v/>
      </c>
      <c r="F566" s="96" t="n"/>
      <c r="G566" s="87">
        <f>IF(OR(P566="",N(P566)&lt;=1),"",INDEX($F$6:$F$3005,MATCH(D566&amp;"|"&amp;(P566-1),$O$6:$O$3005,0)))</f>
        <v/>
      </c>
      <c r="H566" s="87">
        <f>IF(G566="","",MAX(0,G566-F566))</f>
        <v/>
      </c>
      <c r="I566" s="95" t="n"/>
      <c r="J566" s="87">
        <f>IF(D566="","",IFERROR(INDEX(Eng_PAR,MATCH(D566,Eng_Label,0)),""))</f>
        <v/>
      </c>
      <c r="K566" s="97">
        <f>IF(OR(F566="",J566=""),"",F566-J566)</f>
        <v/>
      </c>
      <c r="L566" s="86">
        <f>IF(OR(F566="",J566="",N(J566)=0),"",IF(F566/J566&lt;=cfg_Crit,"CRITICAL",IF(F566/J566&lt;=cfg_Low,"LOW","OK")))</f>
        <v/>
      </c>
      <c r="M566" s="98">
        <f>IF(B566="","",DATE(YEAR(B566),MONTH(B566),1))</f>
        <v/>
      </c>
      <c r="N566" s="86">
        <f>IF(OR(B566="",D566=""),"","CNT-"&amp;TEXT(ROW()-5,"00000"))</f>
        <v/>
      </c>
      <c r="O566" s="86">
        <f>IF(P566="","",D566&amp;"|"&amp;P566)</f>
        <v/>
      </c>
      <c r="P566" s="86">
        <f>IF(OR(D566="",F566=""),"",COUNTIFS($D$6:D566,D566,$F$6:F566,"&lt;&gt;"))</f>
        <v/>
      </c>
    </row>
    <row r="567" ht="20" customHeight="1">
      <c r="B567" s="93" t="n"/>
      <c r="C567" s="94">
        <f>IF(B567="","",WEEKNUM(B567,21))</f>
        <v/>
      </c>
      <c r="D567" s="95" t="n"/>
      <c r="E567" s="86">
        <f>IF(D567="","",IFERROR(INDEX(Eng_Item,MATCH(D567,Eng_Label,0)),"not in list"))</f>
        <v/>
      </c>
      <c r="F567" s="96" t="n"/>
      <c r="G567" s="87">
        <f>IF(OR(P567="",N(P567)&lt;=1),"",INDEX($F$6:$F$3005,MATCH(D567&amp;"|"&amp;(P567-1),$O$6:$O$3005,0)))</f>
        <v/>
      </c>
      <c r="H567" s="87">
        <f>IF(G567="","",MAX(0,G567-F567))</f>
        <v/>
      </c>
      <c r="I567" s="95" t="n"/>
      <c r="J567" s="87">
        <f>IF(D567="","",IFERROR(INDEX(Eng_PAR,MATCH(D567,Eng_Label,0)),""))</f>
        <v/>
      </c>
      <c r="K567" s="97">
        <f>IF(OR(F567="",J567=""),"",F567-J567)</f>
        <v/>
      </c>
      <c r="L567" s="86">
        <f>IF(OR(F567="",J567="",N(J567)=0),"",IF(F567/J567&lt;=cfg_Crit,"CRITICAL",IF(F567/J567&lt;=cfg_Low,"LOW","OK")))</f>
        <v/>
      </c>
      <c r="M567" s="98">
        <f>IF(B567="","",DATE(YEAR(B567),MONTH(B567),1))</f>
        <v/>
      </c>
      <c r="N567" s="86">
        <f>IF(OR(B567="",D567=""),"","CNT-"&amp;TEXT(ROW()-5,"00000"))</f>
        <v/>
      </c>
      <c r="O567" s="86">
        <f>IF(P567="","",D567&amp;"|"&amp;P567)</f>
        <v/>
      </c>
      <c r="P567" s="86">
        <f>IF(OR(D567="",F567=""),"",COUNTIFS($D$6:D567,D567,$F$6:F567,"&lt;&gt;"))</f>
        <v/>
      </c>
    </row>
    <row r="568" ht="20" customHeight="1">
      <c r="B568" s="93" t="n"/>
      <c r="C568" s="94">
        <f>IF(B568="","",WEEKNUM(B568,21))</f>
        <v/>
      </c>
      <c r="D568" s="95" t="n"/>
      <c r="E568" s="86">
        <f>IF(D568="","",IFERROR(INDEX(Eng_Item,MATCH(D568,Eng_Label,0)),"not in list"))</f>
        <v/>
      </c>
      <c r="F568" s="96" t="n"/>
      <c r="G568" s="87">
        <f>IF(OR(P568="",N(P568)&lt;=1),"",INDEX($F$6:$F$3005,MATCH(D568&amp;"|"&amp;(P568-1),$O$6:$O$3005,0)))</f>
        <v/>
      </c>
      <c r="H568" s="87">
        <f>IF(G568="","",MAX(0,G568-F568))</f>
        <v/>
      </c>
      <c r="I568" s="95" t="n"/>
      <c r="J568" s="87">
        <f>IF(D568="","",IFERROR(INDEX(Eng_PAR,MATCH(D568,Eng_Label,0)),""))</f>
        <v/>
      </c>
      <c r="K568" s="97">
        <f>IF(OR(F568="",J568=""),"",F568-J568)</f>
        <v/>
      </c>
      <c r="L568" s="86">
        <f>IF(OR(F568="",J568="",N(J568)=0),"",IF(F568/J568&lt;=cfg_Crit,"CRITICAL",IF(F568/J568&lt;=cfg_Low,"LOW","OK")))</f>
        <v/>
      </c>
      <c r="M568" s="98">
        <f>IF(B568="","",DATE(YEAR(B568),MONTH(B568),1))</f>
        <v/>
      </c>
      <c r="N568" s="86">
        <f>IF(OR(B568="",D568=""),"","CNT-"&amp;TEXT(ROW()-5,"00000"))</f>
        <v/>
      </c>
      <c r="O568" s="86">
        <f>IF(P568="","",D568&amp;"|"&amp;P568)</f>
        <v/>
      </c>
      <c r="P568" s="86">
        <f>IF(OR(D568="",F568=""),"",COUNTIFS($D$6:D568,D568,$F$6:F568,"&lt;&gt;"))</f>
        <v/>
      </c>
    </row>
    <row r="569" ht="20" customHeight="1">
      <c r="B569" s="93" t="n"/>
      <c r="C569" s="94">
        <f>IF(B569="","",WEEKNUM(B569,21))</f>
        <v/>
      </c>
      <c r="D569" s="95" t="n"/>
      <c r="E569" s="86">
        <f>IF(D569="","",IFERROR(INDEX(Eng_Item,MATCH(D569,Eng_Label,0)),"not in list"))</f>
        <v/>
      </c>
      <c r="F569" s="96" t="n"/>
      <c r="G569" s="87">
        <f>IF(OR(P569="",N(P569)&lt;=1),"",INDEX($F$6:$F$3005,MATCH(D569&amp;"|"&amp;(P569-1),$O$6:$O$3005,0)))</f>
        <v/>
      </c>
      <c r="H569" s="87">
        <f>IF(G569="","",MAX(0,G569-F569))</f>
        <v/>
      </c>
      <c r="I569" s="95" t="n"/>
      <c r="J569" s="87">
        <f>IF(D569="","",IFERROR(INDEX(Eng_PAR,MATCH(D569,Eng_Label,0)),""))</f>
        <v/>
      </c>
      <c r="K569" s="97">
        <f>IF(OR(F569="",J569=""),"",F569-J569)</f>
        <v/>
      </c>
      <c r="L569" s="86">
        <f>IF(OR(F569="",J569="",N(J569)=0),"",IF(F569/J569&lt;=cfg_Crit,"CRITICAL",IF(F569/J569&lt;=cfg_Low,"LOW","OK")))</f>
        <v/>
      </c>
      <c r="M569" s="98">
        <f>IF(B569="","",DATE(YEAR(B569),MONTH(B569),1))</f>
        <v/>
      </c>
      <c r="N569" s="86">
        <f>IF(OR(B569="",D569=""),"","CNT-"&amp;TEXT(ROW()-5,"00000"))</f>
        <v/>
      </c>
      <c r="O569" s="86">
        <f>IF(P569="","",D569&amp;"|"&amp;P569)</f>
        <v/>
      </c>
      <c r="P569" s="86">
        <f>IF(OR(D569="",F569=""),"",COUNTIFS($D$6:D569,D569,$F$6:F569,"&lt;&gt;"))</f>
        <v/>
      </c>
    </row>
    <row r="570" ht="20" customHeight="1">
      <c r="B570" s="93" t="n"/>
      <c r="C570" s="94">
        <f>IF(B570="","",WEEKNUM(B570,21))</f>
        <v/>
      </c>
      <c r="D570" s="95" t="n"/>
      <c r="E570" s="86">
        <f>IF(D570="","",IFERROR(INDEX(Eng_Item,MATCH(D570,Eng_Label,0)),"not in list"))</f>
        <v/>
      </c>
      <c r="F570" s="96" t="n"/>
      <c r="G570" s="87">
        <f>IF(OR(P570="",N(P570)&lt;=1),"",INDEX($F$6:$F$3005,MATCH(D570&amp;"|"&amp;(P570-1),$O$6:$O$3005,0)))</f>
        <v/>
      </c>
      <c r="H570" s="87">
        <f>IF(G570="","",MAX(0,G570-F570))</f>
        <v/>
      </c>
      <c r="I570" s="95" t="n"/>
      <c r="J570" s="87">
        <f>IF(D570="","",IFERROR(INDEX(Eng_PAR,MATCH(D570,Eng_Label,0)),""))</f>
        <v/>
      </c>
      <c r="K570" s="97">
        <f>IF(OR(F570="",J570=""),"",F570-J570)</f>
        <v/>
      </c>
      <c r="L570" s="86">
        <f>IF(OR(F570="",J570="",N(J570)=0),"",IF(F570/J570&lt;=cfg_Crit,"CRITICAL",IF(F570/J570&lt;=cfg_Low,"LOW","OK")))</f>
        <v/>
      </c>
      <c r="M570" s="98">
        <f>IF(B570="","",DATE(YEAR(B570),MONTH(B570),1))</f>
        <v/>
      </c>
      <c r="N570" s="86">
        <f>IF(OR(B570="",D570=""),"","CNT-"&amp;TEXT(ROW()-5,"00000"))</f>
        <v/>
      </c>
      <c r="O570" s="86">
        <f>IF(P570="","",D570&amp;"|"&amp;P570)</f>
        <v/>
      </c>
      <c r="P570" s="86">
        <f>IF(OR(D570="",F570=""),"",COUNTIFS($D$6:D570,D570,$F$6:F570,"&lt;&gt;"))</f>
        <v/>
      </c>
    </row>
    <row r="571" ht="20" customHeight="1">
      <c r="B571" s="93" t="n"/>
      <c r="C571" s="94">
        <f>IF(B571="","",WEEKNUM(B571,21))</f>
        <v/>
      </c>
      <c r="D571" s="95" t="n"/>
      <c r="E571" s="86">
        <f>IF(D571="","",IFERROR(INDEX(Eng_Item,MATCH(D571,Eng_Label,0)),"not in list"))</f>
        <v/>
      </c>
      <c r="F571" s="96" t="n"/>
      <c r="G571" s="87">
        <f>IF(OR(P571="",N(P571)&lt;=1),"",INDEX($F$6:$F$3005,MATCH(D571&amp;"|"&amp;(P571-1),$O$6:$O$3005,0)))</f>
        <v/>
      </c>
      <c r="H571" s="87">
        <f>IF(G571="","",MAX(0,G571-F571))</f>
        <v/>
      </c>
      <c r="I571" s="95" t="n"/>
      <c r="J571" s="87">
        <f>IF(D571="","",IFERROR(INDEX(Eng_PAR,MATCH(D571,Eng_Label,0)),""))</f>
        <v/>
      </c>
      <c r="K571" s="97">
        <f>IF(OR(F571="",J571=""),"",F571-J571)</f>
        <v/>
      </c>
      <c r="L571" s="86">
        <f>IF(OR(F571="",J571="",N(J571)=0),"",IF(F571/J571&lt;=cfg_Crit,"CRITICAL",IF(F571/J571&lt;=cfg_Low,"LOW","OK")))</f>
        <v/>
      </c>
      <c r="M571" s="98">
        <f>IF(B571="","",DATE(YEAR(B571),MONTH(B571),1))</f>
        <v/>
      </c>
      <c r="N571" s="86">
        <f>IF(OR(B571="",D571=""),"","CNT-"&amp;TEXT(ROW()-5,"00000"))</f>
        <v/>
      </c>
      <c r="O571" s="86">
        <f>IF(P571="","",D571&amp;"|"&amp;P571)</f>
        <v/>
      </c>
      <c r="P571" s="86">
        <f>IF(OR(D571="",F571=""),"",COUNTIFS($D$6:D571,D571,$F$6:F571,"&lt;&gt;"))</f>
        <v/>
      </c>
    </row>
    <row r="572" ht="20" customHeight="1">
      <c r="B572" s="93" t="n"/>
      <c r="C572" s="94">
        <f>IF(B572="","",WEEKNUM(B572,21))</f>
        <v/>
      </c>
      <c r="D572" s="95" t="n"/>
      <c r="E572" s="86">
        <f>IF(D572="","",IFERROR(INDEX(Eng_Item,MATCH(D572,Eng_Label,0)),"not in list"))</f>
        <v/>
      </c>
      <c r="F572" s="96" t="n"/>
      <c r="G572" s="87">
        <f>IF(OR(P572="",N(P572)&lt;=1),"",INDEX($F$6:$F$3005,MATCH(D572&amp;"|"&amp;(P572-1),$O$6:$O$3005,0)))</f>
        <v/>
      </c>
      <c r="H572" s="87">
        <f>IF(G572="","",MAX(0,G572-F572))</f>
        <v/>
      </c>
      <c r="I572" s="95" t="n"/>
      <c r="J572" s="87">
        <f>IF(D572="","",IFERROR(INDEX(Eng_PAR,MATCH(D572,Eng_Label,0)),""))</f>
        <v/>
      </c>
      <c r="K572" s="97">
        <f>IF(OR(F572="",J572=""),"",F572-J572)</f>
        <v/>
      </c>
      <c r="L572" s="86">
        <f>IF(OR(F572="",J572="",N(J572)=0),"",IF(F572/J572&lt;=cfg_Crit,"CRITICAL",IF(F572/J572&lt;=cfg_Low,"LOW","OK")))</f>
        <v/>
      </c>
      <c r="M572" s="98">
        <f>IF(B572="","",DATE(YEAR(B572),MONTH(B572),1))</f>
        <v/>
      </c>
      <c r="N572" s="86">
        <f>IF(OR(B572="",D572=""),"","CNT-"&amp;TEXT(ROW()-5,"00000"))</f>
        <v/>
      </c>
      <c r="O572" s="86">
        <f>IF(P572="","",D572&amp;"|"&amp;P572)</f>
        <v/>
      </c>
      <c r="P572" s="86">
        <f>IF(OR(D572="",F572=""),"",COUNTIFS($D$6:D572,D572,$F$6:F572,"&lt;&gt;"))</f>
        <v/>
      </c>
    </row>
    <row r="573" ht="20" customHeight="1">
      <c r="B573" s="93" t="n"/>
      <c r="C573" s="94">
        <f>IF(B573="","",WEEKNUM(B573,21))</f>
        <v/>
      </c>
      <c r="D573" s="95" t="n"/>
      <c r="E573" s="86">
        <f>IF(D573="","",IFERROR(INDEX(Eng_Item,MATCH(D573,Eng_Label,0)),"not in list"))</f>
        <v/>
      </c>
      <c r="F573" s="96" t="n"/>
      <c r="G573" s="87">
        <f>IF(OR(P573="",N(P573)&lt;=1),"",INDEX($F$6:$F$3005,MATCH(D573&amp;"|"&amp;(P573-1),$O$6:$O$3005,0)))</f>
        <v/>
      </c>
      <c r="H573" s="87">
        <f>IF(G573="","",MAX(0,G573-F573))</f>
        <v/>
      </c>
      <c r="I573" s="95" t="n"/>
      <c r="J573" s="87">
        <f>IF(D573="","",IFERROR(INDEX(Eng_PAR,MATCH(D573,Eng_Label,0)),""))</f>
        <v/>
      </c>
      <c r="K573" s="97">
        <f>IF(OR(F573="",J573=""),"",F573-J573)</f>
        <v/>
      </c>
      <c r="L573" s="86">
        <f>IF(OR(F573="",J573="",N(J573)=0),"",IF(F573/J573&lt;=cfg_Crit,"CRITICAL",IF(F573/J573&lt;=cfg_Low,"LOW","OK")))</f>
        <v/>
      </c>
      <c r="M573" s="98">
        <f>IF(B573="","",DATE(YEAR(B573),MONTH(B573),1))</f>
        <v/>
      </c>
      <c r="N573" s="86">
        <f>IF(OR(B573="",D573=""),"","CNT-"&amp;TEXT(ROW()-5,"00000"))</f>
        <v/>
      </c>
      <c r="O573" s="86">
        <f>IF(P573="","",D573&amp;"|"&amp;P573)</f>
        <v/>
      </c>
      <c r="P573" s="86">
        <f>IF(OR(D573="",F573=""),"",COUNTIFS($D$6:D573,D573,$F$6:F573,"&lt;&gt;"))</f>
        <v/>
      </c>
    </row>
    <row r="574" ht="20" customHeight="1">
      <c r="B574" s="93" t="n"/>
      <c r="C574" s="94">
        <f>IF(B574="","",WEEKNUM(B574,21))</f>
        <v/>
      </c>
      <c r="D574" s="95" t="n"/>
      <c r="E574" s="86">
        <f>IF(D574="","",IFERROR(INDEX(Eng_Item,MATCH(D574,Eng_Label,0)),"not in list"))</f>
        <v/>
      </c>
      <c r="F574" s="96" t="n"/>
      <c r="G574" s="87">
        <f>IF(OR(P574="",N(P574)&lt;=1),"",INDEX($F$6:$F$3005,MATCH(D574&amp;"|"&amp;(P574-1),$O$6:$O$3005,0)))</f>
        <v/>
      </c>
      <c r="H574" s="87">
        <f>IF(G574="","",MAX(0,G574-F574))</f>
        <v/>
      </c>
      <c r="I574" s="95" t="n"/>
      <c r="J574" s="87">
        <f>IF(D574="","",IFERROR(INDEX(Eng_PAR,MATCH(D574,Eng_Label,0)),""))</f>
        <v/>
      </c>
      <c r="K574" s="97">
        <f>IF(OR(F574="",J574=""),"",F574-J574)</f>
        <v/>
      </c>
      <c r="L574" s="86">
        <f>IF(OR(F574="",J574="",N(J574)=0),"",IF(F574/J574&lt;=cfg_Crit,"CRITICAL",IF(F574/J574&lt;=cfg_Low,"LOW","OK")))</f>
        <v/>
      </c>
      <c r="M574" s="98">
        <f>IF(B574="","",DATE(YEAR(B574),MONTH(B574),1))</f>
        <v/>
      </c>
      <c r="N574" s="86">
        <f>IF(OR(B574="",D574=""),"","CNT-"&amp;TEXT(ROW()-5,"00000"))</f>
        <v/>
      </c>
      <c r="O574" s="86">
        <f>IF(P574="","",D574&amp;"|"&amp;P574)</f>
        <v/>
      </c>
      <c r="P574" s="86">
        <f>IF(OR(D574="",F574=""),"",COUNTIFS($D$6:D574,D574,$F$6:F574,"&lt;&gt;"))</f>
        <v/>
      </c>
    </row>
    <row r="575" ht="20" customHeight="1">
      <c r="B575" s="93" t="n"/>
      <c r="C575" s="94">
        <f>IF(B575="","",WEEKNUM(B575,21))</f>
        <v/>
      </c>
      <c r="D575" s="95" t="n"/>
      <c r="E575" s="86">
        <f>IF(D575="","",IFERROR(INDEX(Eng_Item,MATCH(D575,Eng_Label,0)),"not in list"))</f>
        <v/>
      </c>
      <c r="F575" s="96" t="n"/>
      <c r="G575" s="87">
        <f>IF(OR(P575="",N(P575)&lt;=1),"",INDEX($F$6:$F$3005,MATCH(D575&amp;"|"&amp;(P575-1),$O$6:$O$3005,0)))</f>
        <v/>
      </c>
      <c r="H575" s="87">
        <f>IF(G575="","",MAX(0,G575-F575))</f>
        <v/>
      </c>
      <c r="I575" s="95" t="n"/>
      <c r="J575" s="87">
        <f>IF(D575="","",IFERROR(INDEX(Eng_PAR,MATCH(D575,Eng_Label,0)),""))</f>
        <v/>
      </c>
      <c r="K575" s="97">
        <f>IF(OR(F575="",J575=""),"",F575-J575)</f>
        <v/>
      </c>
      <c r="L575" s="86">
        <f>IF(OR(F575="",J575="",N(J575)=0),"",IF(F575/J575&lt;=cfg_Crit,"CRITICAL",IF(F575/J575&lt;=cfg_Low,"LOW","OK")))</f>
        <v/>
      </c>
      <c r="M575" s="98">
        <f>IF(B575="","",DATE(YEAR(B575),MONTH(B575),1))</f>
        <v/>
      </c>
      <c r="N575" s="86">
        <f>IF(OR(B575="",D575=""),"","CNT-"&amp;TEXT(ROW()-5,"00000"))</f>
        <v/>
      </c>
      <c r="O575" s="86">
        <f>IF(P575="","",D575&amp;"|"&amp;P575)</f>
        <v/>
      </c>
      <c r="P575" s="86">
        <f>IF(OR(D575="",F575=""),"",COUNTIFS($D$6:D575,D575,$F$6:F575,"&lt;&gt;"))</f>
        <v/>
      </c>
    </row>
    <row r="576" ht="20" customHeight="1">
      <c r="B576" s="93" t="n"/>
      <c r="C576" s="94">
        <f>IF(B576="","",WEEKNUM(B576,21))</f>
        <v/>
      </c>
      <c r="D576" s="95" t="n"/>
      <c r="E576" s="86">
        <f>IF(D576="","",IFERROR(INDEX(Eng_Item,MATCH(D576,Eng_Label,0)),"not in list"))</f>
        <v/>
      </c>
      <c r="F576" s="96" t="n"/>
      <c r="G576" s="87">
        <f>IF(OR(P576="",N(P576)&lt;=1),"",INDEX($F$6:$F$3005,MATCH(D576&amp;"|"&amp;(P576-1),$O$6:$O$3005,0)))</f>
        <v/>
      </c>
      <c r="H576" s="87">
        <f>IF(G576="","",MAX(0,G576-F576))</f>
        <v/>
      </c>
      <c r="I576" s="95" t="n"/>
      <c r="J576" s="87">
        <f>IF(D576="","",IFERROR(INDEX(Eng_PAR,MATCH(D576,Eng_Label,0)),""))</f>
        <v/>
      </c>
      <c r="K576" s="97">
        <f>IF(OR(F576="",J576=""),"",F576-J576)</f>
        <v/>
      </c>
      <c r="L576" s="86">
        <f>IF(OR(F576="",J576="",N(J576)=0),"",IF(F576/J576&lt;=cfg_Crit,"CRITICAL",IF(F576/J576&lt;=cfg_Low,"LOW","OK")))</f>
        <v/>
      </c>
      <c r="M576" s="98">
        <f>IF(B576="","",DATE(YEAR(B576),MONTH(B576),1))</f>
        <v/>
      </c>
      <c r="N576" s="86">
        <f>IF(OR(B576="",D576=""),"","CNT-"&amp;TEXT(ROW()-5,"00000"))</f>
        <v/>
      </c>
      <c r="O576" s="86">
        <f>IF(P576="","",D576&amp;"|"&amp;P576)</f>
        <v/>
      </c>
      <c r="P576" s="86">
        <f>IF(OR(D576="",F576=""),"",COUNTIFS($D$6:D576,D576,$F$6:F576,"&lt;&gt;"))</f>
        <v/>
      </c>
    </row>
    <row r="577" ht="20" customHeight="1">
      <c r="B577" s="93" t="n"/>
      <c r="C577" s="94">
        <f>IF(B577="","",WEEKNUM(B577,21))</f>
        <v/>
      </c>
      <c r="D577" s="95" t="n"/>
      <c r="E577" s="86">
        <f>IF(D577="","",IFERROR(INDEX(Eng_Item,MATCH(D577,Eng_Label,0)),"not in list"))</f>
        <v/>
      </c>
      <c r="F577" s="96" t="n"/>
      <c r="G577" s="87">
        <f>IF(OR(P577="",N(P577)&lt;=1),"",INDEX($F$6:$F$3005,MATCH(D577&amp;"|"&amp;(P577-1),$O$6:$O$3005,0)))</f>
        <v/>
      </c>
      <c r="H577" s="87">
        <f>IF(G577="","",MAX(0,G577-F577))</f>
        <v/>
      </c>
      <c r="I577" s="95" t="n"/>
      <c r="J577" s="87">
        <f>IF(D577="","",IFERROR(INDEX(Eng_PAR,MATCH(D577,Eng_Label,0)),""))</f>
        <v/>
      </c>
      <c r="K577" s="97">
        <f>IF(OR(F577="",J577=""),"",F577-J577)</f>
        <v/>
      </c>
      <c r="L577" s="86">
        <f>IF(OR(F577="",J577="",N(J577)=0),"",IF(F577/J577&lt;=cfg_Crit,"CRITICAL",IF(F577/J577&lt;=cfg_Low,"LOW","OK")))</f>
        <v/>
      </c>
      <c r="M577" s="98">
        <f>IF(B577="","",DATE(YEAR(B577),MONTH(B577),1))</f>
        <v/>
      </c>
      <c r="N577" s="86">
        <f>IF(OR(B577="",D577=""),"","CNT-"&amp;TEXT(ROW()-5,"00000"))</f>
        <v/>
      </c>
      <c r="O577" s="86">
        <f>IF(P577="","",D577&amp;"|"&amp;P577)</f>
        <v/>
      </c>
      <c r="P577" s="86">
        <f>IF(OR(D577="",F577=""),"",COUNTIFS($D$6:D577,D577,$F$6:F577,"&lt;&gt;"))</f>
        <v/>
      </c>
    </row>
    <row r="578" ht="20" customHeight="1">
      <c r="B578" s="93" t="n"/>
      <c r="C578" s="94">
        <f>IF(B578="","",WEEKNUM(B578,21))</f>
        <v/>
      </c>
      <c r="D578" s="95" t="n"/>
      <c r="E578" s="86">
        <f>IF(D578="","",IFERROR(INDEX(Eng_Item,MATCH(D578,Eng_Label,0)),"not in list"))</f>
        <v/>
      </c>
      <c r="F578" s="96" t="n"/>
      <c r="G578" s="87">
        <f>IF(OR(P578="",N(P578)&lt;=1),"",INDEX($F$6:$F$3005,MATCH(D578&amp;"|"&amp;(P578-1),$O$6:$O$3005,0)))</f>
        <v/>
      </c>
      <c r="H578" s="87">
        <f>IF(G578="","",MAX(0,G578-F578))</f>
        <v/>
      </c>
      <c r="I578" s="95" t="n"/>
      <c r="J578" s="87">
        <f>IF(D578="","",IFERROR(INDEX(Eng_PAR,MATCH(D578,Eng_Label,0)),""))</f>
        <v/>
      </c>
      <c r="K578" s="97">
        <f>IF(OR(F578="",J578=""),"",F578-J578)</f>
        <v/>
      </c>
      <c r="L578" s="86">
        <f>IF(OR(F578="",J578="",N(J578)=0),"",IF(F578/J578&lt;=cfg_Crit,"CRITICAL",IF(F578/J578&lt;=cfg_Low,"LOW","OK")))</f>
        <v/>
      </c>
      <c r="M578" s="98">
        <f>IF(B578="","",DATE(YEAR(B578),MONTH(B578),1))</f>
        <v/>
      </c>
      <c r="N578" s="86">
        <f>IF(OR(B578="",D578=""),"","CNT-"&amp;TEXT(ROW()-5,"00000"))</f>
        <v/>
      </c>
      <c r="O578" s="86">
        <f>IF(P578="","",D578&amp;"|"&amp;P578)</f>
        <v/>
      </c>
      <c r="P578" s="86">
        <f>IF(OR(D578="",F578=""),"",COUNTIFS($D$6:D578,D578,$F$6:F578,"&lt;&gt;"))</f>
        <v/>
      </c>
    </row>
    <row r="579" ht="20" customHeight="1">
      <c r="B579" s="93" t="n"/>
      <c r="C579" s="94">
        <f>IF(B579="","",WEEKNUM(B579,21))</f>
        <v/>
      </c>
      <c r="D579" s="95" t="n"/>
      <c r="E579" s="86">
        <f>IF(D579="","",IFERROR(INDEX(Eng_Item,MATCH(D579,Eng_Label,0)),"not in list"))</f>
        <v/>
      </c>
      <c r="F579" s="96" t="n"/>
      <c r="G579" s="87">
        <f>IF(OR(P579="",N(P579)&lt;=1),"",INDEX($F$6:$F$3005,MATCH(D579&amp;"|"&amp;(P579-1),$O$6:$O$3005,0)))</f>
        <v/>
      </c>
      <c r="H579" s="87">
        <f>IF(G579="","",MAX(0,G579-F579))</f>
        <v/>
      </c>
      <c r="I579" s="95" t="n"/>
      <c r="J579" s="87">
        <f>IF(D579="","",IFERROR(INDEX(Eng_PAR,MATCH(D579,Eng_Label,0)),""))</f>
        <v/>
      </c>
      <c r="K579" s="97">
        <f>IF(OR(F579="",J579=""),"",F579-J579)</f>
        <v/>
      </c>
      <c r="L579" s="86">
        <f>IF(OR(F579="",J579="",N(J579)=0),"",IF(F579/J579&lt;=cfg_Crit,"CRITICAL",IF(F579/J579&lt;=cfg_Low,"LOW","OK")))</f>
        <v/>
      </c>
      <c r="M579" s="98">
        <f>IF(B579="","",DATE(YEAR(B579),MONTH(B579),1))</f>
        <v/>
      </c>
      <c r="N579" s="86">
        <f>IF(OR(B579="",D579=""),"","CNT-"&amp;TEXT(ROW()-5,"00000"))</f>
        <v/>
      </c>
      <c r="O579" s="86">
        <f>IF(P579="","",D579&amp;"|"&amp;P579)</f>
        <v/>
      </c>
      <c r="P579" s="86">
        <f>IF(OR(D579="",F579=""),"",COUNTIFS($D$6:D579,D579,$F$6:F579,"&lt;&gt;"))</f>
        <v/>
      </c>
    </row>
    <row r="580" ht="20" customHeight="1">
      <c r="B580" s="93" t="n"/>
      <c r="C580" s="94">
        <f>IF(B580="","",WEEKNUM(B580,21))</f>
        <v/>
      </c>
      <c r="D580" s="95" t="n"/>
      <c r="E580" s="86">
        <f>IF(D580="","",IFERROR(INDEX(Eng_Item,MATCH(D580,Eng_Label,0)),"not in list"))</f>
        <v/>
      </c>
      <c r="F580" s="96" t="n"/>
      <c r="G580" s="87">
        <f>IF(OR(P580="",N(P580)&lt;=1),"",INDEX($F$6:$F$3005,MATCH(D580&amp;"|"&amp;(P580-1),$O$6:$O$3005,0)))</f>
        <v/>
      </c>
      <c r="H580" s="87">
        <f>IF(G580="","",MAX(0,G580-F580))</f>
        <v/>
      </c>
      <c r="I580" s="95" t="n"/>
      <c r="J580" s="87">
        <f>IF(D580="","",IFERROR(INDEX(Eng_PAR,MATCH(D580,Eng_Label,0)),""))</f>
        <v/>
      </c>
      <c r="K580" s="97">
        <f>IF(OR(F580="",J580=""),"",F580-J580)</f>
        <v/>
      </c>
      <c r="L580" s="86">
        <f>IF(OR(F580="",J580="",N(J580)=0),"",IF(F580/J580&lt;=cfg_Crit,"CRITICAL",IF(F580/J580&lt;=cfg_Low,"LOW","OK")))</f>
        <v/>
      </c>
      <c r="M580" s="98">
        <f>IF(B580="","",DATE(YEAR(B580),MONTH(B580),1))</f>
        <v/>
      </c>
      <c r="N580" s="86">
        <f>IF(OR(B580="",D580=""),"","CNT-"&amp;TEXT(ROW()-5,"00000"))</f>
        <v/>
      </c>
      <c r="O580" s="86">
        <f>IF(P580="","",D580&amp;"|"&amp;P580)</f>
        <v/>
      </c>
      <c r="P580" s="86">
        <f>IF(OR(D580="",F580=""),"",COUNTIFS($D$6:D580,D580,$F$6:F580,"&lt;&gt;"))</f>
        <v/>
      </c>
    </row>
    <row r="581" ht="20" customHeight="1">
      <c r="B581" s="93" t="n"/>
      <c r="C581" s="94">
        <f>IF(B581="","",WEEKNUM(B581,21))</f>
        <v/>
      </c>
      <c r="D581" s="95" t="n"/>
      <c r="E581" s="86">
        <f>IF(D581="","",IFERROR(INDEX(Eng_Item,MATCH(D581,Eng_Label,0)),"not in list"))</f>
        <v/>
      </c>
      <c r="F581" s="96" t="n"/>
      <c r="G581" s="87">
        <f>IF(OR(P581="",N(P581)&lt;=1),"",INDEX($F$6:$F$3005,MATCH(D581&amp;"|"&amp;(P581-1),$O$6:$O$3005,0)))</f>
        <v/>
      </c>
      <c r="H581" s="87">
        <f>IF(G581="","",MAX(0,G581-F581))</f>
        <v/>
      </c>
      <c r="I581" s="95" t="n"/>
      <c r="J581" s="87">
        <f>IF(D581="","",IFERROR(INDEX(Eng_PAR,MATCH(D581,Eng_Label,0)),""))</f>
        <v/>
      </c>
      <c r="K581" s="97">
        <f>IF(OR(F581="",J581=""),"",F581-J581)</f>
        <v/>
      </c>
      <c r="L581" s="86">
        <f>IF(OR(F581="",J581="",N(J581)=0),"",IF(F581/J581&lt;=cfg_Crit,"CRITICAL",IF(F581/J581&lt;=cfg_Low,"LOW","OK")))</f>
        <v/>
      </c>
      <c r="M581" s="98">
        <f>IF(B581="","",DATE(YEAR(B581),MONTH(B581),1))</f>
        <v/>
      </c>
      <c r="N581" s="86">
        <f>IF(OR(B581="",D581=""),"","CNT-"&amp;TEXT(ROW()-5,"00000"))</f>
        <v/>
      </c>
      <c r="O581" s="86">
        <f>IF(P581="","",D581&amp;"|"&amp;P581)</f>
        <v/>
      </c>
      <c r="P581" s="86">
        <f>IF(OR(D581="",F581=""),"",COUNTIFS($D$6:D581,D581,$F$6:F581,"&lt;&gt;"))</f>
        <v/>
      </c>
    </row>
    <row r="582" ht="20" customHeight="1">
      <c r="B582" s="93" t="n"/>
      <c r="C582" s="94">
        <f>IF(B582="","",WEEKNUM(B582,21))</f>
        <v/>
      </c>
      <c r="D582" s="95" t="n"/>
      <c r="E582" s="86">
        <f>IF(D582="","",IFERROR(INDEX(Eng_Item,MATCH(D582,Eng_Label,0)),"not in list"))</f>
        <v/>
      </c>
      <c r="F582" s="96" t="n"/>
      <c r="G582" s="87">
        <f>IF(OR(P582="",N(P582)&lt;=1),"",INDEX($F$6:$F$3005,MATCH(D582&amp;"|"&amp;(P582-1),$O$6:$O$3005,0)))</f>
        <v/>
      </c>
      <c r="H582" s="87">
        <f>IF(G582="","",MAX(0,G582-F582))</f>
        <v/>
      </c>
      <c r="I582" s="95" t="n"/>
      <c r="J582" s="87">
        <f>IF(D582="","",IFERROR(INDEX(Eng_PAR,MATCH(D582,Eng_Label,0)),""))</f>
        <v/>
      </c>
      <c r="K582" s="97">
        <f>IF(OR(F582="",J582=""),"",F582-J582)</f>
        <v/>
      </c>
      <c r="L582" s="86">
        <f>IF(OR(F582="",J582="",N(J582)=0),"",IF(F582/J582&lt;=cfg_Crit,"CRITICAL",IF(F582/J582&lt;=cfg_Low,"LOW","OK")))</f>
        <v/>
      </c>
      <c r="M582" s="98">
        <f>IF(B582="","",DATE(YEAR(B582),MONTH(B582),1))</f>
        <v/>
      </c>
      <c r="N582" s="86">
        <f>IF(OR(B582="",D582=""),"","CNT-"&amp;TEXT(ROW()-5,"00000"))</f>
        <v/>
      </c>
      <c r="O582" s="86">
        <f>IF(P582="","",D582&amp;"|"&amp;P582)</f>
        <v/>
      </c>
      <c r="P582" s="86">
        <f>IF(OR(D582="",F582=""),"",COUNTIFS($D$6:D582,D582,$F$6:F582,"&lt;&gt;"))</f>
        <v/>
      </c>
    </row>
    <row r="583" ht="20" customHeight="1">
      <c r="B583" s="93" t="n"/>
      <c r="C583" s="94">
        <f>IF(B583="","",WEEKNUM(B583,21))</f>
        <v/>
      </c>
      <c r="D583" s="95" t="n"/>
      <c r="E583" s="86">
        <f>IF(D583="","",IFERROR(INDEX(Eng_Item,MATCH(D583,Eng_Label,0)),"not in list"))</f>
        <v/>
      </c>
      <c r="F583" s="96" t="n"/>
      <c r="G583" s="87">
        <f>IF(OR(P583="",N(P583)&lt;=1),"",INDEX($F$6:$F$3005,MATCH(D583&amp;"|"&amp;(P583-1),$O$6:$O$3005,0)))</f>
        <v/>
      </c>
      <c r="H583" s="87">
        <f>IF(G583="","",MAX(0,G583-F583))</f>
        <v/>
      </c>
      <c r="I583" s="95" t="n"/>
      <c r="J583" s="87">
        <f>IF(D583="","",IFERROR(INDEX(Eng_PAR,MATCH(D583,Eng_Label,0)),""))</f>
        <v/>
      </c>
      <c r="K583" s="97">
        <f>IF(OR(F583="",J583=""),"",F583-J583)</f>
        <v/>
      </c>
      <c r="L583" s="86">
        <f>IF(OR(F583="",J583="",N(J583)=0),"",IF(F583/J583&lt;=cfg_Crit,"CRITICAL",IF(F583/J583&lt;=cfg_Low,"LOW","OK")))</f>
        <v/>
      </c>
      <c r="M583" s="98">
        <f>IF(B583="","",DATE(YEAR(B583),MONTH(B583),1))</f>
        <v/>
      </c>
      <c r="N583" s="86">
        <f>IF(OR(B583="",D583=""),"","CNT-"&amp;TEXT(ROW()-5,"00000"))</f>
        <v/>
      </c>
      <c r="O583" s="86">
        <f>IF(P583="","",D583&amp;"|"&amp;P583)</f>
        <v/>
      </c>
      <c r="P583" s="86">
        <f>IF(OR(D583="",F583=""),"",COUNTIFS($D$6:D583,D583,$F$6:F583,"&lt;&gt;"))</f>
        <v/>
      </c>
    </row>
    <row r="584" ht="20" customHeight="1">
      <c r="B584" s="93" t="n"/>
      <c r="C584" s="94">
        <f>IF(B584="","",WEEKNUM(B584,21))</f>
        <v/>
      </c>
      <c r="D584" s="95" t="n"/>
      <c r="E584" s="86">
        <f>IF(D584="","",IFERROR(INDEX(Eng_Item,MATCH(D584,Eng_Label,0)),"not in list"))</f>
        <v/>
      </c>
      <c r="F584" s="96" t="n"/>
      <c r="G584" s="87">
        <f>IF(OR(P584="",N(P584)&lt;=1),"",INDEX($F$6:$F$3005,MATCH(D584&amp;"|"&amp;(P584-1),$O$6:$O$3005,0)))</f>
        <v/>
      </c>
      <c r="H584" s="87">
        <f>IF(G584="","",MAX(0,G584-F584))</f>
        <v/>
      </c>
      <c r="I584" s="95" t="n"/>
      <c r="J584" s="87">
        <f>IF(D584="","",IFERROR(INDEX(Eng_PAR,MATCH(D584,Eng_Label,0)),""))</f>
        <v/>
      </c>
      <c r="K584" s="97">
        <f>IF(OR(F584="",J584=""),"",F584-J584)</f>
        <v/>
      </c>
      <c r="L584" s="86">
        <f>IF(OR(F584="",J584="",N(J584)=0),"",IF(F584/J584&lt;=cfg_Crit,"CRITICAL",IF(F584/J584&lt;=cfg_Low,"LOW","OK")))</f>
        <v/>
      </c>
      <c r="M584" s="98">
        <f>IF(B584="","",DATE(YEAR(B584),MONTH(B584),1))</f>
        <v/>
      </c>
      <c r="N584" s="86">
        <f>IF(OR(B584="",D584=""),"","CNT-"&amp;TEXT(ROW()-5,"00000"))</f>
        <v/>
      </c>
      <c r="O584" s="86">
        <f>IF(P584="","",D584&amp;"|"&amp;P584)</f>
        <v/>
      </c>
      <c r="P584" s="86">
        <f>IF(OR(D584="",F584=""),"",COUNTIFS($D$6:D584,D584,$F$6:F584,"&lt;&gt;"))</f>
        <v/>
      </c>
    </row>
    <row r="585" ht="20" customHeight="1">
      <c r="B585" s="93" t="n"/>
      <c r="C585" s="94">
        <f>IF(B585="","",WEEKNUM(B585,21))</f>
        <v/>
      </c>
      <c r="D585" s="95" t="n"/>
      <c r="E585" s="86">
        <f>IF(D585="","",IFERROR(INDEX(Eng_Item,MATCH(D585,Eng_Label,0)),"not in list"))</f>
        <v/>
      </c>
      <c r="F585" s="96" t="n"/>
      <c r="G585" s="87">
        <f>IF(OR(P585="",N(P585)&lt;=1),"",INDEX($F$6:$F$3005,MATCH(D585&amp;"|"&amp;(P585-1),$O$6:$O$3005,0)))</f>
        <v/>
      </c>
      <c r="H585" s="87">
        <f>IF(G585="","",MAX(0,G585-F585))</f>
        <v/>
      </c>
      <c r="I585" s="95" t="n"/>
      <c r="J585" s="87">
        <f>IF(D585="","",IFERROR(INDEX(Eng_PAR,MATCH(D585,Eng_Label,0)),""))</f>
        <v/>
      </c>
      <c r="K585" s="97">
        <f>IF(OR(F585="",J585=""),"",F585-J585)</f>
        <v/>
      </c>
      <c r="L585" s="86">
        <f>IF(OR(F585="",J585="",N(J585)=0),"",IF(F585/J585&lt;=cfg_Crit,"CRITICAL",IF(F585/J585&lt;=cfg_Low,"LOW","OK")))</f>
        <v/>
      </c>
      <c r="M585" s="98">
        <f>IF(B585="","",DATE(YEAR(B585),MONTH(B585),1))</f>
        <v/>
      </c>
      <c r="N585" s="86">
        <f>IF(OR(B585="",D585=""),"","CNT-"&amp;TEXT(ROW()-5,"00000"))</f>
        <v/>
      </c>
      <c r="O585" s="86">
        <f>IF(P585="","",D585&amp;"|"&amp;P585)</f>
        <v/>
      </c>
      <c r="P585" s="86">
        <f>IF(OR(D585="",F585=""),"",COUNTIFS($D$6:D585,D585,$F$6:F585,"&lt;&gt;"))</f>
        <v/>
      </c>
    </row>
    <row r="586" ht="20" customHeight="1">
      <c r="B586" s="93" t="n"/>
      <c r="C586" s="94">
        <f>IF(B586="","",WEEKNUM(B586,21))</f>
        <v/>
      </c>
      <c r="D586" s="95" t="n"/>
      <c r="E586" s="86">
        <f>IF(D586="","",IFERROR(INDEX(Eng_Item,MATCH(D586,Eng_Label,0)),"not in list"))</f>
        <v/>
      </c>
      <c r="F586" s="96" t="n"/>
      <c r="G586" s="87">
        <f>IF(OR(P586="",N(P586)&lt;=1),"",INDEX($F$6:$F$3005,MATCH(D586&amp;"|"&amp;(P586-1),$O$6:$O$3005,0)))</f>
        <v/>
      </c>
      <c r="H586" s="87">
        <f>IF(G586="","",MAX(0,G586-F586))</f>
        <v/>
      </c>
      <c r="I586" s="95" t="n"/>
      <c r="J586" s="87">
        <f>IF(D586="","",IFERROR(INDEX(Eng_PAR,MATCH(D586,Eng_Label,0)),""))</f>
        <v/>
      </c>
      <c r="K586" s="97">
        <f>IF(OR(F586="",J586=""),"",F586-J586)</f>
        <v/>
      </c>
      <c r="L586" s="86">
        <f>IF(OR(F586="",J586="",N(J586)=0),"",IF(F586/J586&lt;=cfg_Crit,"CRITICAL",IF(F586/J586&lt;=cfg_Low,"LOW","OK")))</f>
        <v/>
      </c>
      <c r="M586" s="98">
        <f>IF(B586="","",DATE(YEAR(B586),MONTH(B586),1))</f>
        <v/>
      </c>
      <c r="N586" s="86">
        <f>IF(OR(B586="",D586=""),"","CNT-"&amp;TEXT(ROW()-5,"00000"))</f>
        <v/>
      </c>
      <c r="O586" s="86">
        <f>IF(P586="","",D586&amp;"|"&amp;P586)</f>
        <v/>
      </c>
      <c r="P586" s="86">
        <f>IF(OR(D586="",F586=""),"",COUNTIFS($D$6:D586,D586,$F$6:F586,"&lt;&gt;"))</f>
        <v/>
      </c>
    </row>
    <row r="587" ht="20" customHeight="1">
      <c r="B587" s="93" t="n"/>
      <c r="C587" s="94">
        <f>IF(B587="","",WEEKNUM(B587,21))</f>
        <v/>
      </c>
      <c r="D587" s="95" t="n"/>
      <c r="E587" s="86">
        <f>IF(D587="","",IFERROR(INDEX(Eng_Item,MATCH(D587,Eng_Label,0)),"not in list"))</f>
        <v/>
      </c>
      <c r="F587" s="96" t="n"/>
      <c r="G587" s="87">
        <f>IF(OR(P587="",N(P587)&lt;=1),"",INDEX($F$6:$F$3005,MATCH(D587&amp;"|"&amp;(P587-1),$O$6:$O$3005,0)))</f>
        <v/>
      </c>
      <c r="H587" s="87">
        <f>IF(G587="","",MAX(0,G587-F587))</f>
        <v/>
      </c>
      <c r="I587" s="95" t="n"/>
      <c r="J587" s="87">
        <f>IF(D587="","",IFERROR(INDEX(Eng_PAR,MATCH(D587,Eng_Label,0)),""))</f>
        <v/>
      </c>
      <c r="K587" s="97">
        <f>IF(OR(F587="",J587=""),"",F587-J587)</f>
        <v/>
      </c>
      <c r="L587" s="86">
        <f>IF(OR(F587="",J587="",N(J587)=0),"",IF(F587/J587&lt;=cfg_Crit,"CRITICAL",IF(F587/J587&lt;=cfg_Low,"LOW","OK")))</f>
        <v/>
      </c>
      <c r="M587" s="98">
        <f>IF(B587="","",DATE(YEAR(B587),MONTH(B587),1))</f>
        <v/>
      </c>
      <c r="N587" s="86">
        <f>IF(OR(B587="",D587=""),"","CNT-"&amp;TEXT(ROW()-5,"00000"))</f>
        <v/>
      </c>
      <c r="O587" s="86">
        <f>IF(P587="","",D587&amp;"|"&amp;P587)</f>
        <v/>
      </c>
      <c r="P587" s="86">
        <f>IF(OR(D587="",F587=""),"",COUNTIFS($D$6:D587,D587,$F$6:F587,"&lt;&gt;"))</f>
        <v/>
      </c>
    </row>
    <row r="588" ht="20" customHeight="1">
      <c r="B588" s="93" t="n"/>
      <c r="C588" s="94">
        <f>IF(B588="","",WEEKNUM(B588,21))</f>
        <v/>
      </c>
      <c r="D588" s="95" t="n"/>
      <c r="E588" s="86">
        <f>IF(D588="","",IFERROR(INDEX(Eng_Item,MATCH(D588,Eng_Label,0)),"not in list"))</f>
        <v/>
      </c>
      <c r="F588" s="96" t="n"/>
      <c r="G588" s="87">
        <f>IF(OR(P588="",N(P588)&lt;=1),"",INDEX($F$6:$F$3005,MATCH(D588&amp;"|"&amp;(P588-1),$O$6:$O$3005,0)))</f>
        <v/>
      </c>
      <c r="H588" s="87">
        <f>IF(G588="","",MAX(0,G588-F588))</f>
        <v/>
      </c>
      <c r="I588" s="95" t="n"/>
      <c r="J588" s="87">
        <f>IF(D588="","",IFERROR(INDEX(Eng_PAR,MATCH(D588,Eng_Label,0)),""))</f>
        <v/>
      </c>
      <c r="K588" s="97">
        <f>IF(OR(F588="",J588=""),"",F588-J588)</f>
        <v/>
      </c>
      <c r="L588" s="86">
        <f>IF(OR(F588="",J588="",N(J588)=0),"",IF(F588/J588&lt;=cfg_Crit,"CRITICAL",IF(F588/J588&lt;=cfg_Low,"LOW","OK")))</f>
        <v/>
      </c>
      <c r="M588" s="98">
        <f>IF(B588="","",DATE(YEAR(B588),MONTH(B588),1))</f>
        <v/>
      </c>
      <c r="N588" s="86">
        <f>IF(OR(B588="",D588=""),"","CNT-"&amp;TEXT(ROW()-5,"00000"))</f>
        <v/>
      </c>
      <c r="O588" s="86">
        <f>IF(P588="","",D588&amp;"|"&amp;P588)</f>
        <v/>
      </c>
      <c r="P588" s="86">
        <f>IF(OR(D588="",F588=""),"",COUNTIFS($D$6:D588,D588,$F$6:F588,"&lt;&gt;"))</f>
        <v/>
      </c>
    </row>
    <row r="589" ht="20" customHeight="1">
      <c r="B589" s="93" t="n"/>
      <c r="C589" s="94">
        <f>IF(B589="","",WEEKNUM(B589,21))</f>
        <v/>
      </c>
      <c r="D589" s="95" t="n"/>
      <c r="E589" s="86">
        <f>IF(D589="","",IFERROR(INDEX(Eng_Item,MATCH(D589,Eng_Label,0)),"not in list"))</f>
        <v/>
      </c>
      <c r="F589" s="96" t="n"/>
      <c r="G589" s="87">
        <f>IF(OR(P589="",N(P589)&lt;=1),"",INDEX($F$6:$F$3005,MATCH(D589&amp;"|"&amp;(P589-1),$O$6:$O$3005,0)))</f>
        <v/>
      </c>
      <c r="H589" s="87">
        <f>IF(G589="","",MAX(0,G589-F589))</f>
        <v/>
      </c>
      <c r="I589" s="95" t="n"/>
      <c r="J589" s="87">
        <f>IF(D589="","",IFERROR(INDEX(Eng_PAR,MATCH(D589,Eng_Label,0)),""))</f>
        <v/>
      </c>
      <c r="K589" s="97">
        <f>IF(OR(F589="",J589=""),"",F589-J589)</f>
        <v/>
      </c>
      <c r="L589" s="86">
        <f>IF(OR(F589="",J589="",N(J589)=0),"",IF(F589/J589&lt;=cfg_Crit,"CRITICAL",IF(F589/J589&lt;=cfg_Low,"LOW","OK")))</f>
        <v/>
      </c>
      <c r="M589" s="98">
        <f>IF(B589="","",DATE(YEAR(B589),MONTH(B589),1))</f>
        <v/>
      </c>
      <c r="N589" s="86">
        <f>IF(OR(B589="",D589=""),"","CNT-"&amp;TEXT(ROW()-5,"00000"))</f>
        <v/>
      </c>
      <c r="O589" s="86">
        <f>IF(P589="","",D589&amp;"|"&amp;P589)</f>
        <v/>
      </c>
      <c r="P589" s="86">
        <f>IF(OR(D589="",F589=""),"",COUNTIFS($D$6:D589,D589,$F$6:F589,"&lt;&gt;"))</f>
        <v/>
      </c>
    </row>
    <row r="590" ht="20" customHeight="1">
      <c r="B590" s="93" t="n"/>
      <c r="C590" s="94">
        <f>IF(B590="","",WEEKNUM(B590,21))</f>
        <v/>
      </c>
      <c r="D590" s="95" t="n"/>
      <c r="E590" s="86">
        <f>IF(D590="","",IFERROR(INDEX(Eng_Item,MATCH(D590,Eng_Label,0)),"not in list"))</f>
        <v/>
      </c>
      <c r="F590" s="96" t="n"/>
      <c r="G590" s="87">
        <f>IF(OR(P590="",N(P590)&lt;=1),"",INDEX($F$6:$F$3005,MATCH(D590&amp;"|"&amp;(P590-1),$O$6:$O$3005,0)))</f>
        <v/>
      </c>
      <c r="H590" s="87">
        <f>IF(G590="","",MAX(0,G590-F590))</f>
        <v/>
      </c>
      <c r="I590" s="95" t="n"/>
      <c r="J590" s="87">
        <f>IF(D590="","",IFERROR(INDEX(Eng_PAR,MATCH(D590,Eng_Label,0)),""))</f>
        <v/>
      </c>
      <c r="K590" s="97">
        <f>IF(OR(F590="",J590=""),"",F590-J590)</f>
        <v/>
      </c>
      <c r="L590" s="86">
        <f>IF(OR(F590="",J590="",N(J590)=0),"",IF(F590/J590&lt;=cfg_Crit,"CRITICAL",IF(F590/J590&lt;=cfg_Low,"LOW","OK")))</f>
        <v/>
      </c>
      <c r="M590" s="98">
        <f>IF(B590="","",DATE(YEAR(B590),MONTH(B590),1))</f>
        <v/>
      </c>
      <c r="N590" s="86">
        <f>IF(OR(B590="",D590=""),"","CNT-"&amp;TEXT(ROW()-5,"00000"))</f>
        <v/>
      </c>
      <c r="O590" s="86">
        <f>IF(P590="","",D590&amp;"|"&amp;P590)</f>
        <v/>
      </c>
      <c r="P590" s="86">
        <f>IF(OR(D590="",F590=""),"",COUNTIFS($D$6:D590,D590,$F$6:F590,"&lt;&gt;"))</f>
        <v/>
      </c>
    </row>
    <row r="591" ht="20" customHeight="1">
      <c r="B591" s="93" t="n"/>
      <c r="C591" s="94">
        <f>IF(B591="","",WEEKNUM(B591,21))</f>
        <v/>
      </c>
      <c r="D591" s="95" t="n"/>
      <c r="E591" s="86">
        <f>IF(D591="","",IFERROR(INDEX(Eng_Item,MATCH(D591,Eng_Label,0)),"not in list"))</f>
        <v/>
      </c>
      <c r="F591" s="96" t="n"/>
      <c r="G591" s="87">
        <f>IF(OR(P591="",N(P591)&lt;=1),"",INDEX($F$6:$F$3005,MATCH(D591&amp;"|"&amp;(P591-1),$O$6:$O$3005,0)))</f>
        <v/>
      </c>
      <c r="H591" s="87">
        <f>IF(G591="","",MAX(0,G591-F591))</f>
        <v/>
      </c>
      <c r="I591" s="95" t="n"/>
      <c r="J591" s="87">
        <f>IF(D591="","",IFERROR(INDEX(Eng_PAR,MATCH(D591,Eng_Label,0)),""))</f>
        <v/>
      </c>
      <c r="K591" s="97">
        <f>IF(OR(F591="",J591=""),"",F591-J591)</f>
        <v/>
      </c>
      <c r="L591" s="86">
        <f>IF(OR(F591="",J591="",N(J591)=0),"",IF(F591/J591&lt;=cfg_Crit,"CRITICAL",IF(F591/J591&lt;=cfg_Low,"LOW","OK")))</f>
        <v/>
      </c>
      <c r="M591" s="98">
        <f>IF(B591="","",DATE(YEAR(B591),MONTH(B591),1))</f>
        <v/>
      </c>
      <c r="N591" s="86">
        <f>IF(OR(B591="",D591=""),"","CNT-"&amp;TEXT(ROW()-5,"00000"))</f>
        <v/>
      </c>
      <c r="O591" s="86">
        <f>IF(P591="","",D591&amp;"|"&amp;P591)</f>
        <v/>
      </c>
      <c r="P591" s="86">
        <f>IF(OR(D591="",F591=""),"",COUNTIFS($D$6:D591,D591,$F$6:F591,"&lt;&gt;"))</f>
        <v/>
      </c>
    </row>
    <row r="592" ht="20" customHeight="1">
      <c r="B592" s="93" t="n"/>
      <c r="C592" s="94">
        <f>IF(B592="","",WEEKNUM(B592,21))</f>
        <v/>
      </c>
      <c r="D592" s="95" t="n"/>
      <c r="E592" s="86">
        <f>IF(D592="","",IFERROR(INDEX(Eng_Item,MATCH(D592,Eng_Label,0)),"not in list"))</f>
        <v/>
      </c>
      <c r="F592" s="96" t="n"/>
      <c r="G592" s="87">
        <f>IF(OR(P592="",N(P592)&lt;=1),"",INDEX($F$6:$F$3005,MATCH(D592&amp;"|"&amp;(P592-1),$O$6:$O$3005,0)))</f>
        <v/>
      </c>
      <c r="H592" s="87">
        <f>IF(G592="","",MAX(0,G592-F592))</f>
        <v/>
      </c>
      <c r="I592" s="95" t="n"/>
      <c r="J592" s="87">
        <f>IF(D592="","",IFERROR(INDEX(Eng_PAR,MATCH(D592,Eng_Label,0)),""))</f>
        <v/>
      </c>
      <c r="K592" s="97">
        <f>IF(OR(F592="",J592=""),"",F592-J592)</f>
        <v/>
      </c>
      <c r="L592" s="86">
        <f>IF(OR(F592="",J592="",N(J592)=0),"",IF(F592/J592&lt;=cfg_Crit,"CRITICAL",IF(F592/J592&lt;=cfg_Low,"LOW","OK")))</f>
        <v/>
      </c>
      <c r="M592" s="98">
        <f>IF(B592="","",DATE(YEAR(B592),MONTH(B592),1))</f>
        <v/>
      </c>
      <c r="N592" s="86">
        <f>IF(OR(B592="",D592=""),"","CNT-"&amp;TEXT(ROW()-5,"00000"))</f>
        <v/>
      </c>
      <c r="O592" s="86">
        <f>IF(P592="","",D592&amp;"|"&amp;P592)</f>
        <v/>
      </c>
      <c r="P592" s="86">
        <f>IF(OR(D592="",F592=""),"",COUNTIFS($D$6:D592,D592,$F$6:F592,"&lt;&gt;"))</f>
        <v/>
      </c>
    </row>
    <row r="593" ht="20" customHeight="1">
      <c r="B593" s="93" t="n"/>
      <c r="C593" s="94">
        <f>IF(B593="","",WEEKNUM(B593,21))</f>
        <v/>
      </c>
      <c r="D593" s="95" t="n"/>
      <c r="E593" s="86">
        <f>IF(D593="","",IFERROR(INDEX(Eng_Item,MATCH(D593,Eng_Label,0)),"not in list"))</f>
        <v/>
      </c>
      <c r="F593" s="96" t="n"/>
      <c r="G593" s="87">
        <f>IF(OR(P593="",N(P593)&lt;=1),"",INDEX($F$6:$F$3005,MATCH(D593&amp;"|"&amp;(P593-1),$O$6:$O$3005,0)))</f>
        <v/>
      </c>
      <c r="H593" s="87">
        <f>IF(G593="","",MAX(0,G593-F593))</f>
        <v/>
      </c>
      <c r="I593" s="95" t="n"/>
      <c r="J593" s="87">
        <f>IF(D593="","",IFERROR(INDEX(Eng_PAR,MATCH(D593,Eng_Label,0)),""))</f>
        <v/>
      </c>
      <c r="K593" s="97">
        <f>IF(OR(F593="",J593=""),"",F593-J593)</f>
        <v/>
      </c>
      <c r="L593" s="86">
        <f>IF(OR(F593="",J593="",N(J593)=0),"",IF(F593/J593&lt;=cfg_Crit,"CRITICAL",IF(F593/J593&lt;=cfg_Low,"LOW","OK")))</f>
        <v/>
      </c>
      <c r="M593" s="98">
        <f>IF(B593="","",DATE(YEAR(B593),MONTH(B593),1))</f>
        <v/>
      </c>
      <c r="N593" s="86">
        <f>IF(OR(B593="",D593=""),"","CNT-"&amp;TEXT(ROW()-5,"00000"))</f>
        <v/>
      </c>
      <c r="O593" s="86">
        <f>IF(P593="","",D593&amp;"|"&amp;P593)</f>
        <v/>
      </c>
      <c r="P593" s="86">
        <f>IF(OR(D593="",F593=""),"",COUNTIFS($D$6:D593,D593,$F$6:F593,"&lt;&gt;"))</f>
        <v/>
      </c>
    </row>
    <row r="594" ht="20" customHeight="1">
      <c r="B594" s="93" t="n"/>
      <c r="C594" s="94">
        <f>IF(B594="","",WEEKNUM(B594,21))</f>
        <v/>
      </c>
      <c r="D594" s="95" t="n"/>
      <c r="E594" s="86">
        <f>IF(D594="","",IFERROR(INDEX(Eng_Item,MATCH(D594,Eng_Label,0)),"not in list"))</f>
        <v/>
      </c>
      <c r="F594" s="96" t="n"/>
      <c r="G594" s="87">
        <f>IF(OR(P594="",N(P594)&lt;=1),"",INDEX($F$6:$F$3005,MATCH(D594&amp;"|"&amp;(P594-1),$O$6:$O$3005,0)))</f>
        <v/>
      </c>
      <c r="H594" s="87">
        <f>IF(G594="","",MAX(0,G594-F594))</f>
        <v/>
      </c>
      <c r="I594" s="95" t="n"/>
      <c r="J594" s="87">
        <f>IF(D594="","",IFERROR(INDEX(Eng_PAR,MATCH(D594,Eng_Label,0)),""))</f>
        <v/>
      </c>
      <c r="K594" s="97">
        <f>IF(OR(F594="",J594=""),"",F594-J594)</f>
        <v/>
      </c>
      <c r="L594" s="86">
        <f>IF(OR(F594="",J594="",N(J594)=0),"",IF(F594/J594&lt;=cfg_Crit,"CRITICAL",IF(F594/J594&lt;=cfg_Low,"LOW","OK")))</f>
        <v/>
      </c>
      <c r="M594" s="98">
        <f>IF(B594="","",DATE(YEAR(B594),MONTH(B594),1))</f>
        <v/>
      </c>
      <c r="N594" s="86">
        <f>IF(OR(B594="",D594=""),"","CNT-"&amp;TEXT(ROW()-5,"00000"))</f>
        <v/>
      </c>
      <c r="O594" s="86">
        <f>IF(P594="","",D594&amp;"|"&amp;P594)</f>
        <v/>
      </c>
      <c r="P594" s="86">
        <f>IF(OR(D594="",F594=""),"",COUNTIFS($D$6:D594,D594,$F$6:F594,"&lt;&gt;"))</f>
        <v/>
      </c>
    </row>
    <row r="595" ht="20" customHeight="1">
      <c r="B595" s="93" t="n"/>
      <c r="C595" s="94">
        <f>IF(B595="","",WEEKNUM(B595,21))</f>
        <v/>
      </c>
      <c r="D595" s="95" t="n"/>
      <c r="E595" s="86">
        <f>IF(D595="","",IFERROR(INDEX(Eng_Item,MATCH(D595,Eng_Label,0)),"not in list"))</f>
        <v/>
      </c>
      <c r="F595" s="96" t="n"/>
      <c r="G595" s="87">
        <f>IF(OR(P595="",N(P595)&lt;=1),"",INDEX($F$6:$F$3005,MATCH(D595&amp;"|"&amp;(P595-1),$O$6:$O$3005,0)))</f>
        <v/>
      </c>
      <c r="H595" s="87">
        <f>IF(G595="","",MAX(0,G595-F595))</f>
        <v/>
      </c>
      <c r="I595" s="95" t="n"/>
      <c r="J595" s="87">
        <f>IF(D595="","",IFERROR(INDEX(Eng_PAR,MATCH(D595,Eng_Label,0)),""))</f>
        <v/>
      </c>
      <c r="K595" s="97">
        <f>IF(OR(F595="",J595=""),"",F595-J595)</f>
        <v/>
      </c>
      <c r="L595" s="86">
        <f>IF(OR(F595="",J595="",N(J595)=0),"",IF(F595/J595&lt;=cfg_Crit,"CRITICAL",IF(F595/J595&lt;=cfg_Low,"LOW","OK")))</f>
        <v/>
      </c>
      <c r="M595" s="98">
        <f>IF(B595="","",DATE(YEAR(B595),MONTH(B595),1))</f>
        <v/>
      </c>
      <c r="N595" s="86">
        <f>IF(OR(B595="",D595=""),"","CNT-"&amp;TEXT(ROW()-5,"00000"))</f>
        <v/>
      </c>
      <c r="O595" s="86">
        <f>IF(P595="","",D595&amp;"|"&amp;P595)</f>
        <v/>
      </c>
      <c r="P595" s="86">
        <f>IF(OR(D595="",F595=""),"",COUNTIFS($D$6:D595,D595,$F$6:F595,"&lt;&gt;"))</f>
        <v/>
      </c>
    </row>
    <row r="596" ht="20" customHeight="1">
      <c r="B596" s="93" t="n"/>
      <c r="C596" s="94">
        <f>IF(B596="","",WEEKNUM(B596,21))</f>
        <v/>
      </c>
      <c r="D596" s="95" t="n"/>
      <c r="E596" s="86">
        <f>IF(D596="","",IFERROR(INDEX(Eng_Item,MATCH(D596,Eng_Label,0)),"not in list"))</f>
        <v/>
      </c>
      <c r="F596" s="96" t="n"/>
      <c r="G596" s="87">
        <f>IF(OR(P596="",N(P596)&lt;=1),"",INDEX($F$6:$F$3005,MATCH(D596&amp;"|"&amp;(P596-1),$O$6:$O$3005,0)))</f>
        <v/>
      </c>
      <c r="H596" s="87">
        <f>IF(G596="","",MAX(0,G596-F596))</f>
        <v/>
      </c>
      <c r="I596" s="95" t="n"/>
      <c r="J596" s="87">
        <f>IF(D596="","",IFERROR(INDEX(Eng_PAR,MATCH(D596,Eng_Label,0)),""))</f>
        <v/>
      </c>
      <c r="K596" s="97">
        <f>IF(OR(F596="",J596=""),"",F596-J596)</f>
        <v/>
      </c>
      <c r="L596" s="86">
        <f>IF(OR(F596="",J596="",N(J596)=0),"",IF(F596/J596&lt;=cfg_Crit,"CRITICAL",IF(F596/J596&lt;=cfg_Low,"LOW","OK")))</f>
        <v/>
      </c>
      <c r="M596" s="98">
        <f>IF(B596="","",DATE(YEAR(B596),MONTH(B596),1))</f>
        <v/>
      </c>
      <c r="N596" s="86">
        <f>IF(OR(B596="",D596=""),"","CNT-"&amp;TEXT(ROW()-5,"00000"))</f>
        <v/>
      </c>
      <c r="O596" s="86">
        <f>IF(P596="","",D596&amp;"|"&amp;P596)</f>
        <v/>
      </c>
      <c r="P596" s="86">
        <f>IF(OR(D596="",F596=""),"",COUNTIFS($D$6:D596,D596,$F$6:F596,"&lt;&gt;"))</f>
        <v/>
      </c>
    </row>
    <row r="597" ht="20" customHeight="1">
      <c r="B597" s="93" t="n"/>
      <c r="C597" s="94">
        <f>IF(B597="","",WEEKNUM(B597,21))</f>
        <v/>
      </c>
      <c r="D597" s="95" t="n"/>
      <c r="E597" s="86">
        <f>IF(D597="","",IFERROR(INDEX(Eng_Item,MATCH(D597,Eng_Label,0)),"not in list"))</f>
        <v/>
      </c>
      <c r="F597" s="96" t="n"/>
      <c r="G597" s="87">
        <f>IF(OR(P597="",N(P597)&lt;=1),"",INDEX($F$6:$F$3005,MATCH(D597&amp;"|"&amp;(P597-1),$O$6:$O$3005,0)))</f>
        <v/>
      </c>
      <c r="H597" s="87">
        <f>IF(G597="","",MAX(0,G597-F597))</f>
        <v/>
      </c>
      <c r="I597" s="95" t="n"/>
      <c r="J597" s="87">
        <f>IF(D597="","",IFERROR(INDEX(Eng_PAR,MATCH(D597,Eng_Label,0)),""))</f>
        <v/>
      </c>
      <c r="K597" s="97">
        <f>IF(OR(F597="",J597=""),"",F597-J597)</f>
        <v/>
      </c>
      <c r="L597" s="86">
        <f>IF(OR(F597="",J597="",N(J597)=0),"",IF(F597/J597&lt;=cfg_Crit,"CRITICAL",IF(F597/J597&lt;=cfg_Low,"LOW","OK")))</f>
        <v/>
      </c>
      <c r="M597" s="98">
        <f>IF(B597="","",DATE(YEAR(B597),MONTH(B597),1))</f>
        <v/>
      </c>
      <c r="N597" s="86">
        <f>IF(OR(B597="",D597=""),"","CNT-"&amp;TEXT(ROW()-5,"00000"))</f>
        <v/>
      </c>
      <c r="O597" s="86">
        <f>IF(P597="","",D597&amp;"|"&amp;P597)</f>
        <v/>
      </c>
      <c r="P597" s="86">
        <f>IF(OR(D597="",F597=""),"",COUNTIFS($D$6:D597,D597,$F$6:F597,"&lt;&gt;"))</f>
        <v/>
      </c>
    </row>
    <row r="598" ht="20" customHeight="1">
      <c r="B598" s="93" t="n"/>
      <c r="C598" s="94">
        <f>IF(B598="","",WEEKNUM(B598,21))</f>
        <v/>
      </c>
      <c r="D598" s="95" t="n"/>
      <c r="E598" s="86">
        <f>IF(D598="","",IFERROR(INDEX(Eng_Item,MATCH(D598,Eng_Label,0)),"not in list"))</f>
        <v/>
      </c>
      <c r="F598" s="96" t="n"/>
      <c r="G598" s="87">
        <f>IF(OR(P598="",N(P598)&lt;=1),"",INDEX($F$6:$F$3005,MATCH(D598&amp;"|"&amp;(P598-1),$O$6:$O$3005,0)))</f>
        <v/>
      </c>
      <c r="H598" s="87">
        <f>IF(G598="","",MAX(0,G598-F598))</f>
        <v/>
      </c>
      <c r="I598" s="95" t="n"/>
      <c r="J598" s="87">
        <f>IF(D598="","",IFERROR(INDEX(Eng_PAR,MATCH(D598,Eng_Label,0)),""))</f>
        <v/>
      </c>
      <c r="K598" s="97">
        <f>IF(OR(F598="",J598=""),"",F598-J598)</f>
        <v/>
      </c>
      <c r="L598" s="86">
        <f>IF(OR(F598="",J598="",N(J598)=0),"",IF(F598/J598&lt;=cfg_Crit,"CRITICAL",IF(F598/J598&lt;=cfg_Low,"LOW","OK")))</f>
        <v/>
      </c>
      <c r="M598" s="98">
        <f>IF(B598="","",DATE(YEAR(B598),MONTH(B598),1))</f>
        <v/>
      </c>
      <c r="N598" s="86">
        <f>IF(OR(B598="",D598=""),"","CNT-"&amp;TEXT(ROW()-5,"00000"))</f>
        <v/>
      </c>
      <c r="O598" s="86">
        <f>IF(P598="","",D598&amp;"|"&amp;P598)</f>
        <v/>
      </c>
      <c r="P598" s="86">
        <f>IF(OR(D598="",F598=""),"",COUNTIFS($D$6:D598,D598,$F$6:F598,"&lt;&gt;"))</f>
        <v/>
      </c>
    </row>
    <row r="599" ht="20" customHeight="1">
      <c r="B599" s="93" t="n"/>
      <c r="C599" s="94">
        <f>IF(B599="","",WEEKNUM(B599,21))</f>
        <v/>
      </c>
      <c r="D599" s="95" t="n"/>
      <c r="E599" s="86">
        <f>IF(D599="","",IFERROR(INDEX(Eng_Item,MATCH(D599,Eng_Label,0)),"not in list"))</f>
        <v/>
      </c>
      <c r="F599" s="96" t="n"/>
      <c r="G599" s="87">
        <f>IF(OR(P599="",N(P599)&lt;=1),"",INDEX($F$6:$F$3005,MATCH(D599&amp;"|"&amp;(P599-1),$O$6:$O$3005,0)))</f>
        <v/>
      </c>
      <c r="H599" s="87">
        <f>IF(G599="","",MAX(0,G599-F599))</f>
        <v/>
      </c>
      <c r="I599" s="95" t="n"/>
      <c r="J599" s="87">
        <f>IF(D599="","",IFERROR(INDEX(Eng_PAR,MATCH(D599,Eng_Label,0)),""))</f>
        <v/>
      </c>
      <c r="K599" s="97">
        <f>IF(OR(F599="",J599=""),"",F599-J599)</f>
        <v/>
      </c>
      <c r="L599" s="86">
        <f>IF(OR(F599="",J599="",N(J599)=0),"",IF(F599/J599&lt;=cfg_Crit,"CRITICAL",IF(F599/J599&lt;=cfg_Low,"LOW","OK")))</f>
        <v/>
      </c>
      <c r="M599" s="98">
        <f>IF(B599="","",DATE(YEAR(B599),MONTH(B599),1))</f>
        <v/>
      </c>
      <c r="N599" s="86">
        <f>IF(OR(B599="",D599=""),"","CNT-"&amp;TEXT(ROW()-5,"00000"))</f>
        <v/>
      </c>
      <c r="O599" s="86">
        <f>IF(P599="","",D599&amp;"|"&amp;P599)</f>
        <v/>
      </c>
      <c r="P599" s="86">
        <f>IF(OR(D599="",F599=""),"",COUNTIFS($D$6:D599,D599,$F$6:F599,"&lt;&gt;"))</f>
        <v/>
      </c>
    </row>
    <row r="600" ht="20" customHeight="1">
      <c r="B600" s="93" t="n"/>
      <c r="C600" s="94">
        <f>IF(B600="","",WEEKNUM(B600,21))</f>
        <v/>
      </c>
      <c r="D600" s="95" t="n"/>
      <c r="E600" s="86">
        <f>IF(D600="","",IFERROR(INDEX(Eng_Item,MATCH(D600,Eng_Label,0)),"not in list"))</f>
        <v/>
      </c>
      <c r="F600" s="96" t="n"/>
      <c r="G600" s="87">
        <f>IF(OR(P600="",N(P600)&lt;=1),"",INDEX($F$6:$F$3005,MATCH(D600&amp;"|"&amp;(P600-1),$O$6:$O$3005,0)))</f>
        <v/>
      </c>
      <c r="H600" s="87">
        <f>IF(G600="","",MAX(0,G600-F600))</f>
        <v/>
      </c>
      <c r="I600" s="95" t="n"/>
      <c r="J600" s="87">
        <f>IF(D600="","",IFERROR(INDEX(Eng_PAR,MATCH(D600,Eng_Label,0)),""))</f>
        <v/>
      </c>
      <c r="K600" s="97">
        <f>IF(OR(F600="",J600=""),"",F600-J600)</f>
        <v/>
      </c>
      <c r="L600" s="86">
        <f>IF(OR(F600="",J600="",N(J600)=0),"",IF(F600/J600&lt;=cfg_Crit,"CRITICAL",IF(F600/J600&lt;=cfg_Low,"LOW","OK")))</f>
        <v/>
      </c>
      <c r="M600" s="98">
        <f>IF(B600="","",DATE(YEAR(B600),MONTH(B600),1))</f>
        <v/>
      </c>
      <c r="N600" s="86">
        <f>IF(OR(B600="",D600=""),"","CNT-"&amp;TEXT(ROW()-5,"00000"))</f>
        <v/>
      </c>
      <c r="O600" s="86">
        <f>IF(P600="","",D600&amp;"|"&amp;P600)</f>
        <v/>
      </c>
      <c r="P600" s="86">
        <f>IF(OR(D600="",F600=""),"",COUNTIFS($D$6:D600,D600,$F$6:F600,"&lt;&gt;"))</f>
        <v/>
      </c>
    </row>
    <row r="601" ht="20" customHeight="1">
      <c r="B601" s="93" t="n"/>
      <c r="C601" s="94">
        <f>IF(B601="","",WEEKNUM(B601,21))</f>
        <v/>
      </c>
      <c r="D601" s="95" t="n"/>
      <c r="E601" s="86">
        <f>IF(D601="","",IFERROR(INDEX(Eng_Item,MATCH(D601,Eng_Label,0)),"not in list"))</f>
        <v/>
      </c>
      <c r="F601" s="96" t="n"/>
      <c r="G601" s="87">
        <f>IF(OR(P601="",N(P601)&lt;=1),"",INDEX($F$6:$F$3005,MATCH(D601&amp;"|"&amp;(P601-1),$O$6:$O$3005,0)))</f>
        <v/>
      </c>
      <c r="H601" s="87">
        <f>IF(G601="","",MAX(0,G601-F601))</f>
        <v/>
      </c>
      <c r="I601" s="95" t="n"/>
      <c r="J601" s="87">
        <f>IF(D601="","",IFERROR(INDEX(Eng_PAR,MATCH(D601,Eng_Label,0)),""))</f>
        <v/>
      </c>
      <c r="K601" s="97">
        <f>IF(OR(F601="",J601=""),"",F601-J601)</f>
        <v/>
      </c>
      <c r="L601" s="86">
        <f>IF(OR(F601="",J601="",N(J601)=0),"",IF(F601/J601&lt;=cfg_Crit,"CRITICAL",IF(F601/J601&lt;=cfg_Low,"LOW","OK")))</f>
        <v/>
      </c>
      <c r="M601" s="98">
        <f>IF(B601="","",DATE(YEAR(B601),MONTH(B601),1))</f>
        <v/>
      </c>
      <c r="N601" s="86">
        <f>IF(OR(B601="",D601=""),"","CNT-"&amp;TEXT(ROW()-5,"00000"))</f>
        <v/>
      </c>
      <c r="O601" s="86">
        <f>IF(P601="","",D601&amp;"|"&amp;P601)</f>
        <v/>
      </c>
      <c r="P601" s="86">
        <f>IF(OR(D601="",F601=""),"",COUNTIFS($D$6:D601,D601,$F$6:F601,"&lt;&gt;"))</f>
        <v/>
      </c>
    </row>
    <row r="602" ht="20" customHeight="1">
      <c r="B602" s="93" t="n"/>
      <c r="C602" s="94">
        <f>IF(B602="","",WEEKNUM(B602,21))</f>
        <v/>
      </c>
      <c r="D602" s="95" t="n"/>
      <c r="E602" s="86">
        <f>IF(D602="","",IFERROR(INDEX(Eng_Item,MATCH(D602,Eng_Label,0)),"not in list"))</f>
        <v/>
      </c>
      <c r="F602" s="96" t="n"/>
      <c r="G602" s="87">
        <f>IF(OR(P602="",N(P602)&lt;=1),"",INDEX($F$6:$F$3005,MATCH(D602&amp;"|"&amp;(P602-1),$O$6:$O$3005,0)))</f>
        <v/>
      </c>
      <c r="H602" s="87">
        <f>IF(G602="","",MAX(0,G602-F602))</f>
        <v/>
      </c>
      <c r="I602" s="95" t="n"/>
      <c r="J602" s="87">
        <f>IF(D602="","",IFERROR(INDEX(Eng_PAR,MATCH(D602,Eng_Label,0)),""))</f>
        <v/>
      </c>
      <c r="K602" s="97">
        <f>IF(OR(F602="",J602=""),"",F602-J602)</f>
        <v/>
      </c>
      <c r="L602" s="86">
        <f>IF(OR(F602="",J602="",N(J602)=0),"",IF(F602/J602&lt;=cfg_Crit,"CRITICAL",IF(F602/J602&lt;=cfg_Low,"LOW","OK")))</f>
        <v/>
      </c>
      <c r="M602" s="98">
        <f>IF(B602="","",DATE(YEAR(B602),MONTH(B602),1))</f>
        <v/>
      </c>
      <c r="N602" s="86">
        <f>IF(OR(B602="",D602=""),"","CNT-"&amp;TEXT(ROW()-5,"00000"))</f>
        <v/>
      </c>
      <c r="O602" s="86">
        <f>IF(P602="","",D602&amp;"|"&amp;P602)</f>
        <v/>
      </c>
      <c r="P602" s="86">
        <f>IF(OR(D602="",F602=""),"",COUNTIFS($D$6:D602,D602,$F$6:F602,"&lt;&gt;"))</f>
        <v/>
      </c>
    </row>
    <row r="603" ht="20" customHeight="1">
      <c r="B603" s="93" t="n"/>
      <c r="C603" s="94">
        <f>IF(B603="","",WEEKNUM(B603,21))</f>
        <v/>
      </c>
      <c r="D603" s="95" t="n"/>
      <c r="E603" s="86">
        <f>IF(D603="","",IFERROR(INDEX(Eng_Item,MATCH(D603,Eng_Label,0)),"not in list"))</f>
        <v/>
      </c>
      <c r="F603" s="96" t="n"/>
      <c r="G603" s="87">
        <f>IF(OR(P603="",N(P603)&lt;=1),"",INDEX($F$6:$F$3005,MATCH(D603&amp;"|"&amp;(P603-1),$O$6:$O$3005,0)))</f>
        <v/>
      </c>
      <c r="H603" s="87">
        <f>IF(G603="","",MAX(0,G603-F603))</f>
        <v/>
      </c>
      <c r="I603" s="95" t="n"/>
      <c r="J603" s="87">
        <f>IF(D603="","",IFERROR(INDEX(Eng_PAR,MATCH(D603,Eng_Label,0)),""))</f>
        <v/>
      </c>
      <c r="K603" s="97">
        <f>IF(OR(F603="",J603=""),"",F603-J603)</f>
        <v/>
      </c>
      <c r="L603" s="86">
        <f>IF(OR(F603="",J603="",N(J603)=0),"",IF(F603/J603&lt;=cfg_Crit,"CRITICAL",IF(F603/J603&lt;=cfg_Low,"LOW","OK")))</f>
        <v/>
      </c>
      <c r="M603" s="98">
        <f>IF(B603="","",DATE(YEAR(B603),MONTH(B603),1))</f>
        <v/>
      </c>
      <c r="N603" s="86">
        <f>IF(OR(B603="",D603=""),"","CNT-"&amp;TEXT(ROW()-5,"00000"))</f>
        <v/>
      </c>
      <c r="O603" s="86">
        <f>IF(P603="","",D603&amp;"|"&amp;P603)</f>
        <v/>
      </c>
      <c r="P603" s="86">
        <f>IF(OR(D603="",F603=""),"",COUNTIFS($D$6:D603,D603,$F$6:F603,"&lt;&gt;"))</f>
        <v/>
      </c>
    </row>
    <row r="604" ht="20" customHeight="1">
      <c r="B604" s="93" t="n"/>
      <c r="C604" s="94">
        <f>IF(B604="","",WEEKNUM(B604,21))</f>
        <v/>
      </c>
      <c r="D604" s="95" t="n"/>
      <c r="E604" s="86">
        <f>IF(D604="","",IFERROR(INDEX(Eng_Item,MATCH(D604,Eng_Label,0)),"not in list"))</f>
        <v/>
      </c>
      <c r="F604" s="96" t="n"/>
      <c r="G604" s="87">
        <f>IF(OR(P604="",N(P604)&lt;=1),"",INDEX($F$6:$F$3005,MATCH(D604&amp;"|"&amp;(P604-1),$O$6:$O$3005,0)))</f>
        <v/>
      </c>
      <c r="H604" s="87">
        <f>IF(G604="","",MAX(0,G604-F604))</f>
        <v/>
      </c>
      <c r="I604" s="95" t="n"/>
      <c r="J604" s="87">
        <f>IF(D604="","",IFERROR(INDEX(Eng_PAR,MATCH(D604,Eng_Label,0)),""))</f>
        <v/>
      </c>
      <c r="K604" s="97">
        <f>IF(OR(F604="",J604=""),"",F604-J604)</f>
        <v/>
      </c>
      <c r="L604" s="86">
        <f>IF(OR(F604="",J604="",N(J604)=0),"",IF(F604/J604&lt;=cfg_Crit,"CRITICAL",IF(F604/J604&lt;=cfg_Low,"LOW","OK")))</f>
        <v/>
      </c>
      <c r="M604" s="98">
        <f>IF(B604="","",DATE(YEAR(B604),MONTH(B604),1))</f>
        <v/>
      </c>
      <c r="N604" s="86">
        <f>IF(OR(B604="",D604=""),"","CNT-"&amp;TEXT(ROW()-5,"00000"))</f>
        <v/>
      </c>
      <c r="O604" s="86">
        <f>IF(P604="","",D604&amp;"|"&amp;P604)</f>
        <v/>
      </c>
      <c r="P604" s="86">
        <f>IF(OR(D604="",F604=""),"",COUNTIFS($D$6:D604,D604,$F$6:F604,"&lt;&gt;"))</f>
        <v/>
      </c>
    </row>
    <row r="605" ht="20" customHeight="1">
      <c r="B605" s="93" t="n"/>
      <c r="C605" s="94">
        <f>IF(B605="","",WEEKNUM(B605,21))</f>
        <v/>
      </c>
      <c r="D605" s="95" t="n"/>
      <c r="E605" s="86">
        <f>IF(D605="","",IFERROR(INDEX(Eng_Item,MATCH(D605,Eng_Label,0)),"not in list"))</f>
        <v/>
      </c>
      <c r="F605" s="96" t="n"/>
      <c r="G605" s="87">
        <f>IF(OR(P605="",N(P605)&lt;=1),"",INDEX($F$6:$F$3005,MATCH(D605&amp;"|"&amp;(P605-1),$O$6:$O$3005,0)))</f>
        <v/>
      </c>
      <c r="H605" s="87">
        <f>IF(G605="","",MAX(0,G605-F605))</f>
        <v/>
      </c>
      <c r="I605" s="95" t="n"/>
      <c r="J605" s="87">
        <f>IF(D605="","",IFERROR(INDEX(Eng_PAR,MATCH(D605,Eng_Label,0)),""))</f>
        <v/>
      </c>
      <c r="K605" s="97">
        <f>IF(OR(F605="",J605=""),"",F605-J605)</f>
        <v/>
      </c>
      <c r="L605" s="86">
        <f>IF(OR(F605="",J605="",N(J605)=0),"",IF(F605/J605&lt;=cfg_Crit,"CRITICAL",IF(F605/J605&lt;=cfg_Low,"LOW","OK")))</f>
        <v/>
      </c>
      <c r="M605" s="98">
        <f>IF(B605="","",DATE(YEAR(B605),MONTH(B605),1))</f>
        <v/>
      </c>
      <c r="N605" s="86">
        <f>IF(OR(B605="",D605=""),"","CNT-"&amp;TEXT(ROW()-5,"00000"))</f>
        <v/>
      </c>
      <c r="O605" s="86">
        <f>IF(P605="","",D605&amp;"|"&amp;P605)</f>
        <v/>
      </c>
      <c r="P605" s="86">
        <f>IF(OR(D605="",F605=""),"",COUNTIFS($D$6:D605,D605,$F$6:F605,"&lt;&gt;"))</f>
        <v/>
      </c>
    </row>
    <row r="606" ht="20" customHeight="1">
      <c r="B606" s="93" t="n"/>
      <c r="C606" s="94">
        <f>IF(B606="","",WEEKNUM(B606,21))</f>
        <v/>
      </c>
      <c r="D606" s="95" t="n"/>
      <c r="E606" s="86">
        <f>IF(D606="","",IFERROR(INDEX(Eng_Item,MATCH(D606,Eng_Label,0)),"not in list"))</f>
        <v/>
      </c>
      <c r="F606" s="96" t="n"/>
      <c r="G606" s="87">
        <f>IF(OR(P606="",N(P606)&lt;=1),"",INDEX($F$6:$F$3005,MATCH(D606&amp;"|"&amp;(P606-1),$O$6:$O$3005,0)))</f>
        <v/>
      </c>
      <c r="H606" s="87">
        <f>IF(G606="","",MAX(0,G606-F606))</f>
        <v/>
      </c>
      <c r="I606" s="95" t="n"/>
      <c r="J606" s="87">
        <f>IF(D606="","",IFERROR(INDEX(Eng_PAR,MATCH(D606,Eng_Label,0)),""))</f>
        <v/>
      </c>
      <c r="K606" s="97">
        <f>IF(OR(F606="",J606=""),"",F606-J606)</f>
        <v/>
      </c>
      <c r="L606" s="86">
        <f>IF(OR(F606="",J606="",N(J606)=0),"",IF(F606/J606&lt;=cfg_Crit,"CRITICAL",IF(F606/J606&lt;=cfg_Low,"LOW","OK")))</f>
        <v/>
      </c>
      <c r="M606" s="98">
        <f>IF(B606="","",DATE(YEAR(B606),MONTH(B606),1))</f>
        <v/>
      </c>
      <c r="N606" s="86">
        <f>IF(OR(B606="",D606=""),"","CNT-"&amp;TEXT(ROW()-5,"00000"))</f>
        <v/>
      </c>
      <c r="O606" s="86">
        <f>IF(P606="","",D606&amp;"|"&amp;P606)</f>
        <v/>
      </c>
      <c r="P606" s="86">
        <f>IF(OR(D606="",F606=""),"",COUNTIFS($D$6:D606,D606,$F$6:F606,"&lt;&gt;"))</f>
        <v/>
      </c>
    </row>
    <row r="607" ht="20" customHeight="1">
      <c r="B607" s="93" t="n"/>
      <c r="C607" s="94">
        <f>IF(B607="","",WEEKNUM(B607,21))</f>
        <v/>
      </c>
      <c r="D607" s="95" t="n"/>
      <c r="E607" s="86">
        <f>IF(D607="","",IFERROR(INDEX(Eng_Item,MATCH(D607,Eng_Label,0)),"not in list"))</f>
        <v/>
      </c>
      <c r="F607" s="96" t="n"/>
      <c r="G607" s="87">
        <f>IF(OR(P607="",N(P607)&lt;=1),"",INDEX($F$6:$F$3005,MATCH(D607&amp;"|"&amp;(P607-1),$O$6:$O$3005,0)))</f>
        <v/>
      </c>
      <c r="H607" s="87">
        <f>IF(G607="","",MAX(0,G607-F607))</f>
        <v/>
      </c>
      <c r="I607" s="95" t="n"/>
      <c r="J607" s="87">
        <f>IF(D607="","",IFERROR(INDEX(Eng_PAR,MATCH(D607,Eng_Label,0)),""))</f>
        <v/>
      </c>
      <c r="K607" s="97">
        <f>IF(OR(F607="",J607=""),"",F607-J607)</f>
        <v/>
      </c>
      <c r="L607" s="86">
        <f>IF(OR(F607="",J607="",N(J607)=0),"",IF(F607/J607&lt;=cfg_Crit,"CRITICAL",IF(F607/J607&lt;=cfg_Low,"LOW","OK")))</f>
        <v/>
      </c>
      <c r="M607" s="98">
        <f>IF(B607="","",DATE(YEAR(B607),MONTH(B607),1))</f>
        <v/>
      </c>
      <c r="N607" s="86">
        <f>IF(OR(B607="",D607=""),"","CNT-"&amp;TEXT(ROW()-5,"00000"))</f>
        <v/>
      </c>
      <c r="O607" s="86">
        <f>IF(P607="","",D607&amp;"|"&amp;P607)</f>
        <v/>
      </c>
      <c r="P607" s="86">
        <f>IF(OR(D607="",F607=""),"",COUNTIFS($D$6:D607,D607,$F$6:F607,"&lt;&gt;"))</f>
        <v/>
      </c>
    </row>
    <row r="608" ht="20" customHeight="1">
      <c r="B608" s="93" t="n"/>
      <c r="C608" s="94">
        <f>IF(B608="","",WEEKNUM(B608,21))</f>
        <v/>
      </c>
      <c r="D608" s="95" t="n"/>
      <c r="E608" s="86">
        <f>IF(D608="","",IFERROR(INDEX(Eng_Item,MATCH(D608,Eng_Label,0)),"not in list"))</f>
        <v/>
      </c>
      <c r="F608" s="96" t="n"/>
      <c r="G608" s="87">
        <f>IF(OR(P608="",N(P608)&lt;=1),"",INDEX($F$6:$F$3005,MATCH(D608&amp;"|"&amp;(P608-1),$O$6:$O$3005,0)))</f>
        <v/>
      </c>
      <c r="H608" s="87">
        <f>IF(G608="","",MAX(0,G608-F608))</f>
        <v/>
      </c>
      <c r="I608" s="95" t="n"/>
      <c r="J608" s="87">
        <f>IF(D608="","",IFERROR(INDEX(Eng_PAR,MATCH(D608,Eng_Label,0)),""))</f>
        <v/>
      </c>
      <c r="K608" s="97">
        <f>IF(OR(F608="",J608=""),"",F608-J608)</f>
        <v/>
      </c>
      <c r="L608" s="86">
        <f>IF(OR(F608="",J608="",N(J608)=0),"",IF(F608/J608&lt;=cfg_Crit,"CRITICAL",IF(F608/J608&lt;=cfg_Low,"LOW","OK")))</f>
        <v/>
      </c>
      <c r="M608" s="98">
        <f>IF(B608="","",DATE(YEAR(B608),MONTH(B608),1))</f>
        <v/>
      </c>
      <c r="N608" s="86">
        <f>IF(OR(B608="",D608=""),"","CNT-"&amp;TEXT(ROW()-5,"00000"))</f>
        <v/>
      </c>
      <c r="O608" s="86">
        <f>IF(P608="","",D608&amp;"|"&amp;P608)</f>
        <v/>
      </c>
      <c r="P608" s="86">
        <f>IF(OR(D608="",F608=""),"",COUNTIFS($D$6:D608,D608,$F$6:F608,"&lt;&gt;"))</f>
        <v/>
      </c>
    </row>
    <row r="609" ht="20" customHeight="1">
      <c r="B609" s="93" t="n"/>
      <c r="C609" s="94">
        <f>IF(B609="","",WEEKNUM(B609,21))</f>
        <v/>
      </c>
      <c r="D609" s="95" t="n"/>
      <c r="E609" s="86">
        <f>IF(D609="","",IFERROR(INDEX(Eng_Item,MATCH(D609,Eng_Label,0)),"not in list"))</f>
        <v/>
      </c>
      <c r="F609" s="96" t="n"/>
      <c r="G609" s="87">
        <f>IF(OR(P609="",N(P609)&lt;=1),"",INDEX($F$6:$F$3005,MATCH(D609&amp;"|"&amp;(P609-1),$O$6:$O$3005,0)))</f>
        <v/>
      </c>
      <c r="H609" s="87">
        <f>IF(G609="","",MAX(0,G609-F609))</f>
        <v/>
      </c>
      <c r="I609" s="95" t="n"/>
      <c r="J609" s="87">
        <f>IF(D609="","",IFERROR(INDEX(Eng_PAR,MATCH(D609,Eng_Label,0)),""))</f>
        <v/>
      </c>
      <c r="K609" s="97">
        <f>IF(OR(F609="",J609=""),"",F609-J609)</f>
        <v/>
      </c>
      <c r="L609" s="86">
        <f>IF(OR(F609="",J609="",N(J609)=0),"",IF(F609/J609&lt;=cfg_Crit,"CRITICAL",IF(F609/J609&lt;=cfg_Low,"LOW","OK")))</f>
        <v/>
      </c>
      <c r="M609" s="98">
        <f>IF(B609="","",DATE(YEAR(B609),MONTH(B609),1))</f>
        <v/>
      </c>
      <c r="N609" s="86">
        <f>IF(OR(B609="",D609=""),"","CNT-"&amp;TEXT(ROW()-5,"00000"))</f>
        <v/>
      </c>
      <c r="O609" s="86">
        <f>IF(P609="","",D609&amp;"|"&amp;P609)</f>
        <v/>
      </c>
      <c r="P609" s="86">
        <f>IF(OR(D609="",F609=""),"",COUNTIFS($D$6:D609,D609,$F$6:F609,"&lt;&gt;"))</f>
        <v/>
      </c>
    </row>
    <row r="610" ht="20" customHeight="1">
      <c r="B610" s="93" t="n"/>
      <c r="C610" s="94">
        <f>IF(B610="","",WEEKNUM(B610,21))</f>
        <v/>
      </c>
      <c r="D610" s="95" t="n"/>
      <c r="E610" s="86">
        <f>IF(D610="","",IFERROR(INDEX(Eng_Item,MATCH(D610,Eng_Label,0)),"not in list"))</f>
        <v/>
      </c>
      <c r="F610" s="96" t="n"/>
      <c r="G610" s="87">
        <f>IF(OR(P610="",N(P610)&lt;=1),"",INDEX($F$6:$F$3005,MATCH(D610&amp;"|"&amp;(P610-1),$O$6:$O$3005,0)))</f>
        <v/>
      </c>
      <c r="H610" s="87">
        <f>IF(G610="","",MAX(0,G610-F610))</f>
        <v/>
      </c>
      <c r="I610" s="95" t="n"/>
      <c r="J610" s="87">
        <f>IF(D610="","",IFERROR(INDEX(Eng_PAR,MATCH(D610,Eng_Label,0)),""))</f>
        <v/>
      </c>
      <c r="K610" s="97">
        <f>IF(OR(F610="",J610=""),"",F610-J610)</f>
        <v/>
      </c>
      <c r="L610" s="86">
        <f>IF(OR(F610="",J610="",N(J610)=0),"",IF(F610/J610&lt;=cfg_Crit,"CRITICAL",IF(F610/J610&lt;=cfg_Low,"LOW","OK")))</f>
        <v/>
      </c>
      <c r="M610" s="98">
        <f>IF(B610="","",DATE(YEAR(B610),MONTH(B610),1))</f>
        <v/>
      </c>
      <c r="N610" s="86">
        <f>IF(OR(B610="",D610=""),"","CNT-"&amp;TEXT(ROW()-5,"00000"))</f>
        <v/>
      </c>
      <c r="O610" s="86">
        <f>IF(P610="","",D610&amp;"|"&amp;P610)</f>
        <v/>
      </c>
      <c r="P610" s="86">
        <f>IF(OR(D610="",F610=""),"",COUNTIFS($D$6:D610,D610,$F$6:F610,"&lt;&gt;"))</f>
        <v/>
      </c>
    </row>
    <row r="611" ht="20" customHeight="1">
      <c r="B611" s="93" t="n"/>
      <c r="C611" s="94">
        <f>IF(B611="","",WEEKNUM(B611,21))</f>
        <v/>
      </c>
      <c r="D611" s="95" t="n"/>
      <c r="E611" s="86">
        <f>IF(D611="","",IFERROR(INDEX(Eng_Item,MATCH(D611,Eng_Label,0)),"not in list"))</f>
        <v/>
      </c>
      <c r="F611" s="96" t="n"/>
      <c r="G611" s="87">
        <f>IF(OR(P611="",N(P611)&lt;=1),"",INDEX($F$6:$F$3005,MATCH(D611&amp;"|"&amp;(P611-1),$O$6:$O$3005,0)))</f>
        <v/>
      </c>
      <c r="H611" s="87">
        <f>IF(G611="","",MAX(0,G611-F611))</f>
        <v/>
      </c>
      <c r="I611" s="95" t="n"/>
      <c r="J611" s="87">
        <f>IF(D611="","",IFERROR(INDEX(Eng_PAR,MATCH(D611,Eng_Label,0)),""))</f>
        <v/>
      </c>
      <c r="K611" s="97">
        <f>IF(OR(F611="",J611=""),"",F611-J611)</f>
        <v/>
      </c>
      <c r="L611" s="86">
        <f>IF(OR(F611="",J611="",N(J611)=0),"",IF(F611/J611&lt;=cfg_Crit,"CRITICAL",IF(F611/J611&lt;=cfg_Low,"LOW","OK")))</f>
        <v/>
      </c>
      <c r="M611" s="98">
        <f>IF(B611="","",DATE(YEAR(B611),MONTH(B611),1))</f>
        <v/>
      </c>
      <c r="N611" s="86">
        <f>IF(OR(B611="",D611=""),"","CNT-"&amp;TEXT(ROW()-5,"00000"))</f>
        <v/>
      </c>
      <c r="O611" s="86">
        <f>IF(P611="","",D611&amp;"|"&amp;P611)</f>
        <v/>
      </c>
      <c r="P611" s="86">
        <f>IF(OR(D611="",F611=""),"",COUNTIFS($D$6:D611,D611,$F$6:F611,"&lt;&gt;"))</f>
        <v/>
      </c>
    </row>
    <row r="612" ht="20" customHeight="1">
      <c r="B612" s="93" t="n"/>
      <c r="C612" s="94">
        <f>IF(B612="","",WEEKNUM(B612,21))</f>
        <v/>
      </c>
      <c r="D612" s="95" t="n"/>
      <c r="E612" s="86">
        <f>IF(D612="","",IFERROR(INDEX(Eng_Item,MATCH(D612,Eng_Label,0)),"not in list"))</f>
        <v/>
      </c>
      <c r="F612" s="96" t="n"/>
      <c r="G612" s="87">
        <f>IF(OR(P612="",N(P612)&lt;=1),"",INDEX($F$6:$F$3005,MATCH(D612&amp;"|"&amp;(P612-1),$O$6:$O$3005,0)))</f>
        <v/>
      </c>
      <c r="H612" s="87">
        <f>IF(G612="","",MAX(0,G612-F612))</f>
        <v/>
      </c>
      <c r="I612" s="95" t="n"/>
      <c r="J612" s="87">
        <f>IF(D612="","",IFERROR(INDEX(Eng_PAR,MATCH(D612,Eng_Label,0)),""))</f>
        <v/>
      </c>
      <c r="K612" s="97">
        <f>IF(OR(F612="",J612=""),"",F612-J612)</f>
        <v/>
      </c>
      <c r="L612" s="86">
        <f>IF(OR(F612="",J612="",N(J612)=0),"",IF(F612/J612&lt;=cfg_Crit,"CRITICAL",IF(F612/J612&lt;=cfg_Low,"LOW","OK")))</f>
        <v/>
      </c>
      <c r="M612" s="98">
        <f>IF(B612="","",DATE(YEAR(B612),MONTH(B612),1))</f>
        <v/>
      </c>
      <c r="N612" s="86">
        <f>IF(OR(B612="",D612=""),"","CNT-"&amp;TEXT(ROW()-5,"00000"))</f>
        <v/>
      </c>
      <c r="O612" s="86">
        <f>IF(P612="","",D612&amp;"|"&amp;P612)</f>
        <v/>
      </c>
      <c r="P612" s="86">
        <f>IF(OR(D612="",F612=""),"",COUNTIFS($D$6:D612,D612,$F$6:F612,"&lt;&gt;"))</f>
        <v/>
      </c>
    </row>
    <row r="613" ht="20" customHeight="1">
      <c r="B613" s="93" t="n"/>
      <c r="C613" s="94">
        <f>IF(B613="","",WEEKNUM(B613,21))</f>
        <v/>
      </c>
      <c r="D613" s="95" t="n"/>
      <c r="E613" s="86">
        <f>IF(D613="","",IFERROR(INDEX(Eng_Item,MATCH(D613,Eng_Label,0)),"not in list"))</f>
        <v/>
      </c>
      <c r="F613" s="96" t="n"/>
      <c r="G613" s="87">
        <f>IF(OR(P613="",N(P613)&lt;=1),"",INDEX($F$6:$F$3005,MATCH(D613&amp;"|"&amp;(P613-1),$O$6:$O$3005,0)))</f>
        <v/>
      </c>
      <c r="H613" s="87">
        <f>IF(G613="","",MAX(0,G613-F613))</f>
        <v/>
      </c>
      <c r="I613" s="95" t="n"/>
      <c r="J613" s="87">
        <f>IF(D613="","",IFERROR(INDEX(Eng_PAR,MATCH(D613,Eng_Label,0)),""))</f>
        <v/>
      </c>
      <c r="K613" s="97">
        <f>IF(OR(F613="",J613=""),"",F613-J613)</f>
        <v/>
      </c>
      <c r="L613" s="86">
        <f>IF(OR(F613="",J613="",N(J613)=0),"",IF(F613/J613&lt;=cfg_Crit,"CRITICAL",IF(F613/J613&lt;=cfg_Low,"LOW","OK")))</f>
        <v/>
      </c>
      <c r="M613" s="98">
        <f>IF(B613="","",DATE(YEAR(B613),MONTH(B613),1))</f>
        <v/>
      </c>
      <c r="N613" s="86">
        <f>IF(OR(B613="",D613=""),"","CNT-"&amp;TEXT(ROW()-5,"00000"))</f>
        <v/>
      </c>
      <c r="O613" s="86">
        <f>IF(P613="","",D613&amp;"|"&amp;P613)</f>
        <v/>
      </c>
      <c r="P613" s="86">
        <f>IF(OR(D613="",F613=""),"",COUNTIFS($D$6:D613,D613,$F$6:F613,"&lt;&gt;"))</f>
        <v/>
      </c>
    </row>
    <row r="614" ht="20" customHeight="1">
      <c r="B614" s="93" t="n"/>
      <c r="C614" s="94">
        <f>IF(B614="","",WEEKNUM(B614,21))</f>
        <v/>
      </c>
      <c r="D614" s="95" t="n"/>
      <c r="E614" s="86">
        <f>IF(D614="","",IFERROR(INDEX(Eng_Item,MATCH(D614,Eng_Label,0)),"not in list"))</f>
        <v/>
      </c>
      <c r="F614" s="96" t="n"/>
      <c r="G614" s="87">
        <f>IF(OR(P614="",N(P614)&lt;=1),"",INDEX($F$6:$F$3005,MATCH(D614&amp;"|"&amp;(P614-1),$O$6:$O$3005,0)))</f>
        <v/>
      </c>
      <c r="H614" s="87">
        <f>IF(G614="","",MAX(0,G614-F614))</f>
        <v/>
      </c>
      <c r="I614" s="95" t="n"/>
      <c r="J614" s="87">
        <f>IF(D614="","",IFERROR(INDEX(Eng_PAR,MATCH(D614,Eng_Label,0)),""))</f>
        <v/>
      </c>
      <c r="K614" s="97">
        <f>IF(OR(F614="",J614=""),"",F614-J614)</f>
        <v/>
      </c>
      <c r="L614" s="86">
        <f>IF(OR(F614="",J614="",N(J614)=0),"",IF(F614/J614&lt;=cfg_Crit,"CRITICAL",IF(F614/J614&lt;=cfg_Low,"LOW","OK")))</f>
        <v/>
      </c>
      <c r="M614" s="98">
        <f>IF(B614="","",DATE(YEAR(B614),MONTH(B614),1))</f>
        <v/>
      </c>
      <c r="N614" s="86">
        <f>IF(OR(B614="",D614=""),"","CNT-"&amp;TEXT(ROW()-5,"00000"))</f>
        <v/>
      </c>
      <c r="O614" s="86">
        <f>IF(P614="","",D614&amp;"|"&amp;P614)</f>
        <v/>
      </c>
      <c r="P614" s="86">
        <f>IF(OR(D614="",F614=""),"",COUNTIFS($D$6:D614,D614,$F$6:F614,"&lt;&gt;"))</f>
        <v/>
      </c>
    </row>
    <row r="615" ht="20" customHeight="1">
      <c r="B615" s="93" t="n"/>
      <c r="C615" s="94">
        <f>IF(B615="","",WEEKNUM(B615,21))</f>
        <v/>
      </c>
      <c r="D615" s="95" t="n"/>
      <c r="E615" s="86">
        <f>IF(D615="","",IFERROR(INDEX(Eng_Item,MATCH(D615,Eng_Label,0)),"not in list"))</f>
        <v/>
      </c>
      <c r="F615" s="96" t="n"/>
      <c r="G615" s="87">
        <f>IF(OR(P615="",N(P615)&lt;=1),"",INDEX($F$6:$F$3005,MATCH(D615&amp;"|"&amp;(P615-1),$O$6:$O$3005,0)))</f>
        <v/>
      </c>
      <c r="H615" s="87">
        <f>IF(G615="","",MAX(0,G615-F615))</f>
        <v/>
      </c>
      <c r="I615" s="95" t="n"/>
      <c r="J615" s="87">
        <f>IF(D615="","",IFERROR(INDEX(Eng_PAR,MATCH(D615,Eng_Label,0)),""))</f>
        <v/>
      </c>
      <c r="K615" s="97">
        <f>IF(OR(F615="",J615=""),"",F615-J615)</f>
        <v/>
      </c>
      <c r="L615" s="86">
        <f>IF(OR(F615="",J615="",N(J615)=0),"",IF(F615/J615&lt;=cfg_Crit,"CRITICAL",IF(F615/J615&lt;=cfg_Low,"LOW","OK")))</f>
        <v/>
      </c>
      <c r="M615" s="98">
        <f>IF(B615="","",DATE(YEAR(B615),MONTH(B615),1))</f>
        <v/>
      </c>
      <c r="N615" s="86">
        <f>IF(OR(B615="",D615=""),"","CNT-"&amp;TEXT(ROW()-5,"00000"))</f>
        <v/>
      </c>
      <c r="O615" s="86">
        <f>IF(P615="","",D615&amp;"|"&amp;P615)</f>
        <v/>
      </c>
      <c r="P615" s="86">
        <f>IF(OR(D615="",F615=""),"",COUNTIFS($D$6:D615,D615,$F$6:F615,"&lt;&gt;"))</f>
        <v/>
      </c>
    </row>
    <row r="616" ht="20" customHeight="1">
      <c r="B616" s="93" t="n"/>
      <c r="C616" s="94">
        <f>IF(B616="","",WEEKNUM(B616,21))</f>
        <v/>
      </c>
      <c r="D616" s="95" t="n"/>
      <c r="E616" s="86">
        <f>IF(D616="","",IFERROR(INDEX(Eng_Item,MATCH(D616,Eng_Label,0)),"not in list"))</f>
        <v/>
      </c>
      <c r="F616" s="96" t="n"/>
      <c r="G616" s="87">
        <f>IF(OR(P616="",N(P616)&lt;=1),"",INDEX($F$6:$F$3005,MATCH(D616&amp;"|"&amp;(P616-1),$O$6:$O$3005,0)))</f>
        <v/>
      </c>
      <c r="H616" s="87">
        <f>IF(G616="","",MAX(0,G616-F616))</f>
        <v/>
      </c>
      <c r="I616" s="95" t="n"/>
      <c r="J616" s="87">
        <f>IF(D616="","",IFERROR(INDEX(Eng_PAR,MATCH(D616,Eng_Label,0)),""))</f>
        <v/>
      </c>
      <c r="K616" s="97">
        <f>IF(OR(F616="",J616=""),"",F616-J616)</f>
        <v/>
      </c>
      <c r="L616" s="86">
        <f>IF(OR(F616="",J616="",N(J616)=0),"",IF(F616/J616&lt;=cfg_Crit,"CRITICAL",IF(F616/J616&lt;=cfg_Low,"LOW","OK")))</f>
        <v/>
      </c>
      <c r="M616" s="98">
        <f>IF(B616="","",DATE(YEAR(B616),MONTH(B616),1))</f>
        <v/>
      </c>
      <c r="N616" s="86">
        <f>IF(OR(B616="",D616=""),"","CNT-"&amp;TEXT(ROW()-5,"00000"))</f>
        <v/>
      </c>
      <c r="O616" s="86">
        <f>IF(P616="","",D616&amp;"|"&amp;P616)</f>
        <v/>
      </c>
      <c r="P616" s="86">
        <f>IF(OR(D616="",F616=""),"",COUNTIFS($D$6:D616,D616,$F$6:F616,"&lt;&gt;"))</f>
        <v/>
      </c>
    </row>
    <row r="617" ht="20" customHeight="1">
      <c r="B617" s="93" t="n"/>
      <c r="C617" s="94">
        <f>IF(B617="","",WEEKNUM(B617,21))</f>
        <v/>
      </c>
      <c r="D617" s="95" t="n"/>
      <c r="E617" s="86">
        <f>IF(D617="","",IFERROR(INDEX(Eng_Item,MATCH(D617,Eng_Label,0)),"not in list"))</f>
        <v/>
      </c>
      <c r="F617" s="96" t="n"/>
      <c r="G617" s="87">
        <f>IF(OR(P617="",N(P617)&lt;=1),"",INDEX($F$6:$F$3005,MATCH(D617&amp;"|"&amp;(P617-1),$O$6:$O$3005,0)))</f>
        <v/>
      </c>
      <c r="H617" s="87">
        <f>IF(G617="","",MAX(0,G617-F617))</f>
        <v/>
      </c>
      <c r="I617" s="95" t="n"/>
      <c r="J617" s="87">
        <f>IF(D617="","",IFERROR(INDEX(Eng_PAR,MATCH(D617,Eng_Label,0)),""))</f>
        <v/>
      </c>
      <c r="K617" s="97">
        <f>IF(OR(F617="",J617=""),"",F617-J617)</f>
        <v/>
      </c>
      <c r="L617" s="86">
        <f>IF(OR(F617="",J617="",N(J617)=0),"",IF(F617/J617&lt;=cfg_Crit,"CRITICAL",IF(F617/J617&lt;=cfg_Low,"LOW","OK")))</f>
        <v/>
      </c>
      <c r="M617" s="98">
        <f>IF(B617="","",DATE(YEAR(B617),MONTH(B617),1))</f>
        <v/>
      </c>
      <c r="N617" s="86">
        <f>IF(OR(B617="",D617=""),"","CNT-"&amp;TEXT(ROW()-5,"00000"))</f>
        <v/>
      </c>
      <c r="O617" s="86">
        <f>IF(P617="","",D617&amp;"|"&amp;P617)</f>
        <v/>
      </c>
      <c r="P617" s="86">
        <f>IF(OR(D617="",F617=""),"",COUNTIFS($D$6:D617,D617,$F$6:F617,"&lt;&gt;"))</f>
        <v/>
      </c>
    </row>
    <row r="618" ht="20" customHeight="1">
      <c r="B618" s="93" t="n"/>
      <c r="C618" s="94">
        <f>IF(B618="","",WEEKNUM(B618,21))</f>
        <v/>
      </c>
      <c r="D618" s="95" t="n"/>
      <c r="E618" s="86">
        <f>IF(D618="","",IFERROR(INDEX(Eng_Item,MATCH(D618,Eng_Label,0)),"not in list"))</f>
        <v/>
      </c>
      <c r="F618" s="96" t="n"/>
      <c r="G618" s="87">
        <f>IF(OR(P618="",N(P618)&lt;=1),"",INDEX($F$6:$F$3005,MATCH(D618&amp;"|"&amp;(P618-1),$O$6:$O$3005,0)))</f>
        <v/>
      </c>
      <c r="H618" s="87">
        <f>IF(G618="","",MAX(0,G618-F618))</f>
        <v/>
      </c>
      <c r="I618" s="95" t="n"/>
      <c r="J618" s="87">
        <f>IF(D618="","",IFERROR(INDEX(Eng_PAR,MATCH(D618,Eng_Label,0)),""))</f>
        <v/>
      </c>
      <c r="K618" s="97">
        <f>IF(OR(F618="",J618=""),"",F618-J618)</f>
        <v/>
      </c>
      <c r="L618" s="86">
        <f>IF(OR(F618="",J618="",N(J618)=0),"",IF(F618/J618&lt;=cfg_Crit,"CRITICAL",IF(F618/J618&lt;=cfg_Low,"LOW","OK")))</f>
        <v/>
      </c>
      <c r="M618" s="98">
        <f>IF(B618="","",DATE(YEAR(B618),MONTH(B618),1))</f>
        <v/>
      </c>
      <c r="N618" s="86">
        <f>IF(OR(B618="",D618=""),"","CNT-"&amp;TEXT(ROW()-5,"00000"))</f>
        <v/>
      </c>
      <c r="O618" s="86">
        <f>IF(P618="","",D618&amp;"|"&amp;P618)</f>
        <v/>
      </c>
      <c r="P618" s="86">
        <f>IF(OR(D618="",F618=""),"",COUNTIFS($D$6:D618,D618,$F$6:F618,"&lt;&gt;"))</f>
        <v/>
      </c>
    </row>
    <row r="619" ht="20" customHeight="1">
      <c r="B619" s="93" t="n"/>
      <c r="C619" s="94">
        <f>IF(B619="","",WEEKNUM(B619,21))</f>
        <v/>
      </c>
      <c r="D619" s="95" t="n"/>
      <c r="E619" s="86">
        <f>IF(D619="","",IFERROR(INDEX(Eng_Item,MATCH(D619,Eng_Label,0)),"not in list"))</f>
        <v/>
      </c>
      <c r="F619" s="96" t="n"/>
      <c r="G619" s="87">
        <f>IF(OR(P619="",N(P619)&lt;=1),"",INDEX($F$6:$F$3005,MATCH(D619&amp;"|"&amp;(P619-1),$O$6:$O$3005,0)))</f>
        <v/>
      </c>
      <c r="H619" s="87">
        <f>IF(G619="","",MAX(0,G619-F619))</f>
        <v/>
      </c>
      <c r="I619" s="95" t="n"/>
      <c r="J619" s="87">
        <f>IF(D619="","",IFERROR(INDEX(Eng_PAR,MATCH(D619,Eng_Label,0)),""))</f>
        <v/>
      </c>
      <c r="K619" s="97">
        <f>IF(OR(F619="",J619=""),"",F619-J619)</f>
        <v/>
      </c>
      <c r="L619" s="86">
        <f>IF(OR(F619="",J619="",N(J619)=0),"",IF(F619/J619&lt;=cfg_Crit,"CRITICAL",IF(F619/J619&lt;=cfg_Low,"LOW","OK")))</f>
        <v/>
      </c>
      <c r="M619" s="98">
        <f>IF(B619="","",DATE(YEAR(B619),MONTH(B619),1))</f>
        <v/>
      </c>
      <c r="N619" s="86">
        <f>IF(OR(B619="",D619=""),"","CNT-"&amp;TEXT(ROW()-5,"00000"))</f>
        <v/>
      </c>
      <c r="O619" s="86">
        <f>IF(P619="","",D619&amp;"|"&amp;P619)</f>
        <v/>
      </c>
      <c r="P619" s="86">
        <f>IF(OR(D619="",F619=""),"",COUNTIFS($D$6:D619,D619,$F$6:F619,"&lt;&gt;"))</f>
        <v/>
      </c>
    </row>
    <row r="620" ht="20" customHeight="1">
      <c r="B620" s="93" t="n"/>
      <c r="C620" s="94">
        <f>IF(B620="","",WEEKNUM(B620,21))</f>
        <v/>
      </c>
      <c r="D620" s="95" t="n"/>
      <c r="E620" s="86">
        <f>IF(D620="","",IFERROR(INDEX(Eng_Item,MATCH(D620,Eng_Label,0)),"not in list"))</f>
        <v/>
      </c>
      <c r="F620" s="96" t="n"/>
      <c r="G620" s="87">
        <f>IF(OR(P620="",N(P620)&lt;=1),"",INDEX($F$6:$F$3005,MATCH(D620&amp;"|"&amp;(P620-1),$O$6:$O$3005,0)))</f>
        <v/>
      </c>
      <c r="H620" s="87">
        <f>IF(G620="","",MAX(0,G620-F620))</f>
        <v/>
      </c>
      <c r="I620" s="95" t="n"/>
      <c r="J620" s="87">
        <f>IF(D620="","",IFERROR(INDEX(Eng_PAR,MATCH(D620,Eng_Label,0)),""))</f>
        <v/>
      </c>
      <c r="K620" s="97">
        <f>IF(OR(F620="",J620=""),"",F620-J620)</f>
        <v/>
      </c>
      <c r="L620" s="86">
        <f>IF(OR(F620="",J620="",N(J620)=0),"",IF(F620/J620&lt;=cfg_Crit,"CRITICAL",IF(F620/J620&lt;=cfg_Low,"LOW","OK")))</f>
        <v/>
      </c>
      <c r="M620" s="98">
        <f>IF(B620="","",DATE(YEAR(B620),MONTH(B620),1))</f>
        <v/>
      </c>
      <c r="N620" s="86">
        <f>IF(OR(B620="",D620=""),"","CNT-"&amp;TEXT(ROW()-5,"00000"))</f>
        <v/>
      </c>
      <c r="O620" s="86">
        <f>IF(P620="","",D620&amp;"|"&amp;P620)</f>
        <v/>
      </c>
      <c r="P620" s="86">
        <f>IF(OR(D620="",F620=""),"",COUNTIFS($D$6:D620,D620,$F$6:F620,"&lt;&gt;"))</f>
        <v/>
      </c>
    </row>
    <row r="621" ht="20" customHeight="1">
      <c r="B621" s="93" t="n"/>
      <c r="C621" s="94">
        <f>IF(B621="","",WEEKNUM(B621,21))</f>
        <v/>
      </c>
      <c r="D621" s="95" t="n"/>
      <c r="E621" s="86">
        <f>IF(D621="","",IFERROR(INDEX(Eng_Item,MATCH(D621,Eng_Label,0)),"not in list"))</f>
        <v/>
      </c>
      <c r="F621" s="96" t="n"/>
      <c r="G621" s="87">
        <f>IF(OR(P621="",N(P621)&lt;=1),"",INDEX($F$6:$F$3005,MATCH(D621&amp;"|"&amp;(P621-1),$O$6:$O$3005,0)))</f>
        <v/>
      </c>
      <c r="H621" s="87">
        <f>IF(G621="","",MAX(0,G621-F621))</f>
        <v/>
      </c>
      <c r="I621" s="95" t="n"/>
      <c r="J621" s="87">
        <f>IF(D621="","",IFERROR(INDEX(Eng_PAR,MATCH(D621,Eng_Label,0)),""))</f>
        <v/>
      </c>
      <c r="K621" s="97">
        <f>IF(OR(F621="",J621=""),"",F621-J621)</f>
        <v/>
      </c>
      <c r="L621" s="86">
        <f>IF(OR(F621="",J621="",N(J621)=0),"",IF(F621/J621&lt;=cfg_Crit,"CRITICAL",IF(F621/J621&lt;=cfg_Low,"LOW","OK")))</f>
        <v/>
      </c>
      <c r="M621" s="98">
        <f>IF(B621="","",DATE(YEAR(B621),MONTH(B621),1))</f>
        <v/>
      </c>
      <c r="N621" s="86">
        <f>IF(OR(B621="",D621=""),"","CNT-"&amp;TEXT(ROW()-5,"00000"))</f>
        <v/>
      </c>
      <c r="O621" s="86">
        <f>IF(P621="","",D621&amp;"|"&amp;P621)</f>
        <v/>
      </c>
      <c r="P621" s="86">
        <f>IF(OR(D621="",F621=""),"",COUNTIFS($D$6:D621,D621,$F$6:F621,"&lt;&gt;"))</f>
        <v/>
      </c>
    </row>
    <row r="622" ht="20" customHeight="1">
      <c r="B622" s="93" t="n"/>
      <c r="C622" s="94">
        <f>IF(B622="","",WEEKNUM(B622,21))</f>
        <v/>
      </c>
      <c r="D622" s="95" t="n"/>
      <c r="E622" s="86">
        <f>IF(D622="","",IFERROR(INDEX(Eng_Item,MATCH(D622,Eng_Label,0)),"not in list"))</f>
        <v/>
      </c>
      <c r="F622" s="96" t="n"/>
      <c r="G622" s="87">
        <f>IF(OR(P622="",N(P622)&lt;=1),"",INDEX($F$6:$F$3005,MATCH(D622&amp;"|"&amp;(P622-1),$O$6:$O$3005,0)))</f>
        <v/>
      </c>
      <c r="H622" s="87">
        <f>IF(G622="","",MAX(0,G622-F622))</f>
        <v/>
      </c>
      <c r="I622" s="95" t="n"/>
      <c r="J622" s="87">
        <f>IF(D622="","",IFERROR(INDEX(Eng_PAR,MATCH(D622,Eng_Label,0)),""))</f>
        <v/>
      </c>
      <c r="K622" s="97">
        <f>IF(OR(F622="",J622=""),"",F622-J622)</f>
        <v/>
      </c>
      <c r="L622" s="86">
        <f>IF(OR(F622="",J622="",N(J622)=0),"",IF(F622/J622&lt;=cfg_Crit,"CRITICAL",IF(F622/J622&lt;=cfg_Low,"LOW","OK")))</f>
        <v/>
      </c>
      <c r="M622" s="98">
        <f>IF(B622="","",DATE(YEAR(B622),MONTH(B622),1))</f>
        <v/>
      </c>
      <c r="N622" s="86">
        <f>IF(OR(B622="",D622=""),"","CNT-"&amp;TEXT(ROW()-5,"00000"))</f>
        <v/>
      </c>
      <c r="O622" s="86">
        <f>IF(P622="","",D622&amp;"|"&amp;P622)</f>
        <v/>
      </c>
      <c r="P622" s="86">
        <f>IF(OR(D622="",F622=""),"",COUNTIFS($D$6:D622,D622,$F$6:F622,"&lt;&gt;"))</f>
        <v/>
      </c>
    </row>
    <row r="623" ht="20" customHeight="1">
      <c r="B623" s="93" t="n"/>
      <c r="C623" s="94">
        <f>IF(B623="","",WEEKNUM(B623,21))</f>
        <v/>
      </c>
      <c r="D623" s="95" t="n"/>
      <c r="E623" s="86">
        <f>IF(D623="","",IFERROR(INDEX(Eng_Item,MATCH(D623,Eng_Label,0)),"not in list"))</f>
        <v/>
      </c>
      <c r="F623" s="96" t="n"/>
      <c r="G623" s="87">
        <f>IF(OR(P623="",N(P623)&lt;=1),"",INDEX($F$6:$F$3005,MATCH(D623&amp;"|"&amp;(P623-1),$O$6:$O$3005,0)))</f>
        <v/>
      </c>
      <c r="H623" s="87">
        <f>IF(G623="","",MAX(0,G623-F623))</f>
        <v/>
      </c>
      <c r="I623" s="95" t="n"/>
      <c r="J623" s="87">
        <f>IF(D623="","",IFERROR(INDEX(Eng_PAR,MATCH(D623,Eng_Label,0)),""))</f>
        <v/>
      </c>
      <c r="K623" s="97">
        <f>IF(OR(F623="",J623=""),"",F623-J623)</f>
        <v/>
      </c>
      <c r="L623" s="86">
        <f>IF(OR(F623="",J623="",N(J623)=0),"",IF(F623/J623&lt;=cfg_Crit,"CRITICAL",IF(F623/J623&lt;=cfg_Low,"LOW","OK")))</f>
        <v/>
      </c>
      <c r="M623" s="98">
        <f>IF(B623="","",DATE(YEAR(B623),MONTH(B623),1))</f>
        <v/>
      </c>
      <c r="N623" s="86">
        <f>IF(OR(B623="",D623=""),"","CNT-"&amp;TEXT(ROW()-5,"00000"))</f>
        <v/>
      </c>
      <c r="O623" s="86">
        <f>IF(P623="","",D623&amp;"|"&amp;P623)</f>
        <v/>
      </c>
      <c r="P623" s="86">
        <f>IF(OR(D623="",F623=""),"",COUNTIFS($D$6:D623,D623,$F$6:F623,"&lt;&gt;"))</f>
        <v/>
      </c>
    </row>
    <row r="624" ht="20" customHeight="1">
      <c r="B624" s="93" t="n"/>
      <c r="C624" s="94">
        <f>IF(B624="","",WEEKNUM(B624,21))</f>
        <v/>
      </c>
      <c r="D624" s="95" t="n"/>
      <c r="E624" s="86">
        <f>IF(D624="","",IFERROR(INDEX(Eng_Item,MATCH(D624,Eng_Label,0)),"not in list"))</f>
        <v/>
      </c>
      <c r="F624" s="96" t="n"/>
      <c r="G624" s="87">
        <f>IF(OR(P624="",N(P624)&lt;=1),"",INDEX($F$6:$F$3005,MATCH(D624&amp;"|"&amp;(P624-1),$O$6:$O$3005,0)))</f>
        <v/>
      </c>
      <c r="H624" s="87">
        <f>IF(G624="","",MAX(0,G624-F624))</f>
        <v/>
      </c>
      <c r="I624" s="95" t="n"/>
      <c r="J624" s="87">
        <f>IF(D624="","",IFERROR(INDEX(Eng_PAR,MATCH(D624,Eng_Label,0)),""))</f>
        <v/>
      </c>
      <c r="K624" s="97">
        <f>IF(OR(F624="",J624=""),"",F624-J624)</f>
        <v/>
      </c>
      <c r="L624" s="86">
        <f>IF(OR(F624="",J624="",N(J624)=0),"",IF(F624/J624&lt;=cfg_Crit,"CRITICAL",IF(F624/J624&lt;=cfg_Low,"LOW","OK")))</f>
        <v/>
      </c>
      <c r="M624" s="98">
        <f>IF(B624="","",DATE(YEAR(B624),MONTH(B624),1))</f>
        <v/>
      </c>
      <c r="N624" s="86">
        <f>IF(OR(B624="",D624=""),"","CNT-"&amp;TEXT(ROW()-5,"00000"))</f>
        <v/>
      </c>
      <c r="O624" s="86">
        <f>IF(P624="","",D624&amp;"|"&amp;P624)</f>
        <v/>
      </c>
      <c r="P624" s="86">
        <f>IF(OR(D624="",F624=""),"",COUNTIFS($D$6:D624,D624,$F$6:F624,"&lt;&gt;"))</f>
        <v/>
      </c>
    </row>
    <row r="625" ht="20" customHeight="1">
      <c r="B625" s="93" t="n"/>
      <c r="C625" s="94">
        <f>IF(B625="","",WEEKNUM(B625,21))</f>
        <v/>
      </c>
      <c r="D625" s="95" t="n"/>
      <c r="E625" s="86">
        <f>IF(D625="","",IFERROR(INDEX(Eng_Item,MATCH(D625,Eng_Label,0)),"not in list"))</f>
        <v/>
      </c>
      <c r="F625" s="96" t="n"/>
      <c r="G625" s="87">
        <f>IF(OR(P625="",N(P625)&lt;=1),"",INDEX($F$6:$F$3005,MATCH(D625&amp;"|"&amp;(P625-1),$O$6:$O$3005,0)))</f>
        <v/>
      </c>
      <c r="H625" s="87">
        <f>IF(G625="","",MAX(0,G625-F625))</f>
        <v/>
      </c>
      <c r="I625" s="95" t="n"/>
      <c r="J625" s="87">
        <f>IF(D625="","",IFERROR(INDEX(Eng_PAR,MATCH(D625,Eng_Label,0)),""))</f>
        <v/>
      </c>
      <c r="K625" s="97">
        <f>IF(OR(F625="",J625=""),"",F625-J625)</f>
        <v/>
      </c>
      <c r="L625" s="86">
        <f>IF(OR(F625="",J625="",N(J625)=0),"",IF(F625/J625&lt;=cfg_Crit,"CRITICAL",IF(F625/J625&lt;=cfg_Low,"LOW","OK")))</f>
        <v/>
      </c>
      <c r="M625" s="98">
        <f>IF(B625="","",DATE(YEAR(B625),MONTH(B625),1))</f>
        <v/>
      </c>
      <c r="N625" s="86">
        <f>IF(OR(B625="",D625=""),"","CNT-"&amp;TEXT(ROW()-5,"00000"))</f>
        <v/>
      </c>
      <c r="O625" s="86">
        <f>IF(P625="","",D625&amp;"|"&amp;P625)</f>
        <v/>
      </c>
      <c r="P625" s="86">
        <f>IF(OR(D625="",F625=""),"",COUNTIFS($D$6:D625,D625,$F$6:F625,"&lt;&gt;"))</f>
        <v/>
      </c>
    </row>
    <row r="626" ht="20" customHeight="1">
      <c r="B626" s="93" t="n"/>
      <c r="C626" s="94">
        <f>IF(B626="","",WEEKNUM(B626,21))</f>
        <v/>
      </c>
      <c r="D626" s="95" t="n"/>
      <c r="E626" s="86">
        <f>IF(D626="","",IFERROR(INDEX(Eng_Item,MATCH(D626,Eng_Label,0)),"not in list"))</f>
        <v/>
      </c>
      <c r="F626" s="96" t="n"/>
      <c r="G626" s="87">
        <f>IF(OR(P626="",N(P626)&lt;=1),"",INDEX($F$6:$F$3005,MATCH(D626&amp;"|"&amp;(P626-1),$O$6:$O$3005,0)))</f>
        <v/>
      </c>
      <c r="H626" s="87">
        <f>IF(G626="","",MAX(0,G626-F626))</f>
        <v/>
      </c>
      <c r="I626" s="95" t="n"/>
      <c r="J626" s="87">
        <f>IF(D626="","",IFERROR(INDEX(Eng_PAR,MATCH(D626,Eng_Label,0)),""))</f>
        <v/>
      </c>
      <c r="K626" s="97">
        <f>IF(OR(F626="",J626=""),"",F626-J626)</f>
        <v/>
      </c>
      <c r="L626" s="86">
        <f>IF(OR(F626="",J626="",N(J626)=0),"",IF(F626/J626&lt;=cfg_Crit,"CRITICAL",IF(F626/J626&lt;=cfg_Low,"LOW","OK")))</f>
        <v/>
      </c>
      <c r="M626" s="98">
        <f>IF(B626="","",DATE(YEAR(B626),MONTH(B626),1))</f>
        <v/>
      </c>
      <c r="N626" s="86">
        <f>IF(OR(B626="",D626=""),"","CNT-"&amp;TEXT(ROW()-5,"00000"))</f>
        <v/>
      </c>
      <c r="O626" s="86">
        <f>IF(P626="","",D626&amp;"|"&amp;P626)</f>
        <v/>
      </c>
      <c r="P626" s="86">
        <f>IF(OR(D626="",F626=""),"",COUNTIFS($D$6:D626,D626,$F$6:F626,"&lt;&gt;"))</f>
        <v/>
      </c>
    </row>
    <row r="627" ht="20" customHeight="1">
      <c r="B627" s="93" t="n"/>
      <c r="C627" s="94">
        <f>IF(B627="","",WEEKNUM(B627,21))</f>
        <v/>
      </c>
      <c r="D627" s="95" t="n"/>
      <c r="E627" s="86">
        <f>IF(D627="","",IFERROR(INDEX(Eng_Item,MATCH(D627,Eng_Label,0)),"not in list"))</f>
        <v/>
      </c>
      <c r="F627" s="96" t="n"/>
      <c r="G627" s="87">
        <f>IF(OR(P627="",N(P627)&lt;=1),"",INDEX($F$6:$F$3005,MATCH(D627&amp;"|"&amp;(P627-1),$O$6:$O$3005,0)))</f>
        <v/>
      </c>
      <c r="H627" s="87">
        <f>IF(G627="","",MAX(0,G627-F627))</f>
        <v/>
      </c>
      <c r="I627" s="95" t="n"/>
      <c r="J627" s="87">
        <f>IF(D627="","",IFERROR(INDEX(Eng_PAR,MATCH(D627,Eng_Label,0)),""))</f>
        <v/>
      </c>
      <c r="K627" s="97">
        <f>IF(OR(F627="",J627=""),"",F627-J627)</f>
        <v/>
      </c>
      <c r="L627" s="86">
        <f>IF(OR(F627="",J627="",N(J627)=0),"",IF(F627/J627&lt;=cfg_Crit,"CRITICAL",IF(F627/J627&lt;=cfg_Low,"LOW","OK")))</f>
        <v/>
      </c>
      <c r="M627" s="98">
        <f>IF(B627="","",DATE(YEAR(B627),MONTH(B627),1))</f>
        <v/>
      </c>
      <c r="N627" s="86">
        <f>IF(OR(B627="",D627=""),"","CNT-"&amp;TEXT(ROW()-5,"00000"))</f>
        <v/>
      </c>
      <c r="O627" s="86">
        <f>IF(P627="","",D627&amp;"|"&amp;P627)</f>
        <v/>
      </c>
      <c r="P627" s="86">
        <f>IF(OR(D627="",F627=""),"",COUNTIFS($D$6:D627,D627,$F$6:F627,"&lt;&gt;"))</f>
        <v/>
      </c>
    </row>
    <row r="628" ht="20" customHeight="1">
      <c r="B628" s="93" t="n"/>
      <c r="C628" s="94">
        <f>IF(B628="","",WEEKNUM(B628,21))</f>
        <v/>
      </c>
      <c r="D628" s="95" t="n"/>
      <c r="E628" s="86">
        <f>IF(D628="","",IFERROR(INDEX(Eng_Item,MATCH(D628,Eng_Label,0)),"not in list"))</f>
        <v/>
      </c>
      <c r="F628" s="96" t="n"/>
      <c r="G628" s="87">
        <f>IF(OR(P628="",N(P628)&lt;=1),"",INDEX($F$6:$F$3005,MATCH(D628&amp;"|"&amp;(P628-1),$O$6:$O$3005,0)))</f>
        <v/>
      </c>
      <c r="H628" s="87">
        <f>IF(G628="","",MAX(0,G628-F628))</f>
        <v/>
      </c>
      <c r="I628" s="95" t="n"/>
      <c r="J628" s="87">
        <f>IF(D628="","",IFERROR(INDEX(Eng_PAR,MATCH(D628,Eng_Label,0)),""))</f>
        <v/>
      </c>
      <c r="K628" s="97">
        <f>IF(OR(F628="",J628=""),"",F628-J628)</f>
        <v/>
      </c>
      <c r="L628" s="86">
        <f>IF(OR(F628="",J628="",N(J628)=0),"",IF(F628/J628&lt;=cfg_Crit,"CRITICAL",IF(F628/J628&lt;=cfg_Low,"LOW","OK")))</f>
        <v/>
      </c>
      <c r="M628" s="98">
        <f>IF(B628="","",DATE(YEAR(B628),MONTH(B628),1))</f>
        <v/>
      </c>
      <c r="N628" s="86">
        <f>IF(OR(B628="",D628=""),"","CNT-"&amp;TEXT(ROW()-5,"00000"))</f>
        <v/>
      </c>
      <c r="O628" s="86">
        <f>IF(P628="","",D628&amp;"|"&amp;P628)</f>
        <v/>
      </c>
      <c r="P628" s="86">
        <f>IF(OR(D628="",F628=""),"",COUNTIFS($D$6:D628,D628,$F$6:F628,"&lt;&gt;"))</f>
        <v/>
      </c>
    </row>
    <row r="629" ht="20" customHeight="1">
      <c r="B629" s="93" t="n"/>
      <c r="C629" s="94">
        <f>IF(B629="","",WEEKNUM(B629,21))</f>
        <v/>
      </c>
      <c r="D629" s="95" t="n"/>
      <c r="E629" s="86">
        <f>IF(D629="","",IFERROR(INDEX(Eng_Item,MATCH(D629,Eng_Label,0)),"not in list"))</f>
        <v/>
      </c>
      <c r="F629" s="96" t="n"/>
      <c r="G629" s="87">
        <f>IF(OR(P629="",N(P629)&lt;=1),"",INDEX($F$6:$F$3005,MATCH(D629&amp;"|"&amp;(P629-1),$O$6:$O$3005,0)))</f>
        <v/>
      </c>
      <c r="H629" s="87">
        <f>IF(G629="","",MAX(0,G629-F629))</f>
        <v/>
      </c>
      <c r="I629" s="95" t="n"/>
      <c r="J629" s="87">
        <f>IF(D629="","",IFERROR(INDEX(Eng_PAR,MATCH(D629,Eng_Label,0)),""))</f>
        <v/>
      </c>
      <c r="K629" s="97">
        <f>IF(OR(F629="",J629=""),"",F629-J629)</f>
        <v/>
      </c>
      <c r="L629" s="86">
        <f>IF(OR(F629="",J629="",N(J629)=0),"",IF(F629/J629&lt;=cfg_Crit,"CRITICAL",IF(F629/J629&lt;=cfg_Low,"LOW","OK")))</f>
        <v/>
      </c>
      <c r="M629" s="98">
        <f>IF(B629="","",DATE(YEAR(B629),MONTH(B629),1))</f>
        <v/>
      </c>
      <c r="N629" s="86">
        <f>IF(OR(B629="",D629=""),"","CNT-"&amp;TEXT(ROW()-5,"00000"))</f>
        <v/>
      </c>
      <c r="O629" s="86">
        <f>IF(P629="","",D629&amp;"|"&amp;P629)</f>
        <v/>
      </c>
      <c r="P629" s="86">
        <f>IF(OR(D629="",F629=""),"",COUNTIFS($D$6:D629,D629,$F$6:F629,"&lt;&gt;"))</f>
        <v/>
      </c>
    </row>
    <row r="630" ht="20" customHeight="1">
      <c r="B630" s="93" t="n"/>
      <c r="C630" s="94">
        <f>IF(B630="","",WEEKNUM(B630,21))</f>
        <v/>
      </c>
      <c r="D630" s="95" t="n"/>
      <c r="E630" s="86">
        <f>IF(D630="","",IFERROR(INDEX(Eng_Item,MATCH(D630,Eng_Label,0)),"not in list"))</f>
        <v/>
      </c>
      <c r="F630" s="96" t="n"/>
      <c r="G630" s="87">
        <f>IF(OR(P630="",N(P630)&lt;=1),"",INDEX($F$6:$F$3005,MATCH(D630&amp;"|"&amp;(P630-1),$O$6:$O$3005,0)))</f>
        <v/>
      </c>
      <c r="H630" s="87">
        <f>IF(G630="","",MAX(0,G630-F630))</f>
        <v/>
      </c>
      <c r="I630" s="95" t="n"/>
      <c r="J630" s="87">
        <f>IF(D630="","",IFERROR(INDEX(Eng_PAR,MATCH(D630,Eng_Label,0)),""))</f>
        <v/>
      </c>
      <c r="K630" s="97">
        <f>IF(OR(F630="",J630=""),"",F630-J630)</f>
        <v/>
      </c>
      <c r="L630" s="86">
        <f>IF(OR(F630="",J630="",N(J630)=0),"",IF(F630/J630&lt;=cfg_Crit,"CRITICAL",IF(F630/J630&lt;=cfg_Low,"LOW","OK")))</f>
        <v/>
      </c>
      <c r="M630" s="98">
        <f>IF(B630="","",DATE(YEAR(B630),MONTH(B630),1))</f>
        <v/>
      </c>
      <c r="N630" s="86">
        <f>IF(OR(B630="",D630=""),"","CNT-"&amp;TEXT(ROW()-5,"00000"))</f>
        <v/>
      </c>
      <c r="O630" s="86">
        <f>IF(P630="","",D630&amp;"|"&amp;P630)</f>
        <v/>
      </c>
      <c r="P630" s="86">
        <f>IF(OR(D630="",F630=""),"",COUNTIFS($D$6:D630,D630,$F$6:F630,"&lt;&gt;"))</f>
        <v/>
      </c>
    </row>
    <row r="631" ht="20" customHeight="1">
      <c r="B631" s="93" t="n"/>
      <c r="C631" s="94">
        <f>IF(B631="","",WEEKNUM(B631,21))</f>
        <v/>
      </c>
      <c r="D631" s="95" t="n"/>
      <c r="E631" s="86">
        <f>IF(D631="","",IFERROR(INDEX(Eng_Item,MATCH(D631,Eng_Label,0)),"not in list"))</f>
        <v/>
      </c>
      <c r="F631" s="96" t="n"/>
      <c r="G631" s="87">
        <f>IF(OR(P631="",N(P631)&lt;=1),"",INDEX($F$6:$F$3005,MATCH(D631&amp;"|"&amp;(P631-1),$O$6:$O$3005,0)))</f>
        <v/>
      </c>
      <c r="H631" s="87">
        <f>IF(G631="","",MAX(0,G631-F631))</f>
        <v/>
      </c>
      <c r="I631" s="95" t="n"/>
      <c r="J631" s="87">
        <f>IF(D631="","",IFERROR(INDEX(Eng_PAR,MATCH(D631,Eng_Label,0)),""))</f>
        <v/>
      </c>
      <c r="K631" s="97">
        <f>IF(OR(F631="",J631=""),"",F631-J631)</f>
        <v/>
      </c>
      <c r="L631" s="86">
        <f>IF(OR(F631="",J631="",N(J631)=0),"",IF(F631/J631&lt;=cfg_Crit,"CRITICAL",IF(F631/J631&lt;=cfg_Low,"LOW","OK")))</f>
        <v/>
      </c>
      <c r="M631" s="98">
        <f>IF(B631="","",DATE(YEAR(B631),MONTH(B631),1))</f>
        <v/>
      </c>
      <c r="N631" s="86">
        <f>IF(OR(B631="",D631=""),"","CNT-"&amp;TEXT(ROW()-5,"00000"))</f>
        <v/>
      </c>
      <c r="O631" s="86">
        <f>IF(P631="","",D631&amp;"|"&amp;P631)</f>
        <v/>
      </c>
      <c r="P631" s="86">
        <f>IF(OR(D631="",F631=""),"",COUNTIFS($D$6:D631,D631,$F$6:F631,"&lt;&gt;"))</f>
        <v/>
      </c>
    </row>
    <row r="632" ht="20" customHeight="1">
      <c r="B632" s="93" t="n"/>
      <c r="C632" s="94">
        <f>IF(B632="","",WEEKNUM(B632,21))</f>
        <v/>
      </c>
      <c r="D632" s="95" t="n"/>
      <c r="E632" s="86">
        <f>IF(D632="","",IFERROR(INDEX(Eng_Item,MATCH(D632,Eng_Label,0)),"not in list"))</f>
        <v/>
      </c>
      <c r="F632" s="96" t="n"/>
      <c r="G632" s="87">
        <f>IF(OR(P632="",N(P632)&lt;=1),"",INDEX($F$6:$F$3005,MATCH(D632&amp;"|"&amp;(P632-1),$O$6:$O$3005,0)))</f>
        <v/>
      </c>
      <c r="H632" s="87">
        <f>IF(G632="","",MAX(0,G632-F632))</f>
        <v/>
      </c>
      <c r="I632" s="95" t="n"/>
      <c r="J632" s="87">
        <f>IF(D632="","",IFERROR(INDEX(Eng_PAR,MATCH(D632,Eng_Label,0)),""))</f>
        <v/>
      </c>
      <c r="K632" s="97">
        <f>IF(OR(F632="",J632=""),"",F632-J632)</f>
        <v/>
      </c>
      <c r="L632" s="86">
        <f>IF(OR(F632="",J632="",N(J632)=0),"",IF(F632/J632&lt;=cfg_Crit,"CRITICAL",IF(F632/J632&lt;=cfg_Low,"LOW","OK")))</f>
        <v/>
      </c>
      <c r="M632" s="98">
        <f>IF(B632="","",DATE(YEAR(B632),MONTH(B632),1))</f>
        <v/>
      </c>
      <c r="N632" s="86">
        <f>IF(OR(B632="",D632=""),"","CNT-"&amp;TEXT(ROW()-5,"00000"))</f>
        <v/>
      </c>
      <c r="O632" s="86">
        <f>IF(P632="","",D632&amp;"|"&amp;P632)</f>
        <v/>
      </c>
      <c r="P632" s="86">
        <f>IF(OR(D632="",F632=""),"",COUNTIFS($D$6:D632,D632,$F$6:F632,"&lt;&gt;"))</f>
        <v/>
      </c>
    </row>
    <row r="633" ht="20" customHeight="1">
      <c r="B633" s="93" t="n"/>
      <c r="C633" s="94">
        <f>IF(B633="","",WEEKNUM(B633,21))</f>
        <v/>
      </c>
      <c r="D633" s="95" t="n"/>
      <c r="E633" s="86">
        <f>IF(D633="","",IFERROR(INDEX(Eng_Item,MATCH(D633,Eng_Label,0)),"not in list"))</f>
        <v/>
      </c>
      <c r="F633" s="96" t="n"/>
      <c r="G633" s="87">
        <f>IF(OR(P633="",N(P633)&lt;=1),"",INDEX($F$6:$F$3005,MATCH(D633&amp;"|"&amp;(P633-1),$O$6:$O$3005,0)))</f>
        <v/>
      </c>
      <c r="H633" s="87">
        <f>IF(G633="","",MAX(0,G633-F633))</f>
        <v/>
      </c>
      <c r="I633" s="95" t="n"/>
      <c r="J633" s="87">
        <f>IF(D633="","",IFERROR(INDEX(Eng_PAR,MATCH(D633,Eng_Label,0)),""))</f>
        <v/>
      </c>
      <c r="K633" s="97">
        <f>IF(OR(F633="",J633=""),"",F633-J633)</f>
        <v/>
      </c>
      <c r="L633" s="86">
        <f>IF(OR(F633="",J633="",N(J633)=0),"",IF(F633/J633&lt;=cfg_Crit,"CRITICAL",IF(F633/J633&lt;=cfg_Low,"LOW","OK")))</f>
        <v/>
      </c>
      <c r="M633" s="98">
        <f>IF(B633="","",DATE(YEAR(B633),MONTH(B633),1))</f>
        <v/>
      </c>
      <c r="N633" s="86">
        <f>IF(OR(B633="",D633=""),"","CNT-"&amp;TEXT(ROW()-5,"00000"))</f>
        <v/>
      </c>
      <c r="O633" s="86">
        <f>IF(P633="","",D633&amp;"|"&amp;P633)</f>
        <v/>
      </c>
      <c r="P633" s="86">
        <f>IF(OR(D633="",F633=""),"",COUNTIFS($D$6:D633,D633,$F$6:F633,"&lt;&gt;"))</f>
        <v/>
      </c>
    </row>
    <row r="634" ht="20" customHeight="1">
      <c r="B634" s="93" t="n"/>
      <c r="C634" s="94">
        <f>IF(B634="","",WEEKNUM(B634,21))</f>
        <v/>
      </c>
      <c r="D634" s="95" t="n"/>
      <c r="E634" s="86">
        <f>IF(D634="","",IFERROR(INDEX(Eng_Item,MATCH(D634,Eng_Label,0)),"not in list"))</f>
        <v/>
      </c>
      <c r="F634" s="96" t="n"/>
      <c r="G634" s="87">
        <f>IF(OR(P634="",N(P634)&lt;=1),"",INDEX($F$6:$F$3005,MATCH(D634&amp;"|"&amp;(P634-1),$O$6:$O$3005,0)))</f>
        <v/>
      </c>
      <c r="H634" s="87">
        <f>IF(G634="","",MAX(0,G634-F634))</f>
        <v/>
      </c>
      <c r="I634" s="95" t="n"/>
      <c r="J634" s="87">
        <f>IF(D634="","",IFERROR(INDEX(Eng_PAR,MATCH(D634,Eng_Label,0)),""))</f>
        <v/>
      </c>
      <c r="K634" s="97">
        <f>IF(OR(F634="",J634=""),"",F634-J634)</f>
        <v/>
      </c>
      <c r="L634" s="86">
        <f>IF(OR(F634="",J634="",N(J634)=0),"",IF(F634/J634&lt;=cfg_Crit,"CRITICAL",IF(F634/J634&lt;=cfg_Low,"LOW","OK")))</f>
        <v/>
      </c>
      <c r="M634" s="98">
        <f>IF(B634="","",DATE(YEAR(B634),MONTH(B634),1))</f>
        <v/>
      </c>
      <c r="N634" s="86">
        <f>IF(OR(B634="",D634=""),"","CNT-"&amp;TEXT(ROW()-5,"00000"))</f>
        <v/>
      </c>
      <c r="O634" s="86">
        <f>IF(P634="","",D634&amp;"|"&amp;P634)</f>
        <v/>
      </c>
      <c r="P634" s="86">
        <f>IF(OR(D634="",F634=""),"",COUNTIFS($D$6:D634,D634,$F$6:F634,"&lt;&gt;"))</f>
        <v/>
      </c>
    </row>
    <row r="635" ht="20" customHeight="1">
      <c r="B635" s="93" t="n"/>
      <c r="C635" s="94">
        <f>IF(B635="","",WEEKNUM(B635,21))</f>
        <v/>
      </c>
      <c r="D635" s="95" t="n"/>
      <c r="E635" s="86">
        <f>IF(D635="","",IFERROR(INDEX(Eng_Item,MATCH(D635,Eng_Label,0)),"not in list"))</f>
        <v/>
      </c>
      <c r="F635" s="96" t="n"/>
      <c r="G635" s="87">
        <f>IF(OR(P635="",N(P635)&lt;=1),"",INDEX($F$6:$F$3005,MATCH(D635&amp;"|"&amp;(P635-1),$O$6:$O$3005,0)))</f>
        <v/>
      </c>
      <c r="H635" s="87">
        <f>IF(G635="","",MAX(0,G635-F635))</f>
        <v/>
      </c>
      <c r="I635" s="95" t="n"/>
      <c r="J635" s="87">
        <f>IF(D635="","",IFERROR(INDEX(Eng_PAR,MATCH(D635,Eng_Label,0)),""))</f>
        <v/>
      </c>
      <c r="K635" s="97">
        <f>IF(OR(F635="",J635=""),"",F635-J635)</f>
        <v/>
      </c>
      <c r="L635" s="86">
        <f>IF(OR(F635="",J635="",N(J635)=0),"",IF(F635/J635&lt;=cfg_Crit,"CRITICAL",IF(F635/J635&lt;=cfg_Low,"LOW","OK")))</f>
        <v/>
      </c>
      <c r="M635" s="98">
        <f>IF(B635="","",DATE(YEAR(B635),MONTH(B635),1))</f>
        <v/>
      </c>
      <c r="N635" s="86">
        <f>IF(OR(B635="",D635=""),"","CNT-"&amp;TEXT(ROW()-5,"00000"))</f>
        <v/>
      </c>
      <c r="O635" s="86">
        <f>IF(P635="","",D635&amp;"|"&amp;P635)</f>
        <v/>
      </c>
      <c r="P635" s="86">
        <f>IF(OR(D635="",F635=""),"",COUNTIFS($D$6:D635,D635,$F$6:F635,"&lt;&gt;"))</f>
        <v/>
      </c>
    </row>
    <row r="636" ht="20" customHeight="1">
      <c r="B636" s="93" t="n"/>
      <c r="C636" s="94">
        <f>IF(B636="","",WEEKNUM(B636,21))</f>
        <v/>
      </c>
      <c r="D636" s="95" t="n"/>
      <c r="E636" s="86">
        <f>IF(D636="","",IFERROR(INDEX(Eng_Item,MATCH(D636,Eng_Label,0)),"not in list"))</f>
        <v/>
      </c>
      <c r="F636" s="96" t="n"/>
      <c r="G636" s="87">
        <f>IF(OR(P636="",N(P636)&lt;=1),"",INDEX($F$6:$F$3005,MATCH(D636&amp;"|"&amp;(P636-1),$O$6:$O$3005,0)))</f>
        <v/>
      </c>
      <c r="H636" s="87">
        <f>IF(G636="","",MAX(0,G636-F636))</f>
        <v/>
      </c>
      <c r="I636" s="95" t="n"/>
      <c r="J636" s="87">
        <f>IF(D636="","",IFERROR(INDEX(Eng_PAR,MATCH(D636,Eng_Label,0)),""))</f>
        <v/>
      </c>
      <c r="K636" s="97">
        <f>IF(OR(F636="",J636=""),"",F636-J636)</f>
        <v/>
      </c>
      <c r="L636" s="86">
        <f>IF(OR(F636="",J636="",N(J636)=0),"",IF(F636/J636&lt;=cfg_Crit,"CRITICAL",IF(F636/J636&lt;=cfg_Low,"LOW","OK")))</f>
        <v/>
      </c>
      <c r="M636" s="98">
        <f>IF(B636="","",DATE(YEAR(B636),MONTH(B636),1))</f>
        <v/>
      </c>
      <c r="N636" s="86">
        <f>IF(OR(B636="",D636=""),"","CNT-"&amp;TEXT(ROW()-5,"00000"))</f>
        <v/>
      </c>
      <c r="O636" s="86">
        <f>IF(P636="","",D636&amp;"|"&amp;P636)</f>
        <v/>
      </c>
      <c r="P636" s="86">
        <f>IF(OR(D636="",F636=""),"",COUNTIFS($D$6:D636,D636,$F$6:F636,"&lt;&gt;"))</f>
        <v/>
      </c>
    </row>
    <row r="637" ht="20" customHeight="1">
      <c r="B637" s="93" t="n"/>
      <c r="C637" s="94">
        <f>IF(B637="","",WEEKNUM(B637,21))</f>
        <v/>
      </c>
      <c r="D637" s="95" t="n"/>
      <c r="E637" s="86">
        <f>IF(D637="","",IFERROR(INDEX(Eng_Item,MATCH(D637,Eng_Label,0)),"not in list"))</f>
        <v/>
      </c>
      <c r="F637" s="96" t="n"/>
      <c r="G637" s="87">
        <f>IF(OR(P637="",N(P637)&lt;=1),"",INDEX($F$6:$F$3005,MATCH(D637&amp;"|"&amp;(P637-1),$O$6:$O$3005,0)))</f>
        <v/>
      </c>
      <c r="H637" s="87">
        <f>IF(G637="","",MAX(0,G637-F637))</f>
        <v/>
      </c>
      <c r="I637" s="95" t="n"/>
      <c r="J637" s="87">
        <f>IF(D637="","",IFERROR(INDEX(Eng_PAR,MATCH(D637,Eng_Label,0)),""))</f>
        <v/>
      </c>
      <c r="K637" s="97">
        <f>IF(OR(F637="",J637=""),"",F637-J637)</f>
        <v/>
      </c>
      <c r="L637" s="86">
        <f>IF(OR(F637="",J637="",N(J637)=0),"",IF(F637/J637&lt;=cfg_Crit,"CRITICAL",IF(F637/J637&lt;=cfg_Low,"LOW","OK")))</f>
        <v/>
      </c>
      <c r="M637" s="98">
        <f>IF(B637="","",DATE(YEAR(B637),MONTH(B637),1))</f>
        <v/>
      </c>
      <c r="N637" s="86">
        <f>IF(OR(B637="",D637=""),"","CNT-"&amp;TEXT(ROW()-5,"00000"))</f>
        <v/>
      </c>
      <c r="O637" s="86">
        <f>IF(P637="","",D637&amp;"|"&amp;P637)</f>
        <v/>
      </c>
      <c r="P637" s="86">
        <f>IF(OR(D637="",F637=""),"",COUNTIFS($D$6:D637,D637,$F$6:F637,"&lt;&gt;"))</f>
        <v/>
      </c>
    </row>
    <row r="638" ht="20" customHeight="1">
      <c r="B638" s="93" t="n"/>
      <c r="C638" s="94">
        <f>IF(B638="","",WEEKNUM(B638,21))</f>
        <v/>
      </c>
      <c r="D638" s="95" t="n"/>
      <c r="E638" s="86">
        <f>IF(D638="","",IFERROR(INDEX(Eng_Item,MATCH(D638,Eng_Label,0)),"not in list"))</f>
        <v/>
      </c>
      <c r="F638" s="96" t="n"/>
      <c r="G638" s="87">
        <f>IF(OR(P638="",N(P638)&lt;=1),"",INDEX($F$6:$F$3005,MATCH(D638&amp;"|"&amp;(P638-1),$O$6:$O$3005,0)))</f>
        <v/>
      </c>
      <c r="H638" s="87">
        <f>IF(G638="","",MAX(0,G638-F638))</f>
        <v/>
      </c>
      <c r="I638" s="95" t="n"/>
      <c r="J638" s="87">
        <f>IF(D638="","",IFERROR(INDEX(Eng_PAR,MATCH(D638,Eng_Label,0)),""))</f>
        <v/>
      </c>
      <c r="K638" s="97">
        <f>IF(OR(F638="",J638=""),"",F638-J638)</f>
        <v/>
      </c>
      <c r="L638" s="86">
        <f>IF(OR(F638="",J638="",N(J638)=0),"",IF(F638/J638&lt;=cfg_Crit,"CRITICAL",IF(F638/J638&lt;=cfg_Low,"LOW","OK")))</f>
        <v/>
      </c>
      <c r="M638" s="98">
        <f>IF(B638="","",DATE(YEAR(B638),MONTH(B638),1))</f>
        <v/>
      </c>
      <c r="N638" s="86">
        <f>IF(OR(B638="",D638=""),"","CNT-"&amp;TEXT(ROW()-5,"00000"))</f>
        <v/>
      </c>
      <c r="O638" s="86">
        <f>IF(P638="","",D638&amp;"|"&amp;P638)</f>
        <v/>
      </c>
      <c r="P638" s="86">
        <f>IF(OR(D638="",F638=""),"",COUNTIFS($D$6:D638,D638,$F$6:F638,"&lt;&gt;"))</f>
        <v/>
      </c>
    </row>
    <row r="639" ht="20" customHeight="1">
      <c r="B639" s="93" t="n"/>
      <c r="C639" s="94">
        <f>IF(B639="","",WEEKNUM(B639,21))</f>
        <v/>
      </c>
      <c r="D639" s="95" t="n"/>
      <c r="E639" s="86">
        <f>IF(D639="","",IFERROR(INDEX(Eng_Item,MATCH(D639,Eng_Label,0)),"not in list"))</f>
        <v/>
      </c>
      <c r="F639" s="96" t="n"/>
      <c r="G639" s="87">
        <f>IF(OR(P639="",N(P639)&lt;=1),"",INDEX($F$6:$F$3005,MATCH(D639&amp;"|"&amp;(P639-1),$O$6:$O$3005,0)))</f>
        <v/>
      </c>
      <c r="H639" s="87">
        <f>IF(G639="","",MAX(0,G639-F639))</f>
        <v/>
      </c>
      <c r="I639" s="95" t="n"/>
      <c r="J639" s="87">
        <f>IF(D639="","",IFERROR(INDEX(Eng_PAR,MATCH(D639,Eng_Label,0)),""))</f>
        <v/>
      </c>
      <c r="K639" s="97">
        <f>IF(OR(F639="",J639=""),"",F639-J639)</f>
        <v/>
      </c>
      <c r="L639" s="86">
        <f>IF(OR(F639="",J639="",N(J639)=0),"",IF(F639/J639&lt;=cfg_Crit,"CRITICAL",IF(F639/J639&lt;=cfg_Low,"LOW","OK")))</f>
        <v/>
      </c>
      <c r="M639" s="98">
        <f>IF(B639="","",DATE(YEAR(B639),MONTH(B639),1))</f>
        <v/>
      </c>
      <c r="N639" s="86">
        <f>IF(OR(B639="",D639=""),"","CNT-"&amp;TEXT(ROW()-5,"00000"))</f>
        <v/>
      </c>
      <c r="O639" s="86">
        <f>IF(P639="","",D639&amp;"|"&amp;P639)</f>
        <v/>
      </c>
      <c r="P639" s="86">
        <f>IF(OR(D639="",F639=""),"",COUNTIFS($D$6:D639,D639,$F$6:F639,"&lt;&gt;"))</f>
        <v/>
      </c>
    </row>
    <row r="640" ht="20" customHeight="1">
      <c r="B640" s="93" t="n"/>
      <c r="C640" s="94">
        <f>IF(B640="","",WEEKNUM(B640,21))</f>
        <v/>
      </c>
      <c r="D640" s="95" t="n"/>
      <c r="E640" s="86">
        <f>IF(D640="","",IFERROR(INDEX(Eng_Item,MATCH(D640,Eng_Label,0)),"not in list"))</f>
        <v/>
      </c>
      <c r="F640" s="96" t="n"/>
      <c r="G640" s="87">
        <f>IF(OR(P640="",N(P640)&lt;=1),"",INDEX($F$6:$F$3005,MATCH(D640&amp;"|"&amp;(P640-1),$O$6:$O$3005,0)))</f>
        <v/>
      </c>
      <c r="H640" s="87">
        <f>IF(G640="","",MAX(0,G640-F640))</f>
        <v/>
      </c>
      <c r="I640" s="95" t="n"/>
      <c r="J640" s="87">
        <f>IF(D640="","",IFERROR(INDEX(Eng_PAR,MATCH(D640,Eng_Label,0)),""))</f>
        <v/>
      </c>
      <c r="K640" s="97">
        <f>IF(OR(F640="",J640=""),"",F640-J640)</f>
        <v/>
      </c>
      <c r="L640" s="86">
        <f>IF(OR(F640="",J640="",N(J640)=0),"",IF(F640/J640&lt;=cfg_Crit,"CRITICAL",IF(F640/J640&lt;=cfg_Low,"LOW","OK")))</f>
        <v/>
      </c>
      <c r="M640" s="98">
        <f>IF(B640="","",DATE(YEAR(B640),MONTH(B640),1))</f>
        <v/>
      </c>
      <c r="N640" s="86">
        <f>IF(OR(B640="",D640=""),"","CNT-"&amp;TEXT(ROW()-5,"00000"))</f>
        <v/>
      </c>
      <c r="O640" s="86">
        <f>IF(P640="","",D640&amp;"|"&amp;P640)</f>
        <v/>
      </c>
      <c r="P640" s="86">
        <f>IF(OR(D640="",F640=""),"",COUNTIFS($D$6:D640,D640,$F$6:F640,"&lt;&gt;"))</f>
        <v/>
      </c>
    </row>
    <row r="641" ht="20" customHeight="1">
      <c r="B641" s="93" t="n"/>
      <c r="C641" s="94">
        <f>IF(B641="","",WEEKNUM(B641,21))</f>
        <v/>
      </c>
      <c r="D641" s="95" t="n"/>
      <c r="E641" s="86">
        <f>IF(D641="","",IFERROR(INDEX(Eng_Item,MATCH(D641,Eng_Label,0)),"not in list"))</f>
        <v/>
      </c>
      <c r="F641" s="96" t="n"/>
      <c r="G641" s="87">
        <f>IF(OR(P641="",N(P641)&lt;=1),"",INDEX($F$6:$F$3005,MATCH(D641&amp;"|"&amp;(P641-1),$O$6:$O$3005,0)))</f>
        <v/>
      </c>
      <c r="H641" s="87">
        <f>IF(G641="","",MAX(0,G641-F641))</f>
        <v/>
      </c>
      <c r="I641" s="95" t="n"/>
      <c r="J641" s="87">
        <f>IF(D641="","",IFERROR(INDEX(Eng_PAR,MATCH(D641,Eng_Label,0)),""))</f>
        <v/>
      </c>
      <c r="K641" s="97">
        <f>IF(OR(F641="",J641=""),"",F641-J641)</f>
        <v/>
      </c>
      <c r="L641" s="86">
        <f>IF(OR(F641="",J641="",N(J641)=0),"",IF(F641/J641&lt;=cfg_Crit,"CRITICAL",IF(F641/J641&lt;=cfg_Low,"LOW","OK")))</f>
        <v/>
      </c>
      <c r="M641" s="98">
        <f>IF(B641="","",DATE(YEAR(B641),MONTH(B641),1))</f>
        <v/>
      </c>
      <c r="N641" s="86">
        <f>IF(OR(B641="",D641=""),"","CNT-"&amp;TEXT(ROW()-5,"00000"))</f>
        <v/>
      </c>
      <c r="O641" s="86">
        <f>IF(P641="","",D641&amp;"|"&amp;P641)</f>
        <v/>
      </c>
      <c r="P641" s="86">
        <f>IF(OR(D641="",F641=""),"",COUNTIFS($D$6:D641,D641,$F$6:F641,"&lt;&gt;"))</f>
        <v/>
      </c>
    </row>
    <row r="642" ht="20" customHeight="1">
      <c r="B642" s="93" t="n"/>
      <c r="C642" s="94">
        <f>IF(B642="","",WEEKNUM(B642,21))</f>
        <v/>
      </c>
      <c r="D642" s="95" t="n"/>
      <c r="E642" s="86">
        <f>IF(D642="","",IFERROR(INDEX(Eng_Item,MATCH(D642,Eng_Label,0)),"not in list"))</f>
        <v/>
      </c>
      <c r="F642" s="96" t="n"/>
      <c r="G642" s="87">
        <f>IF(OR(P642="",N(P642)&lt;=1),"",INDEX($F$6:$F$3005,MATCH(D642&amp;"|"&amp;(P642-1),$O$6:$O$3005,0)))</f>
        <v/>
      </c>
      <c r="H642" s="87">
        <f>IF(G642="","",MAX(0,G642-F642))</f>
        <v/>
      </c>
      <c r="I642" s="95" t="n"/>
      <c r="J642" s="87">
        <f>IF(D642="","",IFERROR(INDEX(Eng_PAR,MATCH(D642,Eng_Label,0)),""))</f>
        <v/>
      </c>
      <c r="K642" s="97">
        <f>IF(OR(F642="",J642=""),"",F642-J642)</f>
        <v/>
      </c>
      <c r="L642" s="86">
        <f>IF(OR(F642="",J642="",N(J642)=0),"",IF(F642/J642&lt;=cfg_Crit,"CRITICAL",IF(F642/J642&lt;=cfg_Low,"LOW","OK")))</f>
        <v/>
      </c>
      <c r="M642" s="98">
        <f>IF(B642="","",DATE(YEAR(B642),MONTH(B642),1))</f>
        <v/>
      </c>
      <c r="N642" s="86">
        <f>IF(OR(B642="",D642=""),"","CNT-"&amp;TEXT(ROW()-5,"00000"))</f>
        <v/>
      </c>
      <c r="O642" s="86">
        <f>IF(P642="","",D642&amp;"|"&amp;P642)</f>
        <v/>
      </c>
      <c r="P642" s="86">
        <f>IF(OR(D642="",F642=""),"",COUNTIFS($D$6:D642,D642,$F$6:F642,"&lt;&gt;"))</f>
        <v/>
      </c>
    </row>
    <row r="643" ht="20" customHeight="1">
      <c r="B643" s="93" t="n"/>
      <c r="C643" s="94">
        <f>IF(B643="","",WEEKNUM(B643,21))</f>
        <v/>
      </c>
      <c r="D643" s="95" t="n"/>
      <c r="E643" s="86">
        <f>IF(D643="","",IFERROR(INDEX(Eng_Item,MATCH(D643,Eng_Label,0)),"not in list"))</f>
        <v/>
      </c>
      <c r="F643" s="96" t="n"/>
      <c r="G643" s="87">
        <f>IF(OR(P643="",N(P643)&lt;=1),"",INDEX($F$6:$F$3005,MATCH(D643&amp;"|"&amp;(P643-1),$O$6:$O$3005,0)))</f>
        <v/>
      </c>
      <c r="H643" s="87">
        <f>IF(G643="","",MAX(0,G643-F643))</f>
        <v/>
      </c>
      <c r="I643" s="95" t="n"/>
      <c r="J643" s="87">
        <f>IF(D643="","",IFERROR(INDEX(Eng_PAR,MATCH(D643,Eng_Label,0)),""))</f>
        <v/>
      </c>
      <c r="K643" s="97">
        <f>IF(OR(F643="",J643=""),"",F643-J643)</f>
        <v/>
      </c>
      <c r="L643" s="86">
        <f>IF(OR(F643="",J643="",N(J643)=0),"",IF(F643/J643&lt;=cfg_Crit,"CRITICAL",IF(F643/J643&lt;=cfg_Low,"LOW","OK")))</f>
        <v/>
      </c>
      <c r="M643" s="98">
        <f>IF(B643="","",DATE(YEAR(B643),MONTH(B643),1))</f>
        <v/>
      </c>
      <c r="N643" s="86">
        <f>IF(OR(B643="",D643=""),"","CNT-"&amp;TEXT(ROW()-5,"00000"))</f>
        <v/>
      </c>
      <c r="O643" s="86">
        <f>IF(P643="","",D643&amp;"|"&amp;P643)</f>
        <v/>
      </c>
      <c r="P643" s="86">
        <f>IF(OR(D643="",F643=""),"",COUNTIFS($D$6:D643,D643,$F$6:F643,"&lt;&gt;"))</f>
        <v/>
      </c>
    </row>
    <row r="644" ht="20" customHeight="1">
      <c r="B644" s="93" t="n"/>
      <c r="C644" s="94">
        <f>IF(B644="","",WEEKNUM(B644,21))</f>
        <v/>
      </c>
      <c r="D644" s="95" t="n"/>
      <c r="E644" s="86">
        <f>IF(D644="","",IFERROR(INDEX(Eng_Item,MATCH(D644,Eng_Label,0)),"not in list"))</f>
        <v/>
      </c>
      <c r="F644" s="96" t="n"/>
      <c r="G644" s="87">
        <f>IF(OR(P644="",N(P644)&lt;=1),"",INDEX($F$6:$F$3005,MATCH(D644&amp;"|"&amp;(P644-1),$O$6:$O$3005,0)))</f>
        <v/>
      </c>
      <c r="H644" s="87">
        <f>IF(G644="","",MAX(0,G644-F644))</f>
        <v/>
      </c>
      <c r="I644" s="95" t="n"/>
      <c r="J644" s="87">
        <f>IF(D644="","",IFERROR(INDEX(Eng_PAR,MATCH(D644,Eng_Label,0)),""))</f>
        <v/>
      </c>
      <c r="K644" s="97">
        <f>IF(OR(F644="",J644=""),"",F644-J644)</f>
        <v/>
      </c>
      <c r="L644" s="86">
        <f>IF(OR(F644="",J644="",N(J644)=0),"",IF(F644/J644&lt;=cfg_Crit,"CRITICAL",IF(F644/J644&lt;=cfg_Low,"LOW","OK")))</f>
        <v/>
      </c>
      <c r="M644" s="98">
        <f>IF(B644="","",DATE(YEAR(B644),MONTH(B644),1))</f>
        <v/>
      </c>
      <c r="N644" s="86">
        <f>IF(OR(B644="",D644=""),"","CNT-"&amp;TEXT(ROW()-5,"00000"))</f>
        <v/>
      </c>
      <c r="O644" s="86">
        <f>IF(P644="","",D644&amp;"|"&amp;P644)</f>
        <v/>
      </c>
      <c r="P644" s="86">
        <f>IF(OR(D644="",F644=""),"",COUNTIFS($D$6:D644,D644,$F$6:F644,"&lt;&gt;"))</f>
        <v/>
      </c>
    </row>
    <row r="645" ht="20" customHeight="1">
      <c r="B645" s="93" t="n"/>
      <c r="C645" s="94">
        <f>IF(B645="","",WEEKNUM(B645,21))</f>
        <v/>
      </c>
      <c r="D645" s="95" t="n"/>
      <c r="E645" s="86">
        <f>IF(D645="","",IFERROR(INDEX(Eng_Item,MATCH(D645,Eng_Label,0)),"not in list"))</f>
        <v/>
      </c>
      <c r="F645" s="96" t="n"/>
      <c r="G645" s="87">
        <f>IF(OR(P645="",N(P645)&lt;=1),"",INDEX($F$6:$F$3005,MATCH(D645&amp;"|"&amp;(P645-1),$O$6:$O$3005,0)))</f>
        <v/>
      </c>
      <c r="H645" s="87">
        <f>IF(G645="","",MAX(0,G645-F645))</f>
        <v/>
      </c>
      <c r="I645" s="95" t="n"/>
      <c r="J645" s="87">
        <f>IF(D645="","",IFERROR(INDEX(Eng_PAR,MATCH(D645,Eng_Label,0)),""))</f>
        <v/>
      </c>
      <c r="K645" s="97">
        <f>IF(OR(F645="",J645=""),"",F645-J645)</f>
        <v/>
      </c>
      <c r="L645" s="86">
        <f>IF(OR(F645="",J645="",N(J645)=0),"",IF(F645/J645&lt;=cfg_Crit,"CRITICAL",IF(F645/J645&lt;=cfg_Low,"LOW","OK")))</f>
        <v/>
      </c>
      <c r="M645" s="98">
        <f>IF(B645="","",DATE(YEAR(B645),MONTH(B645),1))</f>
        <v/>
      </c>
      <c r="N645" s="86">
        <f>IF(OR(B645="",D645=""),"","CNT-"&amp;TEXT(ROW()-5,"00000"))</f>
        <v/>
      </c>
      <c r="O645" s="86">
        <f>IF(P645="","",D645&amp;"|"&amp;P645)</f>
        <v/>
      </c>
      <c r="P645" s="86">
        <f>IF(OR(D645="",F645=""),"",COUNTIFS($D$6:D645,D645,$F$6:F645,"&lt;&gt;"))</f>
        <v/>
      </c>
    </row>
    <row r="646" ht="20" customHeight="1">
      <c r="B646" s="93" t="n"/>
      <c r="C646" s="94">
        <f>IF(B646="","",WEEKNUM(B646,21))</f>
        <v/>
      </c>
      <c r="D646" s="95" t="n"/>
      <c r="E646" s="86">
        <f>IF(D646="","",IFERROR(INDEX(Eng_Item,MATCH(D646,Eng_Label,0)),"not in list"))</f>
        <v/>
      </c>
      <c r="F646" s="96" t="n"/>
      <c r="G646" s="87">
        <f>IF(OR(P646="",N(P646)&lt;=1),"",INDEX($F$6:$F$3005,MATCH(D646&amp;"|"&amp;(P646-1),$O$6:$O$3005,0)))</f>
        <v/>
      </c>
      <c r="H646" s="87">
        <f>IF(G646="","",MAX(0,G646-F646))</f>
        <v/>
      </c>
      <c r="I646" s="95" t="n"/>
      <c r="J646" s="87">
        <f>IF(D646="","",IFERROR(INDEX(Eng_PAR,MATCH(D646,Eng_Label,0)),""))</f>
        <v/>
      </c>
      <c r="K646" s="97">
        <f>IF(OR(F646="",J646=""),"",F646-J646)</f>
        <v/>
      </c>
      <c r="L646" s="86">
        <f>IF(OR(F646="",J646="",N(J646)=0),"",IF(F646/J646&lt;=cfg_Crit,"CRITICAL",IF(F646/J646&lt;=cfg_Low,"LOW","OK")))</f>
        <v/>
      </c>
      <c r="M646" s="98">
        <f>IF(B646="","",DATE(YEAR(B646),MONTH(B646),1))</f>
        <v/>
      </c>
      <c r="N646" s="86">
        <f>IF(OR(B646="",D646=""),"","CNT-"&amp;TEXT(ROW()-5,"00000"))</f>
        <v/>
      </c>
      <c r="O646" s="86">
        <f>IF(P646="","",D646&amp;"|"&amp;P646)</f>
        <v/>
      </c>
      <c r="P646" s="86">
        <f>IF(OR(D646="",F646=""),"",COUNTIFS($D$6:D646,D646,$F$6:F646,"&lt;&gt;"))</f>
        <v/>
      </c>
    </row>
    <row r="647" ht="20" customHeight="1">
      <c r="B647" s="93" t="n"/>
      <c r="C647" s="94">
        <f>IF(B647="","",WEEKNUM(B647,21))</f>
        <v/>
      </c>
      <c r="D647" s="95" t="n"/>
      <c r="E647" s="86">
        <f>IF(D647="","",IFERROR(INDEX(Eng_Item,MATCH(D647,Eng_Label,0)),"not in list"))</f>
        <v/>
      </c>
      <c r="F647" s="96" t="n"/>
      <c r="G647" s="87">
        <f>IF(OR(P647="",N(P647)&lt;=1),"",INDEX($F$6:$F$3005,MATCH(D647&amp;"|"&amp;(P647-1),$O$6:$O$3005,0)))</f>
        <v/>
      </c>
      <c r="H647" s="87">
        <f>IF(G647="","",MAX(0,G647-F647))</f>
        <v/>
      </c>
      <c r="I647" s="95" t="n"/>
      <c r="J647" s="87">
        <f>IF(D647="","",IFERROR(INDEX(Eng_PAR,MATCH(D647,Eng_Label,0)),""))</f>
        <v/>
      </c>
      <c r="K647" s="97">
        <f>IF(OR(F647="",J647=""),"",F647-J647)</f>
        <v/>
      </c>
      <c r="L647" s="86">
        <f>IF(OR(F647="",J647="",N(J647)=0),"",IF(F647/J647&lt;=cfg_Crit,"CRITICAL",IF(F647/J647&lt;=cfg_Low,"LOW","OK")))</f>
        <v/>
      </c>
      <c r="M647" s="98">
        <f>IF(B647="","",DATE(YEAR(B647),MONTH(B647),1))</f>
        <v/>
      </c>
      <c r="N647" s="86">
        <f>IF(OR(B647="",D647=""),"","CNT-"&amp;TEXT(ROW()-5,"00000"))</f>
        <v/>
      </c>
      <c r="O647" s="86">
        <f>IF(P647="","",D647&amp;"|"&amp;P647)</f>
        <v/>
      </c>
      <c r="P647" s="86">
        <f>IF(OR(D647="",F647=""),"",COUNTIFS($D$6:D647,D647,$F$6:F647,"&lt;&gt;"))</f>
        <v/>
      </c>
    </row>
    <row r="648" ht="20" customHeight="1">
      <c r="B648" s="93" t="n"/>
      <c r="C648" s="94">
        <f>IF(B648="","",WEEKNUM(B648,21))</f>
        <v/>
      </c>
      <c r="D648" s="95" t="n"/>
      <c r="E648" s="86">
        <f>IF(D648="","",IFERROR(INDEX(Eng_Item,MATCH(D648,Eng_Label,0)),"not in list"))</f>
        <v/>
      </c>
      <c r="F648" s="96" t="n"/>
      <c r="G648" s="87">
        <f>IF(OR(P648="",N(P648)&lt;=1),"",INDEX($F$6:$F$3005,MATCH(D648&amp;"|"&amp;(P648-1),$O$6:$O$3005,0)))</f>
        <v/>
      </c>
      <c r="H648" s="87">
        <f>IF(G648="","",MAX(0,G648-F648))</f>
        <v/>
      </c>
      <c r="I648" s="95" t="n"/>
      <c r="J648" s="87">
        <f>IF(D648="","",IFERROR(INDEX(Eng_PAR,MATCH(D648,Eng_Label,0)),""))</f>
        <v/>
      </c>
      <c r="K648" s="97">
        <f>IF(OR(F648="",J648=""),"",F648-J648)</f>
        <v/>
      </c>
      <c r="L648" s="86">
        <f>IF(OR(F648="",J648="",N(J648)=0),"",IF(F648/J648&lt;=cfg_Crit,"CRITICAL",IF(F648/J648&lt;=cfg_Low,"LOW","OK")))</f>
        <v/>
      </c>
      <c r="M648" s="98">
        <f>IF(B648="","",DATE(YEAR(B648),MONTH(B648),1))</f>
        <v/>
      </c>
      <c r="N648" s="86">
        <f>IF(OR(B648="",D648=""),"","CNT-"&amp;TEXT(ROW()-5,"00000"))</f>
        <v/>
      </c>
      <c r="O648" s="86">
        <f>IF(P648="","",D648&amp;"|"&amp;P648)</f>
        <v/>
      </c>
      <c r="P648" s="86">
        <f>IF(OR(D648="",F648=""),"",COUNTIFS($D$6:D648,D648,$F$6:F648,"&lt;&gt;"))</f>
        <v/>
      </c>
    </row>
    <row r="649" ht="20" customHeight="1">
      <c r="B649" s="93" t="n"/>
      <c r="C649" s="94">
        <f>IF(B649="","",WEEKNUM(B649,21))</f>
        <v/>
      </c>
      <c r="D649" s="95" t="n"/>
      <c r="E649" s="86">
        <f>IF(D649="","",IFERROR(INDEX(Eng_Item,MATCH(D649,Eng_Label,0)),"not in list"))</f>
        <v/>
      </c>
      <c r="F649" s="96" t="n"/>
      <c r="G649" s="87">
        <f>IF(OR(P649="",N(P649)&lt;=1),"",INDEX($F$6:$F$3005,MATCH(D649&amp;"|"&amp;(P649-1),$O$6:$O$3005,0)))</f>
        <v/>
      </c>
      <c r="H649" s="87">
        <f>IF(G649="","",MAX(0,G649-F649))</f>
        <v/>
      </c>
      <c r="I649" s="95" t="n"/>
      <c r="J649" s="87">
        <f>IF(D649="","",IFERROR(INDEX(Eng_PAR,MATCH(D649,Eng_Label,0)),""))</f>
        <v/>
      </c>
      <c r="K649" s="97">
        <f>IF(OR(F649="",J649=""),"",F649-J649)</f>
        <v/>
      </c>
      <c r="L649" s="86">
        <f>IF(OR(F649="",J649="",N(J649)=0),"",IF(F649/J649&lt;=cfg_Crit,"CRITICAL",IF(F649/J649&lt;=cfg_Low,"LOW","OK")))</f>
        <v/>
      </c>
      <c r="M649" s="98">
        <f>IF(B649="","",DATE(YEAR(B649),MONTH(B649),1))</f>
        <v/>
      </c>
      <c r="N649" s="86">
        <f>IF(OR(B649="",D649=""),"","CNT-"&amp;TEXT(ROW()-5,"00000"))</f>
        <v/>
      </c>
      <c r="O649" s="86">
        <f>IF(P649="","",D649&amp;"|"&amp;P649)</f>
        <v/>
      </c>
      <c r="P649" s="86">
        <f>IF(OR(D649="",F649=""),"",COUNTIFS($D$6:D649,D649,$F$6:F649,"&lt;&gt;"))</f>
        <v/>
      </c>
    </row>
    <row r="650" ht="20" customHeight="1">
      <c r="B650" s="93" t="n"/>
      <c r="C650" s="94">
        <f>IF(B650="","",WEEKNUM(B650,21))</f>
        <v/>
      </c>
      <c r="D650" s="95" t="n"/>
      <c r="E650" s="86">
        <f>IF(D650="","",IFERROR(INDEX(Eng_Item,MATCH(D650,Eng_Label,0)),"not in list"))</f>
        <v/>
      </c>
      <c r="F650" s="96" t="n"/>
      <c r="G650" s="87">
        <f>IF(OR(P650="",N(P650)&lt;=1),"",INDEX($F$6:$F$3005,MATCH(D650&amp;"|"&amp;(P650-1),$O$6:$O$3005,0)))</f>
        <v/>
      </c>
      <c r="H650" s="87">
        <f>IF(G650="","",MAX(0,G650-F650))</f>
        <v/>
      </c>
      <c r="I650" s="95" t="n"/>
      <c r="J650" s="87">
        <f>IF(D650="","",IFERROR(INDEX(Eng_PAR,MATCH(D650,Eng_Label,0)),""))</f>
        <v/>
      </c>
      <c r="K650" s="97">
        <f>IF(OR(F650="",J650=""),"",F650-J650)</f>
        <v/>
      </c>
      <c r="L650" s="86">
        <f>IF(OR(F650="",J650="",N(J650)=0),"",IF(F650/J650&lt;=cfg_Crit,"CRITICAL",IF(F650/J650&lt;=cfg_Low,"LOW","OK")))</f>
        <v/>
      </c>
      <c r="M650" s="98">
        <f>IF(B650="","",DATE(YEAR(B650),MONTH(B650),1))</f>
        <v/>
      </c>
      <c r="N650" s="86">
        <f>IF(OR(B650="",D650=""),"","CNT-"&amp;TEXT(ROW()-5,"00000"))</f>
        <v/>
      </c>
      <c r="O650" s="86">
        <f>IF(P650="","",D650&amp;"|"&amp;P650)</f>
        <v/>
      </c>
      <c r="P650" s="86">
        <f>IF(OR(D650="",F650=""),"",COUNTIFS($D$6:D650,D650,$F$6:F650,"&lt;&gt;"))</f>
        <v/>
      </c>
    </row>
    <row r="651" ht="20" customHeight="1">
      <c r="B651" s="93" t="n"/>
      <c r="C651" s="94">
        <f>IF(B651="","",WEEKNUM(B651,21))</f>
        <v/>
      </c>
      <c r="D651" s="95" t="n"/>
      <c r="E651" s="86">
        <f>IF(D651="","",IFERROR(INDEX(Eng_Item,MATCH(D651,Eng_Label,0)),"not in list"))</f>
        <v/>
      </c>
      <c r="F651" s="96" t="n"/>
      <c r="G651" s="87">
        <f>IF(OR(P651="",N(P651)&lt;=1),"",INDEX($F$6:$F$3005,MATCH(D651&amp;"|"&amp;(P651-1),$O$6:$O$3005,0)))</f>
        <v/>
      </c>
      <c r="H651" s="87">
        <f>IF(G651="","",MAX(0,G651-F651))</f>
        <v/>
      </c>
      <c r="I651" s="95" t="n"/>
      <c r="J651" s="87">
        <f>IF(D651="","",IFERROR(INDEX(Eng_PAR,MATCH(D651,Eng_Label,0)),""))</f>
        <v/>
      </c>
      <c r="K651" s="97">
        <f>IF(OR(F651="",J651=""),"",F651-J651)</f>
        <v/>
      </c>
      <c r="L651" s="86">
        <f>IF(OR(F651="",J651="",N(J651)=0),"",IF(F651/J651&lt;=cfg_Crit,"CRITICAL",IF(F651/J651&lt;=cfg_Low,"LOW","OK")))</f>
        <v/>
      </c>
      <c r="M651" s="98">
        <f>IF(B651="","",DATE(YEAR(B651),MONTH(B651),1))</f>
        <v/>
      </c>
      <c r="N651" s="86">
        <f>IF(OR(B651="",D651=""),"","CNT-"&amp;TEXT(ROW()-5,"00000"))</f>
        <v/>
      </c>
      <c r="O651" s="86">
        <f>IF(P651="","",D651&amp;"|"&amp;P651)</f>
        <v/>
      </c>
      <c r="P651" s="86">
        <f>IF(OR(D651="",F651=""),"",COUNTIFS($D$6:D651,D651,$F$6:F651,"&lt;&gt;"))</f>
        <v/>
      </c>
    </row>
    <row r="652" ht="20" customHeight="1">
      <c r="B652" s="93" t="n"/>
      <c r="C652" s="94">
        <f>IF(B652="","",WEEKNUM(B652,21))</f>
        <v/>
      </c>
      <c r="D652" s="95" t="n"/>
      <c r="E652" s="86">
        <f>IF(D652="","",IFERROR(INDEX(Eng_Item,MATCH(D652,Eng_Label,0)),"not in list"))</f>
        <v/>
      </c>
      <c r="F652" s="96" t="n"/>
      <c r="G652" s="87">
        <f>IF(OR(P652="",N(P652)&lt;=1),"",INDEX($F$6:$F$3005,MATCH(D652&amp;"|"&amp;(P652-1),$O$6:$O$3005,0)))</f>
        <v/>
      </c>
      <c r="H652" s="87">
        <f>IF(G652="","",MAX(0,G652-F652))</f>
        <v/>
      </c>
      <c r="I652" s="95" t="n"/>
      <c r="J652" s="87">
        <f>IF(D652="","",IFERROR(INDEX(Eng_PAR,MATCH(D652,Eng_Label,0)),""))</f>
        <v/>
      </c>
      <c r="K652" s="97">
        <f>IF(OR(F652="",J652=""),"",F652-J652)</f>
        <v/>
      </c>
      <c r="L652" s="86">
        <f>IF(OR(F652="",J652="",N(J652)=0),"",IF(F652/J652&lt;=cfg_Crit,"CRITICAL",IF(F652/J652&lt;=cfg_Low,"LOW","OK")))</f>
        <v/>
      </c>
      <c r="M652" s="98">
        <f>IF(B652="","",DATE(YEAR(B652),MONTH(B652),1))</f>
        <v/>
      </c>
      <c r="N652" s="86">
        <f>IF(OR(B652="",D652=""),"","CNT-"&amp;TEXT(ROW()-5,"00000"))</f>
        <v/>
      </c>
      <c r="O652" s="86">
        <f>IF(P652="","",D652&amp;"|"&amp;P652)</f>
        <v/>
      </c>
      <c r="P652" s="86">
        <f>IF(OR(D652="",F652=""),"",COUNTIFS($D$6:D652,D652,$F$6:F652,"&lt;&gt;"))</f>
        <v/>
      </c>
    </row>
    <row r="653" ht="20" customHeight="1">
      <c r="B653" s="93" t="n"/>
      <c r="C653" s="94">
        <f>IF(B653="","",WEEKNUM(B653,21))</f>
        <v/>
      </c>
      <c r="D653" s="95" t="n"/>
      <c r="E653" s="86">
        <f>IF(D653="","",IFERROR(INDEX(Eng_Item,MATCH(D653,Eng_Label,0)),"not in list"))</f>
        <v/>
      </c>
      <c r="F653" s="96" t="n"/>
      <c r="G653" s="87">
        <f>IF(OR(P653="",N(P653)&lt;=1),"",INDEX($F$6:$F$3005,MATCH(D653&amp;"|"&amp;(P653-1),$O$6:$O$3005,0)))</f>
        <v/>
      </c>
      <c r="H653" s="87">
        <f>IF(G653="","",MAX(0,G653-F653))</f>
        <v/>
      </c>
      <c r="I653" s="95" t="n"/>
      <c r="J653" s="87">
        <f>IF(D653="","",IFERROR(INDEX(Eng_PAR,MATCH(D653,Eng_Label,0)),""))</f>
        <v/>
      </c>
      <c r="K653" s="97">
        <f>IF(OR(F653="",J653=""),"",F653-J653)</f>
        <v/>
      </c>
      <c r="L653" s="86">
        <f>IF(OR(F653="",J653="",N(J653)=0),"",IF(F653/J653&lt;=cfg_Crit,"CRITICAL",IF(F653/J653&lt;=cfg_Low,"LOW","OK")))</f>
        <v/>
      </c>
      <c r="M653" s="98">
        <f>IF(B653="","",DATE(YEAR(B653),MONTH(B653),1))</f>
        <v/>
      </c>
      <c r="N653" s="86">
        <f>IF(OR(B653="",D653=""),"","CNT-"&amp;TEXT(ROW()-5,"00000"))</f>
        <v/>
      </c>
      <c r="O653" s="86">
        <f>IF(P653="","",D653&amp;"|"&amp;P653)</f>
        <v/>
      </c>
      <c r="P653" s="86">
        <f>IF(OR(D653="",F653=""),"",COUNTIFS($D$6:D653,D653,$F$6:F653,"&lt;&gt;"))</f>
        <v/>
      </c>
    </row>
    <row r="654" ht="20" customHeight="1">
      <c r="B654" s="93" t="n"/>
      <c r="C654" s="94">
        <f>IF(B654="","",WEEKNUM(B654,21))</f>
        <v/>
      </c>
      <c r="D654" s="95" t="n"/>
      <c r="E654" s="86">
        <f>IF(D654="","",IFERROR(INDEX(Eng_Item,MATCH(D654,Eng_Label,0)),"not in list"))</f>
        <v/>
      </c>
      <c r="F654" s="96" t="n"/>
      <c r="G654" s="87">
        <f>IF(OR(P654="",N(P654)&lt;=1),"",INDEX($F$6:$F$3005,MATCH(D654&amp;"|"&amp;(P654-1),$O$6:$O$3005,0)))</f>
        <v/>
      </c>
      <c r="H654" s="87">
        <f>IF(G654="","",MAX(0,G654-F654))</f>
        <v/>
      </c>
      <c r="I654" s="95" t="n"/>
      <c r="J654" s="87">
        <f>IF(D654="","",IFERROR(INDEX(Eng_PAR,MATCH(D654,Eng_Label,0)),""))</f>
        <v/>
      </c>
      <c r="K654" s="97">
        <f>IF(OR(F654="",J654=""),"",F654-J654)</f>
        <v/>
      </c>
      <c r="L654" s="86">
        <f>IF(OR(F654="",J654="",N(J654)=0),"",IF(F654/J654&lt;=cfg_Crit,"CRITICAL",IF(F654/J654&lt;=cfg_Low,"LOW","OK")))</f>
        <v/>
      </c>
      <c r="M654" s="98">
        <f>IF(B654="","",DATE(YEAR(B654),MONTH(B654),1))</f>
        <v/>
      </c>
      <c r="N654" s="86">
        <f>IF(OR(B654="",D654=""),"","CNT-"&amp;TEXT(ROW()-5,"00000"))</f>
        <v/>
      </c>
      <c r="O654" s="86">
        <f>IF(P654="","",D654&amp;"|"&amp;P654)</f>
        <v/>
      </c>
      <c r="P654" s="86">
        <f>IF(OR(D654="",F654=""),"",COUNTIFS($D$6:D654,D654,$F$6:F654,"&lt;&gt;"))</f>
        <v/>
      </c>
    </row>
    <row r="655" ht="20" customHeight="1">
      <c r="B655" s="93" t="n"/>
      <c r="C655" s="94">
        <f>IF(B655="","",WEEKNUM(B655,21))</f>
        <v/>
      </c>
      <c r="D655" s="95" t="n"/>
      <c r="E655" s="86">
        <f>IF(D655="","",IFERROR(INDEX(Eng_Item,MATCH(D655,Eng_Label,0)),"not in list"))</f>
        <v/>
      </c>
      <c r="F655" s="96" t="n"/>
      <c r="G655" s="87">
        <f>IF(OR(P655="",N(P655)&lt;=1),"",INDEX($F$6:$F$3005,MATCH(D655&amp;"|"&amp;(P655-1),$O$6:$O$3005,0)))</f>
        <v/>
      </c>
      <c r="H655" s="87">
        <f>IF(G655="","",MAX(0,G655-F655))</f>
        <v/>
      </c>
      <c r="I655" s="95" t="n"/>
      <c r="J655" s="87">
        <f>IF(D655="","",IFERROR(INDEX(Eng_PAR,MATCH(D655,Eng_Label,0)),""))</f>
        <v/>
      </c>
      <c r="K655" s="97">
        <f>IF(OR(F655="",J655=""),"",F655-J655)</f>
        <v/>
      </c>
      <c r="L655" s="86">
        <f>IF(OR(F655="",J655="",N(J655)=0),"",IF(F655/J655&lt;=cfg_Crit,"CRITICAL",IF(F655/J655&lt;=cfg_Low,"LOW","OK")))</f>
        <v/>
      </c>
      <c r="M655" s="98">
        <f>IF(B655="","",DATE(YEAR(B655),MONTH(B655),1))</f>
        <v/>
      </c>
      <c r="N655" s="86">
        <f>IF(OR(B655="",D655=""),"","CNT-"&amp;TEXT(ROW()-5,"00000"))</f>
        <v/>
      </c>
      <c r="O655" s="86">
        <f>IF(P655="","",D655&amp;"|"&amp;P655)</f>
        <v/>
      </c>
      <c r="P655" s="86">
        <f>IF(OR(D655="",F655=""),"",COUNTIFS($D$6:D655,D655,$F$6:F655,"&lt;&gt;"))</f>
        <v/>
      </c>
    </row>
    <row r="656" ht="20" customHeight="1">
      <c r="B656" s="93" t="n"/>
      <c r="C656" s="94">
        <f>IF(B656="","",WEEKNUM(B656,21))</f>
        <v/>
      </c>
      <c r="D656" s="95" t="n"/>
      <c r="E656" s="86">
        <f>IF(D656="","",IFERROR(INDEX(Eng_Item,MATCH(D656,Eng_Label,0)),"not in list"))</f>
        <v/>
      </c>
      <c r="F656" s="96" t="n"/>
      <c r="G656" s="87">
        <f>IF(OR(P656="",N(P656)&lt;=1),"",INDEX($F$6:$F$3005,MATCH(D656&amp;"|"&amp;(P656-1),$O$6:$O$3005,0)))</f>
        <v/>
      </c>
      <c r="H656" s="87">
        <f>IF(G656="","",MAX(0,G656-F656))</f>
        <v/>
      </c>
      <c r="I656" s="95" t="n"/>
      <c r="J656" s="87">
        <f>IF(D656="","",IFERROR(INDEX(Eng_PAR,MATCH(D656,Eng_Label,0)),""))</f>
        <v/>
      </c>
      <c r="K656" s="97">
        <f>IF(OR(F656="",J656=""),"",F656-J656)</f>
        <v/>
      </c>
      <c r="L656" s="86">
        <f>IF(OR(F656="",J656="",N(J656)=0),"",IF(F656/J656&lt;=cfg_Crit,"CRITICAL",IF(F656/J656&lt;=cfg_Low,"LOW","OK")))</f>
        <v/>
      </c>
      <c r="M656" s="98">
        <f>IF(B656="","",DATE(YEAR(B656),MONTH(B656),1))</f>
        <v/>
      </c>
      <c r="N656" s="86">
        <f>IF(OR(B656="",D656=""),"","CNT-"&amp;TEXT(ROW()-5,"00000"))</f>
        <v/>
      </c>
      <c r="O656" s="86">
        <f>IF(P656="","",D656&amp;"|"&amp;P656)</f>
        <v/>
      </c>
      <c r="P656" s="86">
        <f>IF(OR(D656="",F656=""),"",COUNTIFS($D$6:D656,D656,$F$6:F656,"&lt;&gt;"))</f>
        <v/>
      </c>
    </row>
    <row r="657" ht="20" customHeight="1">
      <c r="B657" s="93" t="n"/>
      <c r="C657" s="94">
        <f>IF(B657="","",WEEKNUM(B657,21))</f>
        <v/>
      </c>
      <c r="D657" s="95" t="n"/>
      <c r="E657" s="86">
        <f>IF(D657="","",IFERROR(INDEX(Eng_Item,MATCH(D657,Eng_Label,0)),"not in list"))</f>
        <v/>
      </c>
      <c r="F657" s="96" t="n"/>
      <c r="G657" s="87">
        <f>IF(OR(P657="",N(P657)&lt;=1),"",INDEX($F$6:$F$3005,MATCH(D657&amp;"|"&amp;(P657-1),$O$6:$O$3005,0)))</f>
        <v/>
      </c>
      <c r="H657" s="87">
        <f>IF(G657="","",MAX(0,G657-F657))</f>
        <v/>
      </c>
      <c r="I657" s="95" t="n"/>
      <c r="J657" s="87">
        <f>IF(D657="","",IFERROR(INDEX(Eng_PAR,MATCH(D657,Eng_Label,0)),""))</f>
        <v/>
      </c>
      <c r="K657" s="97">
        <f>IF(OR(F657="",J657=""),"",F657-J657)</f>
        <v/>
      </c>
      <c r="L657" s="86">
        <f>IF(OR(F657="",J657="",N(J657)=0),"",IF(F657/J657&lt;=cfg_Crit,"CRITICAL",IF(F657/J657&lt;=cfg_Low,"LOW","OK")))</f>
        <v/>
      </c>
      <c r="M657" s="98">
        <f>IF(B657="","",DATE(YEAR(B657),MONTH(B657),1))</f>
        <v/>
      </c>
      <c r="N657" s="86">
        <f>IF(OR(B657="",D657=""),"","CNT-"&amp;TEXT(ROW()-5,"00000"))</f>
        <v/>
      </c>
      <c r="O657" s="86">
        <f>IF(P657="","",D657&amp;"|"&amp;P657)</f>
        <v/>
      </c>
      <c r="P657" s="86">
        <f>IF(OR(D657="",F657=""),"",COUNTIFS($D$6:D657,D657,$F$6:F657,"&lt;&gt;"))</f>
        <v/>
      </c>
    </row>
    <row r="658" ht="20" customHeight="1">
      <c r="B658" s="93" t="n"/>
      <c r="C658" s="94">
        <f>IF(B658="","",WEEKNUM(B658,21))</f>
        <v/>
      </c>
      <c r="D658" s="95" t="n"/>
      <c r="E658" s="86">
        <f>IF(D658="","",IFERROR(INDEX(Eng_Item,MATCH(D658,Eng_Label,0)),"not in list"))</f>
        <v/>
      </c>
      <c r="F658" s="96" t="n"/>
      <c r="G658" s="87">
        <f>IF(OR(P658="",N(P658)&lt;=1),"",INDEX($F$6:$F$3005,MATCH(D658&amp;"|"&amp;(P658-1),$O$6:$O$3005,0)))</f>
        <v/>
      </c>
      <c r="H658" s="87">
        <f>IF(G658="","",MAX(0,G658-F658))</f>
        <v/>
      </c>
      <c r="I658" s="95" t="n"/>
      <c r="J658" s="87">
        <f>IF(D658="","",IFERROR(INDEX(Eng_PAR,MATCH(D658,Eng_Label,0)),""))</f>
        <v/>
      </c>
      <c r="K658" s="97">
        <f>IF(OR(F658="",J658=""),"",F658-J658)</f>
        <v/>
      </c>
      <c r="L658" s="86">
        <f>IF(OR(F658="",J658="",N(J658)=0),"",IF(F658/J658&lt;=cfg_Crit,"CRITICAL",IF(F658/J658&lt;=cfg_Low,"LOW","OK")))</f>
        <v/>
      </c>
      <c r="M658" s="98">
        <f>IF(B658="","",DATE(YEAR(B658),MONTH(B658),1))</f>
        <v/>
      </c>
      <c r="N658" s="86">
        <f>IF(OR(B658="",D658=""),"","CNT-"&amp;TEXT(ROW()-5,"00000"))</f>
        <v/>
      </c>
      <c r="O658" s="86">
        <f>IF(P658="","",D658&amp;"|"&amp;P658)</f>
        <v/>
      </c>
      <c r="P658" s="86">
        <f>IF(OR(D658="",F658=""),"",COUNTIFS($D$6:D658,D658,$F$6:F658,"&lt;&gt;"))</f>
        <v/>
      </c>
    </row>
    <row r="659" ht="20" customHeight="1">
      <c r="B659" s="93" t="n"/>
      <c r="C659" s="94">
        <f>IF(B659="","",WEEKNUM(B659,21))</f>
        <v/>
      </c>
      <c r="D659" s="95" t="n"/>
      <c r="E659" s="86">
        <f>IF(D659="","",IFERROR(INDEX(Eng_Item,MATCH(D659,Eng_Label,0)),"not in list"))</f>
        <v/>
      </c>
      <c r="F659" s="96" t="n"/>
      <c r="G659" s="87">
        <f>IF(OR(P659="",N(P659)&lt;=1),"",INDEX($F$6:$F$3005,MATCH(D659&amp;"|"&amp;(P659-1),$O$6:$O$3005,0)))</f>
        <v/>
      </c>
      <c r="H659" s="87">
        <f>IF(G659="","",MAX(0,G659-F659))</f>
        <v/>
      </c>
      <c r="I659" s="95" t="n"/>
      <c r="J659" s="87">
        <f>IF(D659="","",IFERROR(INDEX(Eng_PAR,MATCH(D659,Eng_Label,0)),""))</f>
        <v/>
      </c>
      <c r="K659" s="97">
        <f>IF(OR(F659="",J659=""),"",F659-J659)</f>
        <v/>
      </c>
      <c r="L659" s="86">
        <f>IF(OR(F659="",J659="",N(J659)=0),"",IF(F659/J659&lt;=cfg_Crit,"CRITICAL",IF(F659/J659&lt;=cfg_Low,"LOW","OK")))</f>
        <v/>
      </c>
      <c r="M659" s="98">
        <f>IF(B659="","",DATE(YEAR(B659),MONTH(B659),1))</f>
        <v/>
      </c>
      <c r="N659" s="86">
        <f>IF(OR(B659="",D659=""),"","CNT-"&amp;TEXT(ROW()-5,"00000"))</f>
        <v/>
      </c>
      <c r="O659" s="86">
        <f>IF(P659="","",D659&amp;"|"&amp;P659)</f>
        <v/>
      </c>
      <c r="P659" s="86">
        <f>IF(OR(D659="",F659=""),"",COUNTIFS($D$6:D659,D659,$F$6:F659,"&lt;&gt;"))</f>
        <v/>
      </c>
    </row>
    <row r="660" ht="20" customHeight="1">
      <c r="B660" s="93" t="n"/>
      <c r="C660" s="94">
        <f>IF(B660="","",WEEKNUM(B660,21))</f>
        <v/>
      </c>
      <c r="D660" s="95" t="n"/>
      <c r="E660" s="86">
        <f>IF(D660="","",IFERROR(INDEX(Eng_Item,MATCH(D660,Eng_Label,0)),"not in list"))</f>
        <v/>
      </c>
      <c r="F660" s="96" t="n"/>
      <c r="G660" s="87">
        <f>IF(OR(P660="",N(P660)&lt;=1),"",INDEX($F$6:$F$3005,MATCH(D660&amp;"|"&amp;(P660-1),$O$6:$O$3005,0)))</f>
        <v/>
      </c>
      <c r="H660" s="87">
        <f>IF(G660="","",MAX(0,G660-F660))</f>
        <v/>
      </c>
      <c r="I660" s="95" t="n"/>
      <c r="J660" s="87">
        <f>IF(D660="","",IFERROR(INDEX(Eng_PAR,MATCH(D660,Eng_Label,0)),""))</f>
        <v/>
      </c>
      <c r="K660" s="97">
        <f>IF(OR(F660="",J660=""),"",F660-J660)</f>
        <v/>
      </c>
      <c r="L660" s="86">
        <f>IF(OR(F660="",J660="",N(J660)=0),"",IF(F660/J660&lt;=cfg_Crit,"CRITICAL",IF(F660/J660&lt;=cfg_Low,"LOW","OK")))</f>
        <v/>
      </c>
      <c r="M660" s="98">
        <f>IF(B660="","",DATE(YEAR(B660),MONTH(B660),1))</f>
        <v/>
      </c>
      <c r="N660" s="86">
        <f>IF(OR(B660="",D660=""),"","CNT-"&amp;TEXT(ROW()-5,"00000"))</f>
        <v/>
      </c>
      <c r="O660" s="86">
        <f>IF(P660="","",D660&amp;"|"&amp;P660)</f>
        <v/>
      </c>
      <c r="P660" s="86">
        <f>IF(OR(D660="",F660=""),"",COUNTIFS($D$6:D660,D660,$F$6:F660,"&lt;&gt;"))</f>
        <v/>
      </c>
    </row>
    <row r="661" ht="20" customHeight="1">
      <c r="B661" s="93" t="n"/>
      <c r="C661" s="94">
        <f>IF(B661="","",WEEKNUM(B661,21))</f>
        <v/>
      </c>
      <c r="D661" s="95" t="n"/>
      <c r="E661" s="86">
        <f>IF(D661="","",IFERROR(INDEX(Eng_Item,MATCH(D661,Eng_Label,0)),"not in list"))</f>
        <v/>
      </c>
      <c r="F661" s="96" t="n"/>
      <c r="G661" s="87">
        <f>IF(OR(P661="",N(P661)&lt;=1),"",INDEX($F$6:$F$3005,MATCH(D661&amp;"|"&amp;(P661-1),$O$6:$O$3005,0)))</f>
        <v/>
      </c>
      <c r="H661" s="87">
        <f>IF(G661="","",MAX(0,G661-F661))</f>
        <v/>
      </c>
      <c r="I661" s="95" t="n"/>
      <c r="J661" s="87">
        <f>IF(D661="","",IFERROR(INDEX(Eng_PAR,MATCH(D661,Eng_Label,0)),""))</f>
        <v/>
      </c>
      <c r="K661" s="97">
        <f>IF(OR(F661="",J661=""),"",F661-J661)</f>
        <v/>
      </c>
      <c r="L661" s="86">
        <f>IF(OR(F661="",J661="",N(J661)=0),"",IF(F661/J661&lt;=cfg_Crit,"CRITICAL",IF(F661/J661&lt;=cfg_Low,"LOW","OK")))</f>
        <v/>
      </c>
      <c r="M661" s="98">
        <f>IF(B661="","",DATE(YEAR(B661),MONTH(B661),1))</f>
        <v/>
      </c>
      <c r="N661" s="86">
        <f>IF(OR(B661="",D661=""),"","CNT-"&amp;TEXT(ROW()-5,"00000"))</f>
        <v/>
      </c>
      <c r="O661" s="86">
        <f>IF(P661="","",D661&amp;"|"&amp;P661)</f>
        <v/>
      </c>
      <c r="P661" s="86">
        <f>IF(OR(D661="",F661=""),"",COUNTIFS($D$6:D661,D661,$F$6:F661,"&lt;&gt;"))</f>
        <v/>
      </c>
    </row>
    <row r="662" ht="20" customHeight="1">
      <c r="B662" s="93" t="n"/>
      <c r="C662" s="94">
        <f>IF(B662="","",WEEKNUM(B662,21))</f>
        <v/>
      </c>
      <c r="D662" s="95" t="n"/>
      <c r="E662" s="86">
        <f>IF(D662="","",IFERROR(INDEX(Eng_Item,MATCH(D662,Eng_Label,0)),"not in list"))</f>
        <v/>
      </c>
      <c r="F662" s="96" t="n"/>
      <c r="G662" s="87">
        <f>IF(OR(P662="",N(P662)&lt;=1),"",INDEX($F$6:$F$3005,MATCH(D662&amp;"|"&amp;(P662-1),$O$6:$O$3005,0)))</f>
        <v/>
      </c>
      <c r="H662" s="87">
        <f>IF(G662="","",MAX(0,G662-F662))</f>
        <v/>
      </c>
      <c r="I662" s="95" t="n"/>
      <c r="J662" s="87">
        <f>IF(D662="","",IFERROR(INDEX(Eng_PAR,MATCH(D662,Eng_Label,0)),""))</f>
        <v/>
      </c>
      <c r="K662" s="97">
        <f>IF(OR(F662="",J662=""),"",F662-J662)</f>
        <v/>
      </c>
      <c r="L662" s="86">
        <f>IF(OR(F662="",J662="",N(J662)=0),"",IF(F662/J662&lt;=cfg_Crit,"CRITICAL",IF(F662/J662&lt;=cfg_Low,"LOW","OK")))</f>
        <v/>
      </c>
      <c r="M662" s="98">
        <f>IF(B662="","",DATE(YEAR(B662),MONTH(B662),1))</f>
        <v/>
      </c>
      <c r="N662" s="86">
        <f>IF(OR(B662="",D662=""),"","CNT-"&amp;TEXT(ROW()-5,"00000"))</f>
        <v/>
      </c>
      <c r="O662" s="86">
        <f>IF(P662="","",D662&amp;"|"&amp;P662)</f>
        <v/>
      </c>
      <c r="P662" s="86">
        <f>IF(OR(D662="",F662=""),"",COUNTIFS($D$6:D662,D662,$F$6:F662,"&lt;&gt;"))</f>
        <v/>
      </c>
    </row>
    <row r="663" ht="20" customHeight="1">
      <c r="B663" s="93" t="n"/>
      <c r="C663" s="94">
        <f>IF(B663="","",WEEKNUM(B663,21))</f>
        <v/>
      </c>
      <c r="D663" s="95" t="n"/>
      <c r="E663" s="86">
        <f>IF(D663="","",IFERROR(INDEX(Eng_Item,MATCH(D663,Eng_Label,0)),"not in list"))</f>
        <v/>
      </c>
      <c r="F663" s="96" t="n"/>
      <c r="G663" s="87">
        <f>IF(OR(P663="",N(P663)&lt;=1),"",INDEX($F$6:$F$3005,MATCH(D663&amp;"|"&amp;(P663-1),$O$6:$O$3005,0)))</f>
        <v/>
      </c>
      <c r="H663" s="87">
        <f>IF(G663="","",MAX(0,G663-F663))</f>
        <v/>
      </c>
      <c r="I663" s="95" t="n"/>
      <c r="J663" s="87">
        <f>IF(D663="","",IFERROR(INDEX(Eng_PAR,MATCH(D663,Eng_Label,0)),""))</f>
        <v/>
      </c>
      <c r="K663" s="97">
        <f>IF(OR(F663="",J663=""),"",F663-J663)</f>
        <v/>
      </c>
      <c r="L663" s="86">
        <f>IF(OR(F663="",J663="",N(J663)=0),"",IF(F663/J663&lt;=cfg_Crit,"CRITICAL",IF(F663/J663&lt;=cfg_Low,"LOW","OK")))</f>
        <v/>
      </c>
      <c r="M663" s="98">
        <f>IF(B663="","",DATE(YEAR(B663),MONTH(B663),1))</f>
        <v/>
      </c>
      <c r="N663" s="86">
        <f>IF(OR(B663="",D663=""),"","CNT-"&amp;TEXT(ROW()-5,"00000"))</f>
        <v/>
      </c>
      <c r="O663" s="86">
        <f>IF(P663="","",D663&amp;"|"&amp;P663)</f>
        <v/>
      </c>
      <c r="P663" s="86">
        <f>IF(OR(D663="",F663=""),"",COUNTIFS($D$6:D663,D663,$F$6:F663,"&lt;&gt;"))</f>
        <v/>
      </c>
    </row>
    <row r="664" ht="20" customHeight="1">
      <c r="B664" s="93" t="n"/>
      <c r="C664" s="94">
        <f>IF(B664="","",WEEKNUM(B664,21))</f>
        <v/>
      </c>
      <c r="D664" s="95" t="n"/>
      <c r="E664" s="86">
        <f>IF(D664="","",IFERROR(INDEX(Eng_Item,MATCH(D664,Eng_Label,0)),"not in list"))</f>
        <v/>
      </c>
      <c r="F664" s="96" t="n"/>
      <c r="G664" s="87">
        <f>IF(OR(P664="",N(P664)&lt;=1),"",INDEX($F$6:$F$3005,MATCH(D664&amp;"|"&amp;(P664-1),$O$6:$O$3005,0)))</f>
        <v/>
      </c>
      <c r="H664" s="87">
        <f>IF(G664="","",MAX(0,G664-F664))</f>
        <v/>
      </c>
      <c r="I664" s="95" t="n"/>
      <c r="J664" s="87">
        <f>IF(D664="","",IFERROR(INDEX(Eng_PAR,MATCH(D664,Eng_Label,0)),""))</f>
        <v/>
      </c>
      <c r="K664" s="97">
        <f>IF(OR(F664="",J664=""),"",F664-J664)</f>
        <v/>
      </c>
      <c r="L664" s="86">
        <f>IF(OR(F664="",J664="",N(J664)=0),"",IF(F664/J664&lt;=cfg_Crit,"CRITICAL",IF(F664/J664&lt;=cfg_Low,"LOW","OK")))</f>
        <v/>
      </c>
      <c r="M664" s="98">
        <f>IF(B664="","",DATE(YEAR(B664),MONTH(B664),1))</f>
        <v/>
      </c>
      <c r="N664" s="86">
        <f>IF(OR(B664="",D664=""),"","CNT-"&amp;TEXT(ROW()-5,"00000"))</f>
        <v/>
      </c>
      <c r="O664" s="86">
        <f>IF(P664="","",D664&amp;"|"&amp;P664)</f>
        <v/>
      </c>
      <c r="P664" s="86">
        <f>IF(OR(D664="",F664=""),"",COUNTIFS($D$6:D664,D664,$F$6:F664,"&lt;&gt;"))</f>
        <v/>
      </c>
    </row>
    <row r="665" ht="20" customHeight="1">
      <c r="B665" s="93" t="n"/>
      <c r="C665" s="94">
        <f>IF(B665="","",WEEKNUM(B665,21))</f>
        <v/>
      </c>
      <c r="D665" s="95" t="n"/>
      <c r="E665" s="86">
        <f>IF(D665="","",IFERROR(INDEX(Eng_Item,MATCH(D665,Eng_Label,0)),"not in list"))</f>
        <v/>
      </c>
      <c r="F665" s="96" t="n"/>
      <c r="G665" s="87">
        <f>IF(OR(P665="",N(P665)&lt;=1),"",INDEX($F$6:$F$3005,MATCH(D665&amp;"|"&amp;(P665-1),$O$6:$O$3005,0)))</f>
        <v/>
      </c>
      <c r="H665" s="87">
        <f>IF(G665="","",MAX(0,G665-F665))</f>
        <v/>
      </c>
      <c r="I665" s="95" t="n"/>
      <c r="J665" s="87">
        <f>IF(D665="","",IFERROR(INDEX(Eng_PAR,MATCH(D665,Eng_Label,0)),""))</f>
        <v/>
      </c>
      <c r="K665" s="97">
        <f>IF(OR(F665="",J665=""),"",F665-J665)</f>
        <v/>
      </c>
      <c r="L665" s="86">
        <f>IF(OR(F665="",J665="",N(J665)=0),"",IF(F665/J665&lt;=cfg_Crit,"CRITICAL",IF(F665/J665&lt;=cfg_Low,"LOW","OK")))</f>
        <v/>
      </c>
      <c r="M665" s="98">
        <f>IF(B665="","",DATE(YEAR(B665),MONTH(B665),1))</f>
        <v/>
      </c>
      <c r="N665" s="86">
        <f>IF(OR(B665="",D665=""),"","CNT-"&amp;TEXT(ROW()-5,"00000"))</f>
        <v/>
      </c>
      <c r="O665" s="86">
        <f>IF(P665="","",D665&amp;"|"&amp;P665)</f>
        <v/>
      </c>
      <c r="P665" s="86">
        <f>IF(OR(D665="",F665=""),"",COUNTIFS($D$6:D665,D665,$F$6:F665,"&lt;&gt;"))</f>
        <v/>
      </c>
    </row>
    <row r="666" ht="20" customHeight="1">
      <c r="B666" s="93" t="n"/>
      <c r="C666" s="94">
        <f>IF(B666="","",WEEKNUM(B666,21))</f>
        <v/>
      </c>
      <c r="D666" s="95" t="n"/>
      <c r="E666" s="86">
        <f>IF(D666="","",IFERROR(INDEX(Eng_Item,MATCH(D666,Eng_Label,0)),"not in list"))</f>
        <v/>
      </c>
      <c r="F666" s="96" t="n"/>
      <c r="G666" s="87">
        <f>IF(OR(P666="",N(P666)&lt;=1),"",INDEX($F$6:$F$3005,MATCH(D666&amp;"|"&amp;(P666-1),$O$6:$O$3005,0)))</f>
        <v/>
      </c>
      <c r="H666" s="87">
        <f>IF(G666="","",MAX(0,G666-F666))</f>
        <v/>
      </c>
      <c r="I666" s="95" t="n"/>
      <c r="J666" s="87">
        <f>IF(D666="","",IFERROR(INDEX(Eng_PAR,MATCH(D666,Eng_Label,0)),""))</f>
        <v/>
      </c>
      <c r="K666" s="97">
        <f>IF(OR(F666="",J666=""),"",F666-J666)</f>
        <v/>
      </c>
      <c r="L666" s="86">
        <f>IF(OR(F666="",J666="",N(J666)=0),"",IF(F666/J666&lt;=cfg_Crit,"CRITICAL",IF(F666/J666&lt;=cfg_Low,"LOW","OK")))</f>
        <v/>
      </c>
      <c r="M666" s="98">
        <f>IF(B666="","",DATE(YEAR(B666),MONTH(B666),1))</f>
        <v/>
      </c>
      <c r="N666" s="86">
        <f>IF(OR(B666="",D666=""),"","CNT-"&amp;TEXT(ROW()-5,"00000"))</f>
        <v/>
      </c>
      <c r="O666" s="86">
        <f>IF(P666="","",D666&amp;"|"&amp;P666)</f>
        <v/>
      </c>
      <c r="P666" s="86">
        <f>IF(OR(D666="",F666=""),"",COUNTIFS($D$6:D666,D666,$F$6:F666,"&lt;&gt;"))</f>
        <v/>
      </c>
    </row>
    <row r="667" ht="20" customHeight="1">
      <c r="B667" s="93" t="n"/>
      <c r="C667" s="94">
        <f>IF(B667="","",WEEKNUM(B667,21))</f>
        <v/>
      </c>
      <c r="D667" s="95" t="n"/>
      <c r="E667" s="86">
        <f>IF(D667="","",IFERROR(INDEX(Eng_Item,MATCH(D667,Eng_Label,0)),"not in list"))</f>
        <v/>
      </c>
      <c r="F667" s="96" t="n"/>
      <c r="G667" s="87">
        <f>IF(OR(P667="",N(P667)&lt;=1),"",INDEX($F$6:$F$3005,MATCH(D667&amp;"|"&amp;(P667-1),$O$6:$O$3005,0)))</f>
        <v/>
      </c>
      <c r="H667" s="87">
        <f>IF(G667="","",MAX(0,G667-F667))</f>
        <v/>
      </c>
      <c r="I667" s="95" t="n"/>
      <c r="J667" s="87">
        <f>IF(D667="","",IFERROR(INDEX(Eng_PAR,MATCH(D667,Eng_Label,0)),""))</f>
        <v/>
      </c>
      <c r="K667" s="97">
        <f>IF(OR(F667="",J667=""),"",F667-J667)</f>
        <v/>
      </c>
      <c r="L667" s="86">
        <f>IF(OR(F667="",J667="",N(J667)=0),"",IF(F667/J667&lt;=cfg_Crit,"CRITICAL",IF(F667/J667&lt;=cfg_Low,"LOW","OK")))</f>
        <v/>
      </c>
      <c r="M667" s="98">
        <f>IF(B667="","",DATE(YEAR(B667),MONTH(B667),1))</f>
        <v/>
      </c>
      <c r="N667" s="86">
        <f>IF(OR(B667="",D667=""),"","CNT-"&amp;TEXT(ROW()-5,"00000"))</f>
        <v/>
      </c>
      <c r="O667" s="86">
        <f>IF(P667="","",D667&amp;"|"&amp;P667)</f>
        <v/>
      </c>
      <c r="P667" s="86">
        <f>IF(OR(D667="",F667=""),"",COUNTIFS($D$6:D667,D667,$F$6:F667,"&lt;&gt;"))</f>
        <v/>
      </c>
    </row>
    <row r="668" ht="20" customHeight="1">
      <c r="B668" s="93" t="n"/>
      <c r="C668" s="94">
        <f>IF(B668="","",WEEKNUM(B668,21))</f>
        <v/>
      </c>
      <c r="D668" s="95" t="n"/>
      <c r="E668" s="86">
        <f>IF(D668="","",IFERROR(INDEX(Eng_Item,MATCH(D668,Eng_Label,0)),"not in list"))</f>
        <v/>
      </c>
      <c r="F668" s="96" t="n"/>
      <c r="G668" s="87">
        <f>IF(OR(P668="",N(P668)&lt;=1),"",INDEX($F$6:$F$3005,MATCH(D668&amp;"|"&amp;(P668-1),$O$6:$O$3005,0)))</f>
        <v/>
      </c>
      <c r="H668" s="87">
        <f>IF(G668="","",MAX(0,G668-F668))</f>
        <v/>
      </c>
      <c r="I668" s="95" t="n"/>
      <c r="J668" s="87">
        <f>IF(D668="","",IFERROR(INDEX(Eng_PAR,MATCH(D668,Eng_Label,0)),""))</f>
        <v/>
      </c>
      <c r="K668" s="97">
        <f>IF(OR(F668="",J668=""),"",F668-J668)</f>
        <v/>
      </c>
      <c r="L668" s="86">
        <f>IF(OR(F668="",J668="",N(J668)=0),"",IF(F668/J668&lt;=cfg_Crit,"CRITICAL",IF(F668/J668&lt;=cfg_Low,"LOW","OK")))</f>
        <v/>
      </c>
      <c r="M668" s="98">
        <f>IF(B668="","",DATE(YEAR(B668),MONTH(B668),1))</f>
        <v/>
      </c>
      <c r="N668" s="86">
        <f>IF(OR(B668="",D668=""),"","CNT-"&amp;TEXT(ROW()-5,"00000"))</f>
        <v/>
      </c>
      <c r="O668" s="86">
        <f>IF(P668="","",D668&amp;"|"&amp;P668)</f>
        <v/>
      </c>
      <c r="P668" s="86">
        <f>IF(OR(D668="",F668=""),"",COUNTIFS($D$6:D668,D668,$F$6:F668,"&lt;&gt;"))</f>
        <v/>
      </c>
    </row>
    <row r="669" ht="20" customHeight="1">
      <c r="B669" s="93" t="n"/>
      <c r="C669" s="94">
        <f>IF(B669="","",WEEKNUM(B669,21))</f>
        <v/>
      </c>
      <c r="D669" s="95" t="n"/>
      <c r="E669" s="86">
        <f>IF(D669="","",IFERROR(INDEX(Eng_Item,MATCH(D669,Eng_Label,0)),"not in list"))</f>
        <v/>
      </c>
      <c r="F669" s="96" t="n"/>
      <c r="G669" s="87">
        <f>IF(OR(P669="",N(P669)&lt;=1),"",INDEX($F$6:$F$3005,MATCH(D669&amp;"|"&amp;(P669-1),$O$6:$O$3005,0)))</f>
        <v/>
      </c>
      <c r="H669" s="87">
        <f>IF(G669="","",MAX(0,G669-F669))</f>
        <v/>
      </c>
      <c r="I669" s="95" t="n"/>
      <c r="J669" s="87">
        <f>IF(D669="","",IFERROR(INDEX(Eng_PAR,MATCH(D669,Eng_Label,0)),""))</f>
        <v/>
      </c>
      <c r="K669" s="97">
        <f>IF(OR(F669="",J669=""),"",F669-J669)</f>
        <v/>
      </c>
      <c r="L669" s="86">
        <f>IF(OR(F669="",J669="",N(J669)=0),"",IF(F669/J669&lt;=cfg_Crit,"CRITICAL",IF(F669/J669&lt;=cfg_Low,"LOW","OK")))</f>
        <v/>
      </c>
      <c r="M669" s="98">
        <f>IF(B669="","",DATE(YEAR(B669),MONTH(B669),1))</f>
        <v/>
      </c>
      <c r="N669" s="86">
        <f>IF(OR(B669="",D669=""),"","CNT-"&amp;TEXT(ROW()-5,"00000"))</f>
        <v/>
      </c>
      <c r="O669" s="86">
        <f>IF(P669="","",D669&amp;"|"&amp;P669)</f>
        <v/>
      </c>
      <c r="P669" s="86">
        <f>IF(OR(D669="",F669=""),"",COUNTIFS($D$6:D669,D669,$F$6:F669,"&lt;&gt;"))</f>
        <v/>
      </c>
    </row>
    <row r="670" ht="20" customHeight="1">
      <c r="B670" s="93" t="n"/>
      <c r="C670" s="94">
        <f>IF(B670="","",WEEKNUM(B670,21))</f>
        <v/>
      </c>
      <c r="D670" s="95" t="n"/>
      <c r="E670" s="86">
        <f>IF(D670="","",IFERROR(INDEX(Eng_Item,MATCH(D670,Eng_Label,0)),"not in list"))</f>
        <v/>
      </c>
      <c r="F670" s="96" t="n"/>
      <c r="G670" s="87">
        <f>IF(OR(P670="",N(P670)&lt;=1),"",INDEX($F$6:$F$3005,MATCH(D670&amp;"|"&amp;(P670-1),$O$6:$O$3005,0)))</f>
        <v/>
      </c>
      <c r="H670" s="87">
        <f>IF(G670="","",MAX(0,G670-F670))</f>
        <v/>
      </c>
      <c r="I670" s="95" t="n"/>
      <c r="J670" s="87">
        <f>IF(D670="","",IFERROR(INDEX(Eng_PAR,MATCH(D670,Eng_Label,0)),""))</f>
        <v/>
      </c>
      <c r="K670" s="97">
        <f>IF(OR(F670="",J670=""),"",F670-J670)</f>
        <v/>
      </c>
      <c r="L670" s="86">
        <f>IF(OR(F670="",J670="",N(J670)=0),"",IF(F670/J670&lt;=cfg_Crit,"CRITICAL",IF(F670/J670&lt;=cfg_Low,"LOW","OK")))</f>
        <v/>
      </c>
      <c r="M670" s="98">
        <f>IF(B670="","",DATE(YEAR(B670),MONTH(B670),1))</f>
        <v/>
      </c>
      <c r="N670" s="86">
        <f>IF(OR(B670="",D670=""),"","CNT-"&amp;TEXT(ROW()-5,"00000"))</f>
        <v/>
      </c>
      <c r="O670" s="86">
        <f>IF(P670="","",D670&amp;"|"&amp;P670)</f>
        <v/>
      </c>
      <c r="P670" s="86">
        <f>IF(OR(D670="",F670=""),"",COUNTIFS($D$6:D670,D670,$F$6:F670,"&lt;&gt;"))</f>
        <v/>
      </c>
    </row>
    <row r="671" ht="20" customHeight="1">
      <c r="B671" s="93" t="n"/>
      <c r="C671" s="94">
        <f>IF(B671="","",WEEKNUM(B671,21))</f>
        <v/>
      </c>
      <c r="D671" s="95" t="n"/>
      <c r="E671" s="86">
        <f>IF(D671="","",IFERROR(INDEX(Eng_Item,MATCH(D671,Eng_Label,0)),"not in list"))</f>
        <v/>
      </c>
      <c r="F671" s="96" t="n"/>
      <c r="G671" s="87">
        <f>IF(OR(P671="",N(P671)&lt;=1),"",INDEX($F$6:$F$3005,MATCH(D671&amp;"|"&amp;(P671-1),$O$6:$O$3005,0)))</f>
        <v/>
      </c>
      <c r="H671" s="87">
        <f>IF(G671="","",MAX(0,G671-F671))</f>
        <v/>
      </c>
      <c r="I671" s="95" t="n"/>
      <c r="J671" s="87">
        <f>IF(D671="","",IFERROR(INDEX(Eng_PAR,MATCH(D671,Eng_Label,0)),""))</f>
        <v/>
      </c>
      <c r="K671" s="97">
        <f>IF(OR(F671="",J671=""),"",F671-J671)</f>
        <v/>
      </c>
      <c r="L671" s="86">
        <f>IF(OR(F671="",J671="",N(J671)=0),"",IF(F671/J671&lt;=cfg_Crit,"CRITICAL",IF(F671/J671&lt;=cfg_Low,"LOW","OK")))</f>
        <v/>
      </c>
      <c r="M671" s="98">
        <f>IF(B671="","",DATE(YEAR(B671),MONTH(B671),1))</f>
        <v/>
      </c>
      <c r="N671" s="86">
        <f>IF(OR(B671="",D671=""),"","CNT-"&amp;TEXT(ROW()-5,"00000"))</f>
        <v/>
      </c>
      <c r="O671" s="86">
        <f>IF(P671="","",D671&amp;"|"&amp;P671)</f>
        <v/>
      </c>
      <c r="P671" s="86">
        <f>IF(OR(D671="",F671=""),"",COUNTIFS($D$6:D671,D671,$F$6:F671,"&lt;&gt;"))</f>
        <v/>
      </c>
    </row>
    <row r="672" ht="20" customHeight="1">
      <c r="B672" s="93" t="n"/>
      <c r="C672" s="94">
        <f>IF(B672="","",WEEKNUM(B672,21))</f>
        <v/>
      </c>
      <c r="D672" s="95" t="n"/>
      <c r="E672" s="86">
        <f>IF(D672="","",IFERROR(INDEX(Eng_Item,MATCH(D672,Eng_Label,0)),"not in list"))</f>
        <v/>
      </c>
      <c r="F672" s="96" t="n"/>
      <c r="G672" s="87">
        <f>IF(OR(P672="",N(P672)&lt;=1),"",INDEX($F$6:$F$3005,MATCH(D672&amp;"|"&amp;(P672-1),$O$6:$O$3005,0)))</f>
        <v/>
      </c>
      <c r="H672" s="87">
        <f>IF(G672="","",MAX(0,G672-F672))</f>
        <v/>
      </c>
      <c r="I672" s="95" t="n"/>
      <c r="J672" s="87">
        <f>IF(D672="","",IFERROR(INDEX(Eng_PAR,MATCH(D672,Eng_Label,0)),""))</f>
        <v/>
      </c>
      <c r="K672" s="97">
        <f>IF(OR(F672="",J672=""),"",F672-J672)</f>
        <v/>
      </c>
      <c r="L672" s="86">
        <f>IF(OR(F672="",J672="",N(J672)=0),"",IF(F672/J672&lt;=cfg_Crit,"CRITICAL",IF(F672/J672&lt;=cfg_Low,"LOW","OK")))</f>
        <v/>
      </c>
      <c r="M672" s="98">
        <f>IF(B672="","",DATE(YEAR(B672),MONTH(B672),1))</f>
        <v/>
      </c>
      <c r="N672" s="86">
        <f>IF(OR(B672="",D672=""),"","CNT-"&amp;TEXT(ROW()-5,"00000"))</f>
        <v/>
      </c>
      <c r="O672" s="86">
        <f>IF(P672="","",D672&amp;"|"&amp;P672)</f>
        <v/>
      </c>
      <c r="P672" s="86">
        <f>IF(OR(D672="",F672=""),"",COUNTIFS($D$6:D672,D672,$F$6:F672,"&lt;&gt;"))</f>
        <v/>
      </c>
    </row>
    <row r="673" ht="20" customHeight="1">
      <c r="B673" s="93" t="n"/>
      <c r="C673" s="94">
        <f>IF(B673="","",WEEKNUM(B673,21))</f>
        <v/>
      </c>
      <c r="D673" s="95" t="n"/>
      <c r="E673" s="86">
        <f>IF(D673="","",IFERROR(INDEX(Eng_Item,MATCH(D673,Eng_Label,0)),"not in list"))</f>
        <v/>
      </c>
      <c r="F673" s="96" t="n"/>
      <c r="G673" s="87">
        <f>IF(OR(P673="",N(P673)&lt;=1),"",INDEX($F$6:$F$3005,MATCH(D673&amp;"|"&amp;(P673-1),$O$6:$O$3005,0)))</f>
        <v/>
      </c>
      <c r="H673" s="87">
        <f>IF(G673="","",MAX(0,G673-F673))</f>
        <v/>
      </c>
      <c r="I673" s="95" t="n"/>
      <c r="J673" s="87">
        <f>IF(D673="","",IFERROR(INDEX(Eng_PAR,MATCH(D673,Eng_Label,0)),""))</f>
        <v/>
      </c>
      <c r="K673" s="97">
        <f>IF(OR(F673="",J673=""),"",F673-J673)</f>
        <v/>
      </c>
      <c r="L673" s="86">
        <f>IF(OR(F673="",J673="",N(J673)=0),"",IF(F673/J673&lt;=cfg_Crit,"CRITICAL",IF(F673/J673&lt;=cfg_Low,"LOW","OK")))</f>
        <v/>
      </c>
      <c r="M673" s="98">
        <f>IF(B673="","",DATE(YEAR(B673),MONTH(B673),1))</f>
        <v/>
      </c>
      <c r="N673" s="86">
        <f>IF(OR(B673="",D673=""),"","CNT-"&amp;TEXT(ROW()-5,"00000"))</f>
        <v/>
      </c>
      <c r="O673" s="86">
        <f>IF(P673="","",D673&amp;"|"&amp;P673)</f>
        <v/>
      </c>
      <c r="P673" s="86">
        <f>IF(OR(D673="",F673=""),"",COUNTIFS($D$6:D673,D673,$F$6:F673,"&lt;&gt;"))</f>
        <v/>
      </c>
    </row>
    <row r="674" ht="20" customHeight="1">
      <c r="B674" s="93" t="n"/>
      <c r="C674" s="94">
        <f>IF(B674="","",WEEKNUM(B674,21))</f>
        <v/>
      </c>
      <c r="D674" s="95" t="n"/>
      <c r="E674" s="86">
        <f>IF(D674="","",IFERROR(INDEX(Eng_Item,MATCH(D674,Eng_Label,0)),"not in list"))</f>
        <v/>
      </c>
      <c r="F674" s="96" t="n"/>
      <c r="G674" s="87">
        <f>IF(OR(P674="",N(P674)&lt;=1),"",INDEX($F$6:$F$3005,MATCH(D674&amp;"|"&amp;(P674-1),$O$6:$O$3005,0)))</f>
        <v/>
      </c>
      <c r="H674" s="87">
        <f>IF(G674="","",MAX(0,G674-F674))</f>
        <v/>
      </c>
      <c r="I674" s="95" t="n"/>
      <c r="J674" s="87">
        <f>IF(D674="","",IFERROR(INDEX(Eng_PAR,MATCH(D674,Eng_Label,0)),""))</f>
        <v/>
      </c>
      <c r="K674" s="97">
        <f>IF(OR(F674="",J674=""),"",F674-J674)</f>
        <v/>
      </c>
      <c r="L674" s="86">
        <f>IF(OR(F674="",J674="",N(J674)=0),"",IF(F674/J674&lt;=cfg_Crit,"CRITICAL",IF(F674/J674&lt;=cfg_Low,"LOW","OK")))</f>
        <v/>
      </c>
      <c r="M674" s="98">
        <f>IF(B674="","",DATE(YEAR(B674),MONTH(B674),1))</f>
        <v/>
      </c>
      <c r="N674" s="86">
        <f>IF(OR(B674="",D674=""),"","CNT-"&amp;TEXT(ROW()-5,"00000"))</f>
        <v/>
      </c>
      <c r="O674" s="86">
        <f>IF(P674="","",D674&amp;"|"&amp;P674)</f>
        <v/>
      </c>
      <c r="P674" s="86">
        <f>IF(OR(D674="",F674=""),"",COUNTIFS($D$6:D674,D674,$F$6:F674,"&lt;&gt;"))</f>
        <v/>
      </c>
    </row>
    <row r="675" ht="20" customHeight="1">
      <c r="B675" s="93" t="n"/>
      <c r="C675" s="94">
        <f>IF(B675="","",WEEKNUM(B675,21))</f>
        <v/>
      </c>
      <c r="D675" s="95" t="n"/>
      <c r="E675" s="86">
        <f>IF(D675="","",IFERROR(INDEX(Eng_Item,MATCH(D675,Eng_Label,0)),"not in list"))</f>
        <v/>
      </c>
      <c r="F675" s="96" t="n"/>
      <c r="G675" s="87">
        <f>IF(OR(P675="",N(P675)&lt;=1),"",INDEX($F$6:$F$3005,MATCH(D675&amp;"|"&amp;(P675-1),$O$6:$O$3005,0)))</f>
        <v/>
      </c>
      <c r="H675" s="87">
        <f>IF(G675="","",MAX(0,G675-F675))</f>
        <v/>
      </c>
      <c r="I675" s="95" t="n"/>
      <c r="J675" s="87">
        <f>IF(D675="","",IFERROR(INDEX(Eng_PAR,MATCH(D675,Eng_Label,0)),""))</f>
        <v/>
      </c>
      <c r="K675" s="97">
        <f>IF(OR(F675="",J675=""),"",F675-J675)</f>
        <v/>
      </c>
      <c r="L675" s="86">
        <f>IF(OR(F675="",J675="",N(J675)=0),"",IF(F675/J675&lt;=cfg_Crit,"CRITICAL",IF(F675/J675&lt;=cfg_Low,"LOW","OK")))</f>
        <v/>
      </c>
      <c r="M675" s="98">
        <f>IF(B675="","",DATE(YEAR(B675),MONTH(B675),1))</f>
        <v/>
      </c>
      <c r="N675" s="86">
        <f>IF(OR(B675="",D675=""),"","CNT-"&amp;TEXT(ROW()-5,"00000"))</f>
        <v/>
      </c>
      <c r="O675" s="86">
        <f>IF(P675="","",D675&amp;"|"&amp;P675)</f>
        <v/>
      </c>
      <c r="P675" s="86">
        <f>IF(OR(D675="",F675=""),"",COUNTIFS($D$6:D675,D675,$F$6:F675,"&lt;&gt;"))</f>
        <v/>
      </c>
    </row>
    <row r="676" ht="20" customHeight="1">
      <c r="B676" s="93" t="n"/>
      <c r="C676" s="94">
        <f>IF(B676="","",WEEKNUM(B676,21))</f>
        <v/>
      </c>
      <c r="D676" s="95" t="n"/>
      <c r="E676" s="86">
        <f>IF(D676="","",IFERROR(INDEX(Eng_Item,MATCH(D676,Eng_Label,0)),"not in list"))</f>
        <v/>
      </c>
      <c r="F676" s="96" t="n"/>
      <c r="G676" s="87">
        <f>IF(OR(P676="",N(P676)&lt;=1),"",INDEX($F$6:$F$3005,MATCH(D676&amp;"|"&amp;(P676-1),$O$6:$O$3005,0)))</f>
        <v/>
      </c>
      <c r="H676" s="87">
        <f>IF(G676="","",MAX(0,G676-F676))</f>
        <v/>
      </c>
      <c r="I676" s="95" t="n"/>
      <c r="J676" s="87">
        <f>IF(D676="","",IFERROR(INDEX(Eng_PAR,MATCH(D676,Eng_Label,0)),""))</f>
        <v/>
      </c>
      <c r="K676" s="97">
        <f>IF(OR(F676="",J676=""),"",F676-J676)</f>
        <v/>
      </c>
      <c r="L676" s="86">
        <f>IF(OR(F676="",J676="",N(J676)=0),"",IF(F676/J676&lt;=cfg_Crit,"CRITICAL",IF(F676/J676&lt;=cfg_Low,"LOW","OK")))</f>
        <v/>
      </c>
      <c r="M676" s="98">
        <f>IF(B676="","",DATE(YEAR(B676),MONTH(B676),1))</f>
        <v/>
      </c>
      <c r="N676" s="86">
        <f>IF(OR(B676="",D676=""),"","CNT-"&amp;TEXT(ROW()-5,"00000"))</f>
        <v/>
      </c>
      <c r="O676" s="86">
        <f>IF(P676="","",D676&amp;"|"&amp;P676)</f>
        <v/>
      </c>
      <c r="P676" s="86">
        <f>IF(OR(D676="",F676=""),"",COUNTIFS($D$6:D676,D676,$F$6:F676,"&lt;&gt;"))</f>
        <v/>
      </c>
    </row>
    <row r="677" ht="20" customHeight="1">
      <c r="B677" s="93" t="n"/>
      <c r="C677" s="94">
        <f>IF(B677="","",WEEKNUM(B677,21))</f>
        <v/>
      </c>
      <c r="D677" s="95" t="n"/>
      <c r="E677" s="86">
        <f>IF(D677="","",IFERROR(INDEX(Eng_Item,MATCH(D677,Eng_Label,0)),"not in list"))</f>
        <v/>
      </c>
      <c r="F677" s="96" t="n"/>
      <c r="G677" s="87">
        <f>IF(OR(P677="",N(P677)&lt;=1),"",INDEX($F$6:$F$3005,MATCH(D677&amp;"|"&amp;(P677-1),$O$6:$O$3005,0)))</f>
        <v/>
      </c>
      <c r="H677" s="87">
        <f>IF(G677="","",MAX(0,G677-F677))</f>
        <v/>
      </c>
      <c r="I677" s="95" t="n"/>
      <c r="J677" s="87">
        <f>IF(D677="","",IFERROR(INDEX(Eng_PAR,MATCH(D677,Eng_Label,0)),""))</f>
        <v/>
      </c>
      <c r="K677" s="97">
        <f>IF(OR(F677="",J677=""),"",F677-J677)</f>
        <v/>
      </c>
      <c r="L677" s="86">
        <f>IF(OR(F677="",J677="",N(J677)=0),"",IF(F677/J677&lt;=cfg_Crit,"CRITICAL",IF(F677/J677&lt;=cfg_Low,"LOW","OK")))</f>
        <v/>
      </c>
      <c r="M677" s="98">
        <f>IF(B677="","",DATE(YEAR(B677),MONTH(B677),1))</f>
        <v/>
      </c>
      <c r="N677" s="86">
        <f>IF(OR(B677="",D677=""),"","CNT-"&amp;TEXT(ROW()-5,"00000"))</f>
        <v/>
      </c>
      <c r="O677" s="86">
        <f>IF(P677="","",D677&amp;"|"&amp;P677)</f>
        <v/>
      </c>
      <c r="P677" s="86">
        <f>IF(OR(D677="",F677=""),"",COUNTIFS($D$6:D677,D677,$F$6:F677,"&lt;&gt;"))</f>
        <v/>
      </c>
    </row>
    <row r="678" ht="20" customHeight="1">
      <c r="B678" s="93" t="n"/>
      <c r="C678" s="94">
        <f>IF(B678="","",WEEKNUM(B678,21))</f>
        <v/>
      </c>
      <c r="D678" s="95" t="n"/>
      <c r="E678" s="86">
        <f>IF(D678="","",IFERROR(INDEX(Eng_Item,MATCH(D678,Eng_Label,0)),"not in list"))</f>
        <v/>
      </c>
      <c r="F678" s="96" t="n"/>
      <c r="G678" s="87">
        <f>IF(OR(P678="",N(P678)&lt;=1),"",INDEX($F$6:$F$3005,MATCH(D678&amp;"|"&amp;(P678-1),$O$6:$O$3005,0)))</f>
        <v/>
      </c>
      <c r="H678" s="87">
        <f>IF(G678="","",MAX(0,G678-F678))</f>
        <v/>
      </c>
      <c r="I678" s="95" t="n"/>
      <c r="J678" s="87">
        <f>IF(D678="","",IFERROR(INDEX(Eng_PAR,MATCH(D678,Eng_Label,0)),""))</f>
        <v/>
      </c>
      <c r="K678" s="97">
        <f>IF(OR(F678="",J678=""),"",F678-J678)</f>
        <v/>
      </c>
      <c r="L678" s="86">
        <f>IF(OR(F678="",J678="",N(J678)=0),"",IF(F678/J678&lt;=cfg_Crit,"CRITICAL",IF(F678/J678&lt;=cfg_Low,"LOW","OK")))</f>
        <v/>
      </c>
      <c r="M678" s="98">
        <f>IF(B678="","",DATE(YEAR(B678),MONTH(B678),1))</f>
        <v/>
      </c>
      <c r="N678" s="86">
        <f>IF(OR(B678="",D678=""),"","CNT-"&amp;TEXT(ROW()-5,"00000"))</f>
        <v/>
      </c>
      <c r="O678" s="86">
        <f>IF(P678="","",D678&amp;"|"&amp;P678)</f>
        <v/>
      </c>
      <c r="P678" s="86">
        <f>IF(OR(D678="",F678=""),"",COUNTIFS($D$6:D678,D678,$F$6:F678,"&lt;&gt;"))</f>
        <v/>
      </c>
    </row>
    <row r="679" ht="20" customHeight="1">
      <c r="B679" s="93" t="n"/>
      <c r="C679" s="94">
        <f>IF(B679="","",WEEKNUM(B679,21))</f>
        <v/>
      </c>
      <c r="D679" s="95" t="n"/>
      <c r="E679" s="86">
        <f>IF(D679="","",IFERROR(INDEX(Eng_Item,MATCH(D679,Eng_Label,0)),"not in list"))</f>
        <v/>
      </c>
      <c r="F679" s="96" t="n"/>
      <c r="G679" s="87">
        <f>IF(OR(P679="",N(P679)&lt;=1),"",INDEX($F$6:$F$3005,MATCH(D679&amp;"|"&amp;(P679-1),$O$6:$O$3005,0)))</f>
        <v/>
      </c>
      <c r="H679" s="87">
        <f>IF(G679="","",MAX(0,G679-F679))</f>
        <v/>
      </c>
      <c r="I679" s="95" t="n"/>
      <c r="J679" s="87">
        <f>IF(D679="","",IFERROR(INDEX(Eng_PAR,MATCH(D679,Eng_Label,0)),""))</f>
        <v/>
      </c>
      <c r="K679" s="97">
        <f>IF(OR(F679="",J679=""),"",F679-J679)</f>
        <v/>
      </c>
      <c r="L679" s="86">
        <f>IF(OR(F679="",J679="",N(J679)=0),"",IF(F679/J679&lt;=cfg_Crit,"CRITICAL",IF(F679/J679&lt;=cfg_Low,"LOW","OK")))</f>
        <v/>
      </c>
      <c r="M679" s="98">
        <f>IF(B679="","",DATE(YEAR(B679),MONTH(B679),1))</f>
        <v/>
      </c>
      <c r="N679" s="86">
        <f>IF(OR(B679="",D679=""),"","CNT-"&amp;TEXT(ROW()-5,"00000"))</f>
        <v/>
      </c>
      <c r="O679" s="86">
        <f>IF(P679="","",D679&amp;"|"&amp;P679)</f>
        <v/>
      </c>
      <c r="P679" s="86">
        <f>IF(OR(D679="",F679=""),"",COUNTIFS($D$6:D679,D679,$F$6:F679,"&lt;&gt;"))</f>
        <v/>
      </c>
    </row>
    <row r="680" ht="20" customHeight="1">
      <c r="B680" s="93" t="n"/>
      <c r="C680" s="94">
        <f>IF(B680="","",WEEKNUM(B680,21))</f>
        <v/>
      </c>
      <c r="D680" s="95" t="n"/>
      <c r="E680" s="86">
        <f>IF(D680="","",IFERROR(INDEX(Eng_Item,MATCH(D680,Eng_Label,0)),"not in list"))</f>
        <v/>
      </c>
      <c r="F680" s="96" t="n"/>
      <c r="G680" s="87">
        <f>IF(OR(P680="",N(P680)&lt;=1),"",INDEX($F$6:$F$3005,MATCH(D680&amp;"|"&amp;(P680-1),$O$6:$O$3005,0)))</f>
        <v/>
      </c>
      <c r="H680" s="87">
        <f>IF(G680="","",MAX(0,G680-F680))</f>
        <v/>
      </c>
      <c r="I680" s="95" t="n"/>
      <c r="J680" s="87">
        <f>IF(D680="","",IFERROR(INDEX(Eng_PAR,MATCH(D680,Eng_Label,0)),""))</f>
        <v/>
      </c>
      <c r="K680" s="97">
        <f>IF(OR(F680="",J680=""),"",F680-J680)</f>
        <v/>
      </c>
      <c r="L680" s="86">
        <f>IF(OR(F680="",J680="",N(J680)=0),"",IF(F680/J680&lt;=cfg_Crit,"CRITICAL",IF(F680/J680&lt;=cfg_Low,"LOW","OK")))</f>
        <v/>
      </c>
      <c r="M680" s="98">
        <f>IF(B680="","",DATE(YEAR(B680),MONTH(B680),1))</f>
        <v/>
      </c>
      <c r="N680" s="86">
        <f>IF(OR(B680="",D680=""),"","CNT-"&amp;TEXT(ROW()-5,"00000"))</f>
        <v/>
      </c>
      <c r="O680" s="86">
        <f>IF(P680="","",D680&amp;"|"&amp;P680)</f>
        <v/>
      </c>
      <c r="P680" s="86">
        <f>IF(OR(D680="",F680=""),"",COUNTIFS($D$6:D680,D680,$F$6:F680,"&lt;&gt;"))</f>
        <v/>
      </c>
    </row>
    <row r="681" ht="20" customHeight="1">
      <c r="B681" s="93" t="n"/>
      <c r="C681" s="94">
        <f>IF(B681="","",WEEKNUM(B681,21))</f>
        <v/>
      </c>
      <c r="D681" s="95" t="n"/>
      <c r="E681" s="86">
        <f>IF(D681="","",IFERROR(INDEX(Eng_Item,MATCH(D681,Eng_Label,0)),"not in list"))</f>
        <v/>
      </c>
      <c r="F681" s="96" t="n"/>
      <c r="G681" s="87">
        <f>IF(OR(P681="",N(P681)&lt;=1),"",INDEX($F$6:$F$3005,MATCH(D681&amp;"|"&amp;(P681-1),$O$6:$O$3005,0)))</f>
        <v/>
      </c>
      <c r="H681" s="87">
        <f>IF(G681="","",MAX(0,G681-F681))</f>
        <v/>
      </c>
      <c r="I681" s="95" t="n"/>
      <c r="J681" s="87">
        <f>IF(D681="","",IFERROR(INDEX(Eng_PAR,MATCH(D681,Eng_Label,0)),""))</f>
        <v/>
      </c>
      <c r="K681" s="97">
        <f>IF(OR(F681="",J681=""),"",F681-J681)</f>
        <v/>
      </c>
      <c r="L681" s="86">
        <f>IF(OR(F681="",J681="",N(J681)=0),"",IF(F681/J681&lt;=cfg_Crit,"CRITICAL",IF(F681/J681&lt;=cfg_Low,"LOW","OK")))</f>
        <v/>
      </c>
      <c r="M681" s="98">
        <f>IF(B681="","",DATE(YEAR(B681),MONTH(B681),1))</f>
        <v/>
      </c>
      <c r="N681" s="86">
        <f>IF(OR(B681="",D681=""),"","CNT-"&amp;TEXT(ROW()-5,"00000"))</f>
        <v/>
      </c>
      <c r="O681" s="86">
        <f>IF(P681="","",D681&amp;"|"&amp;P681)</f>
        <v/>
      </c>
      <c r="P681" s="86">
        <f>IF(OR(D681="",F681=""),"",COUNTIFS($D$6:D681,D681,$F$6:F681,"&lt;&gt;"))</f>
        <v/>
      </c>
    </row>
    <row r="682" ht="20" customHeight="1">
      <c r="B682" s="93" t="n"/>
      <c r="C682" s="94">
        <f>IF(B682="","",WEEKNUM(B682,21))</f>
        <v/>
      </c>
      <c r="D682" s="95" t="n"/>
      <c r="E682" s="86">
        <f>IF(D682="","",IFERROR(INDEX(Eng_Item,MATCH(D682,Eng_Label,0)),"not in list"))</f>
        <v/>
      </c>
      <c r="F682" s="96" t="n"/>
      <c r="G682" s="87">
        <f>IF(OR(P682="",N(P682)&lt;=1),"",INDEX($F$6:$F$3005,MATCH(D682&amp;"|"&amp;(P682-1),$O$6:$O$3005,0)))</f>
        <v/>
      </c>
      <c r="H682" s="87">
        <f>IF(G682="","",MAX(0,G682-F682))</f>
        <v/>
      </c>
      <c r="I682" s="95" t="n"/>
      <c r="J682" s="87">
        <f>IF(D682="","",IFERROR(INDEX(Eng_PAR,MATCH(D682,Eng_Label,0)),""))</f>
        <v/>
      </c>
      <c r="K682" s="97">
        <f>IF(OR(F682="",J682=""),"",F682-J682)</f>
        <v/>
      </c>
      <c r="L682" s="86">
        <f>IF(OR(F682="",J682="",N(J682)=0),"",IF(F682/J682&lt;=cfg_Crit,"CRITICAL",IF(F682/J682&lt;=cfg_Low,"LOW","OK")))</f>
        <v/>
      </c>
      <c r="M682" s="98">
        <f>IF(B682="","",DATE(YEAR(B682),MONTH(B682),1))</f>
        <v/>
      </c>
      <c r="N682" s="86">
        <f>IF(OR(B682="",D682=""),"","CNT-"&amp;TEXT(ROW()-5,"00000"))</f>
        <v/>
      </c>
      <c r="O682" s="86">
        <f>IF(P682="","",D682&amp;"|"&amp;P682)</f>
        <v/>
      </c>
      <c r="P682" s="86">
        <f>IF(OR(D682="",F682=""),"",COUNTIFS($D$6:D682,D682,$F$6:F682,"&lt;&gt;"))</f>
        <v/>
      </c>
    </row>
    <row r="683" ht="20" customHeight="1">
      <c r="B683" s="93" t="n"/>
      <c r="C683" s="94">
        <f>IF(B683="","",WEEKNUM(B683,21))</f>
        <v/>
      </c>
      <c r="D683" s="95" t="n"/>
      <c r="E683" s="86">
        <f>IF(D683="","",IFERROR(INDEX(Eng_Item,MATCH(D683,Eng_Label,0)),"not in list"))</f>
        <v/>
      </c>
      <c r="F683" s="96" t="n"/>
      <c r="G683" s="87">
        <f>IF(OR(P683="",N(P683)&lt;=1),"",INDEX($F$6:$F$3005,MATCH(D683&amp;"|"&amp;(P683-1),$O$6:$O$3005,0)))</f>
        <v/>
      </c>
      <c r="H683" s="87">
        <f>IF(G683="","",MAX(0,G683-F683))</f>
        <v/>
      </c>
      <c r="I683" s="95" t="n"/>
      <c r="J683" s="87">
        <f>IF(D683="","",IFERROR(INDEX(Eng_PAR,MATCH(D683,Eng_Label,0)),""))</f>
        <v/>
      </c>
      <c r="K683" s="97">
        <f>IF(OR(F683="",J683=""),"",F683-J683)</f>
        <v/>
      </c>
      <c r="L683" s="86">
        <f>IF(OR(F683="",J683="",N(J683)=0),"",IF(F683/J683&lt;=cfg_Crit,"CRITICAL",IF(F683/J683&lt;=cfg_Low,"LOW","OK")))</f>
        <v/>
      </c>
      <c r="M683" s="98">
        <f>IF(B683="","",DATE(YEAR(B683),MONTH(B683),1))</f>
        <v/>
      </c>
      <c r="N683" s="86">
        <f>IF(OR(B683="",D683=""),"","CNT-"&amp;TEXT(ROW()-5,"00000"))</f>
        <v/>
      </c>
      <c r="O683" s="86">
        <f>IF(P683="","",D683&amp;"|"&amp;P683)</f>
        <v/>
      </c>
      <c r="P683" s="86">
        <f>IF(OR(D683="",F683=""),"",COUNTIFS($D$6:D683,D683,$F$6:F683,"&lt;&gt;"))</f>
        <v/>
      </c>
    </row>
    <row r="684" ht="20" customHeight="1">
      <c r="B684" s="93" t="n"/>
      <c r="C684" s="94">
        <f>IF(B684="","",WEEKNUM(B684,21))</f>
        <v/>
      </c>
      <c r="D684" s="95" t="n"/>
      <c r="E684" s="86">
        <f>IF(D684="","",IFERROR(INDEX(Eng_Item,MATCH(D684,Eng_Label,0)),"not in list"))</f>
        <v/>
      </c>
      <c r="F684" s="96" t="n"/>
      <c r="G684" s="87">
        <f>IF(OR(P684="",N(P684)&lt;=1),"",INDEX($F$6:$F$3005,MATCH(D684&amp;"|"&amp;(P684-1),$O$6:$O$3005,0)))</f>
        <v/>
      </c>
      <c r="H684" s="87">
        <f>IF(G684="","",MAX(0,G684-F684))</f>
        <v/>
      </c>
      <c r="I684" s="95" t="n"/>
      <c r="J684" s="87">
        <f>IF(D684="","",IFERROR(INDEX(Eng_PAR,MATCH(D684,Eng_Label,0)),""))</f>
        <v/>
      </c>
      <c r="K684" s="97">
        <f>IF(OR(F684="",J684=""),"",F684-J684)</f>
        <v/>
      </c>
      <c r="L684" s="86">
        <f>IF(OR(F684="",J684="",N(J684)=0),"",IF(F684/J684&lt;=cfg_Crit,"CRITICAL",IF(F684/J684&lt;=cfg_Low,"LOW","OK")))</f>
        <v/>
      </c>
      <c r="M684" s="98">
        <f>IF(B684="","",DATE(YEAR(B684),MONTH(B684),1))</f>
        <v/>
      </c>
      <c r="N684" s="86">
        <f>IF(OR(B684="",D684=""),"","CNT-"&amp;TEXT(ROW()-5,"00000"))</f>
        <v/>
      </c>
      <c r="O684" s="86">
        <f>IF(P684="","",D684&amp;"|"&amp;P684)</f>
        <v/>
      </c>
      <c r="P684" s="86">
        <f>IF(OR(D684="",F684=""),"",COUNTIFS($D$6:D684,D684,$F$6:F684,"&lt;&gt;"))</f>
        <v/>
      </c>
    </row>
    <row r="685" ht="20" customHeight="1">
      <c r="B685" s="93" t="n"/>
      <c r="C685" s="94">
        <f>IF(B685="","",WEEKNUM(B685,21))</f>
        <v/>
      </c>
      <c r="D685" s="95" t="n"/>
      <c r="E685" s="86">
        <f>IF(D685="","",IFERROR(INDEX(Eng_Item,MATCH(D685,Eng_Label,0)),"not in list"))</f>
        <v/>
      </c>
      <c r="F685" s="96" t="n"/>
      <c r="G685" s="87">
        <f>IF(OR(P685="",N(P685)&lt;=1),"",INDEX($F$6:$F$3005,MATCH(D685&amp;"|"&amp;(P685-1),$O$6:$O$3005,0)))</f>
        <v/>
      </c>
      <c r="H685" s="87">
        <f>IF(G685="","",MAX(0,G685-F685))</f>
        <v/>
      </c>
      <c r="I685" s="95" t="n"/>
      <c r="J685" s="87">
        <f>IF(D685="","",IFERROR(INDEX(Eng_PAR,MATCH(D685,Eng_Label,0)),""))</f>
        <v/>
      </c>
      <c r="K685" s="97">
        <f>IF(OR(F685="",J685=""),"",F685-J685)</f>
        <v/>
      </c>
      <c r="L685" s="86">
        <f>IF(OR(F685="",J685="",N(J685)=0),"",IF(F685/J685&lt;=cfg_Crit,"CRITICAL",IF(F685/J685&lt;=cfg_Low,"LOW","OK")))</f>
        <v/>
      </c>
      <c r="M685" s="98">
        <f>IF(B685="","",DATE(YEAR(B685),MONTH(B685),1))</f>
        <v/>
      </c>
      <c r="N685" s="86">
        <f>IF(OR(B685="",D685=""),"","CNT-"&amp;TEXT(ROW()-5,"00000"))</f>
        <v/>
      </c>
      <c r="O685" s="86">
        <f>IF(P685="","",D685&amp;"|"&amp;P685)</f>
        <v/>
      </c>
      <c r="P685" s="86">
        <f>IF(OR(D685="",F685=""),"",COUNTIFS($D$6:D685,D685,$F$6:F685,"&lt;&gt;"))</f>
        <v/>
      </c>
    </row>
    <row r="686" ht="20" customHeight="1">
      <c r="B686" s="93" t="n"/>
      <c r="C686" s="94">
        <f>IF(B686="","",WEEKNUM(B686,21))</f>
        <v/>
      </c>
      <c r="D686" s="95" t="n"/>
      <c r="E686" s="86">
        <f>IF(D686="","",IFERROR(INDEX(Eng_Item,MATCH(D686,Eng_Label,0)),"not in list"))</f>
        <v/>
      </c>
      <c r="F686" s="96" t="n"/>
      <c r="G686" s="87">
        <f>IF(OR(P686="",N(P686)&lt;=1),"",INDEX($F$6:$F$3005,MATCH(D686&amp;"|"&amp;(P686-1),$O$6:$O$3005,0)))</f>
        <v/>
      </c>
      <c r="H686" s="87">
        <f>IF(G686="","",MAX(0,G686-F686))</f>
        <v/>
      </c>
      <c r="I686" s="95" t="n"/>
      <c r="J686" s="87">
        <f>IF(D686="","",IFERROR(INDEX(Eng_PAR,MATCH(D686,Eng_Label,0)),""))</f>
        <v/>
      </c>
      <c r="K686" s="97">
        <f>IF(OR(F686="",J686=""),"",F686-J686)</f>
        <v/>
      </c>
      <c r="L686" s="86">
        <f>IF(OR(F686="",J686="",N(J686)=0),"",IF(F686/J686&lt;=cfg_Crit,"CRITICAL",IF(F686/J686&lt;=cfg_Low,"LOW","OK")))</f>
        <v/>
      </c>
      <c r="M686" s="98">
        <f>IF(B686="","",DATE(YEAR(B686),MONTH(B686),1))</f>
        <v/>
      </c>
      <c r="N686" s="86">
        <f>IF(OR(B686="",D686=""),"","CNT-"&amp;TEXT(ROW()-5,"00000"))</f>
        <v/>
      </c>
      <c r="O686" s="86">
        <f>IF(P686="","",D686&amp;"|"&amp;P686)</f>
        <v/>
      </c>
      <c r="P686" s="86">
        <f>IF(OR(D686="",F686=""),"",COUNTIFS($D$6:D686,D686,$F$6:F686,"&lt;&gt;"))</f>
        <v/>
      </c>
    </row>
    <row r="687" ht="20" customHeight="1">
      <c r="B687" s="93" t="n"/>
      <c r="C687" s="94">
        <f>IF(B687="","",WEEKNUM(B687,21))</f>
        <v/>
      </c>
      <c r="D687" s="95" t="n"/>
      <c r="E687" s="86">
        <f>IF(D687="","",IFERROR(INDEX(Eng_Item,MATCH(D687,Eng_Label,0)),"not in list"))</f>
        <v/>
      </c>
      <c r="F687" s="96" t="n"/>
      <c r="G687" s="87">
        <f>IF(OR(P687="",N(P687)&lt;=1),"",INDEX($F$6:$F$3005,MATCH(D687&amp;"|"&amp;(P687-1),$O$6:$O$3005,0)))</f>
        <v/>
      </c>
      <c r="H687" s="87">
        <f>IF(G687="","",MAX(0,G687-F687))</f>
        <v/>
      </c>
      <c r="I687" s="95" t="n"/>
      <c r="J687" s="87">
        <f>IF(D687="","",IFERROR(INDEX(Eng_PAR,MATCH(D687,Eng_Label,0)),""))</f>
        <v/>
      </c>
      <c r="K687" s="97">
        <f>IF(OR(F687="",J687=""),"",F687-J687)</f>
        <v/>
      </c>
      <c r="L687" s="86">
        <f>IF(OR(F687="",J687="",N(J687)=0),"",IF(F687/J687&lt;=cfg_Crit,"CRITICAL",IF(F687/J687&lt;=cfg_Low,"LOW","OK")))</f>
        <v/>
      </c>
      <c r="M687" s="98">
        <f>IF(B687="","",DATE(YEAR(B687),MONTH(B687),1))</f>
        <v/>
      </c>
      <c r="N687" s="86">
        <f>IF(OR(B687="",D687=""),"","CNT-"&amp;TEXT(ROW()-5,"00000"))</f>
        <v/>
      </c>
      <c r="O687" s="86">
        <f>IF(P687="","",D687&amp;"|"&amp;P687)</f>
        <v/>
      </c>
      <c r="P687" s="86">
        <f>IF(OR(D687="",F687=""),"",COUNTIFS($D$6:D687,D687,$F$6:F687,"&lt;&gt;"))</f>
        <v/>
      </c>
    </row>
    <row r="688" ht="20" customHeight="1">
      <c r="B688" s="93" t="n"/>
      <c r="C688" s="94">
        <f>IF(B688="","",WEEKNUM(B688,21))</f>
        <v/>
      </c>
      <c r="D688" s="95" t="n"/>
      <c r="E688" s="86">
        <f>IF(D688="","",IFERROR(INDEX(Eng_Item,MATCH(D688,Eng_Label,0)),"not in list"))</f>
        <v/>
      </c>
      <c r="F688" s="96" t="n"/>
      <c r="G688" s="87">
        <f>IF(OR(P688="",N(P688)&lt;=1),"",INDEX($F$6:$F$3005,MATCH(D688&amp;"|"&amp;(P688-1),$O$6:$O$3005,0)))</f>
        <v/>
      </c>
      <c r="H688" s="87">
        <f>IF(G688="","",MAX(0,G688-F688))</f>
        <v/>
      </c>
      <c r="I688" s="95" t="n"/>
      <c r="J688" s="87">
        <f>IF(D688="","",IFERROR(INDEX(Eng_PAR,MATCH(D688,Eng_Label,0)),""))</f>
        <v/>
      </c>
      <c r="K688" s="97">
        <f>IF(OR(F688="",J688=""),"",F688-J688)</f>
        <v/>
      </c>
      <c r="L688" s="86">
        <f>IF(OR(F688="",J688="",N(J688)=0),"",IF(F688/J688&lt;=cfg_Crit,"CRITICAL",IF(F688/J688&lt;=cfg_Low,"LOW","OK")))</f>
        <v/>
      </c>
      <c r="M688" s="98">
        <f>IF(B688="","",DATE(YEAR(B688),MONTH(B688),1))</f>
        <v/>
      </c>
      <c r="N688" s="86">
        <f>IF(OR(B688="",D688=""),"","CNT-"&amp;TEXT(ROW()-5,"00000"))</f>
        <v/>
      </c>
      <c r="O688" s="86">
        <f>IF(P688="","",D688&amp;"|"&amp;P688)</f>
        <v/>
      </c>
      <c r="P688" s="86">
        <f>IF(OR(D688="",F688=""),"",COUNTIFS($D$6:D688,D688,$F$6:F688,"&lt;&gt;"))</f>
        <v/>
      </c>
    </row>
    <row r="689" ht="20" customHeight="1">
      <c r="B689" s="93" t="n"/>
      <c r="C689" s="94">
        <f>IF(B689="","",WEEKNUM(B689,21))</f>
        <v/>
      </c>
      <c r="D689" s="95" t="n"/>
      <c r="E689" s="86">
        <f>IF(D689="","",IFERROR(INDEX(Eng_Item,MATCH(D689,Eng_Label,0)),"not in list"))</f>
        <v/>
      </c>
      <c r="F689" s="96" t="n"/>
      <c r="G689" s="87">
        <f>IF(OR(P689="",N(P689)&lt;=1),"",INDEX($F$6:$F$3005,MATCH(D689&amp;"|"&amp;(P689-1),$O$6:$O$3005,0)))</f>
        <v/>
      </c>
      <c r="H689" s="87">
        <f>IF(G689="","",MAX(0,G689-F689))</f>
        <v/>
      </c>
      <c r="I689" s="95" t="n"/>
      <c r="J689" s="87">
        <f>IF(D689="","",IFERROR(INDEX(Eng_PAR,MATCH(D689,Eng_Label,0)),""))</f>
        <v/>
      </c>
      <c r="K689" s="97">
        <f>IF(OR(F689="",J689=""),"",F689-J689)</f>
        <v/>
      </c>
      <c r="L689" s="86">
        <f>IF(OR(F689="",J689="",N(J689)=0),"",IF(F689/J689&lt;=cfg_Crit,"CRITICAL",IF(F689/J689&lt;=cfg_Low,"LOW","OK")))</f>
        <v/>
      </c>
      <c r="M689" s="98">
        <f>IF(B689="","",DATE(YEAR(B689),MONTH(B689),1))</f>
        <v/>
      </c>
      <c r="N689" s="86">
        <f>IF(OR(B689="",D689=""),"","CNT-"&amp;TEXT(ROW()-5,"00000"))</f>
        <v/>
      </c>
      <c r="O689" s="86">
        <f>IF(P689="","",D689&amp;"|"&amp;P689)</f>
        <v/>
      </c>
      <c r="P689" s="86">
        <f>IF(OR(D689="",F689=""),"",COUNTIFS($D$6:D689,D689,$F$6:F689,"&lt;&gt;"))</f>
        <v/>
      </c>
    </row>
    <row r="690" ht="20" customHeight="1">
      <c r="B690" s="93" t="n"/>
      <c r="C690" s="94">
        <f>IF(B690="","",WEEKNUM(B690,21))</f>
        <v/>
      </c>
      <c r="D690" s="95" t="n"/>
      <c r="E690" s="86">
        <f>IF(D690="","",IFERROR(INDEX(Eng_Item,MATCH(D690,Eng_Label,0)),"not in list"))</f>
        <v/>
      </c>
      <c r="F690" s="96" t="n"/>
      <c r="G690" s="87">
        <f>IF(OR(P690="",N(P690)&lt;=1),"",INDEX($F$6:$F$3005,MATCH(D690&amp;"|"&amp;(P690-1),$O$6:$O$3005,0)))</f>
        <v/>
      </c>
      <c r="H690" s="87">
        <f>IF(G690="","",MAX(0,G690-F690))</f>
        <v/>
      </c>
      <c r="I690" s="95" t="n"/>
      <c r="J690" s="87">
        <f>IF(D690="","",IFERROR(INDEX(Eng_PAR,MATCH(D690,Eng_Label,0)),""))</f>
        <v/>
      </c>
      <c r="K690" s="97">
        <f>IF(OR(F690="",J690=""),"",F690-J690)</f>
        <v/>
      </c>
      <c r="L690" s="86">
        <f>IF(OR(F690="",J690="",N(J690)=0),"",IF(F690/J690&lt;=cfg_Crit,"CRITICAL",IF(F690/J690&lt;=cfg_Low,"LOW","OK")))</f>
        <v/>
      </c>
      <c r="M690" s="98">
        <f>IF(B690="","",DATE(YEAR(B690),MONTH(B690),1))</f>
        <v/>
      </c>
      <c r="N690" s="86">
        <f>IF(OR(B690="",D690=""),"","CNT-"&amp;TEXT(ROW()-5,"00000"))</f>
        <v/>
      </c>
      <c r="O690" s="86">
        <f>IF(P690="","",D690&amp;"|"&amp;P690)</f>
        <v/>
      </c>
      <c r="P690" s="86">
        <f>IF(OR(D690="",F690=""),"",COUNTIFS($D$6:D690,D690,$F$6:F690,"&lt;&gt;"))</f>
        <v/>
      </c>
    </row>
    <row r="691" ht="20" customHeight="1">
      <c r="B691" s="93" t="n"/>
      <c r="C691" s="94">
        <f>IF(B691="","",WEEKNUM(B691,21))</f>
        <v/>
      </c>
      <c r="D691" s="95" t="n"/>
      <c r="E691" s="86">
        <f>IF(D691="","",IFERROR(INDEX(Eng_Item,MATCH(D691,Eng_Label,0)),"not in list"))</f>
        <v/>
      </c>
      <c r="F691" s="96" t="n"/>
      <c r="G691" s="87">
        <f>IF(OR(P691="",N(P691)&lt;=1),"",INDEX($F$6:$F$3005,MATCH(D691&amp;"|"&amp;(P691-1),$O$6:$O$3005,0)))</f>
        <v/>
      </c>
      <c r="H691" s="87">
        <f>IF(G691="","",MAX(0,G691-F691))</f>
        <v/>
      </c>
      <c r="I691" s="95" t="n"/>
      <c r="J691" s="87">
        <f>IF(D691="","",IFERROR(INDEX(Eng_PAR,MATCH(D691,Eng_Label,0)),""))</f>
        <v/>
      </c>
      <c r="K691" s="97">
        <f>IF(OR(F691="",J691=""),"",F691-J691)</f>
        <v/>
      </c>
      <c r="L691" s="86">
        <f>IF(OR(F691="",J691="",N(J691)=0),"",IF(F691/J691&lt;=cfg_Crit,"CRITICAL",IF(F691/J691&lt;=cfg_Low,"LOW","OK")))</f>
        <v/>
      </c>
      <c r="M691" s="98">
        <f>IF(B691="","",DATE(YEAR(B691),MONTH(B691),1))</f>
        <v/>
      </c>
      <c r="N691" s="86">
        <f>IF(OR(B691="",D691=""),"","CNT-"&amp;TEXT(ROW()-5,"00000"))</f>
        <v/>
      </c>
      <c r="O691" s="86">
        <f>IF(P691="","",D691&amp;"|"&amp;P691)</f>
        <v/>
      </c>
      <c r="P691" s="86">
        <f>IF(OR(D691="",F691=""),"",COUNTIFS($D$6:D691,D691,$F$6:F691,"&lt;&gt;"))</f>
        <v/>
      </c>
    </row>
    <row r="692" ht="20" customHeight="1">
      <c r="B692" s="93" t="n"/>
      <c r="C692" s="94">
        <f>IF(B692="","",WEEKNUM(B692,21))</f>
        <v/>
      </c>
      <c r="D692" s="95" t="n"/>
      <c r="E692" s="86">
        <f>IF(D692="","",IFERROR(INDEX(Eng_Item,MATCH(D692,Eng_Label,0)),"not in list"))</f>
        <v/>
      </c>
      <c r="F692" s="96" t="n"/>
      <c r="G692" s="87">
        <f>IF(OR(P692="",N(P692)&lt;=1),"",INDEX($F$6:$F$3005,MATCH(D692&amp;"|"&amp;(P692-1),$O$6:$O$3005,0)))</f>
        <v/>
      </c>
      <c r="H692" s="87">
        <f>IF(G692="","",MAX(0,G692-F692))</f>
        <v/>
      </c>
      <c r="I692" s="95" t="n"/>
      <c r="J692" s="87">
        <f>IF(D692="","",IFERROR(INDEX(Eng_PAR,MATCH(D692,Eng_Label,0)),""))</f>
        <v/>
      </c>
      <c r="K692" s="97">
        <f>IF(OR(F692="",J692=""),"",F692-J692)</f>
        <v/>
      </c>
      <c r="L692" s="86">
        <f>IF(OR(F692="",J692="",N(J692)=0),"",IF(F692/J692&lt;=cfg_Crit,"CRITICAL",IF(F692/J692&lt;=cfg_Low,"LOW","OK")))</f>
        <v/>
      </c>
      <c r="M692" s="98">
        <f>IF(B692="","",DATE(YEAR(B692),MONTH(B692),1))</f>
        <v/>
      </c>
      <c r="N692" s="86">
        <f>IF(OR(B692="",D692=""),"","CNT-"&amp;TEXT(ROW()-5,"00000"))</f>
        <v/>
      </c>
      <c r="O692" s="86">
        <f>IF(P692="","",D692&amp;"|"&amp;P692)</f>
        <v/>
      </c>
      <c r="P692" s="86">
        <f>IF(OR(D692="",F692=""),"",COUNTIFS($D$6:D692,D692,$F$6:F692,"&lt;&gt;"))</f>
        <v/>
      </c>
    </row>
    <row r="693" ht="20" customHeight="1">
      <c r="B693" s="93" t="n"/>
      <c r="C693" s="94">
        <f>IF(B693="","",WEEKNUM(B693,21))</f>
        <v/>
      </c>
      <c r="D693" s="95" t="n"/>
      <c r="E693" s="86">
        <f>IF(D693="","",IFERROR(INDEX(Eng_Item,MATCH(D693,Eng_Label,0)),"not in list"))</f>
        <v/>
      </c>
      <c r="F693" s="96" t="n"/>
      <c r="G693" s="87">
        <f>IF(OR(P693="",N(P693)&lt;=1),"",INDEX($F$6:$F$3005,MATCH(D693&amp;"|"&amp;(P693-1),$O$6:$O$3005,0)))</f>
        <v/>
      </c>
      <c r="H693" s="87">
        <f>IF(G693="","",MAX(0,G693-F693))</f>
        <v/>
      </c>
      <c r="I693" s="95" t="n"/>
      <c r="J693" s="87">
        <f>IF(D693="","",IFERROR(INDEX(Eng_PAR,MATCH(D693,Eng_Label,0)),""))</f>
        <v/>
      </c>
      <c r="K693" s="97">
        <f>IF(OR(F693="",J693=""),"",F693-J693)</f>
        <v/>
      </c>
      <c r="L693" s="86">
        <f>IF(OR(F693="",J693="",N(J693)=0),"",IF(F693/J693&lt;=cfg_Crit,"CRITICAL",IF(F693/J693&lt;=cfg_Low,"LOW","OK")))</f>
        <v/>
      </c>
      <c r="M693" s="98">
        <f>IF(B693="","",DATE(YEAR(B693),MONTH(B693),1))</f>
        <v/>
      </c>
      <c r="N693" s="86">
        <f>IF(OR(B693="",D693=""),"","CNT-"&amp;TEXT(ROW()-5,"00000"))</f>
        <v/>
      </c>
      <c r="O693" s="86">
        <f>IF(P693="","",D693&amp;"|"&amp;P693)</f>
        <v/>
      </c>
      <c r="P693" s="86">
        <f>IF(OR(D693="",F693=""),"",COUNTIFS($D$6:D693,D693,$F$6:F693,"&lt;&gt;"))</f>
        <v/>
      </c>
    </row>
    <row r="694" ht="20" customHeight="1">
      <c r="B694" s="93" t="n"/>
      <c r="C694" s="94">
        <f>IF(B694="","",WEEKNUM(B694,21))</f>
        <v/>
      </c>
      <c r="D694" s="95" t="n"/>
      <c r="E694" s="86">
        <f>IF(D694="","",IFERROR(INDEX(Eng_Item,MATCH(D694,Eng_Label,0)),"not in list"))</f>
        <v/>
      </c>
      <c r="F694" s="96" t="n"/>
      <c r="G694" s="87">
        <f>IF(OR(P694="",N(P694)&lt;=1),"",INDEX($F$6:$F$3005,MATCH(D694&amp;"|"&amp;(P694-1),$O$6:$O$3005,0)))</f>
        <v/>
      </c>
      <c r="H694" s="87">
        <f>IF(G694="","",MAX(0,G694-F694))</f>
        <v/>
      </c>
      <c r="I694" s="95" t="n"/>
      <c r="J694" s="87">
        <f>IF(D694="","",IFERROR(INDEX(Eng_PAR,MATCH(D694,Eng_Label,0)),""))</f>
        <v/>
      </c>
      <c r="K694" s="97">
        <f>IF(OR(F694="",J694=""),"",F694-J694)</f>
        <v/>
      </c>
      <c r="L694" s="86">
        <f>IF(OR(F694="",J694="",N(J694)=0),"",IF(F694/J694&lt;=cfg_Crit,"CRITICAL",IF(F694/J694&lt;=cfg_Low,"LOW","OK")))</f>
        <v/>
      </c>
      <c r="M694" s="98">
        <f>IF(B694="","",DATE(YEAR(B694),MONTH(B694),1))</f>
        <v/>
      </c>
      <c r="N694" s="86">
        <f>IF(OR(B694="",D694=""),"","CNT-"&amp;TEXT(ROW()-5,"00000"))</f>
        <v/>
      </c>
      <c r="O694" s="86">
        <f>IF(P694="","",D694&amp;"|"&amp;P694)</f>
        <v/>
      </c>
      <c r="P694" s="86">
        <f>IF(OR(D694="",F694=""),"",COUNTIFS($D$6:D694,D694,$F$6:F694,"&lt;&gt;"))</f>
        <v/>
      </c>
    </row>
    <row r="695" ht="20" customHeight="1">
      <c r="B695" s="93" t="n"/>
      <c r="C695" s="94">
        <f>IF(B695="","",WEEKNUM(B695,21))</f>
        <v/>
      </c>
      <c r="D695" s="95" t="n"/>
      <c r="E695" s="86">
        <f>IF(D695="","",IFERROR(INDEX(Eng_Item,MATCH(D695,Eng_Label,0)),"not in list"))</f>
        <v/>
      </c>
      <c r="F695" s="96" t="n"/>
      <c r="G695" s="87">
        <f>IF(OR(P695="",N(P695)&lt;=1),"",INDEX($F$6:$F$3005,MATCH(D695&amp;"|"&amp;(P695-1),$O$6:$O$3005,0)))</f>
        <v/>
      </c>
      <c r="H695" s="87">
        <f>IF(G695="","",MAX(0,G695-F695))</f>
        <v/>
      </c>
      <c r="I695" s="95" t="n"/>
      <c r="J695" s="87">
        <f>IF(D695="","",IFERROR(INDEX(Eng_PAR,MATCH(D695,Eng_Label,0)),""))</f>
        <v/>
      </c>
      <c r="K695" s="97">
        <f>IF(OR(F695="",J695=""),"",F695-J695)</f>
        <v/>
      </c>
      <c r="L695" s="86">
        <f>IF(OR(F695="",J695="",N(J695)=0),"",IF(F695/J695&lt;=cfg_Crit,"CRITICAL",IF(F695/J695&lt;=cfg_Low,"LOW","OK")))</f>
        <v/>
      </c>
      <c r="M695" s="98">
        <f>IF(B695="","",DATE(YEAR(B695),MONTH(B695),1))</f>
        <v/>
      </c>
      <c r="N695" s="86">
        <f>IF(OR(B695="",D695=""),"","CNT-"&amp;TEXT(ROW()-5,"00000"))</f>
        <v/>
      </c>
      <c r="O695" s="86">
        <f>IF(P695="","",D695&amp;"|"&amp;P695)</f>
        <v/>
      </c>
      <c r="P695" s="86">
        <f>IF(OR(D695="",F695=""),"",COUNTIFS($D$6:D695,D695,$F$6:F695,"&lt;&gt;"))</f>
        <v/>
      </c>
    </row>
    <row r="696" ht="20" customHeight="1">
      <c r="B696" s="93" t="n"/>
      <c r="C696" s="94">
        <f>IF(B696="","",WEEKNUM(B696,21))</f>
        <v/>
      </c>
      <c r="D696" s="95" t="n"/>
      <c r="E696" s="86">
        <f>IF(D696="","",IFERROR(INDEX(Eng_Item,MATCH(D696,Eng_Label,0)),"not in list"))</f>
        <v/>
      </c>
      <c r="F696" s="96" t="n"/>
      <c r="G696" s="87">
        <f>IF(OR(P696="",N(P696)&lt;=1),"",INDEX($F$6:$F$3005,MATCH(D696&amp;"|"&amp;(P696-1),$O$6:$O$3005,0)))</f>
        <v/>
      </c>
      <c r="H696" s="87">
        <f>IF(G696="","",MAX(0,G696-F696))</f>
        <v/>
      </c>
      <c r="I696" s="95" t="n"/>
      <c r="J696" s="87">
        <f>IF(D696="","",IFERROR(INDEX(Eng_PAR,MATCH(D696,Eng_Label,0)),""))</f>
        <v/>
      </c>
      <c r="K696" s="97">
        <f>IF(OR(F696="",J696=""),"",F696-J696)</f>
        <v/>
      </c>
      <c r="L696" s="86">
        <f>IF(OR(F696="",J696="",N(J696)=0),"",IF(F696/J696&lt;=cfg_Crit,"CRITICAL",IF(F696/J696&lt;=cfg_Low,"LOW","OK")))</f>
        <v/>
      </c>
      <c r="M696" s="98">
        <f>IF(B696="","",DATE(YEAR(B696),MONTH(B696),1))</f>
        <v/>
      </c>
      <c r="N696" s="86">
        <f>IF(OR(B696="",D696=""),"","CNT-"&amp;TEXT(ROW()-5,"00000"))</f>
        <v/>
      </c>
      <c r="O696" s="86">
        <f>IF(P696="","",D696&amp;"|"&amp;P696)</f>
        <v/>
      </c>
      <c r="P696" s="86">
        <f>IF(OR(D696="",F696=""),"",COUNTIFS($D$6:D696,D696,$F$6:F696,"&lt;&gt;"))</f>
        <v/>
      </c>
    </row>
    <row r="697" ht="20" customHeight="1">
      <c r="B697" s="93" t="n"/>
      <c r="C697" s="94">
        <f>IF(B697="","",WEEKNUM(B697,21))</f>
        <v/>
      </c>
      <c r="D697" s="95" t="n"/>
      <c r="E697" s="86">
        <f>IF(D697="","",IFERROR(INDEX(Eng_Item,MATCH(D697,Eng_Label,0)),"not in list"))</f>
        <v/>
      </c>
      <c r="F697" s="96" t="n"/>
      <c r="G697" s="87">
        <f>IF(OR(P697="",N(P697)&lt;=1),"",INDEX($F$6:$F$3005,MATCH(D697&amp;"|"&amp;(P697-1),$O$6:$O$3005,0)))</f>
        <v/>
      </c>
      <c r="H697" s="87">
        <f>IF(G697="","",MAX(0,G697-F697))</f>
        <v/>
      </c>
      <c r="I697" s="95" t="n"/>
      <c r="J697" s="87">
        <f>IF(D697="","",IFERROR(INDEX(Eng_PAR,MATCH(D697,Eng_Label,0)),""))</f>
        <v/>
      </c>
      <c r="K697" s="97">
        <f>IF(OR(F697="",J697=""),"",F697-J697)</f>
        <v/>
      </c>
      <c r="L697" s="86">
        <f>IF(OR(F697="",J697="",N(J697)=0),"",IF(F697/J697&lt;=cfg_Crit,"CRITICAL",IF(F697/J697&lt;=cfg_Low,"LOW","OK")))</f>
        <v/>
      </c>
      <c r="M697" s="98">
        <f>IF(B697="","",DATE(YEAR(B697),MONTH(B697),1))</f>
        <v/>
      </c>
      <c r="N697" s="86">
        <f>IF(OR(B697="",D697=""),"","CNT-"&amp;TEXT(ROW()-5,"00000"))</f>
        <v/>
      </c>
      <c r="O697" s="86">
        <f>IF(P697="","",D697&amp;"|"&amp;P697)</f>
        <v/>
      </c>
      <c r="P697" s="86">
        <f>IF(OR(D697="",F697=""),"",COUNTIFS($D$6:D697,D697,$F$6:F697,"&lt;&gt;"))</f>
        <v/>
      </c>
    </row>
    <row r="698" ht="20" customHeight="1">
      <c r="B698" s="93" t="n"/>
      <c r="C698" s="94">
        <f>IF(B698="","",WEEKNUM(B698,21))</f>
        <v/>
      </c>
      <c r="D698" s="95" t="n"/>
      <c r="E698" s="86">
        <f>IF(D698="","",IFERROR(INDEX(Eng_Item,MATCH(D698,Eng_Label,0)),"not in list"))</f>
        <v/>
      </c>
      <c r="F698" s="96" t="n"/>
      <c r="G698" s="87">
        <f>IF(OR(P698="",N(P698)&lt;=1),"",INDEX($F$6:$F$3005,MATCH(D698&amp;"|"&amp;(P698-1),$O$6:$O$3005,0)))</f>
        <v/>
      </c>
      <c r="H698" s="87">
        <f>IF(G698="","",MAX(0,G698-F698))</f>
        <v/>
      </c>
      <c r="I698" s="95" t="n"/>
      <c r="J698" s="87">
        <f>IF(D698="","",IFERROR(INDEX(Eng_PAR,MATCH(D698,Eng_Label,0)),""))</f>
        <v/>
      </c>
      <c r="K698" s="97">
        <f>IF(OR(F698="",J698=""),"",F698-J698)</f>
        <v/>
      </c>
      <c r="L698" s="86">
        <f>IF(OR(F698="",J698="",N(J698)=0),"",IF(F698/J698&lt;=cfg_Crit,"CRITICAL",IF(F698/J698&lt;=cfg_Low,"LOW","OK")))</f>
        <v/>
      </c>
      <c r="M698" s="98">
        <f>IF(B698="","",DATE(YEAR(B698),MONTH(B698),1))</f>
        <v/>
      </c>
      <c r="N698" s="86">
        <f>IF(OR(B698="",D698=""),"","CNT-"&amp;TEXT(ROW()-5,"00000"))</f>
        <v/>
      </c>
      <c r="O698" s="86">
        <f>IF(P698="","",D698&amp;"|"&amp;P698)</f>
        <v/>
      </c>
      <c r="P698" s="86">
        <f>IF(OR(D698="",F698=""),"",COUNTIFS($D$6:D698,D698,$F$6:F698,"&lt;&gt;"))</f>
        <v/>
      </c>
    </row>
    <row r="699" ht="20" customHeight="1">
      <c r="B699" s="93" t="n"/>
      <c r="C699" s="94">
        <f>IF(B699="","",WEEKNUM(B699,21))</f>
        <v/>
      </c>
      <c r="D699" s="95" t="n"/>
      <c r="E699" s="86">
        <f>IF(D699="","",IFERROR(INDEX(Eng_Item,MATCH(D699,Eng_Label,0)),"not in list"))</f>
        <v/>
      </c>
      <c r="F699" s="96" t="n"/>
      <c r="G699" s="87">
        <f>IF(OR(P699="",N(P699)&lt;=1),"",INDEX($F$6:$F$3005,MATCH(D699&amp;"|"&amp;(P699-1),$O$6:$O$3005,0)))</f>
        <v/>
      </c>
      <c r="H699" s="87">
        <f>IF(G699="","",MAX(0,G699-F699))</f>
        <v/>
      </c>
      <c r="I699" s="95" t="n"/>
      <c r="J699" s="87">
        <f>IF(D699="","",IFERROR(INDEX(Eng_PAR,MATCH(D699,Eng_Label,0)),""))</f>
        <v/>
      </c>
      <c r="K699" s="97">
        <f>IF(OR(F699="",J699=""),"",F699-J699)</f>
        <v/>
      </c>
      <c r="L699" s="86">
        <f>IF(OR(F699="",J699="",N(J699)=0),"",IF(F699/J699&lt;=cfg_Crit,"CRITICAL",IF(F699/J699&lt;=cfg_Low,"LOW","OK")))</f>
        <v/>
      </c>
      <c r="M699" s="98">
        <f>IF(B699="","",DATE(YEAR(B699),MONTH(B699),1))</f>
        <v/>
      </c>
      <c r="N699" s="86">
        <f>IF(OR(B699="",D699=""),"","CNT-"&amp;TEXT(ROW()-5,"00000"))</f>
        <v/>
      </c>
      <c r="O699" s="86">
        <f>IF(P699="","",D699&amp;"|"&amp;P699)</f>
        <v/>
      </c>
      <c r="P699" s="86">
        <f>IF(OR(D699="",F699=""),"",COUNTIFS($D$6:D699,D699,$F$6:F699,"&lt;&gt;"))</f>
        <v/>
      </c>
    </row>
    <row r="700" ht="20" customHeight="1">
      <c r="B700" s="93" t="n"/>
      <c r="C700" s="94">
        <f>IF(B700="","",WEEKNUM(B700,21))</f>
        <v/>
      </c>
      <c r="D700" s="95" t="n"/>
      <c r="E700" s="86">
        <f>IF(D700="","",IFERROR(INDEX(Eng_Item,MATCH(D700,Eng_Label,0)),"not in list"))</f>
        <v/>
      </c>
      <c r="F700" s="96" t="n"/>
      <c r="G700" s="87">
        <f>IF(OR(P700="",N(P700)&lt;=1),"",INDEX($F$6:$F$3005,MATCH(D700&amp;"|"&amp;(P700-1),$O$6:$O$3005,0)))</f>
        <v/>
      </c>
      <c r="H700" s="87">
        <f>IF(G700="","",MAX(0,G700-F700))</f>
        <v/>
      </c>
      <c r="I700" s="95" t="n"/>
      <c r="J700" s="87">
        <f>IF(D700="","",IFERROR(INDEX(Eng_PAR,MATCH(D700,Eng_Label,0)),""))</f>
        <v/>
      </c>
      <c r="K700" s="97">
        <f>IF(OR(F700="",J700=""),"",F700-J700)</f>
        <v/>
      </c>
      <c r="L700" s="86">
        <f>IF(OR(F700="",J700="",N(J700)=0),"",IF(F700/J700&lt;=cfg_Crit,"CRITICAL",IF(F700/J700&lt;=cfg_Low,"LOW","OK")))</f>
        <v/>
      </c>
      <c r="M700" s="98">
        <f>IF(B700="","",DATE(YEAR(B700),MONTH(B700),1))</f>
        <v/>
      </c>
      <c r="N700" s="86">
        <f>IF(OR(B700="",D700=""),"","CNT-"&amp;TEXT(ROW()-5,"00000"))</f>
        <v/>
      </c>
      <c r="O700" s="86">
        <f>IF(P700="","",D700&amp;"|"&amp;P700)</f>
        <v/>
      </c>
      <c r="P700" s="86">
        <f>IF(OR(D700="",F700=""),"",COUNTIFS($D$6:D700,D700,$F$6:F700,"&lt;&gt;"))</f>
        <v/>
      </c>
    </row>
    <row r="701" ht="20" customHeight="1">
      <c r="B701" s="93" t="n"/>
      <c r="C701" s="94">
        <f>IF(B701="","",WEEKNUM(B701,21))</f>
        <v/>
      </c>
      <c r="D701" s="95" t="n"/>
      <c r="E701" s="86">
        <f>IF(D701="","",IFERROR(INDEX(Eng_Item,MATCH(D701,Eng_Label,0)),"not in list"))</f>
        <v/>
      </c>
      <c r="F701" s="96" t="n"/>
      <c r="G701" s="87">
        <f>IF(OR(P701="",N(P701)&lt;=1),"",INDEX($F$6:$F$3005,MATCH(D701&amp;"|"&amp;(P701-1),$O$6:$O$3005,0)))</f>
        <v/>
      </c>
      <c r="H701" s="87">
        <f>IF(G701="","",MAX(0,G701-F701))</f>
        <v/>
      </c>
      <c r="I701" s="95" t="n"/>
      <c r="J701" s="87">
        <f>IF(D701="","",IFERROR(INDEX(Eng_PAR,MATCH(D701,Eng_Label,0)),""))</f>
        <v/>
      </c>
      <c r="K701" s="97">
        <f>IF(OR(F701="",J701=""),"",F701-J701)</f>
        <v/>
      </c>
      <c r="L701" s="86">
        <f>IF(OR(F701="",J701="",N(J701)=0),"",IF(F701/J701&lt;=cfg_Crit,"CRITICAL",IF(F701/J701&lt;=cfg_Low,"LOW","OK")))</f>
        <v/>
      </c>
      <c r="M701" s="98">
        <f>IF(B701="","",DATE(YEAR(B701),MONTH(B701),1))</f>
        <v/>
      </c>
      <c r="N701" s="86">
        <f>IF(OR(B701="",D701=""),"","CNT-"&amp;TEXT(ROW()-5,"00000"))</f>
        <v/>
      </c>
      <c r="O701" s="86">
        <f>IF(P701="","",D701&amp;"|"&amp;P701)</f>
        <v/>
      </c>
      <c r="P701" s="86">
        <f>IF(OR(D701="",F701=""),"",COUNTIFS($D$6:D701,D701,$F$6:F701,"&lt;&gt;"))</f>
        <v/>
      </c>
    </row>
    <row r="702" ht="20" customHeight="1">
      <c r="B702" s="93" t="n"/>
      <c r="C702" s="94">
        <f>IF(B702="","",WEEKNUM(B702,21))</f>
        <v/>
      </c>
      <c r="D702" s="95" t="n"/>
      <c r="E702" s="86">
        <f>IF(D702="","",IFERROR(INDEX(Eng_Item,MATCH(D702,Eng_Label,0)),"not in list"))</f>
        <v/>
      </c>
      <c r="F702" s="96" t="n"/>
      <c r="G702" s="87">
        <f>IF(OR(P702="",N(P702)&lt;=1),"",INDEX($F$6:$F$3005,MATCH(D702&amp;"|"&amp;(P702-1),$O$6:$O$3005,0)))</f>
        <v/>
      </c>
      <c r="H702" s="87">
        <f>IF(G702="","",MAX(0,G702-F702))</f>
        <v/>
      </c>
      <c r="I702" s="95" t="n"/>
      <c r="J702" s="87">
        <f>IF(D702="","",IFERROR(INDEX(Eng_PAR,MATCH(D702,Eng_Label,0)),""))</f>
        <v/>
      </c>
      <c r="K702" s="97">
        <f>IF(OR(F702="",J702=""),"",F702-J702)</f>
        <v/>
      </c>
      <c r="L702" s="86">
        <f>IF(OR(F702="",J702="",N(J702)=0),"",IF(F702/J702&lt;=cfg_Crit,"CRITICAL",IF(F702/J702&lt;=cfg_Low,"LOW","OK")))</f>
        <v/>
      </c>
      <c r="M702" s="98">
        <f>IF(B702="","",DATE(YEAR(B702),MONTH(B702),1))</f>
        <v/>
      </c>
      <c r="N702" s="86">
        <f>IF(OR(B702="",D702=""),"","CNT-"&amp;TEXT(ROW()-5,"00000"))</f>
        <v/>
      </c>
      <c r="O702" s="86">
        <f>IF(P702="","",D702&amp;"|"&amp;P702)</f>
        <v/>
      </c>
      <c r="P702" s="86">
        <f>IF(OR(D702="",F702=""),"",COUNTIFS($D$6:D702,D702,$F$6:F702,"&lt;&gt;"))</f>
        <v/>
      </c>
    </row>
    <row r="703" ht="20" customHeight="1">
      <c r="B703" s="93" t="n"/>
      <c r="C703" s="94">
        <f>IF(B703="","",WEEKNUM(B703,21))</f>
        <v/>
      </c>
      <c r="D703" s="95" t="n"/>
      <c r="E703" s="86">
        <f>IF(D703="","",IFERROR(INDEX(Eng_Item,MATCH(D703,Eng_Label,0)),"not in list"))</f>
        <v/>
      </c>
      <c r="F703" s="96" t="n"/>
      <c r="G703" s="87">
        <f>IF(OR(P703="",N(P703)&lt;=1),"",INDEX($F$6:$F$3005,MATCH(D703&amp;"|"&amp;(P703-1),$O$6:$O$3005,0)))</f>
        <v/>
      </c>
      <c r="H703" s="87">
        <f>IF(G703="","",MAX(0,G703-F703))</f>
        <v/>
      </c>
      <c r="I703" s="95" t="n"/>
      <c r="J703" s="87">
        <f>IF(D703="","",IFERROR(INDEX(Eng_PAR,MATCH(D703,Eng_Label,0)),""))</f>
        <v/>
      </c>
      <c r="K703" s="97">
        <f>IF(OR(F703="",J703=""),"",F703-J703)</f>
        <v/>
      </c>
      <c r="L703" s="86">
        <f>IF(OR(F703="",J703="",N(J703)=0),"",IF(F703/J703&lt;=cfg_Crit,"CRITICAL",IF(F703/J703&lt;=cfg_Low,"LOW","OK")))</f>
        <v/>
      </c>
      <c r="M703" s="98">
        <f>IF(B703="","",DATE(YEAR(B703),MONTH(B703),1))</f>
        <v/>
      </c>
      <c r="N703" s="86">
        <f>IF(OR(B703="",D703=""),"","CNT-"&amp;TEXT(ROW()-5,"00000"))</f>
        <v/>
      </c>
      <c r="O703" s="86">
        <f>IF(P703="","",D703&amp;"|"&amp;P703)</f>
        <v/>
      </c>
      <c r="P703" s="86">
        <f>IF(OR(D703="",F703=""),"",COUNTIFS($D$6:D703,D703,$F$6:F703,"&lt;&gt;"))</f>
        <v/>
      </c>
    </row>
    <row r="704" ht="20" customHeight="1">
      <c r="B704" s="93" t="n"/>
      <c r="C704" s="94">
        <f>IF(B704="","",WEEKNUM(B704,21))</f>
        <v/>
      </c>
      <c r="D704" s="95" t="n"/>
      <c r="E704" s="86">
        <f>IF(D704="","",IFERROR(INDEX(Eng_Item,MATCH(D704,Eng_Label,0)),"not in list"))</f>
        <v/>
      </c>
      <c r="F704" s="96" t="n"/>
      <c r="G704" s="87">
        <f>IF(OR(P704="",N(P704)&lt;=1),"",INDEX($F$6:$F$3005,MATCH(D704&amp;"|"&amp;(P704-1),$O$6:$O$3005,0)))</f>
        <v/>
      </c>
      <c r="H704" s="87">
        <f>IF(G704="","",MAX(0,G704-F704))</f>
        <v/>
      </c>
      <c r="I704" s="95" t="n"/>
      <c r="J704" s="87">
        <f>IF(D704="","",IFERROR(INDEX(Eng_PAR,MATCH(D704,Eng_Label,0)),""))</f>
        <v/>
      </c>
      <c r="K704" s="97">
        <f>IF(OR(F704="",J704=""),"",F704-J704)</f>
        <v/>
      </c>
      <c r="L704" s="86">
        <f>IF(OR(F704="",J704="",N(J704)=0),"",IF(F704/J704&lt;=cfg_Crit,"CRITICAL",IF(F704/J704&lt;=cfg_Low,"LOW","OK")))</f>
        <v/>
      </c>
      <c r="M704" s="98">
        <f>IF(B704="","",DATE(YEAR(B704),MONTH(B704),1))</f>
        <v/>
      </c>
      <c r="N704" s="86">
        <f>IF(OR(B704="",D704=""),"","CNT-"&amp;TEXT(ROW()-5,"00000"))</f>
        <v/>
      </c>
      <c r="O704" s="86">
        <f>IF(P704="","",D704&amp;"|"&amp;P704)</f>
        <v/>
      </c>
      <c r="P704" s="86">
        <f>IF(OR(D704="",F704=""),"",COUNTIFS($D$6:D704,D704,$F$6:F704,"&lt;&gt;"))</f>
        <v/>
      </c>
    </row>
    <row r="705" ht="20" customHeight="1">
      <c r="B705" s="93" t="n"/>
      <c r="C705" s="94">
        <f>IF(B705="","",WEEKNUM(B705,21))</f>
        <v/>
      </c>
      <c r="D705" s="95" t="n"/>
      <c r="E705" s="86">
        <f>IF(D705="","",IFERROR(INDEX(Eng_Item,MATCH(D705,Eng_Label,0)),"not in list"))</f>
        <v/>
      </c>
      <c r="F705" s="96" t="n"/>
      <c r="G705" s="87">
        <f>IF(OR(P705="",N(P705)&lt;=1),"",INDEX($F$6:$F$3005,MATCH(D705&amp;"|"&amp;(P705-1),$O$6:$O$3005,0)))</f>
        <v/>
      </c>
      <c r="H705" s="87">
        <f>IF(G705="","",MAX(0,G705-F705))</f>
        <v/>
      </c>
      <c r="I705" s="95" t="n"/>
      <c r="J705" s="87">
        <f>IF(D705="","",IFERROR(INDEX(Eng_PAR,MATCH(D705,Eng_Label,0)),""))</f>
        <v/>
      </c>
      <c r="K705" s="97">
        <f>IF(OR(F705="",J705=""),"",F705-J705)</f>
        <v/>
      </c>
      <c r="L705" s="86">
        <f>IF(OR(F705="",J705="",N(J705)=0),"",IF(F705/J705&lt;=cfg_Crit,"CRITICAL",IF(F705/J705&lt;=cfg_Low,"LOW","OK")))</f>
        <v/>
      </c>
      <c r="M705" s="98">
        <f>IF(B705="","",DATE(YEAR(B705),MONTH(B705),1))</f>
        <v/>
      </c>
      <c r="N705" s="86">
        <f>IF(OR(B705="",D705=""),"","CNT-"&amp;TEXT(ROW()-5,"00000"))</f>
        <v/>
      </c>
      <c r="O705" s="86">
        <f>IF(P705="","",D705&amp;"|"&amp;P705)</f>
        <v/>
      </c>
      <c r="P705" s="86">
        <f>IF(OR(D705="",F705=""),"",COUNTIFS($D$6:D705,D705,$F$6:F705,"&lt;&gt;"))</f>
        <v/>
      </c>
    </row>
    <row r="706" ht="20" customHeight="1">
      <c r="B706" s="93" t="n"/>
      <c r="C706" s="94">
        <f>IF(B706="","",WEEKNUM(B706,21))</f>
        <v/>
      </c>
      <c r="D706" s="95" t="n"/>
      <c r="E706" s="86">
        <f>IF(D706="","",IFERROR(INDEX(Eng_Item,MATCH(D706,Eng_Label,0)),"not in list"))</f>
        <v/>
      </c>
      <c r="F706" s="96" t="n"/>
      <c r="G706" s="87">
        <f>IF(OR(P706="",N(P706)&lt;=1),"",INDEX($F$6:$F$3005,MATCH(D706&amp;"|"&amp;(P706-1),$O$6:$O$3005,0)))</f>
        <v/>
      </c>
      <c r="H706" s="87">
        <f>IF(G706="","",MAX(0,G706-F706))</f>
        <v/>
      </c>
      <c r="I706" s="95" t="n"/>
      <c r="J706" s="87">
        <f>IF(D706="","",IFERROR(INDEX(Eng_PAR,MATCH(D706,Eng_Label,0)),""))</f>
        <v/>
      </c>
      <c r="K706" s="97">
        <f>IF(OR(F706="",J706=""),"",F706-J706)</f>
        <v/>
      </c>
      <c r="L706" s="86">
        <f>IF(OR(F706="",J706="",N(J706)=0),"",IF(F706/J706&lt;=cfg_Crit,"CRITICAL",IF(F706/J706&lt;=cfg_Low,"LOW","OK")))</f>
        <v/>
      </c>
      <c r="M706" s="98">
        <f>IF(B706="","",DATE(YEAR(B706),MONTH(B706),1))</f>
        <v/>
      </c>
      <c r="N706" s="86">
        <f>IF(OR(B706="",D706=""),"","CNT-"&amp;TEXT(ROW()-5,"00000"))</f>
        <v/>
      </c>
      <c r="O706" s="86">
        <f>IF(P706="","",D706&amp;"|"&amp;P706)</f>
        <v/>
      </c>
      <c r="P706" s="86">
        <f>IF(OR(D706="",F706=""),"",COUNTIFS($D$6:D706,D706,$F$6:F706,"&lt;&gt;"))</f>
        <v/>
      </c>
    </row>
    <row r="707" ht="20" customHeight="1">
      <c r="B707" s="93" t="n"/>
      <c r="C707" s="94">
        <f>IF(B707="","",WEEKNUM(B707,21))</f>
        <v/>
      </c>
      <c r="D707" s="95" t="n"/>
      <c r="E707" s="86">
        <f>IF(D707="","",IFERROR(INDEX(Eng_Item,MATCH(D707,Eng_Label,0)),"not in list"))</f>
        <v/>
      </c>
      <c r="F707" s="96" t="n"/>
      <c r="G707" s="87">
        <f>IF(OR(P707="",N(P707)&lt;=1),"",INDEX($F$6:$F$3005,MATCH(D707&amp;"|"&amp;(P707-1),$O$6:$O$3005,0)))</f>
        <v/>
      </c>
      <c r="H707" s="87">
        <f>IF(G707="","",MAX(0,G707-F707))</f>
        <v/>
      </c>
      <c r="I707" s="95" t="n"/>
      <c r="J707" s="87">
        <f>IF(D707="","",IFERROR(INDEX(Eng_PAR,MATCH(D707,Eng_Label,0)),""))</f>
        <v/>
      </c>
      <c r="K707" s="97">
        <f>IF(OR(F707="",J707=""),"",F707-J707)</f>
        <v/>
      </c>
      <c r="L707" s="86">
        <f>IF(OR(F707="",J707="",N(J707)=0),"",IF(F707/J707&lt;=cfg_Crit,"CRITICAL",IF(F707/J707&lt;=cfg_Low,"LOW","OK")))</f>
        <v/>
      </c>
      <c r="M707" s="98">
        <f>IF(B707="","",DATE(YEAR(B707),MONTH(B707),1))</f>
        <v/>
      </c>
      <c r="N707" s="86">
        <f>IF(OR(B707="",D707=""),"","CNT-"&amp;TEXT(ROW()-5,"00000"))</f>
        <v/>
      </c>
      <c r="O707" s="86">
        <f>IF(P707="","",D707&amp;"|"&amp;P707)</f>
        <v/>
      </c>
      <c r="P707" s="86">
        <f>IF(OR(D707="",F707=""),"",COUNTIFS($D$6:D707,D707,$F$6:F707,"&lt;&gt;"))</f>
        <v/>
      </c>
    </row>
    <row r="708" ht="20" customHeight="1">
      <c r="B708" s="93" t="n"/>
      <c r="C708" s="94">
        <f>IF(B708="","",WEEKNUM(B708,21))</f>
        <v/>
      </c>
      <c r="D708" s="95" t="n"/>
      <c r="E708" s="86">
        <f>IF(D708="","",IFERROR(INDEX(Eng_Item,MATCH(D708,Eng_Label,0)),"not in list"))</f>
        <v/>
      </c>
      <c r="F708" s="96" t="n"/>
      <c r="G708" s="87">
        <f>IF(OR(P708="",N(P708)&lt;=1),"",INDEX($F$6:$F$3005,MATCH(D708&amp;"|"&amp;(P708-1),$O$6:$O$3005,0)))</f>
        <v/>
      </c>
      <c r="H708" s="87">
        <f>IF(G708="","",MAX(0,G708-F708))</f>
        <v/>
      </c>
      <c r="I708" s="95" t="n"/>
      <c r="J708" s="87">
        <f>IF(D708="","",IFERROR(INDEX(Eng_PAR,MATCH(D708,Eng_Label,0)),""))</f>
        <v/>
      </c>
      <c r="K708" s="97">
        <f>IF(OR(F708="",J708=""),"",F708-J708)</f>
        <v/>
      </c>
      <c r="L708" s="86">
        <f>IF(OR(F708="",J708="",N(J708)=0),"",IF(F708/J708&lt;=cfg_Crit,"CRITICAL",IF(F708/J708&lt;=cfg_Low,"LOW","OK")))</f>
        <v/>
      </c>
      <c r="M708" s="98">
        <f>IF(B708="","",DATE(YEAR(B708),MONTH(B708),1))</f>
        <v/>
      </c>
      <c r="N708" s="86">
        <f>IF(OR(B708="",D708=""),"","CNT-"&amp;TEXT(ROW()-5,"00000"))</f>
        <v/>
      </c>
      <c r="O708" s="86">
        <f>IF(P708="","",D708&amp;"|"&amp;P708)</f>
        <v/>
      </c>
      <c r="P708" s="86">
        <f>IF(OR(D708="",F708=""),"",COUNTIFS($D$6:D708,D708,$F$6:F708,"&lt;&gt;"))</f>
        <v/>
      </c>
    </row>
    <row r="709" ht="20" customHeight="1">
      <c r="B709" s="93" t="n"/>
      <c r="C709" s="94">
        <f>IF(B709="","",WEEKNUM(B709,21))</f>
        <v/>
      </c>
      <c r="D709" s="95" t="n"/>
      <c r="E709" s="86">
        <f>IF(D709="","",IFERROR(INDEX(Eng_Item,MATCH(D709,Eng_Label,0)),"not in list"))</f>
        <v/>
      </c>
      <c r="F709" s="96" t="n"/>
      <c r="G709" s="87">
        <f>IF(OR(P709="",N(P709)&lt;=1),"",INDEX($F$6:$F$3005,MATCH(D709&amp;"|"&amp;(P709-1),$O$6:$O$3005,0)))</f>
        <v/>
      </c>
      <c r="H709" s="87">
        <f>IF(G709="","",MAX(0,G709-F709))</f>
        <v/>
      </c>
      <c r="I709" s="95" t="n"/>
      <c r="J709" s="87">
        <f>IF(D709="","",IFERROR(INDEX(Eng_PAR,MATCH(D709,Eng_Label,0)),""))</f>
        <v/>
      </c>
      <c r="K709" s="97">
        <f>IF(OR(F709="",J709=""),"",F709-J709)</f>
        <v/>
      </c>
      <c r="L709" s="86">
        <f>IF(OR(F709="",J709="",N(J709)=0),"",IF(F709/J709&lt;=cfg_Crit,"CRITICAL",IF(F709/J709&lt;=cfg_Low,"LOW","OK")))</f>
        <v/>
      </c>
      <c r="M709" s="98">
        <f>IF(B709="","",DATE(YEAR(B709),MONTH(B709),1))</f>
        <v/>
      </c>
      <c r="N709" s="86">
        <f>IF(OR(B709="",D709=""),"","CNT-"&amp;TEXT(ROW()-5,"00000"))</f>
        <v/>
      </c>
      <c r="O709" s="86">
        <f>IF(P709="","",D709&amp;"|"&amp;P709)</f>
        <v/>
      </c>
      <c r="P709" s="86">
        <f>IF(OR(D709="",F709=""),"",COUNTIFS($D$6:D709,D709,$F$6:F709,"&lt;&gt;"))</f>
        <v/>
      </c>
    </row>
    <row r="710" ht="20" customHeight="1">
      <c r="B710" s="93" t="n"/>
      <c r="C710" s="94">
        <f>IF(B710="","",WEEKNUM(B710,21))</f>
        <v/>
      </c>
      <c r="D710" s="95" t="n"/>
      <c r="E710" s="86">
        <f>IF(D710="","",IFERROR(INDEX(Eng_Item,MATCH(D710,Eng_Label,0)),"not in list"))</f>
        <v/>
      </c>
      <c r="F710" s="96" t="n"/>
      <c r="G710" s="87">
        <f>IF(OR(P710="",N(P710)&lt;=1),"",INDEX($F$6:$F$3005,MATCH(D710&amp;"|"&amp;(P710-1),$O$6:$O$3005,0)))</f>
        <v/>
      </c>
      <c r="H710" s="87">
        <f>IF(G710="","",MAX(0,G710-F710))</f>
        <v/>
      </c>
      <c r="I710" s="95" t="n"/>
      <c r="J710" s="87">
        <f>IF(D710="","",IFERROR(INDEX(Eng_PAR,MATCH(D710,Eng_Label,0)),""))</f>
        <v/>
      </c>
      <c r="K710" s="97">
        <f>IF(OR(F710="",J710=""),"",F710-J710)</f>
        <v/>
      </c>
      <c r="L710" s="86">
        <f>IF(OR(F710="",J710="",N(J710)=0),"",IF(F710/J710&lt;=cfg_Crit,"CRITICAL",IF(F710/J710&lt;=cfg_Low,"LOW","OK")))</f>
        <v/>
      </c>
      <c r="M710" s="98">
        <f>IF(B710="","",DATE(YEAR(B710),MONTH(B710),1))</f>
        <v/>
      </c>
      <c r="N710" s="86">
        <f>IF(OR(B710="",D710=""),"","CNT-"&amp;TEXT(ROW()-5,"00000"))</f>
        <v/>
      </c>
      <c r="O710" s="86">
        <f>IF(P710="","",D710&amp;"|"&amp;P710)</f>
        <v/>
      </c>
      <c r="P710" s="86">
        <f>IF(OR(D710="",F710=""),"",COUNTIFS($D$6:D710,D710,$F$6:F710,"&lt;&gt;"))</f>
        <v/>
      </c>
    </row>
    <row r="711" ht="20" customHeight="1">
      <c r="B711" s="93" t="n"/>
      <c r="C711" s="94">
        <f>IF(B711="","",WEEKNUM(B711,21))</f>
        <v/>
      </c>
      <c r="D711" s="95" t="n"/>
      <c r="E711" s="86">
        <f>IF(D711="","",IFERROR(INDEX(Eng_Item,MATCH(D711,Eng_Label,0)),"not in list"))</f>
        <v/>
      </c>
      <c r="F711" s="96" t="n"/>
      <c r="G711" s="87">
        <f>IF(OR(P711="",N(P711)&lt;=1),"",INDEX($F$6:$F$3005,MATCH(D711&amp;"|"&amp;(P711-1),$O$6:$O$3005,0)))</f>
        <v/>
      </c>
      <c r="H711" s="87">
        <f>IF(G711="","",MAX(0,G711-F711))</f>
        <v/>
      </c>
      <c r="I711" s="95" t="n"/>
      <c r="J711" s="87">
        <f>IF(D711="","",IFERROR(INDEX(Eng_PAR,MATCH(D711,Eng_Label,0)),""))</f>
        <v/>
      </c>
      <c r="K711" s="97">
        <f>IF(OR(F711="",J711=""),"",F711-J711)</f>
        <v/>
      </c>
      <c r="L711" s="86">
        <f>IF(OR(F711="",J711="",N(J711)=0),"",IF(F711/J711&lt;=cfg_Crit,"CRITICAL",IF(F711/J711&lt;=cfg_Low,"LOW","OK")))</f>
        <v/>
      </c>
      <c r="M711" s="98">
        <f>IF(B711="","",DATE(YEAR(B711),MONTH(B711),1))</f>
        <v/>
      </c>
      <c r="N711" s="86">
        <f>IF(OR(B711="",D711=""),"","CNT-"&amp;TEXT(ROW()-5,"00000"))</f>
        <v/>
      </c>
      <c r="O711" s="86">
        <f>IF(P711="","",D711&amp;"|"&amp;P711)</f>
        <v/>
      </c>
      <c r="P711" s="86">
        <f>IF(OR(D711="",F711=""),"",COUNTIFS($D$6:D711,D711,$F$6:F711,"&lt;&gt;"))</f>
        <v/>
      </c>
    </row>
    <row r="712" ht="20" customHeight="1">
      <c r="B712" s="93" t="n"/>
      <c r="C712" s="94">
        <f>IF(B712="","",WEEKNUM(B712,21))</f>
        <v/>
      </c>
      <c r="D712" s="95" t="n"/>
      <c r="E712" s="86">
        <f>IF(D712="","",IFERROR(INDEX(Eng_Item,MATCH(D712,Eng_Label,0)),"not in list"))</f>
        <v/>
      </c>
      <c r="F712" s="96" t="n"/>
      <c r="G712" s="87">
        <f>IF(OR(P712="",N(P712)&lt;=1),"",INDEX($F$6:$F$3005,MATCH(D712&amp;"|"&amp;(P712-1),$O$6:$O$3005,0)))</f>
        <v/>
      </c>
      <c r="H712" s="87">
        <f>IF(G712="","",MAX(0,G712-F712))</f>
        <v/>
      </c>
      <c r="I712" s="95" t="n"/>
      <c r="J712" s="87">
        <f>IF(D712="","",IFERROR(INDEX(Eng_PAR,MATCH(D712,Eng_Label,0)),""))</f>
        <v/>
      </c>
      <c r="K712" s="97">
        <f>IF(OR(F712="",J712=""),"",F712-J712)</f>
        <v/>
      </c>
      <c r="L712" s="86">
        <f>IF(OR(F712="",J712="",N(J712)=0),"",IF(F712/J712&lt;=cfg_Crit,"CRITICAL",IF(F712/J712&lt;=cfg_Low,"LOW","OK")))</f>
        <v/>
      </c>
      <c r="M712" s="98">
        <f>IF(B712="","",DATE(YEAR(B712),MONTH(B712),1))</f>
        <v/>
      </c>
      <c r="N712" s="86">
        <f>IF(OR(B712="",D712=""),"","CNT-"&amp;TEXT(ROW()-5,"00000"))</f>
        <v/>
      </c>
      <c r="O712" s="86">
        <f>IF(P712="","",D712&amp;"|"&amp;P712)</f>
        <v/>
      </c>
      <c r="P712" s="86">
        <f>IF(OR(D712="",F712=""),"",COUNTIFS($D$6:D712,D712,$F$6:F712,"&lt;&gt;"))</f>
        <v/>
      </c>
    </row>
    <row r="713" ht="20" customHeight="1">
      <c r="B713" s="93" t="n"/>
      <c r="C713" s="94">
        <f>IF(B713="","",WEEKNUM(B713,21))</f>
        <v/>
      </c>
      <c r="D713" s="95" t="n"/>
      <c r="E713" s="86">
        <f>IF(D713="","",IFERROR(INDEX(Eng_Item,MATCH(D713,Eng_Label,0)),"not in list"))</f>
        <v/>
      </c>
      <c r="F713" s="96" t="n"/>
      <c r="G713" s="87">
        <f>IF(OR(P713="",N(P713)&lt;=1),"",INDEX($F$6:$F$3005,MATCH(D713&amp;"|"&amp;(P713-1),$O$6:$O$3005,0)))</f>
        <v/>
      </c>
      <c r="H713" s="87">
        <f>IF(G713="","",MAX(0,G713-F713))</f>
        <v/>
      </c>
      <c r="I713" s="95" t="n"/>
      <c r="J713" s="87">
        <f>IF(D713="","",IFERROR(INDEX(Eng_PAR,MATCH(D713,Eng_Label,0)),""))</f>
        <v/>
      </c>
      <c r="K713" s="97">
        <f>IF(OR(F713="",J713=""),"",F713-J713)</f>
        <v/>
      </c>
      <c r="L713" s="86">
        <f>IF(OR(F713="",J713="",N(J713)=0),"",IF(F713/J713&lt;=cfg_Crit,"CRITICAL",IF(F713/J713&lt;=cfg_Low,"LOW","OK")))</f>
        <v/>
      </c>
      <c r="M713" s="98">
        <f>IF(B713="","",DATE(YEAR(B713),MONTH(B713),1))</f>
        <v/>
      </c>
      <c r="N713" s="86">
        <f>IF(OR(B713="",D713=""),"","CNT-"&amp;TEXT(ROW()-5,"00000"))</f>
        <v/>
      </c>
      <c r="O713" s="86">
        <f>IF(P713="","",D713&amp;"|"&amp;P713)</f>
        <v/>
      </c>
      <c r="P713" s="86">
        <f>IF(OR(D713="",F713=""),"",COUNTIFS($D$6:D713,D713,$F$6:F713,"&lt;&gt;"))</f>
        <v/>
      </c>
    </row>
    <row r="714" ht="20" customHeight="1">
      <c r="B714" s="93" t="n"/>
      <c r="C714" s="94">
        <f>IF(B714="","",WEEKNUM(B714,21))</f>
        <v/>
      </c>
      <c r="D714" s="95" t="n"/>
      <c r="E714" s="86">
        <f>IF(D714="","",IFERROR(INDEX(Eng_Item,MATCH(D714,Eng_Label,0)),"not in list"))</f>
        <v/>
      </c>
      <c r="F714" s="96" t="n"/>
      <c r="G714" s="87">
        <f>IF(OR(P714="",N(P714)&lt;=1),"",INDEX($F$6:$F$3005,MATCH(D714&amp;"|"&amp;(P714-1),$O$6:$O$3005,0)))</f>
        <v/>
      </c>
      <c r="H714" s="87">
        <f>IF(G714="","",MAX(0,G714-F714))</f>
        <v/>
      </c>
      <c r="I714" s="95" t="n"/>
      <c r="J714" s="87">
        <f>IF(D714="","",IFERROR(INDEX(Eng_PAR,MATCH(D714,Eng_Label,0)),""))</f>
        <v/>
      </c>
      <c r="K714" s="97">
        <f>IF(OR(F714="",J714=""),"",F714-J714)</f>
        <v/>
      </c>
      <c r="L714" s="86">
        <f>IF(OR(F714="",J714="",N(J714)=0),"",IF(F714/J714&lt;=cfg_Crit,"CRITICAL",IF(F714/J714&lt;=cfg_Low,"LOW","OK")))</f>
        <v/>
      </c>
      <c r="M714" s="98">
        <f>IF(B714="","",DATE(YEAR(B714),MONTH(B714),1))</f>
        <v/>
      </c>
      <c r="N714" s="86">
        <f>IF(OR(B714="",D714=""),"","CNT-"&amp;TEXT(ROW()-5,"00000"))</f>
        <v/>
      </c>
      <c r="O714" s="86">
        <f>IF(P714="","",D714&amp;"|"&amp;P714)</f>
        <v/>
      </c>
      <c r="P714" s="86">
        <f>IF(OR(D714="",F714=""),"",COUNTIFS($D$6:D714,D714,$F$6:F714,"&lt;&gt;"))</f>
        <v/>
      </c>
    </row>
    <row r="715" ht="20" customHeight="1">
      <c r="B715" s="93" t="n"/>
      <c r="C715" s="94">
        <f>IF(B715="","",WEEKNUM(B715,21))</f>
        <v/>
      </c>
      <c r="D715" s="95" t="n"/>
      <c r="E715" s="86">
        <f>IF(D715="","",IFERROR(INDEX(Eng_Item,MATCH(D715,Eng_Label,0)),"not in list"))</f>
        <v/>
      </c>
      <c r="F715" s="96" t="n"/>
      <c r="G715" s="87">
        <f>IF(OR(P715="",N(P715)&lt;=1),"",INDEX($F$6:$F$3005,MATCH(D715&amp;"|"&amp;(P715-1),$O$6:$O$3005,0)))</f>
        <v/>
      </c>
      <c r="H715" s="87">
        <f>IF(G715="","",MAX(0,G715-F715))</f>
        <v/>
      </c>
      <c r="I715" s="95" t="n"/>
      <c r="J715" s="87">
        <f>IF(D715="","",IFERROR(INDEX(Eng_PAR,MATCH(D715,Eng_Label,0)),""))</f>
        <v/>
      </c>
      <c r="K715" s="97">
        <f>IF(OR(F715="",J715=""),"",F715-J715)</f>
        <v/>
      </c>
      <c r="L715" s="86">
        <f>IF(OR(F715="",J715="",N(J715)=0),"",IF(F715/J715&lt;=cfg_Crit,"CRITICAL",IF(F715/J715&lt;=cfg_Low,"LOW","OK")))</f>
        <v/>
      </c>
      <c r="M715" s="98">
        <f>IF(B715="","",DATE(YEAR(B715),MONTH(B715),1))</f>
        <v/>
      </c>
      <c r="N715" s="86">
        <f>IF(OR(B715="",D715=""),"","CNT-"&amp;TEXT(ROW()-5,"00000"))</f>
        <v/>
      </c>
      <c r="O715" s="86">
        <f>IF(P715="","",D715&amp;"|"&amp;P715)</f>
        <v/>
      </c>
      <c r="P715" s="86">
        <f>IF(OR(D715="",F715=""),"",COUNTIFS($D$6:D715,D715,$F$6:F715,"&lt;&gt;"))</f>
        <v/>
      </c>
    </row>
    <row r="716" ht="20" customHeight="1">
      <c r="B716" s="93" t="n"/>
      <c r="C716" s="94">
        <f>IF(B716="","",WEEKNUM(B716,21))</f>
        <v/>
      </c>
      <c r="D716" s="95" t="n"/>
      <c r="E716" s="86">
        <f>IF(D716="","",IFERROR(INDEX(Eng_Item,MATCH(D716,Eng_Label,0)),"not in list"))</f>
        <v/>
      </c>
      <c r="F716" s="96" t="n"/>
      <c r="G716" s="87">
        <f>IF(OR(P716="",N(P716)&lt;=1),"",INDEX($F$6:$F$3005,MATCH(D716&amp;"|"&amp;(P716-1),$O$6:$O$3005,0)))</f>
        <v/>
      </c>
      <c r="H716" s="87">
        <f>IF(G716="","",MAX(0,G716-F716))</f>
        <v/>
      </c>
      <c r="I716" s="95" t="n"/>
      <c r="J716" s="87">
        <f>IF(D716="","",IFERROR(INDEX(Eng_PAR,MATCH(D716,Eng_Label,0)),""))</f>
        <v/>
      </c>
      <c r="K716" s="97">
        <f>IF(OR(F716="",J716=""),"",F716-J716)</f>
        <v/>
      </c>
      <c r="L716" s="86">
        <f>IF(OR(F716="",J716="",N(J716)=0),"",IF(F716/J716&lt;=cfg_Crit,"CRITICAL",IF(F716/J716&lt;=cfg_Low,"LOW","OK")))</f>
        <v/>
      </c>
      <c r="M716" s="98">
        <f>IF(B716="","",DATE(YEAR(B716),MONTH(B716),1))</f>
        <v/>
      </c>
      <c r="N716" s="86">
        <f>IF(OR(B716="",D716=""),"","CNT-"&amp;TEXT(ROW()-5,"00000"))</f>
        <v/>
      </c>
      <c r="O716" s="86">
        <f>IF(P716="","",D716&amp;"|"&amp;P716)</f>
        <v/>
      </c>
      <c r="P716" s="86">
        <f>IF(OR(D716="",F716=""),"",COUNTIFS($D$6:D716,D716,$F$6:F716,"&lt;&gt;"))</f>
        <v/>
      </c>
    </row>
    <row r="717" ht="20" customHeight="1">
      <c r="B717" s="93" t="n"/>
      <c r="C717" s="94">
        <f>IF(B717="","",WEEKNUM(B717,21))</f>
        <v/>
      </c>
      <c r="D717" s="95" t="n"/>
      <c r="E717" s="86">
        <f>IF(D717="","",IFERROR(INDEX(Eng_Item,MATCH(D717,Eng_Label,0)),"not in list"))</f>
        <v/>
      </c>
      <c r="F717" s="96" t="n"/>
      <c r="G717" s="87">
        <f>IF(OR(P717="",N(P717)&lt;=1),"",INDEX($F$6:$F$3005,MATCH(D717&amp;"|"&amp;(P717-1),$O$6:$O$3005,0)))</f>
        <v/>
      </c>
      <c r="H717" s="87">
        <f>IF(G717="","",MAX(0,G717-F717))</f>
        <v/>
      </c>
      <c r="I717" s="95" t="n"/>
      <c r="J717" s="87">
        <f>IF(D717="","",IFERROR(INDEX(Eng_PAR,MATCH(D717,Eng_Label,0)),""))</f>
        <v/>
      </c>
      <c r="K717" s="97">
        <f>IF(OR(F717="",J717=""),"",F717-J717)</f>
        <v/>
      </c>
      <c r="L717" s="86">
        <f>IF(OR(F717="",J717="",N(J717)=0),"",IF(F717/J717&lt;=cfg_Crit,"CRITICAL",IF(F717/J717&lt;=cfg_Low,"LOW","OK")))</f>
        <v/>
      </c>
      <c r="M717" s="98">
        <f>IF(B717="","",DATE(YEAR(B717),MONTH(B717),1))</f>
        <v/>
      </c>
      <c r="N717" s="86">
        <f>IF(OR(B717="",D717=""),"","CNT-"&amp;TEXT(ROW()-5,"00000"))</f>
        <v/>
      </c>
      <c r="O717" s="86">
        <f>IF(P717="","",D717&amp;"|"&amp;P717)</f>
        <v/>
      </c>
      <c r="P717" s="86">
        <f>IF(OR(D717="",F717=""),"",COUNTIFS($D$6:D717,D717,$F$6:F717,"&lt;&gt;"))</f>
        <v/>
      </c>
    </row>
    <row r="718" ht="20" customHeight="1">
      <c r="B718" s="93" t="n"/>
      <c r="C718" s="94">
        <f>IF(B718="","",WEEKNUM(B718,21))</f>
        <v/>
      </c>
      <c r="D718" s="95" t="n"/>
      <c r="E718" s="86">
        <f>IF(D718="","",IFERROR(INDEX(Eng_Item,MATCH(D718,Eng_Label,0)),"not in list"))</f>
        <v/>
      </c>
      <c r="F718" s="96" t="n"/>
      <c r="G718" s="87">
        <f>IF(OR(P718="",N(P718)&lt;=1),"",INDEX($F$6:$F$3005,MATCH(D718&amp;"|"&amp;(P718-1),$O$6:$O$3005,0)))</f>
        <v/>
      </c>
      <c r="H718" s="87">
        <f>IF(G718="","",MAX(0,G718-F718))</f>
        <v/>
      </c>
      <c r="I718" s="95" t="n"/>
      <c r="J718" s="87">
        <f>IF(D718="","",IFERROR(INDEX(Eng_PAR,MATCH(D718,Eng_Label,0)),""))</f>
        <v/>
      </c>
      <c r="K718" s="97">
        <f>IF(OR(F718="",J718=""),"",F718-J718)</f>
        <v/>
      </c>
      <c r="L718" s="86">
        <f>IF(OR(F718="",J718="",N(J718)=0),"",IF(F718/J718&lt;=cfg_Crit,"CRITICAL",IF(F718/J718&lt;=cfg_Low,"LOW","OK")))</f>
        <v/>
      </c>
      <c r="M718" s="98">
        <f>IF(B718="","",DATE(YEAR(B718),MONTH(B718),1))</f>
        <v/>
      </c>
      <c r="N718" s="86">
        <f>IF(OR(B718="",D718=""),"","CNT-"&amp;TEXT(ROW()-5,"00000"))</f>
        <v/>
      </c>
      <c r="O718" s="86">
        <f>IF(P718="","",D718&amp;"|"&amp;P718)</f>
        <v/>
      </c>
      <c r="P718" s="86">
        <f>IF(OR(D718="",F718=""),"",COUNTIFS($D$6:D718,D718,$F$6:F718,"&lt;&gt;"))</f>
        <v/>
      </c>
    </row>
    <row r="719" ht="20" customHeight="1">
      <c r="B719" s="93" t="n"/>
      <c r="C719" s="94">
        <f>IF(B719="","",WEEKNUM(B719,21))</f>
        <v/>
      </c>
      <c r="D719" s="95" t="n"/>
      <c r="E719" s="86">
        <f>IF(D719="","",IFERROR(INDEX(Eng_Item,MATCH(D719,Eng_Label,0)),"not in list"))</f>
        <v/>
      </c>
      <c r="F719" s="96" t="n"/>
      <c r="G719" s="87">
        <f>IF(OR(P719="",N(P719)&lt;=1),"",INDEX($F$6:$F$3005,MATCH(D719&amp;"|"&amp;(P719-1),$O$6:$O$3005,0)))</f>
        <v/>
      </c>
      <c r="H719" s="87">
        <f>IF(G719="","",MAX(0,G719-F719))</f>
        <v/>
      </c>
      <c r="I719" s="95" t="n"/>
      <c r="J719" s="87">
        <f>IF(D719="","",IFERROR(INDEX(Eng_PAR,MATCH(D719,Eng_Label,0)),""))</f>
        <v/>
      </c>
      <c r="K719" s="97">
        <f>IF(OR(F719="",J719=""),"",F719-J719)</f>
        <v/>
      </c>
      <c r="L719" s="86">
        <f>IF(OR(F719="",J719="",N(J719)=0),"",IF(F719/J719&lt;=cfg_Crit,"CRITICAL",IF(F719/J719&lt;=cfg_Low,"LOW","OK")))</f>
        <v/>
      </c>
      <c r="M719" s="98">
        <f>IF(B719="","",DATE(YEAR(B719),MONTH(B719),1))</f>
        <v/>
      </c>
      <c r="N719" s="86">
        <f>IF(OR(B719="",D719=""),"","CNT-"&amp;TEXT(ROW()-5,"00000"))</f>
        <v/>
      </c>
      <c r="O719" s="86">
        <f>IF(P719="","",D719&amp;"|"&amp;P719)</f>
        <v/>
      </c>
      <c r="P719" s="86">
        <f>IF(OR(D719="",F719=""),"",COUNTIFS($D$6:D719,D719,$F$6:F719,"&lt;&gt;"))</f>
        <v/>
      </c>
    </row>
    <row r="720" ht="20" customHeight="1">
      <c r="B720" s="93" t="n"/>
      <c r="C720" s="94">
        <f>IF(B720="","",WEEKNUM(B720,21))</f>
        <v/>
      </c>
      <c r="D720" s="95" t="n"/>
      <c r="E720" s="86">
        <f>IF(D720="","",IFERROR(INDEX(Eng_Item,MATCH(D720,Eng_Label,0)),"not in list"))</f>
        <v/>
      </c>
      <c r="F720" s="96" t="n"/>
      <c r="G720" s="87">
        <f>IF(OR(P720="",N(P720)&lt;=1),"",INDEX($F$6:$F$3005,MATCH(D720&amp;"|"&amp;(P720-1),$O$6:$O$3005,0)))</f>
        <v/>
      </c>
      <c r="H720" s="87">
        <f>IF(G720="","",MAX(0,G720-F720))</f>
        <v/>
      </c>
      <c r="I720" s="95" t="n"/>
      <c r="J720" s="87">
        <f>IF(D720="","",IFERROR(INDEX(Eng_PAR,MATCH(D720,Eng_Label,0)),""))</f>
        <v/>
      </c>
      <c r="K720" s="97">
        <f>IF(OR(F720="",J720=""),"",F720-J720)</f>
        <v/>
      </c>
      <c r="L720" s="86">
        <f>IF(OR(F720="",J720="",N(J720)=0),"",IF(F720/J720&lt;=cfg_Crit,"CRITICAL",IF(F720/J720&lt;=cfg_Low,"LOW","OK")))</f>
        <v/>
      </c>
      <c r="M720" s="98">
        <f>IF(B720="","",DATE(YEAR(B720),MONTH(B720),1))</f>
        <v/>
      </c>
      <c r="N720" s="86">
        <f>IF(OR(B720="",D720=""),"","CNT-"&amp;TEXT(ROW()-5,"00000"))</f>
        <v/>
      </c>
      <c r="O720" s="86">
        <f>IF(P720="","",D720&amp;"|"&amp;P720)</f>
        <v/>
      </c>
      <c r="P720" s="86">
        <f>IF(OR(D720="",F720=""),"",COUNTIFS($D$6:D720,D720,$F$6:F720,"&lt;&gt;"))</f>
        <v/>
      </c>
    </row>
    <row r="721" ht="20" customHeight="1">
      <c r="B721" s="93" t="n"/>
      <c r="C721" s="94">
        <f>IF(B721="","",WEEKNUM(B721,21))</f>
        <v/>
      </c>
      <c r="D721" s="95" t="n"/>
      <c r="E721" s="86">
        <f>IF(D721="","",IFERROR(INDEX(Eng_Item,MATCH(D721,Eng_Label,0)),"not in list"))</f>
        <v/>
      </c>
      <c r="F721" s="96" t="n"/>
      <c r="G721" s="87">
        <f>IF(OR(P721="",N(P721)&lt;=1),"",INDEX($F$6:$F$3005,MATCH(D721&amp;"|"&amp;(P721-1),$O$6:$O$3005,0)))</f>
        <v/>
      </c>
      <c r="H721" s="87">
        <f>IF(G721="","",MAX(0,G721-F721))</f>
        <v/>
      </c>
      <c r="I721" s="95" t="n"/>
      <c r="J721" s="87">
        <f>IF(D721="","",IFERROR(INDEX(Eng_PAR,MATCH(D721,Eng_Label,0)),""))</f>
        <v/>
      </c>
      <c r="K721" s="97">
        <f>IF(OR(F721="",J721=""),"",F721-J721)</f>
        <v/>
      </c>
      <c r="L721" s="86">
        <f>IF(OR(F721="",J721="",N(J721)=0),"",IF(F721/J721&lt;=cfg_Crit,"CRITICAL",IF(F721/J721&lt;=cfg_Low,"LOW","OK")))</f>
        <v/>
      </c>
      <c r="M721" s="98">
        <f>IF(B721="","",DATE(YEAR(B721),MONTH(B721),1))</f>
        <v/>
      </c>
      <c r="N721" s="86">
        <f>IF(OR(B721="",D721=""),"","CNT-"&amp;TEXT(ROW()-5,"00000"))</f>
        <v/>
      </c>
      <c r="O721" s="86">
        <f>IF(P721="","",D721&amp;"|"&amp;P721)</f>
        <v/>
      </c>
      <c r="P721" s="86">
        <f>IF(OR(D721="",F721=""),"",COUNTIFS($D$6:D721,D721,$F$6:F721,"&lt;&gt;"))</f>
        <v/>
      </c>
    </row>
    <row r="722" ht="20" customHeight="1">
      <c r="B722" s="93" t="n"/>
      <c r="C722" s="94">
        <f>IF(B722="","",WEEKNUM(B722,21))</f>
        <v/>
      </c>
      <c r="D722" s="95" t="n"/>
      <c r="E722" s="86">
        <f>IF(D722="","",IFERROR(INDEX(Eng_Item,MATCH(D722,Eng_Label,0)),"not in list"))</f>
        <v/>
      </c>
      <c r="F722" s="96" t="n"/>
      <c r="G722" s="87">
        <f>IF(OR(P722="",N(P722)&lt;=1),"",INDEX($F$6:$F$3005,MATCH(D722&amp;"|"&amp;(P722-1),$O$6:$O$3005,0)))</f>
        <v/>
      </c>
      <c r="H722" s="87">
        <f>IF(G722="","",MAX(0,G722-F722))</f>
        <v/>
      </c>
      <c r="I722" s="95" t="n"/>
      <c r="J722" s="87">
        <f>IF(D722="","",IFERROR(INDEX(Eng_PAR,MATCH(D722,Eng_Label,0)),""))</f>
        <v/>
      </c>
      <c r="K722" s="97">
        <f>IF(OR(F722="",J722=""),"",F722-J722)</f>
        <v/>
      </c>
      <c r="L722" s="86">
        <f>IF(OR(F722="",J722="",N(J722)=0),"",IF(F722/J722&lt;=cfg_Crit,"CRITICAL",IF(F722/J722&lt;=cfg_Low,"LOW","OK")))</f>
        <v/>
      </c>
      <c r="M722" s="98">
        <f>IF(B722="","",DATE(YEAR(B722),MONTH(B722),1))</f>
        <v/>
      </c>
      <c r="N722" s="86">
        <f>IF(OR(B722="",D722=""),"","CNT-"&amp;TEXT(ROW()-5,"00000"))</f>
        <v/>
      </c>
      <c r="O722" s="86">
        <f>IF(P722="","",D722&amp;"|"&amp;P722)</f>
        <v/>
      </c>
      <c r="P722" s="86">
        <f>IF(OR(D722="",F722=""),"",COUNTIFS($D$6:D722,D722,$F$6:F722,"&lt;&gt;"))</f>
        <v/>
      </c>
    </row>
    <row r="723" ht="20" customHeight="1">
      <c r="B723" s="93" t="n"/>
      <c r="C723" s="94">
        <f>IF(B723="","",WEEKNUM(B723,21))</f>
        <v/>
      </c>
      <c r="D723" s="95" t="n"/>
      <c r="E723" s="86">
        <f>IF(D723="","",IFERROR(INDEX(Eng_Item,MATCH(D723,Eng_Label,0)),"not in list"))</f>
        <v/>
      </c>
      <c r="F723" s="96" t="n"/>
      <c r="G723" s="87">
        <f>IF(OR(P723="",N(P723)&lt;=1),"",INDEX($F$6:$F$3005,MATCH(D723&amp;"|"&amp;(P723-1),$O$6:$O$3005,0)))</f>
        <v/>
      </c>
      <c r="H723" s="87">
        <f>IF(G723="","",MAX(0,G723-F723))</f>
        <v/>
      </c>
      <c r="I723" s="95" t="n"/>
      <c r="J723" s="87">
        <f>IF(D723="","",IFERROR(INDEX(Eng_PAR,MATCH(D723,Eng_Label,0)),""))</f>
        <v/>
      </c>
      <c r="K723" s="97">
        <f>IF(OR(F723="",J723=""),"",F723-J723)</f>
        <v/>
      </c>
      <c r="L723" s="86">
        <f>IF(OR(F723="",J723="",N(J723)=0),"",IF(F723/J723&lt;=cfg_Crit,"CRITICAL",IF(F723/J723&lt;=cfg_Low,"LOW","OK")))</f>
        <v/>
      </c>
      <c r="M723" s="98">
        <f>IF(B723="","",DATE(YEAR(B723),MONTH(B723),1))</f>
        <v/>
      </c>
      <c r="N723" s="86">
        <f>IF(OR(B723="",D723=""),"","CNT-"&amp;TEXT(ROW()-5,"00000"))</f>
        <v/>
      </c>
      <c r="O723" s="86">
        <f>IF(P723="","",D723&amp;"|"&amp;P723)</f>
        <v/>
      </c>
      <c r="P723" s="86">
        <f>IF(OR(D723="",F723=""),"",COUNTIFS($D$6:D723,D723,$F$6:F723,"&lt;&gt;"))</f>
        <v/>
      </c>
    </row>
    <row r="724" ht="20" customHeight="1">
      <c r="B724" s="93" t="n"/>
      <c r="C724" s="94">
        <f>IF(B724="","",WEEKNUM(B724,21))</f>
        <v/>
      </c>
      <c r="D724" s="95" t="n"/>
      <c r="E724" s="86">
        <f>IF(D724="","",IFERROR(INDEX(Eng_Item,MATCH(D724,Eng_Label,0)),"not in list"))</f>
        <v/>
      </c>
      <c r="F724" s="96" t="n"/>
      <c r="G724" s="87">
        <f>IF(OR(P724="",N(P724)&lt;=1),"",INDEX($F$6:$F$3005,MATCH(D724&amp;"|"&amp;(P724-1),$O$6:$O$3005,0)))</f>
        <v/>
      </c>
      <c r="H724" s="87">
        <f>IF(G724="","",MAX(0,G724-F724))</f>
        <v/>
      </c>
      <c r="I724" s="95" t="n"/>
      <c r="J724" s="87">
        <f>IF(D724="","",IFERROR(INDEX(Eng_PAR,MATCH(D724,Eng_Label,0)),""))</f>
        <v/>
      </c>
      <c r="K724" s="97">
        <f>IF(OR(F724="",J724=""),"",F724-J724)</f>
        <v/>
      </c>
      <c r="L724" s="86">
        <f>IF(OR(F724="",J724="",N(J724)=0),"",IF(F724/J724&lt;=cfg_Crit,"CRITICAL",IF(F724/J724&lt;=cfg_Low,"LOW","OK")))</f>
        <v/>
      </c>
      <c r="M724" s="98">
        <f>IF(B724="","",DATE(YEAR(B724),MONTH(B724),1))</f>
        <v/>
      </c>
      <c r="N724" s="86">
        <f>IF(OR(B724="",D724=""),"","CNT-"&amp;TEXT(ROW()-5,"00000"))</f>
        <v/>
      </c>
      <c r="O724" s="86">
        <f>IF(P724="","",D724&amp;"|"&amp;P724)</f>
        <v/>
      </c>
      <c r="P724" s="86">
        <f>IF(OR(D724="",F724=""),"",COUNTIFS($D$6:D724,D724,$F$6:F724,"&lt;&gt;"))</f>
        <v/>
      </c>
    </row>
    <row r="725" ht="20" customHeight="1">
      <c r="B725" s="93" t="n"/>
      <c r="C725" s="94">
        <f>IF(B725="","",WEEKNUM(B725,21))</f>
        <v/>
      </c>
      <c r="D725" s="95" t="n"/>
      <c r="E725" s="86">
        <f>IF(D725="","",IFERROR(INDEX(Eng_Item,MATCH(D725,Eng_Label,0)),"not in list"))</f>
        <v/>
      </c>
      <c r="F725" s="96" t="n"/>
      <c r="G725" s="87">
        <f>IF(OR(P725="",N(P725)&lt;=1),"",INDEX($F$6:$F$3005,MATCH(D725&amp;"|"&amp;(P725-1),$O$6:$O$3005,0)))</f>
        <v/>
      </c>
      <c r="H725" s="87">
        <f>IF(G725="","",MAX(0,G725-F725))</f>
        <v/>
      </c>
      <c r="I725" s="95" t="n"/>
      <c r="J725" s="87">
        <f>IF(D725="","",IFERROR(INDEX(Eng_PAR,MATCH(D725,Eng_Label,0)),""))</f>
        <v/>
      </c>
      <c r="K725" s="97">
        <f>IF(OR(F725="",J725=""),"",F725-J725)</f>
        <v/>
      </c>
      <c r="L725" s="86">
        <f>IF(OR(F725="",J725="",N(J725)=0),"",IF(F725/J725&lt;=cfg_Crit,"CRITICAL",IF(F725/J725&lt;=cfg_Low,"LOW","OK")))</f>
        <v/>
      </c>
      <c r="M725" s="98">
        <f>IF(B725="","",DATE(YEAR(B725),MONTH(B725),1))</f>
        <v/>
      </c>
      <c r="N725" s="86">
        <f>IF(OR(B725="",D725=""),"","CNT-"&amp;TEXT(ROW()-5,"00000"))</f>
        <v/>
      </c>
      <c r="O725" s="86">
        <f>IF(P725="","",D725&amp;"|"&amp;P725)</f>
        <v/>
      </c>
      <c r="P725" s="86">
        <f>IF(OR(D725="",F725=""),"",COUNTIFS($D$6:D725,D725,$F$6:F725,"&lt;&gt;"))</f>
        <v/>
      </c>
    </row>
    <row r="726" ht="20" customHeight="1">
      <c r="B726" s="93" t="n"/>
      <c r="C726" s="94">
        <f>IF(B726="","",WEEKNUM(B726,21))</f>
        <v/>
      </c>
      <c r="D726" s="95" t="n"/>
      <c r="E726" s="86">
        <f>IF(D726="","",IFERROR(INDEX(Eng_Item,MATCH(D726,Eng_Label,0)),"not in list"))</f>
        <v/>
      </c>
      <c r="F726" s="96" t="n"/>
      <c r="G726" s="87">
        <f>IF(OR(P726="",N(P726)&lt;=1),"",INDEX($F$6:$F$3005,MATCH(D726&amp;"|"&amp;(P726-1),$O$6:$O$3005,0)))</f>
        <v/>
      </c>
      <c r="H726" s="87">
        <f>IF(G726="","",MAX(0,G726-F726))</f>
        <v/>
      </c>
      <c r="I726" s="95" t="n"/>
      <c r="J726" s="87">
        <f>IF(D726="","",IFERROR(INDEX(Eng_PAR,MATCH(D726,Eng_Label,0)),""))</f>
        <v/>
      </c>
      <c r="K726" s="97">
        <f>IF(OR(F726="",J726=""),"",F726-J726)</f>
        <v/>
      </c>
      <c r="L726" s="86">
        <f>IF(OR(F726="",J726="",N(J726)=0),"",IF(F726/J726&lt;=cfg_Crit,"CRITICAL",IF(F726/J726&lt;=cfg_Low,"LOW","OK")))</f>
        <v/>
      </c>
      <c r="M726" s="98">
        <f>IF(B726="","",DATE(YEAR(B726),MONTH(B726),1))</f>
        <v/>
      </c>
      <c r="N726" s="86">
        <f>IF(OR(B726="",D726=""),"","CNT-"&amp;TEXT(ROW()-5,"00000"))</f>
        <v/>
      </c>
      <c r="O726" s="86">
        <f>IF(P726="","",D726&amp;"|"&amp;P726)</f>
        <v/>
      </c>
      <c r="P726" s="86">
        <f>IF(OR(D726="",F726=""),"",COUNTIFS($D$6:D726,D726,$F$6:F726,"&lt;&gt;"))</f>
        <v/>
      </c>
    </row>
    <row r="727" ht="20" customHeight="1">
      <c r="B727" s="93" t="n"/>
      <c r="C727" s="94">
        <f>IF(B727="","",WEEKNUM(B727,21))</f>
        <v/>
      </c>
      <c r="D727" s="95" t="n"/>
      <c r="E727" s="86">
        <f>IF(D727="","",IFERROR(INDEX(Eng_Item,MATCH(D727,Eng_Label,0)),"not in list"))</f>
        <v/>
      </c>
      <c r="F727" s="96" t="n"/>
      <c r="G727" s="87">
        <f>IF(OR(P727="",N(P727)&lt;=1),"",INDEX($F$6:$F$3005,MATCH(D727&amp;"|"&amp;(P727-1),$O$6:$O$3005,0)))</f>
        <v/>
      </c>
      <c r="H727" s="87">
        <f>IF(G727="","",MAX(0,G727-F727))</f>
        <v/>
      </c>
      <c r="I727" s="95" t="n"/>
      <c r="J727" s="87">
        <f>IF(D727="","",IFERROR(INDEX(Eng_PAR,MATCH(D727,Eng_Label,0)),""))</f>
        <v/>
      </c>
      <c r="K727" s="97">
        <f>IF(OR(F727="",J727=""),"",F727-J727)</f>
        <v/>
      </c>
      <c r="L727" s="86">
        <f>IF(OR(F727="",J727="",N(J727)=0),"",IF(F727/J727&lt;=cfg_Crit,"CRITICAL",IF(F727/J727&lt;=cfg_Low,"LOW","OK")))</f>
        <v/>
      </c>
      <c r="M727" s="98">
        <f>IF(B727="","",DATE(YEAR(B727),MONTH(B727),1))</f>
        <v/>
      </c>
      <c r="N727" s="86">
        <f>IF(OR(B727="",D727=""),"","CNT-"&amp;TEXT(ROW()-5,"00000"))</f>
        <v/>
      </c>
      <c r="O727" s="86">
        <f>IF(P727="","",D727&amp;"|"&amp;P727)</f>
        <v/>
      </c>
      <c r="P727" s="86">
        <f>IF(OR(D727="",F727=""),"",COUNTIFS($D$6:D727,D727,$F$6:F727,"&lt;&gt;"))</f>
        <v/>
      </c>
    </row>
    <row r="728" ht="20" customHeight="1">
      <c r="B728" s="93" t="n"/>
      <c r="C728" s="94">
        <f>IF(B728="","",WEEKNUM(B728,21))</f>
        <v/>
      </c>
      <c r="D728" s="95" t="n"/>
      <c r="E728" s="86">
        <f>IF(D728="","",IFERROR(INDEX(Eng_Item,MATCH(D728,Eng_Label,0)),"not in list"))</f>
        <v/>
      </c>
      <c r="F728" s="96" t="n"/>
      <c r="G728" s="87">
        <f>IF(OR(P728="",N(P728)&lt;=1),"",INDEX($F$6:$F$3005,MATCH(D728&amp;"|"&amp;(P728-1),$O$6:$O$3005,0)))</f>
        <v/>
      </c>
      <c r="H728" s="87">
        <f>IF(G728="","",MAX(0,G728-F728))</f>
        <v/>
      </c>
      <c r="I728" s="95" t="n"/>
      <c r="J728" s="87">
        <f>IF(D728="","",IFERROR(INDEX(Eng_PAR,MATCH(D728,Eng_Label,0)),""))</f>
        <v/>
      </c>
      <c r="K728" s="97">
        <f>IF(OR(F728="",J728=""),"",F728-J728)</f>
        <v/>
      </c>
      <c r="L728" s="86">
        <f>IF(OR(F728="",J728="",N(J728)=0),"",IF(F728/J728&lt;=cfg_Crit,"CRITICAL",IF(F728/J728&lt;=cfg_Low,"LOW","OK")))</f>
        <v/>
      </c>
      <c r="M728" s="98">
        <f>IF(B728="","",DATE(YEAR(B728),MONTH(B728),1))</f>
        <v/>
      </c>
      <c r="N728" s="86">
        <f>IF(OR(B728="",D728=""),"","CNT-"&amp;TEXT(ROW()-5,"00000"))</f>
        <v/>
      </c>
      <c r="O728" s="86">
        <f>IF(P728="","",D728&amp;"|"&amp;P728)</f>
        <v/>
      </c>
      <c r="P728" s="86">
        <f>IF(OR(D728="",F728=""),"",COUNTIFS($D$6:D728,D728,$F$6:F728,"&lt;&gt;"))</f>
        <v/>
      </c>
    </row>
    <row r="729" ht="20" customHeight="1">
      <c r="B729" s="93" t="n"/>
      <c r="C729" s="94">
        <f>IF(B729="","",WEEKNUM(B729,21))</f>
        <v/>
      </c>
      <c r="D729" s="95" t="n"/>
      <c r="E729" s="86">
        <f>IF(D729="","",IFERROR(INDEX(Eng_Item,MATCH(D729,Eng_Label,0)),"not in list"))</f>
        <v/>
      </c>
      <c r="F729" s="96" t="n"/>
      <c r="G729" s="87">
        <f>IF(OR(P729="",N(P729)&lt;=1),"",INDEX($F$6:$F$3005,MATCH(D729&amp;"|"&amp;(P729-1),$O$6:$O$3005,0)))</f>
        <v/>
      </c>
      <c r="H729" s="87">
        <f>IF(G729="","",MAX(0,G729-F729))</f>
        <v/>
      </c>
      <c r="I729" s="95" t="n"/>
      <c r="J729" s="87">
        <f>IF(D729="","",IFERROR(INDEX(Eng_PAR,MATCH(D729,Eng_Label,0)),""))</f>
        <v/>
      </c>
      <c r="K729" s="97">
        <f>IF(OR(F729="",J729=""),"",F729-J729)</f>
        <v/>
      </c>
      <c r="L729" s="86">
        <f>IF(OR(F729="",J729="",N(J729)=0),"",IF(F729/J729&lt;=cfg_Crit,"CRITICAL",IF(F729/J729&lt;=cfg_Low,"LOW","OK")))</f>
        <v/>
      </c>
      <c r="M729" s="98">
        <f>IF(B729="","",DATE(YEAR(B729),MONTH(B729),1))</f>
        <v/>
      </c>
      <c r="N729" s="86">
        <f>IF(OR(B729="",D729=""),"","CNT-"&amp;TEXT(ROW()-5,"00000"))</f>
        <v/>
      </c>
      <c r="O729" s="86">
        <f>IF(P729="","",D729&amp;"|"&amp;P729)</f>
        <v/>
      </c>
      <c r="P729" s="86">
        <f>IF(OR(D729="",F729=""),"",COUNTIFS($D$6:D729,D729,$F$6:F729,"&lt;&gt;"))</f>
        <v/>
      </c>
    </row>
    <row r="730" ht="20" customHeight="1">
      <c r="B730" s="93" t="n"/>
      <c r="C730" s="94">
        <f>IF(B730="","",WEEKNUM(B730,21))</f>
        <v/>
      </c>
      <c r="D730" s="95" t="n"/>
      <c r="E730" s="86">
        <f>IF(D730="","",IFERROR(INDEX(Eng_Item,MATCH(D730,Eng_Label,0)),"not in list"))</f>
        <v/>
      </c>
      <c r="F730" s="96" t="n"/>
      <c r="G730" s="87">
        <f>IF(OR(P730="",N(P730)&lt;=1),"",INDEX($F$6:$F$3005,MATCH(D730&amp;"|"&amp;(P730-1),$O$6:$O$3005,0)))</f>
        <v/>
      </c>
      <c r="H730" s="87">
        <f>IF(G730="","",MAX(0,G730-F730))</f>
        <v/>
      </c>
      <c r="I730" s="95" t="n"/>
      <c r="J730" s="87">
        <f>IF(D730="","",IFERROR(INDEX(Eng_PAR,MATCH(D730,Eng_Label,0)),""))</f>
        <v/>
      </c>
      <c r="K730" s="97">
        <f>IF(OR(F730="",J730=""),"",F730-J730)</f>
        <v/>
      </c>
      <c r="L730" s="86">
        <f>IF(OR(F730="",J730="",N(J730)=0),"",IF(F730/J730&lt;=cfg_Crit,"CRITICAL",IF(F730/J730&lt;=cfg_Low,"LOW","OK")))</f>
        <v/>
      </c>
      <c r="M730" s="98">
        <f>IF(B730="","",DATE(YEAR(B730),MONTH(B730),1))</f>
        <v/>
      </c>
      <c r="N730" s="86">
        <f>IF(OR(B730="",D730=""),"","CNT-"&amp;TEXT(ROW()-5,"00000"))</f>
        <v/>
      </c>
      <c r="O730" s="86">
        <f>IF(P730="","",D730&amp;"|"&amp;P730)</f>
        <v/>
      </c>
      <c r="P730" s="86">
        <f>IF(OR(D730="",F730=""),"",COUNTIFS($D$6:D730,D730,$F$6:F730,"&lt;&gt;"))</f>
        <v/>
      </c>
    </row>
    <row r="731" ht="20" customHeight="1">
      <c r="B731" s="93" t="n"/>
      <c r="C731" s="94">
        <f>IF(B731="","",WEEKNUM(B731,21))</f>
        <v/>
      </c>
      <c r="D731" s="95" t="n"/>
      <c r="E731" s="86">
        <f>IF(D731="","",IFERROR(INDEX(Eng_Item,MATCH(D731,Eng_Label,0)),"not in list"))</f>
        <v/>
      </c>
      <c r="F731" s="96" t="n"/>
      <c r="G731" s="87">
        <f>IF(OR(P731="",N(P731)&lt;=1),"",INDEX($F$6:$F$3005,MATCH(D731&amp;"|"&amp;(P731-1),$O$6:$O$3005,0)))</f>
        <v/>
      </c>
      <c r="H731" s="87">
        <f>IF(G731="","",MAX(0,G731-F731))</f>
        <v/>
      </c>
      <c r="I731" s="95" t="n"/>
      <c r="J731" s="87">
        <f>IF(D731="","",IFERROR(INDEX(Eng_PAR,MATCH(D731,Eng_Label,0)),""))</f>
        <v/>
      </c>
      <c r="K731" s="97">
        <f>IF(OR(F731="",J731=""),"",F731-J731)</f>
        <v/>
      </c>
      <c r="L731" s="86">
        <f>IF(OR(F731="",J731="",N(J731)=0),"",IF(F731/J731&lt;=cfg_Crit,"CRITICAL",IF(F731/J731&lt;=cfg_Low,"LOW","OK")))</f>
        <v/>
      </c>
      <c r="M731" s="98">
        <f>IF(B731="","",DATE(YEAR(B731),MONTH(B731),1))</f>
        <v/>
      </c>
      <c r="N731" s="86">
        <f>IF(OR(B731="",D731=""),"","CNT-"&amp;TEXT(ROW()-5,"00000"))</f>
        <v/>
      </c>
      <c r="O731" s="86">
        <f>IF(P731="","",D731&amp;"|"&amp;P731)</f>
        <v/>
      </c>
      <c r="P731" s="86">
        <f>IF(OR(D731="",F731=""),"",COUNTIFS($D$6:D731,D731,$F$6:F731,"&lt;&gt;"))</f>
        <v/>
      </c>
    </row>
    <row r="732" ht="20" customHeight="1">
      <c r="B732" s="93" t="n"/>
      <c r="C732" s="94">
        <f>IF(B732="","",WEEKNUM(B732,21))</f>
        <v/>
      </c>
      <c r="D732" s="95" t="n"/>
      <c r="E732" s="86">
        <f>IF(D732="","",IFERROR(INDEX(Eng_Item,MATCH(D732,Eng_Label,0)),"not in list"))</f>
        <v/>
      </c>
      <c r="F732" s="96" t="n"/>
      <c r="G732" s="87">
        <f>IF(OR(P732="",N(P732)&lt;=1),"",INDEX($F$6:$F$3005,MATCH(D732&amp;"|"&amp;(P732-1),$O$6:$O$3005,0)))</f>
        <v/>
      </c>
      <c r="H732" s="87">
        <f>IF(G732="","",MAX(0,G732-F732))</f>
        <v/>
      </c>
      <c r="I732" s="95" t="n"/>
      <c r="J732" s="87">
        <f>IF(D732="","",IFERROR(INDEX(Eng_PAR,MATCH(D732,Eng_Label,0)),""))</f>
        <v/>
      </c>
      <c r="K732" s="97">
        <f>IF(OR(F732="",J732=""),"",F732-J732)</f>
        <v/>
      </c>
      <c r="L732" s="86">
        <f>IF(OR(F732="",J732="",N(J732)=0),"",IF(F732/J732&lt;=cfg_Crit,"CRITICAL",IF(F732/J732&lt;=cfg_Low,"LOW","OK")))</f>
        <v/>
      </c>
      <c r="M732" s="98">
        <f>IF(B732="","",DATE(YEAR(B732),MONTH(B732),1))</f>
        <v/>
      </c>
      <c r="N732" s="86">
        <f>IF(OR(B732="",D732=""),"","CNT-"&amp;TEXT(ROW()-5,"00000"))</f>
        <v/>
      </c>
      <c r="O732" s="86">
        <f>IF(P732="","",D732&amp;"|"&amp;P732)</f>
        <v/>
      </c>
      <c r="P732" s="86">
        <f>IF(OR(D732="",F732=""),"",COUNTIFS($D$6:D732,D732,$F$6:F732,"&lt;&gt;"))</f>
        <v/>
      </c>
    </row>
    <row r="733" ht="20" customHeight="1">
      <c r="B733" s="93" t="n"/>
      <c r="C733" s="94">
        <f>IF(B733="","",WEEKNUM(B733,21))</f>
        <v/>
      </c>
      <c r="D733" s="95" t="n"/>
      <c r="E733" s="86">
        <f>IF(D733="","",IFERROR(INDEX(Eng_Item,MATCH(D733,Eng_Label,0)),"not in list"))</f>
        <v/>
      </c>
      <c r="F733" s="96" t="n"/>
      <c r="G733" s="87">
        <f>IF(OR(P733="",N(P733)&lt;=1),"",INDEX($F$6:$F$3005,MATCH(D733&amp;"|"&amp;(P733-1),$O$6:$O$3005,0)))</f>
        <v/>
      </c>
      <c r="H733" s="87">
        <f>IF(G733="","",MAX(0,G733-F733))</f>
        <v/>
      </c>
      <c r="I733" s="95" t="n"/>
      <c r="J733" s="87">
        <f>IF(D733="","",IFERROR(INDEX(Eng_PAR,MATCH(D733,Eng_Label,0)),""))</f>
        <v/>
      </c>
      <c r="K733" s="97">
        <f>IF(OR(F733="",J733=""),"",F733-J733)</f>
        <v/>
      </c>
      <c r="L733" s="86">
        <f>IF(OR(F733="",J733="",N(J733)=0),"",IF(F733/J733&lt;=cfg_Crit,"CRITICAL",IF(F733/J733&lt;=cfg_Low,"LOW","OK")))</f>
        <v/>
      </c>
      <c r="M733" s="98">
        <f>IF(B733="","",DATE(YEAR(B733),MONTH(B733),1))</f>
        <v/>
      </c>
      <c r="N733" s="86">
        <f>IF(OR(B733="",D733=""),"","CNT-"&amp;TEXT(ROW()-5,"00000"))</f>
        <v/>
      </c>
      <c r="O733" s="86">
        <f>IF(P733="","",D733&amp;"|"&amp;P733)</f>
        <v/>
      </c>
      <c r="P733" s="86">
        <f>IF(OR(D733="",F733=""),"",COUNTIFS($D$6:D733,D733,$F$6:F733,"&lt;&gt;"))</f>
        <v/>
      </c>
    </row>
    <row r="734" ht="20" customHeight="1">
      <c r="B734" s="93" t="n"/>
      <c r="C734" s="94">
        <f>IF(B734="","",WEEKNUM(B734,21))</f>
        <v/>
      </c>
      <c r="D734" s="95" t="n"/>
      <c r="E734" s="86">
        <f>IF(D734="","",IFERROR(INDEX(Eng_Item,MATCH(D734,Eng_Label,0)),"not in list"))</f>
        <v/>
      </c>
      <c r="F734" s="96" t="n"/>
      <c r="G734" s="87">
        <f>IF(OR(P734="",N(P734)&lt;=1),"",INDEX($F$6:$F$3005,MATCH(D734&amp;"|"&amp;(P734-1),$O$6:$O$3005,0)))</f>
        <v/>
      </c>
      <c r="H734" s="87">
        <f>IF(G734="","",MAX(0,G734-F734))</f>
        <v/>
      </c>
      <c r="I734" s="95" t="n"/>
      <c r="J734" s="87">
        <f>IF(D734="","",IFERROR(INDEX(Eng_PAR,MATCH(D734,Eng_Label,0)),""))</f>
        <v/>
      </c>
      <c r="K734" s="97">
        <f>IF(OR(F734="",J734=""),"",F734-J734)</f>
        <v/>
      </c>
      <c r="L734" s="86">
        <f>IF(OR(F734="",J734="",N(J734)=0),"",IF(F734/J734&lt;=cfg_Crit,"CRITICAL",IF(F734/J734&lt;=cfg_Low,"LOW","OK")))</f>
        <v/>
      </c>
      <c r="M734" s="98">
        <f>IF(B734="","",DATE(YEAR(B734),MONTH(B734),1))</f>
        <v/>
      </c>
      <c r="N734" s="86">
        <f>IF(OR(B734="",D734=""),"","CNT-"&amp;TEXT(ROW()-5,"00000"))</f>
        <v/>
      </c>
      <c r="O734" s="86">
        <f>IF(P734="","",D734&amp;"|"&amp;P734)</f>
        <v/>
      </c>
      <c r="P734" s="86">
        <f>IF(OR(D734="",F734=""),"",COUNTIFS($D$6:D734,D734,$F$6:F734,"&lt;&gt;"))</f>
        <v/>
      </c>
    </row>
    <row r="735" ht="20" customHeight="1">
      <c r="B735" s="93" t="n"/>
      <c r="C735" s="94">
        <f>IF(B735="","",WEEKNUM(B735,21))</f>
        <v/>
      </c>
      <c r="D735" s="95" t="n"/>
      <c r="E735" s="86">
        <f>IF(D735="","",IFERROR(INDEX(Eng_Item,MATCH(D735,Eng_Label,0)),"not in list"))</f>
        <v/>
      </c>
      <c r="F735" s="96" t="n"/>
      <c r="G735" s="87">
        <f>IF(OR(P735="",N(P735)&lt;=1),"",INDEX($F$6:$F$3005,MATCH(D735&amp;"|"&amp;(P735-1),$O$6:$O$3005,0)))</f>
        <v/>
      </c>
      <c r="H735" s="87">
        <f>IF(G735="","",MAX(0,G735-F735))</f>
        <v/>
      </c>
      <c r="I735" s="95" t="n"/>
      <c r="J735" s="87">
        <f>IF(D735="","",IFERROR(INDEX(Eng_PAR,MATCH(D735,Eng_Label,0)),""))</f>
        <v/>
      </c>
      <c r="K735" s="97">
        <f>IF(OR(F735="",J735=""),"",F735-J735)</f>
        <v/>
      </c>
      <c r="L735" s="86">
        <f>IF(OR(F735="",J735="",N(J735)=0),"",IF(F735/J735&lt;=cfg_Crit,"CRITICAL",IF(F735/J735&lt;=cfg_Low,"LOW","OK")))</f>
        <v/>
      </c>
      <c r="M735" s="98">
        <f>IF(B735="","",DATE(YEAR(B735),MONTH(B735),1))</f>
        <v/>
      </c>
      <c r="N735" s="86">
        <f>IF(OR(B735="",D735=""),"","CNT-"&amp;TEXT(ROW()-5,"00000"))</f>
        <v/>
      </c>
      <c r="O735" s="86">
        <f>IF(P735="","",D735&amp;"|"&amp;P735)</f>
        <v/>
      </c>
      <c r="P735" s="86">
        <f>IF(OR(D735="",F735=""),"",COUNTIFS($D$6:D735,D735,$F$6:F735,"&lt;&gt;"))</f>
        <v/>
      </c>
    </row>
    <row r="736" ht="20" customHeight="1">
      <c r="B736" s="93" t="n"/>
      <c r="C736" s="94">
        <f>IF(B736="","",WEEKNUM(B736,21))</f>
        <v/>
      </c>
      <c r="D736" s="95" t="n"/>
      <c r="E736" s="86">
        <f>IF(D736="","",IFERROR(INDEX(Eng_Item,MATCH(D736,Eng_Label,0)),"not in list"))</f>
        <v/>
      </c>
      <c r="F736" s="96" t="n"/>
      <c r="G736" s="87">
        <f>IF(OR(P736="",N(P736)&lt;=1),"",INDEX($F$6:$F$3005,MATCH(D736&amp;"|"&amp;(P736-1),$O$6:$O$3005,0)))</f>
        <v/>
      </c>
      <c r="H736" s="87">
        <f>IF(G736="","",MAX(0,G736-F736))</f>
        <v/>
      </c>
      <c r="I736" s="95" t="n"/>
      <c r="J736" s="87">
        <f>IF(D736="","",IFERROR(INDEX(Eng_PAR,MATCH(D736,Eng_Label,0)),""))</f>
        <v/>
      </c>
      <c r="K736" s="97">
        <f>IF(OR(F736="",J736=""),"",F736-J736)</f>
        <v/>
      </c>
      <c r="L736" s="86">
        <f>IF(OR(F736="",J736="",N(J736)=0),"",IF(F736/J736&lt;=cfg_Crit,"CRITICAL",IF(F736/J736&lt;=cfg_Low,"LOW","OK")))</f>
        <v/>
      </c>
      <c r="M736" s="98">
        <f>IF(B736="","",DATE(YEAR(B736),MONTH(B736),1))</f>
        <v/>
      </c>
      <c r="N736" s="86">
        <f>IF(OR(B736="",D736=""),"","CNT-"&amp;TEXT(ROW()-5,"00000"))</f>
        <v/>
      </c>
      <c r="O736" s="86">
        <f>IF(P736="","",D736&amp;"|"&amp;P736)</f>
        <v/>
      </c>
      <c r="P736" s="86">
        <f>IF(OR(D736="",F736=""),"",COUNTIFS($D$6:D736,D736,$F$6:F736,"&lt;&gt;"))</f>
        <v/>
      </c>
    </row>
    <row r="737" ht="20" customHeight="1">
      <c r="B737" s="93" t="n"/>
      <c r="C737" s="94">
        <f>IF(B737="","",WEEKNUM(B737,21))</f>
        <v/>
      </c>
      <c r="D737" s="95" t="n"/>
      <c r="E737" s="86">
        <f>IF(D737="","",IFERROR(INDEX(Eng_Item,MATCH(D737,Eng_Label,0)),"not in list"))</f>
        <v/>
      </c>
      <c r="F737" s="96" t="n"/>
      <c r="G737" s="87">
        <f>IF(OR(P737="",N(P737)&lt;=1),"",INDEX($F$6:$F$3005,MATCH(D737&amp;"|"&amp;(P737-1),$O$6:$O$3005,0)))</f>
        <v/>
      </c>
      <c r="H737" s="87">
        <f>IF(G737="","",MAX(0,G737-F737))</f>
        <v/>
      </c>
      <c r="I737" s="95" t="n"/>
      <c r="J737" s="87">
        <f>IF(D737="","",IFERROR(INDEX(Eng_PAR,MATCH(D737,Eng_Label,0)),""))</f>
        <v/>
      </c>
      <c r="K737" s="97">
        <f>IF(OR(F737="",J737=""),"",F737-J737)</f>
        <v/>
      </c>
      <c r="L737" s="86">
        <f>IF(OR(F737="",J737="",N(J737)=0),"",IF(F737/J737&lt;=cfg_Crit,"CRITICAL",IF(F737/J737&lt;=cfg_Low,"LOW","OK")))</f>
        <v/>
      </c>
      <c r="M737" s="98">
        <f>IF(B737="","",DATE(YEAR(B737),MONTH(B737),1))</f>
        <v/>
      </c>
      <c r="N737" s="86">
        <f>IF(OR(B737="",D737=""),"","CNT-"&amp;TEXT(ROW()-5,"00000"))</f>
        <v/>
      </c>
      <c r="O737" s="86">
        <f>IF(P737="","",D737&amp;"|"&amp;P737)</f>
        <v/>
      </c>
      <c r="P737" s="86">
        <f>IF(OR(D737="",F737=""),"",COUNTIFS($D$6:D737,D737,$F$6:F737,"&lt;&gt;"))</f>
        <v/>
      </c>
    </row>
    <row r="738" ht="20" customHeight="1">
      <c r="B738" s="93" t="n"/>
      <c r="C738" s="94">
        <f>IF(B738="","",WEEKNUM(B738,21))</f>
        <v/>
      </c>
      <c r="D738" s="95" t="n"/>
      <c r="E738" s="86">
        <f>IF(D738="","",IFERROR(INDEX(Eng_Item,MATCH(D738,Eng_Label,0)),"not in list"))</f>
        <v/>
      </c>
      <c r="F738" s="96" t="n"/>
      <c r="G738" s="87">
        <f>IF(OR(P738="",N(P738)&lt;=1),"",INDEX($F$6:$F$3005,MATCH(D738&amp;"|"&amp;(P738-1),$O$6:$O$3005,0)))</f>
        <v/>
      </c>
      <c r="H738" s="87">
        <f>IF(G738="","",MAX(0,G738-F738))</f>
        <v/>
      </c>
      <c r="I738" s="95" t="n"/>
      <c r="J738" s="87">
        <f>IF(D738="","",IFERROR(INDEX(Eng_PAR,MATCH(D738,Eng_Label,0)),""))</f>
        <v/>
      </c>
      <c r="K738" s="97">
        <f>IF(OR(F738="",J738=""),"",F738-J738)</f>
        <v/>
      </c>
      <c r="L738" s="86">
        <f>IF(OR(F738="",J738="",N(J738)=0),"",IF(F738/J738&lt;=cfg_Crit,"CRITICAL",IF(F738/J738&lt;=cfg_Low,"LOW","OK")))</f>
        <v/>
      </c>
      <c r="M738" s="98">
        <f>IF(B738="","",DATE(YEAR(B738),MONTH(B738),1))</f>
        <v/>
      </c>
      <c r="N738" s="86">
        <f>IF(OR(B738="",D738=""),"","CNT-"&amp;TEXT(ROW()-5,"00000"))</f>
        <v/>
      </c>
      <c r="O738" s="86">
        <f>IF(P738="","",D738&amp;"|"&amp;P738)</f>
        <v/>
      </c>
      <c r="P738" s="86">
        <f>IF(OR(D738="",F738=""),"",COUNTIFS($D$6:D738,D738,$F$6:F738,"&lt;&gt;"))</f>
        <v/>
      </c>
    </row>
    <row r="739" ht="20" customHeight="1">
      <c r="B739" s="93" t="n"/>
      <c r="C739" s="94">
        <f>IF(B739="","",WEEKNUM(B739,21))</f>
        <v/>
      </c>
      <c r="D739" s="95" t="n"/>
      <c r="E739" s="86">
        <f>IF(D739="","",IFERROR(INDEX(Eng_Item,MATCH(D739,Eng_Label,0)),"not in list"))</f>
        <v/>
      </c>
      <c r="F739" s="96" t="n"/>
      <c r="G739" s="87">
        <f>IF(OR(P739="",N(P739)&lt;=1),"",INDEX($F$6:$F$3005,MATCH(D739&amp;"|"&amp;(P739-1),$O$6:$O$3005,0)))</f>
        <v/>
      </c>
      <c r="H739" s="87">
        <f>IF(G739="","",MAX(0,G739-F739))</f>
        <v/>
      </c>
      <c r="I739" s="95" t="n"/>
      <c r="J739" s="87">
        <f>IF(D739="","",IFERROR(INDEX(Eng_PAR,MATCH(D739,Eng_Label,0)),""))</f>
        <v/>
      </c>
      <c r="K739" s="97">
        <f>IF(OR(F739="",J739=""),"",F739-J739)</f>
        <v/>
      </c>
      <c r="L739" s="86">
        <f>IF(OR(F739="",J739="",N(J739)=0),"",IF(F739/J739&lt;=cfg_Crit,"CRITICAL",IF(F739/J739&lt;=cfg_Low,"LOW","OK")))</f>
        <v/>
      </c>
      <c r="M739" s="98">
        <f>IF(B739="","",DATE(YEAR(B739),MONTH(B739),1))</f>
        <v/>
      </c>
      <c r="N739" s="86">
        <f>IF(OR(B739="",D739=""),"","CNT-"&amp;TEXT(ROW()-5,"00000"))</f>
        <v/>
      </c>
      <c r="O739" s="86">
        <f>IF(P739="","",D739&amp;"|"&amp;P739)</f>
        <v/>
      </c>
      <c r="P739" s="86">
        <f>IF(OR(D739="",F739=""),"",COUNTIFS($D$6:D739,D739,$F$6:F739,"&lt;&gt;"))</f>
        <v/>
      </c>
    </row>
    <row r="740" ht="20" customHeight="1">
      <c r="B740" s="93" t="n"/>
      <c r="C740" s="94">
        <f>IF(B740="","",WEEKNUM(B740,21))</f>
        <v/>
      </c>
      <c r="D740" s="95" t="n"/>
      <c r="E740" s="86">
        <f>IF(D740="","",IFERROR(INDEX(Eng_Item,MATCH(D740,Eng_Label,0)),"not in list"))</f>
        <v/>
      </c>
      <c r="F740" s="96" t="n"/>
      <c r="G740" s="87">
        <f>IF(OR(P740="",N(P740)&lt;=1),"",INDEX($F$6:$F$3005,MATCH(D740&amp;"|"&amp;(P740-1),$O$6:$O$3005,0)))</f>
        <v/>
      </c>
      <c r="H740" s="87">
        <f>IF(G740="","",MAX(0,G740-F740))</f>
        <v/>
      </c>
      <c r="I740" s="95" t="n"/>
      <c r="J740" s="87">
        <f>IF(D740="","",IFERROR(INDEX(Eng_PAR,MATCH(D740,Eng_Label,0)),""))</f>
        <v/>
      </c>
      <c r="K740" s="97">
        <f>IF(OR(F740="",J740=""),"",F740-J740)</f>
        <v/>
      </c>
      <c r="L740" s="86">
        <f>IF(OR(F740="",J740="",N(J740)=0),"",IF(F740/J740&lt;=cfg_Crit,"CRITICAL",IF(F740/J740&lt;=cfg_Low,"LOW","OK")))</f>
        <v/>
      </c>
      <c r="M740" s="98">
        <f>IF(B740="","",DATE(YEAR(B740),MONTH(B740),1))</f>
        <v/>
      </c>
      <c r="N740" s="86">
        <f>IF(OR(B740="",D740=""),"","CNT-"&amp;TEXT(ROW()-5,"00000"))</f>
        <v/>
      </c>
      <c r="O740" s="86">
        <f>IF(P740="","",D740&amp;"|"&amp;P740)</f>
        <v/>
      </c>
      <c r="P740" s="86">
        <f>IF(OR(D740="",F740=""),"",COUNTIFS($D$6:D740,D740,$F$6:F740,"&lt;&gt;"))</f>
        <v/>
      </c>
    </row>
    <row r="741" ht="20" customHeight="1">
      <c r="B741" s="93" t="n"/>
      <c r="C741" s="94">
        <f>IF(B741="","",WEEKNUM(B741,21))</f>
        <v/>
      </c>
      <c r="D741" s="95" t="n"/>
      <c r="E741" s="86">
        <f>IF(D741="","",IFERROR(INDEX(Eng_Item,MATCH(D741,Eng_Label,0)),"not in list"))</f>
        <v/>
      </c>
      <c r="F741" s="96" t="n"/>
      <c r="G741" s="87">
        <f>IF(OR(P741="",N(P741)&lt;=1),"",INDEX($F$6:$F$3005,MATCH(D741&amp;"|"&amp;(P741-1),$O$6:$O$3005,0)))</f>
        <v/>
      </c>
      <c r="H741" s="87">
        <f>IF(G741="","",MAX(0,G741-F741))</f>
        <v/>
      </c>
      <c r="I741" s="95" t="n"/>
      <c r="J741" s="87">
        <f>IF(D741="","",IFERROR(INDEX(Eng_PAR,MATCH(D741,Eng_Label,0)),""))</f>
        <v/>
      </c>
      <c r="K741" s="97">
        <f>IF(OR(F741="",J741=""),"",F741-J741)</f>
        <v/>
      </c>
      <c r="L741" s="86">
        <f>IF(OR(F741="",J741="",N(J741)=0),"",IF(F741/J741&lt;=cfg_Crit,"CRITICAL",IF(F741/J741&lt;=cfg_Low,"LOW","OK")))</f>
        <v/>
      </c>
      <c r="M741" s="98">
        <f>IF(B741="","",DATE(YEAR(B741),MONTH(B741),1))</f>
        <v/>
      </c>
      <c r="N741" s="86">
        <f>IF(OR(B741="",D741=""),"","CNT-"&amp;TEXT(ROW()-5,"00000"))</f>
        <v/>
      </c>
      <c r="O741" s="86">
        <f>IF(P741="","",D741&amp;"|"&amp;P741)</f>
        <v/>
      </c>
      <c r="P741" s="86">
        <f>IF(OR(D741="",F741=""),"",COUNTIFS($D$6:D741,D741,$F$6:F741,"&lt;&gt;"))</f>
        <v/>
      </c>
    </row>
    <row r="742" ht="20" customHeight="1">
      <c r="B742" s="93" t="n"/>
      <c r="C742" s="94">
        <f>IF(B742="","",WEEKNUM(B742,21))</f>
        <v/>
      </c>
      <c r="D742" s="95" t="n"/>
      <c r="E742" s="86">
        <f>IF(D742="","",IFERROR(INDEX(Eng_Item,MATCH(D742,Eng_Label,0)),"not in list"))</f>
        <v/>
      </c>
      <c r="F742" s="96" t="n"/>
      <c r="G742" s="87">
        <f>IF(OR(P742="",N(P742)&lt;=1),"",INDEX($F$6:$F$3005,MATCH(D742&amp;"|"&amp;(P742-1),$O$6:$O$3005,0)))</f>
        <v/>
      </c>
      <c r="H742" s="87">
        <f>IF(G742="","",MAX(0,G742-F742))</f>
        <v/>
      </c>
      <c r="I742" s="95" t="n"/>
      <c r="J742" s="87">
        <f>IF(D742="","",IFERROR(INDEX(Eng_PAR,MATCH(D742,Eng_Label,0)),""))</f>
        <v/>
      </c>
      <c r="K742" s="97">
        <f>IF(OR(F742="",J742=""),"",F742-J742)</f>
        <v/>
      </c>
      <c r="L742" s="86">
        <f>IF(OR(F742="",J742="",N(J742)=0),"",IF(F742/J742&lt;=cfg_Crit,"CRITICAL",IF(F742/J742&lt;=cfg_Low,"LOW","OK")))</f>
        <v/>
      </c>
      <c r="M742" s="98">
        <f>IF(B742="","",DATE(YEAR(B742),MONTH(B742),1))</f>
        <v/>
      </c>
      <c r="N742" s="86">
        <f>IF(OR(B742="",D742=""),"","CNT-"&amp;TEXT(ROW()-5,"00000"))</f>
        <v/>
      </c>
      <c r="O742" s="86">
        <f>IF(P742="","",D742&amp;"|"&amp;P742)</f>
        <v/>
      </c>
      <c r="P742" s="86">
        <f>IF(OR(D742="",F742=""),"",COUNTIFS($D$6:D742,D742,$F$6:F742,"&lt;&gt;"))</f>
        <v/>
      </c>
    </row>
    <row r="743" ht="20" customHeight="1">
      <c r="B743" s="93" t="n"/>
      <c r="C743" s="94">
        <f>IF(B743="","",WEEKNUM(B743,21))</f>
        <v/>
      </c>
      <c r="D743" s="95" t="n"/>
      <c r="E743" s="86">
        <f>IF(D743="","",IFERROR(INDEX(Eng_Item,MATCH(D743,Eng_Label,0)),"not in list"))</f>
        <v/>
      </c>
      <c r="F743" s="96" t="n"/>
      <c r="G743" s="87">
        <f>IF(OR(P743="",N(P743)&lt;=1),"",INDEX($F$6:$F$3005,MATCH(D743&amp;"|"&amp;(P743-1),$O$6:$O$3005,0)))</f>
        <v/>
      </c>
      <c r="H743" s="87">
        <f>IF(G743="","",MAX(0,G743-F743))</f>
        <v/>
      </c>
      <c r="I743" s="95" t="n"/>
      <c r="J743" s="87">
        <f>IF(D743="","",IFERROR(INDEX(Eng_PAR,MATCH(D743,Eng_Label,0)),""))</f>
        <v/>
      </c>
      <c r="K743" s="97">
        <f>IF(OR(F743="",J743=""),"",F743-J743)</f>
        <v/>
      </c>
      <c r="L743" s="86">
        <f>IF(OR(F743="",J743="",N(J743)=0),"",IF(F743/J743&lt;=cfg_Crit,"CRITICAL",IF(F743/J743&lt;=cfg_Low,"LOW","OK")))</f>
        <v/>
      </c>
      <c r="M743" s="98">
        <f>IF(B743="","",DATE(YEAR(B743),MONTH(B743),1))</f>
        <v/>
      </c>
      <c r="N743" s="86">
        <f>IF(OR(B743="",D743=""),"","CNT-"&amp;TEXT(ROW()-5,"00000"))</f>
        <v/>
      </c>
      <c r="O743" s="86">
        <f>IF(P743="","",D743&amp;"|"&amp;P743)</f>
        <v/>
      </c>
      <c r="P743" s="86">
        <f>IF(OR(D743="",F743=""),"",COUNTIFS($D$6:D743,D743,$F$6:F743,"&lt;&gt;"))</f>
        <v/>
      </c>
    </row>
    <row r="744" ht="20" customHeight="1">
      <c r="B744" s="93" t="n"/>
      <c r="C744" s="94">
        <f>IF(B744="","",WEEKNUM(B744,21))</f>
        <v/>
      </c>
      <c r="D744" s="95" t="n"/>
      <c r="E744" s="86">
        <f>IF(D744="","",IFERROR(INDEX(Eng_Item,MATCH(D744,Eng_Label,0)),"not in list"))</f>
        <v/>
      </c>
      <c r="F744" s="96" t="n"/>
      <c r="G744" s="87">
        <f>IF(OR(P744="",N(P744)&lt;=1),"",INDEX($F$6:$F$3005,MATCH(D744&amp;"|"&amp;(P744-1),$O$6:$O$3005,0)))</f>
        <v/>
      </c>
      <c r="H744" s="87">
        <f>IF(G744="","",MAX(0,G744-F744))</f>
        <v/>
      </c>
      <c r="I744" s="95" t="n"/>
      <c r="J744" s="87">
        <f>IF(D744="","",IFERROR(INDEX(Eng_PAR,MATCH(D744,Eng_Label,0)),""))</f>
        <v/>
      </c>
      <c r="K744" s="97">
        <f>IF(OR(F744="",J744=""),"",F744-J744)</f>
        <v/>
      </c>
      <c r="L744" s="86">
        <f>IF(OR(F744="",J744="",N(J744)=0),"",IF(F744/J744&lt;=cfg_Crit,"CRITICAL",IF(F744/J744&lt;=cfg_Low,"LOW","OK")))</f>
        <v/>
      </c>
      <c r="M744" s="98">
        <f>IF(B744="","",DATE(YEAR(B744),MONTH(B744),1))</f>
        <v/>
      </c>
      <c r="N744" s="86">
        <f>IF(OR(B744="",D744=""),"","CNT-"&amp;TEXT(ROW()-5,"00000"))</f>
        <v/>
      </c>
      <c r="O744" s="86">
        <f>IF(P744="","",D744&amp;"|"&amp;P744)</f>
        <v/>
      </c>
      <c r="P744" s="86">
        <f>IF(OR(D744="",F744=""),"",COUNTIFS($D$6:D744,D744,$F$6:F744,"&lt;&gt;"))</f>
        <v/>
      </c>
    </row>
    <row r="745" ht="20" customHeight="1">
      <c r="B745" s="93" t="n"/>
      <c r="C745" s="94">
        <f>IF(B745="","",WEEKNUM(B745,21))</f>
        <v/>
      </c>
      <c r="D745" s="95" t="n"/>
      <c r="E745" s="86">
        <f>IF(D745="","",IFERROR(INDEX(Eng_Item,MATCH(D745,Eng_Label,0)),"not in list"))</f>
        <v/>
      </c>
      <c r="F745" s="96" t="n"/>
      <c r="G745" s="87">
        <f>IF(OR(P745="",N(P745)&lt;=1),"",INDEX($F$6:$F$3005,MATCH(D745&amp;"|"&amp;(P745-1),$O$6:$O$3005,0)))</f>
        <v/>
      </c>
      <c r="H745" s="87">
        <f>IF(G745="","",MAX(0,G745-F745))</f>
        <v/>
      </c>
      <c r="I745" s="95" t="n"/>
      <c r="J745" s="87">
        <f>IF(D745="","",IFERROR(INDEX(Eng_PAR,MATCH(D745,Eng_Label,0)),""))</f>
        <v/>
      </c>
      <c r="K745" s="97">
        <f>IF(OR(F745="",J745=""),"",F745-J745)</f>
        <v/>
      </c>
      <c r="L745" s="86">
        <f>IF(OR(F745="",J745="",N(J745)=0),"",IF(F745/J745&lt;=cfg_Crit,"CRITICAL",IF(F745/J745&lt;=cfg_Low,"LOW","OK")))</f>
        <v/>
      </c>
      <c r="M745" s="98">
        <f>IF(B745="","",DATE(YEAR(B745),MONTH(B745),1))</f>
        <v/>
      </c>
      <c r="N745" s="86">
        <f>IF(OR(B745="",D745=""),"","CNT-"&amp;TEXT(ROW()-5,"00000"))</f>
        <v/>
      </c>
      <c r="O745" s="86">
        <f>IF(P745="","",D745&amp;"|"&amp;P745)</f>
        <v/>
      </c>
      <c r="P745" s="86">
        <f>IF(OR(D745="",F745=""),"",COUNTIFS($D$6:D745,D745,$F$6:F745,"&lt;&gt;"))</f>
        <v/>
      </c>
    </row>
    <row r="746" ht="20" customHeight="1">
      <c r="B746" s="93" t="n"/>
      <c r="C746" s="94">
        <f>IF(B746="","",WEEKNUM(B746,21))</f>
        <v/>
      </c>
      <c r="D746" s="95" t="n"/>
      <c r="E746" s="86">
        <f>IF(D746="","",IFERROR(INDEX(Eng_Item,MATCH(D746,Eng_Label,0)),"not in list"))</f>
        <v/>
      </c>
      <c r="F746" s="96" t="n"/>
      <c r="G746" s="87">
        <f>IF(OR(P746="",N(P746)&lt;=1),"",INDEX($F$6:$F$3005,MATCH(D746&amp;"|"&amp;(P746-1),$O$6:$O$3005,0)))</f>
        <v/>
      </c>
      <c r="H746" s="87">
        <f>IF(G746="","",MAX(0,G746-F746))</f>
        <v/>
      </c>
      <c r="I746" s="95" t="n"/>
      <c r="J746" s="87">
        <f>IF(D746="","",IFERROR(INDEX(Eng_PAR,MATCH(D746,Eng_Label,0)),""))</f>
        <v/>
      </c>
      <c r="K746" s="97">
        <f>IF(OR(F746="",J746=""),"",F746-J746)</f>
        <v/>
      </c>
      <c r="L746" s="86">
        <f>IF(OR(F746="",J746="",N(J746)=0),"",IF(F746/J746&lt;=cfg_Crit,"CRITICAL",IF(F746/J746&lt;=cfg_Low,"LOW","OK")))</f>
        <v/>
      </c>
      <c r="M746" s="98">
        <f>IF(B746="","",DATE(YEAR(B746),MONTH(B746),1))</f>
        <v/>
      </c>
      <c r="N746" s="86">
        <f>IF(OR(B746="",D746=""),"","CNT-"&amp;TEXT(ROW()-5,"00000"))</f>
        <v/>
      </c>
      <c r="O746" s="86">
        <f>IF(P746="","",D746&amp;"|"&amp;P746)</f>
        <v/>
      </c>
      <c r="P746" s="86">
        <f>IF(OR(D746="",F746=""),"",COUNTIFS($D$6:D746,D746,$F$6:F746,"&lt;&gt;"))</f>
        <v/>
      </c>
    </row>
    <row r="747" ht="20" customHeight="1">
      <c r="B747" s="93" t="n"/>
      <c r="C747" s="94">
        <f>IF(B747="","",WEEKNUM(B747,21))</f>
        <v/>
      </c>
      <c r="D747" s="95" t="n"/>
      <c r="E747" s="86">
        <f>IF(D747="","",IFERROR(INDEX(Eng_Item,MATCH(D747,Eng_Label,0)),"not in list"))</f>
        <v/>
      </c>
      <c r="F747" s="96" t="n"/>
      <c r="G747" s="87">
        <f>IF(OR(P747="",N(P747)&lt;=1),"",INDEX($F$6:$F$3005,MATCH(D747&amp;"|"&amp;(P747-1),$O$6:$O$3005,0)))</f>
        <v/>
      </c>
      <c r="H747" s="87">
        <f>IF(G747="","",MAX(0,G747-F747))</f>
        <v/>
      </c>
      <c r="I747" s="95" t="n"/>
      <c r="J747" s="87">
        <f>IF(D747="","",IFERROR(INDEX(Eng_PAR,MATCH(D747,Eng_Label,0)),""))</f>
        <v/>
      </c>
      <c r="K747" s="97">
        <f>IF(OR(F747="",J747=""),"",F747-J747)</f>
        <v/>
      </c>
      <c r="L747" s="86">
        <f>IF(OR(F747="",J747="",N(J747)=0),"",IF(F747/J747&lt;=cfg_Crit,"CRITICAL",IF(F747/J747&lt;=cfg_Low,"LOW","OK")))</f>
        <v/>
      </c>
      <c r="M747" s="98">
        <f>IF(B747="","",DATE(YEAR(B747),MONTH(B747),1))</f>
        <v/>
      </c>
      <c r="N747" s="86">
        <f>IF(OR(B747="",D747=""),"","CNT-"&amp;TEXT(ROW()-5,"00000"))</f>
        <v/>
      </c>
      <c r="O747" s="86">
        <f>IF(P747="","",D747&amp;"|"&amp;P747)</f>
        <v/>
      </c>
      <c r="P747" s="86">
        <f>IF(OR(D747="",F747=""),"",COUNTIFS($D$6:D747,D747,$F$6:F747,"&lt;&gt;"))</f>
        <v/>
      </c>
    </row>
    <row r="748" ht="20" customHeight="1">
      <c r="B748" s="93" t="n"/>
      <c r="C748" s="94">
        <f>IF(B748="","",WEEKNUM(B748,21))</f>
        <v/>
      </c>
      <c r="D748" s="95" t="n"/>
      <c r="E748" s="86">
        <f>IF(D748="","",IFERROR(INDEX(Eng_Item,MATCH(D748,Eng_Label,0)),"not in list"))</f>
        <v/>
      </c>
      <c r="F748" s="96" t="n"/>
      <c r="G748" s="87">
        <f>IF(OR(P748="",N(P748)&lt;=1),"",INDEX($F$6:$F$3005,MATCH(D748&amp;"|"&amp;(P748-1),$O$6:$O$3005,0)))</f>
        <v/>
      </c>
      <c r="H748" s="87">
        <f>IF(G748="","",MAX(0,G748-F748))</f>
        <v/>
      </c>
      <c r="I748" s="95" t="n"/>
      <c r="J748" s="87">
        <f>IF(D748="","",IFERROR(INDEX(Eng_PAR,MATCH(D748,Eng_Label,0)),""))</f>
        <v/>
      </c>
      <c r="K748" s="97">
        <f>IF(OR(F748="",J748=""),"",F748-J748)</f>
        <v/>
      </c>
      <c r="L748" s="86">
        <f>IF(OR(F748="",J748="",N(J748)=0),"",IF(F748/J748&lt;=cfg_Crit,"CRITICAL",IF(F748/J748&lt;=cfg_Low,"LOW","OK")))</f>
        <v/>
      </c>
      <c r="M748" s="98">
        <f>IF(B748="","",DATE(YEAR(B748),MONTH(B748),1))</f>
        <v/>
      </c>
      <c r="N748" s="86">
        <f>IF(OR(B748="",D748=""),"","CNT-"&amp;TEXT(ROW()-5,"00000"))</f>
        <v/>
      </c>
      <c r="O748" s="86">
        <f>IF(P748="","",D748&amp;"|"&amp;P748)</f>
        <v/>
      </c>
      <c r="P748" s="86">
        <f>IF(OR(D748="",F748=""),"",COUNTIFS($D$6:D748,D748,$F$6:F748,"&lt;&gt;"))</f>
        <v/>
      </c>
    </row>
    <row r="749" ht="20" customHeight="1">
      <c r="B749" s="93" t="n"/>
      <c r="C749" s="94">
        <f>IF(B749="","",WEEKNUM(B749,21))</f>
        <v/>
      </c>
      <c r="D749" s="95" t="n"/>
      <c r="E749" s="86">
        <f>IF(D749="","",IFERROR(INDEX(Eng_Item,MATCH(D749,Eng_Label,0)),"not in list"))</f>
        <v/>
      </c>
      <c r="F749" s="96" t="n"/>
      <c r="G749" s="87">
        <f>IF(OR(P749="",N(P749)&lt;=1),"",INDEX($F$6:$F$3005,MATCH(D749&amp;"|"&amp;(P749-1),$O$6:$O$3005,0)))</f>
        <v/>
      </c>
      <c r="H749" s="87">
        <f>IF(G749="","",MAX(0,G749-F749))</f>
        <v/>
      </c>
      <c r="I749" s="95" t="n"/>
      <c r="J749" s="87">
        <f>IF(D749="","",IFERROR(INDEX(Eng_PAR,MATCH(D749,Eng_Label,0)),""))</f>
        <v/>
      </c>
      <c r="K749" s="97">
        <f>IF(OR(F749="",J749=""),"",F749-J749)</f>
        <v/>
      </c>
      <c r="L749" s="86">
        <f>IF(OR(F749="",J749="",N(J749)=0),"",IF(F749/J749&lt;=cfg_Crit,"CRITICAL",IF(F749/J749&lt;=cfg_Low,"LOW","OK")))</f>
        <v/>
      </c>
      <c r="M749" s="98">
        <f>IF(B749="","",DATE(YEAR(B749),MONTH(B749),1))</f>
        <v/>
      </c>
      <c r="N749" s="86">
        <f>IF(OR(B749="",D749=""),"","CNT-"&amp;TEXT(ROW()-5,"00000"))</f>
        <v/>
      </c>
      <c r="O749" s="86">
        <f>IF(P749="","",D749&amp;"|"&amp;P749)</f>
        <v/>
      </c>
      <c r="P749" s="86">
        <f>IF(OR(D749="",F749=""),"",COUNTIFS($D$6:D749,D749,$F$6:F749,"&lt;&gt;"))</f>
        <v/>
      </c>
    </row>
    <row r="750" ht="20" customHeight="1">
      <c r="B750" s="93" t="n"/>
      <c r="C750" s="94">
        <f>IF(B750="","",WEEKNUM(B750,21))</f>
        <v/>
      </c>
      <c r="D750" s="95" t="n"/>
      <c r="E750" s="86">
        <f>IF(D750="","",IFERROR(INDEX(Eng_Item,MATCH(D750,Eng_Label,0)),"not in list"))</f>
        <v/>
      </c>
      <c r="F750" s="96" t="n"/>
      <c r="G750" s="87">
        <f>IF(OR(P750="",N(P750)&lt;=1),"",INDEX($F$6:$F$3005,MATCH(D750&amp;"|"&amp;(P750-1),$O$6:$O$3005,0)))</f>
        <v/>
      </c>
      <c r="H750" s="87">
        <f>IF(G750="","",MAX(0,G750-F750))</f>
        <v/>
      </c>
      <c r="I750" s="95" t="n"/>
      <c r="J750" s="87">
        <f>IF(D750="","",IFERROR(INDEX(Eng_PAR,MATCH(D750,Eng_Label,0)),""))</f>
        <v/>
      </c>
      <c r="K750" s="97">
        <f>IF(OR(F750="",J750=""),"",F750-J750)</f>
        <v/>
      </c>
      <c r="L750" s="86">
        <f>IF(OR(F750="",J750="",N(J750)=0),"",IF(F750/J750&lt;=cfg_Crit,"CRITICAL",IF(F750/J750&lt;=cfg_Low,"LOW","OK")))</f>
        <v/>
      </c>
      <c r="M750" s="98">
        <f>IF(B750="","",DATE(YEAR(B750),MONTH(B750),1))</f>
        <v/>
      </c>
      <c r="N750" s="86">
        <f>IF(OR(B750="",D750=""),"","CNT-"&amp;TEXT(ROW()-5,"00000"))</f>
        <v/>
      </c>
      <c r="O750" s="86">
        <f>IF(P750="","",D750&amp;"|"&amp;P750)</f>
        <v/>
      </c>
      <c r="P750" s="86">
        <f>IF(OR(D750="",F750=""),"",COUNTIFS($D$6:D750,D750,$F$6:F750,"&lt;&gt;"))</f>
        <v/>
      </c>
    </row>
    <row r="751" ht="20" customHeight="1">
      <c r="B751" s="93" t="n"/>
      <c r="C751" s="94">
        <f>IF(B751="","",WEEKNUM(B751,21))</f>
        <v/>
      </c>
      <c r="D751" s="95" t="n"/>
      <c r="E751" s="86">
        <f>IF(D751="","",IFERROR(INDEX(Eng_Item,MATCH(D751,Eng_Label,0)),"not in list"))</f>
        <v/>
      </c>
      <c r="F751" s="96" t="n"/>
      <c r="G751" s="87">
        <f>IF(OR(P751="",N(P751)&lt;=1),"",INDEX($F$6:$F$3005,MATCH(D751&amp;"|"&amp;(P751-1),$O$6:$O$3005,0)))</f>
        <v/>
      </c>
      <c r="H751" s="87">
        <f>IF(G751="","",MAX(0,G751-F751))</f>
        <v/>
      </c>
      <c r="I751" s="95" t="n"/>
      <c r="J751" s="87">
        <f>IF(D751="","",IFERROR(INDEX(Eng_PAR,MATCH(D751,Eng_Label,0)),""))</f>
        <v/>
      </c>
      <c r="K751" s="97">
        <f>IF(OR(F751="",J751=""),"",F751-J751)</f>
        <v/>
      </c>
      <c r="L751" s="86">
        <f>IF(OR(F751="",J751="",N(J751)=0),"",IF(F751/J751&lt;=cfg_Crit,"CRITICAL",IF(F751/J751&lt;=cfg_Low,"LOW","OK")))</f>
        <v/>
      </c>
      <c r="M751" s="98">
        <f>IF(B751="","",DATE(YEAR(B751),MONTH(B751),1))</f>
        <v/>
      </c>
      <c r="N751" s="86">
        <f>IF(OR(B751="",D751=""),"","CNT-"&amp;TEXT(ROW()-5,"00000"))</f>
        <v/>
      </c>
      <c r="O751" s="86">
        <f>IF(P751="","",D751&amp;"|"&amp;P751)</f>
        <v/>
      </c>
      <c r="P751" s="86">
        <f>IF(OR(D751="",F751=""),"",COUNTIFS($D$6:D751,D751,$F$6:F751,"&lt;&gt;"))</f>
        <v/>
      </c>
    </row>
    <row r="752" ht="20" customHeight="1">
      <c r="B752" s="93" t="n"/>
      <c r="C752" s="94">
        <f>IF(B752="","",WEEKNUM(B752,21))</f>
        <v/>
      </c>
      <c r="D752" s="95" t="n"/>
      <c r="E752" s="86">
        <f>IF(D752="","",IFERROR(INDEX(Eng_Item,MATCH(D752,Eng_Label,0)),"not in list"))</f>
        <v/>
      </c>
      <c r="F752" s="96" t="n"/>
      <c r="G752" s="87">
        <f>IF(OR(P752="",N(P752)&lt;=1),"",INDEX($F$6:$F$3005,MATCH(D752&amp;"|"&amp;(P752-1),$O$6:$O$3005,0)))</f>
        <v/>
      </c>
      <c r="H752" s="87">
        <f>IF(G752="","",MAX(0,G752-F752))</f>
        <v/>
      </c>
      <c r="I752" s="95" t="n"/>
      <c r="J752" s="87">
        <f>IF(D752="","",IFERROR(INDEX(Eng_PAR,MATCH(D752,Eng_Label,0)),""))</f>
        <v/>
      </c>
      <c r="K752" s="97">
        <f>IF(OR(F752="",J752=""),"",F752-J752)</f>
        <v/>
      </c>
      <c r="L752" s="86">
        <f>IF(OR(F752="",J752="",N(J752)=0),"",IF(F752/J752&lt;=cfg_Crit,"CRITICAL",IF(F752/J752&lt;=cfg_Low,"LOW","OK")))</f>
        <v/>
      </c>
      <c r="M752" s="98">
        <f>IF(B752="","",DATE(YEAR(B752),MONTH(B752),1))</f>
        <v/>
      </c>
      <c r="N752" s="86">
        <f>IF(OR(B752="",D752=""),"","CNT-"&amp;TEXT(ROW()-5,"00000"))</f>
        <v/>
      </c>
      <c r="O752" s="86">
        <f>IF(P752="","",D752&amp;"|"&amp;P752)</f>
        <v/>
      </c>
      <c r="P752" s="86">
        <f>IF(OR(D752="",F752=""),"",COUNTIFS($D$6:D752,D752,$F$6:F752,"&lt;&gt;"))</f>
        <v/>
      </c>
    </row>
    <row r="753" ht="20" customHeight="1">
      <c r="B753" s="93" t="n"/>
      <c r="C753" s="94">
        <f>IF(B753="","",WEEKNUM(B753,21))</f>
        <v/>
      </c>
      <c r="D753" s="95" t="n"/>
      <c r="E753" s="86">
        <f>IF(D753="","",IFERROR(INDEX(Eng_Item,MATCH(D753,Eng_Label,0)),"not in list"))</f>
        <v/>
      </c>
      <c r="F753" s="96" t="n"/>
      <c r="G753" s="87">
        <f>IF(OR(P753="",N(P753)&lt;=1),"",INDEX($F$6:$F$3005,MATCH(D753&amp;"|"&amp;(P753-1),$O$6:$O$3005,0)))</f>
        <v/>
      </c>
      <c r="H753" s="87">
        <f>IF(G753="","",MAX(0,G753-F753))</f>
        <v/>
      </c>
      <c r="I753" s="95" t="n"/>
      <c r="J753" s="87">
        <f>IF(D753="","",IFERROR(INDEX(Eng_PAR,MATCH(D753,Eng_Label,0)),""))</f>
        <v/>
      </c>
      <c r="K753" s="97">
        <f>IF(OR(F753="",J753=""),"",F753-J753)</f>
        <v/>
      </c>
      <c r="L753" s="86">
        <f>IF(OR(F753="",J753="",N(J753)=0),"",IF(F753/J753&lt;=cfg_Crit,"CRITICAL",IF(F753/J753&lt;=cfg_Low,"LOW","OK")))</f>
        <v/>
      </c>
      <c r="M753" s="98">
        <f>IF(B753="","",DATE(YEAR(B753),MONTH(B753),1))</f>
        <v/>
      </c>
      <c r="N753" s="86">
        <f>IF(OR(B753="",D753=""),"","CNT-"&amp;TEXT(ROW()-5,"00000"))</f>
        <v/>
      </c>
      <c r="O753" s="86">
        <f>IF(P753="","",D753&amp;"|"&amp;P753)</f>
        <v/>
      </c>
      <c r="P753" s="86">
        <f>IF(OR(D753="",F753=""),"",COUNTIFS($D$6:D753,D753,$F$6:F753,"&lt;&gt;"))</f>
        <v/>
      </c>
    </row>
    <row r="754" ht="20" customHeight="1">
      <c r="B754" s="93" t="n"/>
      <c r="C754" s="94">
        <f>IF(B754="","",WEEKNUM(B754,21))</f>
        <v/>
      </c>
      <c r="D754" s="95" t="n"/>
      <c r="E754" s="86">
        <f>IF(D754="","",IFERROR(INDEX(Eng_Item,MATCH(D754,Eng_Label,0)),"not in list"))</f>
        <v/>
      </c>
      <c r="F754" s="96" t="n"/>
      <c r="G754" s="87">
        <f>IF(OR(P754="",N(P754)&lt;=1),"",INDEX($F$6:$F$3005,MATCH(D754&amp;"|"&amp;(P754-1),$O$6:$O$3005,0)))</f>
        <v/>
      </c>
      <c r="H754" s="87">
        <f>IF(G754="","",MAX(0,G754-F754))</f>
        <v/>
      </c>
      <c r="I754" s="95" t="n"/>
      <c r="J754" s="87">
        <f>IF(D754="","",IFERROR(INDEX(Eng_PAR,MATCH(D754,Eng_Label,0)),""))</f>
        <v/>
      </c>
      <c r="K754" s="97">
        <f>IF(OR(F754="",J754=""),"",F754-J754)</f>
        <v/>
      </c>
      <c r="L754" s="86">
        <f>IF(OR(F754="",J754="",N(J754)=0),"",IF(F754/J754&lt;=cfg_Crit,"CRITICAL",IF(F754/J754&lt;=cfg_Low,"LOW","OK")))</f>
        <v/>
      </c>
      <c r="M754" s="98">
        <f>IF(B754="","",DATE(YEAR(B754),MONTH(B754),1))</f>
        <v/>
      </c>
      <c r="N754" s="86">
        <f>IF(OR(B754="",D754=""),"","CNT-"&amp;TEXT(ROW()-5,"00000"))</f>
        <v/>
      </c>
      <c r="O754" s="86">
        <f>IF(P754="","",D754&amp;"|"&amp;P754)</f>
        <v/>
      </c>
      <c r="P754" s="86">
        <f>IF(OR(D754="",F754=""),"",COUNTIFS($D$6:D754,D754,$F$6:F754,"&lt;&gt;"))</f>
        <v/>
      </c>
    </row>
    <row r="755" ht="20" customHeight="1">
      <c r="B755" s="93" t="n"/>
      <c r="C755" s="94">
        <f>IF(B755="","",WEEKNUM(B755,21))</f>
        <v/>
      </c>
      <c r="D755" s="95" t="n"/>
      <c r="E755" s="86">
        <f>IF(D755="","",IFERROR(INDEX(Eng_Item,MATCH(D755,Eng_Label,0)),"not in list"))</f>
        <v/>
      </c>
      <c r="F755" s="96" t="n"/>
      <c r="G755" s="87">
        <f>IF(OR(P755="",N(P755)&lt;=1),"",INDEX($F$6:$F$3005,MATCH(D755&amp;"|"&amp;(P755-1),$O$6:$O$3005,0)))</f>
        <v/>
      </c>
      <c r="H755" s="87">
        <f>IF(G755="","",MAX(0,G755-F755))</f>
        <v/>
      </c>
      <c r="I755" s="95" t="n"/>
      <c r="J755" s="87">
        <f>IF(D755="","",IFERROR(INDEX(Eng_PAR,MATCH(D755,Eng_Label,0)),""))</f>
        <v/>
      </c>
      <c r="K755" s="97">
        <f>IF(OR(F755="",J755=""),"",F755-J755)</f>
        <v/>
      </c>
      <c r="L755" s="86">
        <f>IF(OR(F755="",J755="",N(J755)=0),"",IF(F755/J755&lt;=cfg_Crit,"CRITICAL",IF(F755/J755&lt;=cfg_Low,"LOW","OK")))</f>
        <v/>
      </c>
      <c r="M755" s="98">
        <f>IF(B755="","",DATE(YEAR(B755),MONTH(B755),1))</f>
        <v/>
      </c>
      <c r="N755" s="86">
        <f>IF(OR(B755="",D755=""),"","CNT-"&amp;TEXT(ROW()-5,"00000"))</f>
        <v/>
      </c>
      <c r="O755" s="86">
        <f>IF(P755="","",D755&amp;"|"&amp;P755)</f>
        <v/>
      </c>
      <c r="P755" s="86">
        <f>IF(OR(D755="",F755=""),"",COUNTIFS($D$6:D755,D755,$F$6:F755,"&lt;&gt;"))</f>
        <v/>
      </c>
    </row>
    <row r="756" ht="20" customHeight="1">
      <c r="B756" s="93" t="n"/>
      <c r="C756" s="94">
        <f>IF(B756="","",WEEKNUM(B756,21))</f>
        <v/>
      </c>
      <c r="D756" s="95" t="n"/>
      <c r="E756" s="86">
        <f>IF(D756="","",IFERROR(INDEX(Eng_Item,MATCH(D756,Eng_Label,0)),"not in list"))</f>
        <v/>
      </c>
      <c r="F756" s="96" t="n"/>
      <c r="G756" s="87">
        <f>IF(OR(P756="",N(P756)&lt;=1),"",INDEX($F$6:$F$3005,MATCH(D756&amp;"|"&amp;(P756-1),$O$6:$O$3005,0)))</f>
        <v/>
      </c>
      <c r="H756" s="87">
        <f>IF(G756="","",MAX(0,G756-F756))</f>
        <v/>
      </c>
      <c r="I756" s="95" t="n"/>
      <c r="J756" s="87">
        <f>IF(D756="","",IFERROR(INDEX(Eng_PAR,MATCH(D756,Eng_Label,0)),""))</f>
        <v/>
      </c>
      <c r="K756" s="97">
        <f>IF(OR(F756="",J756=""),"",F756-J756)</f>
        <v/>
      </c>
      <c r="L756" s="86">
        <f>IF(OR(F756="",J756="",N(J756)=0),"",IF(F756/J756&lt;=cfg_Crit,"CRITICAL",IF(F756/J756&lt;=cfg_Low,"LOW","OK")))</f>
        <v/>
      </c>
      <c r="M756" s="98">
        <f>IF(B756="","",DATE(YEAR(B756),MONTH(B756),1))</f>
        <v/>
      </c>
      <c r="N756" s="86">
        <f>IF(OR(B756="",D756=""),"","CNT-"&amp;TEXT(ROW()-5,"00000"))</f>
        <v/>
      </c>
      <c r="O756" s="86">
        <f>IF(P756="","",D756&amp;"|"&amp;P756)</f>
        <v/>
      </c>
      <c r="P756" s="86">
        <f>IF(OR(D756="",F756=""),"",COUNTIFS($D$6:D756,D756,$F$6:F756,"&lt;&gt;"))</f>
        <v/>
      </c>
    </row>
    <row r="757" ht="20" customHeight="1">
      <c r="B757" s="93" t="n"/>
      <c r="C757" s="94">
        <f>IF(B757="","",WEEKNUM(B757,21))</f>
        <v/>
      </c>
      <c r="D757" s="95" t="n"/>
      <c r="E757" s="86">
        <f>IF(D757="","",IFERROR(INDEX(Eng_Item,MATCH(D757,Eng_Label,0)),"not in list"))</f>
        <v/>
      </c>
      <c r="F757" s="96" t="n"/>
      <c r="G757" s="87">
        <f>IF(OR(P757="",N(P757)&lt;=1),"",INDEX($F$6:$F$3005,MATCH(D757&amp;"|"&amp;(P757-1),$O$6:$O$3005,0)))</f>
        <v/>
      </c>
      <c r="H757" s="87">
        <f>IF(G757="","",MAX(0,G757-F757))</f>
        <v/>
      </c>
      <c r="I757" s="95" t="n"/>
      <c r="J757" s="87">
        <f>IF(D757="","",IFERROR(INDEX(Eng_PAR,MATCH(D757,Eng_Label,0)),""))</f>
        <v/>
      </c>
      <c r="K757" s="97">
        <f>IF(OR(F757="",J757=""),"",F757-J757)</f>
        <v/>
      </c>
      <c r="L757" s="86">
        <f>IF(OR(F757="",J757="",N(J757)=0),"",IF(F757/J757&lt;=cfg_Crit,"CRITICAL",IF(F757/J757&lt;=cfg_Low,"LOW","OK")))</f>
        <v/>
      </c>
      <c r="M757" s="98">
        <f>IF(B757="","",DATE(YEAR(B757),MONTH(B757),1))</f>
        <v/>
      </c>
      <c r="N757" s="86">
        <f>IF(OR(B757="",D757=""),"","CNT-"&amp;TEXT(ROW()-5,"00000"))</f>
        <v/>
      </c>
      <c r="O757" s="86">
        <f>IF(P757="","",D757&amp;"|"&amp;P757)</f>
        <v/>
      </c>
      <c r="P757" s="86">
        <f>IF(OR(D757="",F757=""),"",COUNTIFS($D$6:D757,D757,$F$6:F757,"&lt;&gt;"))</f>
        <v/>
      </c>
    </row>
    <row r="758" ht="20" customHeight="1">
      <c r="B758" s="93" t="n"/>
      <c r="C758" s="94">
        <f>IF(B758="","",WEEKNUM(B758,21))</f>
        <v/>
      </c>
      <c r="D758" s="95" t="n"/>
      <c r="E758" s="86">
        <f>IF(D758="","",IFERROR(INDEX(Eng_Item,MATCH(D758,Eng_Label,0)),"not in list"))</f>
        <v/>
      </c>
      <c r="F758" s="96" t="n"/>
      <c r="G758" s="87">
        <f>IF(OR(P758="",N(P758)&lt;=1),"",INDEX($F$6:$F$3005,MATCH(D758&amp;"|"&amp;(P758-1),$O$6:$O$3005,0)))</f>
        <v/>
      </c>
      <c r="H758" s="87">
        <f>IF(G758="","",MAX(0,G758-F758))</f>
        <v/>
      </c>
      <c r="I758" s="95" t="n"/>
      <c r="J758" s="87">
        <f>IF(D758="","",IFERROR(INDEX(Eng_PAR,MATCH(D758,Eng_Label,0)),""))</f>
        <v/>
      </c>
      <c r="K758" s="97">
        <f>IF(OR(F758="",J758=""),"",F758-J758)</f>
        <v/>
      </c>
      <c r="L758" s="86">
        <f>IF(OR(F758="",J758="",N(J758)=0),"",IF(F758/J758&lt;=cfg_Crit,"CRITICAL",IF(F758/J758&lt;=cfg_Low,"LOW","OK")))</f>
        <v/>
      </c>
      <c r="M758" s="98">
        <f>IF(B758="","",DATE(YEAR(B758),MONTH(B758),1))</f>
        <v/>
      </c>
      <c r="N758" s="86">
        <f>IF(OR(B758="",D758=""),"","CNT-"&amp;TEXT(ROW()-5,"00000"))</f>
        <v/>
      </c>
      <c r="O758" s="86">
        <f>IF(P758="","",D758&amp;"|"&amp;P758)</f>
        <v/>
      </c>
      <c r="P758" s="86">
        <f>IF(OR(D758="",F758=""),"",COUNTIFS($D$6:D758,D758,$F$6:F758,"&lt;&gt;"))</f>
        <v/>
      </c>
    </row>
    <row r="759" ht="20" customHeight="1">
      <c r="B759" s="93" t="n"/>
      <c r="C759" s="94">
        <f>IF(B759="","",WEEKNUM(B759,21))</f>
        <v/>
      </c>
      <c r="D759" s="95" t="n"/>
      <c r="E759" s="86">
        <f>IF(D759="","",IFERROR(INDEX(Eng_Item,MATCH(D759,Eng_Label,0)),"not in list"))</f>
        <v/>
      </c>
      <c r="F759" s="96" t="n"/>
      <c r="G759" s="87">
        <f>IF(OR(P759="",N(P759)&lt;=1),"",INDEX($F$6:$F$3005,MATCH(D759&amp;"|"&amp;(P759-1),$O$6:$O$3005,0)))</f>
        <v/>
      </c>
      <c r="H759" s="87">
        <f>IF(G759="","",MAX(0,G759-F759))</f>
        <v/>
      </c>
      <c r="I759" s="95" t="n"/>
      <c r="J759" s="87">
        <f>IF(D759="","",IFERROR(INDEX(Eng_PAR,MATCH(D759,Eng_Label,0)),""))</f>
        <v/>
      </c>
      <c r="K759" s="97">
        <f>IF(OR(F759="",J759=""),"",F759-J759)</f>
        <v/>
      </c>
      <c r="L759" s="86">
        <f>IF(OR(F759="",J759="",N(J759)=0),"",IF(F759/J759&lt;=cfg_Crit,"CRITICAL",IF(F759/J759&lt;=cfg_Low,"LOW","OK")))</f>
        <v/>
      </c>
      <c r="M759" s="98">
        <f>IF(B759="","",DATE(YEAR(B759),MONTH(B759),1))</f>
        <v/>
      </c>
      <c r="N759" s="86">
        <f>IF(OR(B759="",D759=""),"","CNT-"&amp;TEXT(ROW()-5,"00000"))</f>
        <v/>
      </c>
      <c r="O759" s="86">
        <f>IF(P759="","",D759&amp;"|"&amp;P759)</f>
        <v/>
      </c>
      <c r="P759" s="86">
        <f>IF(OR(D759="",F759=""),"",COUNTIFS($D$6:D759,D759,$F$6:F759,"&lt;&gt;"))</f>
        <v/>
      </c>
    </row>
    <row r="760" ht="20" customHeight="1">
      <c r="B760" s="93" t="n"/>
      <c r="C760" s="94">
        <f>IF(B760="","",WEEKNUM(B760,21))</f>
        <v/>
      </c>
      <c r="D760" s="95" t="n"/>
      <c r="E760" s="86">
        <f>IF(D760="","",IFERROR(INDEX(Eng_Item,MATCH(D760,Eng_Label,0)),"not in list"))</f>
        <v/>
      </c>
      <c r="F760" s="96" t="n"/>
      <c r="G760" s="87">
        <f>IF(OR(P760="",N(P760)&lt;=1),"",INDEX($F$6:$F$3005,MATCH(D760&amp;"|"&amp;(P760-1),$O$6:$O$3005,0)))</f>
        <v/>
      </c>
      <c r="H760" s="87">
        <f>IF(G760="","",MAX(0,G760-F760))</f>
        <v/>
      </c>
      <c r="I760" s="95" t="n"/>
      <c r="J760" s="87">
        <f>IF(D760="","",IFERROR(INDEX(Eng_PAR,MATCH(D760,Eng_Label,0)),""))</f>
        <v/>
      </c>
      <c r="K760" s="97">
        <f>IF(OR(F760="",J760=""),"",F760-J760)</f>
        <v/>
      </c>
      <c r="L760" s="86">
        <f>IF(OR(F760="",J760="",N(J760)=0),"",IF(F760/J760&lt;=cfg_Crit,"CRITICAL",IF(F760/J760&lt;=cfg_Low,"LOW","OK")))</f>
        <v/>
      </c>
      <c r="M760" s="98">
        <f>IF(B760="","",DATE(YEAR(B760),MONTH(B760),1))</f>
        <v/>
      </c>
      <c r="N760" s="86">
        <f>IF(OR(B760="",D760=""),"","CNT-"&amp;TEXT(ROW()-5,"00000"))</f>
        <v/>
      </c>
      <c r="O760" s="86">
        <f>IF(P760="","",D760&amp;"|"&amp;P760)</f>
        <v/>
      </c>
      <c r="P760" s="86">
        <f>IF(OR(D760="",F760=""),"",COUNTIFS($D$6:D760,D760,$F$6:F760,"&lt;&gt;"))</f>
        <v/>
      </c>
    </row>
    <row r="761" ht="20" customHeight="1">
      <c r="B761" s="93" t="n"/>
      <c r="C761" s="94">
        <f>IF(B761="","",WEEKNUM(B761,21))</f>
        <v/>
      </c>
      <c r="D761" s="95" t="n"/>
      <c r="E761" s="86">
        <f>IF(D761="","",IFERROR(INDEX(Eng_Item,MATCH(D761,Eng_Label,0)),"not in list"))</f>
        <v/>
      </c>
      <c r="F761" s="96" t="n"/>
      <c r="G761" s="87">
        <f>IF(OR(P761="",N(P761)&lt;=1),"",INDEX($F$6:$F$3005,MATCH(D761&amp;"|"&amp;(P761-1),$O$6:$O$3005,0)))</f>
        <v/>
      </c>
      <c r="H761" s="87">
        <f>IF(G761="","",MAX(0,G761-F761))</f>
        <v/>
      </c>
      <c r="I761" s="95" t="n"/>
      <c r="J761" s="87">
        <f>IF(D761="","",IFERROR(INDEX(Eng_PAR,MATCH(D761,Eng_Label,0)),""))</f>
        <v/>
      </c>
      <c r="K761" s="97">
        <f>IF(OR(F761="",J761=""),"",F761-J761)</f>
        <v/>
      </c>
      <c r="L761" s="86">
        <f>IF(OR(F761="",J761="",N(J761)=0),"",IF(F761/J761&lt;=cfg_Crit,"CRITICAL",IF(F761/J761&lt;=cfg_Low,"LOW","OK")))</f>
        <v/>
      </c>
      <c r="M761" s="98">
        <f>IF(B761="","",DATE(YEAR(B761),MONTH(B761),1))</f>
        <v/>
      </c>
      <c r="N761" s="86">
        <f>IF(OR(B761="",D761=""),"","CNT-"&amp;TEXT(ROW()-5,"00000"))</f>
        <v/>
      </c>
      <c r="O761" s="86">
        <f>IF(P761="","",D761&amp;"|"&amp;P761)</f>
        <v/>
      </c>
      <c r="P761" s="86">
        <f>IF(OR(D761="",F761=""),"",COUNTIFS($D$6:D761,D761,$F$6:F761,"&lt;&gt;"))</f>
        <v/>
      </c>
    </row>
    <row r="762" ht="20" customHeight="1">
      <c r="B762" s="93" t="n"/>
      <c r="C762" s="94">
        <f>IF(B762="","",WEEKNUM(B762,21))</f>
        <v/>
      </c>
      <c r="D762" s="95" t="n"/>
      <c r="E762" s="86">
        <f>IF(D762="","",IFERROR(INDEX(Eng_Item,MATCH(D762,Eng_Label,0)),"not in list"))</f>
        <v/>
      </c>
      <c r="F762" s="96" t="n"/>
      <c r="G762" s="87">
        <f>IF(OR(P762="",N(P762)&lt;=1),"",INDEX($F$6:$F$3005,MATCH(D762&amp;"|"&amp;(P762-1),$O$6:$O$3005,0)))</f>
        <v/>
      </c>
      <c r="H762" s="87">
        <f>IF(G762="","",MAX(0,G762-F762))</f>
        <v/>
      </c>
      <c r="I762" s="95" t="n"/>
      <c r="J762" s="87">
        <f>IF(D762="","",IFERROR(INDEX(Eng_PAR,MATCH(D762,Eng_Label,0)),""))</f>
        <v/>
      </c>
      <c r="K762" s="97">
        <f>IF(OR(F762="",J762=""),"",F762-J762)</f>
        <v/>
      </c>
      <c r="L762" s="86">
        <f>IF(OR(F762="",J762="",N(J762)=0),"",IF(F762/J762&lt;=cfg_Crit,"CRITICAL",IF(F762/J762&lt;=cfg_Low,"LOW","OK")))</f>
        <v/>
      </c>
      <c r="M762" s="98">
        <f>IF(B762="","",DATE(YEAR(B762),MONTH(B762),1))</f>
        <v/>
      </c>
      <c r="N762" s="86">
        <f>IF(OR(B762="",D762=""),"","CNT-"&amp;TEXT(ROW()-5,"00000"))</f>
        <v/>
      </c>
      <c r="O762" s="86">
        <f>IF(P762="","",D762&amp;"|"&amp;P762)</f>
        <v/>
      </c>
      <c r="P762" s="86">
        <f>IF(OR(D762="",F762=""),"",COUNTIFS($D$6:D762,D762,$F$6:F762,"&lt;&gt;"))</f>
        <v/>
      </c>
    </row>
    <row r="763" ht="20" customHeight="1">
      <c r="B763" s="93" t="n"/>
      <c r="C763" s="94">
        <f>IF(B763="","",WEEKNUM(B763,21))</f>
        <v/>
      </c>
      <c r="D763" s="95" t="n"/>
      <c r="E763" s="86">
        <f>IF(D763="","",IFERROR(INDEX(Eng_Item,MATCH(D763,Eng_Label,0)),"not in list"))</f>
        <v/>
      </c>
      <c r="F763" s="96" t="n"/>
      <c r="G763" s="87">
        <f>IF(OR(P763="",N(P763)&lt;=1),"",INDEX($F$6:$F$3005,MATCH(D763&amp;"|"&amp;(P763-1),$O$6:$O$3005,0)))</f>
        <v/>
      </c>
      <c r="H763" s="87">
        <f>IF(G763="","",MAX(0,G763-F763))</f>
        <v/>
      </c>
      <c r="I763" s="95" t="n"/>
      <c r="J763" s="87">
        <f>IF(D763="","",IFERROR(INDEX(Eng_PAR,MATCH(D763,Eng_Label,0)),""))</f>
        <v/>
      </c>
      <c r="K763" s="97">
        <f>IF(OR(F763="",J763=""),"",F763-J763)</f>
        <v/>
      </c>
      <c r="L763" s="86">
        <f>IF(OR(F763="",J763="",N(J763)=0),"",IF(F763/J763&lt;=cfg_Crit,"CRITICAL",IF(F763/J763&lt;=cfg_Low,"LOW","OK")))</f>
        <v/>
      </c>
      <c r="M763" s="98">
        <f>IF(B763="","",DATE(YEAR(B763),MONTH(B763),1))</f>
        <v/>
      </c>
      <c r="N763" s="86">
        <f>IF(OR(B763="",D763=""),"","CNT-"&amp;TEXT(ROW()-5,"00000"))</f>
        <v/>
      </c>
      <c r="O763" s="86">
        <f>IF(P763="","",D763&amp;"|"&amp;P763)</f>
        <v/>
      </c>
      <c r="P763" s="86">
        <f>IF(OR(D763="",F763=""),"",COUNTIFS($D$6:D763,D763,$F$6:F763,"&lt;&gt;"))</f>
        <v/>
      </c>
    </row>
    <row r="764" ht="20" customHeight="1">
      <c r="B764" s="93" t="n"/>
      <c r="C764" s="94">
        <f>IF(B764="","",WEEKNUM(B764,21))</f>
        <v/>
      </c>
      <c r="D764" s="95" t="n"/>
      <c r="E764" s="86">
        <f>IF(D764="","",IFERROR(INDEX(Eng_Item,MATCH(D764,Eng_Label,0)),"not in list"))</f>
        <v/>
      </c>
      <c r="F764" s="96" t="n"/>
      <c r="G764" s="87">
        <f>IF(OR(P764="",N(P764)&lt;=1),"",INDEX($F$6:$F$3005,MATCH(D764&amp;"|"&amp;(P764-1),$O$6:$O$3005,0)))</f>
        <v/>
      </c>
      <c r="H764" s="87">
        <f>IF(G764="","",MAX(0,G764-F764))</f>
        <v/>
      </c>
      <c r="I764" s="95" t="n"/>
      <c r="J764" s="87">
        <f>IF(D764="","",IFERROR(INDEX(Eng_PAR,MATCH(D764,Eng_Label,0)),""))</f>
        <v/>
      </c>
      <c r="K764" s="97">
        <f>IF(OR(F764="",J764=""),"",F764-J764)</f>
        <v/>
      </c>
      <c r="L764" s="86">
        <f>IF(OR(F764="",J764="",N(J764)=0),"",IF(F764/J764&lt;=cfg_Crit,"CRITICAL",IF(F764/J764&lt;=cfg_Low,"LOW","OK")))</f>
        <v/>
      </c>
      <c r="M764" s="98">
        <f>IF(B764="","",DATE(YEAR(B764),MONTH(B764),1))</f>
        <v/>
      </c>
      <c r="N764" s="86">
        <f>IF(OR(B764="",D764=""),"","CNT-"&amp;TEXT(ROW()-5,"00000"))</f>
        <v/>
      </c>
      <c r="O764" s="86">
        <f>IF(P764="","",D764&amp;"|"&amp;P764)</f>
        <v/>
      </c>
      <c r="P764" s="86">
        <f>IF(OR(D764="",F764=""),"",COUNTIFS($D$6:D764,D764,$F$6:F764,"&lt;&gt;"))</f>
        <v/>
      </c>
    </row>
    <row r="765" ht="20" customHeight="1">
      <c r="B765" s="93" t="n"/>
      <c r="C765" s="94">
        <f>IF(B765="","",WEEKNUM(B765,21))</f>
        <v/>
      </c>
      <c r="D765" s="95" t="n"/>
      <c r="E765" s="86">
        <f>IF(D765="","",IFERROR(INDEX(Eng_Item,MATCH(D765,Eng_Label,0)),"not in list"))</f>
        <v/>
      </c>
      <c r="F765" s="96" t="n"/>
      <c r="G765" s="87">
        <f>IF(OR(P765="",N(P765)&lt;=1),"",INDEX($F$6:$F$3005,MATCH(D765&amp;"|"&amp;(P765-1),$O$6:$O$3005,0)))</f>
        <v/>
      </c>
      <c r="H765" s="87">
        <f>IF(G765="","",MAX(0,G765-F765))</f>
        <v/>
      </c>
      <c r="I765" s="95" t="n"/>
      <c r="J765" s="87">
        <f>IF(D765="","",IFERROR(INDEX(Eng_PAR,MATCH(D765,Eng_Label,0)),""))</f>
        <v/>
      </c>
      <c r="K765" s="97">
        <f>IF(OR(F765="",J765=""),"",F765-J765)</f>
        <v/>
      </c>
      <c r="L765" s="86">
        <f>IF(OR(F765="",J765="",N(J765)=0),"",IF(F765/J765&lt;=cfg_Crit,"CRITICAL",IF(F765/J765&lt;=cfg_Low,"LOW","OK")))</f>
        <v/>
      </c>
      <c r="M765" s="98">
        <f>IF(B765="","",DATE(YEAR(B765),MONTH(B765),1))</f>
        <v/>
      </c>
      <c r="N765" s="86">
        <f>IF(OR(B765="",D765=""),"","CNT-"&amp;TEXT(ROW()-5,"00000"))</f>
        <v/>
      </c>
      <c r="O765" s="86">
        <f>IF(P765="","",D765&amp;"|"&amp;P765)</f>
        <v/>
      </c>
      <c r="P765" s="86">
        <f>IF(OR(D765="",F765=""),"",COUNTIFS($D$6:D765,D765,$F$6:F765,"&lt;&gt;"))</f>
        <v/>
      </c>
    </row>
    <row r="766" ht="20" customHeight="1">
      <c r="B766" s="93" t="n"/>
      <c r="C766" s="94">
        <f>IF(B766="","",WEEKNUM(B766,21))</f>
        <v/>
      </c>
      <c r="D766" s="95" t="n"/>
      <c r="E766" s="86">
        <f>IF(D766="","",IFERROR(INDEX(Eng_Item,MATCH(D766,Eng_Label,0)),"not in list"))</f>
        <v/>
      </c>
      <c r="F766" s="96" t="n"/>
      <c r="G766" s="87">
        <f>IF(OR(P766="",N(P766)&lt;=1),"",INDEX($F$6:$F$3005,MATCH(D766&amp;"|"&amp;(P766-1),$O$6:$O$3005,0)))</f>
        <v/>
      </c>
      <c r="H766" s="87">
        <f>IF(G766="","",MAX(0,G766-F766))</f>
        <v/>
      </c>
      <c r="I766" s="95" t="n"/>
      <c r="J766" s="87">
        <f>IF(D766="","",IFERROR(INDEX(Eng_PAR,MATCH(D766,Eng_Label,0)),""))</f>
        <v/>
      </c>
      <c r="K766" s="97">
        <f>IF(OR(F766="",J766=""),"",F766-J766)</f>
        <v/>
      </c>
      <c r="L766" s="86">
        <f>IF(OR(F766="",J766="",N(J766)=0),"",IF(F766/J766&lt;=cfg_Crit,"CRITICAL",IF(F766/J766&lt;=cfg_Low,"LOW","OK")))</f>
        <v/>
      </c>
      <c r="M766" s="98">
        <f>IF(B766="","",DATE(YEAR(B766),MONTH(B766),1))</f>
        <v/>
      </c>
      <c r="N766" s="86">
        <f>IF(OR(B766="",D766=""),"","CNT-"&amp;TEXT(ROW()-5,"00000"))</f>
        <v/>
      </c>
      <c r="O766" s="86">
        <f>IF(P766="","",D766&amp;"|"&amp;P766)</f>
        <v/>
      </c>
      <c r="P766" s="86">
        <f>IF(OR(D766="",F766=""),"",COUNTIFS($D$6:D766,D766,$F$6:F766,"&lt;&gt;"))</f>
        <v/>
      </c>
    </row>
    <row r="767" ht="20" customHeight="1">
      <c r="B767" s="93" t="n"/>
      <c r="C767" s="94">
        <f>IF(B767="","",WEEKNUM(B767,21))</f>
        <v/>
      </c>
      <c r="D767" s="95" t="n"/>
      <c r="E767" s="86">
        <f>IF(D767="","",IFERROR(INDEX(Eng_Item,MATCH(D767,Eng_Label,0)),"not in list"))</f>
        <v/>
      </c>
      <c r="F767" s="96" t="n"/>
      <c r="G767" s="87">
        <f>IF(OR(P767="",N(P767)&lt;=1),"",INDEX($F$6:$F$3005,MATCH(D767&amp;"|"&amp;(P767-1),$O$6:$O$3005,0)))</f>
        <v/>
      </c>
      <c r="H767" s="87">
        <f>IF(G767="","",MAX(0,G767-F767))</f>
        <v/>
      </c>
      <c r="I767" s="95" t="n"/>
      <c r="J767" s="87">
        <f>IF(D767="","",IFERROR(INDEX(Eng_PAR,MATCH(D767,Eng_Label,0)),""))</f>
        <v/>
      </c>
      <c r="K767" s="97">
        <f>IF(OR(F767="",J767=""),"",F767-J767)</f>
        <v/>
      </c>
      <c r="L767" s="86">
        <f>IF(OR(F767="",J767="",N(J767)=0),"",IF(F767/J767&lt;=cfg_Crit,"CRITICAL",IF(F767/J767&lt;=cfg_Low,"LOW","OK")))</f>
        <v/>
      </c>
      <c r="M767" s="98">
        <f>IF(B767="","",DATE(YEAR(B767),MONTH(B767),1))</f>
        <v/>
      </c>
      <c r="N767" s="86">
        <f>IF(OR(B767="",D767=""),"","CNT-"&amp;TEXT(ROW()-5,"00000"))</f>
        <v/>
      </c>
      <c r="O767" s="86">
        <f>IF(P767="","",D767&amp;"|"&amp;P767)</f>
        <v/>
      </c>
      <c r="P767" s="86">
        <f>IF(OR(D767="",F767=""),"",COUNTIFS($D$6:D767,D767,$F$6:F767,"&lt;&gt;"))</f>
        <v/>
      </c>
    </row>
    <row r="768" ht="20" customHeight="1">
      <c r="B768" s="93" t="n"/>
      <c r="C768" s="94">
        <f>IF(B768="","",WEEKNUM(B768,21))</f>
        <v/>
      </c>
      <c r="D768" s="95" t="n"/>
      <c r="E768" s="86">
        <f>IF(D768="","",IFERROR(INDEX(Eng_Item,MATCH(D768,Eng_Label,0)),"not in list"))</f>
        <v/>
      </c>
      <c r="F768" s="96" t="n"/>
      <c r="G768" s="87">
        <f>IF(OR(P768="",N(P768)&lt;=1),"",INDEX($F$6:$F$3005,MATCH(D768&amp;"|"&amp;(P768-1),$O$6:$O$3005,0)))</f>
        <v/>
      </c>
      <c r="H768" s="87">
        <f>IF(G768="","",MAX(0,G768-F768))</f>
        <v/>
      </c>
      <c r="I768" s="95" t="n"/>
      <c r="J768" s="87">
        <f>IF(D768="","",IFERROR(INDEX(Eng_PAR,MATCH(D768,Eng_Label,0)),""))</f>
        <v/>
      </c>
      <c r="K768" s="97">
        <f>IF(OR(F768="",J768=""),"",F768-J768)</f>
        <v/>
      </c>
      <c r="L768" s="86">
        <f>IF(OR(F768="",J768="",N(J768)=0),"",IF(F768/J768&lt;=cfg_Crit,"CRITICAL",IF(F768/J768&lt;=cfg_Low,"LOW","OK")))</f>
        <v/>
      </c>
      <c r="M768" s="98">
        <f>IF(B768="","",DATE(YEAR(B768),MONTH(B768),1))</f>
        <v/>
      </c>
      <c r="N768" s="86">
        <f>IF(OR(B768="",D768=""),"","CNT-"&amp;TEXT(ROW()-5,"00000"))</f>
        <v/>
      </c>
      <c r="O768" s="86">
        <f>IF(P768="","",D768&amp;"|"&amp;P768)</f>
        <v/>
      </c>
      <c r="P768" s="86">
        <f>IF(OR(D768="",F768=""),"",COUNTIFS($D$6:D768,D768,$F$6:F768,"&lt;&gt;"))</f>
        <v/>
      </c>
    </row>
    <row r="769" ht="20" customHeight="1">
      <c r="B769" s="93" t="n"/>
      <c r="C769" s="94">
        <f>IF(B769="","",WEEKNUM(B769,21))</f>
        <v/>
      </c>
      <c r="D769" s="95" t="n"/>
      <c r="E769" s="86">
        <f>IF(D769="","",IFERROR(INDEX(Eng_Item,MATCH(D769,Eng_Label,0)),"not in list"))</f>
        <v/>
      </c>
      <c r="F769" s="96" t="n"/>
      <c r="G769" s="87">
        <f>IF(OR(P769="",N(P769)&lt;=1),"",INDEX($F$6:$F$3005,MATCH(D769&amp;"|"&amp;(P769-1),$O$6:$O$3005,0)))</f>
        <v/>
      </c>
      <c r="H769" s="87">
        <f>IF(G769="","",MAX(0,G769-F769))</f>
        <v/>
      </c>
      <c r="I769" s="95" t="n"/>
      <c r="J769" s="87">
        <f>IF(D769="","",IFERROR(INDEX(Eng_PAR,MATCH(D769,Eng_Label,0)),""))</f>
        <v/>
      </c>
      <c r="K769" s="97">
        <f>IF(OR(F769="",J769=""),"",F769-J769)</f>
        <v/>
      </c>
      <c r="L769" s="86">
        <f>IF(OR(F769="",J769="",N(J769)=0),"",IF(F769/J769&lt;=cfg_Crit,"CRITICAL",IF(F769/J769&lt;=cfg_Low,"LOW","OK")))</f>
        <v/>
      </c>
      <c r="M769" s="98">
        <f>IF(B769="","",DATE(YEAR(B769),MONTH(B769),1))</f>
        <v/>
      </c>
      <c r="N769" s="86">
        <f>IF(OR(B769="",D769=""),"","CNT-"&amp;TEXT(ROW()-5,"00000"))</f>
        <v/>
      </c>
      <c r="O769" s="86">
        <f>IF(P769="","",D769&amp;"|"&amp;P769)</f>
        <v/>
      </c>
      <c r="P769" s="86">
        <f>IF(OR(D769="",F769=""),"",COUNTIFS($D$6:D769,D769,$F$6:F769,"&lt;&gt;"))</f>
        <v/>
      </c>
    </row>
    <row r="770" ht="20" customHeight="1">
      <c r="B770" s="93" t="n"/>
      <c r="C770" s="94">
        <f>IF(B770="","",WEEKNUM(B770,21))</f>
        <v/>
      </c>
      <c r="D770" s="95" t="n"/>
      <c r="E770" s="86">
        <f>IF(D770="","",IFERROR(INDEX(Eng_Item,MATCH(D770,Eng_Label,0)),"not in list"))</f>
        <v/>
      </c>
      <c r="F770" s="96" t="n"/>
      <c r="G770" s="87">
        <f>IF(OR(P770="",N(P770)&lt;=1),"",INDEX($F$6:$F$3005,MATCH(D770&amp;"|"&amp;(P770-1),$O$6:$O$3005,0)))</f>
        <v/>
      </c>
      <c r="H770" s="87">
        <f>IF(G770="","",MAX(0,G770-F770))</f>
        <v/>
      </c>
      <c r="I770" s="95" t="n"/>
      <c r="J770" s="87">
        <f>IF(D770="","",IFERROR(INDEX(Eng_PAR,MATCH(D770,Eng_Label,0)),""))</f>
        <v/>
      </c>
      <c r="K770" s="97">
        <f>IF(OR(F770="",J770=""),"",F770-J770)</f>
        <v/>
      </c>
      <c r="L770" s="86">
        <f>IF(OR(F770="",J770="",N(J770)=0),"",IF(F770/J770&lt;=cfg_Crit,"CRITICAL",IF(F770/J770&lt;=cfg_Low,"LOW","OK")))</f>
        <v/>
      </c>
      <c r="M770" s="98">
        <f>IF(B770="","",DATE(YEAR(B770),MONTH(B770),1))</f>
        <v/>
      </c>
      <c r="N770" s="86">
        <f>IF(OR(B770="",D770=""),"","CNT-"&amp;TEXT(ROW()-5,"00000"))</f>
        <v/>
      </c>
      <c r="O770" s="86">
        <f>IF(P770="","",D770&amp;"|"&amp;P770)</f>
        <v/>
      </c>
      <c r="P770" s="86">
        <f>IF(OR(D770="",F770=""),"",COUNTIFS($D$6:D770,D770,$F$6:F770,"&lt;&gt;"))</f>
        <v/>
      </c>
    </row>
    <row r="771" ht="20" customHeight="1">
      <c r="B771" s="93" t="n"/>
      <c r="C771" s="94">
        <f>IF(B771="","",WEEKNUM(B771,21))</f>
        <v/>
      </c>
      <c r="D771" s="95" t="n"/>
      <c r="E771" s="86">
        <f>IF(D771="","",IFERROR(INDEX(Eng_Item,MATCH(D771,Eng_Label,0)),"not in list"))</f>
        <v/>
      </c>
      <c r="F771" s="96" t="n"/>
      <c r="G771" s="87">
        <f>IF(OR(P771="",N(P771)&lt;=1),"",INDEX($F$6:$F$3005,MATCH(D771&amp;"|"&amp;(P771-1),$O$6:$O$3005,0)))</f>
        <v/>
      </c>
      <c r="H771" s="87">
        <f>IF(G771="","",MAX(0,G771-F771))</f>
        <v/>
      </c>
      <c r="I771" s="95" t="n"/>
      <c r="J771" s="87">
        <f>IF(D771="","",IFERROR(INDEX(Eng_PAR,MATCH(D771,Eng_Label,0)),""))</f>
        <v/>
      </c>
      <c r="K771" s="97">
        <f>IF(OR(F771="",J771=""),"",F771-J771)</f>
        <v/>
      </c>
      <c r="L771" s="86">
        <f>IF(OR(F771="",J771="",N(J771)=0),"",IF(F771/J771&lt;=cfg_Crit,"CRITICAL",IF(F771/J771&lt;=cfg_Low,"LOW","OK")))</f>
        <v/>
      </c>
      <c r="M771" s="98">
        <f>IF(B771="","",DATE(YEAR(B771),MONTH(B771),1))</f>
        <v/>
      </c>
      <c r="N771" s="86">
        <f>IF(OR(B771="",D771=""),"","CNT-"&amp;TEXT(ROW()-5,"00000"))</f>
        <v/>
      </c>
      <c r="O771" s="86">
        <f>IF(P771="","",D771&amp;"|"&amp;P771)</f>
        <v/>
      </c>
      <c r="P771" s="86">
        <f>IF(OR(D771="",F771=""),"",COUNTIFS($D$6:D771,D771,$F$6:F771,"&lt;&gt;"))</f>
        <v/>
      </c>
    </row>
    <row r="772" ht="20" customHeight="1">
      <c r="B772" s="93" t="n"/>
      <c r="C772" s="94">
        <f>IF(B772="","",WEEKNUM(B772,21))</f>
        <v/>
      </c>
      <c r="D772" s="95" t="n"/>
      <c r="E772" s="86">
        <f>IF(D772="","",IFERROR(INDEX(Eng_Item,MATCH(D772,Eng_Label,0)),"not in list"))</f>
        <v/>
      </c>
      <c r="F772" s="96" t="n"/>
      <c r="G772" s="87">
        <f>IF(OR(P772="",N(P772)&lt;=1),"",INDEX($F$6:$F$3005,MATCH(D772&amp;"|"&amp;(P772-1),$O$6:$O$3005,0)))</f>
        <v/>
      </c>
      <c r="H772" s="87">
        <f>IF(G772="","",MAX(0,G772-F772))</f>
        <v/>
      </c>
      <c r="I772" s="95" t="n"/>
      <c r="J772" s="87">
        <f>IF(D772="","",IFERROR(INDEX(Eng_PAR,MATCH(D772,Eng_Label,0)),""))</f>
        <v/>
      </c>
      <c r="K772" s="97">
        <f>IF(OR(F772="",J772=""),"",F772-J772)</f>
        <v/>
      </c>
      <c r="L772" s="86">
        <f>IF(OR(F772="",J772="",N(J772)=0),"",IF(F772/J772&lt;=cfg_Crit,"CRITICAL",IF(F772/J772&lt;=cfg_Low,"LOW","OK")))</f>
        <v/>
      </c>
      <c r="M772" s="98">
        <f>IF(B772="","",DATE(YEAR(B772),MONTH(B772),1))</f>
        <v/>
      </c>
      <c r="N772" s="86">
        <f>IF(OR(B772="",D772=""),"","CNT-"&amp;TEXT(ROW()-5,"00000"))</f>
        <v/>
      </c>
      <c r="O772" s="86">
        <f>IF(P772="","",D772&amp;"|"&amp;P772)</f>
        <v/>
      </c>
      <c r="P772" s="86">
        <f>IF(OR(D772="",F772=""),"",COUNTIFS($D$6:D772,D772,$F$6:F772,"&lt;&gt;"))</f>
        <v/>
      </c>
    </row>
    <row r="773" ht="20" customHeight="1">
      <c r="B773" s="93" t="n"/>
      <c r="C773" s="94">
        <f>IF(B773="","",WEEKNUM(B773,21))</f>
        <v/>
      </c>
      <c r="D773" s="95" t="n"/>
      <c r="E773" s="86">
        <f>IF(D773="","",IFERROR(INDEX(Eng_Item,MATCH(D773,Eng_Label,0)),"not in list"))</f>
        <v/>
      </c>
      <c r="F773" s="96" t="n"/>
      <c r="G773" s="87">
        <f>IF(OR(P773="",N(P773)&lt;=1),"",INDEX($F$6:$F$3005,MATCH(D773&amp;"|"&amp;(P773-1),$O$6:$O$3005,0)))</f>
        <v/>
      </c>
      <c r="H773" s="87">
        <f>IF(G773="","",MAX(0,G773-F773))</f>
        <v/>
      </c>
      <c r="I773" s="95" t="n"/>
      <c r="J773" s="87">
        <f>IF(D773="","",IFERROR(INDEX(Eng_PAR,MATCH(D773,Eng_Label,0)),""))</f>
        <v/>
      </c>
      <c r="K773" s="97">
        <f>IF(OR(F773="",J773=""),"",F773-J773)</f>
        <v/>
      </c>
      <c r="L773" s="86">
        <f>IF(OR(F773="",J773="",N(J773)=0),"",IF(F773/J773&lt;=cfg_Crit,"CRITICAL",IF(F773/J773&lt;=cfg_Low,"LOW","OK")))</f>
        <v/>
      </c>
      <c r="M773" s="98">
        <f>IF(B773="","",DATE(YEAR(B773),MONTH(B773),1))</f>
        <v/>
      </c>
      <c r="N773" s="86">
        <f>IF(OR(B773="",D773=""),"","CNT-"&amp;TEXT(ROW()-5,"00000"))</f>
        <v/>
      </c>
      <c r="O773" s="86">
        <f>IF(P773="","",D773&amp;"|"&amp;P773)</f>
        <v/>
      </c>
      <c r="P773" s="86">
        <f>IF(OR(D773="",F773=""),"",COUNTIFS($D$6:D773,D773,$F$6:F773,"&lt;&gt;"))</f>
        <v/>
      </c>
    </row>
    <row r="774" ht="20" customHeight="1">
      <c r="B774" s="93" t="n"/>
      <c r="C774" s="94">
        <f>IF(B774="","",WEEKNUM(B774,21))</f>
        <v/>
      </c>
      <c r="D774" s="95" t="n"/>
      <c r="E774" s="86">
        <f>IF(D774="","",IFERROR(INDEX(Eng_Item,MATCH(D774,Eng_Label,0)),"not in list"))</f>
        <v/>
      </c>
      <c r="F774" s="96" t="n"/>
      <c r="G774" s="87">
        <f>IF(OR(P774="",N(P774)&lt;=1),"",INDEX($F$6:$F$3005,MATCH(D774&amp;"|"&amp;(P774-1),$O$6:$O$3005,0)))</f>
        <v/>
      </c>
      <c r="H774" s="87">
        <f>IF(G774="","",MAX(0,G774-F774))</f>
        <v/>
      </c>
      <c r="I774" s="95" t="n"/>
      <c r="J774" s="87">
        <f>IF(D774="","",IFERROR(INDEX(Eng_PAR,MATCH(D774,Eng_Label,0)),""))</f>
        <v/>
      </c>
      <c r="K774" s="97">
        <f>IF(OR(F774="",J774=""),"",F774-J774)</f>
        <v/>
      </c>
      <c r="L774" s="86">
        <f>IF(OR(F774="",J774="",N(J774)=0),"",IF(F774/J774&lt;=cfg_Crit,"CRITICAL",IF(F774/J774&lt;=cfg_Low,"LOW","OK")))</f>
        <v/>
      </c>
      <c r="M774" s="98">
        <f>IF(B774="","",DATE(YEAR(B774),MONTH(B774),1))</f>
        <v/>
      </c>
      <c r="N774" s="86">
        <f>IF(OR(B774="",D774=""),"","CNT-"&amp;TEXT(ROW()-5,"00000"))</f>
        <v/>
      </c>
      <c r="O774" s="86">
        <f>IF(P774="","",D774&amp;"|"&amp;P774)</f>
        <v/>
      </c>
      <c r="P774" s="86">
        <f>IF(OR(D774="",F774=""),"",COUNTIFS($D$6:D774,D774,$F$6:F774,"&lt;&gt;"))</f>
        <v/>
      </c>
    </row>
    <row r="775" ht="20" customHeight="1">
      <c r="B775" s="93" t="n"/>
      <c r="C775" s="94">
        <f>IF(B775="","",WEEKNUM(B775,21))</f>
        <v/>
      </c>
      <c r="D775" s="95" t="n"/>
      <c r="E775" s="86">
        <f>IF(D775="","",IFERROR(INDEX(Eng_Item,MATCH(D775,Eng_Label,0)),"not in list"))</f>
        <v/>
      </c>
      <c r="F775" s="96" t="n"/>
      <c r="G775" s="87">
        <f>IF(OR(P775="",N(P775)&lt;=1),"",INDEX($F$6:$F$3005,MATCH(D775&amp;"|"&amp;(P775-1),$O$6:$O$3005,0)))</f>
        <v/>
      </c>
      <c r="H775" s="87">
        <f>IF(G775="","",MAX(0,G775-F775))</f>
        <v/>
      </c>
      <c r="I775" s="95" t="n"/>
      <c r="J775" s="87">
        <f>IF(D775="","",IFERROR(INDEX(Eng_PAR,MATCH(D775,Eng_Label,0)),""))</f>
        <v/>
      </c>
      <c r="K775" s="97">
        <f>IF(OR(F775="",J775=""),"",F775-J775)</f>
        <v/>
      </c>
      <c r="L775" s="86">
        <f>IF(OR(F775="",J775="",N(J775)=0),"",IF(F775/J775&lt;=cfg_Crit,"CRITICAL",IF(F775/J775&lt;=cfg_Low,"LOW","OK")))</f>
        <v/>
      </c>
      <c r="M775" s="98">
        <f>IF(B775="","",DATE(YEAR(B775),MONTH(B775),1))</f>
        <v/>
      </c>
      <c r="N775" s="86">
        <f>IF(OR(B775="",D775=""),"","CNT-"&amp;TEXT(ROW()-5,"00000"))</f>
        <v/>
      </c>
      <c r="O775" s="86">
        <f>IF(P775="","",D775&amp;"|"&amp;P775)</f>
        <v/>
      </c>
      <c r="P775" s="86">
        <f>IF(OR(D775="",F775=""),"",COUNTIFS($D$6:D775,D775,$F$6:F775,"&lt;&gt;"))</f>
        <v/>
      </c>
    </row>
    <row r="776" ht="20" customHeight="1">
      <c r="B776" s="93" t="n"/>
      <c r="C776" s="94">
        <f>IF(B776="","",WEEKNUM(B776,21))</f>
        <v/>
      </c>
      <c r="D776" s="95" t="n"/>
      <c r="E776" s="86">
        <f>IF(D776="","",IFERROR(INDEX(Eng_Item,MATCH(D776,Eng_Label,0)),"not in list"))</f>
        <v/>
      </c>
      <c r="F776" s="96" t="n"/>
      <c r="G776" s="87">
        <f>IF(OR(P776="",N(P776)&lt;=1),"",INDEX($F$6:$F$3005,MATCH(D776&amp;"|"&amp;(P776-1),$O$6:$O$3005,0)))</f>
        <v/>
      </c>
      <c r="H776" s="87">
        <f>IF(G776="","",MAX(0,G776-F776))</f>
        <v/>
      </c>
      <c r="I776" s="95" t="n"/>
      <c r="J776" s="87">
        <f>IF(D776="","",IFERROR(INDEX(Eng_PAR,MATCH(D776,Eng_Label,0)),""))</f>
        <v/>
      </c>
      <c r="K776" s="97">
        <f>IF(OR(F776="",J776=""),"",F776-J776)</f>
        <v/>
      </c>
      <c r="L776" s="86">
        <f>IF(OR(F776="",J776="",N(J776)=0),"",IF(F776/J776&lt;=cfg_Crit,"CRITICAL",IF(F776/J776&lt;=cfg_Low,"LOW","OK")))</f>
        <v/>
      </c>
      <c r="M776" s="98">
        <f>IF(B776="","",DATE(YEAR(B776),MONTH(B776),1))</f>
        <v/>
      </c>
      <c r="N776" s="86">
        <f>IF(OR(B776="",D776=""),"","CNT-"&amp;TEXT(ROW()-5,"00000"))</f>
        <v/>
      </c>
      <c r="O776" s="86">
        <f>IF(P776="","",D776&amp;"|"&amp;P776)</f>
        <v/>
      </c>
      <c r="P776" s="86">
        <f>IF(OR(D776="",F776=""),"",COUNTIFS($D$6:D776,D776,$F$6:F776,"&lt;&gt;"))</f>
        <v/>
      </c>
    </row>
    <row r="777" ht="20" customHeight="1">
      <c r="B777" s="93" t="n"/>
      <c r="C777" s="94">
        <f>IF(B777="","",WEEKNUM(B777,21))</f>
        <v/>
      </c>
      <c r="D777" s="95" t="n"/>
      <c r="E777" s="86">
        <f>IF(D777="","",IFERROR(INDEX(Eng_Item,MATCH(D777,Eng_Label,0)),"not in list"))</f>
        <v/>
      </c>
      <c r="F777" s="96" t="n"/>
      <c r="G777" s="87">
        <f>IF(OR(P777="",N(P777)&lt;=1),"",INDEX($F$6:$F$3005,MATCH(D777&amp;"|"&amp;(P777-1),$O$6:$O$3005,0)))</f>
        <v/>
      </c>
      <c r="H777" s="87">
        <f>IF(G777="","",MAX(0,G777-F777))</f>
        <v/>
      </c>
      <c r="I777" s="95" t="n"/>
      <c r="J777" s="87">
        <f>IF(D777="","",IFERROR(INDEX(Eng_PAR,MATCH(D777,Eng_Label,0)),""))</f>
        <v/>
      </c>
      <c r="K777" s="97">
        <f>IF(OR(F777="",J777=""),"",F777-J777)</f>
        <v/>
      </c>
      <c r="L777" s="86">
        <f>IF(OR(F777="",J777="",N(J777)=0),"",IF(F777/J777&lt;=cfg_Crit,"CRITICAL",IF(F777/J777&lt;=cfg_Low,"LOW","OK")))</f>
        <v/>
      </c>
      <c r="M777" s="98">
        <f>IF(B777="","",DATE(YEAR(B777),MONTH(B777),1))</f>
        <v/>
      </c>
      <c r="N777" s="86">
        <f>IF(OR(B777="",D777=""),"","CNT-"&amp;TEXT(ROW()-5,"00000"))</f>
        <v/>
      </c>
      <c r="O777" s="86">
        <f>IF(P777="","",D777&amp;"|"&amp;P777)</f>
        <v/>
      </c>
      <c r="P777" s="86">
        <f>IF(OR(D777="",F777=""),"",COUNTIFS($D$6:D777,D777,$F$6:F777,"&lt;&gt;"))</f>
        <v/>
      </c>
    </row>
    <row r="778" ht="20" customHeight="1">
      <c r="B778" s="93" t="n"/>
      <c r="C778" s="94">
        <f>IF(B778="","",WEEKNUM(B778,21))</f>
        <v/>
      </c>
      <c r="D778" s="95" t="n"/>
      <c r="E778" s="86">
        <f>IF(D778="","",IFERROR(INDEX(Eng_Item,MATCH(D778,Eng_Label,0)),"not in list"))</f>
        <v/>
      </c>
      <c r="F778" s="96" t="n"/>
      <c r="G778" s="87">
        <f>IF(OR(P778="",N(P778)&lt;=1),"",INDEX($F$6:$F$3005,MATCH(D778&amp;"|"&amp;(P778-1),$O$6:$O$3005,0)))</f>
        <v/>
      </c>
      <c r="H778" s="87">
        <f>IF(G778="","",MAX(0,G778-F778))</f>
        <v/>
      </c>
      <c r="I778" s="95" t="n"/>
      <c r="J778" s="87">
        <f>IF(D778="","",IFERROR(INDEX(Eng_PAR,MATCH(D778,Eng_Label,0)),""))</f>
        <v/>
      </c>
      <c r="K778" s="97">
        <f>IF(OR(F778="",J778=""),"",F778-J778)</f>
        <v/>
      </c>
      <c r="L778" s="86">
        <f>IF(OR(F778="",J778="",N(J778)=0),"",IF(F778/J778&lt;=cfg_Crit,"CRITICAL",IF(F778/J778&lt;=cfg_Low,"LOW","OK")))</f>
        <v/>
      </c>
      <c r="M778" s="98">
        <f>IF(B778="","",DATE(YEAR(B778),MONTH(B778),1))</f>
        <v/>
      </c>
      <c r="N778" s="86">
        <f>IF(OR(B778="",D778=""),"","CNT-"&amp;TEXT(ROW()-5,"00000"))</f>
        <v/>
      </c>
      <c r="O778" s="86">
        <f>IF(P778="","",D778&amp;"|"&amp;P778)</f>
        <v/>
      </c>
      <c r="P778" s="86">
        <f>IF(OR(D778="",F778=""),"",COUNTIFS($D$6:D778,D778,$F$6:F778,"&lt;&gt;"))</f>
        <v/>
      </c>
    </row>
    <row r="779" ht="20" customHeight="1">
      <c r="B779" s="93" t="n"/>
      <c r="C779" s="94">
        <f>IF(B779="","",WEEKNUM(B779,21))</f>
        <v/>
      </c>
      <c r="D779" s="95" t="n"/>
      <c r="E779" s="86">
        <f>IF(D779="","",IFERROR(INDEX(Eng_Item,MATCH(D779,Eng_Label,0)),"not in list"))</f>
        <v/>
      </c>
      <c r="F779" s="96" t="n"/>
      <c r="G779" s="87">
        <f>IF(OR(P779="",N(P779)&lt;=1),"",INDEX($F$6:$F$3005,MATCH(D779&amp;"|"&amp;(P779-1),$O$6:$O$3005,0)))</f>
        <v/>
      </c>
      <c r="H779" s="87">
        <f>IF(G779="","",MAX(0,G779-F779))</f>
        <v/>
      </c>
      <c r="I779" s="95" t="n"/>
      <c r="J779" s="87">
        <f>IF(D779="","",IFERROR(INDEX(Eng_PAR,MATCH(D779,Eng_Label,0)),""))</f>
        <v/>
      </c>
      <c r="K779" s="97">
        <f>IF(OR(F779="",J779=""),"",F779-J779)</f>
        <v/>
      </c>
      <c r="L779" s="86">
        <f>IF(OR(F779="",J779="",N(J779)=0),"",IF(F779/J779&lt;=cfg_Crit,"CRITICAL",IF(F779/J779&lt;=cfg_Low,"LOW","OK")))</f>
        <v/>
      </c>
      <c r="M779" s="98">
        <f>IF(B779="","",DATE(YEAR(B779),MONTH(B779),1))</f>
        <v/>
      </c>
      <c r="N779" s="86">
        <f>IF(OR(B779="",D779=""),"","CNT-"&amp;TEXT(ROW()-5,"00000"))</f>
        <v/>
      </c>
      <c r="O779" s="86">
        <f>IF(P779="","",D779&amp;"|"&amp;P779)</f>
        <v/>
      </c>
      <c r="P779" s="86">
        <f>IF(OR(D779="",F779=""),"",COUNTIFS($D$6:D779,D779,$F$6:F779,"&lt;&gt;"))</f>
        <v/>
      </c>
    </row>
    <row r="780" ht="20" customHeight="1">
      <c r="B780" s="93" t="n"/>
      <c r="C780" s="94">
        <f>IF(B780="","",WEEKNUM(B780,21))</f>
        <v/>
      </c>
      <c r="D780" s="95" t="n"/>
      <c r="E780" s="86">
        <f>IF(D780="","",IFERROR(INDEX(Eng_Item,MATCH(D780,Eng_Label,0)),"not in list"))</f>
        <v/>
      </c>
      <c r="F780" s="96" t="n"/>
      <c r="G780" s="87">
        <f>IF(OR(P780="",N(P780)&lt;=1),"",INDEX($F$6:$F$3005,MATCH(D780&amp;"|"&amp;(P780-1),$O$6:$O$3005,0)))</f>
        <v/>
      </c>
      <c r="H780" s="87">
        <f>IF(G780="","",MAX(0,G780-F780))</f>
        <v/>
      </c>
      <c r="I780" s="95" t="n"/>
      <c r="J780" s="87">
        <f>IF(D780="","",IFERROR(INDEX(Eng_PAR,MATCH(D780,Eng_Label,0)),""))</f>
        <v/>
      </c>
      <c r="K780" s="97">
        <f>IF(OR(F780="",J780=""),"",F780-J780)</f>
        <v/>
      </c>
      <c r="L780" s="86">
        <f>IF(OR(F780="",J780="",N(J780)=0),"",IF(F780/J780&lt;=cfg_Crit,"CRITICAL",IF(F780/J780&lt;=cfg_Low,"LOW","OK")))</f>
        <v/>
      </c>
      <c r="M780" s="98">
        <f>IF(B780="","",DATE(YEAR(B780),MONTH(B780),1))</f>
        <v/>
      </c>
      <c r="N780" s="86">
        <f>IF(OR(B780="",D780=""),"","CNT-"&amp;TEXT(ROW()-5,"00000"))</f>
        <v/>
      </c>
      <c r="O780" s="86">
        <f>IF(P780="","",D780&amp;"|"&amp;P780)</f>
        <v/>
      </c>
      <c r="P780" s="86">
        <f>IF(OR(D780="",F780=""),"",COUNTIFS($D$6:D780,D780,$F$6:F780,"&lt;&gt;"))</f>
        <v/>
      </c>
    </row>
    <row r="781" ht="20" customHeight="1">
      <c r="B781" s="93" t="n"/>
      <c r="C781" s="94">
        <f>IF(B781="","",WEEKNUM(B781,21))</f>
        <v/>
      </c>
      <c r="D781" s="95" t="n"/>
      <c r="E781" s="86">
        <f>IF(D781="","",IFERROR(INDEX(Eng_Item,MATCH(D781,Eng_Label,0)),"not in list"))</f>
        <v/>
      </c>
      <c r="F781" s="96" t="n"/>
      <c r="G781" s="87">
        <f>IF(OR(P781="",N(P781)&lt;=1),"",INDEX($F$6:$F$3005,MATCH(D781&amp;"|"&amp;(P781-1),$O$6:$O$3005,0)))</f>
        <v/>
      </c>
      <c r="H781" s="87">
        <f>IF(G781="","",MAX(0,G781-F781))</f>
        <v/>
      </c>
      <c r="I781" s="95" t="n"/>
      <c r="J781" s="87">
        <f>IF(D781="","",IFERROR(INDEX(Eng_PAR,MATCH(D781,Eng_Label,0)),""))</f>
        <v/>
      </c>
      <c r="K781" s="97">
        <f>IF(OR(F781="",J781=""),"",F781-J781)</f>
        <v/>
      </c>
      <c r="L781" s="86">
        <f>IF(OR(F781="",J781="",N(J781)=0),"",IF(F781/J781&lt;=cfg_Crit,"CRITICAL",IF(F781/J781&lt;=cfg_Low,"LOW","OK")))</f>
        <v/>
      </c>
      <c r="M781" s="98">
        <f>IF(B781="","",DATE(YEAR(B781),MONTH(B781),1))</f>
        <v/>
      </c>
      <c r="N781" s="86">
        <f>IF(OR(B781="",D781=""),"","CNT-"&amp;TEXT(ROW()-5,"00000"))</f>
        <v/>
      </c>
      <c r="O781" s="86">
        <f>IF(P781="","",D781&amp;"|"&amp;P781)</f>
        <v/>
      </c>
      <c r="P781" s="86">
        <f>IF(OR(D781="",F781=""),"",COUNTIFS($D$6:D781,D781,$F$6:F781,"&lt;&gt;"))</f>
        <v/>
      </c>
    </row>
    <row r="782" ht="20" customHeight="1">
      <c r="B782" s="93" t="n"/>
      <c r="C782" s="94">
        <f>IF(B782="","",WEEKNUM(B782,21))</f>
        <v/>
      </c>
      <c r="D782" s="95" t="n"/>
      <c r="E782" s="86">
        <f>IF(D782="","",IFERROR(INDEX(Eng_Item,MATCH(D782,Eng_Label,0)),"not in list"))</f>
        <v/>
      </c>
      <c r="F782" s="96" t="n"/>
      <c r="G782" s="87">
        <f>IF(OR(P782="",N(P782)&lt;=1),"",INDEX($F$6:$F$3005,MATCH(D782&amp;"|"&amp;(P782-1),$O$6:$O$3005,0)))</f>
        <v/>
      </c>
      <c r="H782" s="87">
        <f>IF(G782="","",MAX(0,G782-F782))</f>
        <v/>
      </c>
      <c r="I782" s="95" t="n"/>
      <c r="J782" s="87">
        <f>IF(D782="","",IFERROR(INDEX(Eng_PAR,MATCH(D782,Eng_Label,0)),""))</f>
        <v/>
      </c>
      <c r="K782" s="97">
        <f>IF(OR(F782="",J782=""),"",F782-J782)</f>
        <v/>
      </c>
      <c r="L782" s="86">
        <f>IF(OR(F782="",J782="",N(J782)=0),"",IF(F782/J782&lt;=cfg_Crit,"CRITICAL",IF(F782/J782&lt;=cfg_Low,"LOW","OK")))</f>
        <v/>
      </c>
      <c r="M782" s="98">
        <f>IF(B782="","",DATE(YEAR(B782),MONTH(B782),1))</f>
        <v/>
      </c>
      <c r="N782" s="86">
        <f>IF(OR(B782="",D782=""),"","CNT-"&amp;TEXT(ROW()-5,"00000"))</f>
        <v/>
      </c>
      <c r="O782" s="86">
        <f>IF(P782="","",D782&amp;"|"&amp;P782)</f>
        <v/>
      </c>
      <c r="P782" s="86">
        <f>IF(OR(D782="",F782=""),"",COUNTIFS($D$6:D782,D782,$F$6:F782,"&lt;&gt;"))</f>
        <v/>
      </c>
    </row>
    <row r="783" ht="20" customHeight="1">
      <c r="B783" s="93" t="n"/>
      <c r="C783" s="94">
        <f>IF(B783="","",WEEKNUM(B783,21))</f>
        <v/>
      </c>
      <c r="D783" s="95" t="n"/>
      <c r="E783" s="86">
        <f>IF(D783="","",IFERROR(INDEX(Eng_Item,MATCH(D783,Eng_Label,0)),"not in list"))</f>
        <v/>
      </c>
      <c r="F783" s="96" t="n"/>
      <c r="G783" s="87">
        <f>IF(OR(P783="",N(P783)&lt;=1),"",INDEX($F$6:$F$3005,MATCH(D783&amp;"|"&amp;(P783-1),$O$6:$O$3005,0)))</f>
        <v/>
      </c>
      <c r="H783" s="87">
        <f>IF(G783="","",MAX(0,G783-F783))</f>
        <v/>
      </c>
      <c r="I783" s="95" t="n"/>
      <c r="J783" s="87">
        <f>IF(D783="","",IFERROR(INDEX(Eng_PAR,MATCH(D783,Eng_Label,0)),""))</f>
        <v/>
      </c>
      <c r="K783" s="97">
        <f>IF(OR(F783="",J783=""),"",F783-J783)</f>
        <v/>
      </c>
      <c r="L783" s="86">
        <f>IF(OR(F783="",J783="",N(J783)=0),"",IF(F783/J783&lt;=cfg_Crit,"CRITICAL",IF(F783/J783&lt;=cfg_Low,"LOW","OK")))</f>
        <v/>
      </c>
      <c r="M783" s="98">
        <f>IF(B783="","",DATE(YEAR(B783),MONTH(B783),1))</f>
        <v/>
      </c>
      <c r="N783" s="86">
        <f>IF(OR(B783="",D783=""),"","CNT-"&amp;TEXT(ROW()-5,"00000"))</f>
        <v/>
      </c>
      <c r="O783" s="86">
        <f>IF(P783="","",D783&amp;"|"&amp;P783)</f>
        <v/>
      </c>
      <c r="P783" s="86">
        <f>IF(OR(D783="",F783=""),"",COUNTIFS($D$6:D783,D783,$F$6:F783,"&lt;&gt;"))</f>
        <v/>
      </c>
    </row>
    <row r="784" ht="20" customHeight="1">
      <c r="B784" s="93" t="n"/>
      <c r="C784" s="94">
        <f>IF(B784="","",WEEKNUM(B784,21))</f>
        <v/>
      </c>
      <c r="D784" s="95" t="n"/>
      <c r="E784" s="86">
        <f>IF(D784="","",IFERROR(INDEX(Eng_Item,MATCH(D784,Eng_Label,0)),"not in list"))</f>
        <v/>
      </c>
      <c r="F784" s="96" t="n"/>
      <c r="G784" s="87">
        <f>IF(OR(P784="",N(P784)&lt;=1),"",INDEX($F$6:$F$3005,MATCH(D784&amp;"|"&amp;(P784-1),$O$6:$O$3005,0)))</f>
        <v/>
      </c>
      <c r="H784" s="87">
        <f>IF(G784="","",MAX(0,G784-F784))</f>
        <v/>
      </c>
      <c r="I784" s="95" t="n"/>
      <c r="J784" s="87">
        <f>IF(D784="","",IFERROR(INDEX(Eng_PAR,MATCH(D784,Eng_Label,0)),""))</f>
        <v/>
      </c>
      <c r="K784" s="97">
        <f>IF(OR(F784="",J784=""),"",F784-J784)</f>
        <v/>
      </c>
      <c r="L784" s="86">
        <f>IF(OR(F784="",J784="",N(J784)=0),"",IF(F784/J784&lt;=cfg_Crit,"CRITICAL",IF(F784/J784&lt;=cfg_Low,"LOW","OK")))</f>
        <v/>
      </c>
      <c r="M784" s="98">
        <f>IF(B784="","",DATE(YEAR(B784),MONTH(B784),1))</f>
        <v/>
      </c>
      <c r="N784" s="86">
        <f>IF(OR(B784="",D784=""),"","CNT-"&amp;TEXT(ROW()-5,"00000"))</f>
        <v/>
      </c>
      <c r="O784" s="86">
        <f>IF(P784="","",D784&amp;"|"&amp;P784)</f>
        <v/>
      </c>
      <c r="P784" s="86">
        <f>IF(OR(D784="",F784=""),"",COUNTIFS($D$6:D784,D784,$F$6:F784,"&lt;&gt;"))</f>
        <v/>
      </c>
    </row>
    <row r="785" ht="20" customHeight="1">
      <c r="B785" s="93" t="n"/>
      <c r="C785" s="94">
        <f>IF(B785="","",WEEKNUM(B785,21))</f>
        <v/>
      </c>
      <c r="D785" s="95" t="n"/>
      <c r="E785" s="86">
        <f>IF(D785="","",IFERROR(INDEX(Eng_Item,MATCH(D785,Eng_Label,0)),"not in list"))</f>
        <v/>
      </c>
      <c r="F785" s="96" t="n"/>
      <c r="G785" s="87">
        <f>IF(OR(P785="",N(P785)&lt;=1),"",INDEX($F$6:$F$3005,MATCH(D785&amp;"|"&amp;(P785-1),$O$6:$O$3005,0)))</f>
        <v/>
      </c>
      <c r="H785" s="87">
        <f>IF(G785="","",MAX(0,G785-F785))</f>
        <v/>
      </c>
      <c r="I785" s="95" t="n"/>
      <c r="J785" s="87">
        <f>IF(D785="","",IFERROR(INDEX(Eng_PAR,MATCH(D785,Eng_Label,0)),""))</f>
        <v/>
      </c>
      <c r="K785" s="97">
        <f>IF(OR(F785="",J785=""),"",F785-J785)</f>
        <v/>
      </c>
      <c r="L785" s="86">
        <f>IF(OR(F785="",J785="",N(J785)=0),"",IF(F785/J785&lt;=cfg_Crit,"CRITICAL",IF(F785/J785&lt;=cfg_Low,"LOW","OK")))</f>
        <v/>
      </c>
      <c r="M785" s="98">
        <f>IF(B785="","",DATE(YEAR(B785),MONTH(B785),1))</f>
        <v/>
      </c>
      <c r="N785" s="86">
        <f>IF(OR(B785="",D785=""),"","CNT-"&amp;TEXT(ROW()-5,"00000"))</f>
        <v/>
      </c>
      <c r="O785" s="86">
        <f>IF(P785="","",D785&amp;"|"&amp;P785)</f>
        <v/>
      </c>
      <c r="P785" s="86">
        <f>IF(OR(D785="",F785=""),"",COUNTIFS($D$6:D785,D785,$F$6:F785,"&lt;&gt;"))</f>
        <v/>
      </c>
    </row>
    <row r="786" ht="20" customHeight="1">
      <c r="B786" s="93" t="n"/>
      <c r="C786" s="94">
        <f>IF(B786="","",WEEKNUM(B786,21))</f>
        <v/>
      </c>
      <c r="D786" s="95" t="n"/>
      <c r="E786" s="86">
        <f>IF(D786="","",IFERROR(INDEX(Eng_Item,MATCH(D786,Eng_Label,0)),"not in list"))</f>
        <v/>
      </c>
      <c r="F786" s="96" t="n"/>
      <c r="G786" s="87">
        <f>IF(OR(P786="",N(P786)&lt;=1),"",INDEX($F$6:$F$3005,MATCH(D786&amp;"|"&amp;(P786-1),$O$6:$O$3005,0)))</f>
        <v/>
      </c>
      <c r="H786" s="87">
        <f>IF(G786="","",MAX(0,G786-F786))</f>
        <v/>
      </c>
      <c r="I786" s="95" t="n"/>
      <c r="J786" s="87">
        <f>IF(D786="","",IFERROR(INDEX(Eng_PAR,MATCH(D786,Eng_Label,0)),""))</f>
        <v/>
      </c>
      <c r="K786" s="97">
        <f>IF(OR(F786="",J786=""),"",F786-J786)</f>
        <v/>
      </c>
      <c r="L786" s="86">
        <f>IF(OR(F786="",J786="",N(J786)=0),"",IF(F786/J786&lt;=cfg_Crit,"CRITICAL",IF(F786/J786&lt;=cfg_Low,"LOW","OK")))</f>
        <v/>
      </c>
      <c r="M786" s="98">
        <f>IF(B786="","",DATE(YEAR(B786),MONTH(B786),1))</f>
        <v/>
      </c>
      <c r="N786" s="86">
        <f>IF(OR(B786="",D786=""),"","CNT-"&amp;TEXT(ROW()-5,"00000"))</f>
        <v/>
      </c>
      <c r="O786" s="86">
        <f>IF(P786="","",D786&amp;"|"&amp;P786)</f>
        <v/>
      </c>
      <c r="P786" s="86">
        <f>IF(OR(D786="",F786=""),"",COUNTIFS($D$6:D786,D786,$F$6:F786,"&lt;&gt;"))</f>
        <v/>
      </c>
    </row>
    <row r="787" ht="20" customHeight="1">
      <c r="B787" s="93" t="n"/>
      <c r="C787" s="94">
        <f>IF(B787="","",WEEKNUM(B787,21))</f>
        <v/>
      </c>
      <c r="D787" s="95" t="n"/>
      <c r="E787" s="86">
        <f>IF(D787="","",IFERROR(INDEX(Eng_Item,MATCH(D787,Eng_Label,0)),"not in list"))</f>
        <v/>
      </c>
      <c r="F787" s="96" t="n"/>
      <c r="G787" s="87">
        <f>IF(OR(P787="",N(P787)&lt;=1),"",INDEX($F$6:$F$3005,MATCH(D787&amp;"|"&amp;(P787-1),$O$6:$O$3005,0)))</f>
        <v/>
      </c>
      <c r="H787" s="87">
        <f>IF(G787="","",MAX(0,G787-F787))</f>
        <v/>
      </c>
      <c r="I787" s="95" t="n"/>
      <c r="J787" s="87">
        <f>IF(D787="","",IFERROR(INDEX(Eng_PAR,MATCH(D787,Eng_Label,0)),""))</f>
        <v/>
      </c>
      <c r="K787" s="97">
        <f>IF(OR(F787="",J787=""),"",F787-J787)</f>
        <v/>
      </c>
      <c r="L787" s="86">
        <f>IF(OR(F787="",J787="",N(J787)=0),"",IF(F787/J787&lt;=cfg_Crit,"CRITICAL",IF(F787/J787&lt;=cfg_Low,"LOW","OK")))</f>
        <v/>
      </c>
      <c r="M787" s="98">
        <f>IF(B787="","",DATE(YEAR(B787),MONTH(B787),1))</f>
        <v/>
      </c>
      <c r="N787" s="86">
        <f>IF(OR(B787="",D787=""),"","CNT-"&amp;TEXT(ROW()-5,"00000"))</f>
        <v/>
      </c>
      <c r="O787" s="86">
        <f>IF(P787="","",D787&amp;"|"&amp;P787)</f>
        <v/>
      </c>
      <c r="P787" s="86">
        <f>IF(OR(D787="",F787=""),"",COUNTIFS($D$6:D787,D787,$F$6:F787,"&lt;&gt;"))</f>
        <v/>
      </c>
    </row>
    <row r="788" ht="20" customHeight="1">
      <c r="B788" s="93" t="n"/>
      <c r="C788" s="94">
        <f>IF(B788="","",WEEKNUM(B788,21))</f>
        <v/>
      </c>
      <c r="D788" s="95" t="n"/>
      <c r="E788" s="86">
        <f>IF(D788="","",IFERROR(INDEX(Eng_Item,MATCH(D788,Eng_Label,0)),"not in list"))</f>
        <v/>
      </c>
      <c r="F788" s="96" t="n"/>
      <c r="G788" s="87">
        <f>IF(OR(P788="",N(P788)&lt;=1),"",INDEX($F$6:$F$3005,MATCH(D788&amp;"|"&amp;(P788-1),$O$6:$O$3005,0)))</f>
        <v/>
      </c>
      <c r="H788" s="87">
        <f>IF(G788="","",MAX(0,G788-F788))</f>
        <v/>
      </c>
      <c r="I788" s="95" t="n"/>
      <c r="J788" s="87">
        <f>IF(D788="","",IFERROR(INDEX(Eng_PAR,MATCH(D788,Eng_Label,0)),""))</f>
        <v/>
      </c>
      <c r="K788" s="97">
        <f>IF(OR(F788="",J788=""),"",F788-J788)</f>
        <v/>
      </c>
      <c r="L788" s="86">
        <f>IF(OR(F788="",J788="",N(J788)=0),"",IF(F788/J788&lt;=cfg_Crit,"CRITICAL",IF(F788/J788&lt;=cfg_Low,"LOW","OK")))</f>
        <v/>
      </c>
      <c r="M788" s="98">
        <f>IF(B788="","",DATE(YEAR(B788),MONTH(B788),1))</f>
        <v/>
      </c>
      <c r="N788" s="86">
        <f>IF(OR(B788="",D788=""),"","CNT-"&amp;TEXT(ROW()-5,"00000"))</f>
        <v/>
      </c>
      <c r="O788" s="86">
        <f>IF(P788="","",D788&amp;"|"&amp;P788)</f>
        <v/>
      </c>
      <c r="P788" s="86">
        <f>IF(OR(D788="",F788=""),"",COUNTIFS($D$6:D788,D788,$F$6:F788,"&lt;&gt;"))</f>
        <v/>
      </c>
    </row>
    <row r="789" ht="20" customHeight="1">
      <c r="B789" s="93" t="n"/>
      <c r="C789" s="94">
        <f>IF(B789="","",WEEKNUM(B789,21))</f>
        <v/>
      </c>
      <c r="D789" s="95" t="n"/>
      <c r="E789" s="86">
        <f>IF(D789="","",IFERROR(INDEX(Eng_Item,MATCH(D789,Eng_Label,0)),"not in list"))</f>
        <v/>
      </c>
      <c r="F789" s="96" t="n"/>
      <c r="G789" s="87">
        <f>IF(OR(P789="",N(P789)&lt;=1),"",INDEX($F$6:$F$3005,MATCH(D789&amp;"|"&amp;(P789-1),$O$6:$O$3005,0)))</f>
        <v/>
      </c>
      <c r="H789" s="87">
        <f>IF(G789="","",MAX(0,G789-F789))</f>
        <v/>
      </c>
      <c r="I789" s="95" t="n"/>
      <c r="J789" s="87">
        <f>IF(D789="","",IFERROR(INDEX(Eng_PAR,MATCH(D789,Eng_Label,0)),""))</f>
        <v/>
      </c>
      <c r="K789" s="97">
        <f>IF(OR(F789="",J789=""),"",F789-J789)</f>
        <v/>
      </c>
      <c r="L789" s="86">
        <f>IF(OR(F789="",J789="",N(J789)=0),"",IF(F789/J789&lt;=cfg_Crit,"CRITICAL",IF(F789/J789&lt;=cfg_Low,"LOW","OK")))</f>
        <v/>
      </c>
      <c r="M789" s="98">
        <f>IF(B789="","",DATE(YEAR(B789),MONTH(B789),1))</f>
        <v/>
      </c>
      <c r="N789" s="86">
        <f>IF(OR(B789="",D789=""),"","CNT-"&amp;TEXT(ROW()-5,"00000"))</f>
        <v/>
      </c>
      <c r="O789" s="86">
        <f>IF(P789="","",D789&amp;"|"&amp;P789)</f>
        <v/>
      </c>
      <c r="P789" s="86">
        <f>IF(OR(D789="",F789=""),"",COUNTIFS($D$6:D789,D789,$F$6:F789,"&lt;&gt;"))</f>
        <v/>
      </c>
    </row>
    <row r="790" ht="20" customHeight="1">
      <c r="B790" s="93" t="n"/>
      <c r="C790" s="94">
        <f>IF(B790="","",WEEKNUM(B790,21))</f>
        <v/>
      </c>
      <c r="D790" s="95" t="n"/>
      <c r="E790" s="86">
        <f>IF(D790="","",IFERROR(INDEX(Eng_Item,MATCH(D790,Eng_Label,0)),"not in list"))</f>
        <v/>
      </c>
      <c r="F790" s="96" t="n"/>
      <c r="G790" s="87">
        <f>IF(OR(P790="",N(P790)&lt;=1),"",INDEX($F$6:$F$3005,MATCH(D790&amp;"|"&amp;(P790-1),$O$6:$O$3005,0)))</f>
        <v/>
      </c>
      <c r="H790" s="87">
        <f>IF(G790="","",MAX(0,G790-F790))</f>
        <v/>
      </c>
      <c r="I790" s="95" t="n"/>
      <c r="J790" s="87">
        <f>IF(D790="","",IFERROR(INDEX(Eng_PAR,MATCH(D790,Eng_Label,0)),""))</f>
        <v/>
      </c>
      <c r="K790" s="97">
        <f>IF(OR(F790="",J790=""),"",F790-J790)</f>
        <v/>
      </c>
      <c r="L790" s="86">
        <f>IF(OR(F790="",J790="",N(J790)=0),"",IF(F790/J790&lt;=cfg_Crit,"CRITICAL",IF(F790/J790&lt;=cfg_Low,"LOW","OK")))</f>
        <v/>
      </c>
      <c r="M790" s="98">
        <f>IF(B790="","",DATE(YEAR(B790),MONTH(B790),1))</f>
        <v/>
      </c>
      <c r="N790" s="86">
        <f>IF(OR(B790="",D790=""),"","CNT-"&amp;TEXT(ROW()-5,"00000"))</f>
        <v/>
      </c>
      <c r="O790" s="86">
        <f>IF(P790="","",D790&amp;"|"&amp;P790)</f>
        <v/>
      </c>
      <c r="P790" s="86">
        <f>IF(OR(D790="",F790=""),"",COUNTIFS($D$6:D790,D790,$F$6:F790,"&lt;&gt;"))</f>
        <v/>
      </c>
    </row>
    <row r="791" ht="20" customHeight="1">
      <c r="B791" s="93" t="n"/>
      <c r="C791" s="94">
        <f>IF(B791="","",WEEKNUM(B791,21))</f>
        <v/>
      </c>
      <c r="D791" s="95" t="n"/>
      <c r="E791" s="86">
        <f>IF(D791="","",IFERROR(INDEX(Eng_Item,MATCH(D791,Eng_Label,0)),"not in list"))</f>
        <v/>
      </c>
      <c r="F791" s="96" t="n"/>
      <c r="G791" s="87">
        <f>IF(OR(P791="",N(P791)&lt;=1),"",INDEX($F$6:$F$3005,MATCH(D791&amp;"|"&amp;(P791-1),$O$6:$O$3005,0)))</f>
        <v/>
      </c>
      <c r="H791" s="87">
        <f>IF(G791="","",MAX(0,G791-F791))</f>
        <v/>
      </c>
      <c r="I791" s="95" t="n"/>
      <c r="J791" s="87">
        <f>IF(D791="","",IFERROR(INDEX(Eng_PAR,MATCH(D791,Eng_Label,0)),""))</f>
        <v/>
      </c>
      <c r="K791" s="97">
        <f>IF(OR(F791="",J791=""),"",F791-J791)</f>
        <v/>
      </c>
      <c r="L791" s="86">
        <f>IF(OR(F791="",J791="",N(J791)=0),"",IF(F791/J791&lt;=cfg_Crit,"CRITICAL",IF(F791/J791&lt;=cfg_Low,"LOW","OK")))</f>
        <v/>
      </c>
      <c r="M791" s="98">
        <f>IF(B791="","",DATE(YEAR(B791),MONTH(B791),1))</f>
        <v/>
      </c>
      <c r="N791" s="86">
        <f>IF(OR(B791="",D791=""),"","CNT-"&amp;TEXT(ROW()-5,"00000"))</f>
        <v/>
      </c>
      <c r="O791" s="86">
        <f>IF(P791="","",D791&amp;"|"&amp;P791)</f>
        <v/>
      </c>
      <c r="P791" s="86">
        <f>IF(OR(D791="",F791=""),"",COUNTIFS($D$6:D791,D791,$F$6:F791,"&lt;&gt;"))</f>
        <v/>
      </c>
    </row>
    <row r="792" ht="20" customHeight="1">
      <c r="B792" s="93" t="n"/>
      <c r="C792" s="94">
        <f>IF(B792="","",WEEKNUM(B792,21))</f>
        <v/>
      </c>
      <c r="D792" s="95" t="n"/>
      <c r="E792" s="86">
        <f>IF(D792="","",IFERROR(INDEX(Eng_Item,MATCH(D792,Eng_Label,0)),"not in list"))</f>
        <v/>
      </c>
      <c r="F792" s="96" t="n"/>
      <c r="G792" s="87">
        <f>IF(OR(P792="",N(P792)&lt;=1),"",INDEX($F$6:$F$3005,MATCH(D792&amp;"|"&amp;(P792-1),$O$6:$O$3005,0)))</f>
        <v/>
      </c>
      <c r="H792" s="87">
        <f>IF(G792="","",MAX(0,G792-F792))</f>
        <v/>
      </c>
      <c r="I792" s="95" t="n"/>
      <c r="J792" s="87">
        <f>IF(D792="","",IFERROR(INDEX(Eng_PAR,MATCH(D792,Eng_Label,0)),""))</f>
        <v/>
      </c>
      <c r="K792" s="97">
        <f>IF(OR(F792="",J792=""),"",F792-J792)</f>
        <v/>
      </c>
      <c r="L792" s="86">
        <f>IF(OR(F792="",J792="",N(J792)=0),"",IF(F792/J792&lt;=cfg_Crit,"CRITICAL",IF(F792/J792&lt;=cfg_Low,"LOW","OK")))</f>
        <v/>
      </c>
      <c r="M792" s="98">
        <f>IF(B792="","",DATE(YEAR(B792),MONTH(B792),1))</f>
        <v/>
      </c>
      <c r="N792" s="86">
        <f>IF(OR(B792="",D792=""),"","CNT-"&amp;TEXT(ROW()-5,"00000"))</f>
        <v/>
      </c>
      <c r="O792" s="86">
        <f>IF(P792="","",D792&amp;"|"&amp;P792)</f>
        <v/>
      </c>
      <c r="P792" s="86">
        <f>IF(OR(D792="",F792=""),"",COUNTIFS($D$6:D792,D792,$F$6:F792,"&lt;&gt;"))</f>
        <v/>
      </c>
    </row>
    <row r="793" ht="20" customHeight="1">
      <c r="B793" s="93" t="n"/>
      <c r="C793" s="94">
        <f>IF(B793="","",WEEKNUM(B793,21))</f>
        <v/>
      </c>
      <c r="D793" s="95" t="n"/>
      <c r="E793" s="86">
        <f>IF(D793="","",IFERROR(INDEX(Eng_Item,MATCH(D793,Eng_Label,0)),"not in list"))</f>
        <v/>
      </c>
      <c r="F793" s="96" t="n"/>
      <c r="G793" s="87">
        <f>IF(OR(P793="",N(P793)&lt;=1),"",INDEX($F$6:$F$3005,MATCH(D793&amp;"|"&amp;(P793-1),$O$6:$O$3005,0)))</f>
        <v/>
      </c>
      <c r="H793" s="87">
        <f>IF(G793="","",MAX(0,G793-F793))</f>
        <v/>
      </c>
      <c r="I793" s="95" t="n"/>
      <c r="J793" s="87">
        <f>IF(D793="","",IFERROR(INDEX(Eng_PAR,MATCH(D793,Eng_Label,0)),""))</f>
        <v/>
      </c>
      <c r="K793" s="97">
        <f>IF(OR(F793="",J793=""),"",F793-J793)</f>
        <v/>
      </c>
      <c r="L793" s="86">
        <f>IF(OR(F793="",J793="",N(J793)=0),"",IF(F793/J793&lt;=cfg_Crit,"CRITICAL",IF(F793/J793&lt;=cfg_Low,"LOW","OK")))</f>
        <v/>
      </c>
      <c r="M793" s="98">
        <f>IF(B793="","",DATE(YEAR(B793),MONTH(B793),1))</f>
        <v/>
      </c>
      <c r="N793" s="86">
        <f>IF(OR(B793="",D793=""),"","CNT-"&amp;TEXT(ROW()-5,"00000"))</f>
        <v/>
      </c>
      <c r="O793" s="86">
        <f>IF(P793="","",D793&amp;"|"&amp;P793)</f>
        <v/>
      </c>
      <c r="P793" s="86">
        <f>IF(OR(D793="",F793=""),"",COUNTIFS($D$6:D793,D793,$F$6:F793,"&lt;&gt;"))</f>
        <v/>
      </c>
    </row>
    <row r="794" ht="20" customHeight="1">
      <c r="B794" s="93" t="n"/>
      <c r="C794" s="94">
        <f>IF(B794="","",WEEKNUM(B794,21))</f>
        <v/>
      </c>
      <c r="D794" s="95" t="n"/>
      <c r="E794" s="86">
        <f>IF(D794="","",IFERROR(INDEX(Eng_Item,MATCH(D794,Eng_Label,0)),"not in list"))</f>
        <v/>
      </c>
      <c r="F794" s="96" t="n"/>
      <c r="G794" s="87">
        <f>IF(OR(P794="",N(P794)&lt;=1),"",INDEX($F$6:$F$3005,MATCH(D794&amp;"|"&amp;(P794-1),$O$6:$O$3005,0)))</f>
        <v/>
      </c>
      <c r="H794" s="87">
        <f>IF(G794="","",MAX(0,G794-F794))</f>
        <v/>
      </c>
      <c r="I794" s="95" t="n"/>
      <c r="J794" s="87">
        <f>IF(D794="","",IFERROR(INDEX(Eng_PAR,MATCH(D794,Eng_Label,0)),""))</f>
        <v/>
      </c>
      <c r="K794" s="97">
        <f>IF(OR(F794="",J794=""),"",F794-J794)</f>
        <v/>
      </c>
      <c r="L794" s="86">
        <f>IF(OR(F794="",J794="",N(J794)=0),"",IF(F794/J794&lt;=cfg_Crit,"CRITICAL",IF(F794/J794&lt;=cfg_Low,"LOW","OK")))</f>
        <v/>
      </c>
      <c r="M794" s="98">
        <f>IF(B794="","",DATE(YEAR(B794),MONTH(B794),1))</f>
        <v/>
      </c>
      <c r="N794" s="86">
        <f>IF(OR(B794="",D794=""),"","CNT-"&amp;TEXT(ROW()-5,"00000"))</f>
        <v/>
      </c>
      <c r="O794" s="86">
        <f>IF(P794="","",D794&amp;"|"&amp;P794)</f>
        <v/>
      </c>
      <c r="P794" s="86">
        <f>IF(OR(D794="",F794=""),"",COUNTIFS($D$6:D794,D794,$F$6:F794,"&lt;&gt;"))</f>
        <v/>
      </c>
    </row>
    <row r="795" ht="20" customHeight="1">
      <c r="B795" s="93" t="n"/>
      <c r="C795" s="94">
        <f>IF(B795="","",WEEKNUM(B795,21))</f>
        <v/>
      </c>
      <c r="D795" s="95" t="n"/>
      <c r="E795" s="86">
        <f>IF(D795="","",IFERROR(INDEX(Eng_Item,MATCH(D795,Eng_Label,0)),"not in list"))</f>
        <v/>
      </c>
      <c r="F795" s="96" t="n"/>
      <c r="G795" s="87">
        <f>IF(OR(P795="",N(P795)&lt;=1),"",INDEX($F$6:$F$3005,MATCH(D795&amp;"|"&amp;(P795-1),$O$6:$O$3005,0)))</f>
        <v/>
      </c>
      <c r="H795" s="87">
        <f>IF(G795="","",MAX(0,G795-F795))</f>
        <v/>
      </c>
      <c r="I795" s="95" t="n"/>
      <c r="J795" s="87">
        <f>IF(D795="","",IFERROR(INDEX(Eng_PAR,MATCH(D795,Eng_Label,0)),""))</f>
        <v/>
      </c>
      <c r="K795" s="97">
        <f>IF(OR(F795="",J795=""),"",F795-J795)</f>
        <v/>
      </c>
      <c r="L795" s="86">
        <f>IF(OR(F795="",J795="",N(J795)=0),"",IF(F795/J795&lt;=cfg_Crit,"CRITICAL",IF(F795/J795&lt;=cfg_Low,"LOW","OK")))</f>
        <v/>
      </c>
      <c r="M795" s="98">
        <f>IF(B795="","",DATE(YEAR(B795),MONTH(B795),1))</f>
        <v/>
      </c>
      <c r="N795" s="86">
        <f>IF(OR(B795="",D795=""),"","CNT-"&amp;TEXT(ROW()-5,"00000"))</f>
        <v/>
      </c>
      <c r="O795" s="86">
        <f>IF(P795="","",D795&amp;"|"&amp;P795)</f>
        <v/>
      </c>
      <c r="P795" s="86">
        <f>IF(OR(D795="",F795=""),"",COUNTIFS($D$6:D795,D795,$F$6:F795,"&lt;&gt;"))</f>
        <v/>
      </c>
    </row>
    <row r="796" ht="20" customHeight="1">
      <c r="B796" s="93" t="n"/>
      <c r="C796" s="94">
        <f>IF(B796="","",WEEKNUM(B796,21))</f>
        <v/>
      </c>
      <c r="D796" s="95" t="n"/>
      <c r="E796" s="86">
        <f>IF(D796="","",IFERROR(INDEX(Eng_Item,MATCH(D796,Eng_Label,0)),"not in list"))</f>
        <v/>
      </c>
      <c r="F796" s="96" t="n"/>
      <c r="G796" s="87">
        <f>IF(OR(P796="",N(P796)&lt;=1),"",INDEX($F$6:$F$3005,MATCH(D796&amp;"|"&amp;(P796-1),$O$6:$O$3005,0)))</f>
        <v/>
      </c>
      <c r="H796" s="87">
        <f>IF(G796="","",MAX(0,G796-F796))</f>
        <v/>
      </c>
      <c r="I796" s="95" t="n"/>
      <c r="J796" s="87">
        <f>IF(D796="","",IFERROR(INDEX(Eng_PAR,MATCH(D796,Eng_Label,0)),""))</f>
        <v/>
      </c>
      <c r="K796" s="97">
        <f>IF(OR(F796="",J796=""),"",F796-J796)</f>
        <v/>
      </c>
      <c r="L796" s="86">
        <f>IF(OR(F796="",J796="",N(J796)=0),"",IF(F796/J796&lt;=cfg_Crit,"CRITICAL",IF(F796/J796&lt;=cfg_Low,"LOW","OK")))</f>
        <v/>
      </c>
      <c r="M796" s="98">
        <f>IF(B796="","",DATE(YEAR(B796),MONTH(B796),1))</f>
        <v/>
      </c>
      <c r="N796" s="86">
        <f>IF(OR(B796="",D796=""),"","CNT-"&amp;TEXT(ROW()-5,"00000"))</f>
        <v/>
      </c>
      <c r="O796" s="86">
        <f>IF(P796="","",D796&amp;"|"&amp;P796)</f>
        <v/>
      </c>
      <c r="P796" s="86">
        <f>IF(OR(D796="",F796=""),"",COUNTIFS($D$6:D796,D796,$F$6:F796,"&lt;&gt;"))</f>
        <v/>
      </c>
    </row>
    <row r="797" ht="20" customHeight="1">
      <c r="B797" s="93" t="n"/>
      <c r="C797" s="94">
        <f>IF(B797="","",WEEKNUM(B797,21))</f>
        <v/>
      </c>
      <c r="D797" s="95" t="n"/>
      <c r="E797" s="86">
        <f>IF(D797="","",IFERROR(INDEX(Eng_Item,MATCH(D797,Eng_Label,0)),"not in list"))</f>
        <v/>
      </c>
      <c r="F797" s="96" t="n"/>
      <c r="G797" s="87">
        <f>IF(OR(P797="",N(P797)&lt;=1),"",INDEX($F$6:$F$3005,MATCH(D797&amp;"|"&amp;(P797-1),$O$6:$O$3005,0)))</f>
        <v/>
      </c>
      <c r="H797" s="87">
        <f>IF(G797="","",MAX(0,G797-F797))</f>
        <v/>
      </c>
      <c r="I797" s="95" t="n"/>
      <c r="J797" s="87">
        <f>IF(D797="","",IFERROR(INDEX(Eng_PAR,MATCH(D797,Eng_Label,0)),""))</f>
        <v/>
      </c>
      <c r="K797" s="97">
        <f>IF(OR(F797="",J797=""),"",F797-J797)</f>
        <v/>
      </c>
      <c r="L797" s="86">
        <f>IF(OR(F797="",J797="",N(J797)=0),"",IF(F797/J797&lt;=cfg_Crit,"CRITICAL",IF(F797/J797&lt;=cfg_Low,"LOW","OK")))</f>
        <v/>
      </c>
      <c r="M797" s="98">
        <f>IF(B797="","",DATE(YEAR(B797),MONTH(B797),1))</f>
        <v/>
      </c>
      <c r="N797" s="86">
        <f>IF(OR(B797="",D797=""),"","CNT-"&amp;TEXT(ROW()-5,"00000"))</f>
        <v/>
      </c>
      <c r="O797" s="86">
        <f>IF(P797="","",D797&amp;"|"&amp;P797)</f>
        <v/>
      </c>
      <c r="P797" s="86">
        <f>IF(OR(D797="",F797=""),"",COUNTIFS($D$6:D797,D797,$F$6:F797,"&lt;&gt;"))</f>
        <v/>
      </c>
    </row>
    <row r="798" ht="20" customHeight="1">
      <c r="B798" s="93" t="n"/>
      <c r="C798" s="94">
        <f>IF(B798="","",WEEKNUM(B798,21))</f>
        <v/>
      </c>
      <c r="D798" s="95" t="n"/>
      <c r="E798" s="86">
        <f>IF(D798="","",IFERROR(INDEX(Eng_Item,MATCH(D798,Eng_Label,0)),"not in list"))</f>
        <v/>
      </c>
      <c r="F798" s="96" t="n"/>
      <c r="G798" s="87">
        <f>IF(OR(P798="",N(P798)&lt;=1),"",INDEX($F$6:$F$3005,MATCH(D798&amp;"|"&amp;(P798-1),$O$6:$O$3005,0)))</f>
        <v/>
      </c>
      <c r="H798" s="87">
        <f>IF(G798="","",MAX(0,G798-F798))</f>
        <v/>
      </c>
      <c r="I798" s="95" t="n"/>
      <c r="J798" s="87">
        <f>IF(D798="","",IFERROR(INDEX(Eng_PAR,MATCH(D798,Eng_Label,0)),""))</f>
        <v/>
      </c>
      <c r="K798" s="97">
        <f>IF(OR(F798="",J798=""),"",F798-J798)</f>
        <v/>
      </c>
      <c r="L798" s="86">
        <f>IF(OR(F798="",J798="",N(J798)=0),"",IF(F798/J798&lt;=cfg_Crit,"CRITICAL",IF(F798/J798&lt;=cfg_Low,"LOW","OK")))</f>
        <v/>
      </c>
      <c r="M798" s="98">
        <f>IF(B798="","",DATE(YEAR(B798),MONTH(B798),1))</f>
        <v/>
      </c>
      <c r="N798" s="86">
        <f>IF(OR(B798="",D798=""),"","CNT-"&amp;TEXT(ROW()-5,"00000"))</f>
        <v/>
      </c>
      <c r="O798" s="86">
        <f>IF(P798="","",D798&amp;"|"&amp;P798)</f>
        <v/>
      </c>
      <c r="P798" s="86">
        <f>IF(OR(D798="",F798=""),"",COUNTIFS($D$6:D798,D798,$F$6:F798,"&lt;&gt;"))</f>
        <v/>
      </c>
    </row>
    <row r="799" ht="20" customHeight="1">
      <c r="B799" s="93" t="n"/>
      <c r="C799" s="94">
        <f>IF(B799="","",WEEKNUM(B799,21))</f>
        <v/>
      </c>
      <c r="D799" s="95" t="n"/>
      <c r="E799" s="86">
        <f>IF(D799="","",IFERROR(INDEX(Eng_Item,MATCH(D799,Eng_Label,0)),"not in list"))</f>
        <v/>
      </c>
      <c r="F799" s="96" t="n"/>
      <c r="G799" s="87">
        <f>IF(OR(P799="",N(P799)&lt;=1),"",INDEX($F$6:$F$3005,MATCH(D799&amp;"|"&amp;(P799-1),$O$6:$O$3005,0)))</f>
        <v/>
      </c>
      <c r="H799" s="87">
        <f>IF(G799="","",MAX(0,G799-F799))</f>
        <v/>
      </c>
      <c r="I799" s="95" t="n"/>
      <c r="J799" s="87">
        <f>IF(D799="","",IFERROR(INDEX(Eng_PAR,MATCH(D799,Eng_Label,0)),""))</f>
        <v/>
      </c>
      <c r="K799" s="97">
        <f>IF(OR(F799="",J799=""),"",F799-J799)</f>
        <v/>
      </c>
      <c r="L799" s="86">
        <f>IF(OR(F799="",J799="",N(J799)=0),"",IF(F799/J799&lt;=cfg_Crit,"CRITICAL",IF(F799/J799&lt;=cfg_Low,"LOW","OK")))</f>
        <v/>
      </c>
      <c r="M799" s="98">
        <f>IF(B799="","",DATE(YEAR(B799),MONTH(B799),1))</f>
        <v/>
      </c>
      <c r="N799" s="86">
        <f>IF(OR(B799="",D799=""),"","CNT-"&amp;TEXT(ROW()-5,"00000"))</f>
        <v/>
      </c>
      <c r="O799" s="86">
        <f>IF(P799="","",D799&amp;"|"&amp;P799)</f>
        <v/>
      </c>
      <c r="P799" s="86">
        <f>IF(OR(D799="",F799=""),"",COUNTIFS($D$6:D799,D799,$F$6:F799,"&lt;&gt;"))</f>
        <v/>
      </c>
    </row>
    <row r="800" ht="20" customHeight="1">
      <c r="B800" s="93" t="n"/>
      <c r="C800" s="94">
        <f>IF(B800="","",WEEKNUM(B800,21))</f>
        <v/>
      </c>
      <c r="D800" s="95" t="n"/>
      <c r="E800" s="86">
        <f>IF(D800="","",IFERROR(INDEX(Eng_Item,MATCH(D800,Eng_Label,0)),"not in list"))</f>
        <v/>
      </c>
      <c r="F800" s="96" t="n"/>
      <c r="G800" s="87">
        <f>IF(OR(P800="",N(P800)&lt;=1),"",INDEX($F$6:$F$3005,MATCH(D800&amp;"|"&amp;(P800-1),$O$6:$O$3005,0)))</f>
        <v/>
      </c>
      <c r="H800" s="87">
        <f>IF(G800="","",MAX(0,G800-F800))</f>
        <v/>
      </c>
      <c r="I800" s="95" t="n"/>
      <c r="J800" s="87">
        <f>IF(D800="","",IFERROR(INDEX(Eng_PAR,MATCH(D800,Eng_Label,0)),""))</f>
        <v/>
      </c>
      <c r="K800" s="97">
        <f>IF(OR(F800="",J800=""),"",F800-J800)</f>
        <v/>
      </c>
      <c r="L800" s="86">
        <f>IF(OR(F800="",J800="",N(J800)=0),"",IF(F800/J800&lt;=cfg_Crit,"CRITICAL",IF(F800/J800&lt;=cfg_Low,"LOW","OK")))</f>
        <v/>
      </c>
      <c r="M800" s="98">
        <f>IF(B800="","",DATE(YEAR(B800),MONTH(B800),1))</f>
        <v/>
      </c>
      <c r="N800" s="86">
        <f>IF(OR(B800="",D800=""),"","CNT-"&amp;TEXT(ROW()-5,"00000"))</f>
        <v/>
      </c>
      <c r="O800" s="86">
        <f>IF(P800="","",D800&amp;"|"&amp;P800)</f>
        <v/>
      </c>
      <c r="P800" s="86">
        <f>IF(OR(D800="",F800=""),"",COUNTIFS($D$6:D800,D800,$F$6:F800,"&lt;&gt;"))</f>
        <v/>
      </c>
    </row>
    <row r="801" ht="20" customHeight="1">
      <c r="B801" s="93" t="n"/>
      <c r="C801" s="94">
        <f>IF(B801="","",WEEKNUM(B801,21))</f>
        <v/>
      </c>
      <c r="D801" s="95" t="n"/>
      <c r="E801" s="86">
        <f>IF(D801="","",IFERROR(INDEX(Eng_Item,MATCH(D801,Eng_Label,0)),"not in list"))</f>
        <v/>
      </c>
      <c r="F801" s="96" t="n"/>
      <c r="G801" s="87">
        <f>IF(OR(P801="",N(P801)&lt;=1),"",INDEX($F$6:$F$3005,MATCH(D801&amp;"|"&amp;(P801-1),$O$6:$O$3005,0)))</f>
        <v/>
      </c>
      <c r="H801" s="87">
        <f>IF(G801="","",MAX(0,G801-F801))</f>
        <v/>
      </c>
      <c r="I801" s="95" t="n"/>
      <c r="J801" s="87">
        <f>IF(D801="","",IFERROR(INDEX(Eng_PAR,MATCH(D801,Eng_Label,0)),""))</f>
        <v/>
      </c>
      <c r="K801" s="97">
        <f>IF(OR(F801="",J801=""),"",F801-J801)</f>
        <v/>
      </c>
      <c r="L801" s="86">
        <f>IF(OR(F801="",J801="",N(J801)=0),"",IF(F801/J801&lt;=cfg_Crit,"CRITICAL",IF(F801/J801&lt;=cfg_Low,"LOW","OK")))</f>
        <v/>
      </c>
      <c r="M801" s="98">
        <f>IF(B801="","",DATE(YEAR(B801),MONTH(B801),1))</f>
        <v/>
      </c>
      <c r="N801" s="86">
        <f>IF(OR(B801="",D801=""),"","CNT-"&amp;TEXT(ROW()-5,"00000"))</f>
        <v/>
      </c>
      <c r="O801" s="86">
        <f>IF(P801="","",D801&amp;"|"&amp;P801)</f>
        <v/>
      </c>
      <c r="P801" s="86">
        <f>IF(OR(D801="",F801=""),"",COUNTIFS($D$6:D801,D801,$F$6:F801,"&lt;&gt;"))</f>
        <v/>
      </c>
    </row>
    <row r="802" ht="20" customHeight="1">
      <c r="B802" s="93" t="n"/>
      <c r="C802" s="94">
        <f>IF(B802="","",WEEKNUM(B802,21))</f>
        <v/>
      </c>
      <c r="D802" s="95" t="n"/>
      <c r="E802" s="86">
        <f>IF(D802="","",IFERROR(INDEX(Eng_Item,MATCH(D802,Eng_Label,0)),"not in list"))</f>
        <v/>
      </c>
      <c r="F802" s="96" t="n"/>
      <c r="G802" s="87">
        <f>IF(OR(P802="",N(P802)&lt;=1),"",INDEX($F$6:$F$3005,MATCH(D802&amp;"|"&amp;(P802-1),$O$6:$O$3005,0)))</f>
        <v/>
      </c>
      <c r="H802" s="87">
        <f>IF(G802="","",MAX(0,G802-F802))</f>
        <v/>
      </c>
      <c r="I802" s="95" t="n"/>
      <c r="J802" s="87">
        <f>IF(D802="","",IFERROR(INDEX(Eng_PAR,MATCH(D802,Eng_Label,0)),""))</f>
        <v/>
      </c>
      <c r="K802" s="97">
        <f>IF(OR(F802="",J802=""),"",F802-J802)</f>
        <v/>
      </c>
      <c r="L802" s="86">
        <f>IF(OR(F802="",J802="",N(J802)=0),"",IF(F802/J802&lt;=cfg_Crit,"CRITICAL",IF(F802/J802&lt;=cfg_Low,"LOW","OK")))</f>
        <v/>
      </c>
      <c r="M802" s="98">
        <f>IF(B802="","",DATE(YEAR(B802),MONTH(B802),1))</f>
        <v/>
      </c>
      <c r="N802" s="86">
        <f>IF(OR(B802="",D802=""),"","CNT-"&amp;TEXT(ROW()-5,"00000"))</f>
        <v/>
      </c>
      <c r="O802" s="86">
        <f>IF(P802="","",D802&amp;"|"&amp;P802)</f>
        <v/>
      </c>
      <c r="P802" s="86">
        <f>IF(OR(D802="",F802=""),"",COUNTIFS($D$6:D802,D802,$F$6:F802,"&lt;&gt;"))</f>
        <v/>
      </c>
    </row>
    <row r="803" ht="20" customHeight="1">
      <c r="B803" s="93" t="n"/>
      <c r="C803" s="94">
        <f>IF(B803="","",WEEKNUM(B803,21))</f>
        <v/>
      </c>
      <c r="D803" s="95" t="n"/>
      <c r="E803" s="86">
        <f>IF(D803="","",IFERROR(INDEX(Eng_Item,MATCH(D803,Eng_Label,0)),"not in list"))</f>
        <v/>
      </c>
      <c r="F803" s="96" t="n"/>
      <c r="G803" s="87">
        <f>IF(OR(P803="",N(P803)&lt;=1),"",INDEX($F$6:$F$3005,MATCH(D803&amp;"|"&amp;(P803-1),$O$6:$O$3005,0)))</f>
        <v/>
      </c>
      <c r="H803" s="87">
        <f>IF(G803="","",MAX(0,G803-F803))</f>
        <v/>
      </c>
      <c r="I803" s="95" t="n"/>
      <c r="J803" s="87">
        <f>IF(D803="","",IFERROR(INDEX(Eng_PAR,MATCH(D803,Eng_Label,0)),""))</f>
        <v/>
      </c>
      <c r="K803" s="97">
        <f>IF(OR(F803="",J803=""),"",F803-J803)</f>
        <v/>
      </c>
      <c r="L803" s="86">
        <f>IF(OR(F803="",J803="",N(J803)=0),"",IF(F803/J803&lt;=cfg_Crit,"CRITICAL",IF(F803/J803&lt;=cfg_Low,"LOW","OK")))</f>
        <v/>
      </c>
      <c r="M803" s="98">
        <f>IF(B803="","",DATE(YEAR(B803),MONTH(B803),1))</f>
        <v/>
      </c>
      <c r="N803" s="86">
        <f>IF(OR(B803="",D803=""),"","CNT-"&amp;TEXT(ROW()-5,"00000"))</f>
        <v/>
      </c>
      <c r="O803" s="86">
        <f>IF(P803="","",D803&amp;"|"&amp;P803)</f>
        <v/>
      </c>
      <c r="P803" s="86">
        <f>IF(OR(D803="",F803=""),"",COUNTIFS($D$6:D803,D803,$F$6:F803,"&lt;&gt;"))</f>
        <v/>
      </c>
    </row>
    <row r="804" ht="20" customHeight="1">
      <c r="B804" s="93" t="n"/>
      <c r="C804" s="94">
        <f>IF(B804="","",WEEKNUM(B804,21))</f>
        <v/>
      </c>
      <c r="D804" s="95" t="n"/>
      <c r="E804" s="86">
        <f>IF(D804="","",IFERROR(INDEX(Eng_Item,MATCH(D804,Eng_Label,0)),"not in list"))</f>
        <v/>
      </c>
      <c r="F804" s="96" t="n"/>
      <c r="G804" s="87">
        <f>IF(OR(P804="",N(P804)&lt;=1),"",INDEX($F$6:$F$3005,MATCH(D804&amp;"|"&amp;(P804-1),$O$6:$O$3005,0)))</f>
        <v/>
      </c>
      <c r="H804" s="87">
        <f>IF(G804="","",MAX(0,G804-F804))</f>
        <v/>
      </c>
      <c r="I804" s="95" t="n"/>
      <c r="J804" s="87">
        <f>IF(D804="","",IFERROR(INDEX(Eng_PAR,MATCH(D804,Eng_Label,0)),""))</f>
        <v/>
      </c>
      <c r="K804" s="97">
        <f>IF(OR(F804="",J804=""),"",F804-J804)</f>
        <v/>
      </c>
      <c r="L804" s="86">
        <f>IF(OR(F804="",J804="",N(J804)=0),"",IF(F804/J804&lt;=cfg_Crit,"CRITICAL",IF(F804/J804&lt;=cfg_Low,"LOW","OK")))</f>
        <v/>
      </c>
      <c r="M804" s="98">
        <f>IF(B804="","",DATE(YEAR(B804),MONTH(B804),1))</f>
        <v/>
      </c>
      <c r="N804" s="86">
        <f>IF(OR(B804="",D804=""),"","CNT-"&amp;TEXT(ROW()-5,"00000"))</f>
        <v/>
      </c>
      <c r="O804" s="86">
        <f>IF(P804="","",D804&amp;"|"&amp;P804)</f>
        <v/>
      </c>
      <c r="P804" s="86">
        <f>IF(OR(D804="",F804=""),"",COUNTIFS($D$6:D804,D804,$F$6:F804,"&lt;&gt;"))</f>
        <v/>
      </c>
    </row>
    <row r="805" ht="20" customHeight="1">
      <c r="B805" s="93" t="n"/>
      <c r="C805" s="94">
        <f>IF(B805="","",WEEKNUM(B805,21))</f>
        <v/>
      </c>
      <c r="D805" s="95" t="n"/>
      <c r="E805" s="86">
        <f>IF(D805="","",IFERROR(INDEX(Eng_Item,MATCH(D805,Eng_Label,0)),"not in list"))</f>
        <v/>
      </c>
      <c r="F805" s="96" t="n"/>
      <c r="G805" s="87">
        <f>IF(OR(P805="",N(P805)&lt;=1),"",INDEX($F$6:$F$3005,MATCH(D805&amp;"|"&amp;(P805-1),$O$6:$O$3005,0)))</f>
        <v/>
      </c>
      <c r="H805" s="87">
        <f>IF(G805="","",MAX(0,G805-F805))</f>
        <v/>
      </c>
      <c r="I805" s="95" t="n"/>
      <c r="J805" s="87">
        <f>IF(D805="","",IFERROR(INDEX(Eng_PAR,MATCH(D805,Eng_Label,0)),""))</f>
        <v/>
      </c>
      <c r="K805" s="97">
        <f>IF(OR(F805="",J805=""),"",F805-J805)</f>
        <v/>
      </c>
      <c r="L805" s="86">
        <f>IF(OR(F805="",J805="",N(J805)=0),"",IF(F805/J805&lt;=cfg_Crit,"CRITICAL",IF(F805/J805&lt;=cfg_Low,"LOW","OK")))</f>
        <v/>
      </c>
      <c r="M805" s="98">
        <f>IF(B805="","",DATE(YEAR(B805),MONTH(B805),1))</f>
        <v/>
      </c>
      <c r="N805" s="86">
        <f>IF(OR(B805="",D805=""),"","CNT-"&amp;TEXT(ROW()-5,"00000"))</f>
        <v/>
      </c>
      <c r="O805" s="86">
        <f>IF(P805="","",D805&amp;"|"&amp;P805)</f>
        <v/>
      </c>
      <c r="P805" s="86">
        <f>IF(OR(D805="",F805=""),"",COUNTIFS($D$6:D805,D805,$F$6:F805,"&lt;&gt;"))</f>
        <v/>
      </c>
    </row>
    <row r="806" ht="20" customHeight="1">
      <c r="B806" s="93" t="n"/>
      <c r="C806" s="94">
        <f>IF(B806="","",WEEKNUM(B806,21))</f>
        <v/>
      </c>
      <c r="D806" s="95" t="n"/>
      <c r="E806" s="86">
        <f>IF(D806="","",IFERROR(INDEX(Eng_Item,MATCH(D806,Eng_Label,0)),"not in list"))</f>
        <v/>
      </c>
      <c r="F806" s="96" t="n"/>
      <c r="G806" s="87">
        <f>IF(OR(P806="",N(P806)&lt;=1),"",INDEX($F$6:$F$3005,MATCH(D806&amp;"|"&amp;(P806-1),$O$6:$O$3005,0)))</f>
        <v/>
      </c>
      <c r="H806" s="87">
        <f>IF(G806="","",MAX(0,G806-F806))</f>
        <v/>
      </c>
      <c r="I806" s="95" t="n"/>
      <c r="J806" s="87">
        <f>IF(D806="","",IFERROR(INDEX(Eng_PAR,MATCH(D806,Eng_Label,0)),""))</f>
        <v/>
      </c>
      <c r="K806" s="97">
        <f>IF(OR(F806="",J806=""),"",F806-J806)</f>
        <v/>
      </c>
      <c r="L806" s="86">
        <f>IF(OR(F806="",J806="",N(J806)=0),"",IF(F806/J806&lt;=cfg_Crit,"CRITICAL",IF(F806/J806&lt;=cfg_Low,"LOW","OK")))</f>
        <v/>
      </c>
      <c r="M806" s="98">
        <f>IF(B806="","",DATE(YEAR(B806),MONTH(B806),1))</f>
        <v/>
      </c>
      <c r="N806" s="86">
        <f>IF(OR(B806="",D806=""),"","CNT-"&amp;TEXT(ROW()-5,"00000"))</f>
        <v/>
      </c>
      <c r="O806" s="86">
        <f>IF(P806="","",D806&amp;"|"&amp;P806)</f>
        <v/>
      </c>
      <c r="P806" s="86">
        <f>IF(OR(D806="",F806=""),"",COUNTIFS($D$6:D806,D806,$F$6:F806,"&lt;&gt;"))</f>
        <v/>
      </c>
    </row>
    <row r="807" ht="20" customHeight="1">
      <c r="B807" s="93" t="n"/>
      <c r="C807" s="94">
        <f>IF(B807="","",WEEKNUM(B807,21))</f>
        <v/>
      </c>
      <c r="D807" s="95" t="n"/>
      <c r="E807" s="86">
        <f>IF(D807="","",IFERROR(INDEX(Eng_Item,MATCH(D807,Eng_Label,0)),"not in list"))</f>
        <v/>
      </c>
      <c r="F807" s="96" t="n"/>
      <c r="G807" s="87">
        <f>IF(OR(P807="",N(P807)&lt;=1),"",INDEX($F$6:$F$3005,MATCH(D807&amp;"|"&amp;(P807-1),$O$6:$O$3005,0)))</f>
        <v/>
      </c>
      <c r="H807" s="87">
        <f>IF(G807="","",MAX(0,G807-F807))</f>
        <v/>
      </c>
      <c r="I807" s="95" t="n"/>
      <c r="J807" s="87">
        <f>IF(D807="","",IFERROR(INDEX(Eng_PAR,MATCH(D807,Eng_Label,0)),""))</f>
        <v/>
      </c>
      <c r="K807" s="97">
        <f>IF(OR(F807="",J807=""),"",F807-J807)</f>
        <v/>
      </c>
      <c r="L807" s="86">
        <f>IF(OR(F807="",J807="",N(J807)=0),"",IF(F807/J807&lt;=cfg_Crit,"CRITICAL",IF(F807/J807&lt;=cfg_Low,"LOW","OK")))</f>
        <v/>
      </c>
      <c r="M807" s="98">
        <f>IF(B807="","",DATE(YEAR(B807),MONTH(B807),1))</f>
        <v/>
      </c>
      <c r="N807" s="86">
        <f>IF(OR(B807="",D807=""),"","CNT-"&amp;TEXT(ROW()-5,"00000"))</f>
        <v/>
      </c>
      <c r="O807" s="86">
        <f>IF(P807="","",D807&amp;"|"&amp;P807)</f>
        <v/>
      </c>
      <c r="P807" s="86">
        <f>IF(OR(D807="",F807=""),"",COUNTIFS($D$6:D807,D807,$F$6:F807,"&lt;&gt;"))</f>
        <v/>
      </c>
    </row>
    <row r="808" ht="20" customHeight="1">
      <c r="B808" s="93" t="n"/>
      <c r="C808" s="94">
        <f>IF(B808="","",WEEKNUM(B808,21))</f>
        <v/>
      </c>
      <c r="D808" s="95" t="n"/>
      <c r="E808" s="86">
        <f>IF(D808="","",IFERROR(INDEX(Eng_Item,MATCH(D808,Eng_Label,0)),"not in list"))</f>
        <v/>
      </c>
      <c r="F808" s="96" t="n"/>
      <c r="G808" s="87">
        <f>IF(OR(P808="",N(P808)&lt;=1),"",INDEX($F$6:$F$3005,MATCH(D808&amp;"|"&amp;(P808-1),$O$6:$O$3005,0)))</f>
        <v/>
      </c>
      <c r="H808" s="87">
        <f>IF(G808="","",MAX(0,G808-F808))</f>
        <v/>
      </c>
      <c r="I808" s="95" t="n"/>
      <c r="J808" s="87">
        <f>IF(D808="","",IFERROR(INDEX(Eng_PAR,MATCH(D808,Eng_Label,0)),""))</f>
        <v/>
      </c>
      <c r="K808" s="97">
        <f>IF(OR(F808="",J808=""),"",F808-J808)</f>
        <v/>
      </c>
      <c r="L808" s="86">
        <f>IF(OR(F808="",J808="",N(J808)=0),"",IF(F808/J808&lt;=cfg_Crit,"CRITICAL",IF(F808/J808&lt;=cfg_Low,"LOW","OK")))</f>
        <v/>
      </c>
      <c r="M808" s="98">
        <f>IF(B808="","",DATE(YEAR(B808),MONTH(B808),1))</f>
        <v/>
      </c>
      <c r="N808" s="86">
        <f>IF(OR(B808="",D808=""),"","CNT-"&amp;TEXT(ROW()-5,"00000"))</f>
        <v/>
      </c>
      <c r="O808" s="86">
        <f>IF(P808="","",D808&amp;"|"&amp;P808)</f>
        <v/>
      </c>
      <c r="P808" s="86">
        <f>IF(OR(D808="",F808=""),"",COUNTIFS($D$6:D808,D808,$F$6:F808,"&lt;&gt;"))</f>
        <v/>
      </c>
    </row>
    <row r="809" ht="20" customHeight="1">
      <c r="B809" s="93" t="n"/>
      <c r="C809" s="94">
        <f>IF(B809="","",WEEKNUM(B809,21))</f>
        <v/>
      </c>
      <c r="D809" s="95" t="n"/>
      <c r="E809" s="86">
        <f>IF(D809="","",IFERROR(INDEX(Eng_Item,MATCH(D809,Eng_Label,0)),"not in list"))</f>
        <v/>
      </c>
      <c r="F809" s="96" t="n"/>
      <c r="G809" s="87">
        <f>IF(OR(P809="",N(P809)&lt;=1),"",INDEX($F$6:$F$3005,MATCH(D809&amp;"|"&amp;(P809-1),$O$6:$O$3005,0)))</f>
        <v/>
      </c>
      <c r="H809" s="87">
        <f>IF(G809="","",MAX(0,G809-F809))</f>
        <v/>
      </c>
      <c r="I809" s="95" t="n"/>
      <c r="J809" s="87">
        <f>IF(D809="","",IFERROR(INDEX(Eng_PAR,MATCH(D809,Eng_Label,0)),""))</f>
        <v/>
      </c>
      <c r="K809" s="97">
        <f>IF(OR(F809="",J809=""),"",F809-J809)</f>
        <v/>
      </c>
      <c r="L809" s="86">
        <f>IF(OR(F809="",J809="",N(J809)=0),"",IF(F809/J809&lt;=cfg_Crit,"CRITICAL",IF(F809/J809&lt;=cfg_Low,"LOW","OK")))</f>
        <v/>
      </c>
      <c r="M809" s="98">
        <f>IF(B809="","",DATE(YEAR(B809),MONTH(B809),1))</f>
        <v/>
      </c>
      <c r="N809" s="86">
        <f>IF(OR(B809="",D809=""),"","CNT-"&amp;TEXT(ROW()-5,"00000"))</f>
        <v/>
      </c>
      <c r="O809" s="86">
        <f>IF(P809="","",D809&amp;"|"&amp;P809)</f>
        <v/>
      </c>
      <c r="P809" s="86">
        <f>IF(OR(D809="",F809=""),"",COUNTIFS($D$6:D809,D809,$F$6:F809,"&lt;&gt;"))</f>
        <v/>
      </c>
    </row>
    <row r="810" ht="20" customHeight="1">
      <c r="B810" s="93" t="n"/>
      <c r="C810" s="94">
        <f>IF(B810="","",WEEKNUM(B810,21))</f>
        <v/>
      </c>
      <c r="D810" s="95" t="n"/>
      <c r="E810" s="86">
        <f>IF(D810="","",IFERROR(INDEX(Eng_Item,MATCH(D810,Eng_Label,0)),"not in list"))</f>
        <v/>
      </c>
      <c r="F810" s="96" t="n"/>
      <c r="G810" s="87">
        <f>IF(OR(P810="",N(P810)&lt;=1),"",INDEX($F$6:$F$3005,MATCH(D810&amp;"|"&amp;(P810-1),$O$6:$O$3005,0)))</f>
        <v/>
      </c>
      <c r="H810" s="87">
        <f>IF(G810="","",MAX(0,G810-F810))</f>
        <v/>
      </c>
      <c r="I810" s="95" t="n"/>
      <c r="J810" s="87">
        <f>IF(D810="","",IFERROR(INDEX(Eng_PAR,MATCH(D810,Eng_Label,0)),""))</f>
        <v/>
      </c>
      <c r="K810" s="97">
        <f>IF(OR(F810="",J810=""),"",F810-J810)</f>
        <v/>
      </c>
      <c r="L810" s="86">
        <f>IF(OR(F810="",J810="",N(J810)=0),"",IF(F810/J810&lt;=cfg_Crit,"CRITICAL",IF(F810/J810&lt;=cfg_Low,"LOW","OK")))</f>
        <v/>
      </c>
      <c r="M810" s="98">
        <f>IF(B810="","",DATE(YEAR(B810),MONTH(B810),1))</f>
        <v/>
      </c>
      <c r="N810" s="86">
        <f>IF(OR(B810="",D810=""),"","CNT-"&amp;TEXT(ROW()-5,"00000"))</f>
        <v/>
      </c>
      <c r="O810" s="86">
        <f>IF(P810="","",D810&amp;"|"&amp;P810)</f>
        <v/>
      </c>
      <c r="P810" s="86">
        <f>IF(OR(D810="",F810=""),"",COUNTIFS($D$6:D810,D810,$F$6:F810,"&lt;&gt;"))</f>
        <v/>
      </c>
    </row>
    <row r="811" ht="20" customHeight="1">
      <c r="B811" s="93" t="n"/>
      <c r="C811" s="94">
        <f>IF(B811="","",WEEKNUM(B811,21))</f>
        <v/>
      </c>
      <c r="D811" s="95" t="n"/>
      <c r="E811" s="86">
        <f>IF(D811="","",IFERROR(INDEX(Eng_Item,MATCH(D811,Eng_Label,0)),"not in list"))</f>
        <v/>
      </c>
      <c r="F811" s="96" t="n"/>
      <c r="G811" s="87">
        <f>IF(OR(P811="",N(P811)&lt;=1),"",INDEX($F$6:$F$3005,MATCH(D811&amp;"|"&amp;(P811-1),$O$6:$O$3005,0)))</f>
        <v/>
      </c>
      <c r="H811" s="87">
        <f>IF(G811="","",MAX(0,G811-F811))</f>
        <v/>
      </c>
      <c r="I811" s="95" t="n"/>
      <c r="J811" s="87">
        <f>IF(D811="","",IFERROR(INDEX(Eng_PAR,MATCH(D811,Eng_Label,0)),""))</f>
        <v/>
      </c>
      <c r="K811" s="97">
        <f>IF(OR(F811="",J811=""),"",F811-J811)</f>
        <v/>
      </c>
      <c r="L811" s="86">
        <f>IF(OR(F811="",J811="",N(J811)=0),"",IF(F811/J811&lt;=cfg_Crit,"CRITICAL",IF(F811/J811&lt;=cfg_Low,"LOW","OK")))</f>
        <v/>
      </c>
      <c r="M811" s="98">
        <f>IF(B811="","",DATE(YEAR(B811),MONTH(B811),1))</f>
        <v/>
      </c>
      <c r="N811" s="86">
        <f>IF(OR(B811="",D811=""),"","CNT-"&amp;TEXT(ROW()-5,"00000"))</f>
        <v/>
      </c>
      <c r="O811" s="86">
        <f>IF(P811="","",D811&amp;"|"&amp;P811)</f>
        <v/>
      </c>
      <c r="P811" s="86">
        <f>IF(OR(D811="",F811=""),"",COUNTIFS($D$6:D811,D811,$F$6:F811,"&lt;&gt;"))</f>
        <v/>
      </c>
    </row>
    <row r="812" ht="20" customHeight="1">
      <c r="B812" s="93" t="n"/>
      <c r="C812" s="94">
        <f>IF(B812="","",WEEKNUM(B812,21))</f>
        <v/>
      </c>
      <c r="D812" s="95" t="n"/>
      <c r="E812" s="86">
        <f>IF(D812="","",IFERROR(INDEX(Eng_Item,MATCH(D812,Eng_Label,0)),"not in list"))</f>
        <v/>
      </c>
      <c r="F812" s="96" t="n"/>
      <c r="G812" s="87">
        <f>IF(OR(P812="",N(P812)&lt;=1),"",INDEX($F$6:$F$3005,MATCH(D812&amp;"|"&amp;(P812-1),$O$6:$O$3005,0)))</f>
        <v/>
      </c>
      <c r="H812" s="87">
        <f>IF(G812="","",MAX(0,G812-F812))</f>
        <v/>
      </c>
      <c r="I812" s="95" t="n"/>
      <c r="J812" s="87">
        <f>IF(D812="","",IFERROR(INDEX(Eng_PAR,MATCH(D812,Eng_Label,0)),""))</f>
        <v/>
      </c>
      <c r="K812" s="97">
        <f>IF(OR(F812="",J812=""),"",F812-J812)</f>
        <v/>
      </c>
      <c r="L812" s="86">
        <f>IF(OR(F812="",J812="",N(J812)=0),"",IF(F812/J812&lt;=cfg_Crit,"CRITICAL",IF(F812/J812&lt;=cfg_Low,"LOW","OK")))</f>
        <v/>
      </c>
      <c r="M812" s="98">
        <f>IF(B812="","",DATE(YEAR(B812),MONTH(B812),1))</f>
        <v/>
      </c>
      <c r="N812" s="86">
        <f>IF(OR(B812="",D812=""),"","CNT-"&amp;TEXT(ROW()-5,"00000"))</f>
        <v/>
      </c>
      <c r="O812" s="86">
        <f>IF(P812="","",D812&amp;"|"&amp;P812)</f>
        <v/>
      </c>
      <c r="P812" s="86">
        <f>IF(OR(D812="",F812=""),"",COUNTIFS($D$6:D812,D812,$F$6:F812,"&lt;&gt;"))</f>
        <v/>
      </c>
    </row>
    <row r="813" ht="20" customHeight="1">
      <c r="B813" s="93" t="n"/>
      <c r="C813" s="94">
        <f>IF(B813="","",WEEKNUM(B813,21))</f>
        <v/>
      </c>
      <c r="D813" s="95" t="n"/>
      <c r="E813" s="86">
        <f>IF(D813="","",IFERROR(INDEX(Eng_Item,MATCH(D813,Eng_Label,0)),"not in list"))</f>
        <v/>
      </c>
      <c r="F813" s="96" t="n"/>
      <c r="G813" s="87">
        <f>IF(OR(P813="",N(P813)&lt;=1),"",INDEX($F$6:$F$3005,MATCH(D813&amp;"|"&amp;(P813-1),$O$6:$O$3005,0)))</f>
        <v/>
      </c>
      <c r="H813" s="87">
        <f>IF(G813="","",MAX(0,G813-F813))</f>
        <v/>
      </c>
      <c r="I813" s="95" t="n"/>
      <c r="J813" s="87">
        <f>IF(D813="","",IFERROR(INDEX(Eng_PAR,MATCH(D813,Eng_Label,0)),""))</f>
        <v/>
      </c>
      <c r="K813" s="97">
        <f>IF(OR(F813="",J813=""),"",F813-J813)</f>
        <v/>
      </c>
      <c r="L813" s="86">
        <f>IF(OR(F813="",J813="",N(J813)=0),"",IF(F813/J813&lt;=cfg_Crit,"CRITICAL",IF(F813/J813&lt;=cfg_Low,"LOW","OK")))</f>
        <v/>
      </c>
      <c r="M813" s="98">
        <f>IF(B813="","",DATE(YEAR(B813),MONTH(B813),1))</f>
        <v/>
      </c>
      <c r="N813" s="86">
        <f>IF(OR(B813="",D813=""),"","CNT-"&amp;TEXT(ROW()-5,"00000"))</f>
        <v/>
      </c>
      <c r="O813" s="86">
        <f>IF(P813="","",D813&amp;"|"&amp;P813)</f>
        <v/>
      </c>
      <c r="P813" s="86">
        <f>IF(OR(D813="",F813=""),"",COUNTIFS($D$6:D813,D813,$F$6:F813,"&lt;&gt;"))</f>
        <v/>
      </c>
    </row>
    <row r="814" ht="20" customHeight="1">
      <c r="B814" s="93" t="n"/>
      <c r="C814" s="94">
        <f>IF(B814="","",WEEKNUM(B814,21))</f>
        <v/>
      </c>
      <c r="D814" s="95" t="n"/>
      <c r="E814" s="86">
        <f>IF(D814="","",IFERROR(INDEX(Eng_Item,MATCH(D814,Eng_Label,0)),"not in list"))</f>
        <v/>
      </c>
      <c r="F814" s="96" t="n"/>
      <c r="G814" s="87">
        <f>IF(OR(P814="",N(P814)&lt;=1),"",INDEX($F$6:$F$3005,MATCH(D814&amp;"|"&amp;(P814-1),$O$6:$O$3005,0)))</f>
        <v/>
      </c>
      <c r="H814" s="87">
        <f>IF(G814="","",MAX(0,G814-F814))</f>
        <v/>
      </c>
      <c r="I814" s="95" t="n"/>
      <c r="J814" s="87">
        <f>IF(D814="","",IFERROR(INDEX(Eng_PAR,MATCH(D814,Eng_Label,0)),""))</f>
        <v/>
      </c>
      <c r="K814" s="97">
        <f>IF(OR(F814="",J814=""),"",F814-J814)</f>
        <v/>
      </c>
      <c r="L814" s="86">
        <f>IF(OR(F814="",J814="",N(J814)=0),"",IF(F814/J814&lt;=cfg_Crit,"CRITICAL",IF(F814/J814&lt;=cfg_Low,"LOW","OK")))</f>
        <v/>
      </c>
      <c r="M814" s="98">
        <f>IF(B814="","",DATE(YEAR(B814),MONTH(B814),1))</f>
        <v/>
      </c>
      <c r="N814" s="86">
        <f>IF(OR(B814="",D814=""),"","CNT-"&amp;TEXT(ROW()-5,"00000"))</f>
        <v/>
      </c>
      <c r="O814" s="86">
        <f>IF(P814="","",D814&amp;"|"&amp;P814)</f>
        <v/>
      </c>
      <c r="P814" s="86">
        <f>IF(OR(D814="",F814=""),"",COUNTIFS($D$6:D814,D814,$F$6:F814,"&lt;&gt;"))</f>
        <v/>
      </c>
    </row>
    <row r="815" ht="20" customHeight="1">
      <c r="B815" s="93" t="n"/>
      <c r="C815" s="94">
        <f>IF(B815="","",WEEKNUM(B815,21))</f>
        <v/>
      </c>
      <c r="D815" s="95" t="n"/>
      <c r="E815" s="86">
        <f>IF(D815="","",IFERROR(INDEX(Eng_Item,MATCH(D815,Eng_Label,0)),"not in list"))</f>
        <v/>
      </c>
      <c r="F815" s="96" t="n"/>
      <c r="G815" s="87">
        <f>IF(OR(P815="",N(P815)&lt;=1),"",INDEX($F$6:$F$3005,MATCH(D815&amp;"|"&amp;(P815-1),$O$6:$O$3005,0)))</f>
        <v/>
      </c>
      <c r="H815" s="87">
        <f>IF(G815="","",MAX(0,G815-F815))</f>
        <v/>
      </c>
      <c r="I815" s="95" t="n"/>
      <c r="J815" s="87">
        <f>IF(D815="","",IFERROR(INDEX(Eng_PAR,MATCH(D815,Eng_Label,0)),""))</f>
        <v/>
      </c>
      <c r="K815" s="97">
        <f>IF(OR(F815="",J815=""),"",F815-J815)</f>
        <v/>
      </c>
      <c r="L815" s="86">
        <f>IF(OR(F815="",J815="",N(J815)=0),"",IF(F815/J815&lt;=cfg_Crit,"CRITICAL",IF(F815/J815&lt;=cfg_Low,"LOW","OK")))</f>
        <v/>
      </c>
      <c r="M815" s="98">
        <f>IF(B815="","",DATE(YEAR(B815),MONTH(B815),1))</f>
        <v/>
      </c>
      <c r="N815" s="86">
        <f>IF(OR(B815="",D815=""),"","CNT-"&amp;TEXT(ROW()-5,"00000"))</f>
        <v/>
      </c>
      <c r="O815" s="86">
        <f>IF(P815="","",D815&amp;"|"&amp;P815)</f>
        <v/>
      </c>
      <c r="P815" s="86">
        <f>IF(OR(D815="",F815=""),"",COUNTIFS($D$6:D815,D815,$F$6:F815,"&lt;&gt;"))</f>
        <v/>
      </c>
    </row>
    <row r="816" ht="20" customHeight="1">
      <c r="B816" s="93" t="n"/>
      <c r="C816" s="94">
        <f>IF(B816="","",WEEKNUM(B816,21))</f>
        <v/>
      </c>
      <c r="D816" s="95" t="n"/>
      <c r="E816" s="86">
        <f>IF(D816="","",IFERROR(INDEX(Eng_Item,MATCH(D816,Eng_Label,0)),"not in list"))</f>
        <v/>
      </c>
      <c r="F816" s="96" t="n"/>
      <c r="G816" s="87">
        <f>IF(OR(P816="",N(P816)&lt;=1),"",INDEX($F$6:$F$3005,MATCH(D816&amp;"|"&amp;(P816-1),$O$6:$O$3005,0)))</f>
        <v/>
      </c>
      <c r="H816" s="87">
        <f>IF(G816="","",MAX(0,G816-F816))</f>
        <v/>
      </c>
      <c r="I816" s="95" t="n"/>
      <c r="J816" s="87">
        <f>IF(D816="","",IFERROR(INDEX(Eng_PAR,MATCH(D816,Eng_Label,0)),""))</f>
        <v/>
      </c>
      <c r="K816" s="97">
        <f>IF(OR(F816="",J816=""),"",F816-J816)</f>
        <v/>
      </c>
      <c r="L816" s="86">
        <f>IF(OR(F816="",J816="",N(J816)=0),"",IF(F816/J816&lt;=cfg_Crit,"CRITICAL",IF(F816/J816&lt;=cfg_Low,"LOW","OK")))</f>
        <v/>
      </c>
      <c r="M816" s="98">
        <f>IF(B816="","",DATE(YEAR(B816),MONTH(B816),1))</f>
        <v/>
      </c>
      <c r="N816" s="86">
        <f>IF(OR(B816="",D816=""),"","CNT-"&amp;TEXT(ROW()-5,"00000"))</f>
        <v/>
      </c>
      <c r="O816" s="86">
        <f>IF(P816="","",D816&amp;"|"&amp;P816)</f>
        <v/>
      </c>
      <c r="P816" s="86">
        <f>IF(OR(D816="",F816=""),"",COUNTIFS($D$6:D816,D816,$F$6:F816,"&lt;&gt;"))</f>
        <v/>
      </c>
    </row>
    <row r="817" ht="20" customHeight="1">
      <c r="B817" s="93" t="n"/>
      <c r="C817" s="94">
        <f>IF(B817="","",WEEKNUM(B817,21))</f>
        <v/>
      </c>
      <c r="D817" s="95" t="n"/>
      <c r="E817" s="86">
        <f>IF(D817="","",IFERROR(INDEX(Eng_Item,MATCH(D817,Eng_Label,0)),"not in list"))</f>
        <v/>
      </c>
      <c r="F817" s="96" t="n"/>
      <c r="G817" s="87">
        <f>IF(OR(P817="",N(P817)&lt;=1),"",INDEX($F$6:$F$3005,MATCH(D817&amp;"|"&amp;(P817-1),$O$6:$O$3005,0)))</f>
        <v/>
      </c>
      <c r="H817" s="87">
        <f>IF(G817="","",MAX(0,G817-F817))</f>
        <v/>
      </c>
      <c r="I817" s="95" t="n"/>
      <c r="J817" s="87">
        <f>IF(D817="","",IFERROR(INDEX(Eng_PAR,MATCH(D817,Eng_Label,0)),""))</f>
        <v/>
      </c>
      <c r="K817" s="97">
        <f>IF(OR(F817="",J817=""),"",F817-J817)</f>
        <v/>
      </c>
      <c r="L817" s="86">
        <f>IF(OR(F817="",J817="",N(J817)=0),"",IF(F817/J817&lt;=cfg_Crit,"CRITICAL",IF(F817/J817&lt;=cfg_Low,"LOW","OK")))</f>
        <v/>
      </c>
      <c r="M817" s="98">
        <f>IF(B817="","",DATE(YEAR(B817),MONTH(B817),1))</f>
        <v/>
      </c>
      <c r="N817" s="86">
        <f>IF(OR(B817="",D817=""),"","CNT-"&amp;TEXT(ROW()-5,"00000"))</f>
        <v/>
      </c>
      <c r="O817" s="86">
        <f>IF(P817="","",D817&amp;"|"&amp;P817)</f>
        <v/>
      </c>
      <c r="P817" s="86">
        <f>IF(OR(D817="",F817=""),"",COUNTIFS($D$6:D817,D817,$F$6:F817,"&lt;&gt;"))</f>
        <v/>
      </c>
    </row>
    <row r="818" ht="20" customHeight="1">
      <c r="B818" s="93" t="n"/>
      <c r="C818" s="94">
        <f>IF(B818="","",WEEKNUM(B818,21))</f>
        <v/>
      </c>
      <c r="D818" s="95" t="n"/>
      <c r="E818" s="86">
        <f>IF(D818="","",IFERROR(INDEX(Eng_Item,MATCH(D818,Eng_Label,0)),"not in list"))</f>
        <v/>
      </c>
      <c r="F818" s="96" t="n"/>
      <c r="G818" s="87">
        <f>IF(OR(P818="",N(P818)&lt;=1),"",INDEX($F$6:$F$3005,MATCH(D818&amp;"|"&amp;(P818-1),$O$6:$O$3005,0)))</f>
        <v/>
      </c>
      <c r="H818" s="87">
        <f>IF(G818="","",MAX(0,G818-F818))</f>
        <v/>
      </c>
      <c r="I818" s="95" t="n"/>
      <c r="J818" s="87">
        <f>IF(D818="","",IFERROR(INDEX(Eng_PAR,MATCH(D818,Eng_Label,0)),""))</f>
        <v/>
      </c>
      <c r="K818" s="97">
        <f>IF(OR(F818="",J818=""),"",F818-J818)</f>
        <v/>
      </c>
      <c r="L818" s="86">
        <f>IF(OR(F818="",J818="",N(J818)=0),"",IF(F818/J818&lt;=cfg_Crit,"CRITICAL",IF(F818/J818&lt;=cfg_Low,"LOW","OK")))</f>
        <v/>
      </c>
      <c r="M818" s="98">
        <f>IF(B818="","",DATE(YEAR(B818),MONTH(B818),1))</f>
        <v/>
      </c>
      <c r="N818" s="86">
        <f>IF(OR(B818="",D818=""),"","CNT-"&amp;TEXT(ROW()-5,"00000"))</f>
        <v/>
      </c>
      <c r="O818" s="86">
        <f>IF(P818="","",D818&amp;"|"&amp;P818)</f>
        <v/>
      </c>
      <c r="P818" s="86">
        <f>IF(OR(D818="",F818=""),"",COUNTIFS($D$6:D818,D818,$F$6:F818,"&lt;&gt;"))</f>
        <v/>
      </c>
    </row>
    <row r="819" ht="20" customHeight="1">
      <c r="B819" s="93" t="n"/>
      <c r="C819" s="94">
        <f>IF(B819="","",WEEKNUM(B819,21))</f>
        <v/>
      </c>
      <c r="D819" s="95" t="n"/>
      <c r="E819" s="86">
        <f>IF(D819="","",IFERROR(INDEX(Eng_Item,MATCH(D819,Eng_Label,0)),"not in list"))</f>
        <v/>
      </c>
      <c r="F819" s="96" t="n"/>
      <c r="G819" s="87">
        <f>IF(OR(P819="",N(P819)&lt;=1),"",INDEX($F$6:$F$3005,MATCH(D819&amp;"|"&amp;(P819-1),$O$6:$O$3005,0)))</f>
        <v/>
      </c>
      <c r="H819" s="87">
        <f>IF(G819="","",MAX(0,G819-F819))</f>
        <v/>
      </c>
      <c r="I819" s="95" t="n"/>
      <c r="J819" s="87">
        <f>IF(D819="","",IFERROR(INDEX(Eng_PAR,MATCH(D819,Eng_Label,0)),""))</f>
        <v/>
      </c>
      <c r="K819" s="97">
        <f>IF(OR(F819="",J819=""),"",F819-J819)</f>
        <v/>
      </c>
      <c r="L819" s="86">
        <f>IF(OR(F819="",J819="",N(J819)=0),"",IF(F819/J819&lt;=cfg_Crit,"CRITICAL",IF(F819/J819&lt;=cfg_Low,"LOW","OK")))</f>
        <v/>
      </c>
      <c r="M819" s="98">
        <f>IF(B819="","",DATE(YEAR(B819),MONTH(B819),1))</f>
        <v/>
      </c>
      <c r="N819" s="86">
        <f>IF(OR(B819="",D819=""),"","CNT-"&amp;TEXT(ROW()-5,"00000"))</f>
        <v/>
      </c>
      <c r="O819" s="86">
        <f>IF(P819="","",D819&amp;"|"&amp;P819)</f>
        <v/>
      </c>
      <c r="P819" s="86">
        <f>IF(OR(D819="",F819=""),"",COUNTIFS($D$6:D819,D819,$F$6:F819,"&lt;&gt;"))</f>
        <v/>
      </c>
    </row>
    <row r="820" ht="20" customHeight="1">
      <c r="B820" s="93" t="n"/>
      <c r="C820" s="94">
        <f>IF(B820="","",WEEKNUM(B820,21))</f>
        <v/>
      </c>
      <c r="D820" s="95" t="n"/>
      <c r="E820" s="86">
        <f>IF(D820="","",IFERROR(INDEX(Eng_Item,MATCH(D820,Eng_Label,0)),"not in list"))</f>
        <v/>
      </c>
      <c r="F820" s="96" t="n"/>
      <c r="G820" s="87">
        <f>IF(OR(P820="",N(P820)&lt;=1),"",INDEX($F$6:$F$3005,MATCH(D820&amp;"|"&amp;(P820-1),$O$6:$O$3005,0)))</f>
        <v/>
      </c>
      <c r="H820" s="87">
        <f>IF(G820="","",MAX(0,G820-F820))</f>
        <v/>
      </c>
      <c r="I820" s="95" t="n"/>
      <c r="J820" s="87">
        <f>IF(D820="","",IFERROR(INDEX(Eng_PAR,MATCH(D820,Eng_Label,0)),""))</f>
        <v/>
      </c>
      <c r="K820" s="97">
        <f>IF(OR(F820="",J820=""),"",F820-J820)</f>
        <v/>
      </c>
      <c r="L820" s="86">
        <f>IF(OR(F820="",J820="",N(J820)=0),"",IF(F820/J820&lt;=cfg_Crit,"CRITICAL",IF(F820/J820&lt;=cfg_Low,"LOW","OK")))</f>
        <v/>
      </c>
      <c r="M820" s="98">
        <f>IF(B820="","",DATE(YEAR(B820),MONTH(B820),1))</f>
        <v/>
      </c>
      <c r="N820" s="86">
        <f>IF(OR(B820="",D820=""),"","CNT-"&amp;TEXT(ROW()-5,"00000"))</f>
        <v/>
      </c>
      <c r="O820" s="86">
        <f>IF(P820="","",D820&amp;"|"&amp;P820)</f>
        <v/>
      </c>
      <c r="P820" s="86">
        <f>IF(OR(D820="",F820=""),"",COUNTIFS($D$6:D820,D820,$F$6:F820,"&lt;&gt;"))</f>
        <v/>
      </c>
    </row>
    <row r="821" ht="20" customHeight="1">
      <c r="B821" s="93" t="n"/>
      <c r="C821" s="94">
        <f>IF(B821="","",WEEKNUM(B821,21))</f>
        <v/>
      </c>
      <c r="D821" s="95" t="n"/>
      <c r="E821" s="86">
        <f>IF(D821="","",IFERROR(INDEX(Eng_Item,MATCH(D821,Eng_Label,0)),"not in list"))</f>
        <v/>
      </c>
      <c r="F821" s="96" t="n"/>
      <c r="G821" s="87">
        <f>IF(OR(P821="",N(P821)&lt;=1),"",INDEX($F$6:$F$3005,MATCH(D821&amp;"|"&amp;(P821-1),$O$6:$O$3005,0)))</f>
        <v/>
      </c>
      <c r="H821" s="87">
        <f>IF(G821="","",MAX(0,G821-F821))</f>
        <v/>
      </c>
      <c r="I821" s="95" t="n"/>
      <c r="J821" s="87">
        <f>IF(D821="","",IFERROR(INDEX(Eng_PAR,MATCH(D821,Eng_Label,0)),""))</f>
        <v/>
      </c>
      <c r="K821" s="97">
        <f>IF(OR(F821="",J821=""),"",F821-J821)</f>
        <v/>
      </c>
      <c r="L821" s="86">
        <f>IF(OR(F821="",J821="",N(J821)=0),"",IF(F821/J821&lt;=cfg_Crit,"CRITICAL",IF(F821/J821&lt;=cfg_Low,"LOW","OK")))</f>
        <v/>
      </c>
      <c r="M821" s="98">
        <f>IF(B821="","",DATE(YEAR(B821),MONTH(B821),1))</f>
        <v/>
      </c>
      <c r="N821" s="86">
        <f>IF(OR(B821="",D821=""),"","CNT-"&amp;TEXT(ROW()-5,"00000"))</f>
        <v/>
      </c>
      <c r="O821" s="86">
        <f>IF(P821="","",D821&amp;"|"&amp;P821)</f>
        <v/>
      </c>
      <c r="P821" s="86">
        <f>IF(OR(D821="",F821=""),"",COUNTIFS($D$6:D821,D821,$F$6:F821,"&lt;&gt;"))</f>
        <v/>
      </c>
    </row>
    <row r="822" ht="20" customHeight="1">
      <c r="B822" s="93" t="n"/>
      <c r="C822" s="94">
        <f>IF(B822="","",WEEKNUM(B822,21))</f>
        <v/>
      </c>
      <c r="D822" s="95" t="n"/>
      <c r="E822" s="86">
        <f>IF(D822="","",IFERROR(INDEX(Eng_Item,MATCH(D822,Eng_Label,0)),"not in list"))</f>
        <v/>
      </c>
      <c r="F822" s="96" t="n"/>
      <c r="G822" s="87">
        <f>IF(OR(P822="",N(P822)&lt;=1),"",INDEX($F$6:$F$3005,MATCH(D822&amp;"|"&amp;(P822-1),$O$6:$O$3005,0)))</f>
        <v/>
      </c>
      <c r="H822" s="87">
        <f>IF(G822="","",MAX(0,G822-F822))</f>
        <v/>
      </c>
      <c r="I822" s="95" t="n"/>
      <c r="J822" s="87">
        <f>IF(D822="","",IFERROR(INDEX(Eng_PAR,MATCH(D822,Eng_Label,0)),""))</f>
        <v/>
      </c>
      <c r="K822" s="97">
        <f>IF(OR(F822="",J822=""),"",F822-J822)</f>
        <v/>
      </c>
      <c r="L822" s="86">
        <f>IF(OR(F822="",J822="",N(J822)=0),"",IF(F822/J822&lt;=cfg_Crit,"CRITICAL",IF(F822/J822&lt;=cfg_Low,"LOW","OK")))</f>
        <v/>
      </c>
      <c r="M822" s="98">
        <f>IF(B822="","",DATE(YEAR(B822),MONTH(B822),1))</f>
        <v/>
      </c>
      <c r="N822" s="86">
        <f>IF(OR(B822="",D822=""),"","CNT-"&amp;TEXT(ROW()-5,"00000"))</f>
        <v/>
      </c>
      <c r="O822" s="86">
        <f>IF(P822="","",D822&amp;"|"&amp;P822)</f>
        <v/>
      </c>
      <c r="P822" s="86">
        <f>IF(OR(D822="",F822=""),"",COUNTIFS($D$6:D822,D822,$F$6:F822,"&lt;&gt;"))</f>
        <v/>
      </c>
    </row>
    <row r="823" ht="20" customHeight="1">
      <c r="B823" s="93" t="n"/>
      <c r="C823" s="94">
        <f>IF(B823="","",WEEKNUM(B823,21))</f>
        <v/>
      </c>
      <c r="D823" s="95" t="n"/>
      <c r="E823" s="86">
        <f>IF(D823="","",IFERROR(INDEX(Eng_Item,MATCH(D823,Eng_Label,0)),"not in list"))</f>
        <v/>
      </c>
      <c r="F823" s="96" t="n"/>
      <c r="G823" s="87">
        <f>IF(OR(P823="",N(P823)&lt;=1),"",INDEX($F$6:$F$3005,MATCH(D823&amp;"|"&amp;(P823-1),$O$6:$O$3005,0)))</f>
        <v/>
      </c>
      <c r="H823" s="87">
        <f>IF(G823="","",MAX(0,G823-F823))</f>
        <v/>
      </c>
      <c r="I823" s="95" t="n"/>
      <c r="J823" s="87">
        <f>IF(D823="","",IFERROR(INDEX(Eng_PAR,MATCH(D823,Eng_Label,0)),""))</f>
        <v/>
      </c>
      <c r="K823" s="97">
        <f>IF(OR(F823="",J823=""),"",F823-J823)</f>
        <v/>
      </c>
      <c r="L823" s="86">
        <f>IF(OR(F823="",J823="",N(J823)=0),"",IF(F823/J823&lt;=cfg_Crit,"CRITICAL",IF(F823/J823&lt;=cfg_Low,"LOW","OK")))</f>
        <v/>
      </c>
      <c r="M823" s="98">
        <f>IF(B823="","",DATE(YEAR(B823),MONTH(B823),1))</f>
        <v/>
      </c>
      <c r="N823" s="86">
        <f>IF(OR(B823="",D823=""),"","CNT-"&amp;TEXT(ROW()-5,"00000"))</f>
        <v/>
      </c>
      <c r="O823" s="86">
        <f>IF(P823="","",D823&amp;"|"&amp;P823)</f>
        <v/>
      </c>
      <c r="P823" s="86">
        <f>IF(OR(D823="",F823=""),"",COUNTIFS($D$6:D823,D823,$F$6:F823,"&lt;&gt;"))</f>
        <v/>
      </c>
    </row>
    <row r="824" ht="20" customHeight="1">
      <c r="B824" s="93" t="n"/>
      <c r="C824" s="94">
        <f>IF(B824="","",WEEKNUM(B824,21))</f>
        <v/>
      </c>
      <c r="D824" s="95" t="n"/>
      <c r="E824" s="86">
        <f>IF(D824="","",IFERROR(INDEX(Eng_Item,MATCH(D824,Eng_Label,0)),"not in list"))</f>
        <v/>
      </c>
      <c r="F824" s="96" t="n"/>
      <c r="G824" s="87">
        <f>IF(OR(P824="",N(P824)&lt;=1),"",INDEX($F$6:$F$3005,MATCH(D824&amp;"|"&amp;(P824-1),$O$6:$O$3005,0)))</f>
        <v/>
      </c>
      <c r="H824" s="87">
        <f>IF(G824="","",MAX(0,G824-F824))</f>
        <v/>
      </c>
      <c r="I824" s="95" t="n"/>
      <c r="J824" s="87">
        <f>IF(D824="","",IFERROR(INDEX(Eng_PAR,MATCH(D824,Eng_Label,0)),""))</f>
        <v/>
      </c>
      <c r="K824" s="97">
        <f>IF(OR(F824="",J824=""),"",F824-J824)</f>
        <v/>
      </c>
      <c r="L824" s="86">
        <f>IF(OR(F824="",J824="",N(J824)=0),"",IF(F824/J824&lt;=cfg_Crit,"CRITICAL",IF(F824/J824&lt;=cfg_Low,"LOW","OK")))</f>
        <v/>
      </c>
      <c r="M824" s="98">
        <f>IF(B824="","",DATE(YEAR(B824),MONTH(B824),1))</f>
        <v/>
      </c>
      <c r="N824" s="86">
        <f>IF(OR(B824="",D824=""),"","CNT-"&amp;TEXT(ROW()-5,"00000"))</f>
        <v/>
      </c>
      <c r="O824" s="86">
        <f>IF(P824="","",D824&amp;"|"&amp;P824)</f>
        <v/>
      </c>
      <c r="P824" s="86">
        <f>IF(OR(D824="",F824=""),"",COUNTIFS($D$6:D824,D824,$F$6:F824,"&lt;&gt;"))</f>
        <v/>
      </c>
    </row>
    <row r="825" ht="20" customHeight="1">
      <c r="B825" s="93" t="n"/>
      <c r="C825" s="94">
        <f>IF(B825="","",WEEKNUM(B825,21))</f>
        <v/>
      </c>
      <c r="D825" s="95" t="n"/>
      <c r="E825" s="86">
        <f>IF(D825="","",IFERROR(INDEX(Eng_Item,MATCH(D825,Eng_Label,0)),"not in list"))</f>
        <v/>
      </c>
      <c r="F825" s="96" t="n"/>
      <c r="G825" s="87">
        <f>IF(OR(P825="",N(P825)&lt;=1),"",INDEX($F$6:$F$3005,MATCH(D825&amp;"|"&amp;(P825-1),$O$6:$O$3005,0)))</f>
        <v/>
      </c>
      <c r="H825" s="87">
        <f>IF(G825="","",MAX(0,G825-F825))</f>
        <v/>
      </c>
      <c r="I825" s="95" t="n"/>
      <c r="J825" s="87">
        <f>IF(D825="","",IFERROR(INDEX(Eng_PAR,MATCH(D825,Eng_Label,0)),""))</f>
        <v/>
      </c>
      <c r="K825" s="97">
        <f>IF(OR(F825="",J825=""),"",F825-J825)</f>
        <v/>
      </c>
      <c r="L825" s="86">
        <f>IF(OR(F825="",J825="",N(J825)=0),"",IF(F825/J825&lt;=cfg_Crit,"CRITICAL",IF(F825/J825&lt;=cfg_Low,"LOW","OK")))</f>
        <v/>
      </c>
      <c r="M825" s="98">
        <f>IF(B825="","",DATE(YEAR(B825),MONTH(B825),1))</f>
        <v/>
      </c>
      <c r="N825" s="86">
        <f>IF(OR(B825="",D825=""),"","CNT-"&amp;TEXT(ROW()-5,"00000"))</f>
        <v/>
      </c>
      <c r="O825" s="86">
        <f>IF(P825="","",D825&amp;"|"&amp;P825)</f>
        <v/>
      </c>
      <c r="P825" s="86">
        <f>IF(OR(D825="",F825=""),"",COUNTIFS($D$6:D825,D825,$F$6:F825,"&lt;&gt;"))</f>
        <v/>
      </c>
    </row>
    <row r="826" ht="20" customHeight="1">
      <c r="B826" s="93" t="n"/>
      <c r="C826" s="94">
        <f>IF(B826="","",WEEKNUM(B826,21))</f>
        <v/>
      </c>
      <c r="D826" s="95" t="n"/>
      <c r="E826" s="86">
        <f>IF(D826="","",IFERROR(INDEX(Eng_Item,MATCH(D826,Eng_Label,0)),"not in list"))</f>
        <v/>
      </c>
      <c r="F826" s="96" t="n"/>
      <c r="G826" s="87">
        <f>IF(OR(P826="",N(P826)&lt;=1),"",INDEX($F$6:$F$3005,MATCH(D826&amp;"|"&amp;(P826-1),$O$6:$O$3005,0)))</f>
        <v/>
      </c>
      <c r="H826" s="87">
        <f>IF(G826="","",MAX(0,G826-F826))</f>
        <v/>
      </c>
      <c r="I826" s="95" t="n"/>
      <c r="J826" s="87">
        <f>IF(D826="","",IFERROR(INDEX(Eng_PAR,MATCH(D826,Eng_Label,0)),""))</f>
        <v/>
      </c>
      <c r="K826" s="97">
        <f>IF(OR(F826="",J826=""),"",F826-J826)</f>
        <v/>
      </c>
      <c r="L826" s="86">
        <f>IF(OR(F826="",J826="",N(J826)=0),"",IF(F826/J826&lt;=cfg_Crit,"CRITICAL",IF(F826/J826&lt;=cfg_Low,"LOW","OK")))</f>
        <v/>
      </c>
      <c r="M826" s="98">
        <f>IF(B826="","",DATE(YEAR(B826),MONTH(B826),1))</f>
        <v/>
      </c>
      <c r="N826" s="86">
        <f>IF(OR(B826="",D826=""),"","CNT-"&amp;TEXT(ROW()-5,"00000"))</f>
        <v/>
      </c>
      <c r="O826" s="86">
        <f>IF(P826="","",D826&amp;"|"&amp;P826)</f>
        <v/>
      </c>
      <c r="P826" s="86">
        <f>IF(OR(D826="",F826=""),"",COUNTIFS($D$6:D826,D826,$F$6:F826,"&lt;&gt;"))</f>
        <v/>
      </c>
    </row>
    <row r="827" ht="20" customHeight="1">
      <c r="B827" s="93" t="n"/>
      <c r="C827" s="94">
        <f>IF(B827="","",WEEKNUM(B827,21))</f>
        <v/>
      </c>
      <c r="D827" s="95" t="n"/>
      <c r="E827" s="86">
        <f>IF(D827="","",IFERROR(INDEX(Eng_Item,MATCH(D827,Eng_Label,0)),"not in list"))</f>
        <v/>
      </c>
      <c r="F827" s="96" t="n"/>
      <c r="G827" s="87">
        <f>IF(OR(P827="",N(P827)&lt;=1),"",INDEX($F$6:$F$3005,MATCH(D827&amp;"|"&amp;(P827-1),$O$6:$O$3005,0)))</f>
        <v/>
      </c>
      <c r="H827" s="87">
        <f>IF(G827="","",MAX(0,G827-F827))</f>
        <v/>
      </c>
      <c r="I827" s="95" t="n"/>
      <c r="J827" s="87">
        <f>IF(D827="","",IFERROR(INDEX(Eng_PAR,MATCH(D827,Eng_Label,0)),""))</f>
        <v/>
      </c>
      <c r="K827" s="97">
        <f>IF(OR(F827="",J827=""),"",F827-J827)</f>
        <v/>
      </c>
      <c r="L827" s="86">
        <f>IF(OR(F827="",J827="",N(J827)=0),"",IF(F827/J827&lt;=cfg_Crit,"CRITICAL",IF(F827/J827&lt;=cfg_Low,"LOW","OK")))</f>
        <v/>
      </c>
      <c r="M827" s="98">
        <f>IF(B827="","",DATE(YEAR(B827),MONTH(B827),1))</f>
        <v/>
      </c>
      <c r="N827" s="86">
        <f>IF(OR(B827="",D827=""),"","CNT-"&amp;TEXT(ROW()-5,"00000"))</f>
        <v/>
      </c>
      <c r="O827" s="86">
        <f>IF(P827="","",D827&amp;"|"&amp;P827)</f>
        <v/>
      </c>
      <c r="P827" s="86">
        <f>IF(OR(D827="",F827=""),"",COUNTIFS($D$6:D827,D827,$F$6:F827,"&lt;&gt;"))</f>
        <v/>
      </c>
    </row>
    <row r="828" ht="20" customHeight="1">
      <c r="B828" s="93" t="n"/>
      <c r="C828" s="94">
        <f>IF(B828="","",WEEKNUM(B828,21))</f>
        <v/>
      </c>
      <c r="D828" s="95" t="n"/>
      <c r="E828" s="86">
        <f>IF(D828="","",IFERROR(INDEX(Eng_Item,MATCH(D828,Eng_Label,0)),"not in list"))</f>
        <v/>
      </c>
      <c r="F828" s="96" t="n"/>
      <c r="G828" s="87">
        <f>IF(OR(P828="",N(P828)&lt;=1),"",INDEX($F$6:$F$3005,MATCH(D828&amp;"|"&amp;(P828-1),$O$6:$O$3005,0)))</f>
        <v/>
      </c>
      <c r="H828" s="87">
        <f>IF(G828="","",MAX(0,G828-F828))</f>
        <v/>
      </c>
      <c r="I828" s="95" t="n"/>
      <c r="J828" s="87">
        <f>IF(D828="","",IFERROR(INDEX(Eng_PAR,MATCH(D828,Eng_Label,0)),""))</f>
        <v/>
      </c>
      <c r="K828" s="97">
        <f>IF(OR(F828="",J828=""),"",F828-J828)</f>
        <v/>
      </c>
      <c r="L828" s="86">
        <f>IF(OR(F828="",J828="",N(J828)=0),"",IF(F828/J828&lt;=cfg_Crit,"CRITICAL",IF(F828/J828&lt;=cfg_Low,"LOW","OK")))</f>
        <v/>
      </c>
      <c r="M828" s="98">
        <f>IF(B828="","",DATE(YEAR(B828),MONTH(B828),1))</f>
        <v/>
      </c>
      <c r="N828" s="86">
        <f>IF(OR(B828="",D828=""),"","CNT-"&amp;TEXT(ROW()-5,"00000"))</f>
        <v/>
      </c>
      <c r="O828" s="86">
        <f>IF(P828="","",D828&amp;"|"&amp;P828)</f>
        <v/>
      </c>
      <c r="P828" s="86">
        <f>IF(OR(D828="",F828=""),"",COUNTIFS($D$6:D828,D828,$F$6:F828,"&lt;&gt;"))</f>
        <v/>
      </c>
    </row>
    <row r="829" ht="20" customHeight="1">
      <c r="B829" s="93" t="n"/>
      <c r="C829" s="94">
        <f>IF(B829="","",WEEKNUM(B829,21))</f>
        <v/>
      </c>
      <c r="D829" s="95" t="n"/>
      <c r="E829" s="86">
        <f>IF(D829="","",IFERROR(INDEX(Eng_Item,MATCH(D829,Eng_Label,0)),"not in list"))</f>
        <v/>
      </c>
      <c r="F829" s="96" t="n"/>
      <c r="G829" s="87">
        <f>IF(OR(P829="",N(P829)&lt;=1),"",INDEX($F$6:$F$3005,MATCH(D829&amp;"|"&amp;(P829-1),$O$6:$O$3005,0)))</f>
        <v/>
      </c>
      <c r="H829" s="87">
        <f>IF(G829="","",MAX(0,G829-F829))</f>
        <v/>
      </c>
      <c r="I829" s="95" t="n"/>
      <c r="J829" s="87">
        <f>IF(D829="","",IFERROR(INDEX(Eng_PAR,MATCH(D829,Eng_Label,0)),""))</f>
        <v/>
      </c>
      <c r="K829" s="97">
        <f>IF(OR(F829="",J829=""),"",F829-J829)</f>
        <v/>
      </c>
      <c r="L829" s="86">
        <f>IF(OR(F829="",J829="",N(J829)=0),"",IF(F829/J829&lt;=cfg_Crit,"CRITICAL",IF(F829/J829&lt;=cfg_Low,"LOW","OK")))</f>
        <v/>
      </c>
      <c r="M829" s="98">
        <f>IF(B829="","",DATE(YEAR(B829),MONTH(B829),1))</f>
        <v/>
      </c>
      <c r="N829" s="86">
        <f>IF(OR(B829="",D829=""),"","CNT-"&amp;TEXT(ROW()-5,"00000"))</f>
        <v/>
      </c>
      <c r="O829" s="86">
        <f>IF(P829="","",D829&amp;"|"&amp;P829)</f>
        <v/>
      </c>
      <c r="P829" s="86">
        <f>IF(OR(D829="",F829=""),"",COUNTIFS($D$6:D829,D829,$F$6:F829,"&lt;&gt;"))</f>
        <v/>
      </c>
    </row>
    <row r="830" ht="20" customHeight="1">
      <c r="B830" s="93" t="n"/>
      <c r="C830" s="94">
        <f>IF(B830="","",WEEKNUM(B830,21))</f>
        <v/>
      </c>
      <c r="D830" s="95" t="n"/>
      <c r="E830" s="86">
        <f>IF(D830="","",IFERROR(INDEX(Eng_Item,MATCH(D830,Eng_Label,0)),"not in list"))</f>
        <v/>
      </c>
      <c r="F830" s="96" t="n"/>
      <c r="G830" s="87">
        <f>IF(OR(P830="",N(P830)&lt;=1),"",INDEX($F$6:$F$3005,MATCH(D830&amp;"|"&amp;(P830-1),$O$6:$O$3005,0)))</f>
        <v/>
      </c>
      <c r="H830" s="87">
        <f>IF(G830="","",MAX(0,G830-F830))</f>
        <v/>
      </c>
      <c r="I830" s="95" t="n"/>
      <c r="J830" s="87">
        <f>IF(D830="","",IFERROR(INDEX(Eng_PAR,MATCH(D830,Eng_Label,0)),""))</f>
        <v/>
      </c>
      <c r="K830" s="97">
        <f>IF(OR(F830="",J830=""),"",F830-J830)</f>
        <v/>
      </c>
      <c r="L830" s="86">
        <f>IF(OR(F830="",J830="",N(J830)=0),"",IF(F830/J830&lt;=cfg_Crit,"CRITICAL",IF(F830/J830&lt;=cfg_Low,"LOW","OK")))</f>
        <v/>
      </c>
      <c r="M830" s="98">
        <f>IF(B830="","",DATE(YEAR(B830),MONTH(B830),1))</f>
        <v/>
      </c>
      <c r="N830" s="86">
        <f>IF(OR(B830="",D830=""),"","CNT-"&amp;TEXT(ROW()-5,"00000"))</f>
        <v/>
      </c>
      <c r="O830" s="86">
        <f>IF(P830="","",D830&amp;"|"&amp;P830)</f>
        <v/>
      </c>
      <c r="P830" s="86">
        <f>IF(OR(D830="",F830=""),"",COUNTIFS($D$6:D830,D830,$F$6:F830,"&lt;&gt;"))</f>
        <v/>
      </c>
    </row>
    <row r="831" ht="20" customHeight="1">
      <c r="B831" s="93" t="n"/>
      <c r="C831" s="94">
        <f>IF(B831="","",WEEKNUM(B831,21))</f>
        <v/>
      </c>
      <c r="D831" s="95" t="n"/>
      <c r="E831" s="86">
        <f>IF(D831="","",IFERROR(INDEX(Eng_Item,MATCH(D831,Eng_Label,0)),"not in list"))</f>
        <v/>
      </c>
      <c r="F831" s="96" t="n"/>
      <c r="G831" s="87">
        <f>IF(OR(P831="",N(P831)&lt;=1),"",INDEX($F$6:$F$3005,MATCH(D831&amp;"|"&amp;(P831-1),$O$6:$O$3005,0)))</f>
        <v/>
      </c>
      <c r="H831" s="87">
        <f>IF(G831="","",MAX(0,G831-F831))</f>
        <v/>
      </c>
      <c r="I831" s="95" t="n"/>
      <c r="J831" s="87">
        <f>IF(D831="","",IFERROR(INDEX(Eng_PAR,MATCH(D831,Eng_Label,0)),""))</f>
        <v/>
      </c>
      <c r="K831" s="97">
        <f>IF(OR(F831="",J831=""),"",F831-J831)</f>
        <v/>
      </c>
      <c r="L831" s="86">
        <f>IF(OR(F831="",J831="",N(J831)=0),"",IF(F831/J831&lt;=cfg_Crit,"CRITICAL",IF(F831/J831&lt;=cfg_Low,"LOW","OK")))</f>
        <v/>
      </c>
      <c r="M831" s="98">
        <f>IF(B831="","",DATE(YEAR(B831),MONTH(B831),1))</f>
        <v/>
      </c>
      <c r="N831" s="86">
        <f>IF(OR(B831="",D831=""),"","CNT-"&amp;TEXT(ROW()-5,"00000"))</f>
        <v/>
      </c>
      <c r="O831" s="86">
        <f>IF(P831="","",D831&amp;"|"&amp;P831)</f>
        <v/>
      </c>
      <c r="P831" s="86">
        <f>IF(OR(D831="",F831=""),"",COUNTIFS($D$6:D831,D831,$F$6:F831,"&lt;&gt;"))</f>
        <v/>
      </c>
    </row>
    <row r="832" ht="20" customHeight="1">
      <c r="B832" s="93" t="n"/>
      <c r="C832" s="94">
        <f>IF(B832="","",WEEKNUM(B832,21))</f>
        <v/>
      </c>
      <c r="D832" s="95" t="n"/>
      <c r="E832" s="86">
        <f>IF(D832="","",IFERROR(INDEX(Eng_Item,MATCH(D832,Eng_Label,0)),"not in list"))</f>
        <v/>
      </c>
      <c r="F832" s="96" t="n"/>
      <c r="G832" s="87">
        <f>IF(OR(P832="",N(P832)&lt;=1),"",INDEX($F$6:$F$3005,MATCH(D832&amp;"|"&amp;(P832-1),$O$6:$O$3005,0)))</f>
        <v/>
      </c>
      <c r="H832" s="87">
        <f>IF(G832="","",MAX(0,G832-F832))</f>
        <v/>
      </c>
      <c r="I832" s="95" t="n"/>
      <c r="J832" s="87">
        <f>IF(D832="","",IFERROR(INDEX(Eng_PAR,MATCH(D832,Eng_Label,0)),""))</f>
        <v/>
      </c>
      <c r="K832" s="97">
        <f>IF(OR(F832="",J832=""),"",F832-J832)</f>
        <v/>
      </c>
      <c r="L832" s="86">
        <f>IF(OR(F832="",J832="",N(J832)=0),"",IF(F832/J832&lt;=cfg_Crit,"CRITICAL",IF(F832/J832&lt;=cfg_Low,"LOW","OK")))</f>
        <v/>
      </c>
      <c r="M832" s="98">
        <f>IF(B832="","",DATE(YEAR(B832),MONTH(B832),1))</f>
        <v/>
      </c>
      <c r="N832" s="86">
        <f>IF(OR(B832="",D832=""),"","CNT-"&amp;TEXT(ROW()-5,"00000"))</f>
        <v/>
      </c>
      <c r="O832" s="86">
        <f>IF(P832="","",D832&amp;"|"&amp;P832)</f>
        <v/>
      </c>
      <c r="P832" s="86">
        <f>IF(OR(D832="",F832=""),"",COUNTIFS($D$6:D832,D832,$F$6:F832,"&lt;&gt;"))</f>
        <v/>
      </c>
    </row>
    <row r="833" ht="20" customHeight="1">
      <c r="B833" s="93" t="n"/>
      <c r="C833" s="94">
        <f>IF(B833="","",WEEKNUM(B833,21))</f>
        <v/>
      </c>
      <c r="D833" s="95" t="n"/>
      <c r="E833" s="86">
        <f>IF(D833="","",IFERROR(INDEX(Eng_Item,MATCH(D833,Eng_Label,0)),"not in list"))</f>
        <v/>
      </c>
      <c r="F833" s="96" t="n"/>
      <c r="G833" s="87">
        <f>IF(OR(P833="",N(P833)&lt;=1),"",INDEX($F$6:$F$3005,MATCH(D833&amp;"|"&amp;(P833-1),$O$6:$O$3005,0)))</f>
        <v/>
      </c>
      <c r="H833" s="87">
        <f>IF(G833="","",MAX(0,G833-F833))</f>
        <v/>
      </c>
      <c r="I833" s="95" t="n"/>
      <c r="J833" s="87">
        <f>IF(D833="","",IFERROR(INDEX(Eng_PAR,MATCH(D833,Eng_Label,0)),""))</f>
        <v/>
      </c>
      <c r="K833" s="97">
        <f>IF(OR(F833="",J833=""),"",F833-J833)</f>
        <v/>
      </c>
      <c r="L833" s="86">
        <f>IF(OR(F833="",J833="",N(J833)=0),"",IF(F833/J833&lt;=cfg_Crit,"CRITICAL",IF(F833/J833&lt;=cfg_Low,"LOW","OK")))</f>
        <v/>
      </c>
      <c r="M833" s="98">
        <f>IF(B833="","",DATE(YEAR(B833),MONTH(B833),1))</f>
        <v/>
      </c>
      <c r="N833" s="86">
        <f>IF(OR(B833="",D833=""),"","CNT-"&amp;TEXT(ROW()-5,"00000"))</f>
        <v/>
      </c>
      <c r="O833" s="86">
        <f>IF(P833="","",D833&amp;"|"&amp;P833)</f>
        <v/>
      </c>
      <c r="P833" s="86">
        <f>IF(OR(D833="",F833=""),"",COUNTIFS($D$6:D833,D833,$F$6:F833,"&lt;&gt;"))</f>
        <v/>
      </c>
    </row>
    <row r="834" ht="20" customHeight="1">
      <c r="B834" s="93" t="n"/>
      <c r="C834" s="94">
        <f>IF(B834="","",WEEKNUM(B834,21))</f>
        <v/>
      </c>
      <c r="D834" s="95" t="n"/>
      <c r="E834" s="86">
        <f>IF(D834="","",IFERROR(INDEX(Eng_Item,MATCH(D834,Eng_Label,0)),"not in list"))</f>
        <v/>
      </c>
      <c r="F834" s="96" t="n"/>
      <c r="G834" s="87">
        <f>IF(OR(P834="",N(P834)&lt;=1),"",INDEX($F$6:$F$3005,MATCH(D834&amp;"|"&amp;(P834-1),$O$6:$O$3005,0)))</f>
        <v/>
      </c>
      <c r="H834" s="87">
        <f>IF(G834="","",MAX(0,G834-F834))</f>
        <v/>
      </c>
      <c r="I834" s="95" t="n"/>
      <c r="J834" s="87">
        <f>IF(D834="","",IFERROR(INDEX(Eng_PAR,MATCH(D834,Eng_Label,0)),""))</f>
        <v/>
      </c>
      <c r="K834" s="97">
        <f>IF(OR(F834="",J834=""),"",F834-J834)</f>
        <v/>
      </c>
      <c r="L834" s="86">
        <f>IF(OR(F834="",J834="",N(J834)=0),"",IF(F834/J834&lt;=cfg_Crit,"CRITICAL",IF(F834/J834&lt;=cfg_Low,"LOW","OK")))</f>
        <v/>
      </c>
      <c r="M834" s="98">
        <f>IF(B834="","",DATE(YEAR(B834),MONTH(B834),1))</f>
        <v/>
      </c>
      <c r="N834" s="86">
        <f>IF(OR(B834="",D834=""),"","CNT-"&amp;TEXT(ROW()-5,"00000"))</f>
        <v/>
      </c>
      <c r="O834" s="86">
        <f>IF(P834="","",D834&amp;"|"&amp;P834)</f>
        <v/>
      </c>
      <c r="P834" s="86">
        <f>IF(OR(D834="",F834=""),"",COUNTIFS($D$6:D834,D834,$F$6:F834,"&lt;&gt;"))</f>
        <v/>
      </c>
    </row>
    <row r="835" ht="20" customHeight="1">
      <c r="B835" s="93" t="n"/>
      <c r="C835" s="94">
        <f>IF(B835="","",WEEKNUM(B835,21))</f>
        <v/>
      </c>
      <c r="D835" s="95" t="n"/>
      <c r="E835" s="86">
        <f>IF(D835="","",IFERROR(INDEX(Eng_Item,MATCH(D835,Eng_Label,0)),"not in list"))</f>
        <v/>
      </c>
      <c r="F835" s="96" t="n"/>
      <c r="G835" s="87">
        <f>IF(OR(P835="",N(P835)&lt;=1),"",INDEX($F$6:$F$3005,MATCH(D835&amp;"|"&amp;(P835-1),$O$6:$O$3005,0)))</f>
        <v/>
      </c>
      <c r="H835" s="87">
        <f>IF(G835="","",MAX(0,G835-F835))</f>
        <v/>
      </c>
      <c r="I835" s="95" t="n"/>
      <c r="J835" s="87">
        <f>IF(D835="","",IFERROR(INDEX(Eng_PAR,MATCH(D835,Eng_Label,0)),""))</f>
        <v/>
      </c>
      <c r="K835" s="97">
        <f>IF(OR(F835="",J835=""),"",F835-J835)</f>
        <v/>
      </c>
      <c r="L835" s="86">
        <f>IF(OR(F835="",J835="",N(J835)=0),"",IF(F835/J835&lt;=cfg_Crit,"CRITICAL",IF(F835/J835&lt;=cfg_Low,"LOW","OK")))</f>
        <v/>
      </c>
      <c r="M835" s="98">
        <f>IF(B835="","",DATE(YEAR(B835),MONTH(B835),1))</f>
        <v/>
      </c>
      <c r="N835" s="86">
        <f>IF(OR(B835="",D835=""),"","CNT-"&amp;TEXT(ROW()-5,"00000"))</f>
        <v/>
      </c>
      <c r="O835" s="86">
        <f>IF(P835="","",D835&amp;"|"&amp;P835)</f>
        <v/>
      </c>
      <c r="P835" s="86">
        <f>IF(OR(D835="",F835=""),"",COUNTIFS($D$6:D835,D835,$F$6:F835,"&lt;&gt;"))</f>
        <v/>
      </c>
    </row>
    <row r="836" ht="20" customHeight="1">
      <c r="B836" s="93" t="n"/>
      <c r="C836" s="94">
        <f>IF(B836="","",WEEKNUM(B836,21))</f>
        <v/>
      </c>
      <c r="D836" s="95" t="n"/>
      <c r="E836" s="86">
        <f>IF(D836="","",IFERROR(INDEX(Eng_Item,MATCH(D836,Eng_Label,0)),"not in list"))</f>
        <v/>
      </c>
      <c r="F836" s="96" t="n"/>
      <c r="G836" s="87">
        <f>IF(OR(P836="",N(P836)&lt;=1),"",INDEX($F$6:$F$3005,MATCH(D836&amp;"|"&amp;(P836-1),$O$6:$O$3005,0)))</f>
        <v/>
      </c>
      <c r="H836" s="87">
        <f>IF(G836="","",MAX(0,G836-F836))</f>
        <v/>
      </c>
      <c r="I836" s="95" t="n"/>
      <c r="J836" s="87">
        <f>IF(D836="","",IFERROR(INDEX(Eng_PAR,MATCH(D836,Eng_Label,0)),""))</f>
        <v/>
      </c>
      <c r="K836" s="97">
        <f>IF(OR(F836="",J836=""),"",F836-J836)</f>
        <v/>
      </c>
      <c r="L836" s="86">
        <f>IF(OR(F836="",J836="",N(J836)=0),"",IF(F836/J836&lt;=cfg_Crit,"CRITICAL",IF(F836/J836&lt;=cfg_Low,"LOW","OK")))</f>
        <v/>
      </c>
      <c r="M836" s="98">
        <f>IF(B836="","",DATE(YEAR(B836),MONTH(B836),1))</f>
        <v/>
      </c>
      <c r="N836" s="86">
        <f>IF(OR(B836="",D836=""),"","CNT-"&amp;TEXT(ROW()-5,"00000"))</f>
        <v/>
      </c>
      <c r="O836" s="86">
        <f>IF(P836="","",D836&amp;"|"&amp;P836)</f>
        <v/>
      </c>
      <c r="P836" s="86">
        <f>IF(OR(D836="",F836=""),"",COUNTIFS($D$6:D836,D836,$F$6:F836,"&lt;&gt;"))</f>
        <v/>
      </c>
    </row>
    <row r="837" ht="20" customHeight="1">
      <c r="B837" s="93" t="n"/>
      <c r="C837" s="94">
        <f>IF(B837="","",WEEKNUM(B837,21))</f>
        <v/>
      </c>
      <c r="D837" s="95" t="n"/>
      <c r="E837" s="86">
        <f>IF(D837="","",IFERROR(INDEX(Eng_Item,MATCH(D837,Eng_Label,0)),"not in list"))</f>
        <v/>
      </c>
      <c r="F837" s="96" t="n"/>
      <c r="G837" s="87">
        <f>IF(OR(P837="",N(P837)&lt;=1),"",INDEX($F$6:$F$3005,MATCH(D837&amp;"|"&amp;(P837-1),$O$6:$O$3005,0)))</f>
        <v/>
      </c>
      <c r="H837" s="87">
        <f>IF(G837="","",MAX(0,G837-F837))</f>
        <v/>
      </c>
      <c r="I837" s="95" t="n"/>
      <c r="J837" s="87">
        <f>IF(D837="","",IFERROR(INDEX(Eng_PAR,MATCH(D837,Eng_Label,0)),""))</f>
        <v/>
      </c>
      <c r="K837" s="97">
        <f>IF(OR(F837="",J837=""),"",F837-J837)</f>
        <v/>
      </c>
      <c r="L837" s="86">
        <f>IF(OR(F837="",J837="",N(J837)=0),"",IF(F837/J837&lt;=cfg_Crit,"CRITICAL",IF(F837/J837&lt;=cfg_Low,"LOW","OK")))</f>
        <v/>
      </c>
      <c r="M837" s="98">
        <f>IF(B837="","",DATE(YEAR(B837),MONTH(B837),1))</f>
        <v/>
      </c>
      <c r="N837" s="86">
        <f>IF(OR(B837="",D837=""),"","CNT-"&amp;TEXT(ROW()-5,"00000"))</f>
        <v/>
      </c>
      <c r="O837" s="86">
        <f>IF(P837="","",D837&amp;"|"&amp;P837)</f>
        <v/>
      </c>
      <c r="P837" s="86">
        <f>IF(OR(D837="",F837=""),"",COUNTIFS($D$6:D837,D837,$F$6:F837,"&lt;&gt;"))</f>
        <v/>
      </c>
    </row>
    <row r="838" ht="20" customHeight="1">
      <c r="B838" s="93" t="n"/>
      <c r="C838" s="94">
        <f>IF(B838="","",WEEKNUM(B838,21))</f>
        <v/>
      </c>
      <c r="D838" s="95" t="n"/>
      <c r="E838" s="86">
        <f>IF(D838="","",IFERROR(INDEX(Eng_Item,MATCH(D838,Eng_Label,0)),"not in list"))</f>
        <v/>
      </c>
      <c r="F838" s="96" t="n"/>
      <c r="G838" s="87">
        <f>IF(OR(P838="",N(P838)&lt;=1),"",INDEX($F$6:$F$3005,MATCH(D838&amp;"|"&amp;(P838-1),$O$6:$O$3005,0)))</f>
        <v/>
      </c>
      <c r="H838" s="87">
        <f>IF(G838="","",MAX(0,G838-F838))</f>
        <v/>
      </c>
      <c r="I838" s="95" t="n"/>
      <c r="J838" s="87">
        <f>IF(D838="","",IFERROR(INDEX(Eng_PAR,MATCH(D838,Eng_Label,0)),""))</f>
        <v/>
      </c>
      <c r="K838" s="97">
        <f>IF(OR(F838="",J838=""),"",F838-J838)</f>
        <v/>
      </c>
      <c r="L838" s="86">
        <f>IF(OR(F838="",J838="",N(J838)=0),"",IF(F838/J838&lt;=cfg_Crit,"CRITICAL",IF(F838/J838&lt;=cfg_Low,"LOW","OK")))</f>
        <v/>
      </c>
      <c r="M838" s="98">
        <f>IF(B838="","",DATE(YEAR(B838),MONTH(B838),1))</f>
        <v/>
      </c>
      <c r="N838" s="86">
        <f>IF(OR(B838="",D838=""),"","CNT-"&amp;TEXT(ROW()-5,"00000"))</f>
        <v/>
      </c>
      <c r="O838" s="86">
        <f>IF(P838="","",D838&amp;"|"&amp;P838)</f>
        <v/>
      </c>
      <c r="P838" s="86">
        <f>IF(OR(D838="",F838=""),"",COUNTIFS($D$6:D838,D838,$F$6:F838,"&lt;&gt;"))</f>
        <v/>
      </c>
    </row>
    <row r="839" ht="20" customHeight="1">
      <c r="B839" s="93" t="n"/>
      <c r="C839" s="94">
        <f>IF(B839="","",WEEKNUM(B839,21))</f>
        <v/>
      </c>
      <c r="D839" s="95" t="n"/>
      <c r="E839" s="86">
        <f>IF(D839="","",IFERROR(INDEX(Eng_Item,MATCH(D839,Eng_Label,0)),"not in list"))</f>
        <v/>
      </c>
      <c r="F839" s="96" t="n"/>
      <c r="G839" s="87">
        <f>IF(OR(P839="",N(P839)&lt;=1),"",INDEX($F$6:$F$3005,MATCH(D839&amp;"|"&amp;(P839-1),$O$6:$O$3005,0)))</f>
        <v/>
      </c>
      <c r="H839" s="87">
        <f>IF(G839="","",MAX(0,G839-F839))</f>
        <v/>
      </c>
      <c r="I839" s="95" t="n"/>
      <c r="J839" s="87">
        <f>IF(D839="","",IFERROR(INDEX(Eng_PAR,MATCH(D839,Eng_Label,0)),""))</f>
        <v/>
      </c>
      <c r="K839" s="97">
        <f>IF(OR(F839="",J839=""),"",F839-J839)</f>
        <v/>
      </c>
      <c r="L839" s="86">
        <f>IF(OR(F839="",J839="",N(J839)=0),"",IF(F839/J839&lt;=cfg_Crit,"CRITICAL",IF(F839/J839&lt;=cfg_Low,"LOW","OK")))</f>
        <v/>
      </c>
      <c r="M839" s="98">
        <f>IF(B839="","",DATE(YEAR(B839),MONTH(B839),1))</f>
        <v/>
      </c>
      <c r="N839" s="86">
        <f>IF(OR(B839="",D839=""),"","CNT-"&amp;TEXT(ROW()-5,"00000"))</f>
        <v/>
      </c>
      <c r="O839" s="86">
        <f>IF(P839="","",D839&amp;"|"&amp;P839)</f>
        <v/>
      </c>
      <c r="P839" s="86">
        <f>IF(OR(D839="",F839=""),"",COUNTIFS($D$6:D839,D839,$F$6:F839,"&lt;&gt;"))</f>
        <v/>
      </c>
    </row>
    <row r="840" ht="20" customHeight="1">
      <c r="B840" s="93" t="n"/>
      <c r="C840" s="94">
        <f>IF(B840="","",WEEKNUM(B840,21))</f>
        <v/>
      </c>
      <c r="D840" s="95" t="n"/>
      <c r="E840" s="86">
        <f>IF(D840="","",IFERROR(INDEX(Eng_Item,MATCH(D840,Eng_Label,0)),"not in list"))</f>
        <v/>
      </c>
      <c r="F840" s="96" t="n"/>
      <c r="G840" s="87">
        <f>IF(OR(P840="",N(P840)&lt;=1),"",INDEX($F$6:$F$3005,MATCH(D840&amp;"|"&amp;(P840-1),$O$6:$O$3005,0)))</f>
        <v/>
      </c>
      <c r="H840" s="87">
        <f>IF(G840="","",MAX(0,G840-F840))</f>
        <v/>
      </c>
      <c r="I840" s="95" t="n"/>
      <c r="J840" s="87">
        <f>IF(D840="","",IFERROR(INDEX(Eng_PAR,MATCH(D840,Eng_Label,0)),""))</f>
        <v/>
      </c>
      <c r="K840" s="97">
        <f>IF(OR(F840="",J840=""),"",F840-J840)</f>
        <v/>
      </c>
      <c r="L840" s="86">
        <f>IF(OR(F840="",J840="",N(J840)=0),"",IF(F840/J840&lt;=cfg_Crit,"CRITICAL",IF(F840/J840&lt;=cfg_Low,"LOW","OK")))</f>
        <v/>
      </c>
      <c r="M840" s="98">
        <f>IF(B840="","",DATE(YEAR(B840),MONTH(B840),1))</f>
        <v/>
      </c>
      <c r="N840" s="86">
        <f>IF(OR(B840="",D840=""),"","CNT-"&amp;TEXT(ROW()-5,"00000"))</f>
        <v/>
      </c>
      <c r="O840" s="86">
        <f>IF(P840="","",D840&amp;"|"&amp;P840)</f>
        <v/>
      </c>
      <c r="P840" s="86">
        <f>IF(OR(D840="",F840=""),"",COUNTIFS($D$6:D840,D840,$F$6:F840,"&lt;&gt;"))</f>
        <v/>
      </c>
    </row>
    <row r="841" ht="20" customHeight="1">
      <c r="B841" s="93" t="n"/>
      <c r="C841" s="94">
        <f>IF(B841="","",WEEKNUM(B841,21))</f>
        <v/>
      </c>
      <c r="D841" s="95" t="n"/>
      <c r="E841" s="86">
        <f>IF(D841="","",IFERROR(INDEX(Eng_Item,MATCH(D841,Eng_Label,0)),"not in list"))</f>
        <v/>
      </c>
      <c r="F841" s="96" t="n"/>
      <c r="G841" s="87">
        <f>IF(OR(P841="",N(P841)&lt;=1),"",INDEX($F$6:$F$3005,MATCH(D841&amp;"|"&amp;(P841-1),$O$6:$O$3005,0)))</f>
        <v/>
      </c>
      <c r="H841" s="87">
        <f>IF(G841="","",MAX(0,G841-F841))</f>
        <v/>
      </c>
      <c r="I841" s="95" t="n"/>
      <c r="J841" s="87">
        <f>IF(D841="","",IFERROR(INDEX(Eng_PAR,MATCH(D841,Eng_Label,0)),""))</f>
        <v/>
      </c>
      <c r="K841" s="97">
        <f>IF(OR(F841="",J841=""),"",F841-J841)</f>
        <v/>
      </c>
      <c r="L841" s="86">
        <f>IF(OR(F841="",J841="",N(J841)=0),"",IF(F841/J841&lt;=cfg_Crit,"CRITICAL",IF(F841/J841&lt;=cfg_Low,"LOW","OK")))</f>
        <v/>
      </c>
      <c r="M841" s="98">
        <f>IF(B841="","",DATE(YEAR(B841),MONTH(B841),1))</f>
        <v/>
      </c>
      <c r="N841" s="86">
        <f>IF(OR(B841="",D841=""),"","CNT-"&amp;TEXT(ROW()-5,"00000"))</f>
        <v/>
      </c>
      <c r="O841" s="86">
        <f>IF(P841="","",D841&amp;"|"&amp;P841)</f>
        <v/>
      </c>
      <c r="P841" s="86">
        <f>IF(OR(D841="",F841=""),"",COUNTIFS($D$6:D841,D841,$F$6:F841,"&lt;&gt;"))</f>
        <v/>
      </c>
    </row>
    <row r="842" ht="20" customHeight="1">
      <c r="B842" s="93" t="n"/>
      <c r="C842" s="94">
        <f>IF(B842="","",WEEKNUM(B842,21))</f>
        <v/>
      </c>
      <c r="D842" s="95" t="n"/>
      <c r="E842" s="86">
        <f>IF(D842="","",IFERROR(INDEX(Eng_Item,MATCH(D842,Eng_Label,0)),"not in list"))</f>
        <v/>
      </c>
      <c r="F842" s="96" t="n"/>
      <c r="G842" s="87">
        <f>IF(OR(P842="",N(P842)&lt;=1),"",INDEX($F$6:$F$3005,MATCH(D842&amp;"|"&amp;(P842-1),$O$6:$O$3005,0)))</f>
        <v/>
      </c>
      <c r="H842" s="87">
        <f>IF(G842="","",MAX(0,G842-F842))</f>
        <v/>
      </c>
      <c r="I842" s="95" t="n"/>
      <c r="J842" s="87">
        <f>IF(D842="","",IFERROR(INDEX(Eng_PAR,MATCH(D842,Eng_Label,0)),""))</f>
        <v/>
      </c>
      <c r="K842" s="97">
        <f>IF(OR(F842="",J842=""),"",F842-J842)</f>
        <v/>
      </c>
      <c r="L842" s="86">
        <f>IF(OR(F842="",J842="",N(J842)=0),"",IF(F842/J842&lt;=cfg_Crit,"CRITICAL",IF(F842/J842&lt;=cfg_Low,"LOW","OK")))</f>
        <v/>
      </c>
      <c r="M842" s="98">
        <f>IF(B842="","",DATE(YEAR(B842),MONTH(B842),1))</f>
        <v/>
      </c>
      <c r="N842" s="86">
        <f>IF(OR(B842="",D842=""),"","CNT-"&amp;TEXT(ROW()-5,"00000"))</f>
        <v/>
      </c>
      <c r="O842" s="86">
        <f>IF(P842="","",D842&amp;"|"&amp;P842)</f>
        <v/>
      </c>
      <c r="P842" s="86">
        <f>IF(OR(D842="",F842=""),"",COUNTIFS($D$6:D842,D842,$F$6:F842,"&lt;&gt;"))</f>
        <v/>
      </c>
    </row>
    <row r="843" ht="20" customHeight="1">
      <c r="B843" s="93" t="n"/>
      <c r="C843" s="94">
        <f>IF(B843="","",WEEKNUM(B843,21))</f>
        <v/>
      </c>
      <c r="D843" s="95" t="n"/>
      <c r="E843" s="86">
        <f>IF(D843="","",IFERROR(INDEX(Eng_Item,MATCH(D843,Eng_Label,0)),"not in list"))</f>
        <v/>
      </c>
      <c r="F843" s="96" t="n"/>
      <c r="G843" s="87">
        <f>IF(OR(P843="",N(P843)&lt;=1),"",INDEX($F$6:$F$3005,MATCH(D843&amp;"|"&amp;(P843-1),$O$6:$O$3005,0)))</f>
        <v/>
      </c>
      <c r="H843" s="87">
        <f>IF(G843="","",MAX(0,G843-F843))</f>
        <v/>
      </c>
      <c r="I843" s="95" t="n"/>
      <c r="J843" s="87">
        <f>IF(D843="","",IFERROR(INDEX(Eng_PAR,MATCH(D843,Eng_Label,0)),""))</f>
        <v/>
      </c>
      <c r="K843" s="97">
        <f>IF(OR(F843="",J843=""),"",F843-J843)</f>
        <v/>
      </c>
      <c r="L843" s="86">
        <f>IF(OR(F843="",J843="",N(J843)=0),"",IF(F843/J843&lt;=cfg_Crit,"CRITICAL",IF(F843/J843&lt;=cfg_Low,"LOW","OK")))</f>
        <v/>
      </c>
      <c r="M843" s="98">
        <f>IF(B843="","",DATE(YEAR(B843),MONTH(B843),1))</f>
        <v/>
      </c>
      <c r="N843" s="86">
        <f>IF(OR(B843="",D843=""),"","CNT-"&amp;TEXT(ROW()-5,"00000"))</f>
        <v/>
      </c>
      <c r="O843" s="86">
        <f>IF(P843="","",D843&amp;"|"&amp;P843)</f>
        <v/>
      </c>
      <c r="P843" s="86">
        <f>IF(OR(D843="",F843=""),"",COUNTIFS($D$6:D843,D843,$F$6:F843,"&lt;&gt;"))</f>
        <v/>
      </c>
    </row>
    <row r="844" ht="20" customHeight="1">
      <c r="B844" s="93" t="n"/>
      <c r="C844" s="94">
        <f>IF(B844="","",WEEKNUM(B844,21))</f>
        <v/>
      </c>
      <c r="D844" s="95" t="n"/>
      <c r="E844" s="86">
        <f>IF(D844="","",IFERROR(INDEX(Eng_Item,MATCH(D844,Eng_Label,0)),"not in list"))</f>
        <v/>
      </c>
      <c r="F844" s="96" t="n"/>
      <c r="G844" s="87">
        <f>IF(OR(P844="",N(P844)&lt;=1),"",INDEX($F$6:$F$3005,MATCH(D844&amp;"|"&amp;(P844-1),$O$6:$O$3005,0)))</f>
        <v/>
      </c>
      <c r="H844" s="87">
        <f>IF(G844="","",MAX(0,G844-F844))</f>
        <v/>
      </c>
      <c r="I844" s="95" t="n"/>
      <c r="J844" s="87">
        <f>IF(D844="","",IFERROR(INDEX(Eng_PAR,MATCH(D844,Eng_Label,0)),""))</f>
        <v/>
      </c>
      <c r="K844" s="97">
        <f>IF(OR(F844="",J844=""),"",F844-J844)</f>
        <v/>
      </c>
      <c r="L844" s="86">
        <f>IF(OR(F844="",J844="",N(J844)=0),"",IF(F844/J844&lt;=cfg_Crit,"CRITICAL",IF(F844/J844&lt;=cfg_Low,"LOW","OK")))</f>
        <v/>
      </c>
      <c r="M844" s="98">
        <f>IF(B844="","",DATE(YEAR(B844),MONTH(B844),1))</f>
        <v/>
      </c>
      <c r="N844" s="86">
        <f>IF(OR(B844="",D844=""),"","CNT-"&amp;TEXT(ROW()-5,"00000"))</f>
        <v/>
      </c>
      <c r="O844" s="86">
        <f>IF(P844="","",D844&amp;"|"&amp;P844)</f>
        <v/>
      </c>
      <c r="P844" s="86">
        <f>IF(OR(D844="",F844=""),"",COUNTIFS($D$6:D844,D844,$F$6:F844,"&lt;&gt;"))</f>
        <v/>
      </c>
    </row>
    <row r="845" ht="20" customHeight="1">
      <c r="B845" s="93" t="n"/>
      <c r="C845" s="94">
        <f>IF(B845="","",WEEKNUM(B845,21))</f>
        <v/>
      </c>
      <c r="D845" s="95" t="n"/>
      <c r="E845" s="86">
        <f>IF(D845="","",IFERROR(INDEX(Eng_Item,MATCH(D845,Eng_Label,0)),"not in list"))</f>
        <v/>
      </c>
      <c r="F845" s="96" t="n"/>
      <c r="G845" s="87">
        <f>IF(OR(P845="",N(P845)&lt;=1),"",INDEX($F$6:$F$3005,MATCH(D845&amp;"|"&amp;(P845-1),$O$6:$O$3005,0)))</f>
        <v/>
      </c>
      <c r="H845" s="87">
        <f>IF(G845="","",MAX(0,G845-F845))</f>
        <v/>
      </c>
      <c r="I845" s="95" t="n"/>
      <c r="J845" s="87">
        <f>IF(D845="","",IFERROR(INDEX(Eng_PAR,MATCH(D845,Eng_Label,0)),""))</f>
        <v/>
      </c>
      <c r="K845" s="97">
        <f>IF(OR(F845="",J845=""),"",F845-J845)</f>
        <v/>
      </c>
      <c r="L845" s="86">
        <f>IF(OR(F845="",J845="",N(J845)=0),"",IF(F845/J845&lt;=cfg_Crit,"CRITICAL",IF(F845/J845&lt;=cfg_Low,"LOW","OK")))</f>
        <v/>
      </c>
      <c r="M845" s="98">
        <f>IF(B845="","",DATE(YEAR(B845),MONTH(B845),1))</f>
        <v/>
      </c>
      <c r="N845" s="86">
        <f>IF(OR(B845="",D845=""),"","CNT-"&amp;TEXT(ROW()-5,"00000"))</f>
        <v/>
      </c>
      <c r="O845" s="86">
        <f>IF(P845="","",D845&amp;"|"&amp;P845)</f>
        <v/>
      </c>
      <c r="P845" s="86">
        <f>IF(OR(D845="",F845=""),"",COUNTIFS($D$6:D845,D845,$F$6:F845,"&lt;&gt;"))</f>
        <v/>
      </c>
    </row>
    <row r="846" ht="20" customHeight="1">
      <c r="B846" s="93" t="n"/>
      <c r="C846" s="94">
        <f>IF(B846="","",WEEKNUM(B846,21))</f>
        <v/>
      </c>
      <c r="D846" s="95" t="n"/>
      <c r="E846" s="86">
        <f>IF(D846="","",IFERROR(INDEX(Eng_Item,MATCH(D846,Eng_Label,0)),"not in list"))</f>
        <v/>
      </c>
      <c r="F846" s="96" t="n"/>
      <c r="G846" s="87">
        <f>IF(OR(P846="",N(P846)&lt;=1),"",INDEX($F$6:$F$3005,MATCH(D846&amp;"|"&amp;(P846-1),$O$6:$O$3005,0)))</f>
        <v/>
      </c>
      <c r="H846" s="87">
        <f>IF(G846="","",MAX(0,G846-F846))</f>
        <v/>
      </c>
      <c r="I846" s="95" t="n"/>
      <c r="J846" s="87">
        <f>IF(D846="","",IFERROR(INDEX(Eng_PAR,MATCH(D846,Eng_Label,0)),""))</f>
        <v/>
      </c>
      <c r="K846" s="97">
        <f>IF(OR(F846="",J846=""),"",F846-J846)</f>
        <v/>
      </c>
      <c r="L846" s="86">
        <f>IF(OR(F846="",J846="",N(J846)=0),"",IF(F846/J846&lt;=cfg_Crit,"CRITICAL",IF(F846/J846&lt;=cfg_Low,"LOW","OK")))</f>
        <v/>
      </c>
      <c r="M846" s="98">
        <f>IF(B846="","",DATE(YEAR(B846),MONTH(B846),1))</f>
        <v/>
      </c>
      <c r="N846" s="86">
        <f>IF(OR(B846="",D846=""),"","CNT-"&amp;TEXT(ROW()-5,"00000"))</f>
        <v/>
      </c>
      <c r="O846" s="86">
        <f>IF(P846="","",D846&amp;"|"&amp;P846)</f>
        <v/>
      </c>
      <c r="P846" s="86">
        <f>IF(OR(D846="",F846=""),"",COUNTIFS($D$6:D846,D846,$F$6:F846,"&lt;&gt;"))</f>
        <v/>
      </c>
    </row>
    <row r="847" ht="20" customHeight="1">
      <c r="B847" s="93" t="n"/>
      <c r="C847" s="94">
        <f>IF(B847="","",WEEKNUM(B847,21))</f>
        <v/>
      </c>
      <c r="D847" s="95" t="n"/>
      <c r="E847" s="86">
        <f>IF(D847="","",IFERROR(INDEX(Eng_Item,MATCH(D847,Eng_Label,0)),"not in list"))</f>
        <v/>
      </c>
      <c r="F847" s="96" t="n"/>
      <c r="G847" s="87">
        <f>IF(OR(P847="",N(P847)&lt;=1),"",INDEX($F$6:$F$3005,MATCH(D847&amp;"|"&amp;(P847-1),$O$6:$O$3005,0)))</f>
        <v/>
      </c>
      <c r="H847" s="87">
        <f>IF(G847="","",MAX(0,G847-F847))</f>
        <v/>
      </c>
      <c r="I847" s="95" t="n"/>
      <c r="J847" s="87">
        <f>IF(D847="","",IFERROR(INDEX(Eng_PAR,MATCH(D847,Eng_Label,0)),""))</f>
        <v/>
      </c>
      <c r="K847" s="97">
        <f>IF(OR(F847="",J847=""),"",F847-J847)</f>
        <v/>
      </c>
      <c r="L847" s="86">
        <f>IF(OR(F847="",J847="",N(J847)=0),"",IF(F847/J847&lt;=cfg_Crit,"CRITICAL",IF(F847/J847&lt;=cfg_Low,"LOW","OK")))</f>
        <v/>
      </c>
      <c r="M847" s="98">
        <f>IF(B847="","",DATE(YEAR(B847),MONTH(B847),1))</f>
        <v/>
      </c>
      <c r="N847" s="86">
        <f>IF(OR(B847="",D847=""),"","CNT-"&amp;TEXT(ROW()-5,"00000"))</f>
        <v/>
      </c>
      <c r="O847" s="86">
        <f>IF(P847="","",D847&amp;"|"&amp;P847)</f>
        <v/>
      </c>
      <c r="P847" s="86">
        <f>IF(OR(D847="",F847=""),"",COUNTIFS($D$6:D847,D847,$F$6:F847,"&lt;&gt;"))</f>
        <v/>
      </c>
    </row>
    <row r="848" ht="20" customHeight="1">
      <c r="B848" s="93" t="n"/>
      <c r="C848" s="94">
        <f>IF(B848="","",WEEKNUM(B848,21))</f>
        <v/>
      </c>
      <c r="D848" s="95" t="n"/>
      <c r="E848" s="86">
        <f>IF(D848="","",IFERROR(INDEX(Eng_Item,MATCH(D848,Eng_Label,0)),"not in list"))</f>
        <v/>
      </c>
      <c r="F848" s="96" t="n"/>
      <c r="G848" s="87">
        <f>IF(OR(P848="",N(P848)&lt;=1),"",INDEX($F$6:$F$3005,MATCH(D848&amp;"|"&amp;(P848-1),$O$6:$O$3005,0)))</f>
        <v/>
      </c>
      <c r="H848" s="87">
        <f>IF(G848="","",MAX(0,G848-F848))</f>
        <v/>
      </c>
      <c r="I848" s="95" t="n"/>
      <c r="J848" s="87">
        <f>IF(D848="","",IFERROR(INDEX(Eng_PAR,MATCH(D848,Eng_Label,0)),""))</f>
        <v/>
      </c>
      <c r="K848" s="97">
        <f>IF(OR(F848="",J848=""),"",F848-J848)</f>
        <v/>
      </c>
      <c r="L848" s="86">
        <f>IF(OR(F848="",J848="",N(J848)=0),"",IF(F848/J848&lt;=cfg_Crit,"CRITICAL",IF(F848/J848&lt;=cfg_Low,"LOW","OK")))</f>
        <v/>
      </c>
      <c r="M848" s="98">
        <f>IF(B848="","",DATE(YEAR(B848),MONTH(B848),1))</f>
        <v/>
      </c>
      <c r="N848" s="86">
        <f>IF(OR(B848="",D848=""),"","CNT-"&amp;TEXT(ROW()-5,"00000"))</f>
        <v/>
      </c>
      <c r="O848" s="86">
        <f>IF(P848="","",D848&amp;"|"&amp;P848)</f>
        <v/>
      </c>
      <c r="P848" s="86">
        <f>IF(OR(D848="",F848=""),"",COUNTIFS($D$6:D848,D848,$F$6:F848,"&lt;&gt;"))</f>
        <v/>
      </c>
    </row>
    <row r="849" ht="20" customHeight="1">
      <c r="B849" s="93" t="n"/>
      <c r="C849" s="94">
        <f>IF(B849="","",WEEKNUM(B849,21))</f>
        <v/>
      </c>
      <c r="D849" s="95" t="n"/>
      <c r="E849" s="86">
        <f>IF(D849="","",IFERROR(INDEX(Eng_Item,MATCH(D849,Eng_Label,0)),"not in list"))</f>
        <v/>
      </c>
      <c r="F849" s="96" t="n"/>
      <c r="G849" s="87">
        <f>IF(OR(P849="",N(P849)&lt;=1),"",INDEX($F$6:$F$3005,MATCH(D849&amp;"|"&amp;(P849-1),$O$6:$O$3005,0)))</f>
        <v/>
      </c>
      <c r="H849" s="87">
        <f>IF(G849="","",MAX(0,G849-F849))</f>
        <v/>
      </c>
      <c r="I849" s="95" t="n"/>
      <c r="J849" s="87">
        <f>IF(D849="","",IFERROR(INDEX(Eng_PAR,MATCH(D849,Eng_Label,0)),""))</f>
        <v/>
      </c>
      <c r="K849" s="97">
        <f>IF(OR(F849="",J849=""),"",F849-J849)</f>
        <v/>
      </c>
      <c r="L849" s="86">
        <f>IF(OR(F849="",J849="",N(J849)=0),"",IF(F849/J849&lt;=cfg_Crit,"CRITICAL",IF(F849/J849&lt;=cfg_Low,"LOW","OK")))</f>
        <v/>
      </c>
      <c r="M849" s="98">
        <f>IF(B849="","",DATE(YEAR(B849),MONTH(B849),1))</f>
        <v/>
      </c>
      <c r="N849" s="86">
        <f>IF(OR(B849="",D849=""),"","CNT-"&amp;TEXT(ROW()-5,"00000"))</f>
        <v/>
      </c>
      <c r="O849" s="86">
        <f>IF(P849="","",D849&amp;"|"&amp;P849)</f>
        <v/>
      </c>
      <c r="P849" s="86">
        <f>IF(OR(D849="",F849=""),"",COUNTIFS($D$6:D849,D849,$F$6:F849,"&lt;&gt;"))</f>
        <v/>
      </c>
    </row>
    <row r="850" ht="20" customHeight="1">
      <c r="B850" s="93" t="n"/>
      <c r="C850" s="94">
        <f>IF(B850="","",WEEKNUM(B850,21))</f>
        <v/>
      </c>
      <c r="D850" s="95" t="n"/>
      <c r="E850" s="86">
        <f>IF(D850="","",IFERROR(INDEX(Eng_Item,MATCH(D850,Eng_Label,0)),"not in list"))</f>
        <v/>
      </c>
      <c r="F850" s="96" t="n"/>
      <c r="G850" s="87">
        <f>IF(OR(P850="",N(P850)&lt;=1),"",INDEX($F$6:$F$3005,MATCH(D850&amp;"|"&amp;(P850-1),$O$6:$O$3005,0)))</f>
        <v/>
      </c>
      <c r="H850" s="87">
        <f>IF(G850="","",MAX(0,G850-F850))</f>
        <v/>
      </c>
      <c r="I850" s="95" t="n"/>
      <c r="J850" s="87">
        <f>IF(D850="","",IFERROR(INDEX(Eng_PAR,MATCH(D850,Eng_Label,0)),""))</f>
        <v/>
      </c>
      <c r="K850" s="97">
        <f>IF(OR(F850="",J850=""),"",F850-J850)</f>
        <v/>
      </c>
      <c r="L850" s="86">
        <f>IF(OR(F850="",J850="",N(J850)=0),"",IF(F850/J850&lt;=cfg_Crit,"CRITICAL",IF(F850/J850&lt;=cfg_Low,"LOW","OK")))</f>
        <v/>
      </c>
      <c r="M850" s="98">
        <f>IF(B850="","",DATE(YEAR(B850),MONTH(B850),1))</f>
        <v/>
      </c>
      <c r="N850" s="86">
        <f>IF(OR(B850="",D850=""),"","CNT-"&amp;TEXT(ROW()-5,"00000"))</f>
        <v/>
      </c>
      <c r="O850" s="86">
        <f>IF(P850="","",D850&amp;"|"&amp;P850)</f>
        <v/>
      </c>
      <c r="P850" s="86">
        <f>IF(OR(D850="",F850=""),"",COUNTIFS($D$6:D850,D850,$F$6:F850,"&lt;&gt;"))</f>
        <v/>
      </c>
    </row>
    <row r="851" ht="20" customHeight="1">
      <c r="B851" s="93" t="n"/>
      <c r="C851" s="94">
        <f>IF(B851="","",WEEKNUM(B851,21))</f>
        <v/>
      </c>
      <c r="D851" s="95" t="n"/>
      <c r="E851" s="86">
        <f>IF(D851="","",IFERROR(INDEX(Eng_Item,MATCH(D851,Eng_Label,0)),"not in list"))</f>
        <v/>
      </c>
      <c r="F851" s="96" t="n"/>
      <c r="G851" s="87">
        <f>IF(OR(P851="",N(P851)&lt;=1),"",INDEX($F$6:$F$3005,MATCH(D851&amp;"|"&amp;(P851-1),$O$6:$O$3005,0)))</f>
        <v/>
      </c>
      <c r="H851" s="87">
        <f>IF(G851="","",MAX(0,G851-F851))</f>
        <v/>
      </c>
      <c r="I851" s="95" t="n"/>
      <c r="J851" s="87">
        <f>IF(D851="","",IFERROR(INDEX(Eng_PAR,MATCH(D851,Eng_Label,0)),""))</f>
        <v/>
      </c>
      <c r="K851" s="97">
        <f>IF(OR(F851="",J851=""),"",F851-J851)</f>
        <v/>
      </c>
      <c r="L851" s="86">
        <f>IF(OR(F851="",J851="",N(J851)=0),"",IF(F851/J851&lt;=cfg_Crit,"CRITICAL",IF(F851/J851&lt;=cfg_Low,"LOW","OK")))</f>
        <v/>
      </c>
      <c r="M851" s="98">
        <f>IF(B851="","",DATE(YEAR(B851),MONTH(B851),1))</f>
        <v/>
      </c>
      <c r="N851" s="86">
        <f>IF(OR(B851="",D851=""),"","CNT-"&amp;TEXT(ROW()-5,"00000"))</f>
        <v/>
      </c>
      <c r="O851" s="86">
        <f>IF(P851="","",D851&amp;"|"&amp;P851)</f>
        <v/>
      </c>
      <c r="P851" s="86">
        <f>IF(OR(D851="",F851=""),"",COUNTIFS($D$6:D851,D851,$F$6:F851,"&lt;&gt;"))</f>
        <v/>
      </c>
    </row>
    <row r="852" ht="20" customHeight="1">
      <c r="B852" s="93" t="n"/>
      <c r="C852" s="94">
        <f>IF(B852="","",WEEKNUM(B852,21))</f>
        <v/>
      </c>
      <c r="D852" s="95" t="n"/>
      <c r="E852" s="86">
        <f>IF(D852="","",IFERROR(INDEX(Eng_Item,MATCH(D852,Eng_Label,0)),"not in list"))</f>
        <v/>
      </c>
      <c r="F852" s="96" t="n"/>
      <c r="G852" s="87">
        <f>IF(OR(P852="",N(P852)&lt;=1),"",INDEX($F$6:$F$3005,MATCH(D852&amp;"|"&amp;(P852-1),$O$6:$O$3005,0)))</f>
        <v/>
      </c>
      <c r="H852" s="87">
        <f>IF(G852="","",MAX(0,G852-F852))</f>
        <v/>
      </c>
      <c r="I852" s="95" t="n"/>
      <c r="J852" s="87">
        <f>IF(D852="","",IFERROR(INDEX(Eng_PAR,MATCH(D852,Eng_Label,0)),""))</f>
        <v/>
      </c>
      <c r="K852" s="97">
        <f>IF(OR(F852="",J852=""),"",F852-J852)</f>
        <v/>
      </c>
      <c r="L852" s="86">
        <f>IF(OR(F852="",J852="",N(J852)=0),"",IF(F852/J852&lt;=cfg_Crit,"CRITICAL",IF(F852/J852&lt;=cfg_Low,"LOW","OK")))</f>
        <v/>
      </c>
      <c r="M852" s="98">
        <f>IF(B852="","",DATE(YEAR(B852),MONTH(B852),1))</f>
        <v/>
      </c>
      <c r="N852" s="86">
        <f>IF(OR(B852="",D852=""),"","CNT-"&amp;TEXT(ROW()-5,"00000"))</f>
        <v/>
      </c>
      <c r="O852" s="86">
        <f>IF(P852="","",D852&amp;"|"&amp;P852)</f>
        <v/>
      </c>
      <c r="P852" s="86">
        <f>IF(OR(D852="",F852=""),"",COUNTIFS($D$6:D852,D852,$F$6:F852,"&lt;&gt;"))</f>
        <v/>
      </c>
    </row>
    <row r="853" ht="20" customHeight="1">
      <c r="B853" s="93" t="n"/>
      <c r="C853" s="94">
        <f>IF(B853="","",WEEKNUM(B853,21))</f>
        <v/>
      </c>
      <c r="D853" s="95" t="n"/>
      <c r="E853" s="86">
        <f>IF(D853="","",IFERROR(INDEX(Eng_Item,MATCH(D853,Eng_Label,0)),"not in list"))</f>
        <v/>
      </c>
      <c r="F853" s="96" t="n"/>
      <c r="G853" s="87">
        <f>IF(OR(P853="",N(P853)&lt;=1),"",INDEX($F$6:$F$3005,MATCH(D853&amp;"|"&amp;(P853-1),$O$6:$O$3005,0)))</f>
        <v/>
      </c>
      <c r="H853" s="87">
        <f>IF(G853="","",MAX(0,G853-F853))</f>
        <v/>
      </c>
      <c r="I853" s="95" t="n"/>
      <c r="J853" s="87">
        <f>IF(D853="","",IFERROR(INDEX(Eng_PAR,MATCH(D853,Eng_Label,0)),""))</f>
        <v/>
      </c>
      <c r="K853" s="97">
        <f>IF(OR(F853="",J853=""),"",F853-J853)</f>
        <v/>
      </c>
      <c r="L853" s="86">
        <f>IF(OR(F853="",J853="",N(J853)=0),"",IF(F853/J853&lt;=cfg_Crit,"CRITICAL",IF(F853/J853&lt;=cfg_Low,"LOW","OK")))</f>
        <v/>
      </c>
      <c r="M853" s="98">
        <f>IF(B853="","",DATE(YEAR(B853),MONTH(B853),1))</f>
        <v/>
      </c>
      <c r="N853" s="86">
        <f>IF(OR(B853="",D853=""),"","CNT-"&amp;TEXT(ROW()-5,"00000"))</f>
        <v/>
      </c>
      <c r="O853" s="86">
        <f>IF(P853="","",D853&amp;"|"&amp;P853)</f>
        <v/>
      </c>
      <c r="P853" s="86">
        <f>IF(OR(D853="",F853=""),"",COUNTIFS($D$6:D853,D853,$F$6:F853,"&lt;&gt;"))</f>
        <v/>
      </c>
    </row>
    <row r="854" ht="20" customHeight="1">
      <c r="B854" s="93" t="n"/>
      <c r="C854" s="94">
        <f>IF(B854="","",WEEKNUM(B854,21))</f>
        <v/>
      </c>
      <c r="D854" s="95" t="n"/>
      <c r="E854" s="86">
        <f>IF(D854="","",IFERROR(INDEX(Eng_Item,MATCH(D854,Eng_Label,0)),"not in list"))</f>
        <v/>
      </c>
      <c r="F854" s="96" t="n"/>
      <c r="G854" s="87">
        <f>IF(OR(P854="",N(P854)&lt;=1),"",INDEX($F$6:$F$3005,MATCH(D854&amp;"|"&amp;(P854-1),$O$6:$O$3005,0)))</f>
        <v/>
      </c>
      <c r="H854" s="87">
        <f>IF(G854="","",MAX(0,G854-F854))</f>
        <v/>
      </c>
      <c r="I854" s="95" t="n"/>
      <c r="J854" s="87">
        <f>IF(D854="","",IFERROR(INDEX(Eng_PAR,MATCH(D854,Eng_Label,0)),""))</f>
        <v/>
      </c>
      <c r="K854" s="97">
        <f>IF(OR(F854="",J854=""),"",F854-J854)</f>
        <v/>
      </c>
      <c r="L854" s="86">
        <f>IF(OR(F854="",J854="",N(J854)=0),"",IF(F854/J854&lt;=cfg_Crit,"CRITICAL",IF(F854/J854&lt;=cfg_Low,"LOW","OK")))</f>
        <v/>
      </c>
      <c r="M854" s="98">
        <f>IF(B854="","",DATE(YEAR(B854),MONTH(B854),1))</f>
        <v/>
      </c>
      <c r="N854" s="86">
        <f>IF(OR(B854="",D854=""),"","CNT-"&amp;TEXT(ROW()-5,"00000"))</f>
        <v/>
      </c>
      <c r="O854" s="86">
        <f>IF(P854="","",D854&amp;"|"&amp;P854)</f>
        <v/>
      </c>
      <c r="P854" s="86">
        <f>IF(OR(D854="",F854=""),"",COUNTIFS($D$6:D854,D854,$F$6:F854,"&lt;&gt;"))</f>
        <v/>
      </c>
    </row>
    <row r="855" ht="20" customHeight="1">
      <c r="B855" s="93" t="n"/>
      <c r="C855" s="94">
        <f>IF(B855="","",WEEKNUM(B855,21))</f>
        <v/>
      </c>
      <c r="D855" s="95" t="n"/>
      <c r="E855" s="86">
        <f>IF(D855="","",IFERROR(INDEX(Eng_Item,MATCH(D855,Eng_Label,0)),"not in list"))</f>
        <v/>
      </c>
      <c r="F855" s="96" t="n"/>
      <c r="G855" s="87">
        <f>IF(OR(P855="",N(P855)&lt;=1),"",INDEX($F$6:$F$3005,MATCH(D855&amp;"|"&amp;(P855-1),$O$6:$O$3005,0)))</f>
        <v/>
      </c>
      <c r="H855" s="87">
        <f>IF(G855="","",MAX(0,G855-F855))</f>
        <v/>
      </c>
      <c r="I855" s="95" t="n"/>
      <c r="J855" s="87">
        <f>IF(D855="","",IFERROR(INDEX(Eng_PAR,MATCH(D855,Eng_Label,0)),""))</f>
        <v/>
      </c>
      <c r="K855" s="97">
        <f>IF(OR(F855="",J855=""),"",F855-J855)</f>
        <v/>
      </c>
      <c r="L855" s="86">
        <f>IF(OR(F855="",J855="",N(J855)=0),"",IF(F855/J855&lt;=cfg_Crit,"CRITICAL",IF(F855/J855&lt;=cfg_Low,"LOW","OK")))</f>
        <v/>
      </c>
      <c r="M855" s="98">
        <f>IF(B855="","",DATE(YEAR(B855),MONTH(B855),1))</f>
        <v/>
      </c>
      <c r="N855" s="86">
        <f>IF(OR(B855="",D855=""),"","CNT-"&amp;TEXT(ROW()-5,"00000"))</f>
        <v/>
      </c>
      <c r="O855" s="86">
        <f>IF(P855="","",D855&amp;"|"&amp;P855)</f>
        <v/>
      </c>
      <c r="P855" s="86">
        <f>IF(OR(D855="",F855=""),"",COUNTIFS($D$6:D855,D855,$F$6:F855,"&lt;&gt;"))</f>
        <v/>
      </c>
    </row>
    <row r="856" ht="20" customHeight="1">
      <c r="B856" s="93" t="n"/>
      <c r="C856" s="94">
        <f>IF(B856="","",WEEKNUM(B856,21))</f>
        <v/>
      </c>
      <c r="D856" s="95" t="n"/>
      <c r="E856" s="86">
        <f>IF(D856="","",IFERROR(INDEX(Eng_Item,MATCH(D856,Eng_Label,0)),"not in list"))</f>
        <v/>
      </c>
      <c r="F856" s="96" t="n"/>
      <c r="G856" s="87">
        <f>IF(OR(P856="",N(P856)&lt;=1),"",INDEX($F$6:$F$3005,MATCH(D856&amp;"|"&amp;(P856-1),$O$6:$O$3005,0)))</f>
        <v/>
      </c>
      <c r="H856" s="87">
        <f>IF(G856="","",MAX(0,G856-F856))</f>
        <v/>
      </c>
      <c r="I856" s="95" t="n"/>
      <c r="J856" s="87">
        <f>IF(D856="","",IFERROR(INDEX(Eng_PAR,MATCH(D856,Eng_Label,0)),""))</f>
        <v/>
      </c>
      <c r="K856" s="97">
        <f>IF(OR(F856="",J856=""),"",F856-J856)</f>
        <v/>
      </c>
      <c r="L856" s="86">
        <f>IF(OR(F856="",J856="",N(J856)=0),"",IF(F856/J856&lt;=cfg_Crit,"CRITICAL",IF(F856/J856&lt;=cfg_Low,"LOW","OK")))</f>
        <v/>
      </c>
      <c r="M856" s="98">
        <f>IF(B856="","",DATE(YEAR(B856),MONTH(B856),1))</f>
        <v/>
      </c>
      <c r="N856" s="86">
        <f>IF(OR(B856="",D856=""),"","CNT-"&amp;TEXT(ROW()-5,"00000"))</f>
        <v/>
      </c>
      <c r="O856" s="86">
        <f>IF(P856="","",D856&amp;"|"&amp;P856)</f>
        <v/>
      </c>
      <c r="P856" s="86">
        <f>IF(OR(D856="",F856=""),"",COUNTIFS($D$6:D856,D856,$F$6:F856,"&lt;&gt;"))</f>
        <v/>
      </c>
    </row>
    <row r="857" ht="20" customHeight="1">
      <c r="B857" s="93" t="n"/>
      <c r="C857" s="94">
        <f>IF(B857="","",WEEKNUM(B857,21))</f>
        <v/>
      </c>
      <c r="D857" s="95" t="n"/>
      <c r="E857" s="86">
        <f>IF(D857="","",IFERROR(INDEX(Eng_Item,MATCH(D857,Eng_Label,0)),"not in list"))</f>
        <v/>
      </c>
      <c r="F857" s="96" t="n"/>
      <c r="G857" s="87">
        <f>IF(OR(P857="",N(P857)&lt;=1),"",INDEX($F$6:$F$3005,MATCH(D857&amp;"|"&amp;(P857-1),$O$6:$O$3005,0)))</f>
        <v/>
      </c>
      <c r="H857" s="87">
        <f>IF(G857="","",MAX(0,G857-F857))</f>
        <v/>
      </c>
      <c r="I857" s="95" t="n"/>
      <c r="J857" s="87">
        <f>IF(D857="","",IFERROR(INDEX(Eng_PAR,MATCH(D857,Eng_Label,0)),""))</f>
        <v/>
      </c>
      <c r="K857" s="97">
        <f>IF(OR(F857="",J857=""),"",F857-J857)</f>
        <v/>
      </c>
      <c r="L857" s="86">
        <f>IF(OR(F857="",J857="",N(J857)=0),"",IF(F857/J857&lt;=cfg_Crit,"CRITICAL",IF(F857/J857&lt;=cfg_Low,"LOW","OK")))</f>
        <v/>
      </c>
      <c r="M857" s="98">
        <f>IF(B857="","",DATE(YEAR(B857),MONTH(B857),1))</f>
        <v/>
      </c>
      <c r="N857" s="86">
        <f>IF(OR(B857="",D857=""),"","CNT-"&amp;TEXT(ROW()-5,"00000"))</f>
        <v/>
      </c>
      <c r="O857" s="86">
        <f>IF(P857="","",D857&amp;"|"&amp;P857)</f>
        <v/>
      </c>
      <c r="P857" s="86">
        <f>IF(OR(D857="",F857=""),"",COUNTIFS($D$6:D857,D857,$F$6:F857,"&lt;&gt;"))</f>
        <v/>
      </c>
    </row>
    <row r="858" ht="20" customHeight="1">
      <c r="B858" s="93" t="n"/>
      <c r="C858" s="94">
        <f>IF(B858="","",WEEKNUM(B858,21))</f>
        <v/>
      </c>
      <c r="D858" s="95" t="n"/>
      <c r="E858" s="86">
        <f>IF(D858="","",IFERROR(INDEX(Eng_Item,MATCH(D858,Eng_Label,0)),"not in list"))</f>
        <v/>
      </c>
      <c r="F858" s="96" t="n"/>
      <c r="G858" s="87">
        <f>IF(OR(P858="",N(P858)&lt;=1),"",INDEX($F$6:$F$3005,MATCH(D858&amp;"|"&amp;(P858-1),$O$6:$O$3005,0)))</f>
        <v/>
      </c>
      <c r="H858" s="87">
        <f>IF(G858="","",MAX(0,G858-F858))</f>
        <v/>
      </c>
      <c r="I858" s="95" t="n"/>
      <c r="J858" s="87">
        <f>IF(D858="","",IFERROR(INDEX(Eng_PAR,MATCH(D858,Eng_Label,0)),""))</f>
        <v/>
      </c>
      <c r="K858" s="97">
        <f>IF(OR(F858="",J858=""),"",F858-J858)</f>
        <v/>
      </c>
      <c r="L858" s="86">
        <f>IF(OR(F858="",J858="",N(J858)=0),"",IF(F858/J858&lt;=cfg_Crit,"CRITICAL",IF(F858/J858&lt;=cfg_Low,"LOW","OK")))</f>
        <v/>
      </c>
      <c r="M858" s="98">
        <f>IF(B858="","",DATE(YEAR(B858),MONTH(B858),1))</f>
        <v/>
      </c>
      <c r="N858" s="86">
        <f>IF(OR(B858="",D858=""),"","CNT-"&amp;TEXT(ROW()-5,"00000"))</f>
        <v/>
      </c>
      <c r="O858" s="86">
        <f>IF(P858="","",D858&amp;"|"&amp;P858)</f>
        <v/>
      </c>
      <c r="P858" s="86">
        <f>IF(OR(D858="",F858=""),"",COUNTIFS($D$6:D858,D858,$F$6:F858,"&lt;&gt;"))</f>
        <v/>
      </c>
    </row>
    <row r="859" ht="20" customHeight="1">
      <c r="B859" s="93" t="n"/>
      <c r="C859" s="94">
        <f>IF(B859="","",WEEKNUM(B859,21))</f>
        <v/>
      </c>
      <c r="D859" s="95" t="n"/>
      <c r="E859" s="86">
        <f>IF(D859="","",IFERROR(INDEX(Eng_Item,MATCH(D859,Eng_Label,0)),"not in list"))</f>
        <v/>
      </c>
      <c r="F859" s="96" t="n"/>
      <c r="G859" s="87">
        <f>IF(OR(P859="",N(P859)&lt;=1),"",INDEX($F$6:$F$3005,MATCH(D859&amp;"|"&amp;(P859-1),$O$6:$O$3005,0)))</f>
        <v/>
      </c>
      <c r="H859" s="87">
        <f>IF(G859="","",MAX(0,G859-F859))</f>
        <v/>
      </c>
      <c r="I859" s="95" t="n"/>
      <c r="J859" s="87">
        <f>IF(D859="","",IFERROR(INDEX(Eng_PAR,MATCH(D859,Eng_Label,0)),""))</f>
        <v/>
      </c>
      <c r="K859" s="97">
        <f>IF(OR(F859="",J859=""),"",F859-J859)</f>
        <v/>
      </c>
      <c r="L859" s="86">
        <f>IF(OR(F859="",J859="",N(J859)=0),"",IF(F859/J859&lt;=cfg_Crit,"CRITICAL",IF(F859/J859&lt;=cfg_Low,"LOW","OK")))</f>
        <v/>
      </c>
      <c r="M859" s="98">
        <f>IF(B859="","",DATE(YEAR(B859),MONTH(B859),1))</f>
        <v/>
      </c>
      <c r="N859" s="86">
        <f>IF(OR(B859="",D859=""),"","CNT-"&amp;TEXT(ROW()-5,"00000"))</f>
        <v/>
      </c>
      <c r="O859" s="86">
        <f>IF(P859="","",D859&amp;"|"&amp;P859)</f>
        <v/>
      </c>
      <c r="P859" s="86">
        <f>IF(OR(D859="",F859=""),"",COUNTIFS($D$6:D859,D859,$F$6:F859,"&lt;&gt;"))</f>
        <v/>
      </c>
    </row>
    <row r="860" ht="20" customHeight="1">
      <c r="B860" s="93" t="n"/>
      <c r="C860" s="94">
        <f>IF(B860="","",WEEKNUM(B860,21))</f>
        <v/>
      </c>
      <c r="D860" s="95" t="n"/>
      <c r="E860" s="86">
        <f>IF(D860="","",IFERROR(INDEX(Eng_Item,MATCH(D860,Eng_Label,0)),"not in list"))</f>
        <v/>
      </c>
      <c r="F860" s="96" t="n"/>
      <c r="G860" s="87">
        <f>IF(OR(P860="",N(P860)&lt;=1),"",INDEX($F$6:$F$3005,MATCH(D860&amp;"|"&amp;(P860-1),$O$6:$O$3005,0)))</f>
        <v/>
      </c>
      <c r="H860" s="87">
        <f>IF(G860="","",MAX(0,G860-F860))</f>
        <v/>
      </c>
      <c r="I860" s="95" t="n"/>
      <c r="J860" s="87">
        <f>IF(D860="","",IFERROR(INDEX(Eng_PAR,MATCH(D860,Eng_Label,0)),""))</f>
        <v/>
      </c>
      <c r="K860" s="97">
        <f>IF(OR(F860="",J860=""),"",F860-J860)</f>
        <v/>
      </c>
      <c r="L860" s="86">
        <f>IF(OR(F860="",J860="",N(J860)=0),"",IF(F860/J860&lt;=cfg_Crit,"CRITICAL",IF(F860/J860&lt;=cfg_Low,"LOW","OK")))</f>
        <v/>
      </c>
      <c r="M860" s="98">
        <f>IF(B860="","",DATE(YEAR(B860),MONTH(B860),1))</f>
        <v/>
      </c>
      <c r="N860" s="86">
        <f>IF(OR(B860="",D860=""),"","CNT-"&amp;TEXT(ROW()-5,"00000"))</f>
        <v/>
      </c>
      <c r="O860" s="86">
        <f>IF(P860="","",D860&amp;"|"&amp;P860)</f>
        <v/>
      </c>
      <c r="P860" s="86">
        <f>IF(OR(D860="",F860=""),"",COUNTIFS($D$6:D860,D860,$F$6:F860,"&lt;&gt;"))</f>
        <v/>
      </c>
    </row>
    <row r="861" ht="20" customHeight="1">
      <c r="B861" s="93" t="n"/>
      <c r="C861" s="94">
        <f>IF(B861="","",WEEKNUM(B861,21))</f>
        <v/>
      </c>
      <c r="D861" s="95" t="n"/>
      <c r="E861" s="86">
        <f>IF(D861="","",IFERROR(INDEX(Eng_Item,MATCH(D861,Eng_Label,0)),"not in list"))</f>
        <v/>
      </c>
      <c r="F861" s="96" t="n"/>
      <c r="G861" s="87">
        <f>IF(OR(P861="",N(P861)&lt;=1),"",INDEX($F$6:$F$3005,MATCH(D861&amp;"|"&amp;(P861-1),$O$6:$O$3005,0)))</f>
        <v/>
      </c>
      <c r="H861" s="87">
        <f>IF(G861="","",MAX(0,G861-F861))</f>
        <v/>
      </c>
      <c r="I861" s="95" t="n"/>
      <c r="J861" s="87">
        <f>IF(D861="","",IFERROR(INDEX(Eng_PAR,MATCH(D861,Eng_Label,0)),""))</f>
        <v/>
      </c>
      <c r="K861" s="97">
        <f>IF(OR(F861="",J861=""),"",F861-J861)</f>
        <v/>
      </c>
      <c r="L861" s="86">
        <f>IF(OR(F861="",J861="",N(J861)=0),"",IF(F861/J861&lt;=cfg_Crit,"CRITICAL",IF(F861/J861&lt;=cfg_Low,"LOW","OK")))</f>
        <v/>
      </c>
      <c r="M861" s="98">
        <f>IF(B861="","",DATE(YEAR(B861),MONTH(B861),1))</f>
        <v/>
      </c>
      <c r="N861" s="86">
        <f>IF(OR(B861="",D861=""),"","CNT-"&amp;TEXT(ROW()-5,"00000"))</f>
        <v/>
      </c>
      <c r="O861" s="86">
        <f>IF(P861="","",D861&amp;"|"&amp;P861)</f>
        <v/>
      </c>
      <c r="P861" s="86">
        <f>IF(OR(D861="",F861=""),"",COUNTIFS($D$6:D861,D861,$F$6:F861,"&lt;&gt;"))</f>
        <v/>
      </c>
    </row>
    <row r="862" ht="20" customHeight="1">
      <c r="B862" s="93" t="n"/>
      <c r="C862" s="94">
        <f>IF(B862="","",WEEKNUM(B862,21))</f>
        <v/>
      </c>
      <c r="D862" s="95" t="n"/>
      <c r="E862" s="86">
        <f>IF(D862="","",IFERROR(INDEX(Eng_Item,MATCH(D862,Eng_Label,0)),"not in list"))</f>
        <v/>
      </c>
      <c r="F862" s="96" t="n"/>
      <c r="G862" s="87">
        <f>IF(OR(P862="",N(P862)&lt;=1),"",INDEX($F$6:$F$3005,MATCH(D862&amp;"|"&amp;(P862-1),$O$6:$O$3005,0)))</f>
        <v/>
      </c>
      <c r="H862" s="87">
        <f>IF(G862="","",MAX(0,G862-F862))</f>
        <v/>
      </c>
      <c r="I862" s="95" t="n"/>
      <c r="J862" s="87">
        <f>IF(D862="","",IFERROR(INDEX(Eng_PAR,MATCH(D862,Eng_Label,0)),""))</f>
        <v/>
      </c>
      <c r="K862" s="97">
        <f>IF(OR(F862="",J862=""),"",F862-J862)</f>
        <v/>
      </c>
      <c r="L862" s="86">
        <f>IF(OR(F862="",J862="",N(J862)=0),"",IF(F862/J862&lt;=cfg_Crit,"CRITICAL",IF(F862/J862&lt;=cfg_Low,"LOW","OK")))</f>
        <v/>
      </c>
      <c r="M862" s="98">
        <f>IF(B862="","",DATE(YEAR(B862),MONTH(B862),1))</f>
        <v/>
      </c>
      <c r="N862" s="86">
        <f>IF(OR(B862="",D862=""),"","CNT-"&amp;TEXT(ROW()-5,"00000"))</f>
        <v/>
      </c>
      <c r="O862" s="86">
        <f>IF(P862="","",D862&amp;"|"&amp;P862)</f>
        <v/>
      </c>
      <c r="P862" s="86">
        <f>IF(OR(D862="",F862=""),"",COUNTIFS($D$6:D862,D862,$F$6:F862,"&lt;&gt;"))</f>
        <v/>
      </c>
    </row>
    <row r="863" ht="20" customHeight="1">
      <c r="B863" s="93" t="n"/>
      <c r="C863" s="94">
        <f>IF(B863="","",WEEKNUM(B863,21))</f>
        <v/>
      </c>
      <c r="D863" s="95" t="n"/>
      <c r="E863" s="86">
        <f>IF(D863="","",IFERROR(INDEX(Eng_Item,MATCH(D863,Eng_Label,0)),"not in list"))</f>
        <v/>
      </c>
      <c r="F863" s="96" t="n"/>
      <c r="G863" s="87">
        <f>IF(OR(P863="",N(P863)&lt;=1),"",INDEX($F$6:$F$3005,MATCH(D863&amp;"|"&amp;(P863-1),$O$6:$O$3005,0)))</f>
        <v/>
      </c>
      <c r="H863" s="87">
        <f>IF(G863="","",MAX(0,G863-F863))</f>
        <v/>
      </c>
      <c r="I863" s="95" t="n"/>
      <c r="J863" s="87">
        <f>IF(D863="","",IFERROR(INDEX(Eng_PAR,MATCH(D863,Eng_Label,0)),""))</f>
        <v/>
      </c>
      <c r="K863" s="97">
        <f>IF(OR(F863="",J863=""),"",F863-J863)</f>
        <v/>
      </c>
      <c r="L863" s="86">
        <f>IF(OR(F863="",J863="",N(J863)=0),"",IF(F863/J863&lt;=cfg_Crit,"CRITICAL",IF(F863/J863&lt;=cfg_Low,"LOW","OK")))</f>
        <v/>
      </c>
      <c r="M863" s="98">
        <f>IF(B863="","",DATE(YEAR(B863),MONTH(B863),1))</f>
        <v/>
      </c>
      <c r="N863" s="86">
        <f>IF(OR(B863="",D863=""),"","CNT-"&amp;TEXT(ROW()-5,"00000"))</f>
        <v/>
      </c>
      <c r="O863" s="86">
        <f>IF(P863="","",D863&amp;"|"&amp;P863)</f>
        <v/>
      </c>
      <c r="P863" s="86">
        <f>IF(OR(D863="",F863=""),"",COUNTIFS($D$6:D863,D863,$F$6:F863,"&lt;&gt;"))</f>
        <v/>
      </c>
    </row>
    <row r="864" ht="20" customHeight="1">
      <c r="B864" s="93" t="n"/>
      <c r="C864" s="94">
        <f>IF(B864="","",WEEKNUM(B864,21))</f>
        <v/>
      </c>
      <c r="D864" s="95" t="n"/>
      <c r="E864" s="86">
        <f>IF(D864="","",IFERROR(INDEX(Eng_Item,MATCH(D864,Eng_Label,0)),"not in list"))</f>
        <v/>
      </c>
      <c r="F864" s="96" t="n"/>
      <c r="G864" s="87">
        <f>IF(OR(P864="",N(P864)&lt;=1),"",INDEX($F$6:$F$3005,MATCH(D864&amp;"|"&amp;(P864-1),$O$6:$O$3005,0)))</f>
        <v/>
      </c>
      <c r="H864" s="87">
        <f>IF(G864="","",MAX(0,G864-F864))</f>
        <v/>
      </c>
      <c r="I864" s="95" t="n"/>
      <c r="J864" s="87">
        <f>IF(D864="","",IFERROR(INDEX(Eng_PAR,MATCH(D864,Eng_Label,0)),""))</f>
        <v/>
      </c>
      <c r="K864" s="97">
        <f>IF(OR(F864="",J864=""),"",F864-J864)</f>
        <v/>
      </c>
      <c r="L864" s="86">
        <f>IF(OR(F864="",J864="",N(J864)=0),"",IF(F864/J864&lt;=cfg_Crit,"CRITICAL",IF(F864/J864&lt;=cfg_Low,"LOW","OK")))</f>
        <v/>
      </c>
      <c r="M864" s="98">
        <f>IF(B864="","",DATE(YEAR(B864),MONTH(B864),1))</f>
        <v/>
      </c>
      <c r="N864" s="86">
        <f>IF(OR(B864="",D864=""),"","CNT-"&amp;TEXT(ROW()-5,"00000"))</f>
        <v/>
      </c>
      <c r="O864" s="86">
        <f>IF(P864="","",D864&amp;"|"&amp;P864)</f>
        <v/>
      </c>
      <c r="P864" s="86">
        <f>IF(OR(D864="",F864=""),"",COUNTIFS($D$6:D864,D864,$F$6:F864,"&lt;&gt;"))</f>
        <v/>
      </c>
    </row>
    <row r="865" ht="20" customHeight="1">
      <c r="B865" s="93" t="n"/>
      <c r="C865" s="94">
        <f>IF(B865="","",WEEKNUM(B865,21))</f>
        <v/>
      </c>
      <c r="D865" s="95" t="n"/>
      <c r="E865" s="86">
        <f>IF(D865="","",IFERROR(INDEX(Eng_Item,MATCH(D865,Eng_Label,0)),"not in list"))</f>
        <v/>
      </c>
      <c r="F865" s="96" t="n"/>
      <c r="G865" s="87">
        <f>IF(OR(P865="",N(P865)&lt;=1),"",INDEX($F$6:$F$3005,MATCH(D865&amp;"|"&amp;(P865-1),$O$6:$O$3005,0)))</f>
        <v/>
      </c>
      <c r="H865" s="87">
        <f>IF(G865="","",MAX(0,G865-F865))</f>
        <v/>
      </c>
      <c r="I865" s="95" t="n"/>
      <c r="J865" s="87">
        <f>IF(D865="","",IFERROR(INDEX(Eng_PAR,MATCH(D865,Eng_Label,0)),""))</f>
        <v/>
      </c>
      <c r="K865" s="97">
        <f>IF(OR(F865="",J865=""),"",F865-J865)</f>
        <v/>
      </c>
      <c r="L865" s="86">
        <f>IF(OR(F865="",J865="",N(J865)=0),"",IF(F865/J865&lt;=cfg_Crit,"CRITICAL",IF(F865/J865&lt;=cfg_Low,"LOW","OK")))</f>
        <v/>
      </c>
      <c r="M865" s="98">
        <f>IF(B865="","",DATE(YEAR(B865),MONTH(B865),1))</f>
        <v/>
      </c>
      <c r="N865" s="86">
        <f>IF(OR(B865="",D865=""),"","CNT-"&amp;TEXT(ROW()-5,"00000"))</f>
        <v/>
      </c>
      <c r="O865" s="86">
        <f>IF(P865="","",D865&amp;"|"&amp;P865)</f>
        <v/>
      </c>
      <c r="P865" s="86">
        <f>IF(OR(D865="",F865=""),"",COUNTIFS($D$6:D865,D865,$F$6:F865,"&lt;&gt;"))</f>
        <v/>
      </c>
    </row>
    <row r="866" ht="20" customHeight="1">
      <c r="B866" s="93" t="n"/>
      <c r="C866" s="94">
        <f>IF(B866="","",WEEKNUM(B866,21))</f>
        <v/>
      </c>
      <c r="D866" s="95" t="n"/>
      <c r="E866" s="86">
        <f>IF(D866="","",IFERROR(INDEX(Eng_Item,MATCH(D866,Eng_Label,0)),"not in list"))</f>
        <v/>
      </c>
      <c r="F866" s="96" t="n"/>
      <c r="G866" s="87">
        <f>IF(OR(P866="",N(P866)&lt;=1),"",INDEX($F$6:$F$3005,MATCH(D866&amp;"|"&amp;(P866-1),$O$6:$O$3005,0)))</f>
        <v/>
      </c>
      <c r="H866" s="87">
        <f>IF(G866="","",MAX(0,G866-F866))</f>
        <v/>
      </c>
      <c r="I866" s="95" t="n"/>
      <c r="J866" s="87">
        <f>IF(D866="","",IFERROR(INDEX(Eng_PAR,MATCH(D866,Eng_Label,0)),""))</f>
        <v/>
      </c>
      <c r="K866" s="97">
        <f>IF(OR(F866="",J866=""),"",F866-J866)</f>
        <v/>
      </c>
      <c r="L866" s="86">
        <f>IF(OR(F866="",J866="",N(J866)=0),"",IF(F866/J866&lt;=cfg_Crit,"CRITICAL",IF(F866/J866&lt;=cfg_Low,"LOW","OK")))</f>
        <v/>
      </c>
      <c r="M866" s="98">
        <f>IF(B866="","",DATE(YEAR(B866),MONTH(B866),1))</f>
        <v/>
      </c>
      <c r="N866" s="86">
        <f>IF(OR(B866="",D866=""),"","CNT-"&amp;TEXT(ROW()-5,"00000"))</f>
        <v/>
      </c>
      <c r="O866" s="86">
        <f>IF(P866="","",D866&amp;"|"&amp;P866)</f>
        <v/>
      </c>
      <c r="P866" s="86">
        <f>IF(OR(D866="",F866=""),"",COUNTIFS($D$6:D866,D866,$F$6:F866,"&lt;&gt;"))</f>
        <v/>
      </c>
    </row>
    <row r="867" ht="20" customHeight="1">
      <c r="B867" s="93" t="n"/>
      <c r="C867" s="94">
        <f>IF(B867="","",WEEKNUM(B867,21))</f>
        <v/>
      </c>
      <c r="D867" s="95" t="n"/>
      <c r="E867" s="86">
        <f>IF(D867="","",IFERROR(INDEX(Eng_Item,MATCH(D867,Eng_Label,0)),"not in list"))</f>
        <v/>
      </c>
      <c r="F867" s="96" t="n"/>
      <c r="G867" s="87">
        <f>IF(OR(P867="",N(P867)&lt;=1),"",INDEX($F$6:$F$3005,MATCH(D867&amp;"|"&amp;(P867-1),$O$6:$O$3005,0)))</f>
        <v/>
      </c>
      <c r="H867" s="87">
        <f>IF(G867="","",MAX(0,G867-F867))</f>
        <v/>
      </c>
      <c r="I867" s="95" t="n"/>
      <c r="J867" s="87">
        <f>IF(D867="","",IFERROR(INDEX(Eng_PAR,MATCH(D867,Eng_Label,0)),""))</f>
        <v/>
      </c>
      <c r="K867" s="97">
        <f>IF(OR(F867="",J867=""),"",F867-J867)</f>
        <v/>
      </c>
      <c r="L867" s="86">
        <f>IF(OR(F867="",J867="",N(J867)=0),"",IF(F867/J867&lt;=cfg_Crit,"CRITICAL",IF(F867/J867&lt;=cfg_Low,"LOW","OK")))</f>
        <v/>
      </c>
      <c r="M867" s="98">
        <f>IF(B867="","",DATE(YEAR(B867),MONTH(B867),1))</f>
        <v/>
      </c>
      <c r="N867" s="86">
        <f>IF(OR(B867="",D867=""),"","CNT-"&amp;TEXT(ROW()-5,"00000"))</f>
        <v/>
      </c>
      <c r="O867" s="86">
        <f>IF(P867="","",D867&amp;"|"&amp;P867)</f>
        <v/>
      </c>
      <c r="P867" s="86">
        <f>IF(OR(D867="",F867=""),"",COUNTIFS($D$6:D867,D867,$F$6:F867,"&lt;&gt;"))</f>
        <v/>
      </c>
    </row>
    <row r="868" ht="20" customHeight="1">
      <c r="B868" s="93" t="n"/>
      <c r="C868" s="94">
        <f>IF(B868="","",WEEKNUM(B868,21))</f>
        <v/>
      </c>
      <c r="D868" s="95" t="n"/>
      <c r="E868" s="86">
        <f>IF(D868="","",IFERROR(INDEX(Eng_Item,MATCH(D868,Eng_Label,0)),"not in list"))</f>
        <v/>
      </c>
      <c r="F868" s="96" t="n"/>
      <c r="G868" s="87">
        <f>IF(OR(P868="",N(P868)&lt;=1),"",INDEX($F$6:$F$3005,MATCH(D868&amp;"|"&amp;(P868-1),$O$6:$O$3005,0)))</f>
        <v/>
      </c>
      <c r="H868" s="87">
        <f>IF(G868="","",MAX(0,G868-F868))</f>
        <v/>
      </c>
      <c r="I868" s="95" t="n"/>
      <c r="J868" s="87">
        <f>IF(D868="","",IFERROR(INDEX(Eng_PAR,MATCH(D868,Eng_Label,0)),""))</f>
        <v/>
      </c>
      <c r="K868" s="97">
        <f>IF(OR(F868="",J868=""),"",F868-J868)</f>
        <v/>
      </c>
      <c r="L868" s="86">
        <f>IF(OR(F868="",J868="",N(J868)=0),"",IF(F868/J868&lt;=cfg_Crit,"CRITICAL",IF(F868/J868&lt;=cfg_Low,"LOW","OK")))</f>
        <v/>
      </c>
      <c r="M868" s="98">
        <f>IF(B868="","",DATE(YEAR(B868),MONTH(B868),1))</f>
        <v/>
      </c>
      <c r="N868" s="86">
        <f>IF(OR(B868="",D868=""),"","CNT-"&amp;TEXT(ROW()-5,"00000"))</f>
        <v/>
      </c>
      <c r="O868" s="86">
        <f>IF(P868="","",D868&amp;"|"&amp;P868)</f>
        <v/>
      </c>
      <c r="P868" s="86">
        <f>IF(OR(D868="",F868=""),"",COUNTIFS($D$6:D868,D868,$F$6:F868,"&lt;&gt;"))</f>
        <v/>
      </c>
    </row>
    <row r="869" ht="20" customHeight="1">
      <c r="B869" s="93" t="n"/>
      <c r="C869" s="94">
        <f>IF(B869="","",WEEKNUM(B869,21))</f>
        <v/>
      </c>
      <c r="D869" s="95" t="n"/>
      <c r="E869" s="86">
        <f>IF(D869="","",IFERROR(INDEX(Eng_Item,MATCH(D869,Eng_Label,0)),"not in list"))</f>
        <v/>
      </c>
      <c r="F869" s="96" t="n"/>
      <c r="G869" s="87">
        <f>IF(OR(P869="",N(P869)&lt;=1),"",INDEX($F$6:$F$3005,MATCH(D869&amp;"|"&amp;(P869-1),$O$6:$O$3005,0)))</f>
        <v/>
      </c>
      <c r="H869" s="87">
        <f>IF(G869="","",MAX(0,G869-F869))</f>
        <v/>
      </c>
      <c r="I869" s="95" t="n"/>
      <c r="J869" s="87">
        <f>IF(D869="","",IFERROR(INDEX(Eng_PAR,MATCH(D869,Eng_Label,0)),""))</f>
        <v/>
      </c>
      <c r="K869" s="97">
        <f>IF(OR(F869="",J869=""),"",F869-J869)</f>
        <v/>
      </c>
      <c r="L869" s="86">
        <f>IF(OR(F869="",J869="",N(J869)=0),"",IF(F869/J869&lt;=cfg_Crit,"CRITICAL",IF(F869/J869&lt;=cfg_Low,"LOW","OK")))</f>
        <v/>
      </c>
      <c r="M869" s="98">
        <f>IF(B869="","",DATE(YEAR(B869),MONTH(B869),1))</f>
        <v/>
      </c>
      <c r="N869" s="86">
        <f>IF(OR(B869="",D869=""),"","CNT-"&amp;TEXT(ROW()-5,"00000"))</f>
        <v/>
      </c>
      <c r="O869" s="86">
        <f>IF(P869="","",D869&amp;"|"&amp;P869)</f>
        <v/>
      </c>
      <c r="P869" s="86">
        <f>IF(OR(D869="",F869=""),"",COUNTIFS($D$6:D869,D869,$F$6:F869,"&lt;&gt;"))</f>
        <v/>
      </c>
    </row>
    <row r="870" ht="20" customHeight="1">
      <c r="B870" s="93" t="n"/>
      <c r="C870" s="94">
        <f>IF(B870="","",WEEKNUM(B870,21))</f>
        <v/>
      </c>
      <c r="D870" s="95" t="n"/>
      <c r="E870" s="86">
        <f>IF(D870="","",IFERROR(INDEX(Eng_Item,MATCH(D870,Eng_Label,0)),"not in list"))</f>
        <v/>
      </c>
      <c r="F870" s="96" t="n"/>
      <c r="G870" s="87">
        <f>IF(OR(P870="",N(P870)&lt;=1),"",INDEX($F$6:$F$3005,MATCH(D870&amp;"|"&amp;(P870-1),$O$6:$O$3005,0)))</f>
        <v/>
      </c>
      <c r="H870" s="87">
        <f>IF(G870="","",MAX(0,G870-F870))</f>
        <v/>
      </c>
      <c r="I870" s="95" t="n"/>
      <c r="J870" s="87">
        <f>IF(D870="","",IFERROR(INDEX(Eng_PAR,MATCH(D870,Eng_Label,0)),""))</f>
        <v/>
      </c>
      <c r="K870" s="97">
        <f>IF(OR(F870="",J870=""),"",F870-J870)</f>
        <v/>
      </c>
      <c r="L870" s="86">
        <f>IF(OR(F870="",J870="",N(J870)=0),"",IF(F870/J870&lt;=cfg_Crit,"CRITICAL",IF(F870/J870&lt;=cfg_Low,"LOW","OK")))</f>
        <v/>
      </c>
      <c r="M870" s="98">
        <f>IF(B870="","",DATE(YEAR(B870),MONTH(B870),1))</f>
        <v/>
      </c>
      <c r="N870" s="86">
        <f>IF(OR(B870="",D870=""),"","CNT-"&amp;TEXT(ROW()-5,"00000"))</f>
        <v/>
      </c>
      <c r="O870" s="86">
        <f>IF(P870="","",D870&amp;"|"&amp;P870)</f>
        <v/>
      </c>
      <c r="P870" s="86">
        <f>IF(OR(D870="",F870=""),"",COUNTIFS($D$6:D870,D870,$F$6:F870,"&lt;&gt;"))</f>
        <v/>
      </c>
    </row>
    <row r="871" ht="20" customHeight="1">
      <c r="B871" s="93" t="n"/>
      <c r="C871" s="94">
        <f>IF(B871="","",WEEKNUM(B871,21))</f>
        <v/>
      </c>
      <c r="D871" s="95" t="n"/>
      <c r="E871" s="86">
        <f>IF(D871="","",IFERROR(INDEX(Eng_Item,MATCH(D871,Eng_Label,0)),"not in list"))</f>
        <v/>
      </c>
      <c r="F871" s="96" t="n"/>
      <c r="G871" s="87">
        <f>IF(OR(P871="",N(P871)&lt;=1),"",INDEX($F$6:$F$3005,MATCH(D871&amp;"|"&amp;(P871-1),$O$6:$O$3005,0)))</f>
        <v/>
      </c>
      <c r="H871" s="87">
        <f>IF(G871="","",MAX(0,G871-F871))</f>
        <v/>
      </c>
      <c r="I871" s="95" t="n"/>
      <c r="J871" s="87">
        <f>IF(D871="","",IFERROR(INDEX(Eng_PAR,MATCH(D871,Eng_Label,0)),""))</f>
        <v/>
      </c>
      <c r="K871" s="97">
        <f>IF(OR(F871="",J871=""),"",F871-J871)</f>
        <v/>
      </c>
      <c r="L871" s="86">
        <f>IF(OR(F871="",J871="",N(J871)=0),"",IF(F871/J871&lt;=cfg_Crit,"CRITICAL",IF(F871/J871&lt;=cfg_Low,"LOW","OK")))</f>
        <v/>
      </c>
      <c r="M871" s="98">
        <f>IF(B871="","",DATE(YEAR(B871),MONTH(B871),1))</f>
        <v/>
      </c>
      <c r="N871" s="86">
        <f>IF(OR(B871="",D871=""),"","CNT-"&amp;TEXT(ROW()-5,"00000"))</f>
        <v/>
      </c>
      <c r="O871" s="86">
        <f>IF(P871="","",D871&amp;"|"&amp;P871)</f>
        <v/>
      </c>
      <c r="P871" s="86">
        <f>IF(OR(D871="",F871=""),"",COUNTIFS($D$6:D871,D871,$F$6:F871,"&lt;&gt;"))</f>
        <v/>
      </c>
    </row>
    <row r="872" ht="20" customHeight="1">
      <c r="B872" s="93" t="n"/>
      <c r="C872" s="94">
        <f>IF(B872="","",WEEKNUM(B872,21))</f>
        <v/>
      </c>
      <c r="D872" s="95" t="n"/>
      <c r="E872" s="86">
        <f>IF(D872="","",IFERROR(INDEX(Eng_Item,MATCH(D872,Eng_Label,0)),"not in list"))</f>
        <v/>
      </c>
      <c r="F872" s="96" t="n"/>
      <c r="G872" s="87">
        <f>IF(OR(P872="",N(P872)&lt;=1),"",INDEX($F$6:$F$3005,MATCH(D872&amp;"|"&amp;(P872-1),$O$6:$O$3005,0)))</f>
        <v/>
      </c>
      <c r="H872" s="87">
        <f>IF(G872="","",MAX(0,G872-F872))</f>
        <v/>
      </c>
      <c r="I872" s="95" t="n"/>
      <c r="J872" s="87">
        <f>IF(D872="","",IFERROR(INDEX(Eng_PAR,MATCH(D872,Eng_Label,0)),""))</f>
        <v/>
      </c>
      <c r="K872" s="97">
        <f>IF(OR(F872="",J872=""),"",F872-J872)</f>
        <v/>
      </c>
      <c r="L872" s="86">
        <f>IF(OR(F872="",J872="",N(J872)=0),"",IF(F872/J872&lt;=cfg_Crit,"CRITICAL",IF(F872/J872&lt;=cfg_Low,"LOW","OK")))</f>
        <v/>
      </c>
      <c r="M872" s="98">
        <f>IF(B872="","",DATE(YEAR(B872),MONTH(B872),1))</f>
        <v/>
      </c>
      <c r="N872" s="86">
        <f>IF(OR(B872="",D872=""),"","CNT-"&amp;TEXT(ROW()-5,"00000"))</f>
        <v/>
      </c>
      <c r="O872" s="86">
        <f>IF(P872="","",D872&amp;"|"&amp;P872)</f>
        <v/>
      </c>
      <c r="P872" s="86">
        <f>IF(OR(D872="",F872=""),"",COUNTIFS($D$6:D872,D872,$F$6:F872,"&lt;&gt;"))</f>
        <v/>
      </c>
    </row>
    <row r="873" ht="20" customHeight="1">
      <c r="B873" s="93" t="n"/>
      <c r="C873" s="94">
        <f>IF(B873="","",WEEKNUM(B873,21))</f>
        <v/>
      </c>
      <c r="D873" s="95" t="n"/>
      <c r="E873" s="86">
        <f>IF(D873="","",IFERROR(INDEX(Eng_Item,MATCH(D873,Eng_Label,0)),"not in list"))</f>
        <v/>
      </c>
      <c r="F873" s="96" t="n"/>
      <c r="G873" s="87">
        <f>IF(OR(P873="",N(P873)&lt;=1),"",INDEX($F$6:$F$3005,MATCH(D873&amp;"|"&amp;(P873-1),$O$6:$O$3005,0)))</f>
        <v/>
      </c>
      <c r="H873" s="87">
        <f>IF(G873="","",MAX(0,G873-F873))</f>
        <v/>
      </c>
      <c r="I873" s="95" t="n"/>
      <c r="J873" s="87">
        <f>IF(D873="","",IFERROR(INDEX(Eng_PAR,MATCH(D873,Eng_Label,0)),""))</f>
        <v/>
      </c>
      <c r="K873" s="97">
        <f>IF(OR(F873="",J873=""),"",F873-J873)</f>
        <v/>
      </c>
      <c r="L873" s="86">
        <f>IF(OR(F873="",J873="",N(J873)=0),"",IF(F873/J873&lt;=cfg_Crit,"CRITICAL",IF(F873/J873&lt;=cfg_Low,"LOW","OK")))</f>
        <v/>
      </c>
      <c r="M873" s="98">
        <f>IF(B873="","",DATE(YEAR(B873),MONTH(B873),1))</f>
        <v/>
      </c>
      <c r="N873" s="86">
        <f>IF(OR(B873="",D873=""),"","CNT-"&amp;TEXT(ROW()-5,"00000"))</f>
        <v/>
      </c>
      <c r="O873" s="86">
        <f>IF(P873="","",D873&amp;"|"&amp;P873)</f>
        <v/>
      </c>
      <c r="P873" s="86">
        <f>IF(OR(D873="",F873=""),"",COUNTIFS($D$6:D873,D873,$F$6:F873,"&lt;&gt;"))</f>
        <v/>
      </c>
    </row>
    <row r="874" ht="20" customHeight="1">
      <c r="B874" s="93" t="n"/>
      <c r="C874" s="94">
        <f>IF(B874="","",WEEKNUM(B874,21))</f>
        <v/>
      </c>
      <c r="D874" s="95" t="n"/>
      <c r="E874" s="86">
        <f>IF(D874="","",IFERROR(INDEX(Eng_Item,MATCH(D874,Eng_Label,0)),"not in list"))</f>
        <v/>
      </c>
      <c r="F874" s="96" t="n"/>
      <c r="G874" s="87">
        <f>IF(OR(P874="",N(P874)&lt;=1),"",INDEX($F$6:$F$3005,MATCH(D874&amp;"|"&amp;(P874-1),$O$6:$O$3005,0)))</f>
        <v/>
      </c>
      <c r="H874" s="87">
        <f>IF(G874="","",MAX(0,G874-F874))</f>
        <v/>
      </c>
      <c r="I874" s="95" t="n"/>
      <c r="J874" s="87">
        <f>IF(D874="","",IFERROR(INDEX(Eng_PAR,MATCH(D874,Eng_Label,0)),""))</f>
        <v/>
      </c>
      <c r="K874" s="97">
        <f>IF(OR(F874="",J874=""),"",F874-J874)</f>
        <v/>
      </c>
      <c r="L874" s="86">
        <f>IF(OR(F874="",J874="",N(J874)=0),"",IF(F874/J874&lt;=cfg_Crit,"CRITICAL",IF(F874/J874&lt;=cfg_Low,"LOW","OK")))</f>
        <v/>
      </c>
      <c r="M874" s="98">
        <f>IF(B874="","",DATE(YEAR(B874),MONTH(B874),1))</f>
        <v/>
      </c>
      <c r="N874" s="86">
        <f>IF(OR(B874="",D874=""),"","CNT-"&amp;TEXT(ROW()-5,"00000"))</f>
        <v/>
      </c>
      <c r="O874" s="86">
        <f>IF(P874="","",D874&amp;"|"&amp;P874)</f>
        <v/>
      </c>
      <c r="P874" s="86">
        <f>IF(OR(D874="",F874=""),"",COUNTIFS($D$6:D874,D874,$F$6:F874,"&lt;&gt;"))</f>
        <v/>
      </c>
    </row>
    <row r="875" ht="20" customHeight="1">
      <c r="B875" s="93" t="n"/>
      <c r="C875" s="94">
        <f>IF(B875="","",WEEKNUM(B875,21))</f>
        <v/>
      </c>
      <c r="D875" s="95" t="n"/>
      <c r="E875" s="86">
        <f>IF(D875="","",IFERROR(INDEX(Eng_Item,MATCH(D875,Eng_Label,0)),"not in list"))</f>
        <v/>
      </c>
      <c r="F875" s="96" t="n"/>
      <c r="G875" s="87">
        <f>IF(OR(P875="",N(P875)&lt;=1),"",INDEX($F$6:$F$3005,MATCH(D875&amp;"|"&amp;(P875-1),$O$6:$O$3005,0)))</f>
        <v/>
      </c>
      <c r="H875" s="87">
        <f>IF(G875="","",MAX(0,G875-F875))</f>
        <v/>
      </c>
      <c r="I875" s="95" t="n"/>
      <c r="J875" s="87">
        <f>IF(D875="","",IFERROR(INDEX(Eng_PAR,MATCH(D875,Eng_Label,0)),""))</f>
        <v/>
      </c>
      <c r="K875" s="97">
        <f>IF(OR(F875="",J875=""),"",F875-J875)</f>
        <v/>
      </c>
      <c r="L875" s="86">
        <f>IF(OR(F875="",J875="",N(J875)=0),"",IF(F875/J875&lt;=cfg_Crit,"CRITICAL",IF(F875/J875&lt;=cfg_Low,"LOW","OK")))</f>
        <v/>
      </c>
      <c r="M875" s="98">
        <f>IF(B875="","",DATE(YEAR(B875),MONTH(B875),1))</f>
        <v/>
      </c>
      <c r="N875" s="86">
        <f>IF(OR(B875="",D875=""),"","CNT-"&amp;TEXT(ROW()-5,"00000"))</f>
        <v/>
      </c>
      <c r="O875" s="86">
        <f>IF(P875="","",D875&amp;"|"&amp;P875)</f>
        <v/>
      </c>
      <c r="P875" s="86">
        <f>IF(OR(D875="",F875=""),"",COUNTIFS($D$6:D875,D875,$F$6:F875,"&lt;&gt;"))</f>
        <v/>
      </c>
    </row>
    <row r="876" ht="20" customHeight="1">
      <c r="B876" s="93" t="n"/>
      <c r="C876" s="94">
        <f>IF(B876="","",WEEKNUM(B876,21))</f>
        <v/>
      </c>
      <c r="D876" s="95" t="n"/>
      <c r="E876" s="86">
        <f>IF(D876="","",IFERROR(INDEX(Eng_Item,MATCH(D876,Eng_Label,0)),"not in list"))</f>
        <v/>
      </c>
      <c r="F876" s="96" t="n"/>
      <c r="G876" s="87">
        <f>IF(OR(P876="",N(P876)&lt;=1),"",INDEX($F$6:$F$3005,MATCH(D876&amp;"|"&amp;(P876-1),$O$6:$O$3005,0)))</f>
        <v/>
      </c>
      <c r="H876" s="87">
        <f>IF(G876="","",MAX(0,G876-F876))</f>
        <v/>
      </c>
      <c r="I876" s="95" t="n"/>
      <c r="J876" s="87">
        <f>IF(D876="","",IFERROR(INDEX(Eng_PAR,MATCH(D876,Eng_Label,0)),""))</f>
        <v/>
      </c>
      <c r="K876" s="97">
        <f>IF(OR(F876="",J876=""),"",F876-J876)</f>
        <v/>
      </c>
      <c r="L876" s="86">
        <f>IF(OR(F876="",J876="",N(J876)=0),"",IF(F876/J876&lt;=cfg_Crit,"CRITICAL",IF(F876/J876&lt;=cfg_Low,"LOW","OK")))</f>
        <v/>
      </c>
      <c r="M876" s="98">
        <f>IF(B876="","",DATE(YEAR(B876),MONTH(B876),1))</f>
        <v/>
      </c>
      <c r="N876" s="86">
        <f>IF(OR(B876="",D876=""),"","CNT-"&amp;TEXT(ROW()-5,"00000"))</f>
        <v/>
      </c>
      <c r="O876" s="86">
        <f>IF(P876="","",D876&amp;"|"&amp;P876)</f>
        <v/>
      </c>
      <c r="P876" s="86">
        <f>IF(OR(D876="",F876=""),"",COUNTIFS($D$6:D876,D876,$F$6:F876,"&lt;&gt;"))</f>
        <v/>
      </c>
    </row>
    <row r="877" ht="20" customHeight="1">
      <c r="B877" s="93" t="n"/>
      <c r="C877" s="94">
        <f>IF(B877="","",WEEKNUM(B877,21))</f>
        <v/>
      </c>
      <c r="D877" s="95" t="n"/>
      <c r="E877" s="86">
        <f>IF(D877="","",IFERROR(INDEX(Eng_Item,MATCH(D877,Eng_Label,0)),"not in list"))</f>
        <v/>
      </c>
      <c r="F877" s="96" t="n"/>
      <c r="G877" s="87">
        <f>IF(OR(P877="",N(P877)&lt;=1),"",INDEX($F$6:$F$3005,MATCH(D877&amp;"|"&amp;(P877-1),$O$6:$O$3005,0)))</f>
        <v/>
      </c>
      <c r="H877" s="87">
        <f>IF(G877="","",MAX(0,G877-F877))</f>
        <v/>
      </c>
      <c r="I877" s="95" t="n"/>
      <c r="J877" s="87">
        <f>IF(D877="","",IFERROR(INDEX(Eng_PAR,MATCH(D877,Eng_Label,0)),""))</f>
        <v/>
      </c>
      <c r="K877" s="97">
        <f>IF(OR(F877="",J877=""),"",F877-J877)</f>
        <v/>
      </c>
      <c r="L877" s="86">
        <f>IF(OR(F877="",J877="",N(J877)=0),"",IF(F877/J877&lt;=cfg_Crit,"CRITICAL",IF(F877/J877&lt;=cfg_Low,"LOW","OK")))</f>
        <v/>
      </c>
      <c r="M877" s="98">
        <f>IF(B877="","",DATE(YEAR(B877),MONTH(B877),1))</f>
        <v/>
      </c>
      <c r="N877" s="86">
        <f>IF(OR(B877="",D877=""),"","CNT-"&amp;TEXT(ROW()-5,"00000"))</f>
        <v/>
      </c>
      <c r="O877" s="86">
        <f>IF(P877="","",D877&amp;"|"&amp;P877)</f>
        <v/>
      </c>
      <c r="P877" s="86">
        <f>IF(OR(D877="",F877=""),"",COUNTIFS($D$6:D877,D877,$F$6:F877,"&lt;&gt;"))</f>
        <v/>
      </c>
    </row>
    <row r="878" ht="20" customHeight="1">
      <c r="B878" s="93" t="n"/>
      <c r="C878" s="94">
        <f>IF(B878="","",WEEKNUM(B878,21))</f>
        <v/>
      </c>
      <c r="D878" s="95" t="n"/>
      <c r="E878" s="86">
        <f>IF(D878="","",IFERROR(INDEX(Eng_Item,MATCH(D878,Eng_Label,0)),"not in list"))</f>
        <v/>
      </c>
      <c r="F878" s="96" t="n"/>
      <c r="G878" s="87">
        <f>IF(OR(P878="",N(P878)&lt;=1),"",INDEX($F$6:$F$3005,MATCH(D878&amp;"|"&amp;(P878-1),$O$6:$O$3005,0)))</f>
        <v/>
      </c>
      <c r="H878" s="87">
        <f>IF(G878="","",MAX(0,G878-F878))</f>
        <v/>
      </c>
      <c r="I878" s="95" t="n"/>
      <c r="J878" s="87">
        <f>IF(D878="","",IFERROR(INDEX(Eng_PAR,MATCH(D878,Eng_Label,0)),""))</f>
        <v/>
      </c>
      <c r="K878" s="97">
        <f>IF(OR(F878="",J878=""),"",F878-J878)</f>
        <v/>
      </c>
      <c r="L878" s="86">
        <f>IF(OR(F878="",J878="",N(J878)=0),"",IF(F878/J878&lt;=cfg_Crit,"CRITICAL",IF(F878/J878&lt;=cfg_Low,"LOW","OK")))</f>
        <v/>
      </c>
      <c r="M878" s="98">
        <f>IF(B878="","",DATE(YEAR(B878),MONTH(B878),1))</f>
        <v/>
      </c>
      <c r="N878" s="86">
        <f>IF(OR(B878="",D878=""),"","CNT-"&amp;TEXT(ROW()-5,"00000"))</f>
        <v/>
      </c>
      <c r="O878" s="86">
        <f>IF(P878="","",D878&amp;"|"&amp;P878)</f>
        <v/>
      </c>
      <c r="P878" s="86">
        <f>IF(OR(D878="",F878=""),"",COUNTIFS($D$6:D878,D878,$F$6:F878,"&lt;&gt;"))</f>
        <v/>
      </c>
    </row>
    <row r="879" ht="20" customHeight="1">
      <c r="B879" s="93" t="n"/>
      <c r="C879" s="94">
        <f>IF(B879="","",WEEKNUM(B879,21))</f>
        <v/>
      </c>
      <c r="D879" s="95" t="n"/>
      <c r="E879" s="86">
        <f>IF(D879="","",IFERROR(INDEX(Eng_Item,MATCH(D879,Eng_Label,0)),"not in list"))</f>
        <v/>
      </c>
      <c r="F879" s="96" t="n"/>
      <c r="G879" s="87">
        <f>IF(OR(P879="",N(P879)&lt;=1),"",INDEX($F$6:$F$3005,MATCH(D879&amp;"|"&amp;(P879-1),$O$6:$O$3005,0)))</f>
        <v/>
      </c>
      <c r="H879" s="87">
        <f>IF(G879="","",MAX(0,G879-F879))</f>
        <v/>
      </c>
      <c r="I879" s="95" t="n"/>
      <c r="J879" s="87">
        <f>IF(D879="","",IFERROR(INDEX(Eng_PAR,MATCH(D879,Eng_Label,0)),""))</f>
        <v/>
      </c>
      <c r="K879" s="97">
        <f>IF(OR(F879="",J879=""),"",F879-J879)</f>
        <v/>
      </c>
      <c r="L879" s="86">
        <f>IF(OR(F879="",J879="",N(J879)=0),"",IF(F879/J879&lt;=cfg_Crit,"CRITICAL",IF(F879/J879&lt;=cfg_Low,"LOW","OK")))</f>
        <v/>
      </c>
      <c r="M879" s="98">
        <f>IF(B879="","",DATE(YEAR(B879),MONTH(B879),1))</f>
        <v/>
      </c>
      <c r="N879" s="86">
        <f>IF(OR(B879="",D879=""),"","CNT-"&amp;TEXT(ROW()-5,"00000"))</f>
        <v/>
      </c>
      <c r="O879" s="86">
        <f>IF(P879="","",D879&amp;"|"&amp;P879)</f>
        <v/>
      </c>
      <c r="P879" s="86">
        <f>IF(OR(D879="",F879=""),"",COUNTIFS($D$6:D879,D879,$F$6:F879,"&lt;&gt;"))</f>
        <v/>
      </c>
    </row>
    <row r="880" ht="20" customHeight="1">
      <c r="B880" s="93" t="n"/>
      <c r="C880" s="94">
        <f>IF(B880="","",WEEKNUM(B880,21))</f>
        <v/>
      </c>
      <c r="D880" s="95" t="n"/>
      <c r="E880" s="86">
        <f>IF(D880="","",IFERROR(INDEX(Eng_Item,MATCH(D880,Eng_Label,0)),"not in list"))</f>
        <v/>
      </c>
      <c r="F880" s="96" t="n"/>
      <c r="G880" s="87">
        <f>IF(OR(P880="",N(P880)&lt;=1),"",INDEX($F$6:$F$3005,MATCH(D880&amp;"|"&amp;(P880-1),$O$6:$O$3005,0)))</f>
        <v/>
      </c>
      <c r="H880" s="87">
        <f>IF(G880="","",MAX(0,G880-F880))</f>
        <v/>
      </c>
      <c r="I880" s="95" t="n"/>
      <c r="J880" s="87">
        <f>IF(D880="","",IFERROR(INDEX(Eng_PAR,MATCH(D880,Eng_Label,0)),""))</f>
        <v/>
      </c>
      <c r="K880" s="97">
        <f>IF(OR(F880="",J880=""),"",F880-J880)</f>
        <v/>
      </c>
      <c r="L880" s="86">
        <f>IF(OR(F880="",J880="",N(J880)=0),"",IF(F880/J880&lt;=cfg_Crit,"CRITICAL",IF(F880/J880&lt;=cfg_Low,"LOW","OK")))</f>
        <v/>
      </c>
      <c r="M880" s="98">
        <f>IF(B880="","",DATE(YEAR(B880),MONTH(B880),1))</f>
        <v/>
      </c>
      <c r="N880" s="86">
        <f>IF(OR(B880="",D880=""),"","CNT-"&amp;TEXT(ROW()-5,"00000"))</f>
        <v/>
      </c>
      <c r="O880" s="86">
        <f>IF(P880="","",D880&amp;"|"&amp;P880)</f>
        <v/>
      </c>
      <c r="P880" s="86">
        <f>IF(OR(D880="",F880=""),"",COUNTIFS($D$6:D880,D880,$F$6:F880,"&lt;&gt;"))</f>
        <v/>
      </c>
    </row>
    <row r="881" ht="20" customHeight="1">
      <c r="B881" s="93" t="n"/>
      <c r="C881" s="94">
        <f>IF(B881="","",WEEKNUM(B881,21))</f>
        <v/>
      </c>
      <c r="D881" s="95" t="n"/>
      <c r="E881" s="86">
        <f>IF(D881="","",IFERROR(INDEX(Eng_Item,MATCH(D881,Eng_Label,0)),"not in list"))</f>
        <v/>
      </c>
      <c r="F881" s="96" t="n"/>
      <c r="G881" s="87">
        <f>IF(OR(P881="",N(P881)&lt;=1),"",INDEX($F$6:$F$3005,MATCH(D881&amp;"|"&amp;(P881-1),$O$6:$O$3005,0)))</f>
        <v/>
      </c>
      <c r="H881" s="87">
        <f>IF(G881="","",MAX(0,G881-F881))</f>
        <v/>
      </c>
      <c r="I881" s="95" t="n"/>
      <c r="J881" s="87">
        <f>IF(D881="","",IFERROR(INDEX(Eng_PAR,MATCH(D881,Eng_Label,0)),""))</f>
        <v/>
      </c>
      <c r="K881" s="97">
        <f>IF(OR(F881="",J881=""),"",F881-J881)</f>
        <v/>
      </c>
      <c r="L881" s="86">
        <f>IF(OR(F881="",J881="",N(J881)=0),"",IF(F881/J881&lt;=cfg_Crit,"CRITICAL",IF(F881/J881&lt;=cfg_Low,"LOW","OK")))</f>
        <v/>
      </c>
      <c r="M881" s="98">
        <f>IF(B881="","",DATE(YEAR(B881),MONTH(B881),1))</f>
        <v/>
      </c>
      <c r="N881" s="86">
        <f>IF(OR(B881="",D881=""),"","CNT-"&amp;TEXT(ROW()-5,"00000"))</f>
        <v/>
      </c>
      <c r="O881" s="86">
        <f>IF(P881="","",D881&amp;"|"&amp;P881)</f>
        <v/>
      </c>
      <c r="P881" s="86">
        <f>IF(OR(D881="",F881=""),"",COUNTIFS($D$6:D881,D881,$F$6:F881,"&lt;&gt;"))</f>
        <v/>
      </c>
    </row>
    <row r="882" ht="20" customHeight="1">
      <c r="B882" s="93" t="n"/>
      <c r="C882" s="94">
        <f>IF(B882="","",WEEKNUM(B882,21))</f>
        <v/>
      </c>
      <c r="D882" s="95" t="n"/>
      <c r="E882" s="86">
        <f>IF(D882="","",IFERROR(INDEX(Eng_Item,MATCH(D882,Eng_Label,0)),"not in list"))</f>
        <v/>
      </c>
      <c r="F882" s="96" t="n"/>
      <c r="G882" s="87">
        <f>IF(OR(P882="",N(P882)&lt;=1),"",INDEX($F$6:$F$3005,MATCH(D882&amp;"|"&amp;(P882-1),$O$6:$O$3005,0)))</f>
        <v/>
      </c>
      <c r="H882" s="87">
        <f>IF(G882="","",MAX(0,G882-F882))</f>
        <v/>
      </c>
      <c r="I882" s="95" t="n"/>
      <c r="J882" s="87">
        <f>IF(D882="","",IFERROR(INDEX(Eng_PAR,MATCH(D882,Eng_Label,0)),""))</f>
        <v/>
      </c>
      <c r="K882" s="97">
        <f>IF(OR(F882="",J882=""),"",F882-J882)</f>
        <v/>
      </c>
      <c r="L882" s="86">
        <f>IF(OR(F882="",J882="",N(J882)=0),"",IF(F882/J882&lt;=cfg_Crit,"CRITICAL",IF(F882/J882&lt;=cfg_Low,"LOW","OK")))</f>
        <v/>
      </c>
      <c r="M882" s="98">
        <f>IF(B882="","",DATE(YEAR(B882),MONTH(B882),1))</f>
        <v/>
      </c>
      <c r="N882" s="86">
        <f>IF(OR(B882="",D882=""),"","CNT-"&amp;TEXT(ROW()-5,"00000"))</f>
        <v/>
      </c>
      <c r="O882" s="86">
        <f>IF(P882="","",D882&amp;"|"&amp;P882)</f>
        <v/>
      </c>
      <c r="P882" s="86">
        <f>IF(OR(D882="",F882=""),"",COUNTIFS($D$6:D882,D882,$F$6:F882,"&lt;&gt;"))</f>
        <v/>
      </c>
    </row>
    <row r="883" ht="20" customHeight="1">
      <c r="B883" s="93" t="n"/>
      <c r="C883" s="94">
        <f>IF(B883="","",WEEKNUM(B883,21))</f>
        <v/>
      </c>
      <c r="D883" s="95" t="n"/>
      <c r="E883" s="86">
        <f>IF(D883="","",IFERROR(INDEX(Eng_Item,MATCH(D883,Eng_Label,0)),"not in list"))</f>
        <v/>
      </c>
      <c r="F883" s="96" t="n"/>
      <c r="G883" s="87">
        <f>IF(OR(P883="",N(P883)&lt;=1),"",INDEX($F$6:$F$3005,MATCH(D883&amp;"|"&amp;(P883-1),$O$6:$O$3005,0)))</f>
        <v/>
      </c>
      <c r="H883" s="87">
        <f>IF(G883="","",MAX(0,G883-F883))</f>
        <v/>
      </c>
      <c r="I883" s="95" t="n"/>
      <c r="J883" s="87">
        <f>IF(D883="","",IFERROR(INDEX(Eng_PAR,MATCH(D883,Eng_Label,0)),""))</f>
        <v/>
      </c>
      <c r="K883" s="97">
        <f>IF(OR(F883="",J883=""),"",F883-J883)</f>
        <v/>
      </c>
      <c r="L883" s="86">
        <f>IF(OR(F883="",J883="",N(J883)=0),"",IF(F883/J883&lt;=cfg_Crit,"CRITICAL",IF(F883/J883&lt;=cfg_Low,"LOW","OK")))</f>
        <v/>
      </c>
      <c r="M883" s="98">
        <f>IF(B883="","",DATE(YEAR(B883),MONTH(B883),1))</f>
        <v/>
      </c>
      <c r="N883" s="86">
        <f>IF(OR(B883="",D883=""),"","CNT-"&amp;TEXT(ROW()-5,"00000"))</f>
        <v/>
      </c>
      <c r="O883" s="86">
        <f>IF(P883="","",D883&amp;"|"&amp;P883)</f>
        <v/>
      </c>
      <c r="P883" s="86">
        <f>IF(OR(D883="",F883=""),"",COUNTIFS($D$6:D883,D883,$F$6:F883,"&lt;&gt;"))</f>
        <v/>
      </c>
    </row>
    <row r="884" ht="20" customHeight="1">
      <c r="B884" s="93" t="n"/>
      <c r="C884" s="94">
        <f>IF(B884="","",WEEKNUM(B884,21))</f>
        <v/>
      </c>
      <c r="D884" s="95" t="n"/>
      <c r="E884" s="86">
        <f>IF(D884="","",IFERROR(INDEX(Eng_Item,MATCH(D884,Eng_Label,0)),"not in list"))</f>
        <v/>
      </c>
      <c r="F884" s="96" t="n"/>
      <c r="G884" s="87">
        <f>IF(OR(P884="",N(P884)&lt;=1),"",INDEX($F$6:$F$3005,MATCH(D884&amp;"|"&amp;(P884-1),$O$6:$O$3005,0)))</f>
        <v/>
      </c>
      <c r="H884" s="87">
        <f>IF(G884="","",MAX(0,G884-F884))</f>
        <v/>
      </c>
      <c r="I884" s="95" t="n"/>
      <c r="J884" s="87">
        <f>IF(D884="","",IFERROR(INDEX(Eng_PAR,MATCH(D884,Eng_Label,0)),""))</f>
        <v/>
      </c>
      <c r="K884" s="97">
        <f>IF(OR(F884="",J884=""),"",F884-J884)</f>
        <v/>
      </c>
      <c r="L884" s="86">
        <f>IF(OR(F884="",J884="",N(J884)=0),"",IF(F884/J884&lt;=cfg_Crit,"CRITICAL",IF(F884/J884&lt;=cfg_Low,"LOW","OK")))</f>
        <v/>
      </c>
      <c r="M884" s="98">
        <f>IF(B884="","",DATE(YEAR(B884),MONTH(B884),1))</f>
        <v/>
      </c>
      <c r="N884" s="86">
        <f>IF(OR(B884="",D884=""),"","CNT-"&amp;TEXT(ROW()-5,"00000"))</f>
        <v/>
      </c>
      <c r="O884" s="86">
        <f>IF(P884="","",D884&amp;"|"&amp;P884)</f>
        <v/>
      </c>
      <c r="P884" s="86">
        <f>IF(OR(D884="",F884=""),"",COUNTIFS($D$6:D884,D884,$F$6:F884,"&lt;&gt;"))</f>
        <v/>
      </c>
    </row>
    <row r="885" ht="20" customHeight="1">
      <c r="B885" s="93" t="n"/>
      <c r="C885" s="94">
        <f>IF(B885="","",WEEKNUM(B885,21))</f>
        <v/>
      </c>
      <c r="D885" s="95" t="n"/>
      <c r="E885" s="86">
        <f>IF(D885="","",IFERROR(INDEX(Eng_Item,MATCH(D885,Eng_Label,0)),"not in list"))</f>
        <v/>
      </c>
      <c r="F885" s="96" t="n"/>
      <c r="G885" s="87">
        <f>IF(OR(P885="",N(P885)&lt;=1),"",INDEX($F$6:$F$3005,MATCH(D885&amp;"|"&amp;(P885-1),$O$6:$O$3005,0)))</f>
        <v/>
      </c>
      <c r="H885" s="87">
        <f>IF(G885="","",MAX(0,G885-F885))</f>
        <v/>
      </c>
      <c r="I885" s="95" t="n"/>
      <c r="J885" s="87">
        <f>IF(D885="","",IFERROR(INDEX(Eng_PAR,MATCH(D885,Eng_Label,0)),""))</f>
        <v/>
      </c>
      <c r="K885" s="97">
        <f>IF(OR(F885="",J885=""),"",F885-J885)</f>
        <v/>
      </c>
      <c r="L885" s="86">
        <f>IF(OR(F885="",J885="",N(J885)=0),"",IF(F885/J885&lt;=cfg_Crit,"CRITICAL",IF(F885/J885&lt;=cfg_Low,"LOW","OK")))</f>
        <v/>
      </c>
      <c r="M885" s="98">
        <f>IF(B885="","",DATE(YEAR(B885),MONTH(B885),1))</f>
        <v/>
      </c>
      <c r="N885" s="86">
        <f>IF(OR(B885="",D885=""),"","CNT-"&amp;TEXT(ROW()-5,"00000"))</f>
        <v/>
      </c>
      <c r="O885" s="86">
        <f>IF(P885="","",D885&amp;"|"&amp;P885)</f>
        <v/>
      </c>
      <c r="P885" s="86">
        <f>IF(OR(D885="",F885=""),"",COUNTIFS($D$6:D885,D885,$F$6:F885,"&lt;&gt;"))</f>
        <v/>
      </c>
    </row>
    <row r="886" ht="20" customHeight="1">
      <c r="B886" s="93" t="n"/>
      <c r="C886" s="94">
        <f>IF(B886="","",WEEKNUM(B886,21))</f>
        <v/>
      </c>
      <c r="D886" s="95" t="n"/>
      <c r="E886" s="86">
        <f>IF(D886="","",IFERROR(INDEX(Eng_Item,MATCH(D886,Eng_Label,0)),"not in list"))</f>
        <v/>
      </c>
      <c r="F886" s="96" t="n"/>
      <c r="G886" s="87">
        <f>IF(OR(P886="",N(P886)&lt;=1),"",INDEX($F$6:$F$3005,MATCH(D886&amp;"|"&amp;(P886-1),$O$6:$O$3005,0)))</f>
        <v/>
      </c>
      <c r="H886" s="87">
        <f>IF(G886="","",MAX(0,G886-F886))</f>
        <v/>
      </c>
      <c r="I886" s="95" t="n"/>
      <c r="J886" s="87">
        <f>IF(D886="","",IFERROR(INDEX(Eng_PAR,MATCH(D886,Eng_Label,0)),""))</f>
        <v/>
      </c>
      <c r="K886" s="97">
        <f>IF(OR(F886="",J886=""),"",F886-J886)</f>
        <v/>
      </c>
      <c r="L886" s="86">
        <f>IF(OR(F886="",J886="",N(J886)=0),"",IF(F886/J886&lt;=cfg_Crit,"CRITICAL",IF(F886/J886&lt;=cfg_Low,"LOW","OK")))</f>
        <v/>
      </c>
      <c r="M886" s="98">
        <f>IF(B886="","",DATE(YEAR(B886),MONTH(B886),1))</f>
        <v/>
      </c>
      <c r="N886" s="86">
        <f>IF(OR(B886="",D886=""),"","CNT-"&amp;TEXT(ROW()-5,"00000"))</f>
        <v/>
      </c>
      <c r="O886" s="86">
        <f>IF(P886="","",D886&amp;"|"&amp;P886)</f>
        <v/>
      </c>
      <c r="P886" s="86">
        <f>IF(OR(D886="",F886=""),"",COUNTIFS($D$6:D886,D886,$F$6:F886,"&lt;&gt;"))</f>
        <v/>
      </c>
    </row>
    <row r="887" ht="20" customHeight="1">
      <c r="B887" s="93" t="n"/>
      <c r="C887" s="94">
        <f>IF(B887="","",WEEKNUM(B887,21))</f>
        <v/>
      </c>
      <c r="D887" s="95" t="n"/>
      <c r="E887" s="86">
        <f>IF(D887="","",IFERROR(INDEX(Eng_Item,MATCH(D887,Eng_Label,0)),"not in list"))</f>
        <v/>
      </c>
      <c r="F887" s="96" t="n"/>
      <c r="G887" s="87">
        <f>IF(OR(P887="",N(P887)&lt;=1),"",INDEX($F$6:$F$3005,MATCH(D887&amp;"|"&amp;(P887-1),$O$6:$O$3005,0)))</f>
        <v/>
      </c>
      <c r="H887" s="87">
        <f>IF(G887="","",MAX(0,G887-F887))</f>
        <v/>
      </c>
      <c r="I887" s="95" t="n"/>
      <c r="J887" s="87">
        <f>IF(D887="","",IFERROR(INDEX(Eng_PAR,MATCH(D887,Eng_Label,0)),""))</f>
        <v/>
      </c>
      <c r="K887" s="97">
        <f>IF(OR(F887="",J887=""),"",F887-J887)</f>
        <v/>
      </c>
      <c r="L887" s="86">
        <f>IF(OR(F887="",J887="",N(J887)=0),"",IF(F887/J887&lt;=cfg_Crit,"CRITICAL",IF(F887/J887&lt;=cfg_Low,"LOW","OK")))</f>
        <v/>
      </c>
      <c r="M887" s="98">
        <f>IF(B887="","",DATE(YEAR(B887),MONTH(B887),1))</f>
        <v/>
      </c>
      <c r="N887" s="86">
        <f>IF(OR(B887="",D887=""),"","CNT-"&amp;TEXT(ROW()-5,"00000"))</f>
        <v/>
      </c>
      <c r="O887" s="86">
        <f>IF(P887="","",D887&amp;"|"&amp;P887)</f>
        <v/>
      </c>
      <c r="P887" s="86">
        <f>IF(OR(D887="",F887=""),"",COUNTIFS($D$6:D887,D887,$F$6:F887,"&lt;&gt;"))</f>
        <v/>
      </c>
    </row>
    <row r="888" ht="20" customHeight="1">
      <c r="B888" s="93" t="n"/>
      <c r="C888" s="94">
        <f>IF(B888="","",WEEKNUM(B888,21))</f>
        <v/>
      </c>
      <c r="D888" s="95" t="n"/>
      <c r="E888" s="86">
        <f>IF(D888="","",IFERROR(INDEX(Eng_Item,MATCH(D888,Eng_Label,0)),"not in list"))</f>
        <v/>
      </c>
      <c r="F888" s="96" t="n"/>
      <c r="G888" s="87">
        <f>IF(OR(P888="",N(P888)&lt;=1),"",INDEX($F$6:$F$3005,MATCH(D888&amp;"|"&amp;(P888-1),$O$6:$O$3005,0)))</f>
        <v/>
      </c>
      <c r="H888" s="87">
        <f>IF(G888="","",MAX(0,G888-F888))</f>
        <v/>
      </c>
      <c r="I888" s="95" t="n"/>
      <c r="J888" s="87">
        <f>IF(D888="","",IFERROR(INDEX(Eng_PAR,MATCH(D888,Eng_Label,0)),""))</f>
        <v/>
      </c>
      <c r="K888" s="97">
        <f>IF(OR(F888="",J888=""),"",F888-J888)</f>
        <v/>
      </c>
      <c r="L888" s="86">
        <f>IF(OR(F888="",J888="",N(J888)=0),"",IF(F888/J888&lt;=cfg_Crit,"CRITICAL",IF(F888/J888&lt;=cfg_Low,"LOW","OK")))</f>
        <v/>
      </c>
      <c r="M888" s="98">
        <f>IF(B888="","",DATE(YEAR(B888),MONTH(B888),1))</f>
        <v/>
      </c>
      <c r="N888" s="86">
        <f>IF(OR(B888="",D888=""),"","CNT-"&amp;TEXT(ROW()-5,"00000"))</f>
        <v/>
      </c>
      <c r="O888" s="86">
        <f>IF(P888="","",D888&amp;"|"&amp;P888)</f>
        <v/>
      </c>
      <c r="P888" s="86">
        <f>IF(OR(D888="",F888=""),"",COUNTIFS($D$6:D888,D888,$F$6:F888,"&lt;&gt;"))</f>
        <v/>
      </c>
    </row>
    <row r="889" ht="20" customHeight="1">
      <c r="B889" s="93" t="n"/>
      <c r="C889" s="94">
        <f>IF(B889="","",WEEKNUM(B889,21))</f>
        <v/>
      </c>
      <c r="D889" s="95" t="n"/>
      <c r="E889" s="86">
        <f>IF(D889="","",IFERROR(INDEX(Eng_Item,MATCH(D889,Eng_Label,0)),"not in list"))</f>
        <v/>
      </c>
      <c r="F889" s="96" t="n"/>
      <c r="G889" s="87">
        <f>IF(OR(P889="",N(P889)&lt;=1),"",INDEX($F$6:$F$3005,MATCH(D889&amp;"|"&amp;(P889-1),$O$6:$O$3005,0)))</f>
        <v/>
      </c>
      <c r="H889" s="87">
        <f>IF(G889="","",MAX(0,G889-F889))</f>
        <v/>
      </c>
      <c r="I889" s="95" t="n"/>
      <c r="J889" s="87">
        <f>IF(D889="","",IFERROR(INDEX(Eng_PAR,MATCH(D889,Eng_Label,0)),""))</f>
        <v/>
      </c>
      <c r="K889" s="97">
        <f>IF(OR(F889="",J889=""),"",F889-J889)</f>
        <v/>
      </c>
      <c r="L889" s="86">
        <f>IF(OR(F889="",J889="",N(J889)=0),"",IF(F889/J889&lt;=cfg_Crit,"CRITICAL",IF(F889/J889&lt;=cfg_Low,"LOW","OK")))</f>
        <v/>
      </c>
      <c r="M889" s="98">
        <f>IF(B889="","",DATE(YEAR(B889),MONTH(B889),1))</f>
        <v/>
      </c>
      <c r="N889" s="86">
        <f>IF(OR(B889="",D889=""),"","CNT-"&amp;TEXT(ROW()-5,"00000"))</f>
        <v/>
      </c>
      <c r="O889" s="86">
        <f>IF(P889="","",D889&amp;"|"&amp;P889)</f>
        <v/>
      </c>
      <c r="P889" s="86">
        <f>IF(OR(D889="",F889=""),"",COUNTIFS($D$6:D889,D889,$F$6:F889,"&lt;&gt;"))</f>
        <v/>
      </c>
    </row>
    <row r="890" ht="20" customHeight="1">
      <c r="B890" s="93" t="n"/>
      <c r="C890" s="94">
        <f>IF(B890="","",WEEKNUM(B890,21))</f>
        <v/>
      </c>
      <c r="D890" s="95" t="n"/>
      <c r="E890" s="86">
        <f>IF(D890="","",IFERROR(INDEX(Eng_Item,MATCH(D890,Eng_Label,0)),"not in list"))</f>
        <v/>
      </c>
      <c r="F890" s="96" t="n"/>
      <c r="G890" s="87">
        <f>IF(OR(P890="",N(P890)&lt;=1),"",INDEX($F$6:$F$3005,MATCH(D890&amp;"|"&amp;(P890-1),$O$6:$O$3005,0)))</f>
        <v/>
      </c>
      <c r="H890" s="87">
        <f>IF(G890="","",MAX(0,G890-F890))</f>
        <v/>
      </c>
      <c r="I890" s="95" t="n"/>
      <c r="J890" s="87">
        <f>IF(D890="","",IFERROR(INDEX(Eng_PAR,MATCH(D890,Eng_Label,0)),""))</f>
        <v/>
      </c>
      <c r="K890" s="97">
        <f>IF(OR(F890="",J890=""),"",F890-J890)</f>
        <v/>
      </c>
      <c r="L890" s="86">
        <f>IF(OR(F890="",J890="",N(J890)=0),"",IF(F890/J890&lt;=cfg_Crit,"CRITICAL",IF(F890/J890&lt;=cfg_Low,"LOW","OK")))</f>
        <v/>
      </c>
      <c r="M890" s="98">
        <f>IF(B890="","",DATE(YEAR(B890),MONTH(B890),1))</f>
        <v/>
      </c>
      <c r="N890" s="86">
        <f>IF(OR(B890="",D890=""),"","CNT-"&amp;TEXT(ROW()-5,"00000"))</f>
        <v/>
      </c>
      <c r="O890" s="86">
        <f>IF(P890="","",D890&amp;"|"&amp;P890)</f>
        <v/>
      </c>
      <c r="P890" s="86">
        <f>IF(OR(D890="",F890=""),"",COUNTIFS($D$6:D890,D890,$F$6:F890,"&lt;&gt;"))</f>
        <v/>
      </c>
    </row>
    <row r="891" ht="20" customHeight="1">
      <c r="B891" s="93" t="n"/>
      <c r="C891" s="94">
        <f>IF(B891="","",WEEKNUM(B891,21))</f>
        <v/>
      </c>
      <c r="D891" s="95" t="n"/>
      <c r="E891" s="86">
        <f>IF(D891="","",IFERROR(INDEX(Eng_Item,MATCH(D891,Eng_Label,0)),"not in list"))</f>
        <v/>
      </c>
      <c r="F891" s="96" t="n"/>
      <c r="G891" s="87">
        <f>IF(OR(P891="",N(P891)&lt;=1),"",INDEX($F$6:$F$3005,MATCH(D891&amp;"|"&amp;(P891-1),$O$6:$O$3005,0)))</f>
        <v/>
      </c>
      <c r="H891" s="87">
        <f>IF(G891="","",MAX(0,G891-F891))</f>
        <v/>
      </c>
      <c r="I891" s="95" t="n"/>
      <c r="J891" s="87">
        <f>IF(D891="","",IFERROR(INDEX(Eng_PAR,MATCH(D891,Eng_Label,0)),""))</f>
        <v/>
      </c>
      <c r="K891" s="97">
        <f>IF(OR(F891="",J891=""),"",F891-J891)</f>
        <v/>
      </c>
      <c r="L891" s="86">
        <f>IF(OR(F891="",J891="",N(J891)=0),"",IF(F891/J891&lt;=cfg_Crit,"CRITICAL",IF(F891/J891&lt;=cfg_Low,"LOW","OK")))</f>
        <v/>
      </c>
      <c r="M891" s="98">
        <f>IF(B891="","",DATE(YEAR(B891),MONTH(B891),1))</f>
        <v/>
      </c>
      <c r="N891" s="86">
        <f>IF(OR(B891="",D891=""),"","CNT-"&amp;TEXT(ROW()-5,"00000"))</f>
        <v/>
      </c>
      <c r="O891" s="86">
        <f>IF(P891="","",D891&amp;"|"&amp;P891)</f>
        <v/>
      </c>
      <c r="P891" s="86">
        <f>IF(OR(D891="",F891=""),"",COUNTIFS($D$6:D891,D891,$F$6:F891,"&lt;&gt;"))</f>
        <v/>
      </c>
    </row>
    <row r="892" ht="20" customHeight="1">
      <c r="B892" s="93" t="n"/>
      <c r="C892" s="94">
        <f>IF(B892="","",WEEKNUM(B892,21))</f>
        <v/>
      </c>
      <c r="D892" s="95" t="n"/>
      <c r="E892" s="86">
        <f>IF(D892="","",IFERROR(INDEX(Eng_Item,MATCH(D892,Eng_Label,0)),"not in list"))</f>
        <v/>
      </c>
      <c r="F892" s="96" t="n"/>
      <c r="G892" s="87">
        <f>IF(OR(P892="",N(P892)&lt;=1),"",INDEX($F$6:$F$3005,MATCH(D892&amp;"|"&amp;(P892-1),$O$6:$O$3005,0)))</f>
        <v/>
      </c>
      <c r="H892" s="87">
        <f>IF(G892="","",MAX(0,G892-F892))</f>
        <v/>
      </c>
      <c r="I892" s="95" t="n"/>
      <c r="J892" s="87">
        <f>IF(D892="","",IFERROR(INDEX(Eng_PAR,MATCH(D892,Eng_Label,0)),""))</f>
        <v/>
      </c>
      <c r="K892" s="97">
        <f>IF(OR(F892="",J892=""),"",F892-J892)</f>
        <v/>
      </c>
      <c r="L892" s="86">
        <f>IF(OR(F892="",J892="",N(J892)=0),"",IF(F892/J892&lt;=cfg_Crit,"CRITICAL",IF(F892/J892&lt;=cfg_Low,"LOW","OK")))</f>
        <v/>
      </c>
      <c r="M892" s="98">
        <f>IF(B892="","",DATE(YEAR(B892),MONTH(B892),1))</f>
        <v/>
      </c>
      <c r="N892" s="86">
        <f>IF(OR(B892="",D892=""),"","CNT-"&amp;TEXT(ROW()-5,"00000"))</f>
        <v/>
      </c>
      <c r="O892" s="86">
        <f>IF(P892="","",D892&amp;"|"&amp;P892)</f>
        <v/>
      </c>
      <c r="P892" s="86">
        <f>IF(OR(D892="",F892=""),"",COUNTIFS($D$6:D892,D892,$F$6:F892,"&lt;&gt;"))</f>
        <v/>
      </c>
    </row>
    <row r="893" ht="20" customHeight="1">
      <c r="B893" s="93" t="n"/>
      <c r="C893" s="94">
        <f>IF(B893="","",WEEKNUM(B893,21))</f>
        <v/>
      </c>
      <c r="D893" s="95" t="n"/>
      <c r="E893" s="86">
        <f>IF(D893="","",IFERROR(INDEX(Eng_Item,MATCH(D893,Eng_Label,0)),"not in list"))</f>
        <v/>
      </c>
      <c r="F893" s="96" t="n"/>
      <c r="G893" s="87">
        <f>IF(OR(P893="",N(P893)&lt;=1),"",INDEX($F$6:$F$3005,MATCH(D893&amp;"|"&amp;(P893-1),$O$6:$O$3005,0)))</f>
        <v/>
      </c>
      <c r="H893" s="87">
        <f>IF(G893="","",MAX(0,G893-F893))</f>
        <v/>
      </c>
      <c r="I893" s="95" t="n"/>
      <c r="J893" s="87">
        <f>IF(D893="","",IFERROR(INDEX(Eng_PAR,MATCH(D893,Eng_Label,0)),""))</f>
        <v/>
      </c>
      <c r="K893" s="97">
        <f>IF(OR(F893="",J893=""),"",F893-J893)</f>
        <v/>
      </c>
      <c r="L893" s="86">
        <f>IF(OR(F893="",J893="",N(J893)=0),"",IF(F893/J893&lt;=cfg_Crit,"CRITICAL",IF(F893/J893&lt;=cfg_Low,"LOW","OK")))</f>
        <v/>
      </c>
      <c r="M893" s="98">
        <f>IF(B893="","",DATE(YEAR(B893),MONTH(B893),1))</f>
        <v/>
      </c>
      <c r="N893" s="86">
        <f>IF(OR(B893="",D893=""),"","CNT-"&amp;TEXT(ROW()-5,"00000"))</f>
        <v/>
      </c>
      <c r="O893" s="86">
        <f>IF(P893="","",D893&amp;"|"&amp;P893)</f>
        <v/>
      </c>
      <c r="P893" s="86">
        <f>IF(OR(D893="",F893=""),"",COUNTIFS($D$6:D893,D893,$F$6:F893,"&lt;&gt;"))</f>
        <v/>
      </c>
    </row>
    <row r="894" ht="20" customHeight="1">
      <c r="B894" s="93" t="n"/>
      <c r="C894" s="94">
        <f>IF(B894="","",WEEKNUM(B894,21))</f>
        <v/>
      </c>
      <c r="D894" s="95" t="n"/>
      <c r="E894" s="86">
        <f>IF(D894="","",IFERROR(INDEX(Eng_Item,MATCH(D894,Eng_Label,0)),"not in list"))</f>
        <v/>
      </c>
      <c r="F894" s="96" t="n"/>
      <c r="G894" s="87">
        <f>IF(OR(P894="",N(P894)&lt;=1),"",INDEX($F$6:$F$3005,MATCH(D894&amp;"|"&amp;(P894-1),$O$6:$O$3005,0)))</f>
        <v/>
      </c>
      <c r="H894" s="87">
        <f>IF(G894="","",MAX(0,G894-F894))</f>
        <v/>
      </c>
      <c r="I894" s="95" t="n"/>
      <c r="J894" s="87">
        <f>IF(D894="","",IFERROR(INDEX(Eng_PAR,MATCH(D894,Eng_Label,0)),""))</f>
        <v/>
      </c>
      <c r="K894" s="97">
        <f>IF(OR(F894="",J894=""),"",F894-J894)</f>
        <v/>
      </c>
      <c r="L894" s="86">
        <f>IF(OR(F894="",J894="",N(J894)=0),"",IF(F894/J894&lt;=cfg_Crit,"CRITICAL",IF(F894/J894&lt;=cfg_Low,"LOW","OK")))</f>
        <v/>
      </c>
      <c r="M894" s="98">
        <f>IF(B894="","",DATE(YEAR(B894),MONTH(B894),1))</f>
        <v/>
      </c>
      <c r="N894" s="86">
        <f>IF(OR(B894="",D894=""),"","CNT-"&amp;TEXT(ROW()-5,"00000"))</f>
        <v/>
      </c>
      <c r="O894" s="86">
        <f>IF(P894="","",D894&amp;"|"&amp;P894)</f>
        <v/>
      </c>
      <c r="P894" s="86">
        <f>IF(OR(D894="",F894=""),"",COUNTIFS($D$6:D894,D894,$F$6:F894,"&lt;&gt;"))</f>
        <v/>
      </c>
    </row>
    <row r="895" ht="20" customHeight="1">
      <c r="B895" s="93" t="n"/>
      <c r="C895" s="94">
        <f>IF(B895="","",WEEKNUM(B895,21))</f>
        <v/>
      </c>
      <c r="D895" s="95" t="n"/>
      <c r="E895" s="86">
        <f>IF(D895="","",IFERROR(INDEX(Eng_Item,MATCH(D895,Eng_Label,0)),"not in list"))</f>
        <v/>
      </c>
      <c r="F895" s="96" t="n"/>
      <c r="G895" s="87">
        <f>IF(OR(P895="",N(P895)&lt;=1),"",INDEX($F$6:$F$3005,MATCH(D895&amp;"|"&amp;(P895-1),$O$6:$O$3005,0)))</f>
        <v/>
      </c>
      <c r="H895" s="87">
        <f>IF(G895="","",MAX(0,G895-F895))</f>
        <v/>
      </c>
      <c r="I895" s="95" t="n"/>
      <c r="J895" s="87">
        <f>IF(D895="","",IFERROR(INDEX(Eng_PAR,MATCH(D895,Eng_Label,0)),""))</f>
        <v/>
      </c>
      <c r="K895" s="97">
        <f>IF(OR(F895="",J895=""),"",F895-J895)</f>
        <v/>
      </c>
      <c r="L895" s="86">
        <f>IF(OR(F895="",J895="",N(J895)=0),"",IF(F895/J895&lt;=cfg_Crit,"CRITICAL",IF(F895/J895&lt;=cfg_Low,"LOW","OK")))</f>
        <v/>
      </c>
      <c r="M895" s="98">
        <f>IF(B895="","",DATE(YEAR(B895),MONTH(B895),1))</f>
        <v/>
      </c>
      <c r="N895" s="86">
        <f>IF(OR(B895="",D895=""),"","CNT-"&amp;TEXT(ROW()-5,"00000"))</f>
        <v/>
      </c>
      <c r="O895" s="86">
        <f>IF(P895="","",D895&amp;"|"&amp;P895)</f>
        <v/>
      </c>
      <c r="P895" s="86">
        <f>IF(OR(D895="",F895=""),"",COUNTIFS($D$6:D895,D895,$F$6:F895,"&lt;&gt;"))</f>
        <v/>
      </c>
    </row>
    <row r="896" ht="20" customHeight="1">
      <c r="B896" s="93" t="n"/>
      <c r="C896" s="94">
        <f>IF(B896="","",WEEKNUM(B896,21))</f>
        <v/>
      </c>
      <c r="D896" s="95" t="n"/>
      <c r="E896" s="86">
        <f>IF(D896="","",IFERROR(INDEX(Eng_Item,MATCH(D896,Eng_Label,0)),"not in list"))</f>
        <v/>
      </c>
      <c r="F896" s="96" t="n"/>
      <c r="G896" s="87">
        <f>IF(OR(P896="",N(P896)&lt;=1),"",INDEX($F$6:$F$3005,MATCH(D896&amp;"|"&amp;(P896-1),$O$6:$O$3005,0)))</f>
        <v/>
      </c>
      <c r="H896" s="87">
        <f>IF(G896="","",MAX(0,G896-F896))</f>
        <v/>
      </c>
      <c r="I896" s="95" t="n"/>
      <c r="J896" s="87">
        <f>IF(D896="","",IFERROR(INDEX(Eng_PAR,MATCH(D896,Eng_Label,0)),""))</f>
        <v/>
      </c>
      <c r="K896" s="97">
        <f>IF(OR(F896="",J896=""),"",F896-J896)</f>
        <v/>
      </c>
      <c r="L896" s="86">
        <f>IF(OR(F896="",J896="",N(J896)=0),"",IF(F896/J896&lt;=cfg_Crit,"CRITICAL",IF(F896/J896&lt;=cfg_Low,"LOW","OK")))</f>
        <v/>
      </c>
      <c r="M896" s="98">
        <f>IF(B896="","",DATE(YEAR(B896),MONTH(B896),1))</f>
        <v/>
      </c>
      <c r="N896" s="86">
        <f>IF(OR(B896="",D896=""),"","CNT-"&amp;TEXT(ROW()-5,"00000"))</f>
        <v/>
      </c>
      <c r="O896" s="86">
        <f>IF(P896="","",D896&amp;"|"&amp;P896)</f>
        <v/>
      </c>
      <c r="P896" s="86">
        <f>IF(OR(D896="",F896=""),"",COUNTIFS($D$6:D896,D896,$F$6:F896,"&lt;&gt;"))</f>
        <v/>
      </c>
    </row>
    <row r="897" ht="20" customHeight="1">
      <c r="B897" s="93" t="n"/>
      <c r="C897" s="94">
        <f>IF(B897="","",WEEKNUM(B897,21))</f>
        <v/>
      </c>
      <c r="D897" s="95" t="n"/>
      <c r="E897" s="86">
        <f>IF(D897="","",IFERROR(INDEX(Eng_Item,MATCH(D897,Eng_Label,0)),"not in list"))</f>
        <v/>
      </c>
      <c r="F897" s="96" t="n"/>
      <c r="G897" s="87">
        <f>IF(OR(P897="",N(P897)&lt;=1),"",INDEX($F$6:$F$3005,MATCH(D897&amp;"|"&amp;(P897-1),$O$6:$O$3005,0)))</f>
        <v/>
      </c>
      <c r="H897" s="87">
        <f>IF(G897="","",MAX(0,G897-F897))</f>
        <v/>
      </c>
      <c r="I897" s="95" t="n"/>
      <c r="J897" s="87">
        <f>IF(D897="","",IFERROR(INDEX(Eng_PAR,MATCH(D897,Eng_Label,0)),""))</f>
        <v/>
      </c>
      <c r="K897" s="97">
        <f>IF(OR(F897="",J897=""),"",F897-J897)</f>
        <v/>
      </c>
      <c r="L897" s="86">
        <f>IF(OR(F897="",J897="",N(J897)=0),"",IF(F897/J897&lt;=cfg_Crit,"CRITICAL",IF(F897/J897&lt;=cfg_Low,"LOW","OK")))</f>
        <v/>
      </c>
      <c r="M897" s="98">
        <f>IF(B897="","",DATE(YEAR(B897),MONTH(B897),1))</f>
        <v/>
      </c>
      <c r="N897" s="86">
        <f>IF(OR(B897="",D897=""),"","CNT-"&amp;TEXT(ROW()-5,"00000"))</f>
        <v/>
      </c>
      <c r="O897" s="86">
        <f>IF(P897="","",D897&amp;"|"&amp;P897)</f>
        <v/>
      </c>
      <c r="P897" s="86">
        <f>IF(OR(D897="",F897=""),"",COUNTIFS($D$6:D897,D897,$F$6:F897,"&lt;&gt;"))</f>
        <v/>
      </c>
    </row>
    <row r="898" ht="20" customHeight="1">
      <c r="B898" s="93" t="n"/>
      <c r="C898" s="94">
        <f>IF(B898="","",WEEKNUM(B898,21))</f>
        <v/>
      </c>
      <c r="D898" s="95" t="n"/>
      <c r="E898" s="86">
        <f>IF(D898="","",IFERROR(INDEX(Eng_Item,MATCH(D898,Eng_Label,0)),"not in list"))</f>
        <v/>
      </c>
      <c r="F898" s="96" t="n"/>
      <c r="G898" s="87">
        <f>IF(OR(P898="",N(P898)&lt;=1),"",INDEX($F$6:$F$3005,MATCH(D898&amp;"|"&amp;(P898-1),$O$6:$O$3005,0)))</f>
        <v/>
      </c>
      <c r="H898" s="87">
        <f>IF(G898="","",MAX(0,G898-F898))</f>
        <v/>
      </c>
      <c r="I898" s="95" t="n"/>
      <c r="J898" s="87">
        <f>IF(D898="","",IFERROR(INDEX(Eng_PAR,MATCH(D898,Eng_Label,0)),""))</f>
        <v/>
      </c>
      <c r="K898" s="97">
        <f>IF(OR(F898="",J898=""),"",F898-J898)</f>
        <v/>
      </c>
      <c r="L898" s="86">
        <f>IF(OR(F898="",J898="",N(J898)=0),"",IF(F898/J898&lt;=cfg_Crit,"CRITICAL",IF(F898/J898&lt;=cfg_Low,"LOW","OK")))</f>
        <v/>
      </c>
      <c r="M898" s="98">
        <f>IF(B898="","",DATE(YEAR(B898),MONTH(B898),1))</f>
        <v/>
      </c>
      <c r="N898" s="86">
        <f>IF(OR(B898="",D898=""),"","CNT-"&amp;TEXT(ROW()-5,"00000"))</f>
        <v/>
      </c>
      <c r="O898" s="86">
        <f>IF(P898="","",D898&amp;"|"&amp;P898)</f>
        <v/>
      </c>
      <c r="P898" s="86">
        <f>IF(OR(D898="",F898=""),"",COUNTIFS($D$6:D898,D898,$F$6:F898,"&lt;&gt;"))</f>
        <v/>
      </c>
    </row>
    <row r="899" ht="20" customHeight="1">
      <c r="B899" s="93" t="n"/>
      <c r="C899" s="94">
        <f>IF(B899="","",WEEKNUM(B899,21))</f>
        <v/>
      </c>
      <c r="D899" s="95" t="n"/>
      <c r="E899" s="86">
        <f>IF(D899="","",IFERROR(INDEX(Eng_Item,MATCH(D899,Eng_Label,0)),"not in list"))</f>
        <v/>
      </c>
      <c r="F899" s="96" t="n"/>
      <c r="G899" s="87">
        <f>IF(OR(P899="",N(P899)&lt;=1),"",INDEX($F$6:$F$3005,MATCH(D899&amp;"|"&amp;(P899-1),$O$6:$O$3005,0)))</f>
        <v/>
      </c>
      <c r="H899" s="87">
        <f>IF(G899="","",MAX(0,G899-F899))</f>
        <v/>
      </c>
      <c r="I899" s="95" t="n"/>
      <c r="J899" s="87">
        <f>IF(D899="","",IFERROR(INDEX(Eng_PAR,MATCH(D899,Eng_Label,0)),""))</f>
        <v/>
      </c>
      <c r="K899" s="97">
        <f>IF(OR(F899="",J899=""),"",F899-J899)</f>
        <v/>
      </c>
      <c r="L899" s="86">
        <f>IF(OR(F899="",J899="",N(J899)=0),"",IF(F899/J899&lt;=cfg_Crit,"CRITICAL",IF(F899/J899&lt;=cfg_Low,"LOW","OK")))</f>
        <v/>
      </c>
      <c r="M899" s="98">
        <f>IF(B899="","",DATE(YEAR(B899),MONTH(B899),1))</f>
        <v/>
      </c>
      <c r="N899" s="86">
        <f>IF(OR(B899="",D899=""),"","CNT-"&amp;TEXT(ROW()-5,"00000"))</f>
        <v/>
      </c>
      <c r="O899" s="86">
        <f>IF(P899="","",D899&amp;"|"&amp;P899)</f>
        <v/>
      </c>
      <c r="P899" s="86">
        <f>IF(OR(D899="",F899=""),"",COUNTIFS($D$6:D899,D899,$F$6:F899,"&lt;&gt;"))</f>
        <v/>
      </c>
    </row>
    <row r="900" ht="20" customHeight="1">
      <c r="B900" s="93" t="n"/>
      <c r="C900" s="94">
        <f>IF(B900="","",WEEKNUM(B900,21))</f>
        <v/>
      </c>
      <c r="D900" s="95" t="n"/>
      <c r="E900" s="86">
        <f>IF(D900="","",IFERROR(INDEX(Eng_Item,MATCH(D900,Eng_Label,0)),"not in list"))</f>
        <v/>
      </c>
      <c r="F900" s="96" t="n"/>
      <c r="G900" s="87">
        <f>IF(OR(P900="",N(P900)&lt;=1),"",INDEX($F$6:$F$3005,MATCH(D900&amp;"|"&amp;(P900-1),$O$6:$O$3005,0)))</f>
        <v/>
      </c>
      <c r="H900" s="87">
        <f>IF(G900="","",MAX(0,G900-F900))</f>
        <v/>
      </c>
      <c r="I900" s="95" t="n"/>
      <c r="J900" s="87">
        <f>IF(D900="","",IFERROR(INDEX(Eng_PAR,MATCH(D900,Eng_Label,0)),""))</f>
        <v/>
      </c>
      <c r="K900" s="97">
        <f>IF(OR(F900="",J900=""),"",F900-J900)</f>
        <v/>
      </c>
      <c r="L900" s="86">
        <f>IF(OR(F900="",J900="",N(J900)=0),"",IF(F900/J900&lt;=cfg_Crit,"CRITICAL",IF(F900/J900&lt;=cfg_Low,"LOW","OK")))</f>
        <v/>
      </c>
      <c r="M900" s="98">
        <f>IF(B900="","",DATE(YEAR(B900),MONTH(B900),1))</f>
        <v/>
      </c>
      <c r="N900" s="86">
        <f>IF(OR(B900="",D900=""),"","CNT-"&amp;TEXT(ROW()-5,"00000"))</f>
        <v/>
      </c>
      <c r="O900" s="86">
        <f>IF(P900="","",D900&amp;"|"&amp;P900)</f>
        <v/>
      </c>
      <c r="P900" s="86">
        <f>IF(OR(D900="",F900=""),"",COUNTIFS($D$6:D900,D900,$F$6:F900,"&lt;&gt;"))</f>
        <v/>
      </c>
    </row>
    <row r="901" ht="20" customHeight="1">
      <c r="B901" s="93" t="n"/>
      <c r="C901" s="94">
        <f>IF(B901="","",WEEKNUM(B901,21))</f>
        <v/>
      </c>
      <c r="D901" s="95" t="n"/>
      <c r="E901" s="86">
        <f>IF(D901="","",IFERROR(INDEX(Eng_Item,MATCH(D901,Eng_Label,0)),"not in list"))</f>
        <v/>
      </c>
      <c r="F901" s="96" t="n"/>
      <c r="G901" s="87">
        <f>IF(OR(P901="",N(P901)&lt;=1),"",INDEX($F$6:$F$3005,MATCH(D901&amp;"|"&amp;(P901-1),$O$6:$O$3005,0)))</f>
        <v/>
      </c>
      <c r="H901" s="87">
        <f>IF(G901="","",MAX(0,G901-F901))</f>
        <v/>
      </c>
      <c r="I901" s="95" t="n"/>
      <c r="J901" s="87">
        <f>IF(D901="","",IFERROR(INDEX(Eng_PAR,MATCH(D901,Eng_Label,0)),""))</f>
        <v/>
      </c>
      <c r="K901" s="97">
        <f>IF(OR(F901="",J901=""),"",F901-J901)</f>
        <v/>
      </c>
      <c r="L901" s="86">
        <f>IF(OR(F901="",J901="",N(J901)=0),"",IF(F901/J901&lt;=cfg_Crit,"CRITICAL",IF(F901/J901&lt;=cfg_Low,"LOW","OK")))</f>
        <v/>
      </c>
      <c r="M901" s="98">
        <f>IF(B901="","",DATE(YEAR(B901),MONTH(B901),1))</f>
        <v/>
      </c>
      <c r="N901" s="86">
        <f>IF(OR(B901="",D901=""),"","CNT-"&amp;TEXT(ROW()-5,"00000"))</f>
        <v/>
      </c>
      <c r="O901" s="86">
        <f>IF(P901="","",D901&amp;"|"&amp;P901)</f>
        <v/>
      </c>
      <c r="P901" s="86">
        <f>IF(OR(D901="",F901=""),"",COUNTIFS($D$6:D901,D901,$F$6:F901,"&lt;&gt;"))</f>
        <v/>
      </c>
    </row>
    <row r="902" ht="20" customHeight="1">
      <c r="B902" s="93" t="n"/>
      <c r="C902" s="94">
        <f>IF(B902="","",WEEKNUM(B902,21))</f>
        <v/>
      </c>
      <c r="D902" s="95" t="n"/>
      <c r="E902" s="86">
        <f>IF(D902="","",IFERROR(INDEX(Eng_Item,MATCH(D902,Eng_Label,0)),"not in list"))</f>
        <v/>
      </c>
      <c r="F902" s="96" t="n"/>
      <c r="G902" s="87">
        <f>IF(OR(P902="",N(P902)&lt;=1),"",INDEX($F$6:$F$3005,MATCH(D902&amp;"|"&amp;(P902-1),$O$6:$O$3005,0)))</f>
        <v/>
      </c>
      <c r="H902" s="87">
        <f>IF(G902="","",MAX(0,G902-F902))</f>
        <v/>
      </c>
      <c r="I902" s="95" t="n"/>
      <c r="J902" s="87">
        <f>IF(D902="","",IFERROR(INDEX(Eng_PAR,MATCH(D902,Eng_Label,0)),""))</f>
        <v/>
      </c>
      <c r="K902" s="97">
        <f>IF(OR(F902="",J902=""),"",F902-J902)</f>
        <v/>
      </c>
      <c r="L902" s="86">
        <f>IF(OR(F902="",J902="",N(J902)=0),"",IF(F902/J902&lt;=cfg_Crit,"CRITICAL",IF(F902/J902&lt;=cfg_Low,"LOW","OK")))</f>
        <v/>
      </c>
      <c r="M902" s="98">
        <f>IF(B902="","",DATE(YEAR(B902),MONTH(B902),1))</f>
        <v/>
      </c>
      <c r="N902" s="86">
        <f>IF(OR(B902="",D902=""),"","CNT-"&amp;TEXT(ROW()-5,"00000"))</f>
        <v/>
      </c>
      <c r="O902" s="86">
        <f>IF(P902="","",D902&amp;"|"&amp;P902)</f>
        <v/>
      </c>
      <c r="P902" s="86">
        <f>IF(OR(D902="",F902=""),"",COUNTIFS($D$6:D902,D902,$F$6:F902,"&lt;&gt;"))</f>
        <v/>
      </c>
    </row>
    <row r="903" ht="20" customHeight="1">
      <c r="B903" s="93" t="n"/>
      <c r="C903" s="94">
        <f>IF(B903="","",WEEKNUM(B903,21))</f>
        <v/>
      </c>
      <c r="D903" s="95" t="n"/>
      <c r="E903" s="86">
        <f>IF(D903="","",IFERROR(INDEX(Eng_Item,MATCH(D903,Eng_Label,0)),"not in list"))</f>
        <v/>
      </c>
      <c r="F903" s="96" t="n"/>
      <c r="G903" s="87">
        <f>IF(OR(P903="",N(P903)&lt;=1),"",INDEX($F$6:$F$3005,MATCH(D903&amp;"|"&amp;(P903-1),$O$6:$O$3005,0)))</f>
        <v/>
      </c>
      <c r="H903" s="87">
        <f>IF(G903="","",MAX(0,G903-F903))</f>
        <v/>
      </c>
      <c r="I903" s="95" t="n"/>
      <c r="J903" s="87">
        <f>IF(D903="","",IFERROR(INDEX(Eng_PAR,MATCH(D903,Eng_Label,0)),""))</f>
        <v/>
      </c>
      <c r="K903" s="97">
        <f>IF(OR(F903="",J903=""),"",F903-J903)</f>
        <v/>
      </c>
      <c r="L903" s="86">
        <f>IF(OR(F903="",J903="",N(J903)=0),"",IF(F903/J903&lt;=cfg_Crit,"CRITICAL",IF(F903/J903&lt;=cfg_Low,"LOW","OK")))</f>
        <v/>
      </c>
      <c r="M903" s="98">
        <f>IF(B903="","",DATE(YEAR(B903),MONTH(B903),1))</f>
        <v/>
      </c>
      <c r="N903" s="86">
        <f>IF(OR(B903="",D903=""),"","CNT-"&amp;TEXT(ROW()-5,"00000"))</f>
        <v/>
      </c>
      <c r="O903" s="86">
        <f>IF(P903="","",D903&amp;"|"&amp;P903)</f>
        <v/>
      </c>
      <c r="P903" s="86">
        <f>IF(OR(D903="",F903=""),"",COUNTIFS($D$6:D903,D903,$F$6:F903,"&lt;&gt;"))</f>
        <v/>
      </c>
    </row>
    <row r="904" ht="20" customHeight="1">
      <c r="B904" s="93" t="n"/>
      <c r="C904" s="94">
        <f>IF(B904="","",WEEKNUM(B904,21))</f>
        <v/>
      </c>
      <c r="D904" s="95" t="n"/>
      <c r="E904" s="86">
        <f>IF(D904="","",IFERROR(INDEX(Eng_Item,MATCH(D904,Eng_Label,0)),"not in list"))</f>
        <v/>
      </c>
      <c r="F904" s="96" t="n"/>
      <c r="G904" s="87">
        <f>IF(OR(P904="",N(P904)&lt;=1),"",INDEX($F$6:$F$3005,MATCH(D904&amp;"|"&amp;(P904-1),$O$6:$O$3005,0)))</f>
        <v/>
      </c>
      <c r="H904" s="87">
        <f>IF(G904="","",MAX(0,G904-F904))</f>
        <v/>
      </c>
      <c r="I904" s="95" t="n"/>
      <c r="J904" s="87">
        <f>IF(D904="","",IFERROR(INDEX(Eng_PAR,MATCH(D904,Eng_Label,0)),""))</f>
        <v/>
      </c>
      <c r="K904" s="97">
        <f>IF(OR(F904="",J904=""),"",F904-J904)</f>
        <v/>
      </c>
      <c r="L904" s="86">
        <f>IF(OR(F904="",J904="",N(J904)=0),"",IF(F904/J904&lt;=cfg_Crit,"CRITICAL",IF(F904/J904&lt;=cfg_Low,"LOW","OK")))</f>
        <v/>
      </c>
      <c r="M904" s="98">
        <f>IF(B904="","",DATE(YEAR(B904),MONTH(B904),1))</f>
        <v/>
      </c>
      <c r="N904" s="86">
        <f>IF(OR(B904="",D904=""),"","CNT-"&amp;TEXT(ROW()-5,"00000"))</f>
        <v/>
      </c>
      <c r="O904" s="86">
        <f>IF(P904="","",D904&amp;"|"&amp;P904)</f>
        <v/>
      </c>
      <c r="P904" s="86">
        <f>IF(OR(D904="",F904=""),"",COUNTIFS($D$6:D904,D904,$F$6:F904,"&lt;&gt;"))</f>
        <v/>
      </c>
    </row>
    <row r="905" ht="20" customHeight="1">
      <c r="B905" s="93" t="n"/>
      <c r="C905" s="94">
        <f>IF(B905="","",WEEKNUM(B905,21))</f>
        <v/>
      </c>
      <c r="D905" s="95" t="n"/>
      <c r="E905" s="86">
        <f>IF(D905="","",IFERROR(INDEX(Eng_Item,MATCH(D905,Eng_Label,0)),"not in list"))</f>
        <v/>
      </c>
      <c r="F905" s="96" t="n"/>
      <c r="G905" s="87">
        <f>IF(OR(P905="",N(P905)&lt;=1),"",INDEX($F$6:$F$3005,MATCH(D905&amp;"|"&amp;(P905-1),$O$6:$O$3005,0)))</f>
        <v/>
      </c>
      <c r="H905" s="87">
        <f>IF(G905="","",MAX(0,G905-F905))</f>
        <v/>
      </c>
      <c r="I905" s="95" t="n"/>
      <c r="J905" s="87">
        <f>IF(D905="","",IFERROR(INDEX(Eng_PAR,MATCH(D905,Eng_Label,0)),""))</f>
        <v/>
      </c>
      <c r="K905" s="97">
        <f>IF(OR(F905="",J905=""),"",F905-J905)</f>
        <v/>
      </c>
      <c r="L905" s="86">
        <f>IF(OR(F905="",J905="",N(J905)=0),"",IF(F905/J905&lt;=cfg_Crit,"CRITICAL",IF(F905/J905&lt;=cfg_Low,"LOW","OK")))</f>
        <v/>
      </c>
      <c r="M905" s="98">
        <f>IF(B905="","",DATE(YEAR(B905),MONTH(B905),1))</f>
        <v/>
      </c>
      <c r="N905" s="86">
        <f>IF(OR(B905="",D905=""),"","CNT-"&amp;TEXT(ROW()-5,"00000"))</f>
        <v/>
      </c>
      <c r="O905" s="86">
        <f>IF(P905="","",D905&amp;"|"&amp;P905)</f>
        <v/>
      </c>
      <c r="P905" s="86">
        <f>IF(OR(D905="",F905=""),"",COUNTIFS($D$6:D905,D905,$F$6:F905,"&lt;&gt;"))</f>
        <v/>
      </c>
    </row>
    <row r="906" ht="20" customHeight="1">
      <c r="B906" s="93" t="n"/>
      <c r="C906" s="94">
        <f>IF(B906="","",WEEKNUM(B906,21))</f>
        <v/>
      </c>
      <c r="D906" s="95" t="n"/>
      <c r="E906" s="86">
        <f>IF(D906="","",IFERROR(INDEX(Eng_Item,MATCH(D906,Eng_Label,0)),"not in list"))</f>
        <v/>
      </c>
      <c r="F906" s="96" t="n"/>
      <c r="G906" s="87">
        <f>IF(OR(P906="",N(P906)&lt;=1),"",INDEX($F$6:$F$3005,MATCH(D906&amp;"|"&amp;(P906-1),$O$6:$O$3005,0)))</f>
        <v/>
      </c>
      <c r="H906" s="87">
        <f>IF(G906="","",MAX(0,G906-F906))</f>
        <v/>
      </c>
      <c r="I906" s="95" t="n"/>
      <c r="J906" s="87">
        <f>IF(D906="","",IFERROR(INDEX(Eng_PAR,MATCH(D906,Eng_Label,0)),""))</f>
        <v/>
      </c>
      <c r="K906" s="97">
        <f>IF(OR(F906="",J906=""),"",F906-J906)</f>
        <v/>
      </c>
      <c r="L906" s="86">
        <f>IF(OR(F906="",J906="",N(J906)=0),"",IF(F906/J906&lt;=cfg_Crit,"CRITICAL",IF(F906/J906&lt;=cfg_Low,"LOW","OK")))</f>
        <v/>
      </c>
      <c r="M906" s="98">
        <f>IF(B906="","",DATE(YEAR(B906),MONTH(B906),1))</f>
        <v/>
      </c>
      <c r="N906" s="86">
        <f>IF(OR(B906="",D906=""),"","CNT-"&amp;TEXT(ROW()-5,"00000"))</f>
        <v/>
      </c>
      <c r="O906" s="86">
        <f>IF(P906="","",D906&amp;"|"&amp;P906)</f>
        <v/>
      </c>
      <c r="P906" s="86">
        <f>IF(OR(D906="",F906=""),"",COUNTIFS($D$6:D906,D906,$F$6:F906,"&lt;&gt;"))</f>
        <v/>
      </c>
    </row>
    <row r="907" ht="20" customHeight="1">
      <c r="B907" s="93" t="n"/>
      <c r="C907" s="94">
        <f>IF(B907="","",WEEKNUM(B907,21))</f>
        <v/>
      </c>
      <c r="D907" s="95" t="n"/>
      <c r="E907" s="86">
        <f>IF(D907="","",IFERROR(INDEX(Eng_Item,MATCH(D907,Eng_Label,0)),"not in list"))</f>
        <v/>
      </c>
      <c r="F907" s="96" t="n"/>
      <c r="G907" s="87">
        <f>IF(OR(P907="",N(P907)&lt;=1),"",INDEX($F$6:$F$3005,MATCH(D907&amp;"|"&amp;(P907-1),$O$6:$O$3005,0)))</f>
        <v/>
      </c>
      <c r="H907" s="87">
        <f>IF(G907="","",MAX(0,G907-F907))</f>
        <v/>
      </c>
      <c r="I907" s="95" t="n"/>
      <c r="J907" s="87">
        <f>IF(D907="","",IFERROR(INDEX(Eng_PAR,MATCH(D907,Eng_Label,0)),""))</f>
        <v/>
      </c>
      <c r="K907" s="97">
        <f>IF(OR(F907="",J907=""),"",F907-J907)</f>
        <v/>
      </c>
      <c r="L907" s="86">
        <f>IF(OR(F907="",J907="",N(J907)=0),"",IF(F907/J907&lt;=cfg_Crit,"CRITICAL",IF(F907/J907&lt;=cfg_Low,"LOW","OK")))</f>
        <v/>
      </c>
      <c r="M907" s="98">
        <f>IF(B907="","",DATE(YEAR(B907),MONTH(B907),1))</f>
        <v/>
      </c>
      <c r="N907" s="86">
        <f>IF(OR(B907="",D907=""),"","CNT-"&amp;TEXT(ROW()-5,"00000"))</f>
        <v/>
      </c>
      <c r="O907" s="86">
        <f>IF(P907="","",D907&amp;"|"&amp;P907)</f>
        <v/>
      </c>
      <c r="P907" s="86">
        <f>IF(OR(D907="",F907=""),"",COUNTIFS($D$6:D907,D907,$F$6:F907,"&lt;&gt;"))</f>
        <v/>
      </c>
    </row>
    <row r="908" ht="20" customHeight="1">
      <c r="B908" s="93" t="n"/>
      <c r="C908" s="94">
        <f>IF(B908="","",WEEKNUM(B908,21))</f>
        <v/>
      </c>
      <c r="D908" s="95" t="n"/>
      <c r="E908" s="86">
        <f>IF(D908="","",IFERROR(INDEX(Eng_Item,MATCH(D908,Eng_Label,0)),"not in list"))</f>
        <v/>
      </c>
      <c r="F908" s="96" t="n"/>
      <c r="G908" s="87">
        <f>IF(OR(P908="",N(P908)&lt;=1),"",INDEX($F$6:$F$3005,MATCH(D908&amp;"|"&amp;(P908-1),$O$6:$O$3005,0)))</f>
        <v/>
      </c>
      <c r="H908" s="87">
        <f>IF(G908="","",MAX(0,G908-F908))</f>
        <v/>
      </c>
      <c r="I908" s="95" t="n"/>
      <c r="J908" s="87">
        <f>IF(D908="","",IFERROR(INDEX(Eng_PAR,MATCH(D908,Eng_Label,0)),""))</f>
        <v/>
      </c>
      <c r="K908" s="97">
        <f>IF(OR(F908="",J908=""),"",F908-J908)</f>
        <v/>
      </c>
      <c r="L908" s="86">
        <f>IF(OR(F908="",J908="",N(J908)=0),"",IF(F908/J908&lt;=cfg_Crit,"CRITICAL",IF(F908/J908&lt;=cfg_Low,"LOW","OK")))</f>
        <v/>
      </c>
      <c r="M908" s="98">
        <f>IF(B908="","",DATE(YEAR(B908),MONTH(B908),1))</f>
        <v/>
      </c>
      <c r="N908" s="86">
        <f>IF(OR(B908="",D908=""),"","CNT-"&amp;TEXT(ROW()-5,"00000"))</f>
        <v/>
      </c>
      <c r="O908" s="86">
        <f>IF(P908="","",D908&amp;"|"&amp;P908)</f>
        <v/>
      </c>
      <c r="P908" s="86">
        <f>IF(OR(D908="",F908=""),"",COUNTIFS($D$6:D908,D908,$F$6:F908,"&lt;&gt;"))</f>
        <v/>
      </c>
    </row>
    <row r="909" ht="20" customHeight="1">
      <c r="B909" s="93" t="n"/>
      <c r="C909" s="94">
        <f>IF(B909="","",WEEKNUM(B909,21))</f>
        <v/>
      </c>
      <c r="D909" s="95" t="n"/>
      <c r="E909" s="86">
        <f>IF(D909="","",IFERROR(INDEX(Eng_Item,MATCH(D909,Eng_Label,0)),"not in list"))</f>
        <v/>
      </c>
      <c r="F909" s="96" t="n"/>
      <c r="G909" s="87">
        <f>IF(OR(P909="",N(P909)&lt;=1),"",INDEX($F$6:$F$3005,MATCH(D909&amp;"|"&amp;(P909-1),$O$6:$O$3005,0)))</f>
        <v/>
      </c>
      <c r="H909" s="87">
        <f>IF(G909="","",MAX(0,G909-F909))</f>
        <v/>
      </c>
      <c r="I909" s="95" t="n"/>
      <c r="J909" s="87">
        <f>IF(D909="","",IFERROR(INDEX(Eng_PAR,MATCH(D909,Eng_Label,0)),""))</f>
        <v/>
      </c>
      <c r="K909" s="97">
        <f>IF(OR(F909="",J909=""),"",F909-J909)</f>
        <v/>
      </c>
      <c r="L909" s="86">
        <f>IF(OR(F909="",J909="",N(J909)=0),"",IF(F909/J909&lt;=cfg_Crit,"CRITICAL",IF(F909/J909&lt;=cfg_Low,"LOW","OK")))</f>
        <v/>
      </c>
      <c r="M909" s="98">
        <f>IF(B909="","",DATE(YEAR(B909),MONTH(B909),1))</f>
        <v/>
      </c>
      <c r="N909" s="86">
        <f>IF(OR(B909="",D909=""),"","CNT-"&amp;TEXT(ROW()-5,"00000"))</f>
        <v/>
      </c>
      <c r="O909" s="86">
        <f>IF(P909="","",D909&amp;"|"&amp;P909)</f>
        <v/>
      </c>
      <c r="P909" s="86">
        <f>IF(OR(D909="",F909=""),"",COUNTIFS($D$6:D909,D909,$F$6:F909,"&lt;&gt;"))</f>
        <v/>
      </c>
    </row>
    <row r="910" ht="20" customHeight="1">
      <c r="B910" s="93" t="n"/>
      <c r="C910" s="94">
        <f>IF(B910="","",WEEKNUM(B910,21))</f>
        <v/>
      </c>
      <c r="D910" s="95" t="n"/>
      <c r="E910" s="86">
        <f>IF(D910="","",IFERROR(INDEX(Eng_Item,MATCH(D910,Eng_Label,0)),"not in list"))</f>
        <v/>
      </c>
      <c r="F910" s="96" t="n"/>
      <c r="G910" s="87">
        <f>IF(OR(P910="",N(P910)&lt;=1),"",INDEX($F$6:$F$3005,MATCH(D910&amp;"|"&amp;(P910-1),$O$6:$O$3005,0)))</f>
        <v/>
      </c>
      <c r="H910" s="87">
        <f>IF(G910="","",MAX(0,G910-F910))</f>
        <v/>
      </c>
      <c r="I910" s="95" t="n"/>
      <c r="J910" s="87">
        <f>IF(D910="","",IFERROR(INDEX(Eng_PAR,MATCH(D910,Eng_Label,0)),""))</f>
        <v/>
      </c>
      <c r="K910" s="97">
        <f>IF(OR(F910="",J910=""),"",F910-J910)</f>
        <v/>
      </c>
      <c r="L910" s="86">
        <f>IF(OR(F910="",J910="",N(J910)=0),"",IF(F910/J910&lt;=cfg_Crit,"CRITICAL",IF(F910/J910&lt;=cfg_Low,"LOW","OK")))</f>
        <v/>
      </c>
      <c r="M910" s="98">
        <f>IF(B910="","",DATE(YEAR(B910),MONTH(B910),1))</f>
        <v/>
      </c>
      <c r="N910" s="86">
        <f>IF(OR(B910="",D910=""),"","CNT-"&amp;TEXT(ROW()-5,"00000"))</f>
        <v/>
      </c>
      <c r="O910" s="86">
        <f>IF(P910="","",D910&amp;"|"&amp;P910)</f>
        <v/>
      </c>
      <c r="P910" s="86">
        <f>IF(OR(D910="",F910=""),"",COUNTIFS($D$6:D910,D910,$F$6:F910,"&lt;&gt;"))</f>
        <v/>
      </c>
    </row>
    <row r="911" ht="20" customHeight="1">
      <c r="B911" s="93" t="n"/>
      <c r="C911" s="94">
        <f>IF(B911="","",WEEKNUM(B911,21))</f>
        <v/>
      </c>
      <c r="D911" s="95" t="n"/>
      <c r="E911" s="86">
        <f>IF(D911="","",IFERROR(INDEX(Eng_Item,MATCH(D911,Eng_Label,0)),"not in list"))</f>
        <v/>
      </c>
      <c r="F911" s="96" t="n"/>
      <c r="G911" s="87">
        <f>IF(OR(P911="",N(P911)&lt;=1),"",INDEX($F$6:$F$3005,MATCH(D911&amp;"|"&amp;(P911-1),$O$6:$O$3005,0)))</f>
        <v/>
      </c>
      <c r="H911" s="87">
        <f>IF(G911="","",MAX(0,G911-F911))</f>
        <v/>
      </c>
      <c r="I911" s="95" t="n"/>
      <c r="J911" s="87">
        <f>IF(D911="","",IFERROR(INDEX(Eng_PAR,MATCH(D911,Eng_Label,0)),""))</f>
        <v/>
      </c>
      <c r="K911" s="97">
        <f>IF(OR(F911="",J911=""),"",F911-J911)</f>
        <v/>
      </c>
      <c r="L911" s="86">
        <f>IF(OR(F911="",J911="",N(J911)=0),"",IF(F911/J911&lt;=cfg_Crit,"CRITICAL",IF(F911/J911&lt;=cfg_Low,"LOW","OK")))</f>
        <v/>
      </c>
      <c r="M911" s="98">
        <f>IF(B911="","",DATE(YEAR(B911),MONTH(B911),1))</f>
        <v/>
      </c>
      <c r="N911" s="86">
        <f>IF(OR(B911="",D911=""),"","CNT-"&amp;TEXT(ROW()-5,"00000"))</f>
        <v/>
      </c>
      <c r="O911" s="86">
        <f>IF(P911="","",D911&amp;"|"&amp;P911)</f>
        <v/>
      </c>
      <c r="P911" s="86">
        <f>IF(OR(D911="",F911=""),"",COUNTIFS($D$6:D911,D911,$F$6:F911,"&lt;&gt;"))</f>
        <v/>
      </c>
    </row>
    <row r="912" ht="20" customHeight="1">
      <c r="B912" s="93" t="n"/>
      <c r="C912" s="94">
        <f>IF(B912="","",WEEKNUM(B912,21))</f>
        <v/>
      </c>
      <c r="D912" s="95" t="n"/>
      <c r="E912" s="86">
        <f>IF(D912="","",IFERROR(INDEX(Eng_Item,MATCH(D912,Eng_Label,0)),"not in list"))</f>
        <v/>
      </c>
      <c r="F912" s="96" t="n"/>
      <c r="G912" s="87">
        <f>IF(OR(P912="",N(P912)&lt;=1),"",INDEX($F$6:$F$3005,MATCH(D912&amp;"|"&amp;(P912-1),$O$6:$O$3005,0)))</f>
        <v/>
      </c>
      <c r="H912" s="87">
        <f>IF(G912="","",MAX(0,G912-F912))</f>
        <v/>
      </c>
      <c r="I912" s="95" t="n"/>
      <c r="J912" s="87">
        <f>IF(D912="","",IFERROR(INDEX(Eng_PAR,MATCH(D912,Eng_Label,0)),""))</f>
        <v/>
      </c>
      <c r="K912" s="97">
        <f>IF(OR(F912="",J912=""),"",F912-J912)</f>
        <v/>
      </c>
      <c r="L912" s="86">
        <f>IF(OR(F912="",J912="",N(J912)=0),"",IF(F912/J912&lt;=cfg_Crit,"CRITICAL",IF(F912/J912&lt;=cfg_Low,"LOW","OK")))</f>
        <v/>
      </c>
      <c r="M912" s="98">
        <f>IF(B912="","",DATE(YEAR(B912),MONTH(B912),1))</f>
        <v/>
      </c>
      <c r="N912" s="86">
        <f>IF(OR(B912="",D912=""),"","CNT-"&amp;TEXT(ROW()-5,"00000"))</f>
        <v/>
      </c>
      <c r="O912" s="86">
        <f>IF(P912="","",D912&amp;"|"&amp;P912)</f>
        <v/>
      </c>
      <c r="P912" s="86">
        <f>IF(OR(D912="",F912=""),"",COUNTIFS($D$6:D912,D912,$F$6:F912,"&lt;&gt;"))</f>
        <v/>
      </c>
    </row>
    <row r="913" ht="20" customHeight="1">
      <c r="B913" s="93" t="n"/>
      <c r="C913" s="94">
        <f>IF(B913="","",WEEKNUM(B913,21))</f>
        <v/>
      </c>
      <c r="D913" s="95" t="n"/>
      <c r="E913" s="86">
        <f>IF(D913="","",IFERROR(INDEX(Eng_Item,MATCH(D913,Eng_Label,0)),"not in list"))</f>
        <v/>
      </c>
      <c r="F913" s="96" t="n"/>
      <c r="G913" s="87">
        <f>IF(OR(P913="",N(P913)&lt;=1),"",INDEX($F$6:$F$3005,MATCH(D913&amp;"|"&amp;(P913-1),$O$6:$O$3005,0)))</f>
        <v/>
      </c>
      <c r="H913" s="87">
        <f>IF(G913="","",MAX(0,G913-F913))</f>
        <v/>
      </c>
      <c r="I913" s="95" t="n"/>
      <c r="J913" s="87">
        <f>IF(D913="","",IFERROR(INDEX(Eng_PAR,MATCH(D913,Eng_Label,0)),""))</f>
        <v/>
      </c>
      <c r="K913" s="97">
        <f>IF(OR(F913="",J913=""),"",F913-J913)</f>
        <v/>
      </c>
      <c r="L913" s="86">
        <f>IF(OR(F913="",J913="",N(J913)=0),"",IF(F913/J913&lt;=cfg_Crit,"CRITICAL",IF(F913/J913&lt;=cfg_Low,"LOW","OK")))</f>
        <v/>
      </c>
      <c r="M913" s="98">
        <f>IF(B913="","",DATE(YEAR(B913),MONTH(B913),1))</f>
        <v/>
      </c>
      <c r="N913" s="86">
        <f>IF(OR(B913="",D913=""),"","CNT-"&amp;TEXT(ROW()-5,"00000"))</f>
        <v/>
      </c>
      <c r="O913" s="86">
        <f>IF(P913="","",D913&amp;"|"&amp;P913)</f>
        <v/>
      </c>
      <c r="P913" s="86">
        <f>IF(OR(D913="",F913=""),"",COUNTIFS($D$6:D913,D913,$F$6:F913,"&lt;&gt;"))</f>
        <v/>
      </c>
    </row>
    <row r="914" ht="20" customHeight="1">
      <c r="B914" s="93" t="n"/>
      <c r="C914" s="94">
        <f>IF(B914="","",WEEKNUM(B914,21))</f>
        <v/>
      </c>
      <c r="D914" s="95" t="n"/>
      <c r="E914" s="86">
        <f>IF(D914="","",IFERROR(INDEX(Eng_Item,MATCH(D914,Eng_Label,0)),"not in list"))</f>
        <v/>
      </c>
      <c r="F914" s="96" t="n"/>
      <c r="G914" s="87">
        <f>IF(OR(P914="",N(P914)&lt;=1),"",INDEX($F$6:$F$3005,MATCH(D914&amp;"|"&amp;(P914-1),$O$6:$O$3005,0)))</f>
        <v/>
      </c>
      <c r="H914" s="87">
        <f>IF(G914="","",MAX(0,G914-F914))</f>
        <v/>
      </c>
      <c r="I914" s="95" t="n"/>
      <c r="J914" s="87">
        <f>IF(D914="","",IFERROR(INDEX(Eng_PAR,MATCH(D914,Eng_Label,0)),""))</f>
        <v/>
      </c>
      <c r="K914" s="97">
        <f>IF(OR(F914="",J914=""),"",F914-J914)</f>
        <v/>
      </c>
      <c r="L914" s="86">
        <f>IF(OR(F914="",J914="",N(J914)=0),"",IF(F914/J914&lt;=cfg_Crit,"CRITICAL",IF(F914/J914&lt;=cfg_Low,"LOW","OK")))</f>
        <v/>
      </c>
      <c r="M914" s="98">
        <f>IF(B914="","",DATE(YEAR(B914),MONTH(B914),1))</f>
        <v/>
      </c>
      <c r="N914" s="86">
        <f>IF(OR(B914="",D914=""),"","CNT-"&amp;TEXT(ROW()-5,"00000"))</f>
        <v/>
      </c>
      <c r="O914" s="86">
        <f>IF(P914="","",D914&amp;"|"&amp;P914)</f>
        <v/>
      </c>
      <c r="P914" s="86">
        <f>IF(OR(D914="",F914=""),"",COUNTIFS($D$6:D914,D914,$F$6:F914,"&lt;&gt;"))</f>
        <v/>
      </c>
    </row>
    <row r="915" ht="20" customHeight="1">
      <c r="B915" s="93" t="n"/>
      <c r="C915" s="94">
        <f>IF(B915="","",WEEKNUM(B915,21))</f>
        <v/>
      </c>
      <c r="D915" s="95" t="n"/>
      <c r="E915" s="86">
        <f>IF(D915="","",IFERROR(INDEX(Eng_Item,MATCH(D915,Eng_Label,0)),"not in list"))</f>
        <v/>
      </c>
      <c r="F915" s="96" t="n"/>
      <c r="G915" s="87">
        <f>IF(OR(P915="",N(P915)&lt;=1),"",INDEX($F$6:$F$3005,MATCH(D915&amp;"|"&amp;(P915-1),$O$6:$O$3005,0)))</f>
        <v/>
      </c>
      <c r="H915" s="87">
        <f>IF(G915="","",MAX(0,G915-F915))</f>
        <v/>
      </c>
      <c r="I915" s="95" t="n"/>
      <c r="J915" s="87">
        <f>IF(D915="","",IFERROR(INDEX(Eng_PAR,MATCH(D915,Eng_Label,0)),""))</f>
        <v/>
      </c>
      <c r="K915" s="97">
        <f>IF(OR(F915="",J915=""),"",F915-J915)</f>
        <v/>
      </c>
      <c r="L915" s="86">
        <f>IF(OR(F915="",J915="",N(J915)=0),"",IF(F915/J915&lt;=cfg_Crit,"CRITICAL",IF(F915/J915&lt;=cfg_Low,"LOW","OK")))</f>
        <v/>
      </c>
      <c r="M915" s="98">
        <f>IF(B915="","",DATE(YEAR(B915),MONTH(B915),1))</f>
        <v/>
      </c>
      <c r="N915" s="86">
        <f>IF(OR(B915="",D915=""),"","CNT-"&amp;TEXT(ROW()-5,"00000"))</f>
        <v/>
      </c>
      <c r="O915" s="86">
        <f>IF(P915="","",D915&amp;"|"&amp;P915)</f>
        <v/>
      </c>
      <c r="P915" s="86">
        <f>IF(OR(D915="",F915=""),"",COUNTIFS($D$6:D915,D915,$F$6:F915,"&lt;&gt;"))</f>
        <v/>
      </c>
    </row>
    <row r="916" ht="20" customHeight="1">
      <c r="B916" s="93" t="n"/>
      <c r="C916" s="94">
        <f>IF(B916="","",WEEKNUM(B916,21))</f>
        <v/>
      </c>
      <c r="D916" s="95" t="n"/>
      <c r="E916" s="86">
        <f>IF(D916="","",IFERROR(INDEX(Eng_Item,MATCH(D916,Eng_Label,0)),"not in list"))</f>
        <v/>
      </c>
      <c r="F916" s="96" t="n"/>
      <c r="G916" s="87">
        <f>IF(OR(P916="",N(P916)&lt;=1),"",INDEX($F$6:$F$3005,MATCH(D916&amp;"|"&amp;(P916-1),$O$6:$O$3005,0)))</f>
        <v/>
      </c>
      <c r="H916" s="87">
        <f>IF(G916="","",MAX(0,G916-F916))</f>
        <v/>
      </c>
      <c r="I916" s="95" t="n"/>
      <c r="J916" s="87">
        <f>IF(D916="","",IFERROR(INDEX(Eng_PAR,MATCH(D916,Eng_Label,0)),""))</f>
        <v/>
      </c>
      <c r="K916" s="97">
        <f>IF(OR(F916="",J916=""),"",F916-J916)</f>
        <v/>
      </c>
      <c r="L916" s="86">
        <f>IF(OR(F916="",J916="",N(J916)=0),"",IF(F916/J916&lt;=cfg_Crit,"CRITICAL",IF(F916/J916&lt;=cfg_Low,"LOW","OK")))</f>
        <v/>
      </c>
      <c r="M916" s="98">
        <f>IF(B916="","",DATE(YEAR(B916),MONTH(B916),1))</f>
        <v/>
      </c>
      <c r="N916" s="86">
        <f>IF(OR(B916="",D916=""),"","CNT-"&amp;TEXT(ROW()-5,"00000"))</f>
        <v/>
      </c>
      <c r="O916" s="86">
        <f>IF(P916="","",D916&amp;"|"&amp;P916)</f>
        <v/>
      </c>
      <c r="P916" s="86">
        <f>IF(OR(D916="",F916=""),"",COUNTIFS($D$6:D916,D916,$F$6:F916,"&lt;&gt;"))</f>
        <v/>
      </c>
    </row>
    <row r="917" ht="20" customHeight="1">
      <c r="B917" s="93" t="n"/>
      <c r="C917" s="94">
        <f>IF(B917="","",WEEKNUM(B917,21))</f>
        <v/>
      </c>
      <c r="D917" s="95" t="n"/>
      <c r="E917" s="86">
        <f>IF(D917="","",IFERROR(INDEX(Eng_Item,MATCH(D917,Eng_Label,0)),"not in list"))</f>
        <v/>
      </c>
      <c r="F917" s="96" t="n"/>
      <c r="G917" s="87">
        <f>IF(OR(P917="",N(P917)&lt;=1),"",INDEX($F$6:$F$3005,MATCH(D917&amp;"|"&amp;(P917-1),$O$6:$O$3005,0)))</f>
        <v/>
      </c>
      <c r="H917" s="87">
        <f>IF(G917="","",MAX(0,G917-F917))</f>
        <v/>
      </c>
      <c r="I917" s="95" t="n"/>
      <c r="J917" s="87">
        <f>IF(D917="","",IFERROR(INDEX(Eng_PAR,MATCH(D917,Eng_Label,0)),""))</f>
        <v/>
      </c>
      <c r="K917" s="97">
        <f>IF(OR(F917="",J917=""),"",F917-J917)</f>
        <v/>
      </c>
      <c r="L917" s="86">
        <f>IF(OR(F917="",J917="",N(J917)=0),"",IF(F917/J917&lt;=cfg_Crit,"CRITICAL",IF(F917/J917&lt;=cfg_Low,"LOW","OK")))</f>
        <v/>
      </c>
      <c r="M917" s="98">
        <f>IF(B917="","",DATE(YEAR(B917),MONTH(B917),1))</f>
        <v/>
      </c>
      <c r="N917" s="86">
        <f>IF(OR(B917="",D917=""),"","CNT-"&amp;TEXT(ROW()-5,"00000"))</f>
        <v/>
      </c>
      <c r="O917" s="86">
        <f>IF(P917="","",D917&amp;"|"&amp;P917)</f>
        <v/>
      </c>
      <c r="P917" s="86">
        <f>IF(OR(D917="",F917=""),"",COUNTIFS($D$6:D917,D917,$F$6:F917,"&lt;&gt;"))</f>
        <v/>
      </c>
    </row>
    <row r="918" ht="20" customHeight="1">
      <c r="B918" s="93" t="n"/>
      <c r="C918" s="94">
        <f>IF(B918="","",WEEKNUM(B918,21))</f>
        <v/>
      </c>
      <c r="D918" s="95" t="n"/>
      <c r="E918" s="86">
        <f>IF(D918="","",IFERROR(INDEX(Eng_Item,MATCH(D918,Eng_Label,0)),"not in list"))</f>
        <v/>
      </c>
      <c r="F918" s="96" t="n"/>
      <c r="G918" s="87">
        <f>IF(OR(P918="",N(P918)&lt;=1),"",INDEX($F$6:$F$3005,MATCH(D918&amp;"|"&amp;(P918-1),$O$6:$O$3005,0)))</f>
        <v/>
      </c>
      <c r="H918" s="87">
        <f>IF(G918="","",MAX(0,G918-F918))</f>
        <v/>
      </c>
      <c r="I918" s="95" t="n"/>
      <c r="J918" s="87">
        <f>IF(D918="","",IFERROR(INDEX(Eng_PAR,MATCH(D918,Eng_Label,0)),""))</f>
        <v/>
      </c>
      <c r="K918" s="97">
        <f>IF(OR(F918="",J918=""),"",F918-J918)</f>
        <v/>
      </c>
      <c r="L918" s="86">
        <f>IF(OR(F918="",J918="",N(J918)=0),"",IF(F918/J918&lt;=cfg_Crit,"CRITICAL",IF(F918/J918&lt;=cfg_Low,"LOW","OK")))</f>
        <v/>
      </c>
      <c r="M918" s="98">
        <f>IF(B918="","",DATE(YEAR(B918),MONTH(B918),1))</f>
        <v/>
      </c>
      <c r="N918" s="86">
        <f>IF(OR(B918="",D918=""),"","CNT-"&amp;TEXT(ROW()-5,"00000"))</f>
        <v/>
      </c>
      <c r="O918" s="86">
        <f>IF(P918="","",D918&amp;"|"&amp;P918)</f>
        <v/>
      </c>
      <c r="P918" s="86">
        <f>IF(OR(D918="",F918=""),"",COUNTIFS($D$6:D918,D918,$F$6:F918,"&lt;&gt;"))</f>
        <v/>
      </c>
    </row>
    <row r="919" ht="20" customHeight="1">
      <c r="B919" s="93" t="n"/>
      <c r="C919" s="94">
        <f>IF(B919="","",WEEKNUM(B919,21))</f>
        <v/>
      </c>
      <c r="D919" s="95" t="n"/>
      <c r="E919" s="86">
        <f>IF(D919="","",IFERROR(INDEX(Eng_Item,MATCH(D919,Eng_Label,0)),"not in list"))</f>
        <v/>
      </c>
      <c r="F919" s="96" t="n"/>
      <c r="G919" s="87">
        <f>IF(OR(P919="",N(P919)&lt;=1),"",INDEX($F$6:$F$3005,MATCH(D919&amp;"|"&amp;(P919-1),$O$6:$O$3005,0)))</f>
        <v/>
      </c>
      <c r="H919" s="87">
        <f>IF(G919="","",MAX(0,G919-F919))</f>
        <v/>
      </c>
      <c r="I919" s="95" t="n"/>
      <c r="J919" s="87">
        <f>IF(D919="","",IFERROR(INDEX(Eng_PAR,MATCH(D919,Eng_Label,0)),""))</f>
        <v/>
      </c>
      <c r="K919" s="97">
        <f>IF(OR(F919="",J919=""),"",F919-J919)</f>
        <v/>
      </c>
      <c r="L919" s="86">
        <f>IF(OR(F919="",J919="",N(J919)=0),"",IF(F919/J919&lt;=cfg_Crit,"CRITICAL",IF(F919/J919&lt;=cfg_Low,"LOW","OK")))</f>
        <v/>
      </c>
      <c r="M919" s="98">
        <f>IF(B919="","",DATE(YEAR(B919),MONTH(B919),1))</f>
        <v/>
      </c>
      <c r="N919" s="86">
        <f>IF(OR(B919="",D919=""),"","CNT-"&amp;TEXT(ROW()-5,"00000"))</f>
        <v/>
      </c>
      <c r="O919" s="86">
        <f>IF(P919="","",D919&amp;"|"&amp;P919)</f>
        <v/>
      </c>
      <c r="P919" s="86">
        <f>IF(OR(D919="",F919=""),"",COUNTIFS($D$6:D919,D919,$F$6:F919,"&lt;&gt;"))</f>
        <v/>
      </c>
    </row>
    <row r="920" ht="20" customHeight="1">
      <c r="B920" s="93" t="n"/>
      <c r="C920" s="94">
        <f>IF(B920="","",WEEKNUM(B920,21))</f>
        <v/>
      </c>
      <c r="D920" s="95" t="n"/>
      <c r="E920" s="86">
        <f>IF(D920="","",IFERROR(INDEX(Eng_Item,MATCH(D920,Eng_Label,0)),"not in list"))</f>
        <v/>
      </c>
      <c r="F920" s="96" t="n"/>
      <c r="G920" s="87">
        <f>IF(OR(P920="",N(P920)&lt;=1),"",INDEX($F$6:$F$3005,MATCH(D920&amp;"|"&amp;(P920-1),$O$6:$O$3005,0)))</f>
        <v/>
      </c>
      <c r="H920" s="87">
        <f>IF(G920="","",MAX(0,G920-F920))</f>
        <v/>
      </c>
      <c r="I920" s="95" t="n"/>
      <c r="J920" s="87">
        <f>IF(D920="","",IFERROR(INDEX(Eng_PAR,MATCH(D920,Eng_Label,0)),""))</f>
        <v/>
      </c>
      <c r="K920" s="97">
        <f>IF(OR(F920="",J920=""),"",F920-J920)</f>
        <v/>
      </c>
      <c r="L920" s="86">
        <f>IF(OR(F920="",J920="",N(J920)=0),"",IF(F920/J920&lt;=cfg_Crit,"CRITICAL",IF(F920/J920&lt;=cfg_Low,"LOW","OK")))</f>
        <v/>
      </c>
      <c r="M920" s="98">
        <f>IF(B920="","",DATE(YEAR(B920),MONTH(B920),1))</f>
        <v/>
      </c>
      <c r="N920" s="86">
        <f>IF(OR(B920="",D920=""),"","CNT-"&amp;TEXT(ROW()-5,"00000"))</f>
        <v/>
      </c>
      <c r="O920" s="86">
        <f>IF(P920="","",D920&amp;"|"&amp;P920)</f>
        <v/>
      </c>
      <c r="P920" s="86">
        <f>IF(OR(D920="",F920=""),"",COUNTIFS($D$6:D920,D920,$F$6:F920,"&lt;&gt;"))</f>
        <v/>
      </c>
    </row>
    <row r="921" ht="20" customHeight="1">
      <c r="B921" s="93" t="n"/>
      <c r="C921" s="94">
        <f>IF(B921="","",WEEKNUM(B921,21))</f>
        <v/>
      </c>
      <c r="D921" s="95" t="n"/>
      <c r="E921" s="86">
        <f>IF(D921="","",IFERROR(INDEX(Eng_Item,MATCH(D921,Eng_Label,0)),"not in list"))</f>
        <v/>
      </c>
      <c r="F921" s="96" t="n"/>
      <c r="G921" s="87">
        <f>IF(OR(P921="",N(P921)&lt;=1),"",INDEX($F$6:$F$3005,MATCH(D921&amp;"|"&amp;(P921-1),$O$6:$O$3005,0)))</f>
        <v/>
      </c>
      <c r="H921" s="87">
        <f>IF(G921="","",MAX(0,G921-F921))</f>
        <v/>
      </c>
      <c r="I921" s="95" t="n"/>
      <c r="J921" s="87">
        <f>IF(D921="","",IFERROR(INDEX(Eng_PAR,MATCH(D921,Eng_Label,0)),""))</f>
        <v/>
      </c>
      <c r="K921" s="97">
        <f>IF(OR(F921="",J921=""),"",F921-J921)</f>
        <v/>
      </c>
      <c r="L921" s="86">
        <f>IF(OR(F921="",J921="",N(J921)=0),"",IF(F921/J921&lt;=cfg_Crit,"CRITICAL",IF(F921/J921&lt;=cfg_Low,"LOW","OK")))</f>
        <v/>
      </c>
      <c r="M921" s="98">
        <f>IF(B921="","",DATE(YEAR(B921),MONTH(B921),1))</f>
        <v/>
      </c>
      <c r="N921" s="86">
        <f>IF(OR(B921="",D921=""),"","CNT-"&amp;TEXT(ROW()-5,"00000"))</f>
        <v/>
      </c>
      <c r="O921" s="86">
        <f>IF(P921="","",D921&amp;"|"&amp;P921)</f>
        <v/>
      </c>
      <c r="P921" s="86">
        <f>IF(OR(D921="",F921=""),"",COUNTIFS($D$6:D921,D921,$F$6:F921,"&lt;&gt;"))</f>
        <v/>
      </c>
    </row>
    <row r="922" ht="20" customHeight="1">
      <c r="B922" s="93" t="n"/>
      <c r="C922" s="94">
        <f>IF(B922="","",WEEKNUM(B922,21))</f>
        <v/>
      </c>
      <c r="D922" s="95" t="n"/>
      <c r="E922" s="86">
        <f>IF(D922="","",IFERROR(INDEX(Eng_Item,MATCH(D922,Eng_Label,0)),"not in list"))</f>
        <v/>
      </c>
      <c r="F922" s="96" t="n"/>
      <c r="G922" s="87">
        <f>IF(OR(P922="",N(P922)&lt;=1),"",INDEX($F$6:$F$3005,MATCH(D922&amp;"|"&amp;(P922-1),$O$6:$O$3005,0)))</f>
        <v/>
      </c>
      <c r="H922" s="87">
        <f>IF(G922="","",MAX(0,G922-F922))</f>
        <v/>
      </c>
      <c r="I922" s="95" t="n"/>
      <c r="J922" s="87">
        <f>IF(D922="","",IFERROR(INDEX(Eng_PAR,MATCH(D922,Eng_Label,0)),""))</f>
        <v/>
      </c>
      <c r="K922" s="97">
        <f>IF(OR(F922="",J922=""),"",F922-J922)</f>
        <v/>
      </c>
      <c r="L922" s="86">
        <f>IF(OR(F922="",J922="",N(J922)=0),"",IF(F922/J922&lt;=cfg_Crit,"CRITICAL",IF(F922/J922&lt;=cfg_Low,"LOW","OK")))</f>
        <v/>
      </c>
      <c r="M922" s="98">
        <f>IF(B922="","",DATE(YEAR(B922),MONTH(B922),1))</f>
        <v/>
      </c>
      <c r="N922" s="86">
        <f>IF(OR(B922="",D922=""),"","CNT-"&amp;TEXT(ROW()-5,"00000"))</f>
        <v/>
      </c>
      <c r="O922" s="86">
        <f>IF(P922="","",D922&amp;"|"&amp;P922)</f>
        <v/>
      </c>
      <c r="P922" s="86">
        <f>IF(OR(D922="",F922=""),"",COUNTIFS($D$6:D922,D922,$F$6:F922,"&lt;&gt;"))</f>
        <v/>
      </c>
    </row>
    <row r="923" ht="20" customHeight="1">
      <c r="B923" s="93" t="n"/>
      <c r="C923" s="94">
        <f>IF(B923="","",WEEKNUM(B923,21))</f>
        <v/>
      </c>
      <c r="D923" s="95" t="n"/>
      <c r="E923" s="86">
        <f>IF(D923="","",IFERROR(INDEX(Eng_Item,MATCH(D923,Eng_Label,0)),"not in list"))</f>
        <v/>
      </c>
      <c r="F923" s="96" t="n"/>
      <c r="G923" s="87">
        <f>IF(OR(P923="",N(P923)&lt;=1),"",INDEX($F$6:$F$3005,MATCH(D923&amp;"|"&amp;(P923-1),$O$6:$O$3005,0)))</f>
        <v/>
      </c>
      <c r="H923" s="87">
        <f>IF(G923="","",MAX(0,G923-F923))</f>
        <v/>
      </c>
      <c r="I923" s="95" t="n"/>
      <c r="J923" s="87">
        <f>IF(D923="","",IFERROR(INDEX(Eng_PAR,MATCH(D923,Eng_Label,0)),""))</f>
        <v/>
      </c>
      <c r="K923" s="97">
        <f>IF(OR(F923="",J923=""),"",F923-J923)</f>
        <v/>
      </c>
      <c r="L923" s="86">
        <f>IF(OR(F923="",J923="",N(J923)=0),"",IF(F923/J923&lt;=cfg_Crit,"CRITICAL",IF(F923/J923&lt;=cfg_Low,"LOW","OK")))</f>
        <v/>
      </c>
      <c r="M923" s="98">
        <f>IF(B923="","",DATE(YEAR(B923),MONTH(B923),1))</f>
        <v/>
      </c>
      <c r="N923" s="86">
        <f>IF(OR(B923="",D923=""),"","CNT-"&amp;TEXT(ROW()-5,"00000"))</f>
        <v/>
      </c>
      <c r="O923" s="86">
        <f>IF(P923="","",D923&amp;"|"&amp;P923)</f>
        <v/>
      </c>
      <c r="P923" s="86">
        <f>IF(OR(D923="",F923=""),"",COUNTIFS($D$6:D923,D923,$F$6:F923,"&lt;&gt;"))</f>
        <v/>
      </c>
    </row>
    <row r="924" ht="20" customHeight="1">
      <c r="B924" s="93" t="n"/>
      <c r="C924" s="94">
        <f>IF(B924="","",WEEKNUM(B924,21))</f>
        <v/>
      </c>
      <c r="D924" s="95" t="n"/>
      <c r="E924" s="86">
        <f>IF(D924="","",IFERROR(INDEX(Eng_Item,MATCH(D924,Eng_Label,0)),"not in list"))</f>
        <v/>
      </c>
      <c r="F924" s="96" t="n"/>
      <c r="G924" s="87">
        <f>IF(OR(P924="",N(P924)&lt;=1),"",INDEX($F$6:$F$3005,MATCH(D924&amp;"|"&amp;(P924-1),$O$6:$O$3005,0)))</f>
        <v/>
      </c>
      <c r="H924" s="87">
        <f>IF(G924="","",MAX(0,G924-F924))</f>
        <v/>
      </c>
      <c r="I924" s="95" t="n"/>
      <c r="J924" s="87">
        <f>IF(D924="","",IFERROR(INDEX(Eng_PAR,MATCH(D924,Eng_Label,0)),""))</f>
        <v/>
      </c>
      <c r="K924" s="97">
        <f>IF(OR(F924="",J924=""),"",F924-J924)</f>
        <v/>
      </c>
      <c r="L924" s="86">
        <f>IF(OR(F924="",J924="",N(J924)=0),"",IF(F924/J924&lt;=cfg_Crit,"CRITICAL",IF(F924/J924&lt;=cfg_Low,"LOW","OK")))</f>
        <v/>
      </c>
      <c r="M924" s="98">
        <f>IF(B924="","",DATE(YEAR(B924),MONTH(B924),1))</f>
        <v/>
      </c>
      <c r="N924" s="86">
        <f>IF(OR(B924="",D924=""),"","CNT-"&amp;TEXT(ROW()-5,"00000"))</f>
        <v/>
      </c>
      <c r="O924" s="86">
        <f>IF(P924="","",D924&amp;"|"&amp;P924)</f>
        <v/>
      </c>
      <c r="P924" s="86">
        <f>IF(OR(D924="",F924=""),"",COUNTIFS($D$6:D924,D924,$F$6:F924,"&lt;&gt;"))</f>
        <v/>
      </c>
    </row>
    <row r="925" ht="20" customHeight="1">
      <c r="B925" s="93" t="n"/>
      <c r="C925" s="94">
        <f>IF(B925="","",WEEKNUM(B925,21))</f>
        <v/>
      </c>
      <c r="D925" s="95" t="n"/>
      <c r="E925" s="86">
        <f>IF(D925="","",IFERROR(INDEX(Eng_Item,MATCH(D925,Eng_Label,0)),"not in list"))</f>
        <v/>
      </c>
      <c r="F925" s="96" t="n"/>
      <c r="G925" s="87">
        <f>IF(OR(P925="",N(P925)&lt;=1),"",INDEX($F$6:$F$3005,MATCH(D925&amp;"|"&amp;(P925-1),$O$6:$O$3005,0)))</f>
        <v/>
      </c>
      <c r="H925" s="87">
        <f>IF(G925="","",MAX(0,G925-F925))</f>
        <v/>
      </c>
      <c r="I925" s="95" t="n"/>
      <c r="J925" s="87">
        <f>IF(D925="","",IFERROR(INDEX(Eng_PAR,MATCH(D925,Eng_Label,0)),""))</f>
        <v/>
      </c>
      <c r="K925" s="97">
        <f>IF(OR(F925="",J925=""),"",F925-J925)</f>
        <v/>
      </c>
      <c r="L925" s="86">
        <f>IF(OR(F925="",J925="",N(J925)=0),"",IF(F925/J925&lt;=cfg_Crit,"CRITICAL",IF(F925/J925&lt;=cfg_Low,"LOW","OK")))</f>
        <v/>
      </c>
      <c r="M925" s="98">
        <f>IF(B925="","",DATE(YEAR(B925),MONTH(B925),1))</f>
        <v/>
      </c>
      <c r="N925" s="86">
        <f>IF(OR(B925="",D925=""),"","CNT-"&amp;TEXT(ROW()-5,"00000"))</f>
        <v/>
      </c>
      <c r="O925" s="86">
        <f>IF(P925="","",D925&amp;"|"&amp;P925)</f>
        <v/>
      </c>
      <c r="P925" s="86">
        <f>IF(OR(D925="",F925=""),"",COUNTIFS($D$6:D925,D925,$F$6:F925,"&lt;&gt;"))</f>
        <v/>
      </c>
    </row>
    <row r="926" ht="20" customHeight="1">
      <c r="B926" s="93" t="n"/>
      <c r="C926" s="94">
        <f>IF(B926="","",WEEKNUM(B926,21))</f>
        <v/>
      </c>
      <c r="D926" s="95" t="n"/>
      <c r="E926" s="86">
        <f>IF(D926="","",IFERROR(INDEX(Eng_Item,MATCH(D926,Eng_Label,0)),"not in list"))</f>
        <v/>
      </c>
      <c r="F926" s="96" t="n"/>
      <c r="G926" s="87">
        <f>IF(OR(P926="",N(P926)&lt;=1),"",INDEX($F$6:$F$3005,MATCH(D926&amp;"|"&amp;(P926-1),$O$6:$O$3005,0)))</f>
        <v/>
      </c>
      <c r="H926" s="87">
        <f>IF(G926="","",MAX(0,G926-F926))</f>
        <v/>
      </c>
      <c r="I926" s="95" t="n"/>
      <c r="J926" s="87">
        <f>IF(D926="","",IFERROR(INDEX(Eng_PAR,MATCH(D926,Eng_Label,0)),""))</f>
        <v/>
      </c>
      <c r="K926" s="97">
        <f>IF(OR(F926="",J926=""),"",F926-J926)</f>
        <v/>
      </c>
      <c r="L926" s="86">
        <f>IF(OR(F926="",J926="",N(J926)=0),"",IF(F926/J926&lt;=cfg_Crit,"CRITICAL",IF(F926/J926&lt;=cfg_Low,"LOW","OK")))</f>
        <v/>
      </c>
      <c r="M926" s="98">
        <f>IF(B926="","",DATE(YEAR(B926),MONTH(B926),1))</f>
        <v/>
      </c>
      <c r="N926" s="86">
        <f>IF(OR(B926="",D926=""),"","CNT-"&amp;TEXT(ROW()-5,"00000"))</f>
        <v/>
      </c>
      <c r="O926" s="86">
        <f>IF(P926="","",D926&amp;"|"&amp;P926)</f>
        <v/>
      </c>
      <c r="P926" s="86">
        <f>IF(OR(D926="",F926=""),"",COUNTIFS($D$6:D926,D926,$F$6:F926,"&lt;&gt;"))</f>
        <v/>
      </c>
    </row>
    <row r="927" ht="20" customHeight="1">
      <c r="B927" s="93" t="n"/>
      <c r="C927" s="94">
        <f>IF(B927="","",WEEKNUM(B927,21))</f>
        <v/>
      </c>
      <c r="D927" s="95" t="n"/>
      <c r="E927" s="86">
        <f>IF(D927="","",IFERROR(INDEX(Eng_Item,MATCH(D927,Eng_Label,0)),"not in list"))</f>
        <v/>
      </c>
      <c r="F927" s="96" t="n"/>
      <c r="G927" s="87">
        <f>IF(OR(P927="",N(P927)&lt;=1),"",INDEX($F$6:$F$3005,MATCH(D927&amp;"|"&amp;(P927-1),$O$6:$O$3005,0)))</f>
        <v/>
      </c>
      <c r="H927" s="87">
        <f>IF(G927="","",MAX(0,G927-F927))</f>
        <v/>
      </c>
      <c r="I927" s="95" t="n"/>
      <c r="J927" s="87">
        <f>IF(D927="","",IFERROR(INDEX(Eng_PAR,MATCH(D927,Eng_Label,0)),""))</f>
        <v/>
      </c>
      <c r="K927" s="97">
        <f>IF(OR(F927="",J927=""),"",F927-J927)</f>
        <v/>
      </c>
      <c r="L927" s="86">
        <f>IF(OR(F927="",J927="",N(J927)=0),"",IF(F927/J927&lt;=cfg_Crit,"CRITICAL",IF(F927/J927&lt;=cfg_Low,"LOW","OK")))</f>
        <v/>
      </c>
      <c r="M927" s="98">
        <f>IF(B927="","",DATE(YEAR(B927),MONTH(B927),1))</f>
        <v/>
      </c>
      <c r="N927" s="86">
        <f>IF(OR(B927="",D927=""),"","CNT-"&amp;TEXT(ROW()-5,"00000"))</f>
        <v/>
      </c>
      <c r="O927" s="86">
        <f>IF(P927="","",D927&amp;"|"&amp;P927)</f>
        <v/>
      </c>
      <c r="P927" s="86">
        <f>IF(OR(D927="",F927=""),"",COUNTIFS($D$6:D927,D927,$F$6:F927,"&lt;&gt;"))</f>
        <v/>
      </c>
    </row>
    <row r="928" ht="20" customHeight="1">
      <c r="B928" s="93" t="n"/>
      <c r="C928" s="94">
        <f>IF(B928="","",WEEKNUM(B928,21))</f>
        <v/>
      </c>
      <c r="D928" s="95" t="n"/>
      <c r="E928" s="86">
        <f>IF(D928="","",IFERROR(INDEX(Eng_Item,MATCH(D928,Eng_Label,0)),"not in list"))</f>
        <v/>
      </c>
      <c r="F928" s="96" t="n"/>
      <c r="G928" s="87">
        <f>IF(OR(P928="",N(P928)&lt;=1),"",INDEX($F$6:$F$3005,MATCH(D928&amp;"|"&amp;(P928-1),$O$6:$O$3005,0)))</f>
        <v/>
      </c>
      <c r="H928" s="87">
        <f>IF(G928="","",MAX(0,G928-F928))</f>
        <v/>
      </c>
      <c r="I928" s="95" t="n"/>
      <c r="J928" s="87">
        <f>IF(D928="","",IFERROR(INDEX(Eng_PAR,MATCH(D928,Eng_Label,0)),""))</f>
        <v/>
      </c>
      <c r="K928" s="97">
        <f>IF(OR(F928="",J928=""),"",F928-J928)</f>
        <v/>
      </c>
      <c r="L928" s="86">
        <f>IF(OR(F928="",J928="",N(J928)=0),"",IF(F928/J928&lt;=cfg_Crit,"CRITICAL",IF(F928/J928&lt;=cfg_Low,"LOW","OK")))</f>
        <v/>
      </c>
      <c r="M928" s="98">
        <f>IF(B928="","",DATE(YEAR(B928),MONTH(B928),1))</f>
        <v/>
      </c>
      <c r="N928" s="86">
        <f>IF(OR(B928="",D928=""),"","CNT-"&amp;TEXT(ROW()-5,"00000"))</f>
        <v/>
      </c>
      <c r="O928" s="86">
        <f>IF(P928="","",D928&amp;"|"&amp;P928)</f>
        <v/>
      </c>
      <c r="P928" s="86">
        <f>IF(OR(D928="",F928=""),"",COUNTIFS($D$6:D928,D928,$F$6:F928,"&lt;&gt;"))</f>
        <v/>
      </c>
    </row>
    <row r="929" ht="20" customHeight="1">
      <c r="B929" s="93" t="n"/>
      <c r="C929" s="94">
        <f>IF(B929="","",WEEKNUM(B929,21))</f>
        <v/>
      </c>
      <c r="D929" s="95" t="n"/>
      <c r="E929" s="86">
        <f>IF(D929="","",IFERROR(INDEX(Eng_Item,MATCH(D929,Eng_Label,0)),"not in list"))</f>
        <v/>
      </c>
      <c r="F929" s="96" t="n"/>
      <c r="G929" s="87">
        <f>IF(OR(P929="",N(P929)&lt;=1),"",INDEX($F$6:$F$3005,MATCH(D929&amp;"|"&amp;(P929-1),$O$6:$O$3005,0)))</f>
        <v/>
      </c>
      <c r="H929" s="87">
        <f>IF(G929="","",MAX(0,G929-F929))</f>
        <v/>
      </c>
      <c r="I929" s="95" t="n"/>
      <c r="J929" s="87">
        <f>IF(D929="","",IFERROR(INDEX(Eng_PAR,MATCH(D929,Eng_Label,0)),""))</f>
        <v/>
      </c>
      <c r="K929" s="97">
        <f>IF(OR(F929="",J929=""),"",F929-J929)</f>
        <v/>
      </c>
      <c r="L929" s="86">
        <f>IF(OR(F929="",J929="",N(J929)=0),"",IF(F929/J929&lt;=cfg_Crit,"CRITICAL",IF(F929/J929&lt;=cfg_Low,"LOW","OK")))</f>
        <v/>
      </c>
      <c r="M929" s="98">
        <f>IF(B929="","",DATE(YEAR(B929),MONTH(B929),1))</f>
        <v/>
      </c>
      <c r="N929" s="86">
        <f>IF(OR(B929="",D929=""),"","CNT-"&amp;TEXT(ROW()-5,"00000"))</f>
        <v/>
      </c>
      <c r="O929" s="86">
        <f>IF(P929="","",D929&amp;"|"&amp;P929)</f>
        <v/>
      </c>
      <c r="P929" s="86">
        <f>IF(OR(D929="",F929=""),"",COUNTIFS($D$6:D929,D929,$F$6:F929,"&lt;&gt;"))</f>
        <v/>
      </c>
    </row>
    <row r="930" ht="20" customHeight="1">
      <c r="B930" s="93" t="n"/>
      <c r="C930" s="94">
        <f>IF(B930="","",WEEKNUM(B930,21))</f>
        <v/>
      </c>
      <c r="D930" s="95" t="n"/>
      <c r="E930" s="86">
        <f>IF(D930="","",IFERROR(INDEX(Eng_Item,MATCH(D930,Eng_Label,0)),"not in list"))</f>
        <v/>
      </c>
      <c r="F930" s="96" t="n"/>
      <c r="G930" s="87">
        <f>IF(OR(P930="",N(P930)&lt;=1),"",INDEX($F$6:$F$3005,MATCH(D930&amp;"|"&amp;(P930-1),$O$6:$O$3005,0)))</f>
        <v/>
      </c>
      <c r="H930" s="87">
        <f>IF(G930="","",MAX(0,G930-F930))</f>
        <v/>
      </c>
      <c r="I930" s="95" t="n"/>
      <c r="J930" s="87">
        <f>IF(D930="","",IFERROR(INDEX(Eng_PAR,MATCH(D930,Eng_Label,0)),""))</f>
        <v/>
      </c>
      <c r="K930" s="97">
        <f>IF(OR(F930="",J930=""),"",F930-J930)</f>
        <v/>
      </c>
      <c r="L930" s="86">
        <f>IF(OR(F930="",J930="",N(J930)=0),"",IF(F930/J930&lt;=cfg_Crit,"CRITICAL",IF(F930/J930&lt;=cfg_Low,"LOW","OK")))</f>
        <v/>
      </c>
      <c r="M930" s="98">
        <f>IF(B930="","",DATE(YEAR(B930),MONTH(B930),1))</f>
        <v/>
      </c>
      <c r="N930" s="86">
        <f>IF(OR(B930="",D930=""),"","CNT-"&amp;TEXT(ROW()-5,"00000"))</f>
        <v/>
      </c>
      <c r="O930" s="86">
        <f>IF(P930="","",D930&amp;"|"&amp;P930)</f>
        <v/>
      </c>
      <c r="P930" s="86">
        <f>IF(OR(D930="",F930=""),"",COUNTIFS($D$6:D930,D930,$F$6:F930,"&lt;&gt;"))</f>
        <v/>
      </c>
    </row>
    <row r="931" ht="20" customHeight="1">
      <c r="B931" s="93" t="n"/>
      <c r="C931" s="94">
        <f>IF(B931="","",WEEKNUM(B931,21))</f>
        <v/>
      </c>
      <c r="D931" s="95" t="n"/>
      <c r="E931" s="86">
        <f>IF(D931="","",IFERROR(INDEX(Eng_Item,MATCH(D931,Eng_Label,0)),"not in list"))</f>
        <v/>
      </c>
      <c r="F931" s="96" t="n"/>
      <c r="G931" s="87">
        <f>IF(OR(P931="",N(P931)&lt;=1),"",INDEX($F$6:$F$3005,MATCH(D931&amp;"|"&amp;(P931-1),$O$6:$O$3005,0)))</f>
        <v/>
      </c>
      <c r="H931" s="87">
        <f>IF(G931="","",MAX(0,G931-F931))</f>
        <v/>
      </c>
      <c r="I931" s="95" t="n"/>
      <c r="J931" s="87">
        <f>IF(D931="","",IFERROR(INDEX(Eng_PAR,MATCH(D931,Eng_Label,0)),""))</f>
        <v/>
      </c>
      <c r="K931" s="97">
        <f>IF(OR(F931="",J931=""),"",F931-J931)</f>
        <v/>
      </c>
      <c r="L931" s="86">
        <f>IF(OR(F931="",J931="",N(J931)=0),"",IF(F931/J931&lt;=cfg_Crit,"CRITICAL",IF(F931/J931&lt;=cfg_Low,"LOW","OK")))</f>
        <v/>
      </c>
      <c r="M931" s="98">
        <f>IF(B931="","",DATE(YEAR(B931),MONTH(B931),1))</f>
        <v/>
      </c>
      <c r="N931" s="86">
        <f>IF(OR(B931="",D931=""),"","CNT-"&amp;TEXT(ROW()-5,"00000"))</f>
        <v/>
      </c>
      <c r="O931" s="86">
        <f>IF(P931="","",D931&amp;"|"&amp;P931)</f>
        <v/>
      </c>
      <c r="P931" s="86">
        <f>IF(OR(D931="",F931=""),"",COUNTIFS($D$6:D931,D931,$F$6:F931,"&lt;&gt;"))</f>
        <v/>
      </c>
    </row>
    <row r="932" ht="20" customHeight="1">
      <c r="B932" s="93" t="n"/>
      <c r="C932" s="94">
        <f>IF(B932="","",WEEKNUM(B932,21))</f>
        <v/>
      </c>
      <c r="D932" s="95" t="n"/>
      <c r="E932" s="86">
        <f>IF(D932="","",IFERROR(INDEX(Eng_Item,MATCH(D932,Eng_Label,0)),"not in list"))</f>
        <v/>
      </c>
      <c r="F932" s="96" t="n"/>
      <c r="G932" s="87">
        <f>IF(OR(P932="",N(P932)&lt;=1),"",INDEX($F$6:$F$3005,MATCH(D932&amp;"|"&amp;(P932-1),$O$6:$O$3005,0)))</f>
        <v/>
      </c>
      <c r="H932" s="87">
        <f>IF(G932="","",MAX(0,G932-F932))</f>
        <v/>
      </c>
      <c r="I932" s="95" t="n"/>
      <c r="J932" s="87">
        <f>IF(D932="","",IFERROR(INDEX(Eng_PAR,MATCH(D932,Eng_Label,0)),""))</f>
        <v/>
      </c>
      <c r="K932" s="97">
        <f>IF(OR(F932="",J932=""),"",F932-J932)</f>
        <v/>
      </c>
      <c r="L932" s="86">
        <f>IF(OR(F932="",J932="",N(J932)=0),"",IF(F932/J932&lt;=cfg_Crit,"CRITICAL",IF(F932/J932&lt;=cfg_Low,"LOW","OK")))</f>
        <v/>
      </c>
      <c r="M932" s="98">
        <f>IF(B932="","",DATE(YEAR(B932),MONTH(B932),1))</f>
        <v/>
      </c>
      <c r="N932" s="86">
        <f>IF(OR(B932="",D932=""),"","CNT-"&amp;TEXT(ROW()-5,"00000"))</f>
        <v/>
      </c>
      <c r="O932" s="86">
        <f>IF(P932="","",D932&amp;"|"&amp;P932)</f>
        <v/>
      </c>
      <c r="P932" s="86">
        <f>IF(OR(D932="",F932=""),"",COUNTIFS($D$6:D932,D932,$F$6:F932,"&lt;&gt;"))</f>
        <v/>
      </c>
    </row>
    <row r="933" ht="20" customHeight="1">
      <c r="B933" s="93" t="n"/>
      <c r="C933" s="94">
        <f>IF(B933="","",WEEKNUM(B933,21))</f>
        <v/>
      </c>
      <c r="D933" s="95" t="n"/>
      <c r="E933" s="86">
        <f>IF(D933="","",IFERROR(INDEX(Eng_Item,MATCH(D933,Eng_Label,0)),"not in list"))</f>
        <v/>
      </c>
      <c r="F933" s="96" t="n"/>
      <c r="G933" s="87">
        <f>IF(OR(P933="",N(P933)&lt;=1),"",INDEX($F$6:$F$3005,MATCH(D933&amp;"|"&amp;(P933-1),$O$6:$O$3005,0)))</f>
        <v/>
      </c>
      <c r="H933" s="87">
        <f>IF(G933="","",MAX(0,G933-F933))</f>
        <v/>
      </c>
      <c r="I933" s="95" t="n"/>
      <c r="J933" s="87">
        <f>IF(D933="","",IFERROR(INDEX(Eng_PAR,MATCH(D933,Eng_Label,0)),""))</f>
        <v/>
      </c>
      <c r="K933" s="97">
        <f>IF(OR(F933="",J933=""),"",F933-J933)</f>
        <v/>
      </c>
      <c r="L933" s="86">
        <f>IF(OR(F933="",J933="",N(J933)=0),"",IF(F933/J933&lt;=cfg_Crit,"CRITICAL",IF(F933/J933&lt;=cfg_Low,"LOW","OK")))</f>
        <v/>
      </c>
      <c r="M933" s="98">
        <f>IF(B933="","",DATE(YEAR(B933),MONTH(B933),1))</f>
        <v/>
      </c>
      <c r="N933" s="86">
        <f>IF(OR(B933="",D933=""),"","CNT-"&amp;TEXT(ROW()-5,"00000"))</f>
        <v/>
      </c>
      <c r="O933" s="86">
        <f>IF(P933="","",D933&amp;"|"&amp;P933)</f>
        <v/>
      </c>
      <c r="P933" s="86">
        <f>IF(OR(D933="",F933=""),"",COUNTIFS($D$6:D933,D933,$F$6:F933,"&lt;&gt;"))</f>
        <v/>
      </c>
    </row>
    <row r="934" ht="20" customHeight="1">
      <c r="B934" s="93" t="n"/>
      <c r="C934" s="94">
        <f>IF(B934="","",WEEKNUM(B934,21))</f>
        <v/>
      </c>
      <c r="D934" s="95" t="n"/>
      <c r="E934" s="86">
        <f>IF(D934="","",IFERROR(INDEX(Eng_Item,MATCH(D934,Eng_Label,0)),"not in list"))</f>
        <v/>
      </c>
      <c r="F934" s="96" t="n"/>
      <c r="G934" s="87">
        <f>IF(OR(P934="",N(P934)&lt;=1),"",INDEX($F$6:$F$3005,MATCH(D934&amp;"|"&amp;(P934-1),$O$6:$O$3005,0)))</f>
        <v/>
      </c>
      <c r="H934" s="87">
        <f>IF(G934="","",MAX(0,G934-F934))</f>
        <v/>
      </c>
      <c r="I934" s="95" t="n"/>
      <c r="J934" s="87">
        <f>IF(D934="","",IFERROR(INDEX(Eng_PAR,MATCH(D934,Eng_Label,0)),""))</f>
        <v/>
      </c>
      <c r="K934" s="97">
        <f>IF(OR(F934="",J934=""),"",F934-J934)</f>
        <v/>
      </c>
      <c r="L934" s="86">
        <f>IF(OR(F934="",J934="",N(J934)=0),"",IF(F934/J934&lt;=cfg_Crit,"CRITICAL",IF(F934/J934&lt;=cfg_Low,"LOW","OK")))</f>
        <v/>
      </c>
      <c r="M934" s="98">
        <f>IF(B934="","",DATE(YEAR(B934),MONTH(B934),1))</f>
        <v/>
      </c>
      <c r="N934" s="86">
        <f>IF(OR(B934="",D934=""),"","CNT-"&amp;TEXT(ROW()-5,"00000"))</f>
        <v/>
      </c>
      <c r="O934" s="86">
        <f>IF(P934="","",D934&amp;"|"&amp;P934)</f>
        <v/>
      </c>
      <c r="P934" s="86">
        <f>IF(OR(D934="",F934=""),"",COUNTIFS($D$6:D934,D934,$F$6:F934,"&lt;&gt;"))</f>
        <v/>
      </c>
    </row>
    <row r="935" ht="20" customHeight="1">
      <c r="B935" s="93" t="n"/>
      <c r="C935" s="94">
        <f>IF(B935="","",WEEKNUM(B935,21))</f>
        <v/>
      </c>
      <c r="D935" s="95" t="n"/>
      <c r="E935" s="86">
        <f>IF(D935="","",IFERROR(INDEX(Eng_Item,MATCH(D935,Eng_Label,0)),"not in list"))</f>
        <v/>
      </c>
      <c r="F935" s="96" t="n"/>
      <c r="G935" s="87">
        <f>IF(OR(P935="",N(P935)&lt;=1),"",INDEX($F$6:$F$3005,MATCH(D935&amp;"|"&amp;(P935-1),$O$6:$O$3005,0)))</f>
        <v/>
      </c>
      <c r="H935" s="87">
        <f>IF(G935="","",MAX(0,G935-F935))</f>
        <v/>
      </c>
      <c r="I935" s="95" t="n"/>
      <c r="J935" s="87">
        <f>IF(D935="","",IFERROR(INDEX(Eng_PAR,MATCH(D935,Eng_Label,0)),""))</f>
        <v/>
      </c>
      <c r="K935" s="97">
        <f>IF(OR(F935="",J935=""),"",F935-J935)</f>
        <v/>
      </c>
      <c r="L935" s="86">
        <f>IF(OR(F935="",J935="",N(J935)=0),"",IF(F935/J935&lt;=cfg_Crit,"CRITICAL",IF(F935/J935&lt;=cfg_Low,"LOW","OK")))</f>
        <v/>
      </c>
      <c r="M935" s="98">
        <f>IF(B935="","",DATE(YEAR(B935),MONTH(B935),1))</f>
        <v/>
      </c>
      <c r="N935" s="86">
        <f>IF(OR(B935="",D935=""),"","CNT-"&amp;TEXT(ROW()-5,"00000"))</f>
        <v/>
      </c>
      <c r="O935" s="86">
        <f>IF(P935="","",D935&amp;"|"&amp;P935)</f>
        <v/>
      </c>
      <c r="P935" s="86">
        <f>IF(OR(D935="",F935=""),"",COUNTIFS($D$6:D935,D935,$F$6:F935,"&lt;&gt;"))</f>
        <v/>
      </c>
    </row>
    <row r="936" ht="20" customHeight="1">
      <c r="B936" s="93" t="n"/>
      <c r="C936" s="94">
        <f>IF(B936="","",WEEKNUM(B936,21))</f>
        <v/>
      </c>
      <c r="D936" s="95" t="n"/>
      <c r="E936" s="86">
        <f>IF(D936="","",IFERROR(INDEX(Eng_Item,MATCH(D936,Eng_Label,0)),"not in list"))</f>
        <v/>
      </c>
      <c r="F936" s="96" t="n"/>
      <c r="G936" s="87">
        <f>IF(OR(P936="",N(P936)&lt;=1),"",INDEX($F$6:$F$3005,MATCH(D936&amp;"|"&amp;(P936-1),$O$6:$O$3005,0)))</f>
        <v/>
      </c>
      <c r="H936" s="87">
        <f>IF(G936="","",MAX(0,G936-F936))</f>
        <v/>
      </c>
      <c r="I936" s="95" t="n"/>
      <c r="J936" s="87">
        <f>IF(D936="","",IFERROR(INDEX(Eng_PAR,MATCH(D936,Eng_Label,0)),""))</f>
        <v/>
      </c>
      <c r="K936" s="97">
        <f>IF(OR(F936="",J936=""),"",F936-J936)</f>
        <v/>
      </c>
      <c r="L936" s="86">
        <f>IF(OR(F936="",J936="",N(J936)=0),"",IF(F936/J936&lt;=cfg_Crit,"CRITICAL",IF(F936/J936&lt;=cfg_Low,"LOW","OK")))</f>
        <v/>
      </c>
      <c r="M936" s="98">
        <f>IF(B936="","",DATE(YEAR(B936),MONTH(B936),1))</f>
        <v/>
      </c>
      <c r="N936" s="86">
        <f>IF(OR(B936="",D936=""),"","CNT-"&amp;TEXT(ROW()-5,"00000"))</f>
        <v/>
      </c>
      <c r="O936" s="86">
        <f>IF(P936="","",D936&amp;"|"&amp;P936)</f>
        <v/>
      </c>
      <c r="P936" s="86">
        <f>IF(OR(D936="",F936=""),"",COUNTIFS($D$6:D936,D936,$F$6:F936,"&lt;&gt;"))</f>
        <v/>
      </c>
    </row>
    <row r="937" ht="20" customHeight="1">
      <c r="B937" s="93" t="n"/>
      <c r="C937" s="94">
        <f>IF(B937="","",WEEKNUM(B937,21))</f>
        <v/>
      </c>
      <c r="D937" s="95" t="n"/>
      <c r="E937" s="86">
        <f>IF(D937="","",IFERROR(INDEX(Eng_Item,MATCH(D937,Eng_Label,0)),"not in list"))</f>
        <v/>
      </c>
      <c r="F937" s="96" t="n"/>
      <c r="G937" s="87">
        <f>IF(OR(P937="",N(P937)&lt;=1),"",INDEX($F$6:$F$3005,MATCH(D937&amp;"|"&amp;(P937-1),$O$6:$O$3005,0)))</f>
        <v/>
      </c>
      <c r="H937" s="87">
        <f>IF(G937="","",MAX(0,G937-F937))</f>
        <v/>
      </c>
      <c r="I937" s="95" t="n"/>
      <c r="J937" s="87">
        <f>IF(D937="","",IFERROR(INDEX(Eng_PAR,MATCH(D937,Eng_Label,0)),""))</f>
        <v/>
      </c>
      <c r="K937" s="97">
        <f>IF(OR(F937="",J937=""),"",F937-J937)</f>
        <v/>
      </c>
      <c r="L937" s="86">
        <f>IF(OR(F937="",J937="",N(J937)=0),"",IF(F937/J937&lt;=cfg_Crit,"CRITICAL",IF(F937/J937&lt;=cfg_Low,"LOW","OK")))</f>
        <v/>
      </c>
      <c r="M937" s="98">
        <f>IF(B937="","",DATE(YEAR(B937),MONTH(B937),1))</f>
        <v/>
      </c>
      <c r="N937" s="86">
        <f>IF(OR(B937="",D937=""),"","CNT-"&amp;TEXT(ROW()-5,"00000"))</f>
        <v/>
      </c>
      <c r="O937" s="86">
        <f>IF(P937="","",D937&amp;"|"&amp;P937)</f>
        <v/>
      </c>
      <c r="P937" s="86">
        <f>IF(OR(D937="",F937=""),"",COUNTIFS($D$6:D937,D937,$F$6:F937,"&lt;&gt;"))</f>
        <v/>
      </c>
    </row>
    <row r="938" ht="20" customHeight="1">
      <c r="B938" s="93" t="n"/>
      <c r="C938" s="94">
        <f>IF(B938="","",WEEKNUM(B938,21))</f>
        <v/>
      </c>
      <c r="D938" s="95" t="n"/>
      <c r="E938" s="86">
        <f>IF(D938="","",IFERROR(INDEX(Eng_Item,MATCH(D938,Eng_Label,0)),"not in list"))</f>
        <v/>
      </c>
      <c r="F938" s="96" t="n"/>
      <c r="G938" s="87">
        <f>IF(OR(P938="",N(P938)&lt;=1),"",INDEX($F$6:$F$3005,MATCH(D938&amp;"|"&amp;(P938-1),$O$6:$O$3005,0)))</f>
        <v/>
      </c>
      <c r="H938" s="87">
        <f>IF(G938="","",MAX(0,G938-F938))</f>
        <v/>
      </c>
      <c r="I938" s="95" t="n"/>
      <c r="J938" s="87">
        <f>IF(D938="","",IFERROR(INDEX(Eng_PAR,MATCH(D938,Eng_Label,0)),""))</f>
        <v/>
      </c>
      <c r="K938" s="97">
        <f>IF(OR(F938="",J938=""),"",F938-J938)</f>
        <v/>
      </c>
      <c r="L938" s="86">
        <f>IF(OR(F938="",J938="",N(J938)=0),"",IF(F938/J938&lt;=cfg_Crit,"CRITICAL",IF(F938/J938&lt;=cfg_Low,"LOW","OK")))</f>
        <v/>
      </c>
      <c r="M938" s="98">
        <f>IF(B938="","",DATE(YEAR(B938),MONTH(B938),1))</f>
        <v/>
      </c>
      <c r="N938" s="86">
        <f>IF(OR(B938="",D938=""),"","CNT-"&amp;TEXT(ROW()-5,"00000"))</f>
        <v/>
      </c>
      <c r="O938" s="86">
        <f>IF(P938="","",D938&amp;"|"&amp;P938)</f>
        <v/>
      </c>
      <c r="P938" s="86">
        <f>IF(OR(D938="",F938=""),"",COUNTIFS($D$6:D938,D938,$F$6:F938,"&lt;&gt;"))</f>
        <v/>
      </c>
    </row>
    <row r="939" ht="20" customHeight="1">
      <c r="B939" s="93" t="n"/>
      <c r="C939" s="94">
        <f>IF(B939="","",WEEKNUM(B939,21))</f>
        <v/>
      </c>
      <c r="D939" s="95" t="n"/>
      <c r="E939" s="86">
        <f>IF(D939="","",IFERROR(INDEX(Eng_Item,MATCH(D939,Eng_Label,0)),"not in list"))</f>
        <v/>
      </c>
      <c r="F939" s="96" t="n"/>
      <c r="G939" s="87">
        <f>IF(OR(P939="",N(P939)&lt;=1),"",INDEX($F$6:$F$3005,MATCH(D939&amp;"|"&amp;(P939-1),$O$6:$O$3005,0)))</f>
        <v/>
      </c>
      <c r="H939" s="87">
        <f>IF(G939="","",MAX(0,G939-F939))</f>
        <v/>
      </c>
      <c r="I939" s="95" t="n"/>
      <c r="J939" s="87">
        <f>IF(D939="","",IFERROR(INDEX(Eng_PAR,MATCH(D939,Eng_Label,0)),""))</f>
        <v/>
      </c>
      <c r="K939" s="97">
        <f>IF(OR(F939="",J939=""),"",F939-J939)</f>
        <v/>
      </c>
      <c r="L939" s="86">
        <f>IF(OR(F939="",J939="",N(J939)=0),"",IF(F939/J939&lt;=cfg_Crit,"CRITICAL",IF(F939/J939&lt;=cfg_Low,"LOW","OK")))</f>
        <v/>
      </c>
      <c r="M939" s="98">
        <f>IF(B939="","",DATE(YEAR(B939),MONTH(B939),1))</f>
        <v/>
      </c>
      <c r="N939" s="86">
        <f>IF(OR(B939="",D939=""),"","CNT-"&amp;TEXT(ROW()-5,"00000"))</f>
        <v/>
      </c>
      <c r="O939" s="86">
        <f>IF(P939="","",D939&amp;"|"&amp;P939)</f>
        <v/>
      </c>
      <c r="P939" s="86">
        <f>IF(OR(D939="",F939=""),"",COUNTIFS($D$6:D939,D939,$F$6:F939,"&lt;&gt;"))</f>
        <v/>
      </c>
    </row>
    <row r="940" ht="20" customHeight="1">
      <c r="B940" s="93" t="n"/>
      <c r="C940" s="94">
        <f>IF(B940="","",WEEKNUM(B940,21))</f>
        <v/>
      </c>
      <c r="D940" s="95" t="n"/>
      <c r="E940" s="86">
        <f>IF(D940="","",IFERROR(INDEX(Eng_Item,MATCH(D940,Eng_Label,0)),"not in list"))</f>
        <v/>
      </c>
      <c r="F940" s="96" t="n"/>
      <c r="G940" s="87">
        <f>IF(OR(P940="",N(P940)&lt;=1),"",INDEX($F$6:$F$3005,MATCH(D940&amp;"|"&amp;(P940-1),$O$6:$O$3005,0)))</f>
        <v/>
      </c>
      <c r="H940" s="87">
        <f>IF(G940="","",MAX(0,G940-F940))</f>
        <v/>
      </c>
      <c r="I940" s="95" t="n"/>
      <c r="J940" s="87">
        <f>IF(D940="","",IFERROR(INDEX(Eng_PAR,MATCH(D940,Eng_Label,0)),""))</f>
        <v/>
      </c>
      <c r="K940" s="97">
        <f>IF(OR(F940="",J940=""),"",F940-J940)</f>
        <v/>
      </c>
      <c r="L940" s="86">
        <f>IF(OR(F940="",J940="",N(J940)=0),"",IF(F940/J940&lt;=cfg_Crit,"CRITICAL",IF(F940/J940&lt;=cfg_Low,"LOW","OK")))</f>
        <v/>
      </c>
      <c r="M940" s="98">
        <f>IF(B940="","",DATE(YEAR(B940),MONTH(B940),1))</f>
        <v/>
      </c>
      <c r="N940" s="86">
        <f>IF(OR(B940="",D940=""),"","CNT-"&amp;TEXT(ROW()-5,"00000"))</f>
        <v/>
      </c>
      <c r="O940" s="86">
        <f>IF(P940="","",D940&amp;"|"&amp;P940)</f>
        <v/>
      </c>
      <c r="P940" s="86">
        <f>IF(OR(D940="",F940=""),"",COUNTIFS($D$6:D940,D940,$F$6:F940,"&lt;&gt;"))</f>
        <v/>
      </c>
    </row>
    <row r="941" ht="20" customHeight="1">
      <c r="B941" s="93" t="n"/>
      <c r="C941" s="94">
        <f>IF(B941="","",WEEKNUM(B941,21))</f>
        <v/>
      </c>
      <c r="D941" s="95" t="n"/>
      <c r="E941" s="86">
        <f>IF(D941="","",IFERROR(INDEX(Eng_Item,MATCH(D941,Eng_Label,0)),"not in list"))</f>
        <v/>
      </c>
      <c r="F941" s="96" t="n"/>
      <c r="G941" s="87">
        <f>IF(OR(P941="",N(P941)&lt;=1),"",INDEX($F$6:$F$3005,MATCH(D941&amp;"|"&amp;(P941-1),$O$6:$O$3005,0)))</f>
        <v/>
      </c>
      <c r="H941" s="87">
        <f>IF(G941="","",MAX(0,G941-F941))</f>
        <v/>
      </c>
      <c r="I941" s="95" t="n"/>
      <c r="J941" s="87">
        <f>IF(D941="","",IFERROR(INDEX(Eng_PAR,MATCH(D941,Eng_Label,0)),""))</f>
        <v/>
      </c>
      <c r="K941" s="97">
        <f>IF(OR(F941="",J941=""),"",F941-J941)</f>
        <v/>
      </c>
      <c r="L941" s="86">
        <f>IF(OR(F941="",J941="",N(J941)=0),"",IF(F941/J941&lt;=cfg_Crit,"CRITICAL",IF(F941/J941&lt;=cfg_Low,"LOW","OK")))</f>
        <v/>
      </c>
      <c r="M941" s="98">
        <f>IF(B941="","",DATE(YEAR(B941),MONTH(B941),1))</f>
        <v/>
      </c>
      <c r="N941" s="86">
        <f>IF(OR(B941="",D941=""),"","CNT-"&amp;TEXT(ROW()-5,"00000"))</f>
        <v/>
      </c>
      <c r="O941" s="86">
        <f>IF(P941="","",D941&amp;"|"&amp;P941)</f>
        <v/>
      </c>
      <c r="P941" s="86">
        <f>IF(OR(D941="",F941=""),"",COUNTIFS($D$6:D941,D941,$F$6:F941,"&lt;&gt;"))</f>
        <v/>
      </c>
    </row>
    <row r="942" ht="20" customHeight="1">
      <c r="B942" s="93" t="n"/>
      <c r="C942" s="94">
        <f>IF(B942="","",WEEKNUM(B942,21))</f>
        <v/>
      </c>
      <c r="D942" s="95" t="n"/>
      <c r="E942" s="86">
        <f>IF(D942="","",IFERROR(INDEX(Eng_Item,MATCH(D942,Eng_Label,0)),"not in list"))</f>
        <v/>
      </c>
      <c r="F942" s="96" t="n"/>
      <c r="G942" s="87">
        <f>IF(OR(P942="",N(P942)&lt;=1),"",INDEX($F$6:$F$3005,MATCH(D942&amp;"|"&amp;(P942-1),$O$6:$O$3005,0)))</f>
        <v/>
      </c>
      <c r="H942" s="87">
        <f>IF(G942="","",MAX(0,G942-F942))</f>
        <v/>
      </c>
      <c r="I942" s="95" t="n"/>
      <c r="J942" s="87">
        <f>IF(D942="","",IFERROR(INDEX(Eng_PAR,MATCH(D942,Eng_Label,0)),""))</f>
        <v/>
      </c>
      <c r="K942" s="97">
        <f>IF(OR(F942="",J942=""),"",F942-J942)</f>
        <v/>
      </c>
      <c r="L942" s="86">
        <f>IF(OR(F942="",J942="",N(J942)=0),"",IF(F942/J942&lt;=cfg_Crit,"CRITICAL",IF(F942/J942&lt;=cfg_Low,"LOW","OK")))</f>
        <v/>
      </c>
      <c r="M942" s="98">
        <f>IF(B942="","",DATE(YEAR(B942),MONTH(B942),1))</f>
        <v/>
      </c>
      <c r="N942" s="86">
        <f>IF(OR(B942="",D942=""),"","CNT-"&amp;TEXT(ROW()-5,"00000"))</f>
        <v/>
      </c>
      <c r="O942" s="86">
        <f>IF(P942="","",D942&amp;"|"&amp;P942)</f>
        <v/>
      </c>
      <c r="P942" s="86">
        <f>IF(OR(D942="",F942=""),"",COUNTIFS($D$6:D942,D942,$F$6:F942,"&lt;&gt;"))</f>
        <v/>
      </c>
    </row>
    <row r="943" ht="20" customHeight="1">
      <c r="B943" s="93" t="n"/>
      <c r="C943" s="94">
        <f>IF(B943="","",WEEKNUM(B943,21))</f>
        <v/>
      </c>
      <c r="D943" s="95" t="n"/>
      <c r="E943" s="86">
        <f>IF(D943="","",IFERROR(INDEX(Eng_Item,MATCH(D943,Eng_Label,0)),"not in list"))</f>
        <v/>
      </c>
      <c r="F943" s="96" t="n"/>
      <c r="G943" s="87">
        <f>IF(OR(P943="",N(P943)&lt;=1),"",INDEX($F$6:$F$3005,MATCH(D943&amp;"|"&amp;(P943-1),$O$6:$O$3005,0)))</f>
        <v/>
      </c>
      <c r="H943" s="87">
        <f>IF(G943="","",MAX(0,G943-F943))</f>
        <v/>
      </c>
      <c r="I943" s="95" t="n"/>
      <c r="J943" s="87">
        <f>IF(D943="","",IFERROR(INDEX(Eng_PAR,MATCH(D943,Eng_Label,0)),""))</f>
        <v/>
      </c>
      <c r="K943" s="97">
        <f>IF(OR(F943="",J943=""),"",F943-J943)</f>
        <v/>
      </c>
      <c r="L943" s="86">
        <f>IF(OR(F943="",J943="",N(J943)=0),"",IF(F943/J943&lt;=cfg_Crit,"CRITICAL",IF(F943/J943&lt;=cfg_Low,"LOW","OK")))</f>
        <v/>
      </c>
      <c r="M943" s="98">
        <f>IF(B943="","",DATE(YEAR(B943),MONTH(B943),1))</f>
        <v/>
      </c>
      <c r="N943" s="86">
        <f>IF(OR(B943="",D943=""),"","CNT-"&amp;TEXT(ROW()-5,"00000"))</f>
        <v/>
      </c>
      <c r="O943" s="86">
        <f>IF(P943="","",D943&amp;"|"&amp;P943)</f>
        <v/>
      </c>
      <c r="P943" s="86">
        <f>IF(OR(D943="",F943=""),"",COUNTIFS($D$6:D943,D943,$F$6:F943,"&lt;&gt;"))</f>
        <v/>
      </c>
    </row>
    <row r="944" ht="20" customHeight="1">
      <c r="B944" s="93" t="n"/>
      <c r="C944" s="94">
        <f>IF(B944="","",WEEKNUM(B944,21))</f>
        <v/>
      </c>
      <c r="D944" s="95" t="n"/>
      <c r="E944" s="86">
        <f>IF(D944="","",IFERROR(INDEX(Eng_Item,MATCH(D944,Eng_Label,0)),"not in list"))</f>
        <v/>
      </c>
      <c r="F944" s="96" t="n"/>
      <c r="G944" s="87">
        <f>IF(OR(P944="",N(P944)&lt;=1),"",INDEX($F$6:$F$3005,MATCH(D944&amp;"|"&amp;(P944-1),$O$6:$O$3005,0)))</f>
        <v/>
      </c>
      <c r="H944" s="87">
        <f>IF(G944="","",MAX(0,G944-F944))</f>
        <v/>
      </c>
      <c r="I944" s="95" t="n"/>
      <c r="J944" s="87">
        <f>IF(D944="","",IFERROR(INDEX(Eng_PAR,MATCH(D944,Eng_Label,0)),""))</f>
        <v/>
      </c>
      <c r="K944" s="97">
        <f>IF(OR(F944="",J944=""),"",F944-J944)</f>
        <v/>
      </c>
      <c r="L944" s="86">
        <f>IF(OR(F944="",J944="",N(J944)=0),"",IF(F944/J944&lt;=cfg_Crit,"CRITICAL",IF(F944/J944&lt;=cfg_Low,"LOW","OK")))</f>
        <v/>
      </c>
      <c r="M944" s="98">
        <f>IF(B944="","",DATE(YEAR(B944),MONTH(B944),1))</f>
        <v/>
      </c>
      <c r="N944" s="86">
        <f>IF(OR(B944="",D944=""),"","CNT-"&amp;TEXT(ROW()-5,"00000"))</f>
        <v/>
      </c>
      <c r="O944" s="86">
        <f>IF(P944="","",D944&amp;"|"&amp;P944)</f>
        <v/>
      </c>
      <c r="P944" s="86">
        <f>IF(OR(D944="",F944=""),"",COUNTIFS($D$6:D944,D944,$F$6:F944,"&lt;&gt;"))</f>
        <v/>
      </c>
    </row>
    <row r="945" ht="20" customHeight="1">
      <c r="B945" s="93" t="n"/>
      <c r="C945" s="94">
        <f>IF(B945="","",WEEKNUM(B945,21))</f>
        <v/>
      </c>
      <c r="D945" s="95" t="n"/>
      <c r="E945" s="86">
        <f>IF(D945="","",IFERROR(INDEX(Eng_Item,MATCH(D945,Eng_Label,0)),"not in list"))</f>
        <v/>
      </c>
      <c r="F945" s="96" t="n"/>
      <c r="G945" s="87">
        <f>IF(OR(P945="",N(P945)&lt;=1),"",INDEX($F$6:$F$3005,MATCH(D945&amp;"|"&amp;(P945-1),$O$6:$O$3005,0)))</f>
        <v/>
      </c>
      <c r="H945" s="87">
        <f>IF(G945="","",MAX(0,G945-F945))</f>
        <v/>
      </c>
      <c r="I945" s="95" t="n"/>
      <c r="J945" s="87">
        <f>IF(D945="","",IFERROR(INDEX(Eng_PAR,MATCH(D945,Eng_Label,0)),""))</f>
        <v/>
      </c>
      <c r="K945" s="97">
        <f>IF(OR(F945="",J945=""),"",F945-J945)</f>
        <v/>
      </c>
      <c r="L945" s="86">
        <f>IF(OR(F945="",J945="",N(J945)=0),"",IF(F945/J945&lt;=cfg_Crit,"CRITICAL",IF(F945/J945&lt;=cfg_Low,"LOW","OK")))</f>
        <v/>
      </c>
      <c r="M945" s="98">
        <f>IF(B945="","",DATE(YEAR(B945),MONTH(B945),1))</f>
        <v/>
      </c>
      <c r="N945" s="86">
        <f>IF(OR(B945="",D945=""),"","CNT-"&amp;TEXT(ROW()-5,"00000"))</f>
        <v/>
      </c>
      <c r="O945" s="86">
        <f>IF(P945="","",D945&amp;"|"&amp;P945)</f>
        <v/>
      </c>
      <c r="P945" s="86">
        <f>IF(OR(D945="",F945=""),"",COUNTIFS($D$6:D945,D945,$F$6:F945,"&lt;&gt;"))</f>
        <v/>
      </c>
    </row>
    <row r="946" ht="20" customHeight="1">
      <c r="B946" s="93" t="n"/>
      <c r="C946" s="94">
        <f>IF(B946="","",WEEKNUM(B946,21))</f>
        <v/>
      </c>
      <c r="D946" s="95" t="n"/>
      <c r="E946" s="86">
        <f>IF(D946="","",IFERROR(INDEX(Eng_Item,MATCH(D946,Eng_Label,0)),"not in list"))</f>
        <v/>
      </c>
      <c r="F946" s="96" t="n"/>
      <c r="G946" s="87">
        <f>IF(OR(P946="",N(P946)&lt;=1),"",INDEX($F$6:$F$3005,MATCH(D946&amp;"|"&amp;(P946-1),$O$6:$O$3005,0)))</f>
        <v/>
      </c>
      <c r="H946" s="87">
        <f>IF(G946="","",MAX(0,G946-F946))</f>
        <v/>
      </c>
      <c r="I946" s="95" t="n"/>
      <c r="J946" s="87">
        <f>IF(D946="","",IFERROR(INDEX(Eng_PAR,MATCH(D946,Eng_Label,0)),""))</f>
        <v/>
      </c>
      <c r="K946" s="97">
        <f>IF(OR(F946="",J946=""),"",F946-J946)</f>
        <v/>
      </c>
      <c r="L946" s="86">
        <f>IF(OR(F946="",J946="",N(J946)=0),"",IF(F946/J946&lt;=cfg_Crit,"CRITICAL",IF(F946/J946&lt;=cfg_Low,"LOW","OK")))</f>
        <v/>
      </c>
      <c r="M946" s="98">
        <f>IF(B946="","",DATE(YEAR(B946),MONTH(B946),1))</f>
        <v/>
      </c>
      <c r="N946" s="86">
        <f>IF(OR(B946="",D946=""),"","CNT-"&amp;TEXT(ROW()-5,"00000"))</f>
        <v/>
      </c>
      <c r="O946" s="86">
        <f>IF(P946="","",D946&amp;"|"&amp;P946)</f>
        <v/>
      </c>
      <c r="P946" s="86">
        <f>IF(OR(D946="",F946=""),"",COUNTIFS($D$6:D946,D946,$F$6:F946,"&lt;&gt;"))</f>
        <v/>
      </c>
    </row>
    <row r="947" ht="20" customHeight="1">
      <c r="B947" s="93" t="n"/>
      <c r="C947" s="94">
        <f>IF(B947="","",WEEKNUM(B947,21))</f>
        <v/>
      </c>
      <c r="D947" s="95" t="n"/>
      <c r="E947" s="86">
        <f>IF(D947="","",IFERROR(INDEX(Eng_Item,MATCH(D947,Eng_Label,0)),"not in list"))</f>
        <v/>
      </c>
      <c r="F947" s="96" t="n"/>
      <c r="G947" s="87">
        <f>IF(OR(P947="",N(P947)&lt;=1),"",INDEX($F$6:$F$3005,MATCH(D947&amp;"|"&amp;(P947-1),$O$6:$O$3005,0)))</f>
        <v/>
      </c>
      <c r="H947" s="87">
        <f>IF(G947="","",MAX(0,G947-F947))</f>
        <v/>
      </c>
      <c r="I947" s="95" t="n"/>
      <c r="J947" s="87">
        <f>IF(D947="","",IFERROR(INDEX(Eng_PAR,MATCH(D947,Eng_Label,0)),""))</f>
        <v/>
      </c>
      <c r="K947" s="97">
        <f>IF(OR(F947="",J947=""),"",F947-J947)</f>
        <v/>
      </c>
      <c r="L947" s="86">
        <f>IF(OR(F947="",J947="",N(J947)=0),"",IF(F947/J947&lt;=cfg_Crit,"CRITICAL",IF(F947/J947&lt;=cfg_Low,"LOW","OK")))</f>
        <v/>
      </c>
      <c r="M947" s="98">
        <f>IF(B947="","",DATE(YEAR(B947),MONTH(B947),1))</f>
        <v/>
      </c>
      <c r="N947" s="86">
        <f>IF(OR(B947="",D947=""),"","CNT-"&amp;TEXT(ROW()-5,"00000"))</f>
        <v/>
      </c>
      <c r="O947" s="86">
        <f>IF(P947="","",D947&amp;"|"&amp;P947)</f>
        <v/>
      </c>
      <c r="P947" s="86">
        <f>IF(OR(D947="",F947=""),"",COUNTIFS($D$6:D947,D947,$F$6:F947,"&lt;&gt;"))</f>
        <v/>
      </c>
    </row>
    <row r="948" ht="20" customHeight="1">
      <c r="B948" s="93" t="n"/>
      <c r="C948" s="94">
        <f>IF(B948="","",WEEKNUM(B948,21))</f>
        <v/>
      </c>
      <c r="D948" s="95" t="n"/>
      <c r="E948" s="86">
        <f>IF(D948="","",IFERROR(INDEX(Eng_Item,MATCH(D948,Eng_Label,0)),"not in list"))</f>
        <v/>
      </c>
      <c r="F948" s="96" t="n"/>
      <c r="G948" s="87">
        <f>IF(OR(P948="",N(P948)&lt;=1),"",INDEX($F$6:$F$3005,MATCH(D948&amp;"|"&amp;(P948-1),$O$6:$O$3005,0)))</f>
        <v/>
      </c>
      <c r="H948" s="87">
        <f>IF(G948="","",MAX(0,G948-F948))</f>
        <v/>
      </c>
      <c r="I948" s="95" t="n"/>
      <c r="J948" s="87">
        <f>IF(D948="","",IFERROR(INDEX(Eng_PAR,MATCH(D948,Eng_Label,0)),""))</f>
        <v/>
      </c>
      <c r="K948" s="97">
        <f>IF(OR(F948="",J948=""),"",F948-J948)</f>
        <v/>
      </c>
      <c r="L948" s="86">
        <f>IF(OR(F948="",J948="",N(J948)=0),"",IF(F948/J948&lt;=cfg_Crit,"CRITICAL",IF(F948/J948&lt;=cfg_Low,"LOW","OK")))</f>
        <v/>
      </c>
      <c r="M948" s="98">
        <f>IF(B948="","",DATE(YEAR(B948),MONTH(B948),1))</f>
        <v/>
      </c>
      <c r="N948" s="86">
        <f>IF(OR(B948="",D948=""),"","CNT-"&amp;TEXT(ROW()-5,"00000"))</f>
        <v/>
      </c>
      <c r="O948" s="86">
        <f>IF(P948="","",D948&amp;"|"&amp;P948)</f>
        <v/>
      </c>
      <c r="P948" s="86">
        <f>IF(OR(D948="",F948=""),"",COUNTIFS($D$6:D948,D948,$F$6:F948,"&lt;&gt;"))</f>
        <v/>
      </c>
    </row>
    <row r="949" ht="20" customHeight="1">
      <c r="B949" s="93" t="n"/>
      <c r="C949" s="94">
        <f>IF(B949="","",WEEKNUM(B949,21))</f>
        <v/>
      </c>
      <c r="D949" s="95" t="n"/>
      <c r="E949" s="86">
        <f>IF(D949="","",IFERROR(INDEX(Eng_Item,MATCH(D949,Eng_Label,0)),"not in list"))</f>
        <v/>
      </c>
      <c r="F949" s="96" t="n"/>
      <c r="G949" s="87">
        <f>IF(OR(P949="",N(P949)&lt;=1),"",INDEX($F$6:$F$3005,MATCH(D949&amp;"|"&amp;(P949-1),$O$6:$O$3005,0)))</f>
        <v/>
      </c>
      <c r="H949" s="87">
        <f>IF(G949="","",MAX(0,G949-F949))</f>
        <v/>
      </c>
      <c r="I949" s="95" t="n"/>
      <c r="J949" s="87">
        <f>IF(D949="","",IFERROR(INDEX(Eng_PAR,MATCH(D949,Eng_Label,0)),""))</f>
        <v/>
      </c>
      <c r="K949" s="97">
        <f>IF(OR(F949="",J949=""),"",F949-J949)</f>
        <v/>
      </c>
      <c r="L949" s="86">
        <f>IF(OR(F949="",J949="",N(J949)=0),"",IF(F949/J949&lt;=cfg_Crit,"CRITICAL",IF(F949/J949&lt;=cfg_Low,"LOW","OK")))</f>
        <v/>
      </c>
      <c r="M949" s="98">
        <f>IF(B949="","",DATE(YEAR(B949),MONTH(B949),1))</f>
        <v/>
      </c>
      <c r="N949" s="86">
        <f>IF(OR(B949="",D949=""),"","CNT-"&amp;TEXT(ROW()-5,"00000"))</f>
        <v/>
      </c>
      <c r="O949" s="86">
        <f>IF(P949="","",D949&amp;"|"&amp;P949)</f>
        <v/>
      </c>
      <c r="P949" s="86">
        <f>IF(OR(D949="",F949=""),"",COUNTIFS($D$6:D949,D949,$F$6:F949,"&lt;&gt;"))</f>
        <v/>
      </c>
    </row>
    <row r="950" ht="20" customHeight="1">
      <c r="B950" s="93" t="n"/>
      <c r="C950" s="94">
        <f>IF(B950="","",WEEKNUM(B950,21))</f>
        <v/>
      </c>
      <c r="D950" s="95" t="n"/>
      <c r="E950" s="86">
        <f>IF(D950="","",IFERROR(INDEX(Eng_Item,MATCH(D950,Eng_Label,0)),"not in list"))</f>
        <v/>
      </c>
      <c r="F950" s="96" t="n"/>
      <c r="G950" s="87">
        <f>IF(OR(P950="",N(P950)&lt;=1),"",INDEX($F$6:$F$3005,MATCH(D950&amp;"|"&amp;(P950-1),$O$6:$O$3005,0)))</f>
        <v/>
      </c>
      <c r="H950" s="87">
        <f>IF(G950="","",MAX(0,G950-F950))</f>
        <v/>
      </c>
      <c r="I950" s="95" t="n"/>
      <c r="J950" s="87">
        <f>IF(D950="","",IFERROR(INDEX(Eng_PAR,MATCH(D950,Eng_Label,0)),""))</f>
        <v/>
      </c>
      <c r="K950" s="97">
        <f>IF(OR(F950="",J950=""),"",F950-J950)</f>
        <v/>
      </c>
      <c r="L950" s="86">
        <f>IF(OR(F950="",J950="",N(J950)=0),"",IF(F950/J950&lt;=cfg_Crit,"CRITICAL",IF(F950/J950&lt;=cfg_Low,"LOW","OK")))</f>
        <v/>
      </c>
      <c r="M950" s="98">
        <f>IF(B950="","",DATE(YEAR(B950),MONTH(B950),1))</f>
        <v/>
      </c>
      <c r="N950" s="86">
        <f>IF(OR(B950="",D950=""),"","CNT-"&amp;TEXT(ROW()-5,"00000"))</f>
        <v/>
      </c>
      <c r="O950" s="86">
        <f>IF(P950="","",D950&amp;"|"&amp;P950)</f>
        <v/>
      </c>
      <c r="P950" s="86">
        <f>IF(OR(D950="",F950=""),"",COUNTIFS($D$6:D950,D950,$F$6:F950,"&lt;&gt;"))</f>
        <v/>
      </c>
    </row>
    <row r="951" ht="20" customHeight="1">
      <c r="B951" s="93" t="n"/>
      <c r="C951" s="94">
        <f>IF(B951="","",WEEKNUM(B951,21))</f>
        <v/>
      </c>
      <c r="D951" s="95" t="n"/>
      <c r="E951" s="86">
        <f>IF(D951="","",IFERROR(INDEX(Eng_Item,MATCH(D951,Eng_Label,0)),"not in list"))</f>
        <v/>
      </c>
      <c r="F951" s="96" t="n"/>
      <c r="G951" s="87">
        <f>IF(OR(P951="",N(P951)&lt;=1),"",INDEX($F$6:$F$3005,MATCH(D951&amp;"|"&amp;(P951-1),$O$6:$O$3005,0)))</f>
        <v/>
      </c>
      <c r="H951" s="87">
        <f>IF(G951="","",MAX(0,G951-F951))</f>
        <v/>
      </c>
      <c r="I951" s="95" t="n"/>
      <c r="J951" s="87">
        <f>IF(D951="","",IFERROR(INDEX(Eng_PAR,MATCH(D951,Eng_Label,0)),""))</f>
        <v/>
      </c>
      <c r="K951" s="97">
        <f>IF(OR(F951="",J951=""),"",F951-J951)</f>
        <v/>
      </c>
      <c r="L951" s="86">
        <f>IF(OR(F951="",J951="",N(J951)=0),"",IF(F951/J951&lt;=cfg_Crit,"CRITICAL",IF(F951/J951&lt;=cfg_Low,"LOW","OK")))</f>
        <v/>
      </c>
      <c r="M951" s="98">
        <f>IF(B951="","",DATE(YEAR(B951),MONTH(B951),1))</f>
        <v/>
      </c>
      <c r="N951" s="86">
        <f>IF(OR(B951="",D951=""),"","CNT-"&amp;TEXT(ROW()-5,"00000"))</f>
        <v/>
      </c>
      <c r="O951" s="86">
        <f>IF(P951="","",D951&amp;"|"&amp;P951)</f>
        <v/>
      </c>
      <c r="P951" s="86">
        <f>IF(OR(D951="",F951=""),"",COUNTIFS($D$6:D951,D951,$F$6:F951,"&lt;&gt;"))</f>
        <v/>
      </c>
    </row>
    <row r="952" ht="20" customHeight="1">
      <c r="B952" s="93" t="n"/>
      <c r="C952" s="94">
        <f>IF(B952="","",WEEKNUM(B952,21))</f>
        <v/>
      </c>
      <c r="D952" s="95" t="n"/>
      <c r="E952" s="86">
        <f>IF(D952="","",IFERROR(INDEX(Eng_Item,MATCH(D952,Eng_Label,0)),"not in list"))</f>
        <v/>
      </c>
      <c r="F952" s="96" t="n"/>
      <c r="G952" s="87">
        <f>IF(OR(P952="",N(P952)&lt;=1),"",INDEX($F$6:$F$3005,MATCH(D952&amp;"|"&amp;(P952-1),$O$6:$O$3005,0)))</f>
        <v/>
      </c>
      <c r="H952" s="87">
        <f>IF(G952="","",MAX(0,G952-F952))</f>
        <v/>
      </c>
      <c r="I952" s="95" t="n"/>
      <c r="J952" s="87">
        <f>IF(D952="","",IFERROR(INDEX(Eng_PAR,MATCH(D952,Eng_Label,0)),""))</f>
        <v/>
      </c>
      <c r="K952" s="97">
        <f>IF(OR(F952="",J952=""),"",F952-J952)</f>
        <v/>
      </c>
      <c r="L952" s="86">
        <f>IF(OR(F952="",J952="",N(J952)=0),"",IF(F952/J952&lt;=cfg_Crit,"CRITICAL",IF(F952/J952&lt;=cfg_Low,"LOW","OK")))</f>
        <v/>
      </c>
      <c r="M952" s="98">
        <f>IF(B952="","",DATE(YEAR(B952),MONTH(B952),1))</f>
        <v/>
      </c>
      <c r="N952" s="86">
        <f>IF(OR(B952="",D952=""),"","CNT-"&amp;TEXT(ROW()-5,"00000"))</f>
        <v/>
      </c>
      <c r="O952" s="86">
        <f>IF(P952="","",D952&amp;"|"&amp;P952)</f>
        <v/>
      </c>
      <c r="P952" s="86">
        <f>IF(OR(D952="",F952=""),"",COUNTIFS($D$6:D952,D952,$F$6:F952,"&lt;&gt;"))</f>
        <v/>
      </c>
    </row>
    <row r="953" ht="20" customHeight="1">
      <c r="B953" s="93" t="n"/>
      <c r="C953" s="94">
        <f>IF(B953="","",WEEKNUM(B953,21))</f>
        <v/>
      </c>
      <c r="D953" s="95" t="n"/>
      <c r="E953" s="86">
        <f>IF(D953="","",IFERROR(INDEX(Eng_Item,MATCH(D953,Eng_Label,0)),"not in list"))</f>
        <v/>
      </c>
      <c r="F953" s="96" t="n"/>
      <c r="G953" s="87">
        <f>IF(OR(P953="",N(P953)&lt;=1),"",INDEX($F$6:$F$3005,MATCH(D953&amp;"|"&amp;(P953-1),$O$6:$O$3005,0)))</f>
        <v/>
      </c>
      <c r="H953" s="87">
        <f>IF(G953="","",MAX(0,G953-F953))</f>
        <v/>
      </c>
      <c r="I953" s="95" t="n"/>
      <c r="J953" s="87">
        <f>IF(D953="","",IFERROR(INDEX(Eng_PAR,MATCH(D953,Eng_Label,0)),""))</f>
        <v/>
      </c>
      <c r="K953" s="97">
        <f>IF(OR(F953="",J953=""),"",F953-J953)</f>
        <v/>
      </c>
      <c r="L953" s="86">
        <f>IF(OR(F953="",J953="",N(J953)=0),"",IF(F953/J953&lt;=cfg_Crit,"CRITICAL",IF(F953/J953&lt;=cfg_Low,"LOW","OK")))</f>
        <v/>
      </c>
      <c r="M953" s="98">
        <f>IF(B953="","",DATE(YEAR(B953),MONTH(B953),1))</f>
        <v/>
      </c>
      <c r="N953" s="86">
        <f>IF(OR(B953="",D953=""),"","CNT-"&amp;TEXT(ROW()-5,"00000"))</f>
        <v/>
      </c>
      <c r="O953" s="86">
        <f>IF(P953="","",D953&amp;"|"&amp;P953)</f>
        <v/>
      </c>
      <c r="P953" s="86">
        <f>IF(OR(D953="",F953=""),"",COUNTIFS($D$6:D953,D953,$F$6:F953,"&lt;&gt;"))</f>
        <v/>
      </c>
    </row>
    <row r="954" ht="20" customHeight="1">
      <c r="B954" s="93" t="n"/>
      <c r="C954" s="94">
        <f>IF(B954="","",WEEKNUM(B954,21))</f>
        <v/>
      </c>
      <c r="D954" s="95" t="n"/>
      <c r="E954" s="86">
        <f>IF(D954="","",IFERROR(INDEX(Eng_Item,MATCH(D954,Eng_Label,0)),"not in list"))</f>
        <v/>
      </c>
      <c r="F954" s="96" t="n"/>
      <c r="G954" s="87">
        <f>IF(OR(P954="",N(P954)&lt;=1),"",INDEX($F$6:$F$3005,MATCH(D954&amp;"|"&amp;(P954-1),$O$6:$O$3005,0)))</f>
        <v/>
      </c>
      <c r="H954" s="87">
        <f>IF(G954="","",MAX(0,G954-F954))</f>
        <v/>
      </c>
      <c r="I954" s="95" t="n"/>
      <c r="J954" s="87">
        <f>IF(D954="","",IFERROR(INDEX(Eng_PAR,MATCH(D954,Eng_Label,0)),""))</f>
        <v/>
      </c>
      <c r="K954" s="97">
        <f>IF(OR(F954="",J954=""),"",F954-J954)</f>
        <v/>
      </c>
      <c r="L954" s="86">
        <f>IF(OR(F954="",J954="",N(J954)=0),"",IF(F954/J954&lt;=cfg_Crit,"CRITICAL",IF(F954/J954&lt;=cfg_Low,"LOW","OK")))</f>
        <v/>
      </c>
      <c r="M954" s="98">
        <f>IF(B954="","",DATE(YEAR(B954),MONTH(B954),1))</f>
        <v/>
      </c>
      <c r="N954" s="86">
        <f>IF(OR(B954="",D954=""),"","CNT-"&amp;TEXT(ROW()-5,"00000"))</f>
        <v/>
      </c>
      <c r="O954" s="86">
        <f>IF(P954="","",D954&amp;"|"&amp;P954)</f>
        <v/>
      </c>
      <c r="P954" s="86">
        <f>IF(OR(D954="",F954=""),"",COUNTIFS($D$6:D954,D954,$F$6:F954,"&lt;&gt;"))</f>
        <v/>
      </c>
    </row>
    <row r="955" ht="20" customHeight="1">
      <c r="B955" s="93" t="n"/>
      <c r="C955" s="94">
        <f>IF(B955="","",WEEKNUM(B955,21))</f>
        <v/>
      </c>
      <c r="D955" s="95" t="n"/>
      <c r="E955" s="86">
        <f>IF(D955="","",IFERROR(INDEX(Eng_Item,MATCH(D955,Eng_Label,0)),"not in list"))</f>
        <v/>
      </c>
      <c r="F955" s="96" t="n"/>
      <c r="G955" s="87">
        <f>IF(OR(P955="",N(P955)&lt;=1),"",INDEX($F$6:$F$3005,MATCH(D955&amp;"|"&amp;(P955-1),$O$6:$O$3005,0)))</f>
        <v/>
      </c>
      <c r="H955" s="87">
        <f>IF(G955="","",MAX(0,G955-F955))</f>
        <v/>
      </c>
      <c r="I955" s="95" t="n"/>
      <c r="J955" s="87">
        <f>IF(D955="","",IFERROR(INDEX(Eng_PAR,MATCH(D955,Eng_Label,0)),""))</f>
        <v/>
      </c>
      <c r="K955" s="97">
        <f>IF(OR(F955="",J955=""),"",F955-J955)</f>
        <v/>
      </c>
      <c r="L955" s="86">
        <f>IF(OR(F955="",J955="",N(J955)=0),"",IF(F955/J955&lt;=cfg_Crit,"CRITICAL",IF(F955/J955&lt;=cfg_Low,"LOW","OK")))</f>
        <v/>
      </c>
      <c r="M955" s="98">
        <f>IF(B955="","",DATE(YEAR(B955),MONTH(B955),1))</f>
        <v/>
      </c>
      <c r="N955" s="86">
        <f>IF(OR(B955="",D955=""),"","CNT-"&amp;TEXT(ROW()-5,"00000"))</f>
        <v/>
      </c>
      <c r="O955" s="86">
        <f>IF(P955="","",D955&amp;"|"&amp;P955)</f>
        <v/>
      </c>
      <c r="P955" s="86">
        <f>IF(OR(D955="",F955=""),"",COUNTIFS($D$6:D955,D955,$F$6:F955,"&lt;&gt;"))</f>
        <v/>
      </c>
    </row>
    <row r="956" ht="20" customHeight="1">
      <c r="B956" s="93" t="n"/>
      <c r="C956" s="94">
        <f>IF(B956="","",WEEKNUM(B956,21))</f>
        <v/>
      </c>
      <c r="D956" s="95" t="n"/>
      <c r="E956" s="86">
        <f>IF(D956="","",IFERROR(INDEX(Eng_Item,MATCH(D956,Eng_Label,0)),"not in list"))</f>
        <v/>
      </c>
      <c r="F956" s="96" t="n"/>
      <c r="G956" s="87">
        <f>IF(OR(P956="",N(P956)&lt;=1),"",INDEX($F$6:$F$3005,MATCH(D956&amp;"|"&amp;(P956-1),$O$6:$O$3005,0)))</f>
        <v/>
      </c>
      <c r="H956" s="87">
        <f>IF(G956="","",MAX(0,G956-F956))</f>
        <v/>
      </c>
      <c r="I956" s="95" t="n"/>
      <c r="J956" s="87">
        <f>IF(D956="","",IFERROR(INDEX(Eng_PAR,MATCH(D956,Eng_Label,0)),""))</f>
        <v/>
      </c>
      <c r="K956" s="97">
        <f>IF(OR(F956="",J956=""),"",F956-J956)</f>
        <v/>
      </c>
      <c r="L956" s="86">
        <f>IF(OR(F956="",J956="",N(J956)=0),"",IF(F956/J956&lt;=cfg_Crit,"CRITICAL",IF(F956/J956&lt;=cfg_Low,"LOW","OK")))</f>
        <v/>
      </c>
      <c r="M956" s="98">
        <f>IF(B956="","",DATE(YEAR(B956),MONTH(B956),1))</f>
        <v/>
      </c>
      <c r="N956" s="86">
        <f>IF(OR(B956="",D956=""),"","CNT-"&amp;TEXT(ROW()-5,"00000"))</f>
        <v/>
      </c>
      <c r="O956" s="86">
        <f>IF(P956="","",D956&amp;"|"&amp;P956)</f>
        <v/>
      </c>
      <c r="P956" s="86">
        <f>IF(OR(D956="",F956=""),"",COUNTIFS($D$6:D956,D956,$F$6:F956,"&lt;&gt;"))</f>
        <v/>
      </c>
    </row>
    <row r="957" ht="20" customHeight="1">
      <c r="B957" s="93" t="n"/>
      <c r="C957" s="94">
        <f>IF(B957="","",WEEKNUM(B957,21))</f>
        <v/>
      </c>
      <c r="D957" s="95" t="n"/>
      <c r="E957" s="86">
        <f>IF(D957="","",IFERROR(INDEX(Eng_Item,MATCH(D957,Eng_Label,0)),"not in list"))</f>
        <v/>
      </c>
      <c r="F957" s="96" t="n"/>
      <c r="G957" s="87">
        <f>IF(OR(P957="",N(P957)&lt;=1),"",INDEX($F$6:$F$3005,MATCH(D957&amp;"|"&amp;(P957-1),$O$6:$O$3005,0)))</f>
        <v/>
      </c>
      <c r="H957" s="87">
        <f>IF(G957="","",MAX(0,G957-F957))</f>
        <v/>
      </c>
      <c r="I957" s="95" t="n"/>
      <c r="J957" s="87">
        <f>IF(D957="","",IFERROR(INDEX(Eng_PAR,MATCH(D957,Eng_Label,0)),""))</f>
        <v/>
      </c>
      <c r="K957" s="97">
        <f>IF(OR(F957="",J957=""),"",F957-J957)</f>
        <v/>
      </c>
      <c r="L957" s="86">
        <f>IF(OR(F957="",J957="",N(J957)=0),"",IF(F957/J957&lt;=cfg_Crit,"CRITICAL",IF(F957/J957&lt;=cfg_Low,"LOW","OK")))</f>
        <v/>
      </c>
      <c r="M957" s="98">
        <f>IF(B957="","",DATE(YEAR(B957),MONTH(B957),1))</f>
        <v/>
      </c>
      <c r="N957" s="86">
        <f>IF(OR(B957="",D957=""),"","CNT-"&amp;TEXT(ROW()-5,"00000"))</f>
        <v/>
      </c>
      <c r="O957" s="86">
        <f>IF(P957="","",D957&amp;"|"&amp;P957)</f>
        <v/>
      </c>
      <c r="P957" s="86">
        <f>IF(OR(D957="",F957=""),"",COUNTIFS($D$6:D957,D957,$F$6:F957,"&lt;&gt;"))</f>
        <v/>
      </c>
    </row>
    <row r="958" ht="20" customHeight="1">
      <c r="B958" s="93" t="n"/>
      <c r="C958" s="94">
        <f>IF(B958="","",WEEKNUM(B958,21))</f>
        <v/>
      </c>
      <c r="D958" s="95" t="n"/>
      <c r="E958" s="86">
        <f>IF(D958="","",IFERROR(INDEX(Eng_Item,MATCH(D958,Eng_Label,0)),"not in list"))</f>
        <v/>
      </c>
      <c r="F958" s="96" t="n"/>
      <c r="G958" s="87">
        <f>IF(OR(P958="",N(P958)&lt;=1),"",INDEX($F$6:$F$3005,MATCH(D958&amp;"|"&amp;(P958-1),$O$6:$O$3005,0)))</f>
        <v/>
      </c>
      <c r="H958" s="87">
        <f>IF(G958="","",MAX(0,G958-F958))</f>
        <v/>
      </c>
      <c r="I958" s="95" t="n"/>
      <c r="J958" s="87">
        <f>IF(D958="","",IFERROR(INDEX(Eng_PAR,MATCH(D958,Eng_Label,0)),""))</f>
        <v/>
      </c>
      <c r="K958" s="97">
        <f>IF(OR(F958="",J958=""),"",F958-J958)</f>
        <v/>
      </c>
      <c r="L958" s="86">
        <f>IF(OR(F958="",J958="",N(J958)=0),"",IF(F958/J958&lt;=cfg_Crit,"CRITICAL",IF(F958/J958&lt;=cfg_Low,"LOW","OK")))</f>
        <v/>
      </c>
      <c r="M958" s="98">
        <f>IF(B958="","",DATE(YEAR(B958),MONTH(B958),1))</f>
        <v/>
      </c>
      <c r="N958" s="86">
        <f>IF(OR(B958="",D958=""),"","CNT-"&amp;TEXT(ROW()-5,"00000"))</f>
        <v/>
      </c>
      <c r="O958" s="86">
        <f>IF(P958="","",D958&amp;"|"&amp;P958)</f>
        <v/>
      </c>
      <c r="P958" s="86">
        <f>IF(OR(D958="",F958=""),"",COUNTIFS($D$6:D958,D958,$F$6:F958,"&lt;&gt;"))</f>
        <v/>
      </c>
    </row>
    <row r="959" ht="20" customHeight="1">
      <c r="B959" s="93" t="n"/>
      <c r="C959" s="94">
        <f>IF(B959="","",WEEKNUM(B959,21))</f>
        <v/>
      </c>
      <c r="D959" s="95" t="n"/>
      <c r="E959" s="86">
        <f>IF(D959="","",IFERROR(INDEX(Eng_Item,MATCH(D959,Eng_Label,0)),"not in list"))</f>
        <v/>
      </c>
      <c r="F959" s="96" t="n"/>
      <c r="G959" s="87">
        <f>IF(OR(P959="",N(P959)&lt;=1),"",INDEX($F$6:$F$3005,MATCH(D959&amp;"|"&amp;(P959-1),$O$6:$O$3005,0)))</f>
        <v/>
      </c>
      <c r="H959" s="87">
        <f>IF(G959="","",MAX(0,G959-F959))</f>
        <v/>
      </c>
      <c r="I959" s="95" t="n"/>
      <c r="J959" s="87">
        <f>IF(D959="","",IFERROR(INDEX(Eng_PAR,MATCH(D959,Eng_Label,0)),""))</f>
        <v/>
      </c>
      <c r="K959" s="97">
        <f>IF(OR(F959="",J959=""),"",F959-J959)</f>
        <v/>
      </c>
      <c r="L959" s="86">
        <f>IF(OR(F959="",J959="",N(J959)=0),"",IF(F959/J959&lt;=cfg_Crit,"CRITICAL",IF(F959/J959&lt;=cfg_Low,"LOW","OK")))</f>
        <v/>
      </c>
      <c r="M959" s="98">
        <f>IF(B959="","",DATE(YEAR(B959),MONTH(B959),1))</f>
        <v/>
      </c>
      <c r="N959" s="86">
        <f>IF(OR(B959="",D959=""),"","CNT-"&amp;TEXT(ROW()-5,"00000"))</f>
        <v/>
      </c>
      <c r="O959" s="86">
        <f>IF(P959="","",D959&amp;"|"&amp;P959)</f>
        <v/>
      </c>
      <c r="P959" s="86">
        <f>IF(OR(D959="",F959=""),"",COUNTIFS($D$6:D959,D959,$F$6:F959,"&lt;&gt;"))</f>
        <v/>
      </c>
    </row>
    <row r="960" ht="20" customHeight="1">
      <c r="B960" s="93" t="n"/>
      <c r="C960" s="94">
        <f>IF(B960="","",WEEKNUM(B960,21))</f>
        <v/>
      </c>
      <c r="D960" s="95" t="n"/>
      <c r="E960" s="86">
        <f>IF(D960="","",IFERROR(INDEX(Eng_Item,MATCH(D960,Eng_Label,0)),"not in list"))</f>
        <v/>
      </c>
      <c r="F960" s="96" t="n"/>
      <c r="G960" s="87">
        <f>IF(OR(P960="",N(P960)&lt;=1),"",INDEX($F$6:$F$3005,MATCH(D960&amp;"|"&amp;(P960-1),$O$6:$O$3005,0)))</f>
        <v/>
      </c>
      <c r="H960" s="87">
        <f>IF(G960="","",MAX(0,G960-F960))</f>
        <v/>
      </c>
      <c r="I960" s="95" t="n"/>
      <c r="J960" s="87">
        <f>IF(D960="","",IFERROR(INDEX(Eng_PAR,MATCH(D960,Eng_Label,0)),""))</f>
        <v/>
      </c>
      <c r="K960" s="97">
        <f>IF(OR(F960="",J960=""),"",F960-J960)</f>
        <v/>
      </c>
      <c r="L960" s="86">
        <f>IF(OR(F960="",J960="",N(J960)=0),"",IF(F960/J960&lt;=cfg_Crit,"CRITICAL",IF(F960/J960&lt;=cfg_Low,"LOW","OK")))</f>
        <v/>
      </c>
      <c r="M960" s="98">
        <f>IF(B960="","",DATE(YEAR(B960),MONTH(B960),1))</f>
        <v/>
      </c>
      <c r="N960" s="86">
        <f>IF(OR(B960="",D960=""),"","CNT-"&amp;TEXT(ROW()-5,"00000"))</f>
        <v/>
      </c>
      <c r="O960" s="86">
        <f>IF(P960="","",D960&amp;"|"&amp;P960)</f>
        <v/>
      </c>
      <c r="P960" s="86">
        <f>IF(OR(D960="",F960=""),"",COUNTIFS($D$6:D960,D960,$F$6:F960,"&lt;&gt;"))</f>
        <v/>
      </c>
    </row>
    <row r="961" ht="20" customHeight="1">
      <c r="B961" s="93" t="n"/>
      <c r="C961" s="94">
        <f>IF(B961="","",WEEKNUM(B961,21))</f>
        <v/>
      </c>
      <c r="D961" s="95" t="n"/>
      <c r="E961" s="86">
        <f>IF(D961="","",IFERROR(INDEX(Eng_Item,MATCH(D961,Eng_Label,0)),"not in list"))</f>
        <v/>
      </c>
      <c r="F961" s="96" t="n"/>
      <c r="G961" s="87">
        <f>IF(OR(P961="",N(P961)&lt;=1),"",INDEX($F$6:$F$3005,MATCH(D961&amp;"|"&amp;(P961-1),$O$6:$O$3005,0)))</f>
        <v/>
      </c>
      <c r="H961" s="87">
        <f>IF(G961="","",MAX(0,G961-F961))</f>
        <v/>
      </c>
      <c r="I961" s="95" t="n"/>
      <c r="J961" s="87">
        <f>IF(D961="","",IFERROR(INDEX(Eng_PAR,MATCH(D961,Eng_Label,0)),""))</f>
        <v/>
      </c>
      <c r="K961" s="97">
        <f>IF(OR(F961="",J961=""),"",F961-J961)</f>
        <v/>
      </c>
      <c r="L961" s="86">
        <f>IF(OR(F961="",J961="",N(J961)=0),"",IF(F961/J961&lt;=cfg_Crit,"CRITICAL",IF(F961/J961&lt;=cfg_Low,"LOW","OK")))</f>
        <v/>
      </c>
      <c r="M961" s="98">
        <f>IF(B961="","",DATE(YEAR(B961),MONTH(B961),1))</f>
        <v/>
      </c>
      <c r="N961" s="86">
        <f>IF(OR(B961="",D961=""),"","CNT-"&amp;TEXT(ROW()-5,"00000"))</f>
        <v/>
      </c>
      <c r="O961" s="86">
        <f>IF(P961="","",D961&amp;"|"&amp;P961)</f>
        <v/>
      </c>
      <c r="P961" s="86">
        <f>IF(OR(D961="",F961=""),"",COUNTIFS($D$6:D961,D961,$F$6:F961,"&lt;&gt;"))</f>
        <v/>
      </c>
    </row>
    <row r="962" ht="20" customHeight="1">
      <c r="B962" s="93" t="n"/>
      <c r="C962" s="94">
        <f>IF(B962="","",WEEKNUM(B962,21))</f>
        <v/>
      </c>
      <c r="D962" s="95" t="n"/>
      <c r="E962" s="86">
        <f>IF(D962="","",IFERROR(INDEX(Eng_Item,MATCH(D962,Eng_Label,0)),"not in list"))</f>
        <v/>
      </c>
      <c r="F962" s="96" t="n"/>
      <c r="G962" s="87">
        <f>IF(OR(P962="",N(P962)&lt;=1),"",INDEX($F$6:$F$3005,MATCH(D962&amp;"|"&amp;(P962-1),$O$6:$O$3005,0)))</f>
        <v/>
      </c>
      <c r="H962" s="87">
        <f>IF(G962="","",MAX(0,G962-F962))</f>
        <v/>
      </c>
      <c r="I962" s="95" t="n"/>
      <c r="J962" s="87">
        <f>IF(D962="","",IFERROR(INDEX(Eng_PAR,MATCH(D962,Eng_Label,0)),""))</f>
        <v/>
      </c>
      <c r="K962" s="97">
        <f>IF(OR(F962="",J962=""),"",F962-J962)</f>
        <v/>
      </c>
      <c r="L962" s="86">
        <f>IF(OR(F962="",J962="",N(J962)=0),"",IF(F962/J962&lt;=cfg_Crit,"CRITICAL",IF(F962/J962&lt;=cfg_Low,"LOW","OK")))</f>
        <v/>
      </c>
      <c r="M962" s="98">
        <f>IF(B962="","",DATE(YEAR(B962),MONTH(B962),1))</f>
        <v/>
      </c>
      <c r="N962" s="86">
        <f>IF(OR(B962="",D962=""),"","CNT-"&amp;TEXT(ROW()-5,"00000"))</f>
        <v/>
      </c>
      <c r="O962" s="86">
        <f>IF(P962="","",D962&amp;"|"&amp;P962)</f>
        <v/>
      </c>
      <c r="P962" s="86">
        <f>IF(OR(D962="",F962=""),"",COUNTIFS($D$6:D962,D962,$F$6:F962,"&lt;&gt;"))</f>
        <v/>
      </c>
    </row>
    <row r="963" ht="20" customHeight="1">
      <c r="B963" s="93" t="n"/>
      <c r="C963" s="94">
        <f>IF(B963="","",WEEKNUM(B963,21))</f>
        <v/>
      </c>
      <c r="D963" s="95" t="n"/>
      <c r="E963" s="86">
        <f>IF(D963="","",IFERROR(INDEX(Eng_Item,MATCH(D963,Eng_Label,0)),"not in list"))</f>
        <v/>
      </c>
      <c r="F963" s="96" t="n"/>
      <c r="G963" s="87">
        <f>IF(OR(P963="",N(P963)&lt;=1),"",INDEX($F$6:$F$3005,MATCH(D963&amp;"|"&amp;(P963-1),$O$6:$O$3005,0)))</f>
        <v/>
      </c>
      <c r="H963" s="87">
        <f>IF(G963="","",MAX(0,G963-F963))</f>
        <v/>
      </c>
      <c r="I963" s="95" t="n"/>
      <c r="J963" s="87">
        <f>IF(D963="","",IFERROR(INDEX(Eng_PAR,MATCH(D963,Eng_Label,0)),""))</f>
        <v/>
      </c>
      <c r="K963" s="97">
        <f>IF(OR(F963="",J963=""),"",F963-J963)</f>
        <v/>
      </c>
      <c r="L963" s="86">
        <f>IF(OR(F963="",J963="",N(J963)=0),"",IF(F963/J963&lt;=cfg_Crit,"CRITICAL",IF(F963/J963&lt;=cfg_Low,"LOW","OK")))</f>
        <v/>
      </c>
      <c r="M963" s="98">
        <f>IF(B963="","",DATE(YEAR(B963),MONTH(B963),1))</f>
        <v/>
      </c>
      <c r="N963" s="86">
        <f>IF(OR(B963="",D963=""),"","CNT-"&amp;TEXT(ROW()-5,"00000"))</f>
        <v/>
      </c>
      <c r="O963" s="86">
        <f>IF(P963="","",D963&amp;"|"&amp;P963)</f>
        <v/>
      </c>
      <c r="P963" s="86">
        <f>IF(OR(D963="",F963=""),"",COUNTIFS($D$6:D963,D963,$F$6:F963,"&lt;&gt;"))</f>
        <v/>
      </c>
    </row>
    <row r="964" ht="20" customHeight="1">
      <c r="B964" s="93" t="n"/>
      <c r="C964" s="94">
        <f>IF(B964="","",WEEKNUM(B964,21))</f>
        <v/>
      </c>
      <c r="D964" s="95" t="n"/>
      <c r="E964" s="86">
        <f>IF(D964="","",IFERROR(INDEX(Eng_Item,MATCH(D964,Eng_Label,0)),"not in list"))</f>
        <v/>
      </c>
      <c r="F964" s="96" t="n"/>
      <c r="G964" s="87">
        <f>IF(OR(P964="",N(P964)&lt;=1),"",INDEX($F$6:$F$3005,MATCH(D964&amp;"|"&amp;(P964-1),$O$6:$O$3005,0)))</f>
        <v/>
      </c>
      <c r="H964" s="87">
        <f>IF(G964="","",MAX(0,G964-F964))</f>
        <v/>
      </c>
      <c r="I964" s="95" t="n"/>
      <c r="J964" s="87">
        <f>IF(D964="","",IFERROR(INDEX(Eng_PAR,MATCH(D964,Eng_Label,0)),""))</f>
        <v/>
      </c>
      <c r="K964" s="97">
        <f>IF(OR(F964="",J964=""),"",F964-J964)</f>
        <v/>
      </c>
      <c r="L964" s="86">
        <f>IF(OR(F964="",J964="",N(J964)=0),"",IF(F964/J964&lt;=cfg_Crit,"CRITICAL",IF(F964/J964&lt;=cfg_Low,"LOW","OK")))</f>
        <v/>
      </c>
      <c r="M964" s="98">
        <f>IF(B964="","",DATE(YEAR(B964),MONTH(B964),1))</f>
        <v/>
      </c>
      <c r="N964" s="86">
        <f>IF(OR(B964="",D964=""),"","CNT-"&amp;TEXT(ROW()-5,"00000"))</f>
        <v/>
      </c>
      <c r="O964" s="86">
        <f>IF(P964="","",D964&amp;"|"&amp;P964)</f>
        <v/>
      </c>
      <c r="P964" s="86">
        <f>IF(OR(D964="",F964=""),"",COUNTIFS($D$6:D964,D964,$F$6:F964,"&lt;&gt;"))</f>
        <v/>
      </c>
    </row>
    <row r="965" ht="20" customHeight="1">
      <c r="B965" s="93" t="n"/>
      <c r="C965" s="94">
        <f>IF(B965="","",WEEKNUM(B965,21))</f>
        <v/>
      </c>
      <c r="D965" s="95" t="n"/>
      <c r="E965" s="86">
        <f>IF(D965="","",IFERROR(INDEX(Eng_Item,MATCH(D965,Eng_Label,0)),"not in list"))</f>
        <v/>
      </c>
      <c r="F965" s="96" t="n"/>
      <c r="G965" s="87">
        <f>IF(OR(P965="",N(P965)&lt;=1),"",INDEX($F$6:$F$3005,MATCH(D965&amp;"|"&amp;(P965-1),$O$6:$O$3005,0)))</f>
        <v/>
      </c>
      <c r="H965" s="87">
        <f>IF(G965="","",MAX(0,G965-F965))</f>
        <v/>
      </c>
      <c r="I965" s="95" t="n"/>
      <c r="J965" s="87">
        <f>IF(D965="","",IFERROR(INDEX(Eng_PAR,MATCH(D965,Eng_Label,0)),""))</f>
        <v/>
      </c>
      <c r="K965" s="97">
        <f>IF(OR(F965="",J965=""),"",F965-J965)</f>
        <v/>
      </c>
      <c r="L965" s="86">
        <f>IF(OR(F965="",J965="",N(J965)=0),"",IF(F965/J965&lt;=cfg_Crit,"CRITICAL",IF(F965/J965&lt;=cfg_Low,"LOW","OK")))</f>
        <v/>
      </c>
      <c r="M965" s="98">
        <f>IF(B965="","",DATE(YEAR(B965),MONTH(B965),1))</f>
        <v/>
      </c>
      <c r="N965" s="86">
        <f>IF(OR(B965="",D965=""),"","CNT-"&amp;TEXT(ROW()-5,"00000"))</f>
        <v/>
      </c>
      <c r="O965" s="86">
        <f>IF(P965="","",D965&amp;"|"&amp;P965)</f>
        <v/>
      </c>
      <c r="P965" s="86">
        <f>IF(OR(D965="",F965=""),"",COUNTIFS($D$6:D965,D965,$F$6:F965,"&lt;&gt;"))</f>
        <v/>
      </c>
    </row>
    <row r="966" ht="20" customHeight="1">
      <c r="B966" s="93" t="n"/>
      <c r="C966" s="94">
        <f>IF(B966="","",WEEKNUM(B966,21))</f>
        <v/>
      </c>
      <c r="D966" s="95" t="n"/>
      <c r="E966" s="86">
        <f>IF(D966="","",IFERROR(INDEX(Eng_Item,MATCH(D966,Eng_Label,0)),"not in list"))</f>
        <v/>
      </c>
      <c r="F966" s="96" t="n"/>
      <c r="G966" s="87">
        <f>IF(OR(P966="",N(P966)&lt;=1),"",INDEX($F$6:$F$3005,MATCH(D966&amp;"|"&amp;(P966-1),$O$6:$O$3005,0)))</f>
        <v/>
      </c>
      <c r="H966" s="87">
        <f>IF(G966="","",MAX(0,G966-F966))</f>
        <v/>
      </c>
      <c r="I966" s="95" t="n"/>
      <c r="J966" s="87">
        <f>IF(D966="","",IFERROR(INDEX(Eng_PAR,MATCH(D966,Eng_Label,0)),""))</f>
        <v/>
      </c>
      <c r="K966" s="97">
        <f>IF(OR(F966="",J966=""),"",F966-J966)</f>
        <v/>
      </c>
      <c r="L966" s="86">
        <f>IF(OR(F966="",J966="",N(J966)=0),"",IF(F966/J966&lt;=cfg_Crit,"CRITICAL",IF(F966/J966&lt;=cfg_Low,"LOW","OK")))</f>
        <v/>
      </c>
      <c r="M966" s="98">
        <f>IF(B966="","",DATE(YEAR(B966),MONTH(B966),1))</f>
        <v/>
      </c>
      <c r="N966" s="86">
        <f>IF(OR(B966="",D966=""),"","CNT-"&amp;TEXT(ROW()-5,"00000"))</f>
        <v/>
      </c>
      <c r="O966" s="86">
        <f>IF(P966="","",D966&amp;"|"&amp;P966)</f>
        <v/>
      </c>
      <c r="P966" s="86">
        <f>IF(OR(D966="",F966=""),"",COUNTIFS($D$6:D966,D966,$F$6:F966,"&lt;&gt;"))</f>
        <v/>
      </c>
    </row>
    <row r="967" ht="20" customHeight="1">
      <c r="B967" s="93" t="n"/>
      <c r="C967" s="94">
        <f>IF(B967="","",WEEKNUM(B967,21))</f>
        <v/>
      </c>
      <c r="D967" s="95" t="n"/>
      <c r="E967" s="86">
        <f>IF(D967="","",IFERROR(INDEX(Eng_Item,MATCH(D967,Eng_Label,0)),"not in list"))</f>
        <v/>
      </c>
      <c r="F967" s="96" t="n"/>
      <c r="G967" s="87">
        <f>IF(OR(P967="",N(P967)&lt;=1),"",INDEX($F$6:$F$3005,MATCH(D967&amp;"|"&amp;(P967-1),$O$6:$O$3005,0)))</f>
        <v/>
      </c>
      <c r="H967" s="87">
        <f>IF(G967="","",MAX(0,G967-F967))</f>
        <v/>
      </c>
      <c r="I967" s="95" t="n"/>
      <c r="J967" s="87">
        <f>IF(D967="","",IFERROR(INDEX(Eng_PAR,MATCH(D967,Eng_Label,0)),""))</f>
        <v/>
      </c>
      <c r="K967" s="97">
        <f>IF(OR(F967="",J967=""),"",F967-J967)</f>
        <v/>
      </c>
      <c r="L967" s="86">
        <f>IF(OR(F967="",J967="",N(J967)=0),"",IF(F967/J967&lt;=cfg_Crit,"CRITICAL",IF(F967/J967&lt;=cfg_Low,"LOW","OK")))</f>
        <v/>
      </c>
      <c r="M967" s="98">
        <f>IF(B967="","",DATE(YEAR(B967),MONTH(B967),1))</f>
        <v/>
      </c>
      <c r="N967" s="86">
        <f>IF(OR(B967="",D967=""),"","CNT-"&amp;TEXT(ROW()-5,"00000"))</f>
        <v/>
      </c>
      <c r="O967" s="86">
        <f>IF(P967="","",D967&amp;"|"&amp;P967)</f>
        <v/>
      </c>
      <c r="P967" s="86">
        <f>IF(OR(D967="",F967=""),"",COUNTIFS($D$6:D967,D967,$F$6:F967,"&lt;&gt;"))</f>
        <v/>
      </c>
    </row>
    <row r="968" ht="20" customHeight="1">
      <c r="B968" s="93" t="n"/>
      <c r="C968" s="94">
        <f>IF(B968="","",WEEKNUM(B968,21))</f>
        <v/>
      </c>
      <c r="D968" s="95" t="n"/>
      <c r="E968" s="86">
        <f>IF(D968="","",IFERROR(INDEX(Eng_Item,MATCH(D968,Eng_Label,0)),"not in list"))</f>
        <v/>
      </c>
      <c r="F968" s="96" t="n"/>
      <c r="G968" s="87">
        <f>IF(OR(P968="",N(P968)&lt;=1),"",INDEX($F$6:$F$3005,MATCH(D968&amp;"|"&amp;(P968-1),$O$6:$O$3005,0)))</f>
        <v/>
      </c>
      <c r="H968" s="87">
        <f>IF(G968="","",MAX(0,G968-F968))</f>
        <v/>
      </c>
      <c r="I968" s="95" t="n"/>
      <c r="J968" s="87">
        <f>IF(D968="","",IFERROR(INDEX(Eng_PAR,MATCH(D968,Eng_Label,0)),""))</f>
        <v/>
      </c>
      <c r="K968" s="97">
        <f>IF(OR(F968="",J968=""),"",F968-J968)</f>
        <v/>
      </c>
      <c r="L968" s="86">
        <f>IF(OR(F968="",J968="",N(J968)=0),"",IF(F968/J968&lt;=cfg_Crit,"CRITICAL",IF(F968/J968&lt;=cfg_Low,"LOW","OK")))</f>
        <v/>
      </c>
      <c r="M968" s="98">
        <f>IF(B968="","",DATE(YEAR(B968),MONTH(B968),1))</f>
        <v/>
      </c>
      <c r="N968" s="86">
        <f>IF(OR(B968="",D968=""),"","CNT-"&amp;TEXT(ROW()-5,"00000"))</f>
        <v/>
      </c>
      <c r="O968" s="86">
        <f>IF(P968="","",D968&amp;"|"&amp;P968)</f>
        <v/>
      </c>
      <c r="P968" s="86">
        <f>IF(OR(D968="",F968=""),"",COUNTIFS($D$6:D968,D968,$F$6:F968,"&lt;&gt;"))</f>
        <v/>
      </c>
    </row>
    <row r="969" ht="20" customHeight="1">
      <c r="B969" s="93" t="n"/>
      <c r="C969" s="94">
        <f>IF(B969="","",WEEKNUM(B969,21))</f>
        <v/>
      </c>
      <c r="D969" s="95" t="n"/>
      <c r="E969" s="86">
        <f>IF(D969="","",IFERROR(INDEX(Eng_Item,MATCH(D969,Eng_Label,0)),"not in list"))</f>
        <v/>
      </c>
      <c r="F969" s="96" t="n"/>
      <c r="G969" s="87">
        <f>IF(OR(P969="",N(P969)&lt;=1),"",INDEX($F$6:$F$3005,MATCH(D969&amp;"|"&amp;(P969-1),$O$6:$O$3005,0)))</f>
        <v/>
      </c>
      <c r="H969" s="87">
        <f>IF(G969="","",MAX(0,G969-F969))</f>
        <v/>
      </c>
      <c r="I969" s="95" t="n"/>
      <c r="J969" s="87">
        <f>IF(D969="","",IFERROR(INDEX(Eng_PAR,MATCH(D969,Eng_Label,0)),""))</f>
        <v/>
      </c>
      <c r="K969" s="97">
        <f>IF(OR(F969="",J969=""),"",F969-J969)</f>
        <v/>
      </c>
      <c r="L969" s="86">
        <f>IF(OR(F969="",J969="",N(J969)=0),"",IF(F969/J969&lt;=cfg_Crit,"CRITICAL",IF(F969/J969&lt;=cfg_Low,"LOW","OK")))</f>
        <v/>
      </c>
      <c r="M969" s="98">
        <f>IF(B969="","",DATE(YEAR(B969),MONTH(B969),1))</f>
        <v/>
      </c>
      <c r="N969" s="86">
        <f>IF(OR(B969="",D969=""),"","CNT-"&amp;TEXT(ROW()-5,"00000"))</f>
        <v/>
      </c>
      <c r="O969" s="86">
        <f>IF(P969="","",D969&amp;"|"&amp;P969)</f>
        <v/>
      </c>
      <c r="P969" s="86">
        <f>IF(OR(D969="",F969=""),"",COUNTIFS($D$6:D969,D969,$F$6:F969,"&lt;&gt;"))</f>
        <v/>
      </c>
    </row>
    <row r="970" ht="20" customHeight="1">
      <c r="B970" s="93" t="n"/>
      <c r="C970" s="94">
        <f>IF(B970="","",WEEKNUM(B970,21))</f>
        <v/>
      </c>
      <c r="D970" s="95" t="n"/>
      <c r="E970" s="86">
        <f>IF(D970="","",IFERROR(INDEX(Eng_Item,MATCH(D970,Eng_Label,0)),"not in list"))</f>
        <v/>
      </c>
      <c r="F970" s="96" t="n"/>
      <c r="G970" s="87">
        <f>IF(OR(P970="",N(P970)&lt;=1),"",INDEX($F$6:$F$3005,MATCH(D970&amp;"|"&amp;(P970-1),$O$6:$O$3005,0)))</f>
        <v/>
      </c>
      <c r="H970" s="87">
        <f>IF(G970="","",MAX(0,G970-F970))</f>
        <v/>
      </c>
      <c r="I970" s="95" t="n"/>
      <c r="J970" s="87">
        <f>IF(D970="","",IFERROR(INDEX(Eng_PAR,MATCH(D970,Eng_Label,0)),""))</f>
        <v/>
      </c>
      <c r="K970" s="97">
        <f>IF(OR(F970="",J970=""),"",F970-J970)</f>
        <v/>
      </c>
      <c r="L970" s="86">
        <f>IF(OR(F970="",J970="",N(J970)=0),"",IF(F970/J970&lt;=cfg_Crit,"CRITICAL",IF(F970/J970&lt;=cfg_Low,"LOW","OK")))</f>
        <v/>
      </c>
      <c r="M970" s="98">
        <f>IF(B970="","",DATE(YEAR(B970),MONTH(B970),1))</f>
        <v/>
      </c>
      <c r="N970" s="86">
        <f>IF(OR(B970="",D970=""),"","CNT-"&amp;TEXT(ROW()-5,"00000"))</f>
        <v/>
      </c>
      <c r="O970" s="86">
        <f>IF(P970="","",D970&amp;"|"&amp;P970)</f>
        <v/>
      </c>
      <c r="P970" s="86">
        <f>IF(OR(D970="",F970=""),"",COUNTIFS($D$6:D970,D970,$F$6:F970,"&lt;&gt;"))</f>
        <v/>
      </c>
    </row>
    <row r="971" ht="20" customHeight="1">
      <c r="B971" s="93" t="n"/>
      <c r="C971" s="94">
        <f>IF(B971="","",WEEKNUM(B971,21))</f>
        <v/>
      </c>
      <c r="D971" s="95" t="n"/>
      <c r="E971" s="86">
        <f>IF(D971="","",IFERROR(INDEX(Eng_Item,MATCH(D971,Eng_Label,0)),"not in list"))</f>
        <v/>
      </c>
      <c r="F971" s="96" t="n"/>
      <c r="G971" s="87">
        <f>IF(OR(P971="",N(P971)&lt;=1),"",INDEX($F$6:$F$3005,MATCH(D971&amp;"|"&amp;(P971-1),$O$6:$O$3005,0)))</f>
        <v/>
      </c>
      <c r="H971" s="87">
        <f>IF(G971="","",MAX(0,G971-F971))</f>
        <v/>
      </c>
      <c r="I971" s="95" t="n"/>
      <c r="J971" s="87">
        <f>IF(D971="","",IFERROR(INDEX(Eng_PAR,MATCH(D971,Eng_Label,0)),""))</f>
        <v/>
      </c>
      <c r="K971" s="97">
        <f>IF(OR(F971="",J971=""),"",F971-J971)</f>
        <v/>
      </c>
      <c r="L971" s="86">
        <f>IF(OR(F971="",J971="",N(J971)=0),"",IF(F971/J971&lt;=cfg_Crit,"CRITICAL",IF(F971/J971&lt;=cfg_Low,"LOW","OK")))</f>
        <v/>
      </c>
      <c r="M971" s="98">
        <f>IF(B971="","",DATE(YEAR(B971),MONTH(B971),1))</f>
        <v/>
      </c>
      <c r="N971" s="86">
        <f>IF(OR(B971="",D971=""),"","CNT-"&amp;TEXT(ROW()-5,"00000"))</f>
        <v/>
      </c>
      <c r="O971" s="86">
        <f>IF(P971="","",D971&amp;"|"&amp;P971)</f>
        <v/>
      </c>
      <c r="P971" s="86">
        <f>IF(OR(D971="",F971=""),"",COUNTIFS($D$6:D971,D971,$F$6:F971,"&lt;&gt;"))</f>
        <v/>
      </c>
    </row>
    <row r="972" ht="20" customHeight="1">
      <c r="B972" s="93" t="n"/>
      <c r="C972" s="94">
        <f>IF(B972="","",WEEKNUM(B972,21))</f>
        <v/>
      </c>
      <c r="D972" s="95" t="n"/>
      <c r="E972" s="86">
        <f>IF(D972="","",IFERROR(INDEX(Eng_Item,MATCH(D972,Eng_Label,0)),"not in list"))</f>
        <v/>
      </c>
      <c r="F972" s="96" t="n"/>
      <c r="G972" s="87">
        <f>IF(OR(P972="",N(P972)&lt;=1),"",INDEX($F$6:$F$3005,MATCH(D972&amp;"|"&amp;(P972-1),$O$6:$O$3005,0)))</f>
        <v/>
      </c>
      <c r="H972" s="87">
        <f>IF(G972="","",MAX(0,G972-F972))</f>
        <v/>
      </c>
      <c r="I972" s="95" t="n"/>
      <c r="J972" s="87">
        <f>IF(D972="","",IFERROR(INDEX(Eng_PAR,MATCH(D972,Eng_Label,0)),""))</f>
        <v/>
      </c>
      <c r="K972" s="97">
        <f>IF(OR(F972="",J972=""),"",F972-J972)</f>
        <v/>
      </c>
      <c r="L972" s="86">
        <f>IF(OR(F972="",J972="",N(J972)=0),"",IF(F972/J972&lt;=cfg_Crit,"CRITICAL",IF(F972/J972&lt;=cfg_Low,"LOW","OK")))</f>
        <v/>
      </c>
      <c r="M972" s="98">
        <f>IF(B972="","",DATE(YEAR(B972),MONTH(B972),1))</f>
        <v/>
      </c>
      <c r="N972" s="86">
        <f>IF(OR(B972="",D972=""),"","CNT-"&amp;TEXT(ROW()-5,"00000"))</f>
        <v/>
      </c>
      <c r="O972" s="86">
        <f>IF(P972="","",D972&amp;"|"&amp;P972)</f>
        <v/>
      </c>
      <c r="P972" s="86">
        <f>IF(OR(D972="",F972=""),"",COUNTIFS($D$6:D972,D972,$F$6:F972,"&lt;&gt;"))</f>
        <v/>
      </c>
    </row>
    <row r="973" ht="20" customHeight="1">
      <c r="B973" s="93" t="n"/>
      <c r="C973" s="94">
        <f>IF(B973="","",WEEKNUM(B973,21))</f>
        <v/>
      </c>
      <c r="D973" s="95" t="n"/>
      <c r="E973" s="86">
        <f>IF(D973="","",IFERROR(INDEX(Eng_Item,MATCH(D973,Eng_Label,0)),"not in list"))</f>
        <v/>
      </c>
      <c r="F973" s="96" t="n"/>
      <c r="G973" s="87">
        <f>IF(OR(P973="",N(P973)&lt;=1),"",INDEX($F$6:$F$3005,MATCH(D973&amp;"|"&amp;(P973-1),$O$6:$O$3005,0)))</f>
        <v/>
      </c>
      <c r="H973" s="87">
        <f>IF(G973="","",MAX(0,G973-F973))</f>
        <v/>
      </c>
      <c r="I973" s="95" t="n"/>
      <c r="J973" s="87">
        <f>IF(D973="","",IFERROR(INDEX(Eng_PAR,MATCH(D973,Eng_Label,0)),""))</f>
        <v/>
      </c>
      <c r="K973" s="97">
        <f>IF(OR(F973="",J973=""),"",F973-J973)</f>
        <v/>
      </c>
      <c r="L973" s="86">
        <f>IF(OR(F973="",J973="",N(J973)=0),"",IF(F973/J973&lt;=cfg_Crit,"CRITICAL",IF(F973/J973&lt;=cfg_Low,"LOW","OK")))</f>
        <v/>
      </c>
      <c r="M973" s="98">
        <f>IF(B973="","",DATE(YEAR(B973),MONTH(B973),1))</f>
        <v/>
      </c>
      <c r="N973" s="86">
        <f>IF(OR(B973="",D973=""),"","CNT-"&amp;TEXT(ROW()-5,"00000"))</f>
        <v/>
      </c>
      <c r="O973" s="86">
        <f>IF(P973="","",D973&amp;"|"&amp;P973)</f>
        <v/>
      </c>
      <c r="P973" s="86">
        <f>IF(OR(D973="",F973=""),"",COUNTIFS($D$6:D973,D973,$F$6:F973,"&lt;&gt;"))</f>
        <v/>
      </c>
    </row>
    <row r="974" ht="20" customHeight="1">
      <c r="B974" s="93" t="n"/>
      <c r="C974" s="94">
        <f>IF(B974="","",WEEKNUM(B974,21))</f>
        <v/>
      </c>
      <c r="D974" s="95" t="n"/>
      <c r="E974" s="86">
        <f>IF(D974="","",IFERROR(INDEX(Eng_Item,MATCH(D974,Eng_Label,0)),"not in list"))</f>
        <v/>
      </c>
      <c r="F974" s="96" t="n"/>
      <c r="G974" s="87">
        <f>IF(OR(P974="",N(P974)&lt;=1),"",INDEX($F$6:$F$3005,MATCH(D974&amp;"|"&amp;(P974-1),$O$6:$O$3005,0)))</f>
        <v/>
      </c>
      <c r="H974" s="87">
        <f>IF(G974="","",MAX(0,G974-F974))</f>
        <v/>
      </c>
      <c r="I974" s="95" t="n"/>
      <c r="J974" s="87">
        <f>IF(D974="","",IFERROR(INDEX(Eng_PAR,MATCH(D974,Eng_Label,0)),""))</f>
        <v/>
      </c>
      <c r="K974" s="97">
        <f>IF(OR(F974="",J974=""),"",F974-J974)</f>
        <v/>
      </c>
      <c r="L974" s="86">
        <f>IF(OR(F974="",J974="",N(J974)=0),"",IF(F974/J974&lt;=cfg_Crit,"CRITICAL",IF(F974/J974&lt;=cfg_Low,"LOW","OK")))</f>
        <v/>
      </c>
      <c r="M974" s="98">
        <f>IF(B974="","",DATE(YEAR(B974),MONTH(B974),1))</f>
        <v/>
      </c>
      <c r="N974" s="86">
        <f>IF(OR(B974="",D974=""),"","CNT-"&amp;TEXT(ROW()-5,"00000"))</f>
        <v/>
      </c>
      <c r="O974" s="86">
        <f>IF(P974="","",D974&amp;"|"&amp;P974)</f>
        <v/>
      </c>
      <c r="P974" s="86">
        <f>IF(OR(D974="",F974=""),"",COUNTIFS($D$6:D974,D974,$F$6:F974,"&lt;&gt;"))</f>
        <v/>
      </c>
    </row>
    <row r="975" ht="20" customHeight="1">
      <c r="B975" s="93" t="n"/>
      <c r="C975" s="94">
        <f>IF(B975="","",WEEKNUM(B975,21))</f>
        <v/>
      </c>
      <c r="D975" s="95" t="n"/>
      <c r="E975" s="86">
        <f>IF(D975="","",IFERROR(INDEX(Eng_Item,MATCH(D975,Eng_Label,0)),"not in list"))</f>
        <v/>
      </c>
      <c r="F975" s="96" t="n"/>
      <c r="G975" s="87">
        <f>IF(OR(P975="",N(P975)&lt;=1),"",INDEX($F$6:$F$3005,MATCH(D975&amp;"|"&amp;(P975-1),$O$6:$O$3005,0)))</f>
        <v/>
      </c>
      <c r="H975" s="87">
        <f>IF(G975="","",MAX(0,G975-F975))</f>
        <v/>
      </c>
      <c r="I975" s="95" t="n"/>
      <c r="J975" s="87">
        <f>IF(D975="","",IFERROR(INDEX(Eng_PAR,MATCH(D975,Eng_Label,0)),""))</f>
        <v/>
      </c>
      <c r="K975" s="97">
        <f>IF(OR(F975="",J975=""),"",F975-J975)</f>
        <v/>
      </c>
      <c r="L975" s="86">
        <f>IF(OR(F975="",J975="",N(J975)=0),"",IF(F975/J975&lt;=cfg_Crit,"CRITICAL",IF(F975/J975&lt;=cfg_Low,"LOW","OK")))</f>
        <v/>
      </c>
      <c r="M975" s="98">
        <f>IF(B975="","",DATE(YEAR(B975),MONTH(B975),1))</f>
        <v/>
      </c>
      <c r="N975" s="86">
        <f>IF(OR(B975="",D975=""),"","CNT-"&amp;TEXT(ROW()-5,"00000"))</f>
        <v/>
      </c>
      <c r="O975" s="86">
        <f>IF(P975="","",D975&amp;"|"&amp;P975)</f>
        <v/>
      </c>
      <c r="P975" s="86">
        <f>IF(OR(D975="",F975=""),"",COUNTIFS($D$6:D975,D975,$F$6:F975,"&lt;&gt;"))</f>
        <v/>
      </c>
    </row>
    <row r="976" ht="20" customHeight="1">
      <c r="B976" s="93" t="n"/>
      <c r="C976" s="94">
        <f>IF(B976="","",WEEKNUM(B976,21))</f>
        <v/>
      </c>
      <c r="D976" s="95" t="n"/>
      <c r="E976" s="86">
        <f>IF(D976="","",IFERROR(INDEX(Eng_Item,MATCH(D976,Eng_Label,0)),"not in list"))</f>
        <v/>
      </c>
      <c r="F976" s="96" t="n"/>
      <c r="G976" s="87">
        <f>IF(OR(P976="",N(P976)&lt;=1),"",INDEX($F$6:$F$3005,MATCH(D976&amp;"|"&amp;(P976-1),$O$6:$O$3005,0)))</f>
        <v/>
      </c>
      <c r="H976" s="87">
        <f>IF(G976="","",MAX(0,G976-F976))</f>
        <v/>
      </c>
      <c r="I976" s="95" t="n"/>
      <c r="J976" s="87">
        <f>IF(D976="","",IFERROR(INDEX(Eng_PAR,MATCH(D976,Eng_Label,0)),""))</f>
        <v/>
      </c>
      <c r="K976" s="97">
        <f>IF(OR(F976="",J976=""),"",F976-J976)</f>
        <v/>
      </c>
      <c r="L976" s="86">
        <f>IF(OR(F976="",J976="",N(J976)=0),"",IF(F976/J976&lt;=cfg_Crit,"CRITICAL",IF(F976/J976&lt;=cfg_Low,"LOW","OK")))</f>
        <v/>
      </c>
      <c r="M976" s="98">
        <f>IF(B976="","",DATE(YEAR(B976),MONTH(B976),1))</f>
        <v/>
      </c>
      <c r="N976" s="86">
        <f>IF(OR(B976="",D976=""),"","CNT-"&amp;TEXT(ROW()-5,"00000"))</f>
        <v/>
      </c>
      <c r="O976" s="86">
        <f>IF(P976="","",D976&amp;"|"&amp;P976)</f>
        <v/>
      </c>
      <c r="P976" s="86">
        <f>IF(OR(D976="",F976=""),"",COUNTIFS($D$6:D976,D976,$F$6:F976,"&lt;&gt;"))</f>
        <v/>
      </c>
    </row>
    <row r="977" ht="20" customHeight="1">
      <c r="B977" s="93" t="n"/>
      <c r="C977" s="94">
        <f>IF(B977="","",WEEKNUM(B977,21))</f>
        <v/>
      </c>
      <c r="D977" s="95" t="n"/>
      <c r="E977" s="86">
        <f>IF(D977="","",IFERROR(INDEX(Eng_Item,MATCH(D977,Eng_Label,0)),"not in list"))</f>
        <v/>
      </c>
      <c r="F977" s="96" t="n"/>
      <c r="G977" s="87">
        <f>IF(OR(P977="",N(P977)&lt;=1),"",INDEX($F$6:$F$3005,MATCH(D977&amp;"|"&amp;(P977-1),$O$6:$O$3005,0)))</f>
        <v/>
      </c>
      <c r="H977" s="87">
        <f>IF(G977="","",MAX(0,G977-F977))</f>
        <v/>
      </c>
      <c r="I977" s="95" t="n"/>
      <c r="J977" s="87">
        <f>IF(D977="","",IFERROR(INDEX(Eng_PAR,MATCH(D977,Eng_Label,0)),""))</f>
        <v/>
      </c>
      <c r="K977" s="97">
        <f>IF(OR(F977="",J977=""),"",F977-J977)</f>
        <v/>
      </c>
      <c r="L977" s="86">
        <f>IF(OR(F977="",J977="",N(J977)=0),"",IF(F977/J977&lt;=cfg_Crit,"CRITICAL",IF(F977/J977&lt;=cfg_Low,"LOW","OK")))</f>
        <v/>
      </c>
      <c r="M977" s="98">
        <f>IF(B977="","",DATE(YEAR(B977),MONTH(B977),1))</f>
        <v/>
      </c>
      <c r="N977" s="86">
        <f>IF(OR(B977="",D977=""),"","CNT-"&amp;TEXT(ROW()-5,"00000"))</f>
        <v/>
      </c>
      <c r="O977" s="86">
        <f>IF(P977="","",D977&amp;"|"&amp;P977)</f>
        <v/>
      </c>
      <c r="P977" s="86">
        <f>IF(OR(D977="",F977=""),"",COUNTIFS($D$6:D977,D977,$F$6:F977,"&lt;&gt;"))</f>
        <v/>
      </c>
    </row>
    <row r="978" ht="20" customHeight="1">
      <c r="B978" s="93" t="n"/>
      <c r="C978" s="94">
        <f>IF(B978="","",WEEKNUM(B978,21))</f>
        <v/>
      </c>
      <c r="D978" s="95" t="n"/>
      <c r="E978" s="86">
        <f>IF(D978="","",IFERROR(INDEX(Eng_Item,MATCH(D978,Eng_Label,0)),"not in list"))</f>
        <v/>
      </c>
      <c r="F978" s="96" t="n"/>
      <c r="G978" s="87">
        <f>IF(OR(P978="",N(P978)&lt;=1),"",INDEX($F$6:$F$3005,MATCH(D978&amp;"|"&amp;(P978-1),$O$6:$O$3005,0)))</f>
        <v/>
      </c>
      <c r="H978" s="87">
        <f>IF(G978="","",MAX(0,G978-F978))</f>
        <v/>
      </c>
      <c r="I978" s="95" t="n"/>
      <c r="J978" s="87">
        <f>IF(D978="","",IFERROR(INDEX(Eng_PAR,MATCH(D978,Eng_Label,0)),""))</f>
        <v/>
      </c>
      <c r="K978" s="97">
        <f>IF(OR(F978="",J978=""),"",F978-J978)</f>
        <v/>
      </c>
      <c r="L978" s="86">
        <f>IF(OR(F978="",J978="",N(J978)=0),"",IF(F978/J978&lt;=cfg_Crit,"CRITICAL",IF(F978/J978&lt;=cfg_Low,"LOW","OK")))</f>
        <v/>
      </c>
      <c r="M978" s="98">
        <f>IF(B978="","",DATE(YEAR(B978),MONTH(B978),1))</f>
        <v/>
      </c>
      <c r="N978" s="86">
        <f>IF(OR(B978="",D978=""),"","CNT-"&amp;TEXT(ROW()-5,"00000"))</f>
        <v/>
      </c>
      <c r="O978" s="86">
        <f>IF(P978="","",D978&amp;"|"&amp;P978)</f>
        <v/>
      </c>
      <c r="P978" s="86">
        <f>IF(OR(D978="",F978=""),"",COUNTIFS($D$6:D978,D978,$F$6:F978,"&lt;&gt;"))</f>
        <v/>
      </c>
    </row>
    <row r="979" ht="20" customHeight="1">
      <c r="B979" s="93" t="n"/>
      <c r="C979" s="94">
        <f>IF(B979="","",WEEKNUM(B979,21))</f>
        <v/>
      </c>
      <c r="D979" s="95" t="n"/>
      <c r="E979" s="86">
        <f>IF(D979="","",IFERROR(INDEX(Eng_Item,MATCH(D979,Eng_Label,0)),"not in list"))</f>
        <v/>
      </c>
      <c r="F979" s="96" t="n"/>
      <c r="G979" s="87">
        <f>IF(OR(P979="",N(P979)&lt;=1),"",INDEX($F$6:$F$3005,MATCH(D979&amp;"|"&amp;(P979-1),$O$6:$O$3005,0)))</f>
        <v/>
      </c>
      <c r="H979" s="87">
        <f>IF(G979="","",MAX(0,G979-F979))</f>
        <v/>
      </c>
      <c r="I979" s="95" t="n"/>
      <c r="J979" s="87">
        <f>IF(D979="","",IFERROR(INDEX(Eng_PAR,MATCH(D979,Eng_Label,0)),""))</f>
        <v/>
      </c>
      <c r="K979" s="97">
        <f>IF(OR(F979="",J979=""),"",F979-J979)</f>
        <v/>
      </c>
      <c r="L979" s="86">
        <f>IF(OR(F979="",J979="",N(J979)=0),"",IF(F979/J979&lt;=cfg_Crit,"CRITICAL",IF(F979/J979&lt;=cfg_Low,"LOW","OK")))</f>
        <v/>
      </c>
      <c r="M979" s="98">
        <f>IF(B979="","",DATE(YEAR(B979),MONTH(B979),1))</f>
        <v/>
      </c>
      <c r="N979" s="86">
        <f>IF(OR(B979="",D979=""),"","CNT-"&amp;TEXT(ROW()-5,"00000"))</f>
        <v/>
      </c>
      <c r="O979" s="86">
        <f>IF(P979="","",D979&amp;"|"&amp;P979)</f>
        <v/>
      </c>
      <c r="P979" s="86">
        <f>IF(OR(D979="",F979=""),"",COUNTIFS($D$6:D979,D979,$F$6:F979,"&lt;&gt;"))</f>
        <v/>
      </c>
    </row>
    <row r="980" ht="20" customHeight="1">
      <c r="B980" s="93" t="n"/>
      <c r="C980" s="94">
        <f>IF(B980="","",WEEKNUM(B980,21))</f>
        <v/>
      </c>
      <c r="D980" s="95" t="n"/>
      <c r="E980" s="86">
        <f>IF(D980="","",IFERROR(INDEX(Eng_Item,MATCH(D980,Eng_Label,0)),"not in list"))</f>
        <v/>
      </c>
      <c r="F980" s="96" t="n"/>
      <c r="G980" s="87">
        <f>IF(OR(P980="",N(P980)&lt;=1),"",INDEX($F$6:$F$3005,MATCH(D980&amp;"|"&amp;(P980-1),$O$6:$O$3005,0)))</f>
        <v/>
      </c>
      <c r="H980" s="87">
        <f>IF(G980="","",MAX(0,G980-F980))</f>
        <v/>
      </c>
      <c r="I980" s="95" t="n"/>
      <c r="J980" s="87">
        <f>IF(D980="","",IFERROR(INDEX(Eng_PAR,MATCH(D980,Eng_Label,0)),""))</f>
        <v/>
      </c>
      <c r="K980" s="97">
        <f>IF(OR(F980="",J980=""),"",F980-J980)</f>
        <v/>
      </c>
      <c r="L980" s="86">
        <f>IF(OR(F980="",J980="",N(J980)=0),"",IF(F980/J980&lt;=cfg_Crit,"CRITICAL",IF(F980/J980&lt;=cfg_Low,"LOW","OK")))</f>
        <v/>
      </c>
      <c r="M980" s="98">
        <f>IF(B980="","",DATE(YEAR(B980),MONTH(B980),1))</f>
        <v/>
      </c>
      <c r="N980" s="86">
        <f>IF(OR(B980="",D980=""),"","CNT-"&amp;TEXT(ROW()-5,"00000"))</f>
        <v/>
      </c>
      <c r="O980" s="86">
        <f>IF(P980="","",D980&amp;"|"&amp;P980)</f>
        <v/>
      </c>
      <c r="P980" s="86">
        <f>IF(OR(D980="",F980=""),"",COUNTIFS($D$6:D980,D980,$F$6:F980,"&lt;&gt;"))</f>
        <v/>
      </c>
    </row>
    <row r="981" ht="20" customHeight="1">
      <c r="B981" s="93" t="n"/>
      <c r="C981" s="94">
        <f>IF(B981="","",WEEKNUM(B981,21))</f>
        <v/>
      </c>
      <c r="D981" s="95" t="n"/>
      <c r="E981" s="86">
        <f>IF(D981="","",IFERROR(INDEX(Eng_Item,MATCH(D981,Eng_Label,0)),"not in list"))</f>
        <v/>
      </c>
      <c r="F981" s="96" t="n"/>
      <c r="G981" s="87">
        <f>IF(OR(P981="",N(P981)&lt;=1),"",INDEX($F$6:$F$3005,MATCH(D981&amp;"|"&amp;(P981-1),$O$6:$O$3005,0)))</f>
        <v/>
      </c>
      <c r="H981" s="87">
        <f>IF(G981="","",MAX(0,G981-F981))</f>
        <v/>
      </c>
      <c r="I981" s="95" t="n"/>
      <c r="J981" s="87">
        <f>IF(D981="","",IFERROR(INDEX(Eng_PAR,MATCH(D981,Eng_Label,0)),""))</f>
        <v/>
      </c>
      <c r="K981" s="97">
        <f>IF(OR(F981="",J981=""),"",F981-J981)</f>
        <v/>
      </c>
      <c r="L981" s="86">
        <f>IF(OR(F981="",J981="",N(J981)=0),"",IF(F981/J981&lt;=cfg_Crit,"CRITICAL",IF(F981/J981&lt;=cfg_Low,"LOW","OK")))</f>
        <v/>
      </c>
      <c r="M981" s="98">
        <f>IF(B981="","",DATE(YEAR(B981),MONTH(B981),1))</f>
        <v/>
      </c>
      <c r="N981" s="86">
        <f>IF(OR(B981="",D981=""),"","CNT-"&amp;TEXT(ROW()-5,"00000"))</f>
        <v/>
      </c>
      <c r="O981" s="86">
        <f>IF(P981="","",D981&amp;"|"&amp;P981)</f>
        <v/>
      </c>
      <c r="P981" s="86">
        <f>IF(OR(D981="",F981=""),"",COUNTIFS($D$6:D981,D981,$F$6:F981,"&lt;&gt;"))</f>
        <v/>
      </c>
    </row>
    <row r="982" ht="20" customHeight="1">
      <c r="B982" s="93" t="n"/>
      <c r="C982" s="94">
        <f>IF(B982="","",WEEKNUM(B982,21))</f>
        <v/>
      </c>
      <c r="D982" s="95" t="n"/>
      <c r="E982" s="86">
        <f>IF(D982="","",IFERROR(INDEX(Eng_Item,MATCH(D982,Eng_Label,0)),"not in list"))</f>
        <v/>
      </c>
      <c r="F982" s="96" t="n"/>
      <c r="G982" s="87">
        <f>IF(OR(P982="",N(P982)&lt;=1),"",INDEX($F$6:$F$3005,MATCH(D982&amp;"|"&amp;(P982-1),$O$6:$O$3005,0)))</f>
        <v/>
      </c>
      <c r="H982" s="87">
        <f>IF(G982="","",MAX(0,G982-F982))</f>
        <v/>
      </c>
      <c r="I982" s="95" t="n"/>
      <c r="J982" s="87">
        <f>IF(D982="","",IFERROR(INDEX(Eng_PAR,MATCH(D982,Eng_Label,0)),""))</f>
        <v/>
      </c>
      <c r="K982" s="97">
        <f>IF(OR(F982="",J982=""),"",F982-J982)</f>
        <v/>
      </c>
      <c r="L982" s="86">
        <f>IF(OR(F982="",J982="",N(J982)=0),"",IF(F982/J982&lt;=cfg_Crit,"CRITICAL",IF(F982/J982&lt;=cfg_Low,"LOW","OK")))</f>
        <v/>
      </c>
      <c r="M982" s="98">
        <f>IF(B982="","",DATE(YEAR(B982),MONTH(B982),1))</f>
        <v/>
      </c>
      <c r="N982" s="86">
        <f>IF(OR(B982="",D982=""),"","CNT-"&amp;TEXT(ROW()-5,"00000"))</f>
        <v/>
      </c>
      <c r="O982" s="86">
        <f>IF(P982="","",D982&amp;"|"&amp;P982)</f>
        <v/>
      </c>
      <c r="P982" s="86">
        <f>IF(OR(D982="",F982=""),"",COUNTIFS($D$6:D982,D982,$F$6:F982,"&lt;&gt;"))</f>
        <v/>
      </c>
    </row>
    <row r="983" ht="20" customHeight="1">
      <c r="B983" s="93" t="n"/>
      <c r="C983" s="94">
        <f>IF(B983="","",WEEKNUM(B983,21))</f>
        <v/>
      </c>
      <c r="D983" s="95" t="n"/>
      <c r="E983" s="86">
        <f>IF(D983="","",IFERROR(INDEX(Eng_Item,MATCH(D983,Eng_Label,0)),"not in list"))</f>
        <v/>
      </c>
      <c r="F983" s="96" t="n"/>
      <c r="G983" s="87">
        <f>IF(OR(P983="",N(P983)&lt;=1),"",INDEX($F$6:$F$3005,MATCH(D983&amp;"|"&amp;(P983-1),$O$6:$O$3005,0)))</f>
        <v/>
      </c>
      <c r="H983" s="87">
        <f>IF(G983="","",MAX(0,G983-F983))</f>
        <v/>
      </c>
      <c r="I983" s="95" t="n"/>
      <c r="J983" s="87">
        <f>IF(D983="","",IFERROR(INDEX(Eng_PAR,MATCH(D983,Eng_Label,0)),""))</f>
        <v/>
      </c>
      <c r="K983" s="97">
        <f>IF(OR(F983="",J983=""),"",F983-J983)</f>
        <v/>
      </c>
      <c r="L983" s="86">
        <f>IF(OR(F983="",J983="",N(J983)=0),"",IF(F983/J983&lt;=cfg_Crit,"CRITICAL",IF(F983/J983&lt;=cfg_Low,"LOW","OK")))</f>
        <v/>
      </c>
      <c r="M983" s="98">
        <f>IF(B983="","",DATE(YEAR(B983),MONTH(B983),1))</f>
        <v/>
      </c>
      <c r="N983" s="86">
        <f>IF(OR(B983="",D983=""),"","CNT-"&amp;TEXT(ROW()-5,"00000"))</f>
        <v/>
      </c>
      <c r="O983" s="86">
        <f>IF(P983="","",D983&amp;"|"&amp;P983)</f>
        <v/>
      </c>
      <c r="P983" s="86">
        <f>IF(OR(D983="",F983=""),"",COUNTIFS($D$6:D983,D983,$F$6:F983,"&lt;&gt;"))</f>
        <v/>
      </c>
    </row>
    <row r="984" ht="20" customHeight="1">
      <c r="B984" s="93" t="n"/>
      <c r="C984" s="94">
        <f>IF(B984="","",WEEKNUM(B984,21))</f>
        <v/>
      </c>
      <c r="D984" s="95" t="n"/>
      <c r="E984" s="86">
        <f>IF(D984="","",IFERROR(INDEX(Eng_Item,MATCH(D984,Eng_Label,0)),"not in list"))</f>
        <v/>
      </c>
      <c r="F984" s="96" t="n"/>
      <c r="G984" s="87">
        <f>IF(OR(P984="",N(P984)&lt;=1),"",INDEX($F$6:$F$3005,MATCH(D984&amp;"|"&amp;(P984-1),$O$6:$O$3005,0)))</f>
        <v/>
      </c>
      <c r="H984" s="87">
        <f>IF(G984="","",MAX(0,G984-F984))</f>
        <v/>
      </c>
      <c r="I984" s="95" t="n"/>
      <c r="J984" s="87">
        <f>IF(D984="","",IFERROR(INDEX(Eng_PAR,MATCH(D984,Eng_Label,0)),""))</f>
        <v/>
      </c>
      <c r="K984" s="97">
        <f>IF(OR(F984="",J984=""),"",F984-J984)</f>
        <v/>
      </c>
      <c r="L984" s="86">
        <f>IF(OR(F984="",J984="",N(J984)=0),"",IF(F984/J984&lt;=cfg_Crit,"CRITICAL",IF(F984/J984&lt;=cfg_Low,"LOW","OK")))</f>
        <v/>
      </c>
      <c r="M984" s="98">
        <f>IF(B984="","",DATE(YEAR(B984),MONTH(B984),1))</f>
        <v/>
      </c>
      <c r="N984" s="86">
        <f>IF(OR(B984="",D984=""),"","CNT-"&amp;TEXT(ROW()-5,"00000"))</f>
        <v/>
      </c>
      <c r="O984" s="86">
        <f>IF(P984="","",D984&amp;"|"&amp;P984)</f>
        <v/>
      </c>
      <c r="P984" s="86">
        <f>IF(OR(D984="",F984=""),"",COUNTIFS($D$6:D984,D984,$F$6:F984,"&lt;&gt;"))</f>
        <v/>
      </c>
    </row>
    <row r="985" ht="20" customHeight="1">
      <c r="B985" s="93" t="n"/>
      <c r="C985" s="94">
        <f>IF(B985="","",WEEKNUM(B985,21))</f>
        <v/>
      </c>
      <c r="D985" s="95" t="n"/>
      <c r="E985" s="86">
        <f>IF(D985="","",IFERROR(INDEX(Eng_Item,MATCH(D985,Eng_Label,0)),"not in list"))</f>
        <v/>
      </c>
      <c r="F985" s="96" t="n"/>
      <c r="G985" s="87">
        <f>IF(OR(P985="",N(P985)&lt;=1),"",INDEX($F$6:$F$3005,MATCH(D985&amp;"|"&amp;(P985-1),$O$6:$O$3005,0)))</f>
        <v/>
      </c>
      <c r="H985" s="87">
        <f>IF(G985="","",MAX(0,G985-F985))</f>
        <v/>
      </c>
      <c r="I985" s="95" t="n"/>
      <c r="J985" s="87">
        <f>IF(D985="","",IFERROR(INDEX(Eng_PAR,MATCH(D985,Eng_Label,0)),""))</f>
        <v/>
      </c>
      <c r="K985" s="97">
        <f>IF(OR(F985="",J985=""),"",F985-J985)</f>
        <v/>
      </c>
      <c r="L985" s="86">
        <f>IF(OR(F985="",J985="",N(J985)=0),"",IF(F985/J985&lt;=cfg_Crit,"CRITICAL",IF(F985/J985&lt;=cfg_Low,"LOW","OK")))</f>
        <v/>
      </c>
      <c r="M985" s="98">
        <f>IF(B985="","",DATE(YEAR(B985),MONTH(B985),1))</f>
        <v/>
      </c>
      <c r="N985" s="86">
        <f>IF(OR(B985="",D985=""),"","CNT-"&amp;TEXT(ROW()-5,"00000"))</f>
        <v/>
      </c>
      <c r="O985" s="86">
        <f>IF(P985="","",D985&amp;"|"&amp;P985)</f>
        <v/>
      </c>
      <c r="P985" s="86">
        <f>IF(OR(D985="",F985=""),"",COUNTIFS($D$6:D985,D985,$F$6:F985,"&lt;&gt;"))</f>
        <v/>
      </c>
    </row>
    <row r="986" ht="20" customHeight="1">
      <c r="B986" s="93" t="n"/>
      <c r="C986" s="94">
        <f>IF(B986="","",WEEKNUM(B986,21))</f>
        <v/>
      </c>
      <c r="D986" s="95" t="n"/>
      <c r="E986" s="86">
        <f>IF(D986="","",IFERROR(INDEX(Eng_Item,MATCH(D986,Eng_Label,0)),"not in list"))</f>
        <v/>
      </c>
      <c r="F986" s="96" t="n"/>
      <c r="G986" s="87">
        <f>IF(OR(P986="",N(P986)&lt;=1),"",INDEX($F$6:$F$3005,MATCH(D986&amp;"|"&amp;(P986-1),$O$6:$O$3005,0)))</f>
        <v/>
      </c>
      <c r="H986" s="87">
        <f>IF(G986="","",MAX(0,G986-F986))</f>
        <v/>
      </c>
      <c r="I986" s="95" t="n"/>
      <c r="J986" s="87">
        <f>IF(D986="","",IFERROR(INDEX(Eng_PAR,MATCH(D986,Eng_Label,0)),""))</f>
        <v/>
      </c>
      <c r="K986" s="97">
        <f>IF(OR(F986="",J986=""),"",F986-J986)</f>
        <v/>
      </c>
      <c r="L986" s="86">
        <f>IF(OR(F986="",J986="",N(J986)=0),"",IF(F986/J986&lt;=cfg_Crit,"CRITICAL",IF(F986/J986&lt;=cfg_Low,"LOW","OK")))</f>
        <v/>
      </c>
      <c r="M986" s="98">
        <f>IF(B986="","",DATE(YEAR(B986),MONTH(B986),1))</f>
        <v/>
      </c>
      <c r="N986" s="86">
        <f>IF(OR(B986="",D986=""),"","CNT-"&amp;TEXT(ROW()-5,"00000"))</f>
        <v/>
      </c>
      <c r="O986" s="86">
        <f>IF(P986="","",D986&amp;"|"&amp;P986)</f>
        <v/>
      </c>
      <c r="P986" s="86">
        <f>IF(OR(D986="",F986=""),"",COUNTIFS($D$6:D986,D986,$F$6:F986,"&lt;&gt;"))</f>
        <v/>
      </c>
    </row>
    <row r="987" ht="20" customHeight="1">
      <c r="B987" s="93" t="n"/>
      <c r="C987" s="94">
        <f>IF(B987="","",WEEKNUM(B987,21))</f>
        <v/>
      </c>
      <c r="D987" s="95" t="n"/>
      <c r="E987" s="86">
        <f>IF(D987="","",IFERROR(INDEX(Eng_Item,MATCH(D987,Eng_Label,0)),"not in list"))</f>
        <v/>
      </c>
      <c r="F987" s="96" t="n"/>
      <c r="G987" s="87">
        <f>IF(OR(P987="",N(P987)&lt;=1),"",INDEX($F$6:$F$3005,MATCH(D987&amp;"|"&amp;(P987-1),$O$6:$O$3005,0)))</f>
        <v/>
      </c>
      <c r="H987" s="87">
        <f>IF(G987="","",MAX(0,G987-F987))</f>
        <v/>
      </c>
      <c r="I987" s="95" t="n"/>
      <c r="J987" s="87">
        <f>IF(D987="","",IFERROR(INDEX(Eng_PAR,MATCH(D987,Eng_Label,0)),""))</f>
        <v/>
      </c>
      <c r="K987" s="97">
        <f>IF(OR(F987="",J987=""),"",F987-J987)</f>
        <v/>
      </c>
      <c r="L987" s="86">
        <f>IF(OR(F987="",J987="",N(J987)=0),"",IF(F987/J987&lt;=cfg_Crit,"CRITICAL",IF(F987/J987&lt;=cfg_Low,"LOW","OK")))</f>
        <v/>
      </c>
      <c r="M987" s="98">
        <f>IF(B987="","",DATE(YEAR(B987),MONTH(B987),1))</f>
        <v/>
      </c>
      <c r="N987" s="86">
        <f>IF(OR(B987="",D987=""),"","CNT-"&amp;TEXT(ROW()-5,"00000"))</f>
        <v/>
      </c>
      <c r="O987" s="86">
        <f>IF(P987="","",D987&amp;"|"&amp;P987)</f>
        <v/>
      </c>
      <c r="P987" s="86">
        <f>IF(OR(D987="",F987=""),"",COUNTIFS($D$6:D987,D987,$F$6:F987,"&lt;&gt;"))</f>
        <v/>
      </c>
    </row>
    <row r="988" ht="20" customHeight="1">
      <c r="B988" s="93" t="n"/>
      <c r="C988" s="94">
        <f>IF(B988="","",WEEKNUM(B988,21))</f>
        <v/>
      </c>
      <c r="D988" s="95" t="n"/>
      <c r="E988" s="86">
        <f>IF(D988="","",IFERROR(INDEX(Eng_Item,MATCH(D988,Eng_Label,0)),"not in list"))</f>
        <v/>
      </c>
      <c r="F988" s="96" t="n"/>
      <c r="G988" s="87">
        <f>IF(OR(P988="",N(P988)&lt;=1),"",INDEX($F$6:$F$3005,MATCH(D988&amp;"|"&amp;(P988-1),$O$6:$O$3005,0)))</f>
        <v/>
      </c>
      <c r="H988" s="87">
        <f>IF(G988="","",MAX(0,G988-F988))</f>
        <v/>
      </c>
      <c r="I988" s="95" t="n"/>
      <c r="J988" s="87">
        <f>IF(D988="","",IFERROR(INDEX(Eng_PAR,MATCH(D988,Eng_Label,0)),""))</f>
        <v/>
      </c>
      <c r="K988" s="97">
        <f>IF(OR(F988="",J988=""),"",F988-J988)</f>
        <v/>
      </c>
      <c r="L988" s="86">
        <f>IF(OR(F988="",J988="",N(J988)=0),"",IF(F988/J988&lt;=cfg_Crit,"CRITICAL",IF(F988/J988&lt;=cfg_Low,"LOW","OK")))</f>
        <v/>
      </c>
      <c r="M988" s="98">
        <f>IF(B988="","",DATE(YEAR(B988),MONTH(B988),1))</f>
        <v/>
      </c>
      <c r="N988" s="86">
        <f>IF(OR(B988="",D988=""),"","CNT-"&amp;TEXT(ROW()-5,"00000"))</f>
        <v/>
      </c>
      <c r="O988" s="86">
        <f>IF(P988="","",D988&amp;"|"&amp;P988)</f>
        <v/>
      </c>
      <c r="P988" s="86">
        <f>IF(OR(D988="",F988=""),"",COUNTIFS($D$6:D988,D988,$F$6:F988,"&lt;&gt;"))</f>
        <v/>
      </c>
    </row>
    <row r="989" ht="20" customHeight="1">
      <c r="B989" s="93" t="n"/>
      <c r="C989" s="94">
        <f>IF(B989="","",WEEKNUM(B989,21))</f>
        <v/>
      </c>
      <c r="D989" s="95" t="n"/>
      <c r="E989" s="86">
        <f>IF(D989="","",IFERROR(INDEX(Eng_Item,MATCH(D989,Eng_Label,0)),"not in list"))</f>
        <v/>
      </c>
      <c r="F989" s="96" t="n"/>
      <c r="G989" s="87">
        <f>IF(OR(P989="",N(P989)&lt;=1),"",INDEX($F$6:$F$3005,MATCH(D989&amp;"|"&amp;(P989-1),$O$6:$O$3005,0)))</f>
        <v/>
      </c>
      <c r="H989" s="87">
        <f>IF(G989="","",MAX(0,G989-F989))</f>
        <v/>
      </c>
      <c r="I989" s="95" t="n"/>
      <c r="J989" s="87">
        <f>IF(D989="","",IFERROR(INDEX(Eng_PAR,MATCH(D989,Eng_Label,0)),""))</f>
        <v/>
      </c>
      <c r="K989" s="97">
        <f>IF(OR(F989="",J989=""),"",F989-J989)</f>
        <v/>
      </c>
      <c r="L989" s="86">
        <f>IF(OR(F989="",J989="",N(J989)=0),"",IF(F989/J989&lt;=cfg_Crit,"CRITICAL",IF(F989/J989&lt;=cfg_Low,"LOW","OK")))</f>
        <v/>
      </c>
      <c r="M989" s="98">
        <f>IF(B989="","",DATE(YEAR(B989),MONTH(B989),1))</f>
        <v/>
      </c>
      <c r="N989" s="86">
        <f>IF(OR(B989="",D989=""),"","CNT-"&amp;TEXT(ROW()-5,"00000"))</f>
        <v/>
      </c>
      <c r="O989" s="86">
        <f>IF(P989="","",D989&amp;"|"&amp;P989)</f>
        <v/>
      </c>
      <c r="P989" s="86">
        <f>IF(OR(D989="",F989=""),"",COUNTIFS($D$6:D989,D989,$F$6:F989,"&lt;&gt;"))</f>
        <v/>
      </c>
    </row>
    <row r="990" ht="20" customHeight="1">
      <c r="B990" s="93" t="n"/>
      <c r="C990" s="94">
        <f>IF(B990="","",WEEKNUM(B990,21))</f>
        <v/>
      </c>
      <c r="D990" s="95" t="n"/>
      <c r="E990" s="86">
        <f>IF(D990="","",IFERROR(INDEX(Eng_Item,MATCH(D990,Eng_Label,0)),"not in list"))</f>
        <v/>
      </c>
      <c r="F990" s="96" t="n"/>
      <c r="G990" s="87">
        <f>IF(OR(P990="",N(P990)&lt;=1),"",INDEX($F$6:$F$3005,MATCH(D990&amp;"|"&amp;(P990-1),$O$6:$O$3005,0)))</f>
        <v/>
      </c>
      <c r="H990" s="87">
        <f>IF(G990="","",MAX(0,G990-F990))</f>
        <v/>
      </c>
      <c r="I990" s="95" t="n"/>
      <c r="J990" s="87">
        <f>IF(D990="","",IFERROR(INDEX(Eng_PAR,MATCH(D990,Eng_Label,0)),""))</f>
        <v/>
      </c>
      <c r="K990" s="97">
        <f>IF(OR(F990="",J990=""),"",F990-J990)</f>
        <v/>
      </c>
      <c r="L990" s="86">
        <f>IF(OR(F990="",J990="",N(J990)=0),"",IF(F990/J990&lt;=cfg_Crit,"CRITICAL",IF(F990/J990&lt;=cfg_Low,"LOW","OK")))</f>
        <v/>
      </c>
      <c r="M990" s="98">
        <f>IF(B990="","",DATE(YEAR(B990),MONTH(B990),1))</f>
        <v/>
      </c>
      <c r="N990" s="86">
        <f>IF(OR(B990="",D990=""),"","CNT-"&amp;TEXT(ROW()-5,"00000"))</f>
        <v/>
      </c>
      <c r="O990" s="86">
        <f>IF(P990="","",D990&amp;"|"&amp;P990)</f>
        <v/>
      </c>
      <c r="P990" s="86">
        <f>IF(OR(D990="",F990=""),"",COUNTIFS($D$6:D990,D990,$F$6:F990,"&lt;&gt;"))</f>
        <v/>
      </c>
    </row>
    <row r="991" ht="20" customHeight="1">
      <c r="B991" s="93" t="n"/>
      <c r="C991" s="94">
        <f>IF(B991="","",WEEKNUM(B991,21))</f>
        <v/>
      </c>
      <c r="D991" s="95" t="n"/>
      <c r="E991" s="86">
        <f>IF(D991="","",IFERROR(INDEX(Eng_Item,MATCH(D991,Eng_Label,0)),"not in list"))</f>
        <v/>
      </c>
      <c r="F991" s="96" t="n"/>
      <c r="G991" s="87">
        <f>IF(OR(P991="",N(P991)&lt;=1),"",INDEX($F$6:$F$3005,MATCH(D991&amp;"|"&amp;(P991-1),$O$6:$O$3005,0)))</f>
        <v/>
      </c>
      <c r="H991" s="87">
        <f>IF(G991="","",MAX(0,G991-F991))</f>
        <v/>
      </c>
      <c r="I991" s="95" t="n"/>
      <c r="J991" s="87">
        <f>IF(D991="","",IFERROR(INDEX(Eng_PAR,MATCH(D991,Eng_Label,0)),""))</f>
        <v/>
      </c>
      <c r="K991" s="97">
        <f>IF(OR(F991="",J991=""),"",F991-J991)</f>
        <v/>
      </c>
      <c r="L991" s="86">
        <f>IF(OR(F991="",J991="",N(J991)=0),"",IF(F991/J991&lt;=cfg_Crit,"CRITICAL",IF(F991/J991&lt;=cfg_Low,"LOW","OK")))</f>
        <v/>
      </c>
      <c r="M991" s="98">
        <f>IF(B991="","",DATE(YEAR(B991),MONTH(B991),1))</f>
        <v/>
      </c>
      <c r="N991" s="86">
        <f>IF(OR(B991="",D991=""),"","CNT-"&amp;TEXT(ROW()-5,"00000"))</f>
        <v/>
      </c>
      <c r="O991" s="86">
        <f>IF(P991="","",D991&amp;"|"&amp;P991)</f>
        <v/>
      </c>
      <c r="P991" s="86">
        <f>IF(OR(D991="",F991=""),"",COUNTIFS($D$6:D991,D991,$F$6:F991,"&lt;&gt;"))</f>
        <v/>
      </c>
    </row>
    <row r="992" ht="20" customHeight="1">
      <c r="B992" s="93" t="n"/>
      <c r="C992" s="94">
        <f>IF(B992="","",WEEKNUM(B992,21))</f>
        <v/>
      </c>
      <c r="D992" s="95" t="n"/>
      <c r="E992" s="86">
        <f>IF(D992="","",IFERROR(INDEX(Eng_Item,MATCH(D992,Eng_Label,0)),"not in list"))</f>
        <v/>
      </c>
      <c r="F992" s="96" t="n"/>
      <c r="G992" s="87">
        <f>IF(OR(P992="",N(P992)&lt;=1),"",INDEX($F$6:$F$3005,MATCH(D992&amp;"|"&amp;(P992-1),$O$6:$O$3005,0)))</f>
        <v/>
      </c>
      <c r="H992" s="87">
        <f>IF(G992="","",MAX(0,G992-F992))</f>
        <v/>
      </c>
      <c r="I992" s="95" t="n"/>
      <c r="J992" s="87">
        <f>IF(D992="","",IFERROR(INDEX(Eng_PAR,MATCH(D992,Eng_Label,0)),""))</f>
        <v/>
      </c>
      <c r="K992" s="97">
        <f>IF(OR(F992="",J992=""),"",F992-J992)</f>
        <v/>
      </c>
      <c r="L992" s="86">
        <f>IF(OR(F992="",J992="",N(J992)=0),"",IF(F992/J992&lt;=cfg_Crit,"CRITICAL",IF(F992/J992&lt;=cfg_Low,"LOW","OK")))</f>
        <v/>
      </c>
      <c r="M992" s="98">
        <f>IF(B992="","",DATE(YEAR(B992),MONTH(B992),1))</f>
        <v/>
      </c>
      <c r="N992" s="86">
        <f>IF(OR(B992="",D992=""),"","CNT-"&amp;TEXT(ROW()-5,"00000"))</f>
        <v/>
      </c>
      <c r="O992" s="86">
        <f>IF(P992="","",D992&amp;"|"&amp;P992)</f>
        <v/>
      </c>
      <c r="P992" s="86">
        <f>IF(OR(D992="",F992=""),"",COUNTIFS($D$6:D992,D992,$F$6:F992,"&lt;&gt;"))</f>
        <v/>
      </c>
    </row>
    <row r="993" ht="20" customHeight="1">
      <c r="B993" s="93" t="n"/>
      <c r="C993" s="94">
        <f>IF(B993="","",WEEKNUM(B993,21))</f>
        <v/>
      </c>
      <c r="D993" s="95" t="n"/>
      <c r="E993" s="86">
        <f>IF(D993="","",IFERROR(INDEX(Eng_Item,MATCH(D993,Eng_Label,0)),"not in list"))</f>
        <v/>
      </c>
      <c r="F993" s="96" t="n"/>
      <c r="G993" s="87">
        <f>IF(OR(P993="",N(P993)&lt;=1),"",INDEX($F$6:$F$3005,MATCH(D993&amp;"|"&amp;(P993-1),$O$6:$O$3005,0)))</f>
        <v/>
      </c>
      <c r="H993" s="87">
        <f>IF(G993="","",MAX(0,G993-F993))</f>
        <v/>
      </c>
      <c r="I993" s="95" t="n"/>
      <c r="J993" s="87">
        <f>IF(D993="","",IFERROR(INDEX(Eng_PAR,MATCH(D993,Eng_Label,0)),""))</f>
        <v/>
      </c>
      <c r="K993" s="97">
        <f>IF(OR(F993="",J993=""),"",F993-J993)</f>
        <v/>
      </c>
      <c r="L993" s="86">
        <f>IF(OR(F993="",J993="",N(J993)=0),"",IF(F993/J993&lt;=cfg_Crit,"CRITICAL",IF(F993/J993&lt;=cfg_Low,"LOW","OK")))</f>
        <v/>
      </c>
      <c r="M993" s="98">
        <f>IF(B993="","",DATE(YEAR(B993),MONTH(B993),1))</f>
        <v/>
      </c>
      <c r="N993" s="86">
        <f>IF(OR(B993="",D993=""),"","CNT-"&amp;TEXT(ROW()-5,"00000"))</f>
        <v/>
      </c>
      <c r="O993" s="86">
        <f>IF(P993="","",D993&amp;"|"&amp;P993)</f>
        <v/>
      </c>
      <c r="P993" s="86">
        <f>IF(OR(D993="",F993=""),"",COUNTIFS($D$6:D993,D993,$F$6:F993,"&lt;&gt;"))</f>
        <v/>
      </c>
    </row>
    <row r="994" ht="20" customHeight="1">
      <c r="B994" s="93" t="n"/>
      <c r="C994" s="94">
        <f>IF(B994="","",WEEKNUM(B994,21))</f>
        <v/>
      </c>
      <c r="D994" s="95" t="n"/>
      <c r="E994" s="86">
        <f>IF(D994="","",IFERROR(INDEX(Eng_Item,MATCH(D994,Eng_Label,0)),"not in list"))</f>
        <v/>
      </c>
      <c r="F994" s="96" t="n"/>
      <c r="G994" s="87">
        <f>IF(OR(P994="",N(P994)&lt;=1),"",INDEX($F$6:$F$3005,MATCH(D994&amp;"|"&amp;(P994-1),$O$6:$O$3005,0)))</f>
        <v/>
      </c>
      <c r="H994" s="87">
        <f>IF(G994="","",MAX(0,G994-F994))</f>
        <v/>
      </c>
      <c r="I994" s="95" t="n"/>
      <c r="J994" s="87">
        <f>IF(D994="","",IFERROR(INDEX(Eng_PAR,MATCH(D994,Eng_Label,0)),""))</f>
        <v/>
      </c>
      <c r="K994" s="97">
        <f>IF(OR(F994="",J994=""),"",F994-J994)</f>
        <v/>
      </c>
      <c r="L994" s="86">
        <f>IF(OR(F994="",J994="",N(J994)=0),"",IF(F994/J994&lt;=cfg_Crit,"CRITICAL",IF(F994/J994&lt;=cfg_Low,"LOW","OK")))</f>
        <v/>
      </c>
      <c r="M994" s="98">
        <f>IF(B994="","",DATE(YEAR(B994),MONTH(B994),1))</f>
        <v/>
      </c>
      <c r="N994" s="86">
        <f>IF(OR(B994="",D994=""),"","CNT-"&amp;TEXT(ROW()-5,"00000"))</f>
        <v/>
      </c>
      <c r="O994" s="86">
        <f>IF(P994="","",D994&amp;"|"&amp;P994)</f>
        <v/>
      </c>
      <c r="P994" s="86">
        <f>IF(OR(D994="",F994=""),"",COUNTIFS($D$6:D994,D994,$F$6:F994,"&lt;&gt;"))</f>
        <v/>
      </c>
    </row>
    <row r="995" ht="20" customHeight="1">
      <c r="B995" s="93" t="n"/>
      <c r="C995" s="94">
        <f>IF(B995="","",WEEKNUM(B995,21))</f>
        <v/>
      </c>
      <c r="D995" s="95" t="n"/>
      <c r="E995" s="86">
        <f>IF(D995="","",IFERROR(INDEX(Eng_Item,MATCH(D995,Eng_Label,0)),"not in list"))</f>
        <v/>
      </c>
      <c r="F995" s="96" t="n"/>
      <c r="G995" s="87">
        <f>IF(OR(P995="",N(P995)&lt;=1),"",INDEX($F$6:$F$3005,MATCH(D995&amp;"|"&amp;(P995-1),$O$6:$O$3005,0)))</f>
        <v/>
      </c>
      <c r="H995" s="87">
        <f>IF(G995="","",MAX(0,G995-F995))</f>
        <v/>
      </c>
      <c r="I995" s="95" t="n"/>
      <c r="J995" s="87">
        <f>IF(D995="","",IFERROR(INDEX(Eng_PAR,MATCH(D995,Eng_Label,0)),""))</f>
        <v/>
      </c>
      <c r="K995" s="97">
        <f>IF(OR(F995="",J995=""),"",F995-J995)</f>
        <v/>
      </c>
      <c r="L995" s="86">
        <f>IF(OR(F995="",J995="",N(J995)=0),"",IF(F995/J995&lt;=cfg_Crit,"CRITICAL",IF(F995/J995&lt;=cfg_Low,"LOW","OK")))</f>
        <v/>
      </c>
      <c r="M995" s="98">
        <f>IF(B995="","",DATE(YEAR(B995),MONTH(B995),1))</f>
        <v/>
      </c>
      <c r="N995" s="86">
        <f>IF(OR(B995="",D995=""),"","CNT-"&amp;TEXT(ROW()-5,"00000"))</f>
        <v/>
      </c>
      <c r="O995" s="86">
        <f>IF(P995="","",D995&amp;"|"&amp;P995)</f>
        <v/>
      </c>
      <c r="P995" s="86">
        <f>IF(OR(D995="",F995=""),"",COUNTIFS($D$6:D995,D995,$F$6:F995,"&lt;&gt;"))</f>
        <v/>
      </c>
    </row>
    <row r="996" ht="20" customHeight="1">
      <c r="B996" s="93" t="n"/>
      <c r="C996" s="94">
        <f>IF(B996="","",WEEKNUM(B996,21))</f>
        <v/>
      </c>
      <c r="D996" s="95" t="n"/>
      <c r="E996" s="86">
        <f>IF(D996="","",IFERROR(INDEX(Eng_Item,MATCH(D996,Eng_Label,0)),"not in list"))</f>
        <v/>
      </c>
      <c r="F996" s="96" t="n"/>
      <c r="G996" s="87">
        <f>IF(OR(P996="",N(P996)&lt;=1),"",INDEX($F$6:$F$3005,MATCH(D996&amp;"|"&amp;(P996-1),$O$6:$O$3005,0)))</f>
        <v/>
      </c>
      <c r="H996" s="87">
        <f>IF(G996="","",MAX(0,G996-F996))</f>
        <v/>
      </c>
      <c r="I996" s="95" t="n"/>
      <c r="J996" s="87">
        <f>IF(D996="","",IFERROR(INDEX(Eng_PAR,MATCH(D996,Eng_Label,0)),""))</f>
        <v/>
      </c>
      <c r="K996" s="97">
        <f>IF(OR(F996="",J996=""),"",F996-J996)</f>
        <v/>
      </c>
      <c r="L996" s="86">
        <f>IF(OR(F996="",J996="",N(J996)=0),"",IF(F996/J996&lt;=cfg_Crit,"CRITICAL",IF(F996/J996&lt;=cfg_Low,"LOW","OK")))</f>
        <v/>
      </c>
      <c r="M996" s="98">
        <f>IF(B996="","",DATE(YEAR(B996),MONTH(B996),1))</f>
        <v/>
      </c>
      <c r="N996" s="86">
        <f>IF(OR(B996="",D996=""),"","CNT-"&amp;TEXT(ROW()-5,"00000"))</f>
        <v/>
      </c>
      <c r="O996" s="86">
        <f>IF(P996="","",D996&amp;"|"&amp;P996)</f>
        <v/>
      </c>
      <c r="P996" s="86">
        <f>IF(OR(D996="",F996=""),"",COUNTIFS($D$6:D996,D996,$F$6:F996,"&lt;&gt;"))</f>
        <v/>
      </c>
    </row>
    <row r="997" ht="20" customHeight="1">
      <c r="B997" s="93" t="n"/>
      <c r="C997" s="94">
        <f>IF(B997="","",WEEKNUM(B997,21))</f>
        <v/>
      </c>
      <c r="D997" s="95" t="n"/>
      <c r="E997" s="86">
        <f>IF(D997="","",IFERROR(INDEX(Eng_Item,MATCH(D997,Eng_Label,0)),"not in list"))</f>
        <v/>
      </c>
      <c r="F997" s="96" t="n"/>
      <c r="G997" s="87">
        <f>IF(OR(P997="",N(P997)&lt;=1),"",INDEX($F$6:$F$3005,MATCH(D997&amp;"|"&amp;(P997-1),$O$6:$O$3005,0)))</f>
        <v/>
      </c>
      <c r="H997" s="87">
        <f>IF(G997="","",MAX(0,G997-F997))</f>
        <v/>
      </c>
      <c r="I997" s="95" t="n"/>
      <c r="J997" s="87">
        <f>IF(D997="","",IFERROR(INDEX(Eng_PAR,MATCH(D997,Eng_Label,0)),""))</f>
        <v/>
      </c>
      <c r="K997" s="97">
        <f>IF(OR(F997="",J997=""),"",F997-J997)</f>
        <v/>
      </c>
      <c r="L997" s="86">
        <f>IF(OR(F997="",J997="",N(J997)=0),"",IF(F997/J997&lt;=cfg_Crit,"CRITICAL",IF(F997/J997&lt;=cfg_Low,"LOW","OK")))</f>
        <v/>
      </c>
      <c r="M997" s="98">
        <f>IF(B997="","",DATE(YEAR(B997),MONTH(B997),1))</f>
        <v/>
      </c>
      <c r="N997" s="86">
        <f>IF(OR(B997="",D997=""),"","CNT-"&amp;TEXT(ROW()-5,"00000"))</f>
        <v/>
      </c>
      <c r="O997" s="86">
        <f>IF(P997="","",D997&amp;"|"&amp;P997)</f>
        <v/>
      </c>
      <c r="P997" s="86">
        <f>IF(OR(D997="",F997=""),"",COUNTIFS($D$6:D997,D997,$F$6:F997,"&lt;&gt;"))</f>
        <v/>
      </c>
    </row>
    <row r="998" ht="20" customHeight="1">
      <c r="B998" s="93" t="n"/>
      <c r="C998" s="94">
        <f>IF(B998="","",WEEKNUM(B998,21))</f>
        <v/>
      </c>
      <c r="D998" s="95" t="n"/>
      <c r="E998" s="86">
        <f>IF(D998="","",IFERROR(INDEX(Eng_Item,MATCH(D998,Eng_Label,0)),"not in list"))</f>
        <v/>
      </c>
      <c r="F998" s="96" t="n"/>
      <c r="G998" s="87">
        <f>IF(OR(P998="",N(P998)&lt;=1),"",INDEX($F$6:$F$3005,MATCH(D998&amp;"|"&amp;(P998-1),$O$6:$O$3005,0)))</f>
        <v/>
      </c>
      <c r="H998" s="87">
        <f>IF(G998="","",MAX(0,G998-F998))</f>
        <v/>
      </c>
      <c r="I998" s="95" t="n"/>
      <c r="J998" s="87">
        <f>IF(D998="","",IFERROR(INDEX(Eng_PAR,MATCH(D998,Eng_Label,0)),""))</f>
        <v/>
      </c>
      <c r="K998" s="97">
        <f>IF(OR(F998="",J998=""),"",F998-J998)</f>
        <v/>
      </c>
      <c r="L998" s="86">
        <f>IF(OR(F998="",J998="",N(J998)=0),"",IF(F998/J998&lt;=cfg_Crit,"CRITICAL",IF(F998/J998&lt;=cfg_Low,"LOW","OK")))</f>
        <v/>
      </c>
      <c r="M998" s="98">
        <f>IF(B998="","",DATE(YEAR(B998),MONTH(B998),1))</f>
        <v/>
      </c>
      <c r="N998" s="86">
        <f>IF(OR(B998="",D998=""),"","CNT-"&amp;TEXT(ROW()-5,"00000"))</f>
        <v/>
      </c>
      <c r="O998" s="86">
        <f>IF(P998="","",D998&amp;"|"&amp;P998)</f>
        <v/>
      </c>
      <c r="P998" s="86">
        <f>IF(OR(D998="",F998=""),"",COUNTIFS($D$6:D998,D998,$F$6:F998,"&lt;&gt;"))</f>
        <v/>
      </c>
    </row>
    <row r="999" ht="20" customHeight="1">
      <c r="B999" s="93" t="n"/>
      <c r="C999" s="94">
        <f>IF(B999="","",WEEKNUM(B999,21))</f>
        <v/>
      </c>
      <c r="D999" s="95" t="n"/>
      <c r="E999" s="86">
        <f>IF(D999="","",IFERROR(INDEX(Eng_Item,MATCH(D999,Eng_Label,0)),"not in list"))</f>
        <v/>
      </c>
      <c r="F999" s="96" t="n"/>
      <c r="G999" s="87">
        <f>IF(OR(P999="",N(P999)&lt;=1),"",INDEX($F$6:$F$3005,MATCH(D999&amp;"|"&amp;(P999-1),$O$6:$O$3005,0)))</f>
        <v/>
      </c>
      <c r="H999" s="87">
        <f>IF(G999="","",MAX(0,G999-F999))</f>
        <v/>
      </c>
      <c r="I999" s="95" t="n"/>
      <c r="J999" s="87">
        <f>IF(D999="","",IFERROR(INDEX(Eng_PAR,MATCH(D999,Eng_Label,0)),""))</f>
        <v/>
      </c>
      <c r="K999" s="97">
        <f>IF(OR(F999="",J999=""),"",F999-J999)</f>
        <v/>
      </c>
      <c r="L999" s="86">
        <f>IF(OR(F999="",J999="",N(J999)=0),"",IF(F999/J999&lt;=cfg_Crit,"CRITICAL",IF(F999/J999&lt;=cfg_Low,"LOW","OK")))</f>
        <v/>
      </c>
      <c r="M999" s="98">
        <f>IF(B999="","",DATE(YEAR(B999),MONTH(B999),1))</f>
        <v/>
      </c>
      <c r="N999" s="86">
        <f>IF(OR(B999="",D999=""),"","CNT-"&amp;TEXT(ROW()-5,"00000"))</f>
        <v/>
      </c>
      <c r="O999" s="86">
        <f>IF(P999="","",D999&amp;"|"&amp;P999)</f>
        <v/>
      </c>
      <c r="P999" s="86">
        <f>IF(OR(D999="",F999=""),"",COUNTIFS($D$6:D999,D999,$F$6:F999,"&lt;&gt;"))</f>
        <v/>
      </c>
    </row>
    <row r="1000" ht="20" customHeight="1">
      <c r="B1000" s="93" t="n"/>
      <c r="C1000" s="94">
        <f>IF(B1000="","",WEEKNUM(B1000,21))</f>
        <v/>
      </c>
      <c r="D1000" s="95" t="n"/>
      <c r="E1000" s="86">
        <f>IF(D1000="","",IFERROR(INDEX(Eng_Item,MATCH(D1000,Eng_Label,0)),"not in list"))</f>
        <v/>
      </c>
      <c r="F1000" s="96" t="n"/>
      <c r="G1000" s="87">
        <f>IF(OR(P1000="",N(P1000)&lt;=1),"",INDEX($F$6:$F$3005,MATCH(D1000&amp;"|"&amp;(P1000-1),$O$6:$O$3005,0)))</f>
        <v/>
      </c>
      <c r="H1000" s="87">
        <f>IF(G1000="","",MAX(0,G1000-F1000))</f>
        <v/>
      </c>
      <c r="I1000" s="95" t="n"/>
      <c r="J1000" s="87">
        <f>IF(D1000="","",IFERROR(INDEX(Eng_PAR,MATCH(D1000,Eng_Label,0)),""))</f>
        <v/>
      </c>
      <c r="K1000" s="97">
        <f>IF(OR(F1000="",J1000=""),"",F1000-J1000)</f>
        <v/>
      </c>
      <c r="L1000" s="86">
        <f>IF(OR(F1000="",J1000="",N(J1000)=0),"",IF(F1000/J1000&lt;=cfg_Crit,"CRITICAL",IF(F1000/J1000&lt;=cfg_Low,"LOW","OK")))</f>
        <v/>
      </c>
      <c r="M1000" s="98">
        <f>IF(B1000="","",DATE(YEAR(B1000),MONTH(B1000),1))</f>
        <v/>
      </c>
      <c r="N1000" s="86">
        <f>IF(OR(B1000="",D1000=""),"","CNT-"&amp;TEXT(ROW()-5,"00000"))</f>
        <v/>
      </c>
      <c r="O1000" s="86">
        <f>IF(P1000="","",D1000&amp;"|"&amp;P1000)</f>
        <v/>
      </c>
      <c r="P1000" s="86">
        <f>IF(OR(D1000="",F1000=""),"",COUNTIFS($D$6:D1000,D1000,$F$6:F1000,"&lt;&gt;"))</f>
        <v/>
      </c>
    </row>
    <row r="1001" ht="20" customHeight="1">
      <c r="B1001" s="93" t="n"/>
      <c r="C1001" s="94">
        <f>IF(B1001="","",WEEKNUM(B1001,21))</f>
        <v/>
      </c>
      <c r="D1001" s="95" t="n"/>
      <c r="E1001" s="86">
        <f>IF(D1001="","",IFERROR(INDEX(Eng_Item,MATCH(D1001,Eng_Label,0)),"not in list"))</f>
        <v/>
      </c>
      <c r="F1001" s="96" t="n"/>
      <c r="G1001" s="87">
        <f>IF(OR(P1001="",N(P1001)&lt;=1),"",INDEX($F$6:$F$3005,MATCH(D1001&amp;"|"&amp;(P1001-1),$O$6:$O$3005,0)))</f>
        <v/>
      </c>
      <c r="H1001" s="87">
        <f>IF(G1001="","",MAX(0,G1001-F1001))</f>
        <v/>
      </c>
      <c r="I1001" s="95" t="n"/>
      <c r="J1001" s="87">
        <f>IF(D1001="","",IFERROR(INDEX(Eng_PAR,MATCH(D1001,Eng_Label,0)),""))</f>
        <v/>
      </c>
      <c r="K1001" s="97">
        <f>IF(OR(F1001="",J1001=""),"",F1001-J1001)</f>
        <v/>
      </c>
      <c r="L1001" s="86">
        <f>IF(OR(F1001="",J1001="",N(J1001)=0),"",IF(F1001/J1001&lt;=cfg_Crit,"CRITICAL",IF(F1001/J1001&lt;=cfg_Low,"LOW","OK")))</f>
        <v/>
      </c>
      <c r="M1001" s="98">
        <f>IF(B1001="","",DATE(YEAR(B1001),MONTH(B1001),1))</f>
        <v/>
      </c>
      <c r="N1001" s="86">
        <f>IF(OR(B1001="",D1001=""),"","CNT-"&amp;TEXT(ROW()-5,"00000"))</f>
        <v/>
      </c>
      <c r="O1001" s="86">
        <f>IF(P1001="","",D1001&amp;"|"&amp;P1001)</f>
        <v/>
      </c>
      <c r="P1001" s="86">
        <f>IF(OR(D1001="",F1001=""),"",COUNTIFS($D$6:D1001,D1001,$F$6:F1001,"&lt;&gt;"))</f>
        <v/>
      </c>
    </row>
    <row r="1002" ht="20" customHeight="1">
      <c r="B1002" s="93" t="n"/>
      <c r="C1002" s="94">
        <f>IF(B1002="","",WEEKNUM(B1002,21))</f>
        <v/>
      </c>
      <c r="D1002" s="95" t="n"/>
      <c r="E1002" s="86">
        <f>IF(D1002="","",IFERROR(INDEX(Eng_Item,MATCH(D1002,Eng_Label,0)),"not in list"))</f>
        <v/>
      </c>
      <c r="F1002" s="96" t="n"/>
      <c r="G1002" s="87">
        <f>IF(OR(P1002="",N(P1002)&lt;=1),"",INDEX($F$6:$F$3005,MATCH(D1002&amp;"|"&amp;(P1002-1),$O$6:$O$3005,0)))</f>
        <v/>
      </c>
      <c r="H1002" s="87">
        <f>IF(G1002="","",MAX(0,G1002-F1002))</f>
        <v/>
      </c>
      <c r="I1002" s="95" t="n"/>
      <c r="J1002" s="87">
        <f>IF(D1002="","",IFERROR(INDEX(Eng_PAR,MATCH(D1002,Eng_Label,0)),""))</f>
        <v/>
      </c>
      <c r="K1002" s="97">
        <f>IF(OR(F1002="",J1002=""),"",F1002-J1002)</f>
        <v/>
      </c>
      <c r="L1002" s="86">
        <f>IF(OR(F1002="",J1002="",N(J1002)=0),"",IF(F1002/J1002&lt;=cfg_Crit,"CRITICAL",IF(F1002/J1002&lt;=cfg_Low,"LOW","OK")))</f>
        <v/>
      </c>
      <c r="M1002" s="98">
        <f>IF(B1002="","",DATE(YEAR(B1002),MONTH(B1002),1))</f>
        <v/>
      </c>
      <c r="N1002" s="86">
        <f>IF(OR(B1002="",D1002=""),"","CNT-"&amp;TEXT(ROW()-5,"00000"))</f>
        <v/>
      </c>
      <c r="O1002" s="86">
        <f>IF(P1002="","",D1002&amp;"|"&amp;P1002)</f>
        <v/>
      </c>
      <c r="P1002" s="86">
        <f>IF(OR(D1002="",F1002=""),"",COUNTIFS($D$6:D1002,D1002,$F$6:F1002,"&lt;&gt;"))</f>
        <v/>
      </c>
    </row>
    <row r="1003" ht="20" customHeight="1">
      <c r="B1003" s="93" t="n"/>
      <c r="C1003" s="94">
        <f>IF(B1003="","",WEEKNUM(B1003,21))</f>
        <v/>
      </c>
      <c r="D1003" s="95" t="n"/>
      <c r="E1003" s="86">
        <f>IF(D1003="","",IFERROR(INDEX(Eng_Item,MATCH(D1003,Eng_Label,0)),"not in list"))</f>
        <v/>
      </c>
      <c r="F1003" s="96" t="n"/>
      <c r="G1003" s="87">
        <f>IF(OR(P1003="",N(P1003)&lt;=1),"",INDEX($F$6:$F$3005,MATCH(D1003&amp;"|"&amp;(P1003-1),$O$6:$O$3005,0)))</f>
        <v/>
      </c>
      <c r="H1003" s="87">
        <f>IF(G1003="","",MAX(0,G1003-F1003))</f>
        <v/>
      </c>
      <c r="I1003" s="95" t="n"/>
      <c r="J1003" s="87">
        <f>IF(D1003="","",IFERROR(INDEX(Eng_PAR,MATCH(D1003,Eng_Label,0)),""))</f>
        <v/>
      </c>
      <c r="K1003" s="97">
        <f>IF(OR(F1003="",J1003=""),"",F1003-J1003)</f>
        <v/>
      </c>
      <c r="L1003" s="86">
        <f>IF(OR(F1003="",J1003="",N(J1003)=0),"",IF(F1003/J1003&lt;=cfg_Crit,"CRITICAL",IF(F1003/J1003&lt;=cfg_Low,"LOW","OK")))</f>
        <v/>
      </c>
      <c r="M1003" s="98">
        <f>IF(B1003="","",DATE(YEAR(B1003),MONTH(B1003),1))</f>
        <v/>
      </c>
      <c r="N1003" s="86">
        <f>IF(OR(B1003="",D1003=""),"","CNT-"&amp;TEXT(ROW()-5,"00000"))</f>
        <v/>
      </c>
      <c r="O1003" s="86">
        <f>IF(P1003="","",D1003&amp;"|"&amp;P1003)</f>
        <v/>
      </c>
      <c r="P1003" s="86">
        <f>IF(OR(D1003="",F1003=""),"",COUNTIFS($D$6:D1003,D1003,$F$6:F1003,"&lt;&gt;"))</f>
        <v/>
      </c>
    </row>
    <row r="1004" ht="20" customHeight="1">
      <c r="B1004" s="93" t="n"/>
      <c r="C1004" s="94">
        <f>IF(B1004="","",WEEKNUM(B1004,21))</f>
        <v/>
      </c>
      <c r="D1004" s="95" t="n"/>
      <c r="E1004" s="86">
        <f>IF(D1004="","",IFERROR(INDEX(Eng_Item,MATCH(D1004,Eng_Label,0)),"not in list"))</f>
        <v/>
      </c>
      <c r="F1004" s="96" t="n"/>
      <c r="G1004" s="87">
        <f>IF(OR(P1004="",N(P1004)&lt;=1),"",INDEX($F$6:$F$3005,MATCH(D1004&amp;"|"&amp;(P1004-1),$O$6:$O$3005,0)))</f>
        <v/>
      </c>
      <c r="H1004" s="87">
        <f>IF(G1004="","",MAX(0,G1004-F1004))</f>
        <v/>
      </c>
      <c r="I1004" s="95" t="n"/>
      <c r="J1004" s="87">
        <f>IF(D1004="","",IFERROR(INDEX(Eng_PAR,MATCH(D1004,Eng_Label,0)),""))</f>
        <v/>
      </c>
      <c r="K1004" s="97">
        <f>IF(OR(F1004="",J1004=""),"",F1004-J1004)</f>
        <v/>
      </c>
      <c r="L1004" s="86">
        <f>IF(OR(F1004="",J1004="",N(J1004)=0),"",IF(F1004/J1004&lt;=cfg_Crit,"CRITICAL",IF(F1004/J1004&lt;=cfg_Low,"LOW","OK")))</f>
        <v/>
      </c>
      <c r="M1004" s="98">
        <f>IF(B1004="","",DATE(YEAR(B1004),MONTH(B1004),1))</f>
        <v/>
      </c>
      <c r="N1004" s="86">
        <f>IF(OR(B1004="",D1004=""),"","CNT-"&amp;TEXT(ROW()-5,"00000"))</f>
        <v/>
      </c>
      <c r="O1004" s="86">
        <f>IF(P1004="","",D1004&amp;"|"&amp;P1004)</f>
        <v/>
      </c>
      <c r="P1004" s="86">
        <f>IF(OR(D1004="",F1004=""),"",COUNTIFS($D$6:D1004,D1004,$F$6:F1004,"&lt;&gt;"))</f>
        <v/>
      </c>
    </row>
    <row r="1005" ht="20" customHeight="1">
      <c r="B1005" s="93" t="n"/>
      <c r="C1005" s="94">
        <f>IF(B1005="","",WEEKNUM(B1005,21))</f>
        <v/>
      </c>
      <c r="D1005" s="95" t="n"/>
      <c r="E1005" s="86">
        <f>IF(D1005="","",IFERROR(INDEX(Eng_Item,MATCH(D1005,Eng_Label,0)),"not in list"))</f>
        <v/>
      </c>
      <c r="F1005" s="96" t="n"/>
      <c r="G1005" s="87">
        <f>IF(OR(P1005="",N(P1005)&lt;=1),"",INDEX($F$6:$F$3005,MATCH(D1005&amp;"|"&amp;(P1005-1),$O$6:$O$3005,0)))</f>
        <v/>
      </c>
      <c r="H1005" s="87">
        <f>IF(G1005="","",MAX(0,G1005-F1005))</f>
        <v/>
      </c>
      <c r="I1005" s="95" t="n"/>
      <c r="J1005" s="87">
        <f>IF(D1005="","",IFERROR(INDEX(Eng_PAR,MATCH(D1005,Eng_Label,0)),""))</f>
        <v/>
      </c>
      <c r="K1005" s="97">
        <f>IF(OR(F1005="",J1005=""),"",F1005-J1005)</f>
        <v/>
      </c>
      <c r="L1005" s="86">
        <f>IF(OR(F1005="",J1005="",N(J1005)=0),"",IF(F1005/J1005&lt;=cfg_Crit,"CRITICAL",IF(F1005/J1005&lt;=cfg_Low,"LOW","OK")))</f>
        <v/>
      </c>
      <c r="M1005" s="98">
        <f>IF(B1005="","",DATE(YEAR(B1005),MONTH(B1005),1))</f>
        <v/>
      </c>
      <c r="N1005" s="86">
        <f>IF(OR(B1005="",D1005=""),"","CNT-"&amp;TEXT(ROW()-5,"00000"))</f>
        <v/>
      </c>
      <c r="O1005" s="86">
        <f>IF(P1005="","",D1005&amp;"|"&amp;P1005)</f>
        <v/>
      </c>
      <c r="P1005" s="86">
        <f>IF(OR(D1005="",F1005=""),"",COUNTIFS($D$6:D1005,D1005,$F$6:F1005,"&lt;&gt;"))</f>
        <v/>
      </c>
    </row>
    <row r="1006" ht="20" customHeight="1">
      <c r="B1006" s="93" t="n"/>
      <c r="C1006" s="94">
        <f>IF(B1006="","",WEEKNUM(B1006,21))</f>
        <v/>
      </c>
      <c r="D1006" s="95" t="n"/>
      <c r="E1006" s="86">
        <f>IF(D1006="","",IFERROR(INDEX(Eng_Item,MATCH(D1006,Eng_Label,0)),"not in list"))</f>
        <v/>
      </c>
      <c r="F1006" s="96" t="n"/>
      <c r="G1006" s="87">
        <f>IF(OR(P1006="",N(P1006)&lt;=1),"",INDEX($F$6:$F$3005,MATCH(D1006&amp;"|"&amp;(P1006-1),$O$6:$O$3005,0)))</f>
        <v/>
      </c>
      <c r="H1006" s="87">
        <f>IF(G1006="","",MAX(0,G1006-F1006))</f>
        <v/>
      </c>
      <c r="I1006" s="95" t="n"/>
      <c r="J1006" s="87">
        <f>IF(D1006="","",IFERROR(INDEX(Eng_PAR,MATCH(D1006,Eng_Label,0)),""))</f>
        <v/>
      </c>
      <c r="K1006" s="97">
        <f>IF(OR(F1006="",J1006=""),"",F1006-J1006)</f>
        <v/>
      </c>
      <c r="L1006" s="86">
        <f>IF(OR(F1006="",J1006="",N(J1006)=0),"",IF(F1006/J1006&lt;=cfg_Crit,"CRITICAL",IF(F1006/J1006&lt;=cfg_Low,"LOW","OK")))</f>
        <v/>
      </c>
      <c r="M1006" s="98">
        <f>IF(B1006="","",DATE(YEAR(B1006),MONTH(B1006),1))</f>
        <v/>
      </c>
      <c r="N1006" s="86">
        <f>IF(OR(B1006="",D1006=""),"","CNT-"&amp;TEXT(ROW()-5,"00000"))</f>
        <v/>
      </c>
      <c r="O1006" s="86">
        <f>IF(P1006="","",D1006&amp;"|"&amp;P1006)</f>
        <v/>
      </c>
      <c r="P1006" s="86">
        <f>IF(OR(D1006="",F1006=""),"",COUNTIFS($D$6:D1006,D1006,$F$6:F1006,"&lt;&gt;"))</f>
        <v/>
      </c>
    </row>
    <row r="1007" ht="20" customHeight="1">
      <c r="B1007" s="93" t="n"/>
      <c r="C1007" s="94">
        <f>IF(B1007="","",WEEKNUM(B1007,21))</f>
        <v/>
      </c>
      <c r="D1007" s="95" t="n"/>
      <c r="E1007" s="86">
        <f>IF(D1007="","",IFERROR(INDEX(Eng_Item,MATCH(D1007,Eng_Label,0)),"not in list"))</f>
        <v/>
      </c>
      <c r="F1007" s="96" t="n"/>
      <c r="G1007" s="87">
        <f>IF(OR(P1007="",N(P1007)&lt;=1),"",INDEX($F$6:$F$3005,MATCH(D1007&amp;"|"&amp;(P1007-1),$O$6:$O$3005,0)))</f>
        <v/>
      </c>
      <c r="H1007" s="87">
        <f>IF(G1007="","",MAX(0,G1007-F1007))</f>
        <v/>
      </c>
      <c r="I1007" s="95" t="n"/>
      <c r="J1007" s="87">
        <f>IF(D1007="","",IFERROR(INDEX(Eng_PAR,MATCH(D1007,Eng_Label,0)),""))</f>
        <v/>
      </c>
      <c r="K1007" s="97">
        <f>IF(OR(F1007="",J1007=""),"",F1007-J1007)</f>
        <v/>
      </c>
      <c r="L1007" s="86">
        <f>IF(OR(F1007="",J1007="",N(J1007)=0),"",IF(F1007/J1007&lt;=cfg_Crit,"CRITICAL",IF(F1007/J1007&lt;=cfg_Low,"LOW","OK")))</f>
        <v/>
      </c>
      <c r="M1007" s="98">
        <f>IF(B1007="","",DATE(YEAR(B1007),MONTH(B1007),1))</f>
        <v/>
      </c>
      <c r="N1007" s="86">
        <f>IF(OR(B1007="",D1007=""),"","CNT-"&amp;TEXT(ROW()-5,"00000"))</f>
        <v/>
      </c>
      <c r="O1007" s="86">
        <f>IF(P1007="","",D1007&amp;"|"&amp;P1007)</f>
        <v/>
      </c>
      <c r="P1007" s="86">
        <f>IF(OR(D1007="",F1007=""),"",COUNTIFS($D$6:D1007,D1007,$F$6:F1007,"&lt;&gt;"))</f>
        <v/>
      </c>
    </row>
    <row r="1008" ht="20" customHeight="1">
      <c r="B1008" s="93" t="n"/>
      <c r="C1008" s="94">
        <f>IF(B1008="","",WEEKNUM(B1008,21))</f>
        <v/>
      </c>
      <c r="D1008" s="95" t="n"/>
      <c r="E1008" s="86">
        <f>IF(D1008="","",IFERROR(INDEX(Eng_Item,MATCH(D1008,Eng_Label,0)),"not in list"))</f>
        <v/>
      </c>
      <c r="F1008" s="96" t="n"/>
      <c r="G1008" s="87">
        <f>IF(OR(P1008="",N(P1008)&lt;=1),"",INDEX($F$6:$F$3005,MATCH(D1008&amp;"|"&amp;(P1008-1),$O$6:$O$3005,0)))</f>
        <v/>
      </c>
      <c r="H1008" s="87">
        <f>IF(G1008="","",MAX(0,G1008-F1008))</f>
        <v/>
      </c>
      <c r="I1008" s="95" t="n"/>
      <c r="J1008" s="87">
        <f>IF(D1008="","",IFERROR(INDEX(Eng_PAR,MATCH(D1008,Eng_Label,0)),""))</f>
        <v/>
      </c>
      <c r="K1008" s="97">
        <f>IF(OR(F1008="",J1008=""),"",F1008-J1008)</f>
        <v/>
      </c>
      <c r="L1008" s="86">
        <f>IF(OR(F1008="",J1008="",N(J1008)=0),"",IF(F1008/J1008&lt;=cfg_Crit,"CRITICAL",IF(F1008/J1008&lt;=cfg_Low,"LOW","OK")))</f>
        <v/>
      </c>
      <c r="M1008" s="98">
        <f>IF(B1008="","",DATE(YEAR(B1008),MONTH(B1008),1))</f>
        <v/>
      </c>
      <c r="N1008" s="86">
        <f>IF(OR(B1008="",D1008=""),"","CNT-"&amp;TEXT(ROW()-5,"00000"))</f>
        <v/>
      </c>
      <c r="O1008" s="86">
        <f>IF(P1008="","",D1008&amp;"|"&amp;P1008)</f>
        <v/>
      </c>
      <c r="P1008" s="86">
        <f>IF(OR(D1008="",F1008=""),"",COUNTIFS($D$6:D1008,D1008,$F$6:F1008,"&lt;&gt;"))</f>
        <v/>
      </c>
    </row>
    <row r="1009" ht="20" customHeight="1">
      <c r="B1009" s="93" t="n"/>
      <c r="C1009" s="94">
        <f>IF(B1009="","",WEEKNUM(B1009,21))</f>
        <v/>
      </c>
      <c r="D1009" s="95" t="n"/>
      <c r="E1009" s="86">
        <f>IF(D1009="","",IFERROR(INDEX(Eng_Item,MATCH(D1009,Eng_Label,0)),"not in list"))</f>
        <v/>
      </c>
      <c r="F1009" s="96" t="n"/>
      <c r="G1009" s="87">
        <f>IF(OR(P1009="",N(P1009)&lt;=1),"",INDEX($F$6:$F$3005,MATCH(D1009&amp;"|"&amp;(P1009-1),$O$6:$O$3005,0)))</f>
        <v/>
      </c>
      <c r="H1009" s="87">
        <f>IF(G1009="","",MAX(0,G1009-F1009))</f>
        <v/>
      </c>
      <c r="I1009" s="95" t="n"/>
      <c r="J1009" s="87">
        <f>IF(D1009="","",IFERROR(INDEX(Eng_PAR,MATCH(D1009,Eng_Label,0)),""))</f>
        <v/>
      </c>
      <c r="K1009" s="97">
        <f>IF(OR(F1009="",J1009=""),"",F1009-J1009)</f>
        <v/>
      </c>
      <c r="L1009" s="86">
        <f>IF(OR(F1009="",J1009="",N(J1009)=0),"",IF(F1009/J1009&lt;=cfg_Crit,"CRITICAL",IF(F1009/J1009&lt;=cfg_Low,"LOW","OK")))</f>
        <v/>
      </c>
      <c r="M1009" s="98">
        <f>IF(B1009="","",DATE(YEAR(B1009),MONTH(B1009),1))</f>
        <v/>
      </c>
      <c r="N1009" s="86">
        <f>IF(OR(B1009="",D1009=""),"","CNT-"&amp;TEXT(ROW()-5,"00000"))</f>
        <v/>
      </c>
      <c r="O1009" s="86">
        <f>IF(P1009="","",D1009&amp;"|"&amp;P1009)</f>
        <v/>
      </c>
      <c r="P1009" s="86">
        <f>IF(OR(D1009="",F1009=""),"",COUNTIFS($D$6:D1009,D1009,$F$6:F1009,"&lt;&gt;"))</f>
        <v/>
      </c>
    </row>
    <row r="1010" ht="20" customHeight="1">
      <c r="B1010" s="93" t="n"/>
      <c r="C1010" s="94">
        <f>IF(B1010="","",WEEKNUM(B1010,21))</f>
        <v/>
      </c>
      <c r="D1010" s="95" t="n"/>
      <c r="E1010" s="86">
        <f>IF(D1010="","",IFERROR(INDEX(Eng_Item,MATCH(D1010,Eng_Label,0)),"not in list"))</f>
        <v/>
      </c>
      <c r="F1010" s="96" t="n"/>
      <c r="G1010" s="87">
        <f>IF(OR(P1010="",N(P1010)&lt;=1),"",INDEX($F$6:$F$3005,MATCH(D1010&amp;"|"&amp;(P1010-1),$O$6:$O$3005,0)))</f>
        <v/>
      </c>
      <c r="H1010" s="87">
        <f>IF(G1010="","",MAX(0,G1010-F1010))</f>
        <v/>
      </c>
      <c r="I1010" s="95" t="n"/>
      <c r="J1010" s="87">
        <f>IF(D1010="","",IFERROR(INDEX(Eng_PAR,MATCH(D1010,Eng_Label,0)),""))</f>
        <v/>
      </c>
      <c r="K1010" s="97">
        <f>IF(OR(F1010="",J1010=""),"",F1010-J1010)</f>
        <v/>
      </c>
      <c r="L1010" s="86">
        <f>IF(OR(F1010="",J1010="",N(J1010)=0),"",IF(F1010/J1010&lt;=cfg_Crit,"CRITICAL",IF(F1010/J1010&lt;=cfg_Low,"LOW","OK")))</f>
        <v/>
      </c>
      <c r="M1010" s="98">
        <f>IF(B1010="","",DATE(YEAR(B1010),MONTH(B1010),1))</f>
        <v/>
      </c>
      <c r="N1010" s="86">
        <f>IF(OR(B1010="",D1010=""),"","CNT-"&amp;TEXT(ROW()-5,"00000"))</f>
        <v/>
      </c>
      <c r="O1010" s="86">
        <f>IF(P1010="","",D1010&amp;"|"&amp;P1010)</f>
        <v/>
      </c>
      <c r="P1010" s="86">
        <f>IF(OR(D1010="",F1010=""),"",COUNTIFS($D$6:D1010,D1010,$F$6:F1010,"&lt;&gt;"))</f>
        <v/>
      </c>
    </row>
    <row r="1011" ht="20" customHeight="1">
      <c r="B1011" s="93" t="n"/>
      <c r="C1011" s="94">
        <f>IF(B1011="","",WEEKNUM(B1011,21))</f>
        <v/>
      </c>
      <c r="D1011" s="95" t="n"/>
      <c r="E1011" s="86">
        <f>IF(D1011="","",IFERROR(INDEX(Eng_Item,MATCH(D1011,Eng_Label,0)),"not in list"))</f>
        <v/>
      </c>
      <c r="F1011" s="96" t="n"/>
      <c r="G1011" s="87">
        <f>IF(OR(P1011="",N(P1011)&lt;=1),"",INDEX($F$6:$F$3005,MATCH(D1011&amp;"|"&amp;(P1011-1),$O$6:$O$3005,0)))</f>
        <v/>
      </c>
      <c r="H1011" s="87">
        <f>IF(G1011="","",MAX(0,G1011-F1011))</f>
        <v/>
      </c>
      <c r="I1011" s="95" t="n"/>
      <c r="J1011" s="87">
        <f>IF(D1011="","",IFERROR(INDEX(Eng_PAR,MATCH(D1011,Eng_Label,0)),""))</f>
        <v/>
      </c>
      <c r="K1011" s="97">
        <f>IF(OR(F1011="",J1011=""),"",F1011-J1011)</f>
        <v/>
      </c>
      <c r="L1011" s="86">
        <f>IF(OR(F1011="",J1011="",N(J1011)=0),"",IF(F1011/J1011&lt;=cfg_Crit,"CRITICAL",IF(F1011/J1011&lt;=cfg_Low,"LOW","OK")))</f>
        <v/>
      </c>
      <c r="M1011" s="98">
        <f>IF(B1011="","",DATE(YEAR(B1011),MONTH(B1011),1))</f>
        <v/>
      </c>
      <c r="N1011" s="86">
        <f>IF(OR(B1011="",D1011=""),"","CNT-"&amp;TEXT(ROW()-5,"00000"))</f>
        <v/>
      </c>
      <c r="O1011" s="86">
        <f>IF(P1011="","",D1011&amp;"|"&amp;P1011)</f>
        <v/>
      </c>
      <c r="P1011" s="86">
        <f>IF(OR(D1011="",F1011=""),"",COUNTIFS($D$6:D1011,D1011,$F$6:F1011,"&lt;&gt;"))</f>
        <v/>
      </c>
    </row>
    <row r="1012" ht="20" customHeight="1">
      <c r="B1012" s="93" t="n"/>
      <c r="C1012" s="94">
        <f>IF(B1012="","",WEEKNUM(B1012,21))</f>
        <v/>
      </c>
      <c r="D1012" s="95" t="n"/>
      <c r="E1012" s="86">
        <f>IF(D1012="","",IFERROR(INDEX(Eng_Item,MATCH(D1012,Eng_Label,0)),"not in list"))</f>
        <v/>
      </c>
      <c r="F1012" s="96" t="n"/>
      <c r="G1012" s="87">
        <f>IF(OR(P1012="",N(P1012)&lt;=1),"",INDEX($F$6:$F$3005,MATCH(D1012&amp;"|"&amp;(P1012-1),$O$6:$O$3005,0)))</f>
        <v/>
      </c>
      <c r="H1012" s="87">
        <f>IF(G1012="","",MAX(0,G1012-F1012))</f>
        <v/>
      </c>
      <c r="I1012" s="95" t="n"/>
      <c r="J1012" s="87">
        <f>IF(D1012="","",IFERROR(INDEX(Eng_PAR,MATCH(D1012,Eng_Label,0)),""))</f>
        <v/>
      </c>
      <c r="K1012" s="97">
        <f>IF(OR(F1012="",J1012=""),"",F1012-J1012)</f>
        <v/>
      </c>
      <c r="L1012" s="86">
        <f>IF(OR(F1012="",J1012="",N(J1012)=0),"",IF(F1012/J1012&lt;=cfg_Crit,"CRITICAL",IF(F1012/J1012&lt;=cfg_Low,"LOW","OK")))</f>
        <v/>
      </c>
      <c r="M1012" s="98">
        <f>IF(B1012="","",DATE(YEAR(B1012),MONTH(B1012),1))</f>
        <v/>
      </c>
      <c r="N1012" s="86">
        <f>IF(OR(B1012="",D1012=""),"","CNT-"&amp;TEXT(ROW()-5,"00000"))</f>
        <v/>
      </c>
      <c r="O1012" s="86">
        <f>IF(P1012="","",D1012&amp;"|"&amp;P1012)</f>
        <v/>
      </c>
      <c r="P1012" s="86">
        <f>IF(OR(D1012="",F1012=""),"",COUNTIFS($D$6:D1012,D1012,$F$6:F1012,"&lt;&gt;"))</f>
        <v/>
      </c>
    </row>
    <row r="1013" ht="20" customHeight="1">
      <c r="B1013" s="93" t="n"/>
      <c r="C1013" s="94">
        <f>IF(B1013="","",WEEKNUM(B1013,21))</f>
        <v/>
      </c>
      <c r="D1013" s="95" t="n"/>
      <c r="E1013" s="86">
        <f>IF(D1013="","",IFERROR(INDEX(Eng_Item,MATCH(D1013,Eng_Label,0)),"not in list"))</f>
        <v/>
      </c>
      <c r="F1013" s="96" t="n"/>
      <c r="G1013" s="87">
        <f>IF(OR(P1013="",N(P1013)&lt;=1),"",INDEX($F$6:$F$3005,MATCH(D1013&amp;"|"&amp;(P1013-1),$O$6:$O$3005,0)))</f>
        <v/>
      </c>
      <c r="H1013" s="87">
        <f>IF(G1013="","",MAX(0,G1013-F1013))</f>
        <v/>
      </c>
      <c r="I1013" s="95" t="n"/>
      <c r="J1013" s="87">
        <f>IF(D1013="","",IFERROR(INDEX(Eng_PAR,MATCH(D1013,Eng_Label,0)),""))</f>
        <v/>
      </c>
      <c r="K1013" s="97">
        <f>IF(OR(F1013="",J1013=""),"",F1013-J1013)</f>
        <v/>
      </c>
      <c r="L1013" s="86">
        <f>IF(OR(F1013="",J1013="",N(J1013)=0),"",IF(F1013/J1013&lt;=cfg_Crit,"CRITICAL",IF(F1013/J1013&lt;=cfg_Low,"LOW","OK")))</f>
        <v/>
      </c>
      <c r="M1013" s="98">
        <f>IF(B1013="","",DATE(YEAR(B1013),MONTH(B1013),1))</f>
        <v/>
      </c>
      <c r="N1013" s="86">
        <f>IF(OR(B1013="",D1013=""),"","CNT-"&amp;TEXT(ROW()-5,"00000"))</f>
        <v/>
      </c>
      <c r="O1013" s="86">
        <f>IF(P1013="","",D1013&amp;"|"&amp;P1013)</f>
        <v/>
      </c>
      <c r="P1013" s="86">
        <f>IF(OR(D1013="",F1013=""),"",COUNTIFS($D$6:D1013,D1013,$F$6:F1013,"&lt;&gt;"))</f>
        <v/>
      </c>
    </row>
    <row r="1014" ht="20" customHeight="1">
      <c r="B1014" s="93" t="n"/>
      <c r="C1014" s="94">
        <f>IF(B1014="","",WEEKNUM(B1014,21))</f>
        <v/>
      </c>
      <c r="D1014" s="95" t="n"/>
      <c r="E1014" s="86">
        <f>IF(D1014="","",IFERROR(INDEX(Eng_Item,MATCH(D1014,Eng_Label,0)),"not in list"))</f>
        <v/>
      </c>
      <c r="F1014" s="96" t="n"/>
      <c r="G1014" s="87">
        <f>IF(OR(P1014="",N(P1014)&lt;=1),"",INDEX($F$6:$F$3005,MATCH(D1014&amp;"|"&amp;(P1014-1),$O$6:$O$3005,0)))</f>
        <v/>
      </c>
      <c r="H1014" s="87">
        <f>IF(G1014="","",MAX(0,G1014-F1014))</f>
        <v/>
      </c>
      <c r="I1014" s="95" t="n"/>
      <c r="J1014" s="87">
        <f>IF(D1014="","",IFERROR(INDEX(Eng_PAR,MATCH(D1014,Eng_Label,0)),""))</f>
        <v/>
      </c>
      <c r="K1014" s="97">
        <f>IF(OR(F1014="",J1014=""),"",F1014-J1014)</f>
        <v/>
      </c>
      <c r="L1014" s="86">
        <f>IF(OR(F1014="",J1014="",N(J1014)=0),"",IF(F1014/J1014&lt;=cfg_Crit,"CRITICAL",IF(F1014/J1014&lt;=cfg_Low,"LOW","OK")))</f>
        <v/>
      </c>
      <c r="M1014" s="98">
        <f>IF(B1014="","",DATE(YEAR(B1014),MONTH(B1014),1))</f>
        <v/>
      </c>
      <c r="N1014" s="86">
        <f>IF(OR(B1014="",D1014=""),"","CNT-"&amp;TEXT(ROW()-5,"00000"))</f>
        <v/>
      </c>
      <c r="O1014" s="86">
        <f>IF(P1014="","",D1014&amp;"|"&amp;P1014)</f>
        <v/>
      </c>
      <c r="P1014" s="86">
        <f>IF(OR(D1014="",F1014=""),"",COUNTIFS($D$6:D1014,D1014,$F$6:F1014,"&lt;&gt;"))</f>
        <v/>
      </c>
    </row>
    <row r="1015" ht="20" customHeight="1">
      <c r="B1015" s="93" t="n"/>
      <c r="C1015" s="94">
        <f>IF(B1015="","",WEEKNUM(B1015,21))</f>
        <v/>
      </c>
      <c r="D1015" s="95" t="n"/>
      <c r="E1015" s="86">
        <f>IF(D1015="","",IFERROR(INDEX(Eng_Item,MATCH(D1015,Eng_Label,0)),"not in list"))</f>
        <v/>
      </c>
      <c r="F1015" s="96" t="n"/>
      <c r="G1015" s="87">
        <f>IF(OR(P1015="",N(P1015)&lt;=1),"",INDEX($F$6:$F$3005,MATCH(D1015&amp;"|"&amp;(P1015-1),$O$6:$O$3005,0)))</f>
        <v/>
      </c>
      <c r="H1015" s="87">
        <f>IF(G1015="","",MAX(0,G1015-F1015))</f>
        <v/>
      </c>
      <c r="I1015" s="95" t="n"/>
      <c r="J1015" s="87">
        <f>IF(D1015="","",IFERROR(INDEX(Eng_PAR,MATCH(D1015,Eng_Label,0)),""))</f>
        <v/>
      </c>
      <c r="K1015" s="97">
        <f>IF(OR(F1015="",J1015=""),"",F1015-J1015)</f>
        <v/>
      </c>
      <c r="L1015" s="86">
        <f>IF(OR(F1015="",J1015="",N(J1015)=0),"",IF(F1015/J1015&lt;=cfg_Crit,"CRITICAL",IF(F1015/J1015&lt;=cfg_Low,"LOW","OK")))</f>
        <v/>
      </c>
      <c r="M1015" s="98">
        <f>IF(B1015="","",DATE(YEAR(B1015),MONTH(B1015),1))</f>
        <v/>
      </c>
      <c r="N1015" s="86">
        <f>IF(OR(B1015="",D1015=""),"","CNT-"&amp;TEXT(ROW()-5,"00000"))</f>
        <v/>
      </c>
      <c r="O1015" s="86">
        <f>IF(P1015="","",D1015&amp;"|"&amp;P1015)</f>
        <v/>
      </c>
      <c r="P1015" s="86">
        <f>IF(OR(D1015="",F1015=""),"",COUNTIFS($D$6:D1015,D1015,$F$6:F1015,"&lt;&gt;"))</f>
        <v/>
      </c>
    </row>
    <row r="1016" ht="20" customHeight="1">
      <c r="B1016" s="93" t="n"/>
      <c r="C1016" s="94">
        <f>IF(B1016="","",WEEKNUM(B1016,21))</f>
        <v/>
      </c>
      <c r="D1016" s="95" t="n"/>
      <c r="E1016" s="86">
        <f>IF(D1016="","",IFERROR(INDEX(Eng_Item,MATCH(D1016,Eng_Label,0)),"not in list"))</f>
        <v/>
      </c>
      <c r="F1016" s="96" t="n"/>
      <c r="G1016" s="87">
        <f>IF(OR(P1016="",N(P1016)&lt;=1),"",INDEX($F$6:$F$3005,MATCH(D1016&amp;"|"&amp;(P1016-1),$O$6:$O$3005,0)))</f>
        <v/>
      </c>
      <c r="H1016" s="87">
        <f>IF(G1016="","",MAX(0,G1016-F1016))</f>
        <v/>
      </c>
      <c r="I1016" s="95" t="n"/>
      <c r="J1016" s="87">
        <f>IF(D1016="","",IFERROR(INDEX(Eng_PAR,MATCH(D1016,Eng_Label,0)),""))</f>
        <v/>
      </c>
      <c r="K1016" s="97">
        <f>IF(OR(F1016="",J1016=""),"",F1016-J1016)</f>
        <v/>
      </c>
      <c r="L1016" s="86">
        <f>IF(OR(F1016="",J1016="",N(J1016)=0),"",IF(F1016/J1016&lt;=cfg_Crit,"CRITICAL",IF(F1016/J1016&lt;=cfg_Low,"LOW","OK")))</f>
        <v/>
      </c>
      <c r="M1016" s="98">
        <f>IF(B1016="","",DATE(YEAR(B1016),MONTH(B1016),1))</f>
        <v/>
      </c>
      <c r="N1016" s="86">
        <f>IF(OR(B1016="",D1016=""),"","CNT-"&amp;TEXT(ROW()-5,"00000"))</f>
        <v/>
      </c>
      <c r="O1016" s="86">
        <f>IF(P1016="","",D1016&amp;"|"&amp;P1016)</f>
        <v/>
      </c>
      <c r="P1016" s="86">
        <f>IF(OR(D1016="",F1016=""),"",COUNTIFS($D$6:D1016,D1016,$F$6:F1016,"&lt;&gt;"))</f>
        <v/>
      </c>
    </row>
    <row r="1017" ht="20" customHeight="1">
      <c r="B1017" s="93" t="n"/>
      <c r="C1017" s="94">
        <f>IF(B1017="","",WEEKNUM(B1017,21))</f>
        <v/>
      </c>
      <c r="D1017" s="95" t="n"/>
      <c r="E1017" s="86">
        <f>IF(D1017="","",IFERROR(INDEX(Eng_Item,MATCH(D1017,Eng_Label,0)),"not in list"))</f>
        <v/>
      </c>
      <c r="F1017" s="96" t="n"/>
      <c r="G1017" s="87">
        <f>IF(OR(P1017="",N(P1017)&lt;=1),"",INDEX($F$6:$F$3005,MATCH(D1017&amp;"|"&amp;(P1017-1),$O$6:$O$3005,0)))</f>
        <v/>
      </c>
      <c r="H1017" s="87">
        <f>IF(G1017="","",MAX(0,G1017-F1017))</f>
        <v/>
      </c>
      <c r="I1017" s="95" t="n"/>
      <c r="J1017" s="87">
        <f>IF(D1017="","",IFERROR(INDEX(Eng_PAR,MATCH(D1017,Eng_Label,0)),""))</f>
        <v/>
      </c>
      <c r="K1017" s="97">
        <f>IF(OR(F1017="",J1017=""),"",F1017-J1017)</f>
        <v/>
      </c>
      <c r="L1017" s="86">
        <f>IF(OR(F1017="",J1017="",N(J1017)=0),"",IF(F1017/J1017&lt;=cfg_Crit,"CRITICAL",IF(F1017/J1017&lt;=cfg_Low,"LOW","OK")))</f>
        <v/>
      </c>
      <c r="M1017" s="98">
        <f>IF(B1017="","",DATE(YEAR(B1017),MONTH(B1017),1))</f>
        <v/>
      </c>
      <c r="N1017" s="86">
        <f>IF(OR(B1017="",D1017=""),"","CNT-"&amp;TEXT(ROW()-5,"00000"))</f>
        <v/>
      </c>
      <c r="O1017" s="86">
        <f>IF(P1017="","",D1017&amp;"|"&amp;P1017)</f>
        <v/>
      </c>
      <c r="P1017" s="86">
        <f>IF(OR(D1017="",F1017=""),"",COUNTIFS($D$6:D1017,D1017,$F$6:F1017,"&lt;&gt;"))</f>
        <v/>
      </c>
    </row>
    <row r="1018" ht="20" customHeight="1">
      <c r="B1018" s="93" t="n"/>
      <c r="C1018" s="94">
        <f>IF(B1018="","",WEEKNUM(B1018,21))</f>
        <v/>
      </c>
      <c r="D1018" s="95" t="n"/>
      <c r="E1018" s="86">
        <f>IF(D1018="","",IFERROR(INDEX(Eng_Item,MATCH(D1018,Eng_Label,0)),"not in list"))</f>
        <v/>
      </c>
      <c r="F1018" s="96" t="n"/>
      <c r="G1018" s="87">
        <f>IF(OR(P1018="",N(P1018)&lt;=1),"",INDEX($F$6:$F$3005,MATCH(D1018&amp;"|"&amp;(P1018-1),$O$6:$O$3005,0)))</f>
        <v/>
      </c>
      <c r="H1018" s="87">
        <f>IF(G1018="","",MAX(0,G1018-F1018))</f>
        <v/>
      </c>
      <c r="I1018" s="95" t="n"/>
      <c r="J1018" s="87">
        <f>IF(D1018="","",IFERROR(INDEX(Eng_PAR,MATCH(D1018,Eng_Label,0)),""))</f>
        <v/>
      </c>
      <c r="K1018" s="97">
        <f>IF(OR(F1018="",J1018=""),"",F1018-J1018)</f>
        <v/>
      </c>
      <c r="L1018" s="86">
        <f>IF(OR(F1018="",J1018="",N(J1018)=0),"",IF(F1018/J1018&lt;=cfg_Crit,"CRITICAL",IF(F1018/J1018&lt;=cfg_Low,"LOW","OK")))</f>
        <v/>
      </c>
      <c r="M1018" s="98">
        <f>IF(B1018="","",DATE(YEAR(B1018),MONTH(B1018),1))</f>
        <v/>
      </c>
      <c r="N1018" s="86">
        <f>IF(OR(B1018="",D1018=""),"","CNT-"&amp;TEXT(ROW()-5,"00000"))</f>
        <v/>
      </c>
      <c r="O1018" s="86">
        <f>IF(P1018="","",D1018&amp;"|"&amp;P1018)</f>
        <v/>
      </c>
      <c r="P1018" s="86">
        <f>IF(OR(D1018="",F1018=""),"",COUNTIFS($D$6:D1018,D1018,$F$6:F1018,"&lt;&gt;"))</f>
        <v/>
      </c>
    </row>
    <row r="1019" ht="20" customHeight="1">
      <c r="B1019" s="93" t="n"/>
      <c r="C1019" s="94">
        <f>IF(B1019="","",WEEKNUM(B1019,21))</f>
        <v/>
      </c>
      <c r="D1019" s="95" t="n"/>
      <c r="E1019" s="86">
        <f>IF(D1019="","",IFERROR(INDEX(Eng_Item,MATCH(D1019,Eng_Label,0)),"not in list"))</f>
        <v/>
      </c>
      <c r="F1019" s="96" t="n"/>
      <c r="G1019" s="87">
        <f>IF(OR(P1019="",N(P1019)&lt;=1),"",INDEX($F$6:$F$3005,MATCH(D1019&amp;"|"&amp;(P1019-1),$O$6:$O$3005,0)))</f>
        <v/>
      </c>
      <c r="H1019" s="87">
        <f>IF(G1019="","",MAX(0,G1019-F1019))</f>
        <v/>
      </c>
      <c r="I1019" s="95" t="n"/>
      <c r="J1019" s="87">
        <f>IF(D1019="","",IFERROR(INDEX(Eng_PAR,MATCH(D1019,Eng_Label,0)),""))</f>
        <v/>
      </c>
      <c r="K1019" s="97">
        <f>IF(OR(F1019="",J1019=""),"",F1019-J1019)</f>
        <v/>
      </c>
      <c r="L1019" s="86">
        <f>IF(OR(F1019="",J1019="",N(J1019)=0),"",IF(F1019/J1019&lt;=cfg_Crit,"CRITICAL",IF(F1019/J1019&lt;=cfg_Low,"LOW","OK")))</f>
        <v/>
      </c>
      <c r="M1019" s="98">
        <f>IF(B1019="","",DATE(YEAR(B1019),MONTH(B1019),1))</f>
        <v/>
      </c>
      <c r="N1019" s="86">
        <f>IF(OR(B1019="",D1019=""),"","CNT-"&amp;TEXT(ROW()-5,"00000"))</f>
        <v/>
      </c>
      <c r="O1019" s="86">
        <f>IF(P1019="","",D1019&amp;"|"&amp;P1019)</f>
        <v/>
      </c>
      <c r="P1019" s="86">
        <f>IF(OR(D1019="",F1019=""),"",COUNTIFS($D$6:D1019,D1019,$F$6:F1019,"&lt;&gt;"))</f>
        <v/>
      </c>
    </row>
    <row r="1020" ht="20" customHeight="1">
      <c r="B1020" s="93" t="n"/>
      <c r="C1020" s="94">
        <f>IF(B1020="","",WEEKNUM(B1020,21))</f>
        <v/>
      </c>
      <c r="D1020" s="95" t="n"/>
      <c r="E1020" s="86">
        <f>IF(D1020="","",IFERROR(INDEX(Eng_Item,MATCH(D1020,Eng_Label,0)),"not in list"))</f>
        <v/>
      </c>
      <c r="F1020" s="96" t="n"/>
      <c r="G1020" s="87">
        <f>IF(OR(P1020="",N(P1020)&lt;=1),"",INDEX($F$6:$F$3005,MATCH(D1020&amp;"|"&amp;(P1020-1),$O$6:$O$3005,0)))</f>
        <v/>
      </c>
      <c r="H1020" s="87">
        <f>IF(G1020="","",MAX(0,G1020-F1020))</f>
        <v/>
      </c>
      <c r="I1020" s="95" t="n"/>
      <c r="J1020" s="87">
        <f>IF(D1020="","",IFERROR(INDEX(Eng_PAR,MATCH(D1020,Eng_Label,0)),""))</f>
        <v/>
      </c>
      <c r="K1020" s="97">
        <f>IF(OR(F1020="",J1020=""),"",F1020-J1020)</f>
        <v/>
      </c>
      <c r="L1020" s="86">
        <f>IF(OR(F1020="",J1020="",N(J1020)=0),"",IF(F1020/J1020&lt;=cfg_Crit,"CRITICAL",IF(F1020/J1020&lt;=cfg_Low,"LOW","OK")))</f>
        <v/>
      </c>
      <c r="M1020" s="98">
        <f>IF(B1020="","",DATE(YEAR(B1020),MONTH(B1020),1))</f>
        <v/>
      </c>
      <c r="N1020" s="86">
        <f>IF(OR(B1020="",D1020=""),"","CNT-"&amp;TEXT(ROW()-5,"00000"))</f>
        <v/>
      </c>
      <c r="O1020" s="86">
        <f>IF(P1020="","",D1020&amp;"|"&amp;P1020)</f>
        <v/>
      </c>
      <c r="P1020" s="86">
        <f>IF(OR(D1020="",F1020=""),"",COUNTIFS($D$6:D1020,D1020,$F$6:F1020,"&lt;&gt;"))</f>
        <v/>
      </c>
    </row>
    <row r="1021" ht="20" customHeight="1">
      <c r="B1021" s="93" t="n"/>
      <c r="C1021" s="94">
        <f>IF(B1021="","",WEEKNUM(B1021,21))</f>
        <v/>
      </c>
      <c r="D1021" s="95" t="n"/>
      <c r="E1021" s="86">
        <f>IF(D1021="","",IFERROR(INDEX(Eng_Item,MATCH(D1021,Eng_Label,0)),"not in list"))</f>
        <v/>
      </c>
      <c r="F1021" s="96" t="n"/>
      <c r="G1021" s="87">
        <f>IF(OR(P1021="",N(P1021)&lt;=1),"",INDEX($F$6:$F$3005,MATCH(D1021&amp;"|"&amp;(P1021-1),$O$6:$O$3005,0)))</f>
        <v/>
      </c>
      <c r="H1021" s="87">
        <f>IF(G1021="","",MAX(0,G1021-F1021))</f>
        <v/>
      </c>
      <c r="I1021" s="95" t="n"/>
      <c r="J1021" s="87">
        <f>IF(D1021="","",IFERROR(INDEX(Eng_PAR,MATCH(D1021,Eng_Label,0)),""))</f>
        <v/>
      </c>
      <c r="K1021" s="97">
        <f>IF(OR(F1021="",J1021=""),"",F1021-J1021)</f>
        <v/>
      </c>
      <c r="L1021" s="86">
        <f>IF(OR(F1021="",J1021="",N(J1021)=0),"",IF(F1021/J1021&lt;=cfg_Crit,"CRITICAL",IF(F1021/J1021&lt;=cfg_Low,"LOW","OK")))</f>
        <v/>
      </c>
      <c r="M1021" s="98">
        <f>IF(B1021="","",DATE(YEAR(B1021),MONTH(B1021),1))</f>
        <v/>
      </c>
      <c r="N1021" s="86">
        <f>IF(OR(B1021="",D1021=""),"","CNT-"&amp;TEXT(ROW()-5,"00000"))</f>
        <v/>
      </c>
      <c r="O1021" s="86">
        <f>IF(P1021="","",D1021&amp;"|"&amp;P1021)</f>
        <v/>
      </c>
      <c r="P1021" s="86">
        <f>IF(OR(D1021="",F1021=""),"",COUNTIFS($D$6:D1021,D1021,$F$6:F1021,"&lt;&gt;"))</f>
        <v/>
      </c>
    </row>
    <row r="1022" ht="20" customHeight="1">
      <c r="B1022" s="93" t="n"/>
      <c r="C1022" s="94">
        <f>IF(B1022="","",WEEKNUM(B1022,21))</f>
        <v/>
      </c>
      <c r="D1022" s="95" t="n"/>
      <c r="E1022" s="86">
        <f>IF(D1022="","",IFERROR(INDEX(Eng_Item,MATCH(D1022,Eng_Label,0)),"not in list"))</f>
        <v/>
      </c>
      <c r="F1022" s="96" t="n"/>
      <c r="G1022" s="87">
        <f>IF(OR(P1022="",N(P1022)&lt;=1),"",INDEX($F$6:$F$3005,MATCH(D1022&amp;"|"&amp;(P1022-1),$O$6:$O$3005,0)))</f>
        <v/>
      </c>
      <c r="H1022" s="87">
        <f>IF(G1022="","",MAX(0,G1022-F1022))</f>
        <v/>
      </c>
      <c r="I1022" s="95" t="n"/>
      <c r="J1022" s="87">
        <f>IF(D1022="","",IFERROR(INDEX(Eng_PAR,MATCH(D1022,Eng_Label,0)),""))</f>
        <v/>
      </c>
      <c r="K1022" s="97">
        <f>IF(OR(F1022="",J1022=""),"",F1022-J1022)</f>
        <v/>
      </c>
      <c r="L1022" s="86">
        <f>IF(OR(F1022="",J1022="",N(J1022)=0),"",IF(F1022/J1022&lt;=cfg_Crit,"CRITICAL",IF(F1022/J1022&lt;=cfg_Low,"LOW","OK")))</f>
        <v/>
      </c>
      <c r="M1022" s="98">
        <f>IF(B1022="","",DATE(YEAR(B1022),MONTH(B1022),1))</f>
        <v/>
      </c>
      <c r="N1022" s="86">
        <f>IF(OR(B1022="",D1022=""),"","CNT-"&amp;TEXT(ROW()-5,"00000"))</f>
        <v/>
      </c>
      <c r="O1022" s="86">
        <f>IF(P1022="","",D1022&amp;"|"&amp;P1022)</f>
        <v/>
      </c>
      <c r="P1022" s="86">
        <f>IF(OR(D1022="",F1022=""),"",COUNTIFS($D$6:D1022,D1022,$F$6:F1022,"&lt;&gt;"))</f>
        <v/>
      </c>
    </row>
    <row r="1023" ht="20" customHeight="1">
      <c r="B1023" s="93" t="n"/>
      <c r="C1023" s="94">
        <f>IF(B1023="","",WEEKNUM(B1023,21))</f>
        <v/>
      </c>
      <c r="D1023" s="95" t="n"/>
      <c r="E1023" s="86">
        <f>IF(D1023="","",IFERROR(INDEX(Eng_Item,MATCH(D1023,Eng_Label,0)),"not in list"))</f>
        <v/>
      </c>
      <c r="F1023" s="96" t="n"/>
      <c r="G1023" s="87">
        <f>IF(OR(P1023="",N(P1023)&lt;=1),"",INDEX($F$6:$F$3005,MATCH(D1023&amp;"|"&amp;(P1023-1),$O$6:$O$3005,0)))</f>
        <v/>
      </c>
      <c r="H1023" s="87">
        <f>IF(G1023="","",MAX(0,G1023-F1023))</f>
        <v/>
      </c>
      <c r="I1023" s="95" t="n"/>
      <c r="J1023" s="87">
        <f>IF(D1023="","",IFERROR(INDEX(Eng_PAR,MATCH(D1023,Eng_Label,0)),""))</f>
        <v/>
      </c>
      <c r="K1023" s="97">
        <f>IF(OR(F1023="",J1023=""),"",F1023-J1023)</f>
        <v/>
      </c>
      <c r="L1023" s="86">
        <f>IF(OR(F1023="",J1023="",N(J1023)=0),"",IF(F1023/J1023&lt;=cfg_Crit,"CRITICAL",IF(F1023/J1023&lt;=cfg_Low,"LOW","OK")))</f>
        <v/>
      </c>
      <c r="M1023" s="98">
        <f>IF(B1023="","",DATE(YEAR(B1023),MONTH(B1023),1))</f>
        <v/>
      </c>
      <c r="N1023" s="86">
        <f>IF(OR(B1023="",D1023=""),"","CNT-"&amp;TEXT(ROW()-5,"00000"))</f>
        <v/>
      </c>
      <c r="O1023" s="86">
        <f>IF(P1023="","",D1023&amp;"|"&amp;P1023)</f>
        <v/>
      </c>
      <c r="P1023" s="86">
        <f>IF(OR(D1023="",F1023=""),"",COUNTIFS($D$6:D1023,D1023,$F$6:F1023,"&lt;&gt;"))</f>
        <v/>
      </c>
    </row>
    <row r="1024" ht="20" customHeight="1">
      <c r="B1024" s="93" t="n"/>
      <c r="C1024" s="94">
        <f>IF(B1024="","",WEEKNUM(B1024,21))</f>
        <v/>
      </c>
      <c r="D1024" s="95" t="n"/>
      <c r="E1024" s="86">
        <f>IF(D1024="","",IFERROR(INDEX(Eng_Item,MATCH(D1024,Eng_Label,0)),"not in list"))</f>
        <v/>
      </c>
      <c r="F1024" s="96" t="n"/>
      <c r="G1024" s="87">
        <f>IF(OR(P1024="",N(P1024)&lt;=1),"",INDEX($F$6:$F$3005,MATCH(D1024&amp;"|"&amp;(P1024-1),$O$6:$O$3005,0)))</f>
        <v/>
      </c>
      <c r="H1024" s="87">
        <f>IF(G1024="","",MAX(0,G1024-F1024))</f>
        <v/>
      </c>
      <c r="I1024" s="95" t="n"/>
      <c r="J1024" s="87">
        <f>IF(D1024="","",IFERROR(INDEX(Eng_PAR,MATCH(D1024,Eng_Label,0)),""))</f>
        <v/>
      </c>
      <c r="K1024" s="97">
        <f>IF(OR(F1024="",J1024=""),"",F1024-J1024)</f>
        <v/>
      </c>
      <c r="L1024" s="86">
        <f>IF(OR(F1024="",J1024="",N(J1024)=0),"",IF(F1024/J1024&lt;=cfg_Crit,"CRITICAL",IF(F1024/J1024&lt;=cfg_Low,"LOW","OK")))</f>
        <v/>
      </c>
      <c r="M1024" s="98">
        <f>IF(B1024="","",DATE(YEAR(B1024),MONTH(B1024),1))</f>
        <v/>
      </c>
      <c r="N1024" s="86">
        <f>IF(OR(B1024="",D1024=""),"","CNT-"&amp;TEXT(ROW()-5,"00000"))</f>
        <v/>
      </c>
      <c r="O1024" s="86">
        <f>IF(P1024="","",D1024&amp;"|"&amp;P1024)</f>
        <v/>
      </c>
      <c r="P1024" s="86">
        <f>IF(OR(D1024="",F1024=""),"",COUNTIFS($D$6:D1024,D1024,$F$6:F1024,"&lt;&gt;"))</f>
        <v/>
      </c>
    </row>
    <row r="1025" ht="20" customHeight="1">
      <c r="B1025" s="93" t="n"/>
      <c r="C1025" s="94">
        <f>IF(B1025="","",WEEKNUM(B1025,21))</f>
        <v/>
      </c>
      <c r="D1025" s="95" t="n"/>
      <c r="E1025" s="86">
        <f>IF(D1025="","",IFERROR(INDEX(Eng_Item,MATCH(D1025,Eng_Label,0)),"not in list"))</f>
        <v/>
      </c>
      <c r="F1025" s="96" t="n"/>
      <c r="G1025" s="87">
        <f>IF(OR(P1025="",N(P1025)&lt;=1),"",INDEX($F$6:$F$3005,MATCH(D1025&amp;"|"&amp;(P1025-1),$O$6:$O$3005,0)))</f>
        <v/>
      </c>
      <c r="H1025" s="87">
        <f>IF(G1025="","",MAX(0,G1025-F1025))</f>
        <v/>
      </c>
      <c r="I1025" s="95" t="n"/>
      <c r="J1025" s="87">
        <f>IF(D1025="","",IFERROR(INDEX(Eng_PAR,MATCH(D1025,Eng_Label,0)),""))</f>
        <v/>
      </c>
      <c r="K1025" s="97">
        <f>IF(OR(F1025="",J1025=""),"",F1025-J1025)</f>
        <v/>
      </c>
      <c r="L1025" s="86">
        <f>IF(OR(F1025="",J1025="",N(J1025)=0),"",IF(F1025/J1025&lt;=cfg_Crit,"CRITICAL",IF(F1025/J1025&lt;=cfg_Low,"LOW","OK")))</f>
        <v/>
      </c>
      <c r="M1025" s="98">
        <f>IF(B1025="","",DATE(YEAR(B1025),MONTH(B1025),1))</f>
        <v/>
      </c>
      <c r="N1025" s="86">
        <f>IF(OR(B1025="",D1025=""),"","CNT-"&amp;TEXT(ROW()-5,"00000"))</f>
        <v/>
      </c>
      <c r="O1025" s="86">
        <f>IF(P1025="","",D1025&amp;"|"&amp;P1025)</f>
        <v/>
      </c>
      <c r="P1025" s="86">
        <f>IF(OR(D1025="",F1025=""),"",COUNTIFS($D$6:D1025,D1025,$F$6:F1025,"&lt;&gt;"))</f>
        <v/>
      </c>
    </row>
    <row r="1026" ht="20" customHeight="1">
      <c r="B1026" s="93" t="n"/>
      <c r="C1026" s="94">
        <f>IF(B1026="","",WEEKNUM(B1026,21))</f>
        <v/>
      </c>
      <c r="D1026" s="95" t="n"/>
      <c r="E1026" s="86">
        <f>IF(D1026="","",IFERROR(INDEX(Eng_Item,MATCH(D1026,Eng_Label,0)),"not in list"))</f>
        <v/>
      </c>
      <c r="F1026" s="96" t="n"/>
      <c r="G1026" s="87">
        <f>IF(OR(P1026="",N(P1026)&lt;=1),"",INDEX($F$6:$F$3005,MATCH(D1026&amp;"|"&amp;(P1026-1),$O$6:$O$3005,0)))</f>
        <v/>
      </c>
      <c r="H1026" s="87">
        <f>IF(G1026="","",MAX(0,G1026-F1026))</f>
        <v/>
      </c>
      <c r="I1026" s="95" t="n"/>
      <c r="J1026" s="87">
        <f>IF(D1026="","",IFERROR(INDEX(Eng_PAR,MATCH(D1026,Eng_Label,0)),""))</f>
        <v/>
      </c>
      <c r="K1026" s="97">
        <f>IF(OR(F1026="",J1026=""),"",F1026-J1026)</f>
        <v/>
      </c>
      <c r="L1026" s="86">
        <f>IF(OR(F1026="",J1026="",N(J1026)=0),"",IF(F1026/J1026&lt;=cfg_Crit,"CRITICAL",IF(F1026/J1026&lt;=cfg_Low,"LOW","OK")))</f>
        <v/>
      </c>
      <c r="M1026" s="98">
        <f>IF(B1026="","",DATE(YEAR(B1026),MONTH(B1026),1))</f>
        <v/>
      </c>
      <c r="N1026" s="86">
        <f>IF(OR(B1026="",D1026=""),"","CNT-"&amp;TEXT(ROW()-5,"00000"))</f>
        <v/>
      </c>
      <c r="O1026" s="86">
        <f>IF(P1026="","",D1026&amp;"|"&amp;P1026)</f>
        <v/>
      </c>
      <c r="P1026" s="86">
        <f>IF(OR(D1026="",F1026=""),"",COUNTIFS($D$6:D1026,D1026,$F$6:F1026,"&lt;&gt;"))</f>
        <v/>
      </c>
    </row>
    <row r="1027" ht="20" customHeight="1">
      <c r="B1027" s="93" t="n"/>
      <c r="C1027" s="94">
        <f>IF(B1027="","",WEEKNUM(B1027,21))</f>
        <v/>
      </c>
      <c r="D1027" s="95" t="n"/>
      <c r="E1027" s="86">
        <f>IF(D1027="","",IFERROR(INDEX(Eng_Item,MATCH(D1027,Eng_Label,0)),"not in list"))</f>
        <v/>
      </c>
      <c r="F1027" s="96" t="n"/>
      <c r="G1027" s="87">
        <f>IF(OR(P1027="",N(P1027)&lt;=1),"",INDEX($F$6:$F$3005,MATCH(D1027&amp;"|"&amp;(P1027-1),$O$6:$O$3005,0)))</f>
        <v/>
      </c>
      <c r="H1027" s="87">
        <f>IF(G1027="","",MAX(0,G1027-F1027))</f>
        <v/>
      </c>
      <c r="I1027" s="95" t="n"/>
      <c r="J1027" s="87">
        <f>IF(D1027="","",IFERROR(INDEX(Eng_PAR,MATCH(D1027,Eng_Label,0)),""))</f>
        <v/>
      </c>
      <c r="K1027" s="97">
        <f>IF(OR(F1027="",J1027=""),"",F1027-J1027)</f>
        <v/>
      </c>
      <c r="L1027" s="86">
        <f>IF(OR(F1027="",J1027="",N(J1027)=0),"",IF(F1027/J1027&lt;=cfg_Crit,"CRITICAL",IF(F1027/J1027&lt;=cfg_Low,"LOW","OK")))</f>
        <v/>
      </c>
      <c r="M1027" s="98">
        <f>IF(B1027="","",DATE(YEAR(B1027),MONTH(B1027),1))</f>
        <v/>
      </c>
      <c r="N1027" s="86">
        <f>IF(OR(B1027="",D1027=""),"","CNT-"&amp;TEXT(ROW()-5,"00000"))</f>
        <v/>
      </c>
      <c r="O1027" s="86">
        <f>IF(P1027="","",D1027&amp;"|"&amp;P1027)</f>
        <v/>
      </c>
      <c r="P1027" s="86">
        <f>IF(OR(D1027="",F1027=""),"",COUNTIFS($D$6:D1027,D1027,$F$6:F1027,"&lt;&gt;"))</f>
        <v/>
      </c>
    </row>
    <row r="1028" ht="20" customHeight="1">
      <c r="B1028" s="93" t="n"/>
      <c r="C1028" s="94">
        <f>IF(B1028="","",WEEKNUM(B1028,21))</f>
        <v/>
      </c>
      <c r="D1028" s="95" t="n"/>
      <c r="E1028" s="86">
        <f>IF(D1028="","",IFERROR(INDEX(Eng_Item,MATCH(D1028,Eng_Label,0)),"not in list"))</f>
        <v/>
      </c>
      <c r="F1028" s="96" t="n"/>
      <c r="G1028" s="87">
        <f>IF(OR(P1028="",N(P1028)&lt;=1),"",INDEX($F$6:$F$3005,MATCH(D1028&amp;"|"&amp;(P1028-1),$O$6:$O$3005,0)))</f>
        <v/>
      </c>
      <c r="H1028" s="87">
        <f>IF(G1028="","",MAX(0,G1028-F1028))</f>
        <v/>
      </c>
      <c r="I1028" s="95" t="n"/>
      <c r="J1028" s="87">
        <f>IF(D1028="","",IFERROR(INDEX(Eng_PAR,MATCH(D1028,Eng_Label,0)),""))</f>
        <v/>
      </c>
      <c r="K1028" s="97">
        <f>IF(OR(F1028="",J1028=""),"",F1028-J1028)</f>
        <v/>
      </c>
      <c r="L1028" s="86">
        <f>IF(OR(F1028="",J1028="",N(J1028)=0),"",IF(F1028/J1028&lt;=cfg_Crit,"CRITICAL",IF(F1028/J1028&lt;=cfg_Low,"LOW","OK")))</f>
        <v/>
      </c>
      <c r="M1028" s="98">
        <f>IF(B1028="","",DATE(YEAR(B1028),MONTH(B1028),1))</f>
        <v/>
      </c>
      <c r="N1028" s="86">
        <f>IF(OR(B1028="",D1028=""),"","CNT-"&amp;TEXT(ROW()-5,"00000"))</f>
        <v/>
      </c>
      <c r="O1028" s="86">
        <f>IF(P1028="","",D1028&amp;"|"&amp;P1028)</f>
        <v/>
      </c>
      <c r="P1028" s="86">
        <f>IF(OR(D1028="",F1028=""),"",COUNTIFS($D$6:D1028,D1028,$F$6:F1028,"&lt;&gt;"))</f>
        <v/>
      </c>
    </row>
    <row r="1029" ht="20" customHeight="1">
      <c r="B1029" s="93" t="n"/>
      <c r="C1029" s="94">
        <f>IF(B1029="","",WEEKNUM(B1029,21))</f>
        <v/>
      </c>
      <c r="D1029" s="95" t="n"/>
      <c r="E1029" s="86">
        <f>IF(D1029="","",IFERROR(INDEX(Eng_Item,MATCH(D1029,Eng_Label,0)),"not in list"))</f>
        <v/>
      </c>
      <c r="F1029" s="96" t="n"/>
      <c r="G1029" s="87">
        <f>IF(OR(P1029="",N(P1029)&lt;=1),"",INDEX($F$6:$F$3005,MATCH(D1029&amp;"|"&amp;(P1029-1),$O$6:$O$3005,0)))</f>
        <v/>
      </c>
      <c r="H1029" s="87">
        <f>IF(G1029="","",MAX(0,G1029-F1029))</f>
        <v/>
      </c>
      <c r="I1029" s="95" t="n"/>
      <c r="J1029" s="87">
        <f>IF(D1029="","",IFERROR(INDEX(Eng_PAR,MATCH(D1029,Eng_Label,0)),""))</f>
        <v/>
      </c>
      <c r="K1029" s="97">
        <f>IF(OR(F1029="",J1029=""),"",F1029-J1029)</f>
        <v/>
      </c>
      <c r="L1029" s="86">
        <f>IF(OR(F1029="",J1029="",N(J1029)=0),"",IF(F1029/J1029&lt;=cfg_Crit,"CRITICAL",IF(F1029/J1029&lt;=cfg_Low,"LOW","OK")))</f>
        <v/>
      </c>
      <c r="M1029" s="98">
        <f>IF(B1029="","",DATE(YEAR(B1029),MONTH(B1029),1))</f>
        <v/>
      </c>
      <c r="N1029" s="86">
        <f>IF(OR(B1029="",D1029=""),"","CNT-"&amp;TEXT(ROW()-5,"00000"))</f>
        <v/>
      </c>
      <c r="O1029" s="86">
        <f>IF(P1029="","",D1029&amp;"|"&amp;P1029)</f>
        <v/>
      </c>
      <c r="P1029" s="86">
        <f>IF(OR(D1029="",F1029=""),"",COUNTIFS($D$6:D1029,D1029,$F$6:F1029,"&lt;&gt;"))</f>
        <v/>
      </c>
    </row>
    <row r="1030" ht="20" customHeight="1">
      <c r="B1030" s="93" t="n"/>
      <c r="C1030" s="94">
        <f>IF(B1030="","",WEEKNUM(B1030,21))</f>
        <v/>
      </c>
      <c r="D1030" s="95" t="n"/>
      <c r="E1030" s="86">
        <f>IF(D1030="","",IFERROR(INDEX(Eng_Item,MATCH(D1030,Eng_Label,0)),"not in list"))</f>
        <v/>
      </c>
      <c r="F1030" s="96" t="n"/>
      <c r="G1030" s="87">
        <f>IF(OR(P1030="",N(P1030)&lt;=1),"",INDEX($F$6:$F$3005,MATCH(D1030&amp;"|"&amp;(P1030-1),$O$6:$O$3005,0)))</f>
        <v/>
      </c>
      <c r="H1030" s="87">
        <f>IF(G1030="","",MAX(0,G1030-F1030))</f>
        <v/>
      </c>
      <c r="I1030" s="95" t="n"/>
      <c r="J1030" s="87">
        <f>IF(D1030="","",IFERROR(INDEX(Eng_PAR,MATCH(D1030,Eng_Label,0)),""))</f>
        <v/>
      </c>
      <c r="K1030" s="97">
        <f>IF(OR(F1030="",J1030=""),"",F1030-J1030)</f>
        <v/>
      </c>
      <c r="L1030" s="86">
        <f>IF(OR(F1030="",J1030="",N(J1030)=0),"",IF(F1030/J1030&lt;=cfg_Crit,"CRITICAL",IF(F1030/J1030&lt;=cfg_Low,"LOW","OK")))</f>
        <v/>
      </c>
      <c r="M1030" s="98">
        <f>IF(B1030="","",DATE(YEAR(B1030),MONTH(B1030),1))</f>
        <v/>
      </c>
      <c r="N1030" s="86">
        <f>IF(OR(B1030="",D1030=""),"","CNT-"&amp;TEXT(ROW()-5,"00000"))</f>
        <v/>
      </c>
      <c r="O1030" s="86">
        <f>IF(P1030="","",D1030&amp;"|"&amp;P1030)</f>
        <v/>
      </c>
      <c r="P1030" s="86">
        <f>IF(OR(D1030="",F1030=""),"",COUNTIFS($D$6:D1030,D1030,$F$6:F1030,"&lt;&gt;"))</f>
        <v/>
      </c>
    </row>
    <row r="1031" ht="20" customHeight="1">
      <c r="B1031" s="93" t="n"/>
      <c r="C1031" s="94">
        <f>IF(B1031="","",WEEKNUM(B1031,21))</f>
        <v/>
      </c>
      <c r="D1031" s="95" t="n"/>
      <c r="E1031" s="86">
        <f>IF(D1031="","",IFERROR(INDEX(Eng_Item,MATCH(D1031,Eng_Label,0)),"not in list"))</f>
        <v/>
      </c>
      <c r="F1031" s="96" t="n"/>
      <c r="G1031" s="87">
        <f>IF(OR(P1031="",N(P1031)&lt;=1),"",INDEX($F$6:$F$3005,MATCH(D1031&amp;"|"&amp;(P1031-1),$O$6:$O$3005,0)))</f>
        <v/>
      </c>
      <c r="H1031" s="87">
        <f>IF(G1031="","",MAX(0,G1031-F1031))</f>
        <v/>
      </c>
      <c r="I1031" s="95" t="n"/>
      <c r="J1031" s="87">
        <f>IF(D1031="","",IFERROR(INDEX(Eng_PAR,MATCH(D1031,Eng_Label,0)),""))</f>
        <v/>
      </c>
      <c r="K1031" s="97">
        <f>IF(OR(F1031="",J1031=""),"",F1031-J1031)</f>
        <v/>
      </c>
      <c r="L1031" s="86">
        <f>IF(OR(F1031="",J1031="",N(J1031)=0),"",IF(F1031/J1031&lt;=cfg_Crit,"CRITICAL",IF(F1031/J1031&lt;=cfg_Low,"LOW","OK")))</f>
        <v/>
      </c>
      <c r="M1031" s="98">
        <f>IF(B1031="","",DATE(YEAR(B1031),MONTH(B1031),1))</f>
        <v/>
      </c>
      <c r="N1031" s="86">
        <f>IF(OR(B1031="",D1031=""),"","CNT-"&amp;TEXT(ROW()-5,"00000"))</f>
        <v/>
      </c>
      <c r="O1031" s="86">
        <f>IF(P1031="","",D1031&amp;"|"&amp;P1031)</f>
        <v/>
      </c>
      <c r="P1031" s="86">
        <f>IF(OR(D1031="",F1031=""),"",COUNTIFS($D$6:D1031,D1031,$F$6:F1031,"&lt;&gt;"))</f>
        <v/>
      </c>
    </row>
    <row r="1032" ht="20" customHeight="1">
      <c r="B1032" s="93" t="n"/>
      <c r="C1032" s="94">
        <f>IF(B1032="","",WEEKNUM(B1032,21))</f>
        <v/>
      </c>
      <c r="D1032" s="95" t="n"/>
      <c r="E1032" s="86">
        <f>IF(D1032="","",IFERROR(INDEX(Eng_Item,MATCH(D1032,Eng_Label,0)),"not in list"))</f>
        <v/>
      </c>
      <c r="F1032" s="96" t="n"/>
      <c r="G1032" s="87">
        <f>IF(OR(P1032="",N(P1032)&lt;=1),"",INDEX($F$6:$F$3005,MATCH(D1032&amp;"|"&amp;(P1032-1),$O$6:$O$3005,0)))</f>
        <v/>
      </c>
      <c r="H1032" s="87">
        <f>IF(G1032="","",MAX(0,G1032-F1032))</f>
        <v/>
      </c>
      <c r="I1032" s="95" t="n"/>
      <c r="J1032" s="87">
        <f>IF(D1032="","",IFERROR(INDEX(Eng_PAR,MATCH(D1032,Eng_Label,0)),""))</f>
        <v/>
      </c>
      <c r="K1032" s="97">
        <f>IF(OR(F1032="",J1032=""),"",F1032-J1032)</f>
        <v/>
      </c>
      <c r="L1032" s="86">
        <f>IF(OR(F1032="",J1032="",N(J1032)=0),"",IF(F1032/J1032&lt;=cfg_Crit,"CRITICAL",IF(F1032/J1032&lt;=cfg_Low,"LOW","OK")))</f>
        <v/>
      </c>
      <c r="M1032" s="98">
        <f>IF(B1032="","",DATE(YEAR(B1032),MONTH(B1032),1))</f>
        <v/>
      </c>
      <c r="N1032" s="86">
        <f>IF(OR(B1032="",D1032=""),"","CNT-"&amp;TEXT(ROW()-5,"00000"))</f>
        <v/>
      </c>
      <c r="O1032" s="86">
        <f>IF(P1032="","",D1032&amp;"|"&amp;P1032)</f>
        <v/>
      </c>
      <c r="P1032" s="86">
        <f>IF(OR(D1032="",F1032=""),"",COUNTIFS($D$6:D1032,D1032,$F$6:F1032,"&lt;&gt;"))</f>
        <v/>
      </c>
    </row>
    <row r="1033" ht="20" customHeight="1">
      <c r="B1033" s="93" t="n"/>
      <c r="C1033" s="94">
        <f>IF(B1033="","",WEEKNUM(B1033,21))</f>
        <v/>
      </c>
      <c r="D1033" s="95" t="n"/>
      <c r="E1033" s="86">
        <f>IF(D1033="","",IFERROR(INDEX(Eng_Item,MATCH(D1033,Eng_Label,0)),"not in list"))</f>
        <v/>
      </c>
      <c r="F1033" s="96" t="n"/>
      <c r="G1033" s="87">
        <f>IF(OR(P1033="",N(P1033)&lt;=1),"",INDEX($F$6:$F$3005,MATCH(D1033&amp;"|"&amp;(P1033-1),$O$6:$O$3005,0)))</f>
        <v/>
      </c>
      <c r="H1033" s="87">
        <f>IF(G1033="","",MAX(0,G1033-F1033))</f>
        <v/>
      </c>
      <c r="I1033" s="95" t="n"/>
      <c r="J1033" s="87">
        <f>IF(D1033="","",IFERROR(INDEX(Eng_PAR,MATCH(D1033,Eng_Label,0)),""))</f>
        <v/>
      </c>
      <c r="K1033" s="97">
        <f>IF(OR(F1033="",J1033=""),"",F1033-J1033)</f>
        <v/>
      </c>
      <c r="L1033" s="86">
        <f>IF(OR(F1033="",J1033="",N(J1033)=0),"",IF(F1033/J1033&lt;=cfg_Crit,"CRITICAL",IF(F1033/J1033&lt;=cfg_Low,"LOW","OK")))</f>
        <v/>
      </c>
      <c r="M1033" s="98">
        <f>IF(B1033="","",DATE(YEAR(B1033),MONTH(B1033),1))</f>
        <v/>
      </c>
      <c r="N1033" s="86">
        <f>IF(OR(B1033="",D1033=""),"","CNT-"&amp;TEXT(ROW()-5,"00000"))</f>
        <v/>
      </c>
      <c r="O1033" s="86">
        <f>IF(P1033="","",D1033&amp;"|"&amp;P1033)</f>
        <v/>
      </c>
      <c r="P1033" s="86">
        <f>IF(OR(D1033="",F1033=""),"",COUNTIFS($D$6:D1033,D1033,$F$6:F1033,"&lt;&gt;"))</f>
        <v/>
      </c>
    </row>
    <row r="1034" ht="20" customHeight="1">
      <c r="B1034" s="93" t="n"/>
      <c r="C1034" s="94">
        <f>IF(B1034="","",WEEKNUM(B1034,21))</f>
        <v/>
      </c>
      <c r="D1034" s="95" t="n"/>
      <c r="E1034" s="86">
        <f>IF(D1034="","",IFERROR(INDEX(Eng_Item,MATCH(D1034,Eng_Label,0)),"not in list"))</f>
        <v/>
      </c>
      <c r="F1034" s="96" t="n"/>
      <c r="G1034" s="87">
        <f>IF(OR(P1034="",N(P1034)&lt;=1),"",INDEX($F$6:$F$3005,MATCH(D1034&amp;"|"&amp;(P1034-1),$O$6:$O$3005,0)))</f>
        <v/>
      </c>
      <c r="H1034" s="87">
        <f>IF(G1034="","",MAX(0,G1034-F1034))</f>
        <v/>
      </c>
      <c r="I1034" s="95" t="n"/>
      <c r="J1034" s="87">
        <f>IF(D1034="","",IFERROR(INDEX(Eng_PAR,MATCH(D1034,Eng_Label,0)),""))</f>
        <v/>
      </c>
      <c r="K1034" s="97">
        <f>IF(OR(F1034="",J1034=""),"",F1034-J1034)</f>
        <v/>
      </c>
      <c r="L1034" s="86">
        <f>IF(OR(F1034="",J1034="",N(J1034)=0),"",IF(F1034/J1034&lt;=cfg_Crit,"CRITICAL",IF(F1034/J1034&lt;=cfg_Low,"LOW","OK")))</f>
        <v/>
      </c>
      <c r="M1034" s="98">
        <f>IF(B1034="","",DATE(YEAR(B1034),MONTH(B1034),1))</f>
        <v/>
      </c>
      <c r="N1034" s="86">
        <f>IF(OR(B1034="",D1034=""),"","CNT-"&amp;TEXT(ROW()-5,"00000"))</f>
        <v/>
      </c>
      <c r="O1034" s="86">
        <f>IF(P1034="","",D1034&amp;"|"&amp;P1034)</f>
        <v/>
      </c>
      <c r="P1034" s="86">
        <f>IF(OR(D1034="",F1034=""),"",COUNTIFS($D$6:D1034,D1034,$F$6:F1034,"&lt;&gt;"))</f>
        <v/>
      </c>
    </row>
    <row r="1035" ht="20" customHeight="1">
      <c r="B1035" s="93" t="n"/>
      <c r="C1035" s="94">
        <f>IF(B1035="","",WEEKNUM(B1035,21))</f>
        <v/>
      </c>
      <c r="D1035" s="95" t="n"/>
      <c r="E1035" s="86">
        <f>IF(D1035="","",IFERROR(INDEX(Eng_Item,MATCH(D1035,Eng_Label,0)),"not in list"))</f>
        <v/>
      </c>
      <c r="F1035" s="96" t="n"/>
      <c r="G1035" s="87">
        <f>IF(OR(P1035="",N(P1035)&lt;=1),"",INDEX($F$6:$F$3005,MATCH(D1035&amp;"|"&amp;(P1035-1),$O$6:$O$3005,0)))</f>
        <v/>
      </c>
      <c r="H1035" s="87">
        <f>IF(G1035="","",MAX(0,G1035-F1035))</f>
        <v/>
      </c>
      <c r="I1035" s="95" t="n"/>
      <c r="J1035" s="87">
        <f>IF(D1035="","",IFERROR(INDEX(Eng_PAR,MATCH(D1035,Eng_Label,0)),""))</f>
        <v/>
      </c>
      <c r="K1035" s="97">
        <f>IF(OR(F1035="",J1035=""),"",F1035-J1035)</f>
        <v/>
      </c>
      <c r="L1035" s="86">
        <f>IF(OR(F1035="",J1035="",N(J1035)=0),"",IF(F1035/J1035&lt;=cfg_Crit,"CRITICAL",IF(F1035/J1035&lt;=cfg_Low,"LOW","OK")))</f>
        <v/>
      </c>
      <c r="M1035" s="98">
        <f>IF(B1035="","",DATE(YEAR(B1035),MONTH(B1035),1))</f>
        <v/>
      </c>
      <c r="N1035" s="86">
        <f>IF(OR(B1035="",D1035=""),"","CNT-"&amp;TEXT(ROW()-5,"00000"))</f>
        <v/>
      </c>
      <c r="O1035" s="86">
        <f>IF(P1035="","",D1035&amp;"|"&amp;P1035)</f>
        <v/>
      </c>
      <c r="P1035" s="86">
        <f>IF(OR(D1035="",F1035=""),"",COUNTIFS($D$6:D1035,D1035,$F$6:F1035,"&lt;&gt;"))</f>
        <v/>
      </c>
    </row>
    <row r="1036" ht="20" customHeight="1">
      <c r="B1036" s="93" t="n"/>
      <c r="C1036" s="94">
        <f>IF(B1036="","",WEEKNUM(B1036,21))</f>
        <v/>
      </c>
      <c r="D1036" s="95" t="n"/>
      <c r="E1036" s="86">
        <f>IF(D1036="","",IFERROR(INDEX(Eng_Item,MATCH(D1036,Eng_Label,0)),"not in list"))</f>
        <v/>
      </c>
      <c r="F1036" s="96" t="n"/>
      <c r="G1036" s="87">
        <f>IF(OR(P1036="",N(P1036)&lt;=1),"",INDEX($F$6:$F$3005,MATCH(D1036&amp;"|"&amp;(P1036-1),$O$6:$O$3005,0)))</f>
        <v/>
      </c>
      <c r="H1036" s="87">
        <f>IF(G1036="","",MAX(0,G1036-F1036))</f>
        <v/>
      </c>
      <c r="I1036" s="95" t="n"/>
      <c r="J1036" s="87">
        <f>IF(D1036="","",IFERROR(INDEX(Eng_PAR,MATCH(D1036,Eng_Label,0)),""))</f>
        <v/>
      </c>
      <c r="K1036" s="97">
        <f>IF(OR(F1036="",J1036=""),"",F1036-J1036)</f>
        <v/>
      </c>
      <c r="L1036" s="86">
        <f>IF(OR(F1036="",J1036="",N(J1036)=0),"",IF(F1036/J1036&lt;=cfg_Crit,"CRITICAL",IF(F1036/J1036&lt;=cfg_Low,"LOW","OK")))</f>
        <v/>
      </c>
      <c r="M1036" s="98">
        <f>IF(B1036="","",DATE(YEAR(B1036),MONTH(B1036),1))</f>
        <v/>
      </c>
      <c r="N1036" s="86">
        <f>IF(OR(B1036="",D1036=""),"","CNT-"&amp;TEXT(ROW()-5,"00000"))</f>
        <v/>
      </c>
      <c r="O1036" s="86">
        <f>IF(P1036="","",D1036&amp;"|"&amp;P1036)</f>
        <v/>
      </c>
      <c r="P1036" s="86">
        <f>IF(OR(D1036="",F1036=""),"",COUNTIFS($D$6:D1036,D1036,$F$6:F1036,"&lt;&gt;"))</f>
        <v/>
      </c>
    </row>
    <row r="1037" ht="20" customHeight="1">
      <c r="B1037" s="93" t="n"/>
      <c r="C1037" s="94">
        <f>IF(B1037="","",WEEKNUM(B1037,21))</f>
        <v/>
      </c>
      <c r="D1037" s="95" t="n"/>
      <c r="E1037" s="86">
        <f>IF(D1037="","",IFERROR(INDEX(Eng_Item,MATCH(D1037,Eng_Label,0)),"not in list"))</f>
        <v/>
      </c>
      <c r="F1037" s="96" t="n"/>
      <c r="G1037" s="87">
        <f>IF(OR(P1037="",N(P1037)&lt;=1),"",INDEX($F$6:$F$3005,MATCH(D1037&amp;"|"&amp;(P1037-1),$O$6:$O$3005,0)))</f>
        <v/>
      </c>
      <c r="H1037" s="87">
        <f>IF(G1037="","",MAX(0,G1037-F1037))</f>
        <v/>
      </c>
      <c r="I1037" s="95" t="n"/>
      <c r="J1037" s="87">
        <f>IF(D1037="","",IFERROR(INDEX(Eng_PAR,MATCH(D1037,Eng_Label,0)),""))</f>
        <v/>
      </c>
      <c r="K1037" s="97">
        <f>IF(OR(F1037="",J1037=""),"",F1037-J1037)</f>
        <v/>
      </c>
      <c r="L1037" s="86">
        <f>IF(OR(F1037="",J1037="",N(J1037)=0),"",IF(F1037/J1037&lt;=cfg_Crit,"CRITICAL",IF(F1037/J1037&lt;=cfg_Low,"LOW","OK")))</f>
        <v/>
      </c>
      <c r="M1037" s="98">
        <f>IF(B1037="","",DATE(YEAR(B1037),MONTH(B1037),1))</f>
        <v/>
      </c>
      <c r="N1037" s="86">
        <f>IF(OR(B1037="",D1037=""),"","CNT-"&amp;TEXT(ROW()-5,"00000"))</f>
        <v/>
      </c>
      <c r="O1037" s="86">
        <f>IF(P1037="","",D1037&amp;"|"&amp;P1037)</f>
        <v/>
      </c>
      <c r="P1037" s="86">
        <f>IF(OR(D1037="",F1037=""),"",COUNTIFS($D$6:D1037,D1037,$F$6:F1037,"&lt;&gt;"))</f>
        <v/>
      </c>
    </row>
    <row r="1038" ht="20" customHeight="1">
      <c r="B1038" s="93" t="n"/>
      <c r="C1038" s="94">
        <f>IF(B1038="","",WEEKNUM(B1038,21))</f>
        <v/>
      </c>
      <c r="D1038" s="95" t="n"/>
      <c r="E1038" s="86">
        <f>IF(D1038="","",IFERROR(INDEX(Eng_Item,MATCH(D1038,Eng_Label,0)),"not in list"))</f>
        <v/>
      </c>
      <c r="F1038" s="96" t="n"/>
      <c r="G1038" s="87">
        <f>IF(OR(P1038="",N(P1038)&lt;=1),"",INDEX($F$6:$F$3005,MATCH(D1038&amp;"|"&amp;(P1038-1),$O$6:$O$3005,0)))</f>
        <v/>
      </c>
      <c r="H1038" s="87">
        <f>IF(G1038="","",MAX(0,G1038-F1038))</f>
        <v/>
      </c>
      <c r="I1038" s="95" t="n"/>
      <c r="J1038" s="87">
        <f>IF(D1038="","",IFERROR(INDEX(Eng_PAR,MATCH(D1038,Eng_Label,0)),""))</f>
        <v/>
      </c>
      <c r="K1038" s="97">
        <f>IF(OR(F1038="",J1038=""),"",F1038-J1038)</f>
        <v/>
      </c>
      <c r="L1038" s="86">
        <f>IF(OR(F1038="",J1038="",N(J1038)=0),"",IF(F1038/J1038&lt;=cfg_Crit,"CRITICAL",IF(F1038/J1038&lt;=cfg_Low,"LOW","OK")))</f>
        <v/>
      </c>
      <c r="M1038" s="98">
        <f>IF(B1038="","",DATE(YEAR(B1038),MONTH(B1038),1))</f>
        <v/>
      </c>
      <c r="N1038" s="86">
        <f>IF(OR(B1038="",D1038=""),"","CNT-"&amp;TEXT(ROW()-5,"00000"))</f>
        <v/>
      </c>
      <c r="O1038" s="86">
        <f>IF(P1038="","",D1038&amp;"|"&amp;P1038)</f>
        <v/>
      </c>
      <c r="P1038" s="86">
        <f>IF(OR(D1038="",F1038=""),"",COUNTIFS($D$6:D1038,D1038,$F$6:F1038,"&lt;&gt;"))</f>
        <v/>
      </c>
    </row>
    <row r="1039" ht="20" customHeight="1">
      <c r="B1039" s="93" t="n"/>
      <c r="C1039" s="94">
        <f>IF(B1039="","",WEEKNUM(B1039,21))</f>
        <v/>
      </c>
      <c r="D1039" s="95" t="n"/>
      <c r="E1039" s="86">
        <f>IF(D1039="","",IFERROR(INDEX(Eng_Item,MATCH(D1039,Eng_Label,0)),"not in list"))</f>
        <v/>
      </c>
      <c r="F1039" s="96" t="n"/>
      <c r="G1039" s="87">
        <f>IF(OR(P1039="",N(P1039)&lt;=1),"",INDEX($F$6:$F$3005,MATCH(D1039&amp;"|"&amp;(P1039-1),$O$6:$O$3005,0)))</f>
        <v/>
      </c>
      <c r="H1039" s="87">
        <f>IF(G1039="","",MAX(0,G1039-F1039))</f>
        <v/>
      </c>
      <c r="I1039" s="95" t="n"/>
      <c r="J1039" s="87">
        <f>IF(D1039="","",IFERROR(INDEX(Eng_PAR,MATCH(D1039,Eng_Label,0)),""))</f>
        <v/>
      </c>
      <c r="K1039" s="97">
        <f>IF(OR(F1039="",J1039=""),"",F1039-J1039)</f>
        <v/>
      </c>
      <c r="L1039" s="86">
        <f>IF(OR(F1039="",J1039="",N(J1039)=0),"",IF(F1039/J1039&lt;=cfg_Crit,"CRITICAL",IF(F1039/J1039&lt;=cfg_Low,"LOW","OK")))</f>
        <v/>
      </c>
      <c r="M1039" s="98">
        <f>IF(B1039="","",DATE(YEAR(B1039),MONTH(B1039),1))</f>
        <v/>
      </c>
      <c r="N1039" s="86">
        <f>IF(OR(B1039="",D1039=""),"","CNT-"&amp;TEXT(ROW()-5,"00000"))</f>
        <v/>
      </c>
      <c r="O1039" s="86">
        <f>IF(P1039="","",D1039&amp;"|"&amp;P1039)</f>
        <v/>
      </c>
      <c r="P1039" s="86">
        <f>IF(OR(D1039="",F1039=""),"",COUNTIFS($D$6:D1039,D1039,$F$6:F1039,"&lt;&gt;"))</f>
        <v/>
      </c>
    </row>
    <row r="1040" ht="20" customHeight="1">
      <c r="B1040" s="93" t="n"/>
      <c r="C1040" s="94">
        <f>IF(B1040="","",WEEKNUM(B1040,21))</f>
        <v/>
      </c>
      <c r="D1040" s="95" t="n"/>
      <c r="E1040" s="86">
        <f>IF(D1040="","",IFERROR(INDEX(Eng_Item,MATCH(D1040,Eng_Label,0)),"not in list"))</f>
        <v/>
      </c>
      <c r="F1040" s="96" t="n"/>
      <c r="G1040" s="87">
        <f>IF(OR(P1040="",N(P1040)&lt;=1),"",INDEX($F$6:$F$3005,MATCH(D1040&amp;"|"&amp;(P1040-1),$O$6:$O$3005,0)))</f>
        <v/>
      </c>
      <c r="H1040" s="87">
        <f>IF(G1040="","",MAX(0,G1040-F1040))</f>
        <v/>
      </c>
      <c r="I1040" s="95" t="n"/>
      <c r="J1040" s="87">
        <f>IF(D1040="","",IFERROR(INDEX(Eng_PAR,MATCH(D1040,Eng_Label,0)),""))</f>
        <v/>
      </c>
      <c r="K1040" s="97">
        <f>IF(OR(F1040="",J1040=""),"",F1040-J1040)</f>
        <v/>
      </c>
      <c r="L1040" s="86">
        <f>IF(OR(F1040="",J1040="",N(J1040)=0),"",IF(F1040/J1040&lt;=cfg_Crit,"CRITICAL",IF(F1040/J1040&lt;=cfg_Low,"LOW","OK")))</f>
        <v/>
      </c>
      <c r="M1040" s="98">
        <f>IF(B1040="","",DATE(YEAR(B1040),MONTH(B1040),1))</f>
        <v/>
      </c>
      <c r="N1040" s="86">
        <f>IF(OR(B1040="",D1040=""),"","CNT-"&amp;TEXT(ROW()-5,"00000"))</f>
        <v/>
      </c>
      <c r="O1040" s="86">
        <f>IF(P1040="","",D1040&amp;"|"&amp;P1040)</f>
        <v/>
      </c>
      <c r="P1040" s="86">
        <f>IF(OR(D1040="",F1040=""),"",COUNTIFS($D$6:D1040,D1040,$F$6:F1040,"&lt;&gt;"))</f>
        <v/>
      </c>
    </row>
    <row r="1041" ht="20" customHeight="1">
      <c r="B1041" s="93" t="n"/>
      <c r="C1041" s="94">
        <f>IF(B1041="","",WEEKNUM(B1041,21))</f>
        <v/>
      </c>
      <c r="D1041" s="95" t="n"/>
      <c r="E1041" s="86">
        <f>IF(D1041="","",IFERROR(INDEX(Eng_Item,MATCH(D1041,Eng_Label,0)),"not in list"))</f>
        <v/>
      </c>
      <c r="F1041" s="96" t="n"/>
      <c r="G1041" s="87">
        <f>IF(OR(P1041="",N(P1041)&lt;=1),"",INDEX($F$6:$F$3005,MATCH(D1041&amp;"|"&amp;(P1041-1),$O$6:$O$3005,0)))</f>
        <v/>
      </c>
      <c r="H1041" s="87">
        <f>IF(G1041="","",MAX(0,G1041-F1041))</f>
        <v/>
      </c>
      <c r="I1041" s="95" t="n"/>
      <c r="J1041" s="87">
        <f>IF(D1041="","",IFERROR(INDEX(Eng_PAR,MATCH(D1041,Eng_Label,0)),""))</f>
        <v/>
      </c>
      <c r="K1041" s="97">
        <f>IF(OR(F1041="",J1041=""),"",F1041-J1041)</f>
        <v/>
      </c>
      <c r="L1041" s="86">
        <f>IF(OR(F1041="",J1041="",N(J1041)=0),"",IF(F1041/J1041&lt;=cfg_Crit,"CRITICAL",IF(F1041/J1041&lt;=cfg_Low,"LOW","OK")))</f>
        <v/>
      </c>
      <c r="M1041" s="98">
        <f>IF(B1041="","",DATE(YEAR(B1041),MONTH(B1041),1))</f>
        <v/>
      </c>
      <c r="N1041" s="86">
        <f>IF(OR(B1041="",D1041=""),"","CNT-"&amp;TEXT(ROW()-5,"00000"))</f>
        <v/>
      </c>
      <c r="O1041" s="86">
        <f>IF(P1041="","",D1041&amp;"|"&amp;P1041)</f>
        <v/>
      </c>
      <c r="P1041" s="86">
        <f>IF(OR(D1041="",F1041=""),"",COUNTIFS($D$6:D1041,D1041,$F$6:F1041,"&lt;&gt;"))</f>
        <v/>
      </c>
    </row>
    <row r="1042" ht="20" customHeight="1">
      <c r="B1042" s="93" t="n"/>
      <c r="C1042" s="94">
        <f>IF(B1042="","",WEEKNUM(B1042,21))</f>
        <v/>
      </c>
      <c r="D1042" s="95" t="n"/>
      <c r="E1042" s="86">
        <f>IF(D1042="","",IFERROR(INDEX(Eng_Item,MATCH(D1042,Eng_Label,0)),"not in list"))</f>
        <v/>
      </c>
      <c r="F1042" s="96" t="n"/>
      <c r="G1042" s="87">
        <f>IF(OR(P1042="",N(P1042)&lt;=1),"",INDEX($F$6:$F$3005,MATCH(D1042&amp;"|"&amp;(P1042-1),$O$6:$O$3005,0)))</f>
        <v/>
      </c>
      <c r="H1042" s="87">
        <f>IF(G1042="","",MAX(0,G1042-F1042))</f>
        <v/>
      </c>
      <c r="I1042" s="95" t="n"/>
      <c r="J1042" s="87">
        <f>IF(D1042="","",IFERROR(INDEX(Eng_PAR,MATCH(D1042,Eng_Label,0)),""))</f>
        <v/>
      </c>
      <c r="K1042" s="97">
        <f>IF(OR(F1042="",J1042=""),"",F1042-J1042)</f>
        <v/>
      </c>
      <c r="L1042" s="86">
        <f>IF(OR(F1042="",J1042="",N(J1042)=0),"",IF(F1042/J1042&lt;=cfg_Crit,"CRITICAL",IF(F1042/J1042&lt;=cfg_Low,"LOW","OK")))</f>
        <v/>
      </c>
      <c r="M1042" s="98">
        <f>IF(B1042="","",DATE(YEAR(B1042),MONTH(B1042),1))</f>
        <v/>
      </c>
      <c r="N1042" s="86">
        <f>IF(OR(B1042="",D1042=""),"","CNT-"&amp;TEXT(ROW()-5,"00000"))</f>
        <v/>
      </c>
      <c r="O1042" s="86">
        <f>IF(P1042="","",D1042&amp;"|"&amp;P1042)</f>
        <v/>
      </c>
      <c r="P1042" s="86">
        <f>IF(OR(D1042="",F1042=""),"",COUNTIFS($D$6:D1042,D1042,$F$6:F1042,"&lt;&gt;"))</f>
        <v/>
      </c>
    </row>
    <row r="1043" ht="20" customHeight="1">
      <c r="B1043" s="93" t="n"/>
      <c r="C1043" s="94">
        <f>IF(B1043="","",WEEKNUM(B1043,21))</f>
        <v/>
      </c>
      <c r="D1043" s="95" t="n"/>
      <c r="E1043" s="86">
        <f>IF(D1043="","",IFERROR(INDEX(Eng_Item,MATCH(D1043,Eng_Label,0)),"not in list"))</f>
        <v/>
      </c>
      <c r="F1043" s="96" t="n"/>
      <c r="G1043" s="87">
        <f>IF(OR(P1043="",N(P1043)&lt;=1),"",INDEX($F$6:$F$3005,MATCH(D1043&amp;"|"&amp;(P1043-1),$O$6:$O$3005,0)))</f>
        <v/>
      </c>
      <c r="H1043" s="87">
        <f>IF(G1043="","",MAX(0,G1043-F1043))</f>
        <v/>
      </c>
      <c r="I1043" s="95" t="n"/>
      <c r="J1043" s="87">
        <f>IF(D1043="","",IFERROR(INDEX(Eng_PAR,MATCH(D1043,Eng_Label,0)),""))</f>
        <v/>
      </c>
      <c r="K1043" s="97">
        <f>IF(OR(F1043="",J1043=""),"",F1043-J1043)</f>
        <v/>
      </c>
      <c r="L1043" s="86">
        <f>IF(OR(F1043="",J1043="",N(J1043)=0),"",IF(F1043/J1043&lt;=cfg_Crit,"CRITICAL",IF(F1043/J1043&lt;=cfg_Low,"LOW","OK")))</f>
        <v/>
      </c>
      <c r="M1043" s="98">
        <f>IF(B1043="","",DATE(YEAR(B1043),MONTH(B1043),1))</f>
        <v/>
      </c>
      <c r="N1043" s="86">
        <f>IF(OR(B1043="",D1043=""),"","CNT-"&amp;TEXT(ROW()-5,"00000"))</f>
        <v/>
      </c>
      <c r="O1043" s="86">
        <f>IF(P1043="","",D1043&amp;"|"&amp;P1043)</f>
        <v/>
      </c>
      <c r="P1043" s="86">
        <f>IF(OR(D1043="",F1043=""),"",COUNTIFS($D$6:D1043,D1043,$F$6:F1043,"&lt;&gt;"))</f>
        <v/>
      </c>
    </row>
    <row r="1044" ht="20" customHeight="1">
      <c r="B1044" s="93" t="n"/>
      <c r="C1044" s="94">
        <f>IF(B1044="","",WEEKNUM(B1044,21))</f>
        <v/>
      </c>
      <c r="D1044" s="95" t="n"/>
      <c r="E1044" s="86">
        <f>IF(D1044="","",IFERROR(INDEX(Eng_Item,MATCH(D1044,Eng_Label,0)),"not in list"))</f>
        <v/>
      </c>
      <c r="F1044" s="96" t="n"/>
      <c r="G1044" s="87">
        <f>IF(OR(P1044="",N(P1044)&lt;=1),"",INDEX($F$6:$F$3005,MATCH(D1044&amp;"|"&amp;(P1044-1),$O$6:$O$3005,0)))</f>
        <v/>
      </c>
      <c r="H1044" s="87">
        <f>IF(G1044="","",MAX(0,G1044-F1044))</f>
        <v/>
      </c>
      <c r="I1044" s="95" t="n"/>
      <c r="J1044" s="87">
        <f>IF(D1044="","",IFERROR(INDEX(Eng_PAR,MATCH(D1044,Eng_Label,0)),""))</f>
        <v/>
      </c>
      <c r="K1044" s="97">
        <f>IF(OR(F1044="",J1044=""),"",F1044-J1044)</f>
        <v/>
      </c>
      <c r="L1044" s="86">
        <f>IF(OR(F1044="",J1044="",N(J1044)=0),"",IF(F1044/J1044&lt;=cfg_Crit,"CRITICAL",IF(F1044/J1044&lt;=cfg_Low,"LOW","OK")))</f>
        <v/>
      </c>
      <c r="M1044" s="98">
        <f>IF(B1044="","",DATE(YEAR(B1044),MONTH(B1044),1))</f>
        <v/>
      </c>
      <c r="N1044" s="86">
        <f>IF(OR(B1044="",D1044=""),"","CNT-"&amp;TEXT(ROW()-5,"00000"))</f>
        <v/>
      </c>
      <c r="O1044" s="86">
        <f>IF(P1044="","",D1044&amp;"|"&amp;P1044)</f>
        <v/>
      </c>
      <c r="P1044" s="86">
        <f>IF(OR(D1044="",F1044=""),"",COUNTIFS($D$6:D1044,D1044,$F$6:F1044,"&lt;&gt;"))</f>
        <v/>
      </c>
    </row>
    <row r="1045" ht="20" customHeight="1">
      <c r="B1045" s="93" t="n"/>
      <c r="C1045" s="94">
        <f>IF(B1045="","",WEEKNUM(B1045,21))</f>
        <v/>
      </c>
      <c r="D1045" s="95" t="n"/>
      <c r="E1045" s="86">
        <f>IF(D1045="","",IFERROR(INDEX(Eng_Item,MATCH(D1045,Eng_Label,0)),"not in list"))</f>
        <v/>
      </c>
      <c r="F1045" s="96" t="n"/>
      <c r="G1045" s="87">
        <f>IF(OR(P1045="",N(P1045)&lt;=1),"",INDEX($F$6:$F$3005,MATCH(D1045&amp;"|"&amp;(P1045-1),$O$6:$O$3005,0)))</f>
        <v/>
      </c>
      <c r="H1045" s="87">
        <f>IF(G1045="","",MAX(0,G1045-F1045))</f>
        <v/>
      </c>
      <c r="I1045" s="95" t="n"/>
      <c r="J1045" s="87">
        <f>IF(D1045="","",IFERROR(INDEX(Eng_PAR,MATCH(D1045,Eng_Label,0)),""))</f>
        <v/>
      </c>
      <c r="K1045" s="97">
        <f>IF(OR(F1045="",J1045=""),"",F1045-J1045)</f>
        <v/>
      </c>
      <c r="L1045" s="86">
        <f>IF(OR(F1045="",J1045="",N(J1045)=0),"",IF(F1045/J1045&lt;=cfg_Crit,"CRITICAL",IF(F1045/J1045&lt;=cfg_Low,"LOW","OK")))</f>
        <v/>
      </c>
      <c r="M1045" s="98">
        <f>IF(B1045="","",DATE(YEAR(B1045),MONTH(B1045),1))</f>
        <v/>
      </c>
      <c r="N1045" s="86">
        <f>IF(OR(B1045="",D1045=""),"","CNT-"&amp;TEXT(ROW()-5,"00000"))</f>
        <v/>
      </c>
      <c r="O1045" s="86">
        <f>IF(P1045="","",D1045&amp;"|"&amp;P1045)</f>
        <v/>
      </c>
      <c r="P1045" s="86">
        <f>IF(OR(D1045="",F1045=""),"",COUNTIFS($D$6:D1045,D1045,$F$6:F1045,"&lt;&gt;"))</f>
        <v/>
      </c>
    </row>
    <row r="1046" ht="20" customHeight="1">
      <c r="B1046" s="93" t="n"/>
      <c r="C1046" s="94">
        <f>IF(B1046="","",WEEKNUM(B1046,21))</f>
        <v/>
      </c>
      <c r="D1046" s="95" t="n"/>
      <c r="E1046" s="86">
        <f>IF(D1046="","",IFERROR(INDEX(Eng_Item,MATCH(D1046,Eng_Label,0)),"not in list"))</f>
        <v/>
      </c>
      <c r="F1046" s="96" t="n"/>
      <c r="G1046" s="87">
        <f>IF(OR(P1046="",N(P1046)&lt;=1),"",INDEX($F$6:$F$3005,MATCH(D1046&amp;"|"&amp;(P1046-1),$O$6:$O$3005,0)))</f>
        <v/>
      </c>
      <c r="H1046" s="87">
        <f>IF(G1046="","",MAX(0,G1046-F1046))</f>
        <v/>
      </c>
      <c r="I1046" s="95" t="n"/>
      <c r="J1046" s="87">
        <f>IF(D1046="","",IFERROR(INDEX(Eng_PAR,MATCH(D1046,Eng_Label,0)),""))</f>
        <v/>
      </c>
      <c r="K1046" s="97">
        <f>IF(OR(F1046="",J1046=""),"",F1046-J1046)</f>
        <v/>
      </c>
      <c r="L1046" s="86">
        <f>IF(OR(F1046="",J1046="",N(J1046)=0),"",IF(F1046/J1046&lt;=cfg_Crit,"CRITICAL",IF(F1046/J1046&lt;=cfg_Low,"LOW","OK")))</f>
        <v/>
      </c>
      <c r="M1046" s="98">
        <f>IF(B1046="","",DATE(YEAR(B1046),MONTH(B1046),1))</f>
        <v/>
      </c>
      <c r="N1046" s="86">
        <f>IF(OR(B1046="",D1046=""),"","CNT-"&amp;TEXT(ROW()-5,"00000"))</f>
        <v/>
      </c>
      <c r="O1046" s="86">
        <f>IF(P1046="","",D1046&amp;"|"&amp;P1046)</f>
        <v/>
      </c>
      <c r="P1046" s="86">
        <f>IF(OR(D1046="",F1046=""),"",COUNTIFS($D$6:D1046,D1046,$F$6:F1046,"&lt;&gt;"))</f>
        <v/>
      </c>
    </row>
    <row r="1047" ht="20" customHeight="1">
      <c r="B1047" s="93" t="n"/>
      <c r="C1047" s="94">
        <f>IF(B1047="","",WEEKNUM(B1047,21))</f>
        <v/>
      </c>
      <c r="D1047" s="95" t="n"/>
      <c r="E1047" s="86">
        <f>IF(D1047="","",IFERROR(INDEX(Eng_Item,MATCH(D1047,Eng_Label,0)),"not in list"))</f>
        <v/>
      </c>
      <c r="F1047" s="96" t="n"/>
      <c r="G1047" s="87">
        <f>IF(OR(P1047="",N(P1047)&lt;=1),"",INDEX($F$6:$F$3005,MATCH(D1047&amp;"|"&amp;(P1047-1),$O$6:$O$3005,0)))</f>
        <v/>
      </c>
      <c r="H1047" s="87">
        <f>IF(G1047="","",MAX(0,G1047-F1047))</f>
        <v/>
      </c>
      <c r="I1047" s="95" t="n"/>
      <c r="J1047" s="87">
        <f>IF(D1047="","",IFERROR(INDEX(Eng_PAR,MATCH(D1047,Eng_Label,0)),""))</f>
        <v/>
      </c>
      <c r="K1047" s="97">
        <f>IF(OR(F1047="",J1047=""),"",F1047-J1047)</f>
        <v/>
      </c>
      <c r="L1047" s="86">
        <f>IF(OR(F1047="",J1047="",N(J1047)=0),"",IF(F1047/J1047&lt;=cfg_Crit,"CRITICAL",IF(F1047/J1047&lt;=cfg_Low,"LOW","OK")))</f>
        <v/>
      </c>
      <c r="M1047" s="98">
        <f>IF(B1047="","",DATE(YEAR(B1047),MONTH(B1047),1))</f>
        <v/>
      </c>
      <c r="N1047" s="86">
        <f>IF(OR(B1047="",D1047=""),"","CNT-"&amp;TEXT(ROW()-5,"00000"))</f>
        <v/>
      </c>
      <c r="O1047" s="86">
        <f>IF(P1047="","",D1047&amp;"|"&amp;P1047)</f>
        <v/>
      </c>
      <c r="P1047" s="86">
        <f>IF(OR(D1047="",F1047=""),"",COUNTIFS($D$6:D1047,D1047,$F$6:F1047,"&lt;&gt;"))</f>
        <v/>
      </c>
    </row>
    <row r="1048" ht="20" customHeight="1">
      <c r="B1048" s="93" t="n"/>
      <c r="C1048" s="94">
        <f>IF(B1048="","",WEEKNUM(B1048,21))</f>
        <v/>
      </c>
      <c r="D1048" s="95" t="n"/>
      <c r="E1048" s="86">
        <f>IF(D1048="","",IFERROR(INDEX(Eng_Item,MATCH(D1048,Eng_Label,0)),"not in list"))</f>
        <v/>
      </c>
      <c r="F1048" s="96" t="n"/>
      <c r="G1048" s="87">
        <f>IF(OR(P1048="",N(P1048)&lt;=1),"",INDEX($F$6:$F$3005,MATCH(D1048&amp;"|"&amp;(P1048-1),$O$6:$O$3005,0)))</f>
        <v/>
      </c>
      <c r="H1048" s="87">
        <f>IF(G1048="","",MAX(0,G1048-F1048))</f>
        <v/>
      </c>
      <c r="I1048" s="95" t="n"/>
      <c r="J1048" s="87">
        <f>IF(D1048="","",IFERROR(INDEX(Eng_PAR,MATCH(D1048,Eng_Label,0)),""))</f>
        <v/>
      </c>
      <c r="K1048" s="97">
        <f>IF(OR(F1048="",J1048=""),"",F1048-J1048)</f>
        <v/>
      </c>
      <c r="L1048" s="86">
        <f>IF(OR(F1048="",J1048="",N(J1048)=0),"",IF(F1048/J1048&lt;=cfg_Crit,"CRITICAL",IF(F1048/J1048&lt;=cfg_Low,"LOW","OK")))</f>
        <v/>
      </c>
      <c r="M1048" s="98">
        <f>IF(B1048="","",DATE(YEAR(B1048),MONTH(B1048),1))</f>
        <v/>
      </c>
      <c r="N1048" s="86">
        <f>IF(OR(B1048="",D1048=""),"","CNT-"&amp;TEXT(ROW()-5,"00000"))</f>
        <v/>
      </c>
      <c r="O1048" s="86">
        <f>IF(P1048="","",D1048&amp;"|"&amp;P1048)</f>
        <v/>
      </c>
      <c r="P1048" s="86">
        <f>IF(OR(D1048="",F1048=""),"",COUNTIFS($D$6:D1048,D1048,$F$6:F1048,"&lt;&gt;"))</f>
        <v/>
      </c>
    </row>
    <row r="1049" ht="20" customHeight="1">
      <c r="B1049" s="93" t="n"/>
      <c r="C1049" s="94">
        <f>IF(B1049="","",WEEKNUM(B1049,21))</f>
        <v/>
      </c>
      <c r="D1049" s="95" t="n"/>
      <c r="E1049" s="86">
        <f>IF(D1049="","",IFERROR(INDEX(Eng_Item,MATCH(D1049,Eng_Label,0)),"not in list"))</f>
        <v/>
      </c>
      <c r="F1049" s="96" t="n"/>
      <c r="G1049" s="87">
        <f>IF(OR(P1049="",N(P1049)&lt;=1),"",INDEX($F$6:$F$3005,MATCH(D1049&amp;"|"&amp;(P1049-1),$O$6:$O$3005,0)))</f>
        <v/>
      </c>
      <c r="H1049" s="87">
        <f>IF(G1049="","",MAX(0,G1049-F1049))</f>
        <v/>
      </c>
      <c r="I1049" s="95" t="n"/>
      <c r="J1049" s="87">
        <f>IF(D1049="","",IFERROR(INDEX(Eng_PAR,MATCH(D1049,Eng_Label,0)),""))</f>
        <v/>
      </c>
      <c r="K1049" s="97">
        <f>IF(OR(F1049="",J1049=""),"",F1049-J1049)</f>
        <v/>
      </c>
      <c r="L1049" s="86">
        <f>IF(OR(F1049="",J1049="",N(J1049)=0),"",IF(F1049/J1049&lt;=cfg_Crit,"CRITICAL",IF(F1049/J1049&lt;=cfg_Low,"LOW","OK")))</f>
        <v/>
      </c>
      <c r="M1049" s="98">
        <f>IF(B1049="","",DATE(YEAR(B1049),MONTH(B1049),1))</f>
        <v/>
      </c>
      <c r="N1049" s="86">
        <f>IF(OR(B1049="",D1049=""),"","CNT-"&amp;TEXT(ROW()-5,"00000"))</f>
        <v/>
      </c>
      <c r="O1049" s="86">
        <f>IF(P1049="","",D1049&amp;"|"&amp;P1049)</f>
        <v/>
      </c>
      <c r="P1049" s="86">
        <f>IF(OR(D1049="",F1049=""),"",COUNTIFS($D$6:D1049,D1049,$F$6:F1049,"&lt;&gt;"))</f>
        <v/>
      </c>
    </row>
    <row r="1050" ht="20" customHeight="1">
      <c r="B1050" s="93" t="n"/>
      <c r="C1050" s="94">
        <f>IF(B1050="","",WEEKNUM(B1050,21))</f>
        <v/>
      </c>
      <c r="D1050" s="95" t="n"/>
      <c r="E1050" s="86">
        <f>IF(D1050="","",IFERROR(INDEX(Eng_Item,MATCH(D1050,Eng_Label,0)),"not in list"))</f>
        <v/>
      </c>
      <c r="F1050" s="96" t="n"/>
      <c r="G1050" s="87">
        <f>IF(OR(P1050="",N(P1050)&lt;=1),"",INDEX($F$6:$F$3005,MATCH(D1050&amp;"|"&amp;(P1050-1),$O$6:$O$3005,0)))</f>
        <v/>
      </c>
      <c r="H1050" s="87">
        <f>IF(G1050="","",MAX(0,G1050-F1050))</f>
        <v/>
      </c>
      <c r="I1050" s="95" t="n"/>
      <c r="J1050" s="87">
        <f>IF(D1050="","",IFERROR(INDEX(Eng_PAR,MATCH(D1050,Eng_Label,0)),""))</f>
        <v/>
      </c>
      <c r="K1050" s="97">
        <f>IF(OR(F1050="",J1050=""),"",F1050-J1050)</f>
        <v/>
      </c>
      <c r="L1050" s="86">
        <f>IF(OR(F1050="",J1050="",N(J1050)=0),"",IF(F1050/J1050&lt;=cfg_Crit,"CRITICAL",IF(F1050/J1050&lt;=cfg_Low,"LOW","OK")))</f>
        <v/>
      </c>
      <c r="M1050" s="98">
        <f>IF(B1050="","",DATE(YEAR(B1050),MONTH(B1050),1))</f>
        <v/>
      </c>
      <c r="N1050" s="86">
        <f>IF(OR(B1050="",D1050=""),"","CNT-"&amp;TEXT(ROW()-5,"00000"))</f>
        <v/>
      </c>
      <c r="O1050" s="86">
        <f>IF(P1050="","",D1050&amp;"|"&amp;P1050)</f>
        <v/>
      </c>
      <c r="P1050" s="86">
        <f>IF(OR(D1050="",F1050=""),"",COUNTIFS($D$6:D1050,D1050,$F$6:F1050,"&lt;&gt;"))</f>
        <v/>
      </c>
    </row>
    <row r="1051" ht="20" customHeight="1">
      <c r="B1051" s="93" t="n"/>
      <c r="C1051" s="94">
        <f>IF(B1051="","",WEEKNUM(B1051,21))</f>
        <v/>
      </c>
      <c r="D1051" s="95" t="n"/>
      <c r="E1051" s="86">
        <f>IF(D1051="","",IFERROR(INDEX(Eng_Item,MATCH(D1051,Eng_Label,0)),"not in list"))</f>
        <v/>
      </c>
      <c r="F1051" s="96" t="n"/>
      <c r="G1051" s="87">
        <f>IF(OR(P1051="",N(P1051)&lt;=1),"",INDEX($F$6:$F$3005,MATCH(D1051&amp;"|"&amp;(P1051-1),$O$6:$O$3005,0)))</f>
        <v/>
      </c>
      <c r="H1051" s="87">
        <f>IF(G1051="","",MAX(0,G1051-F1051))</f>
        <v/>
      </c>
      <c r="I1051" s="95" t="n"/>
      <c r="J1051" s="87">
        <f>IF(D1051="","",IFERROR(INDEX(Eng_PAR,MATCH(D1051,Eng_Label,0)),""))</f>
        <v/>
      </c>
      <c r="K1051" s="97">
        <f>IF(OR(F1051="",J1051=""),"",F1051-J1051)</f>
        <v/>
      </c>
      <c r="L1051" s="86">
        <f>IF(OR(F1051="",J1051="",N(J1051)=0),"",IF(F1051/J1051&lt;=cfg_Crit,"CRITICAL",IF(F1051/J1051&lt;=cfg_Low,"LOW","OK")))</f>
        <v/>
      </c>
      <c r="M1051" s="98">
        <f>IF(B1051="","",DATE(YEAR(B1051),MONTH(B1051),1))</f>
        <v/>
      </c>
      <c r="N1051" s="86">
        <f>IF(OR(B1051="",D1051=""),"","CNT-"&amp;TEXT(ROW()-5,"00000"))</f>
        <v/>
      </c>
      <c r="O1051" s="86">
        <f>IF(P1051="","",D1051&amp;"|"&amp;P1051)</f>
        <v/>
      </c>
      <c r="P1051" s="86">
        <f>IF(OR(D1051="",F1051=""),"",COUNTIFS($D$6:D1051,D1051,$F$6:F1051,"&lt;&gt;"))</f>
        <v/>
      </c>
    </row>
    <row r="1052" ht="20" customHeight="1">
      <c r="B1052" s="93" t="n"/>
      <c r="C1052" s="94">
        <f>IF(B1052="","",WEEKNUM(B1052,21))</f>
        <v/>
      </c>
      <c r="D1052" s="95" t="n"/>
      <c r="E1052" s="86">
        <f>IF(D1052="","",IFERROR(INDEX(Eng_Item,MATCH(D1052,Eng_Label,0)),"not in list"))</f>
        <v/>
      </c>
      <c r="F1052" s="96" t="n"/>
      <c r="G1052" s="87">
        <f>IF(OR(P1052="",N(P1052)&lt;=1),"",INDEX($F$6:$F$3005,MATCH(D1052&amp;"|"&amp;(P1052-1),$O$6:$O$3005,0)))</f>
        <v/>
      </c>
      <c r="H1052" s="87">
        <f>IF(G1052="","",MAX(0,G1052-F1052))</f>
        <v/>
      </c>
      <c r="I1052" s="95" t="n"/>
      <c r="J1052" s="87">
        <f>IF(D1052="","",IFERROR(INDEX(Eng_PAR,MATCH(D1052,Eng_Label,0)),""))</f>
        <v/>
      </c>
      <c r="K1052" s="97">
        <f>IF(OR(F1052="",J1052=""),"",F1052-J1052)</f>
        <v/>
      </c>
      <c r="L1052" s="86">
        <f>IF(OR(F1052="",J1052="",N(J1052)=0),"",IF(F1052/J1052&lt;=cfg_Crit,"CRITICAL",IF(F1052/J1052&lt;=cfg_Low,"LOW","OK")))</f>
        <v/>
      </c>
      <c r="M1052" s="98">
        <f>IF(B1052="","",DATE(YEAR(B1052),MONTH(B1052),1))</f>
        <v/>
      </c>
      <c r="N1052" s="86">
        <f>IF(OR(B1052="",D1052=""),"","CNT-"&amp;TEXT(ROW()-5,"00000"))</f>
        <v/>
      </c>
      <c r="O1052" s="86">
        <f>IF(P1052="","",D1052&amp;"|"&amp;P1052)</f>
        <v/>
      </c>
      <c r="P1052" s="86">
        <f>IF(OR(D1052="",F1052=""),"",COUNTIFS($D$6:D1052,D1052,$F$6:F1052,"&lt;&gt;"))</f>
        <v/>
      </c>
    </row>
    <row r="1053" ht="20" customHeight="1">
      <c r="B1053" s="93" t="n"/>
      <c r="C1053" s="94">
        <f>IF(B1053="","",WEEKNUM(B1053,21))</f>
        <v/>
      </c>
      <c r="D1053" s="95" t="n"/>
      <c r="E1053" s="86">
        <f>IF(D1053="","",IFERROR(INDEX(Eng_Item,MATCH(D1053,Eng_Label,0)),"not in list"))</f>
        <v/>
      </c>
      <c r="F1053" s="96" t="n"/>
      <c r="G1053" s="87">
        <f>IF(OR(P1053="",N(P1053)&lt;=1),"",INDEX($F$6:$F$3005,MATCH(D1053&amp;"|"&amp;(P1053-1),$O$6:$O$3005,0)))</f>
        <v/>
      </c>
      <c r="H1053" s="87">
        <f>IF(G1053="","",MAX(0,G1053-F1053))</f>
        <v/>
      </c>
      <c r="I1053" s="95" t="n"/>
      <c r="J1053" s="87">
        <f>IF(D1053="","",IFERROR(INDEX(Eng_PAR,MATCH(D1053,Eng_Label,0)),""))</f>
        <v/>
      </c>
      <c r="K1053" s="97">
        <f>IF(OR(F1053="",J1053=""),"",F1053-J1053)</f>
        <v/>
      </c>
      <c r="L1053" s="86">
        <f>IF(OR(F1053="",J1053="",N(J1053)=0),"",IF(F1053/J1053&lt;=cfg_Crit,"CRITICAL",IF(F1053/J1053&lt;=cfg_Low,"LOW","OK")))</f>
        <v/>
      </c>
      <c r="M1053" s="98">
        <f>IF(B1053="","",DATE(YEAR(B1053),MONTH(B1053),1))</f>
        <v/>
      </c>
      <c r="N1053" s="86">
        <f>IF(OR(B1053="",D1053=""),"","CNT-"&amp;TEXT(ROW()-5,"00000"))</f>
        <v/>
      </c>
      <c r="O1053" s="86">
        <f>IF(P1053="","",D1053&amp;"|"&amp;P1053)</f>
        <v/>
      </c>
      <c r="P1053" s="86">
        <f>IF(OR(D1053="",F1053=""),"",COUNTIFS($D$6:D1053,D1053,$F$6:F1053,"&lt;&gt;"))</f>
        <v/>
      </c>
    </row>
    <row r="1054" ht="20" customHeight="1">
      <c r="B1054" s="93" t="n"/>
      <c r="C1054" s="94">
        <f>IF(B1054="","",WEEKNUM(B1054,21))</f>
        <v/>
      </c>
      <c r="D1054" s="95" t="n"/>
      <c r="E1054" s="86">
        <f>IF(D1054="","",IFERROR(INDEX(Eng_Item,MATCH(D1054,Eng_Label,0)),"not in list"))</f>
        <v/>
      </c>
      <c r="F1054" s="96" t="n"/>
      <c r="G1054" s="87">
        <f>IF(OR(P1054="",N(P1054)&lt;=1),"",INDEX($F$6:$F$3005,MATCH(D1054&amp;"|"&amp;(P1054-1),$O$6:$O$3005,0)))</f>
        <v/>
      </c>
      <c r="H1054" s="87">
        <f>IF(G1054="","",MAX(0,G1054-F1054))</f>
        <v/>
      </c>
      <c r="I1054" s="95" t="n"/>
      <c r="J1054" s="87">
        <f>IF(D1054="","",IFERROR(INDEX(Eng_PAR,MATCH(D1054,Eng_Label,0)),""))</f>
        <v/>
      </c>
      <c r="K1054" s="97">
        <f>IF(OR(F1054="",J1054=""),"",F1054-J1054)</f>
        <v/>
      </c>
      <c r="L1054" s="86">
        <f>IF(OR(F1054="",J1054="",N(J1054)=0),"",IF(F1054/J1054&lt;=cfg_Crit,"CRITICAL",IF(F1054/J1054&lt;=cfg_Low,"LOW","OK")))</f>
        <v/>
      </c>
      <c r="M1054" s="98">
        <f>IF(B1054="","",DATE(YEAR(B1054),MONTH(B1054),1))</f>
        <v/>
      </c>
      <c r="N1054" s="86">
        <f>IF(OR(B1054="",D1054=""),"","CNT-"&amp;TEXT(ROW()-5,"00000"))</f>
        <v/>
      </c>
      <c r="O1054" s="86">
        <f>IF(P1054="","",D1054&amp;"|"&amp;P1054)</f>
        <v/>
      </c>
      <c r="P1054" s="86">
        <f>IF(OR(D1054="",F1054=""),"",COUNTIFS($D$6:D1054,D1054,$F$6:F1054,"&lt;&gt;"))</f>
        <v/>
      </c>
    </row>
    <row r="1055" ht="20" customHeight="1">
      <c r="B1055" s="93" t="n"/>
      <c r="C1055" s="94">
        <f>IF(B1055="","",WEEKNUM(B1055,21))</f>
        <v/>
      </c>
      <c r="D1055" s="95" t="n"/>
      <c r="E1055" s="86">
        <f>IF(D1055="","",IFERROR(INDEX(Eng_Item,MATCH(D1055,Eng_Label,0)),"not in list"))</f>
        <v/>
      </c>
      <c r="F1055" s="96" t="n"/>
      <c r="G1055" s="87">
        <f>IF(OR(P1055="",N(P1055)&lt;=1),"",INDEX($F$6:$F$3005,MATCH(D1055&amp;"|"&amp;(P1055-1),$O$6:$O$3005,0)))</f>
        <v/>
      </c>
      <c r="H1055" s="87">
        <f>IF(G1055="","",MAX(0,G1055-F1055))</f>
        <v/>
      </c>
      <c r="I1055" s="95" t="n"/>
      <c r="J1055" s="87">
        <f>IF(D1055="","",IFERROR(INDEX(Eng_PAR,MATCH(D1055,Eng_Label,0)),""))</f>
        <v/>
      </c>
      <c r="K1055" s="97">
        <f>IF(OR(F1055="",J1055=""),"",F1055-J1055)</f>
        <v/>
      </c>
      <c r="L1055" s="86">
        <f>IF(OR(F1055="",J1055="",N(J1055)=0),"",IF(F1055/J1055&lt;=cfg_Crit,"CRITICAL",IF(F1055/J1055&lt;=cfg_Low,"LOW","OK")))</f>
        <v/>
      </c>
      <c r="M1055" s="98">
        <f>IF(B1055="","",DATE(YEAR(B1055),MONTH(B1055),1))</f>
        <v/>
      </c>
      <c r="N1055" s="86">
        <f>IF(OR(B1055="",D1055=""),"","CNT-"&amp;TEXT(ROW()-5,"00000"))</f>
        <v/>
      </c>
      <c r="O1055" s="86">
        <f>IF(P1055="","",D1055&amp;"|"&amp;P1055)</f>
        <v/>
      </c>
      <c r="P1055" s="86">
        <f>IF(OR(D1055="",F1055=""),"",COUNTIFS($D$6:D1055,D1055,$F$6:F1055,"&lt;&gt;"))</f>
        <v/>
      </c>
    </row>
    <row r="1056" ht="20" customHeight="1">
      <c r="B1056" s="93" t="n"/>
      <c r="C1056" s="94">
        <f>IF(B1056="","",WEEKNUM(B1056,21))</f>
        <v/>
      </c>
      <c r="D1056" s="95" t="n"/>
      <c r="E1056" s="86">
        <f>IF(D1056="","",IFERROR(INDEX(Eng_Item,MATCH(D1056,Eng_Label,0)),"not in list"))</f>
        <v/>
      </c>
      <c r="F1056" s="96" t="n"/>
      <c r="G1056" s="87">
        <f>IF(OR(P1056="",N(P1056)&lt;=1),"",INDEX($F$6:$F$3005,MATCH(D1056&amp;"|"&amp;(P1056-1),$O$6:$O$3005,0)))</f>
        <v/>
      </c>
      <c r="H1056" s="87">
        <f>IF(G1056="","",MAX(0,G1056-F1056))</f>
        <v/>
      </c>
      <c r="I1056" s="95" t="n"/>
      <c r="J1056" s="87">
        <f>IF(D1056="","",IFERROR(INDEX(Eng_PAR,MATCH(D1056,Eng_Label,0)),""))</f>
        <v/>
      </c>
      <c r="K1056" s="97">
        <f>IF(OR(F1056="",J1056=""),"",F1056-J1056)</f>
        <v/>
      </c>
      <c r="L1056" s="86">
        <f>IF(OR(F1056="",J1056="",N(J1056)=0),"",IF(F1056/J1056&lt;=cfg_Crit,"CRITICAL",IF(F1056/J1056&lt;=cfg_Low,"LOW","OK")))</f>
        <v/>
      </c>
      <c r="M1056" s="98">
        <f>IF(B1056="","",DATE(YEAR(B1056),MONTH(B1056),1))</f>
        <v/>
      </c>
      <c r="N1056" s="86">
        <f>IF(OR(B1056="",D1056=""),"","CNT-"&amp;TEXT(ROW()-5,"00000"))</f>
        <v/>
      </c>
      <c r="O1056" s="86">
        <f>IF(P1056="","",D1056&amp;"|"&amp;P1056)</f>
        <v/>
      </c>
      <c r="P1056" s="86">
        <f>IF(OR(D1056="",F1056=""),"",COUNTIFS($D$6:D1056,D1056,$F$6:F1056,"&lt;&gt;"))</f>
        <v/>
      </c>
    </row>
    <row r="1057" ht="20" customHeight="1">
      <c r="B1057" s="93" t="n"/>
      <c r="C1057" s="94">
        <f>IF(B1057="","",WEEKNUM(B1057,21))</f>
        <v/>
      </c>
      <c r="D1057" s="95" t="n"/>
      <c r="E1057" s="86">
        <f>IF(D1057="","",IFERROR(INDEX(Eng_Item,MATCH(D1057,Eng_Label,0)),"not in list"))</f>
        <v/>
      </c>
      <c r="F1057" s="96" t="n"/>
      <c r="G1057" s="87">
        <f>IF(OR(P1057="",N(P1057)&lt;=1),"",INDEX($F$6:$F$3005,MATCH(D1057&amp;"|"&amp;(P1057-1),$O$6:$O$3005,0)))</f>
        <v/>
      </c>
      <c r="H1057" s="87">
        <f>IF(G1057="","",MAX(0,G1057-F1057))</f>
        <v/>
      </c>
      <c r="I1057" s="95" t="n"/>
      <c r="J1057" s="87">
        <f>IF(D1057="","",IFERROR(INDEX(Eng_PAR,MATCH(D1057,Eng_Label,0)),""))</f>
        <v/>
      </c>
      <c r="K1057" s="97">
        <f>IF(OR(F1057="",J1057=""),"",F1057-J1057)</f>
        <v/>
      </c>
      <c r="L1057" s="86">
        <f>IF(OR(F1057="",J1057="",N(J1057)=0),"",IF(F1057/J1057&lt;=cfg_Crit,"CRITICAL",IF(F1057/J1057&lt;=cfg_Low,"LOW","OK")))</f>
        <v/>
      </c>
      <c r="M1057" s="98">
        <f>IF(B1057="","",DATE(YEAR(B1057),MONTH(B1057),1))</f>
        <v/>
      </c>
      <c r="N1057" s="86">
        <f>IF(OR(B1057="",D1057=""),"","CNT-"&amp;TEXT(ROW()-5,"00000"))</f>
        <v/>
      </c>
      <c r="O1057" s="86">
        <f>IF(P1057="","",D1057&amp;"|"&amp;P1057)</f>
        <v/>
      </c>
      <c r="P1057" s="86">
        <f>IF(OR(D1057="",F1057=""),"",COUNTIFS($D$6:D1057,D1057,$F$6:F1057,"&lt;&gt;"))</f>
        <v/>
      </c>
    </row>
    <row r="1058" ht="20" customHeight="1">
      <c r="B1058" s="93" t="n"/>
      <c r="C1058" s="94">
        <f>IF(B1058="","",WEEKNUM(B1058,21))</f>
        <v/>
      </c>
      <c r="D1058" s="95" t="n"/>
      <c r="E1058" s="86">
        <f>IF(D1058="","",IFERROR(INDEX(Eng_Item,MATCH(D1058,Eng_Label,0)),"not in list"))</f>
        <v/>
      </c>
      <c r="F1058" s="96" t="n"/>
      <c r="G1058" s="87">
        <f>IF(OR(P1058="",N(P1058)&lt;=1),"",INDEX($F$6:$F$3005,MATCH(D1058&amp;"|"&amp;(P1058-1),$O$6:$O$3005,0)))</f>
        <v/>
      </c>
      <c r="H1058" s="87">
        <f>IF(G1058="","",MAX(0,G1058-F1058))</f>
        <v/>
      </c>
      <c r="I1058" s="95" t="n"/>
      <c r="J1058" s="87">
        <f>IF(D1058="","",IFERROR(INDEX(Eng_PAR,MATCH(D1058,Eng_Label,0)),""))</f>
        <v/>
      </c>
      <c r="K1058" s="97">
        <f>IF(OR(F1058="",J1058=""),"",F1058-J1058)</f>
        <v/>
      </c>
      <c r="L1058" s="86">
        <f>IF(OR(F1058="",J1058="",N(J1058)=0),"",IF(F1058/J1058&lt;=cfg_Crit,"CRITICAL",IF(F1058/J1058&lt;=cfg_Low,"LOW","OK")))</f>
        <v/>
      </c>
      <c r="M1058" s="98">
        <f>IF(B1058="","",DATE(YEAR(B1058),MONTH(B1058),1))</f>
        <v/>
      </c>
      <c r="N1058" s="86">
        <f>IF(OR(B1058="",D1058=""),"","CNT-"&amp;TEXT(ROW()-5,"00000"))</f>
        <v/>
      </c>
      <c r="O1058" s="86">
        <f>IF(P1058="","",D1058&amp;"|"&amp;P1058)</f>
        <v/>
      </c>
      <c r="P1058" s="86">
        <f>IF(OR(D1058="",F1058=""),"",COUNTIFS($D$6:D1058,D1058,$F$6:F1058,"&lt;&gt;"))</f>
        <v/>
      </c>
    </row>
    <row r="1059" ht="20" customHeight="1">
      <c r="B1059" s="93" t="n"/>
      <c r="C1059" s="94">
        <f>IF(B1059="","",WEEKNUM(B1059,21))</f>
        <v/>
      </c>
      <c r="D1059" s="95" t="n"/>
      <c r="E1059" s="86">
        <f>IF(D1059="","",IFERROR(INDEX(Eng_Item,MATCH(D1059,Eng_Label,0)),"not in list"))</f>
        <v/>
      </c>
      <c r="F1059" s="96" t="n"/>
      <c r="G1059" s="87">
        <f>IF(OR(P1059="",N(P1059)&lt;=1),"",INDEX($F$6:$F$3005,MATCH(D1059&amp;"|"&amp;(P1059-1),$O$6:$O$3005,0)))</f>
        <v/>
      </c>
      <c r="H1059" s="87">
        <f>IF(G1059="","",MAX(0,G1059-F1059))</f>
        <v/>
      </c>
      <c r="I1059" s="95" t="n"/>
      <c r="J1059" s="87">
        <f>IF(D1059="","",IFERROR(INDEX(Eng_PAR,MATCH(D1059,Eng_Label,0)),""))</f>
        <v/>
      </c>
      <c r="K1059" s="97">
        <f>IF(OR(F1059="",J1059=""),"",F1059-J1059)</f>
        <v/>
      </c>
      <c r="L1059" s="86">
        <f>IF(OR(F1059="",J1059="",N(J1059)=0),"",IF(F1059/J1059&lt;=cfg_Crit,"CRITICAL",IF(F1059/J1059&lt;=cfg_Low,"LOW","OK")))</f>
        <v/>
      </c>
      <c r="M1059" s="98">
        <f>IF(B1059="","",DATE(YEAR(B1059),MONTH(B1059),1))</f>
        <v/>
      </c>
      <c r="N1059" s="86">
        <f>IF(OR(B1059="",D1059=""),"","CNT-"&amp;TEXT(ROW()-5,"00000"))</f>
        <v/>
      </c>
      <c r="O1059" s="86">
        <f>IF(P1059="","",D1059&amp;"|"&amp;P1059)</f>
        <v/>
      </c>
      <c r="P1059" s="86">
        <f>IF(OR(D1059="",F1059=""),"",COUNTIFS($D$6:D1059,D1059,$F$6:F1059,"&lt;&gt;"))</f>
        <v/>
      </c>
    </row>
    <row r="1060" ht="20" customHeight="1">
      <c r="B1060" s="93" t="n"/>
      <c r="C1060" s="94">
        <f>IF(B1060="","",WEEKNUM(B1060,21))</f>
        <v/>
      </c>
      <c r="D1060" s="95" t="n"/>
      <c r="E1060" s="86">
        <f>IF(D1060="","",IFERROR(INDEX(Eng_Item,MATCH(D1060,Eng_Label,0)),"not in list"))</f>
        <v/>
      </c>
      <c r="F1060" s="96" t="n"/>
      <c r="G1060" s="87">
        <f>IF(OR(P1060="",N(P1060)&lt;=1),"",INDEX($F$6:$F$3005,MATCH(D1060&amp;"|"&amp;(P1060-1),$O$6:$O$3005,0)))</f>
        <v/>
      </c>
      <c r="H1060" s="87">
        <f>IF(G1060="","",MAX(0,G1060-F1060))</f>
        <v/>
      </c>
      <c r="I1060" s="95" t="n"/>
      <c r="J1060" s="87">
        <f>IF(D1060="","",IFERROR(INDEX(Eng_PAR,MATCH(D1060,Eng_Label,0)),""))</f>
        <v/>
      </c>
      <c r="K1060" s="97">
        <f>IF(OR(F1060="",J1060=""),"",F1060-J1060)</f>
        <v/>
      </c>
      <c r="L1060" s="86">
        <f>IF(OR(F1060="",J1060="",N(J1060)=0),"",IF(F1060/J1060&lt;=cfg_Crit,"CRITICAL",IF(F1060/J1060&lt;=cfg_Low,"LOW","OK")))</f>
        <v/>
      </c>
      <c r="M1060" s="98">
        <f>IF(B1060="","",DATE(YEAR(B1060),MONTH(B1060),1))</f>
        <v/>
      </c>
      <c r="N1060" s="86">
        <f>IF(OR(B1060="",D1060=""),"","CNT-"&amp;TEXT(ROW()-5,"00000"))</f>
        <v/>
      </c>
      <c r="O1060" s="86">
        <f>IF(P1060="","",D1060&amp;"|"&amp;P1060)</f>
        <v/>
      </c>
      <c r="P1060" s="86">
        <f>IF(OR(D1060="",F1060=""),"",COUNTIFS($D$6:D1060,D1060,$F$6:F1060,"&lt;&gt;"))</f>
        <v/>
      </c>
    </row>
    <row r="1061" ht="20" customHeight="1">
      <c r="B1061" s="93" t="n"/>
      <c r="C1061" s="94">
        <f>IF(B1061="","",WEEKNUM(B1061,21))</f>
        <v/>
      </c>
      <c r="D1061" s="95" t="n"/>
      <c r="E1061" s="86">
        <f>IF(D1061="","",IFERROR(INDEX(Eng_Item,MATCH(D1061,Eng_Label,0)),"not in list"))</f>
        <v/>
      </c>
      <c r="F1061" s="96" t="n"/>
      <c r="G1061" s="87">
        <f>IF(OR(P1061="",N(P1061)&lt;=1),"",INDEX($F$6:$F$3005,MATCH(D1061&amp;"|"&amp;(P1061-1),$O$6:$O$3005,0)))</f>
        <v/>
      </c>
      <c r="H1061" s="87">
        <f>IF(G1061="","",MAX(0,G1061-F1061))</f>
        <v/>
      </c>
      <c r="I1061" s="95" t="n"/>
      <c r="J1061" s="87">
        <f>IF(D1061="","",IFERROR(INDEX(Eng_PAR,MATCH(D1061,Eng_Label,0)),""))</f>
        <v/>
      </c>
      <c r="K1061" s="97">
        <f>IF(OR(F1061="",J1061=""),"",F1061-J1061)</f>
        <v/>
      </c>
      <c r="L1061" s="86">
        <f>IF(OR(F1061="",J1061="",N(J1061)=0),"",IF(F1061/J1061&lt;=cfg_Crit,"CRITICAL",IF(F1061/J1061&lt;=cfg_Low,"LOW","OK")))</f>
        <v/>
      </c>
      <c r="M1061" s="98">
        <f>IF(B1061="","",DATE(YEAR(B1061),MONTH(B1061),1))</f>
        <v/>
      </c>
      <c r="N1061" s="86">
        <f>IF(OR(B1061="",D1061=""),"","CNT-"&amp;TEXT(ROW()-5,"00000"))</f>
        <v/>
      </c>
      <c r="O1061" s="86">
        <f>IF(P1061="","",D1061&amp;"|"&amp;P1061)</f>
        <v/>
      </c>
      <c r="P1061" s="86">
        <f>IF(OR(D1061="",F1061=""),"",COUNTIFS($D$6:D1061,D1061,$F$6:F1061,"&lt;&gt;"))</f>
        <v/>
      </c>
    </row>
    <row r="1062" ht="20" customHeight="1">
      <c r="B1062" s="93" t="n"/>
      <c r="C1062" s="94">
        <f>IF(B1062="","",WEEKNUM(B1062,21))</f>
        <v/>
      </c>
      <c r="D1062" s="95" t="n"/>
      <c r="E1062" s="86">
        <f>IF(D1062="","",IFERROR(INDEX(Eng_Item,MATCH(D1062,Eng_Label,0)),"not in list"))</f>
        <v/>
      </c>
      <c r="F1062" s="96" t="n"/>
      <c r="G1062" s="87">
        <f>IF(OR(P1062="",N(P1062)&lt;=1),"",INDEX($F$6:$F$3005,MATCH(D1062&amp;"|"&amp;(P1062-1),$O$6:$O$3005,0)))</f>
        <v/>
      </c>
      <c r="H1062" s="87">
        <f>IF(G1062="","",MAX(0,G1062-F1062))</f>
        <v/>
      </c>
      <c r="I1062" s="95" t="n"/>
      <c r="J1062" s="87">
        <f>IF(D1062="","",IFERROR(INDEX(Eng_PAR,MATCH(D1062,Eng_Label,0)),""))</f>
        <v/>
      </c>
      <c r="K1062" s="97">
        <f>IF(OR(F1062="",J1062=""),"",F1062-J1062)</f>
        <v/>
      </c>
      <c r="L1062" s="86">
        <f>IF(OR(F1062="",J1062="",N(J1062)=0),"",IF(F1062/J1062&lt;=cfg_Crit,"CRITICAL",IF(F1062/J1062&lt;=cfg_Low,"LOW","OK")))</f>
        <v/>
      </c>
      <c r="M1062" s="98">
        <f>IF(B1062="","",DATE(YEAR(B1062),MONTH(B1062),1))</f>
        <v/>
      </c>
      <c r="N1062" s="86">
        <f>IF(OR(B1062="",D1062=""),"","CNT-"&amp;TEXT(ROW()-5,"00000"))</f>
        <v/>
      </c>
      <c r="O1062" s="86">
        <f>IF(P1062="","",D1062&amp;"|"&amp;P1062)</f>
        <v/>
      </c>
      <c r="P1062" s="86">
        <f>IF(OR(D1062="",F1062=""),"",COUNTIFS($D$6:D1062,D1062,$F$6:F1062,"&lt;&gt;"))</f>
        <v/>
      </c>
    </row>
    <row r="1063" ht="20" customHeight="1">
      <c r="B1063" s="93" t="n"/>
      <c r="C1063" s="94">
        <f>IF(B1063="","",WEEKNUM(B1063,21))</f>
        <v/>
      </c>
      <c r="D1063" s="95" t="n"/>
      <c r="E1063" s="86">
        <f>IF(D1063="","",IFERROR(INDEX(Eng_Item,MATCH(D1063,Eng_Label,0)),"not in list"))</f>
        <v/>
      </c>
      <c r="F1063" s="96" t="n"/>
      <c r="G1063" s="87">
        <f>IF(OR(P1063="",N(P1063)&lt;=1),"",INDEX($F$6:$F$3005,MATCH(D1063&amp;"|"&amp;(P1063-1),$O$6:$O$3005,0)))</f>
        <v/>
      </c>
      <c r="H1063" s="87">
        <f>IF(G1063="","",MAX(0,G1063-F1063))</f>
        <v/>
      </c>
      <c r="I1063" s="95" t="n"/>
      <c r="J1063" s="87">
        <f>IF(D1063="","",IFERROR(INDEX(Eng_PAR,MATCH(D1063,Eng_Label,0)),""))</f>
        <v/>
      </c>
      <c r="K1063" s="97">
        <f>IF(OR(F1063="",J1063=""),"",F1063-J1063)</f>
        <v/>
      </c>
      <c r="L1063" s="86">
        <f>IF(OR(F1063="",J1063="",N(J1063)=0),"",IF(F1063/J1063&lt;=cfg_Crit,"CRITICAL",IF(F1063/J1063&lt;=cfg_Low,"LOW","OK")))</f>
        <v/>
      </c>
      <c r="M1063" s="98">
        <f>IF(B1063="","",DATE(YEAR(B1063),MONTH(B1063),1))</f>
        <v/>
      </c>
      <c r="N1063" s="86">
        <f>IF(OR(B1063="",D1063=""),"","CNT-"&amp;TEXT(ROW()-5,"00000"))</f>
        <v/>
      </c>
      <c r="O1063" s="86">
        <f>IF(P1063="","",D1063&amp;"|"&amp;P1063)</f>
        <v/>
      </c>
      <c r="P1063" s="86">
        <f>IF(OR(D1063="",F1063=""),"",COUNTIFS($D$6:D1063,D1063,$F$6:F1063,"&lt;&gt;"))</f>
        <v/>
      </c>
    </row>
    <row r="1064" ht="20" customHeight="1">
      <c r="B1064" s="93" t="n"/>
      <c r="C1064" s="94">
        <f>IF(B1064="","",WEEKNUM(B1064,21))</f>
        <v/>
      </c>
      <c r="D1064" s="95" t="n"/>
      <c r="E1064" s="86">
        <f>IF(D1064="","",IFERROR(INDEX(Eng_Item,MATCH(D1064,Eng_Label,0)),"not in list"))</f>
        <v/>
      </c>
      <c r="F1064" s="96" t="n"/>
      <c r="G1064" s="87">
        <f>IF(OR(P1064="",N(P1064)&lt;=1),"",INDEX($F$6:$F$3005,MATCH(D1064&amp;"|"&amp;(P1064-1),$O$6:$O$3005,0)))</f>
        <v/>
      </c>
      <c r="H1064" s="87">
        <f>IF(G1064="","",MAX(0,G1064-F1064))</f>
        <v/>
      </c>
      <c r="I1064" s="95" t="n"/>
      <c r="J1064" s="87">
        <f>IF(D1064="","",IFERROR(INDEX(Eng_PAR,MATCH(D1064,Eng_Label,0)),""))</f>
        <v/>
      </c>
      <c r="K1064" s="97">
        <f>IF(OR(F1064="",J1064=""),"",F1064-J1064)</f>
        <v/>
      </c>
      <c r="L1064" s="86">
        <f>IF(OR(F1064="",J1064="",N(J1064)=0),"",IF(F1064/J1064&lt;=cfg_Crit,"CRITICAL",IF(F1064/J1064&lt;=cfg_Low,"LOW","OK")))</f>
        <v/>
      </c>
      <c r="M1064" s="98">
        <f>IF(B1064="","",DATE(YEAR(B1064),MONTH(B1064),1))</f>
        <v/>
      </c>
      <c r="N1064" s="86">
        <f>IF(OR(B1064="",D1064=""),"","CNT-"&amp;TEXT(ROW()-5,"00000"))</f>
        <v/>
      </c>
      <c r="O1064" s="86">
        <f>IF(P1064="","",D1064&amp;"|"&amp;P1064)</f>
        <v/>
      </c>
      <c r="P1064" s="86">
        <f>IF(OR(D1064="",F1064=""),"",COUNTIFS($D$6:D1064,D1064,$F$6:F1064,"&lt;&gt;"))</f>
        <v/>
      </c>
    </row>
    <row r="1065" ht="20" customHeight="1">
      <c r="B1065" s="93" t="n"/>
      <c r="C1065" s="94">
        <f>IF(B1065="","",WEEKNUM(B1065,21))</f>
        <v/>
      </c>
      <c r="D1065" s="95" t="n"/>
      <c r="E1065" s="86">
        <f>IF(D1065="","",IFERROR(INDEX(Eng_Item,MATCH(D1065,Eng_Label,0)),"not in list"))</f>
        <v/>
      </c>
      <c r="F1065" s="96" t="n"/>
      <c r="G1065" s="87">
        <f>IF(OR(P1065="",N(P1065)&lt;=1),"",INDEX($F$6:$F$3005,MATCH(D1065&amp;"|"&amp;(P1065-1),$O$6:$O$3005,0)))</f>
        <v/>
      </c>
      <c r="H1065" s="87">
        <f>IF(G1065="","",MAX(0,G1065-F1065))</f>
        <v/>
      </c>
      <c r="I1065" s="95" t="n"/>
      <c r="J1065" s="87">
        <f>IF(D1065="","",IFERROR(INDEX(Eng_PAR,MATCH(D1065,Eng_Label,0)),""))</f>
        <v/>
      </c>
      <c r="K1065" s="97">
        <f>IF(OR(F1065="",J1065=""),"",F1065-J1065)</f>
        <v/>
      </c>
      <c r="L1065" s="86">
        <f>IF(OR(F1065="",J1065="",N(J1065)=0),"",IF(F1065/J1065&lt;=cfg_Crit,"CRITICAL",IF(F1065/J1065&lt;=cfg_Low,"LOW","OK")))</f>
        <v/>
      </c>
      <c r="M1065" s="98">
        <f>IF(B1065="","",DATE(YEAR(B1065),MONTH(B1065),1))</f>
        <v/>
      </c>
      <c r="N1065" s="86">
        <f>IF(OR(B1065="",D1065=""),"","CNT-"&amp;TEXT(ROW()-5,"00000"))</f>
        <v/>
      </c>
      <c r="O1065" s="86">
        <f>IF(P1065="","",D1065&amp;"|"&amp;P1065)</f>
        <v/>
      </c>
      <c r="P1065" s="86">
        <f>IF(OR(D1065="",F1065=""),"",COUNTIFS($D$6:D1065,D1065,$F$6:F1065,"&lt;&gt;"))</f>
        <v/>
      </c>
    </row>
    <row r="1066" ht="20" customHeight="1">
      <c r="B1066" s="93" t="n"/>
      <c r="C1066" s="94">
        <f>IF(B1066="","",WEEKNUM(B1066,21))</f>
        <v/>
      </c>
      <c r="D1066" s="95" t="n"/>
      <c r="E1066" s="86">
        <f>IF(D1066="","",IFERROR(INDEX(Eng_Item,MATCH(D1066,Eng_Label,0)),"not in list"))</f>
        <v/>
      </c>
      <c r="F1066" s="96" t="n"/>
      <c r="G1066" s="87">
        <f>IF(OR(P1066="",N(P1066)&lt;=1),"",INDEX($F$6:$F$3005,MATCH(D1066&amp;"|"&amp;(P1066-1),$O$6:$O$3005,0)))</f>
        <v/>
      </c>
      <c r="H1066" s="87">
        <f>IF(G1066="","",MAX(0,G1066-F1066))</f>
        <v/>
      </c>
      <c r="I1066" s="95" t="n"/>
      <c r="J1066" s="87">
        <f>IF(D1066="","",IFERROR(INDEX(Eng_PAR,MATCH(D1066,Eng_Label,0)),""))</f>
        <v/>
      </c>
      <c r="K1066" s="97">
        <f>IF(OR(F1066="",J1066=""),"",F1066-J1066)</f>
        <v/>
      </c>
      <c r="L1066" s="86">
        <f>IF(OR(F1066="",J1066="",N(J1066)=0),"",IF(F1066/J1066&lt;=cfg_Crit,"CRITICAL",IF(F1066/J1066&lt;=cfg_Low,"LOW","OK")))</f>
        <v/>
      </c>
      <c r="M1066" s="98">
        <f>IF(B1066="","",DATE(YEAR(B1066),MONTH(B1066),1))</f>
        <v/>
      </c>
      <c r="N1066" s="86">
        <f>IF(OR(B1066="",D1066=""),"","CNT-"&amp;TEXT(ROW()-5,"00000"))</f>
        <v/>
      </c>
      <c r="O1066" s="86">
        <f>IF(P1066="","",D1066&amp;"|"&amp;P1066)</f>
        <v/>
      </c>
      <c r="P1066" s="86">
        <f>IF(OR(D1066="",F1066=""),"",COUNTIFS($D$6:D1066,D1066,$F$6:F1066,"&lt;&gt;"))</f>
        <v/>
      </c>
    </row>
    <row r="1067" ht="20" customHeight="1">
      <c r="B1067" s="93" t="n"/>
      <c r="C1067" s="94">
        <f>IF(B1067="","",WEEKNUM(B1067,21))</f>
        <v/>
      </c>
      <c r="D1067" s="95" t="n"/>
      <c r="E1067" s="86">
        <f>IF(D1067="","",IFERROR(INDEX(Eng_Item,MATCH(D1067,Eng_Label,0)),"not in list"))</f>
        <v/>
      </c>
      <c r="F1067" s="96" t="n"/>
      <c r="G1067" s="87">
        <f>IF(OR(P1067="",N(P1067)&lt;=1),"",INDEX($F$6:$F$3005,MATCH(D1067&amp;"|"&amp;(P1067-1),$O$6:$O$3005,0)))</f>
        <v/>
      </c>
      <c r="H1067" s="87">
        <f>IF(G1067="","",MAX(0,G1067-F1067))</f>
        <v/>
      </c>
      <c r="I1067" s="95" t="n"/>
      <c r="J1067" s="87">
        <f>IF(D1067="","",IFERROR(INDEX(Eng_PAR,MATCH(D1067,Eng_Label,0)),""))</f>
        <v/>
      </c>
      <c r="K1067" s="97">
        <f>IF(OR(F1067="",J1067=""),"",F1067-J1067)</f>
        <v/>
      </c>
      <c r="L1067" s="86">
        <f>IF(OR(F1067="",J1067="",N(J1067)=0),"",IF(F1067/J1067&lt;=cfg_Crit,"CRITICAL",IF(F1067/J1067&lt;=cfg_Low,"LOW","OK")))</f>
        <v/>
      </c>
      <c r="M1067" s="98">
        <f>IF(B1067="","",DATE(YEAR(B1067),MONTH(B1067),1))</f>
        <v/>
      </c>
      <c r="N1067" s="86">
        <f>IF(OR(B1067="",D1067=""),"","CNT-"&amp;TEXT(ROW()-5,"00000"))</f>
        <v/>
      </c>
      <c r="O1067" s="86">
        <f>IF(P1067="","",D1067&amp;"|"&amp;P1067)</f>
        <v/>
      </c>
      <c r="P1067" s="86">
        <f>IF(OR(D1067="",F1067=""),"",COUNTIFS($D$6:D1067,D1067,$F$6:F1067,"&lt;&gt;"))</f>
        <v/>
      </c>
    </row>
    <row r="1068" ht="20" customHeight="1">
      <c r="B1068" s="93" t="n"/>
      <c r="C1068" s="94">
        <f>IF(B1068="","",WEEKNUM(B1068,21))</f>
        <v/>
      </c>
      <c r="D1068" s="95" t="n"/>
      <c r="E1068" s="86">
        <f>IF(D1068="","",IFERROR(INDEX(Eng_Item,MATCH(D1068,Eng_Label,0)),"not in list"))</f>
        <v/>
      </c>
      <c r="F1068" s="96" t="n"/>
      <c r="G1068" s="87">
        <f>IF(OR(P1068="",N(P1068)&lt;=1),"",INDEX($F$6:$F$3005,MATCH(D1068&amp;"|"&amp;(P1068-1),$O$6:$O$3005,0)))</f>
        <v/>
      </c>
      <c r="H1068" s="87">
        <f>IF(G1068="","",MAX(0,G1068-F1068))</f>
        <v/>
      </c>
      <c r="I1068" s="95" t="n"/>
      <c r="J1068" s="87">
        <f>IF(D1068="","",IFERROR(INDEX(Eng_PAR,MATCH(D1068,Eng_Label,0)),""))</f>
        <v/>
      </c>
      <c r="K1068" s="97">
        <f>IF(OR(F1068="",J1068=""),"",F1068-J1068)</f>
        <v/>
      </c>
      <c r="L1068" s="86">
        <f>IF(OR(F1068="",J1068="",N(J1068)=0),"",IF(F1068/J1068&lt;=cfg_Crit,"CRITICAL",IF(F1068/J1068&lt;=cfg_Low,"LOW","OK")))</f>
        <v/>
      </c>
      <c r="M1068" s="98">
        <f>IF(B1068="","",DATE(YEAR(B1068),MONTH(B1068),1))</f>
        <v/>
      </c>
      <c r="N1068" s="86">
        <f>IF(OR(B1068="",D1068=""),"","CNT-"&amp;TEXT(ROW()-5,"00000"))</f>
        <v/>
      </c>
      <c r="O1068" s="86">
        <f>IF(P1068="","",D1068&amp;"|"&amp;P1068)</f>
        <v/>
      </c>
      <c r="P1068" s="86">
        <f>IF(OR(D1068="",F1068=""),"",COUNTIFS($D$6:D1068,D1068,$F$6:F1068,"&lt;&gt;"))</f>
        <v/>
      </c>
    </row>
    <row r="1069" ht="20" customHeight="1">
      <c r="B1069" s="93" t="n"/>
      <c r="C1069" s="94">
        <f>IF(B1069="","",WEEKNUM(B1069,21))</f>
        <v/>
      </c>
      <c r="D1069" s="95" t="n"/>
      <c r="E1069" s="86">
        <f>IF(D1069="","",IFERROR(INDEX(Eng_Item,MATCH(D1069,Eng_Label,0)),"not in list"))</f>
        <v/>
      </c>
      <c r="F1069" s="96" t="n"/>
      <c r="G1069" s="87">
        <f>IF(OR(P1069="",N(P1069)&lt;=1),"",INDEX($F$6:$F$3005,MATCH(D1069&amp;"|"&amp;(P1069-1),$O$6:$O$3005,0)))</f>
        <v/>
      </c>
      <c r="H1069" s="87">
        <f>IF(G1069="","",MAX(0,G1069-F1069))</f>
        <v/>
      </c>
      <c r="I1069" s="95" t="n"/>
      <c r="J1069" s="87">
        <f>IF(D1069="","",IFERROR(INDEX(Eng_PAR,MATCH(D1069,Eng_Label,0)),""))</f>
        <v/>
      </c>
      <c r="K1069" s="97">
        <f>IF(OR(F1069="",J1069=""),"",F1069-J1069)</f>
        <v/>
      </c>
      <c r="L1069" s="86">
        <f>IF(OR(F1069="",J1069="",N(J1069)=0),"",IF(F1069/J1069&lt;=cfg_Crit,"CRITICAL",IF(F1069/J1069&lt;=cfg_Low,"LOW","OK")))</f>
        <v/>
      </c>
      <c r="M1069" s="98">
        <f>IF(B1069="","",DATE(YEAR(B1069),MONTH(B1069),1))</f>
        <v/>
      </c>
      <c r="N1069" s="86">
        <f>IF(OR(B1069="",D1069=""),"","CNT-"&amp;TEXT(ROW()-5,"00000"))</f>
        <v/>
      </c>
      <c r="O1069" s="86">
        <f>IF(P1069="","",D1069&amp;"|"&amp;P1069)</f>
        <v/>
      </c>
      <c r="P1069" s="86">
        <f>IF(OR(D1069="",F1069=""),"",COUNTIFS($D$6:D1069,D1069,$F$6:F1069,"&lt;&gt;"))</f>
        <v/>
      </c>
    </row>
    <row r="1070" ht="20" customHeight="1">
      <c r="B1070" s="93" t="n"/>
      <c r="C1070" s="94">
        <f>IF(B1070="","",WEEKNUM(B1070,21))</f>
        <v/>
      </c>
      <c r="D1070" s="95" t="n"/>
      <c r="E1070" s="86">
        <f>IF(D1070="","",IFERROR(INDEX(Eng_Item,MATCH(D1070,Eng_Label,0)),"not in list"))</f>
        <v/>
      </c>
      <c r="F1070" s="96" t="n"/>
      <c r="G1070" s="87">
        <f>IF(OR(P1070="",N(P1070)&lt;=1),"",INDEX($F$6:$F$3005,MATCH(D1070&amp;"|"&amp;(P1070-1),$O$6:$O$3005,0)))</f>
        <v/>
      </c>
      <c r="H1070" s="87">
        <f>IF(G1070="","",MAX(0,G1070-F1070))</f>
        <v/>
      </c>
      <c r="I1070" s="95" t="n"/>
      <c r="J1070" s="87">
        <f>IF(D1070="","",IFERROR(INDEX(Eng_PAR,MATCH(D1070,Eng_Label,0)),""))</f>
        <v/>
      </c>
      <c r="K1070" s="97">
        <f>IF(OR(F1070="",J1070=""),"",F1070-J1070)</f>
        <v/>
      </c>
      <c r="L1070" s="86">
        <f>IF(OR(F1070="",J1070="",N(J1070)=0),"",IF(F1070/J1070&lt;=cfg_Crit,"CRITICAL",IF(F1070/J1070&lt;=cfg_Low,"LOW","OK")))</f>
        <v/>
      </c>
      <c r="M1070" s="98">
        <f>IF(B1070="","",DATE(YEAR(B1070),MONTH(B1070),1))</f>
        <v/>
      </c>
      <c r="N1070" s="86">
        <f>IF(OR(B1070="",D1070=""),"","CNT-"&amp;TEXT(ROW()-5,"00000"))</f>
        <v/>
      </c>
      <c r="O1070" s="86">
        <f>IF(P1070="","",D1070&amp;"|"&amp;P1070)</f>
        <v/>
      </c>
      <c r="P1070" s="86">
        <f>IF(OR(D1070="",F1070=""),"",COUNTIFS($D$6:D1070,D1070,$F$6:F1070,"&lt;&gt;"))</f>
        <v/>
      </c>
    </row>
    <row r="1071" ht="20" customHeight="1">
      <c r="B1071" s="93" t="n"/>
      <c r="C1071" s="94">
        <f>IF(B1071="","",WEEKNUM(B1071,21))</f>
        <v/>
      </c>
      <c r="D1071" s="95" t="n"/>
      <c r="E1071" s="86">
        <f>IF(D1071="","",IFERROR(INDEX(Eng_Item,MATCH(D1071,Eng_Label,0)),"not in list"))</f>
        <v/>
      </c>
      <c r="F1071" s="96" t="n"/>
      <c r="G1071" s="87">
        <f>IF(OR(P1071="",N(P1071)&lt;=1),"",INDEX($F$6:$F$3005,MATCH(D1071&amp;"|"&amp;(P1071-1),$O$6:$O$3005,0)))</f>
        <v/>
      </c>
      <c r="H1071" s="87">
        <f>IF(G1071="","",MAX(0,G1071-F1071))</f>
        <v/>
      </c>
      <c r="I1071" s="95" t="n"/>
      <c r="J1071" s="87">
        <f>IF(D1071="","",IFERROR(INDEX(Eng_PAR,MATCH(D1071,Eng_Label,0)),""))</f>
        <v/>
      </c>
      <c r="K1071" s="97">
        <f>IF(OR(F1071="",J1071=""),"",F1071-J1071)</f>
        <v/>
      </c>
      <c r="L1071" s="86">
        <f>IF(OR(F1071="",J1071="",N(J1071)=0),"",IF(F1071/J1071&lt;=cfg_Crit,"CRITICAL",IF(F1071/J1071&lt;=cfg_Low,"LOW","OK")))</f>
        <v/>
      </c>
      <c r="M1071" s="98">
        <f>IF(B1071="","",DATE(YEAR(B1071),MONTH(B1071),1))</f>
        <v/>
      </c>
      <c r="N1071" s="86">
        <f>IF(OR(B1071="",D1071=""),"","CNT-"&amp;TEXT(ROW()-5,"00000"))</f>
        <v/>
      </c>
      <c r="O1071" s="86">
        <f>IF(P1071="","",D1071&amp;"|"&amp;P1071)</f>
        <v/>
      </c>
      <c r="P1071" s="86">
        <f>IF(OR(D1071="",F1071=""),"",COUNTIFS($D$6:D1071,D1071,$F$6:F1071,"&lt;&gt;"))</f>
        <v/>
      </c>
    </row>
    <row r="1072" ht="20" customHeight="1">
      <c r="B1072" s="93" t="n"/>
      <c r="C1072" s="94">
        <f>IF(B1072="","",WEEKNUM(B1072,21))</f>
        <v/>
      </c>
      <c r="D1072" s="95" t="n"/>
      <c r="E1072" s="86">
        <f>IF(D1072="","",IFERROR(INDEX(Eng_Item,MATCH(D1072,Eng_Label,0)),"not in list"))</f>
        <v/>
      </c>
      <c r="F1072" s="96" t="n"/>
      <c r="G1072" s="87">
        <f>IF(OR(P1072="",N(P1072)&lt;=1),"",INDEX($F$6:$F$3005,MATCH(D1072&amp;"|"&amp;(P1072-1),$O$6:$O$3005,0)))</f>
        <v/>
      </c>
      <c r="H1072" s="87">
        <f>IF(G1072="","",MAX(0,G1072-F1072))</f>
        <v/>
      </c>
      <c r="I1072" s="95" t="n"/>
      <c r="J1072" s="87">
        <f>IF(D1072="","",IFERROR(INDEX(Eng_PAR,MATCH(D1072,Eng_Label,0)),""))</f>
        <v/>
      </c>
      <c r="K1072" s="97">
        <f>IF(OR(F1072="",J1072=""),"",F1072-J1072)</f>
        <v/>
      </c>
      <c r="L1072" s="86">
        <f>IF(OR(F1072="",J1072="",N(J1072)=0),"",IF(F1072/J1072&lt;=cfg_Crit,"CRITICAL",IF(F1072/J1072&lt;=cfg_Low,"LOW","OK")))</f>
        <v/>
      </c>
      <c r="M1072" s="98">
        <f>IF(B1072="","",DATE(YEAR(B1072),MONTH(B1072),1))</f>
        <v/>
      </c>
      <c r="N1072" s="86">
        <f>IF(OR(B1072="",D1072=""),"","CNT-"&amp;TEXT(ROW()-5,"00000"))</f>
        <v/>
      </c>
      <c r="O1072" s="86">
        <f>IF(P1072="","",D1072&amp;"|"&amp;P1072)</f>
        <v/>
      </c>
      <c r="P1072" s="86">
        <f>IF(OR(D1072="",F1072=""),"",COUNTIFS($D$6:D1072,D1072,$F$6:F1072,"&lt;&gt;"))</f>
        <v/>
      </c>
    </row>
    <row r="1073" ht="20" customHeight="1">
      <c r="B1073" s="93" t="n"/>
      <c r="C1073" s="94">
        <f>IF(B1073="","",WEEKNUM(B1073,21))</f>
        <v/>
      </c>
      <c r="D1073" s="95" t="n"/>
      <c r="E1073" s="86">
        <f>IF(D1073="","",IFERROR(INDEX(Eng_Item,MATCH(D1073,Eng_Label,0)),"not in list"))</f>
        <v/>
      </c>
      <c r="F1073" s="96" t="n"/>
      <c r="G1073" s="87">
        <f>IF(OR(P1073="",N(P1073)&lt;=1),"",INDEX($F$6:$F$3005,MATCH(D1073&amp;"|"&amp;(P1073-1),$O$6:$O$3005,0)))</f>
        <v/>
      </c>
      <c r="H1073" s="87">
        <f>IF(G1073="","",MAX(0,G1073-F1073))</f>
        <v/>
      </c>
      <c r="I1073" s="95" t="n"/>
      <c r="J1073" s="87">
        <f>IF(D1073="","",IFERROR(INDEX(Eng_PAR,MATCH(D1073,Eng_Label,0)),""))</f>
        <v/>
      </c>
      <c r="K1073" s="97">
        <f>IF(OR(F1073="",J1073=""),"",F1073-J1073)</f>
        <v/>
      </c>
      <c r="L1073" s="86">
        <f>IF(OR(F1073="",J1073="",N(J1073)=0),"",IF(F1073/J1073&lt;=cfg_Crit,"CRITICAL",IF(F1073/J1073&lt;=cfg_Low,"LOW","OK")))</f>
        <v/>
      </c>
      <c r="M1073" s="98">
        <f>IF(B1073="","",DATE(YEAR(B1073),MONTH(B1073),1))</f>
        <v/>
      </c>
      <c r="N1073" s="86">
        <f>IF(OR(B1073="",D1073=""),"","CNT-"&amp;TEXT(ROW()-5,"00000"))</f>
        <v/>
      </c>
      <c r="O1073" s="86">
        <f>IF(P1073="","",D1073&amp;"|"&amp;P1073)</f>
        <v/>
      </c>
      <c r="P1073" s="86">
        <f>IF(OR(D1073="",F1073=""),"",COUNTIFS($D$6:D1073,D1073,$F$6:F1073,"&lt;&gt;"))</f>
        <v/>
      </c>
    </row>
    <row r="1074" ht="20" customHeight="1">
      <c r="B1074" s="93" t="n"/>
      <c r="C1074" s="94">
        <f>IF(B1074="","",WEEKNUM(B1074,21))</f>
        <v/>
      </c>
      <c r="D1074" s="95" t="n"/>
      <c r="E1074" s="86">
        <f>IF(D1074="","",IFERROR(INDEX(Eng_Item,MATCH(D1074,Eng_Label,0)),"not in list"))</f>
        <v/>
      </c>
      <c r="F1074" s="96" t="n"/>
      <c r="G1074" s="87">
        <f>IF(OR(P1074="",N(P1074)&lt;=1),"",INDEX($F$6:$F$3005,MATCH(D1074&amp;"|"&amp;(P1074-1),$O$6:$O$3005,0)))</f>
        <v/>
      </c>
      <c r="H1074" s="87">
        <f>IF(G1074="","",MAX(0,G1074-F1074))</f>
        <v/>
      </c>
      <c r="I1074" s="95" t="n"/>
      <c r="J1074" s="87">
        <f>IF(D1074="","",IFERROR(INDEX(Eng_PAR,MATCH(D1074,Eng_Label,0)),""))</f>
        <v/>
      </c>
      <c r="K1074" s="97">
        <f>IF(OR(F1074="",J1074=""),"",F1074-J1074)</f>
        <v/>
      </c>
      <c r="L1074" s="86">
        <f>IF(OR(F1074="",J1074="",N(J1074)=0),"",IF(F1074/J1074&lt;=cfg_Crit,"CRITICAL",IF(F1074/J1074&lt;=cfg_Low,"LOW","OK")))</f>
        <v/>
      </c>
      <c r="M1074" s="98">
        <f>IF(B1074="","",DATE(YEAR(B1074),MONTH(B1074),1))</f>
        <v/>
      </c>
      <c r="N1074" s="86">
        <f>IF(OR(B1074="",D1074=""),"","CNT-"&amp;TEXT(ROW()-5,"00000"))</f>
        <v/>
      </c>
      <c r="O1074" s="86">
        <f>IF(P1074="","",D1074&amp;"|"&amp;P1074)</f>
        <v/>
      </c>
      <c r="P1074" s="86">
        <f>IF(OR(D1074="",F1074=""),"",COUNTIFS($D$6:D1074,D1074,$F$6:F1074,"&lt;&gt;"))</f>
        <v/>
      </c>
    </row>
    <row r="1075" ht="20" customHeight="1">
      <c r="B1075" s="93" t="n"/>
      <c r="C1075" s="94">
        <f>IF(B1075="","",WEEKNUM(B1075,21))</f>
        <v/>
      </c>
      <c r="D1075" s="95" t="n"/>
      <c r="E1075" s="86">
        <f>IF(D1075="","",IFERROR(INDEX(Eng_Item,MATCH(D1075,Eng_Label,0)),"not in list"))</f>
        <v/>
      </c>
      <c r="F1075" s="96" t="n"/>
      <c r="G1075" s="87">
        <f>IF(OR(P1075="",N(P1075)&lt;=1),"",INDEX($F$6:$F$3005,MATCH(D1075&amp;"|"&amp;(P1075-1),$O$6:$O$3005,0)))</f>
        <v/>
      </c>
      <c r="H1075" s="87">
        <f>IF(G1075="","",MAX(0,G1075-F1075))</f>
        <v/>
      </c>
      <c r="I1075" s="95" t="n"/>
      <c r="J1075" s="87">
        <f>IF(D1075="","",IFERROR(INDEX(Eng_PAR,MATCH(D1075,Eng_Label,0)),""))</f>
        <v/>
      </c>
      <c r="K1075" s="97">
        <f>IF(OR(F1075="",J1075=""),"",F1075-J1075)</f>
        <v/>
      </c>
      <c r="L1075" s="86">
        <f>IF(OR(F1075="",J1075="",N(J1075)=0),"",IF(F1075/J1075&lt;=cfg_Crit,"CRITICAL",IF(F1075/J1075&lt;=cfg_Low,"LOW","OK")))</f>
        <v/>
      </c>
      <c r="M1075" s="98">
        <f>IF(B1075="","",DATE(YEAR(B1075),MONTH(B1075),1))</f>
        <v/>
      </c>
      <c r="N1075" s="86">
        <f>IF(OR(B1075="",D1075=""),"","CNT-"&amp;TEXT(ROW()-5,"00000"))</f>
        <v/>
      </c>
      <c r="O1075" s="86">
        <f>IF(P1075="","",D1075&amp;"|"&amp;P1075)</f>
        <v/>
      </c>
      <c r="P1075" s="86">
        <f>IF(OR(D1075="",F1075=""),"",COUNTIFS($D$6:D1075,D1075,$F$6:F1075,"&lt;&gt;"))</f>
        <v/>
      </c>
    </row>
    <row r="1076" ht="20" customHeight="1">
      <c r="B1076" s="93" t="n"/>
      <c r="C1076" s="94">
        <f>IF(B1076="","",WEEKNUM(B1076,21))</f>
        <v/>
      </c>
      <c r="D1076" s="95" t="n"/>
      <c r="E1076" s="86">
        <f>IF(D1076="","",IFERROR(INDEX(Eng_Item,MATCH(D1076,Eng_Label,0)),"not in list"))</f>
        <v/>
      </c>
      <c r="F1076" s="96" t="n"/>
      <c r="G1076" s="87">
        <f>IF(OR(P1076="",N(P1076)&lt;=1),"",INDEX($F$6:$F$3005,MATCH(D1076&amp;"|"&amp;(P1076-1),$O$6:$O$3005,0)))</f>
        <v/>
      </c>
      <c r="H1076" s="87">
        <f>IF(G1076="","",MAX(0,G1076-F1076))</f>
        <v/>
      </c>
      <c r="I1076" s="95" t="n"/>
      <c r="J1076" s="87">
        <f>IF(D1076="","",IFERROR(INDEX(Eng_PAR,MATCH(D1076,Eng_Label,0)),""))</f>
        <v/>
      </c>
      <c r="K1076" s="97">
        <f>IF(OR(F1076="",J1076=""),"",F1076-J1076)</f>
        <v/>
      </c>
      <c r="L1076" s="86">
        <f>IF(OR(F1076="",J1076="",N(J1076)=0),"",IF(F1076/J1076&lt;=cfg_Crit,"CRITICAL",IF(F1076/J1076&lt;=cfg_Low,"LOW","OK")))</f>
        <v/>
      </c>
      <c r="M1076" s="98">
        <f>IF(B1076="","",DATE(YEAR(B1076),MONTH(B1076),1))</f>
        <v/>
      </c>
      <c r="N1076" s="86">
        <f>IF(OR(B1076="",D1076=""),"","CNT-"&amp;TEXT(ROW()-5,"00000"))</f>
        <v/>
      </c>
      <c r="O1076" s="86">
        <f>IF(P1076="","",D1076&amp;"|"&amp;P1076)</f>
        <v/>
      </c>
      <c r="P1076" s="86">
        <f>IF(OR(D1076="",F1076=""),"",COUNTIFS($D$6:D1076,D1076,$F$6:F1076,"&lt;&gt;"))</f>
        <v/>
      </c>
    </row>
    <row r="1077" ht="20" customHeight="1">
      <c r="B1077" s="93" t="n"/>
      <c r="C1077" s="94">
        <f>IF(B1077="","",WEEKNUM(B1077,21))</f>
        <v/>
      </c>
      <c r="D1077" s="95" t="n"/>
      <c r="E1077" s="86">
        <f>IF(D1077="","",IFERROR(INDEX(Eng_Item,MATCH(D1077,Eng_Label,0)),"not in list"))</f>
        <v/>
      </c>
      <c r="F1077" s="96" t="n"/>
      <c r="G1077" s="87">
        <f>IF(OR(P1077="",N(P1077)&lt;=1),"",INDEX($F$6:$F$3005,MATCH(D1077&amp;"|"&amp;(P1077-1),$O$6:$O$3005,0)))</f>
        <v/>
      </c>
      <c r="H1077" s="87">
        <f>IF(G1077="","",MAX(0,G1077-F1077))</f>
        <v/>
      </c>
      <c r="I1077" s="95" t="n"/>
      <c r="J1077" s="87">
        <f>IF(D1077="","",IFERROR(INDEX(Eng_PAR,MATCH(D1077,Eng_Label,0)),""))</f>
        <v/>
      </c>
      <c r="K1077" s="97">
        <f>IF(OR(F1077="",J1077=""),"",F1077-J1077)</f>
        <v/>
      </c>
      <c r="L1077" s="86">
        <f>IF(OR(F1077="",J1077="",N(J1077)=0),"",IF(F1077/J1077&lt;=cfg_Crit,"CRITICAL",IF(F1077/J1077&lt;=cfg_Low,"LOW","OK")))</f>
        <v/>
      </c>
      <c r="M1077" s="98">
        <f>IF(B1077="","",DATE(YEAR(B1077),MONTH(B1077),1))</f>
        <v/>
      </c>
      <c r="N1077" s="86">
        <f>IF(OR(B1077="",D1077=""),"","CNT-"&amp;TEXT(ROW()-5,"00000"))</f>
        <v/>
      </c>
      <c r="O1077" s="86">
        <f>IF(P1077="","",D1077&amp;"|"&amp;P1077)</f>
        <v/>
      </c>
      <c r="P1077" s="86">
        <f>IF(OR(D1077="",F1077=""),"",COUNTIFS($D$6:D1077,D1077,$F$6:F1077,"&lt;&gt;"))</f>
        <v/>
      </c>
    </row>
    <row r="1078" ht="20" customHeight="1">
      <c r="B1078" s="93" t="n"/>
      <c r="C1078" s="94">
        <f>IF(B1078="","",WEEKNUM(B1078,21))</f>
        <v/>
      </c>
      <c r="D1078" s="95" t="n"/>
      <c r="E1078" s="86">
        <f>IF(D1078="","",IFERROR(INDEX(Eng_Item,MATCH(D1078,Eng_Label,0)),"not in list"))</f>
        <v/>
      </c>
      <c r="F1078" s="96" t="n"/>
      <c r="G1078" s="87">
        <f>IF(OR(P1078="",N(P1078)&lt;=1),"",INDEX($F$6:$F$3005,MATCH(D1078&amp;"|"&amp;(P1078-1),$O$6:$O$3005,0)))</f>
        <v/>
      </c>
      <c r="H1078" s="87">
        <f>IF(G1078="","",MAX(0,G1078-F1078))</f>
        <v/>
      </c>
      <c r="I1078" s="95" t="n"/>
      <c r="J1078" s="87">
        <f>IF(D1078="","",IFERROR(INDEX(Eng_PAR,MATCH(D1078,Eng_Label,0)),""))</f>
        <v/>
      </c>
      <c r="K1078" s="97">
        <f>IF(OR(F1078="",J1078=""),"",F1078-J1078)</f>
        <v/>
      </c>
      <c r="L1078" s="86">
        <f>IF(OR(F1078="",J1078="",N(J1078)=0),"",IF(F1078/J1078&lt;=cfg_Crit,"CRITICAL",IF(F1078/J1078&lt;=cfg_Low,"LOW","OK")))</f>
        <v/>
      </c>
      <c r="M1078" s="98">
        <f>IF(B1078="","",DATE(YEAR(B1078),MONTH(B1078),1))</f>
        <v/>
      </c>
      <c r="N1078" s="86">
        <f>IF(OR(B1078="",D1078=""),"","CNT-"&amp;TEXT(ROW()-5,"00000"))</f>
        <v/>
      </c>
      <c r="O1078" s="86">
        <f>IF(P1078="","",D1078&amp;"|"&amp;P1078)</f>
        <v/>
      </c>
      <c r="P1078" s="86">
        <f>IF(OR(D1078="",F1078=""),"",COUNTIFS($D$6:D1078,D1078,$F$6:F1078,"&lt;&gt;"))</f>
        <v/>
      </c>
    </row>
    <row r="1079" ht="20" customHeight="1">
      <c r="B1079" s="93" t="n"/>
      <c r="C1079" s="94">
        <f>IF(B1079="","",WEEKNUM(B1079,21))</f>
        <v/>
      </c>
      <c r="D1079" s="95" t="n"/>
      <c r="E1079" s="86">
        <f>IF(D1079="","",IFERROR(INDEX(Eng_Item,MATCH(D1079,Eng_Label,0)),"not in list"))</f>
        <v/>
      </c>
      <c r="F1079" s="96" t="n"/>
      <c r="G1079" s="87">
        <f>IF(OR(P1079="",N(P1079)&lt;=1),"",INDEX($F$6:$F$3005,MATCH(D1079&amp;"|"&amp;(P1079-1),$O$6:$O$3005,0)))</f>
        <v/>
      </c>
      <c r="H1079" s="87">
        <f>IF(G1079="","",MAX(0,G1079-F1079))</f>
        <v/>
      </c>
      <c r="I1079" s="95" t="n"/>
      <c r="J1079" s="87">
        <f>IF(D1079="","",IFERROR(INDEX(Eng_PAR,MATCH(D1079,Eng_Label,0)),""))</f>
        <v/>
      </c>
      <c r="K1079" s="97">
        <f>IF(OR(F1079="",J1079=""),"",F1079-J1079)</f>
        <v/>
      </c>
      <c r="L1079" s="86">
        <f>IF(OR(F1079="",J1079="",N(J1079)=0),"",IF(F1079/J1079&lt;=cfg_Crit,"CRITICAL",IF(F1079/J1079&lt;=cfg_Low,"LOW","OK")))</f>
        <v/>
      </c>
      <c r="M1079" s="98">
        <f>IF(B1079="","",DATE(YEAR(B1079),MONTH(B1079),1))</f>
        <v/>
      </c>
      <c r="N1079" s="86">
        <f>IF(OR(B1079="",D1079=""),"","CNT-"&amp;TEXT(ROW()-5,"00000"))</f>
        <v/>
      </c>
      <c r="O1079" s="86">
        <f>IF(P1079="","",D1079&amp;"|"&amp;P1079)</f>
        <v/>
      </c>
      <c r="P1079" s="86">
        <f>IF(OR(D1079="",F1079=""),"",COUNTIFS($D$6:D1079,D1079,$F$6:F1079,"&lt;&gt;"))</f>
        <v/>
      </c>
    </row>
    <row r="1080" ht="20" customHeight="1">
      <c r="B1080" s="93" t="n"/>
      <c r="C1080" s="94">
        <f>IF(B1080="","",WEEKNUM(B1080,21))</f>
        <v/>
      </c>
      <c r="D1080" s="95" t="n"/>
      <c r="E1080" s="86">
        <f>IF(D1080="","",IFERROR(INDEX(Eng_Item,MATCH(D1080,Eng_Label,0)),"not in list"))</f>
        <v/>
      </c>
      <c r="F1080" s="96" t="n"/>
      <c r="G1080" s="87">
        <f>IF(OR(P1080="",N(P1080)&lt;=1),"",INDEX($F$6:$F$3005,MATCH(D1080&amp;"|"&amp;(P1080-1),$O$6:$O$3005,0)))</f>
        <v/>
      </c>
      <c r="H1080" s="87">
        <f>IF(G1080="","",MAX(0,G1080-F1080))</f>
        <v/>
      </c>
      <c r="I1080" s="95" t="n"/>
      <c r="J1080" s="87">
        <f>IF(D1080="","",IFERROR(INDEX(Eng_PAR,MATCH(D1080,Eng_Label,0)),""))</f>
        <v/>
      </c>
      <c r="K1080" s="97">
        <f>IF(OR(F1080="",J1080=""),"",F1080-J1080)</f>
        <v/>
      </c>
      <c r="L1080" s="86">
        <f>IF(OR(F1080="",J1080="",N(J1080)=0),"",IF(F1080/J1080&lt;=cfg_Crit,"CRITICAL",IF(F1080/J1080&lt;=cfg_Low,"LOW","OK")))</f>
        <v/>
      </c>
      <c r="M1080" s="98">
        <f>IF(B1080="","",DATE(YEAR(B1080),MONTH(B1080),1))</f>
        <v/>
      </c>
      <c r="N1080" s="86">
        <f>IF(OR(B1080="",D1080=""),"","CNT-"&amp;TEXT(ROW()-5,"00000"))</f>
        <v/>
      </c>
      <c r="O1080" s="86">
        <f>IF(P1080="","",D1080&amp;"|"&amp;P1080)</f>
        <v/>
      </c>
      <c r="P1080" s="86">
        <f>IF(OR(D1080="",F1080=""),"",COUNTIFS($D$6:D1080,D1080,$F$6:F1080,"&lt;&gt;"))</f>
        <v/>
      </c>
    </row>
    <row r="1081" ht="20" customHeight="1">
      <c r="B1081" s="93" t="n"/>
      <c r="C1081" s="94">
        <f>IF(B1081="","",WEEKNUM(B1081,21))</f>
        <v/>
      </c>
      <c r="D1081" s="95" t="n"/>
      <c r="E1081" s="86">
        <f>IF(D1081="","",IFERROR(INDEX(Eng_Item,MATCH(D1081,Eng_Label,0)),"not in list"))</f>
        <v/>
      </c>
      <c r="F1081" s="96" t="n"/>
      <c r="G1081" s="87">
        <f>IF(OR(P1081="",N(P1081)&lt;=1),"",INDEX($F$6:$F$3005,MATCH(D1081&amp;"|"&amp;(P1081-1),$O$6:$O$3005,0)))</f>
        <v/>
      </c>
      <c r="H1081" s="87">
        <f>IF(G1081="","",MAX(0,G1081-F1081))</f>
        <v/>
      </c>
      <c r="I1081" s="95" t="n"/>
      <c r="J1081" s="87">
        <f>IF(D1081="","",IFERROR(INDEX(Eng_PAR,MATCH(D1081,Eng_Label,0)),""))</f>
        <v/>
      </c>
      <c r="K1081" s="97">
        <f>IF(OR(F1081="",J1081=""),"",F1081-J1081)</f>
        <v/>
      </c>
      <c r="L1081" s="86">
        <f>IF(OR(F1081="",J1081="",N(J1081)=0),"",IF(F1081/J1081&lt;=cfg_Crit,"CRITICAL",IF(F1081/J1081&lt;=cfg_Low,"LOW","OK")))</f>
        <v/>
      </c>
      <c r="M1081" s="98">
        <f>IF(B1081="","",DATE(YEAR(B1081),MONTH(B1081),1))</f>
        <v/>
      </c>
      <c r="N1081" s="86">
        <f>IF(OR(B1081="",D1081=""),"","CNT-"&amp;TEXT(ROW()-5,"00000"))</f>
        <v/>
      </c>
      <c r="O1081" s="86">
        <f>IF(P1081="","",D1081&amp;"|"&amp;P1081)</f>
        <v/>
      </c>
      <c r="P1081" s="86">
        <f>IF(OR(D1081="",F1081=""),"",COUNTIFS($D$6:D1081,D1081,$F$6:F1081,"&lt;&gt;"))</f>
        <v/>
      </c>
    </row>
    <row r="1082" ht="20" customHeight="1">
      <c r="B1082" s="93" t="n"/>
      <c r="C1082" s="94">
        <f>IF(B1082="","",WEEKNUM(B1082,21))</f>
        <v/>
      </c>
      <c r="D1082" s="95" t="n"/>
      <c r="E1082" s="86">
        <f>IF(D1082="","",IFERROR(INDEX(Eng_Item,MATCH(D1082,Eng_Label,0)),"not in list"))</f>
        <v/>
      </c>
      <c r="F1082" s="96" t="n"/>
      <c r="G1082" s="87">
        <f>IF(OR(P1082="",N(P1082)&lt;=1),"",INDEX($F$6:$F$3005,MATCH(D1082&amp;"|"&amp;(P1082-1),$O$6:$O$3005,0)))</f>
        <v/>
      </c>
      <c r="H1082" s="87">
        <f>IF(G1082="","",MAX(0,G1082-F1082))</f>
        <v/>
      </c>
      <c r="I1082" s="95" t="n"/>
      <c r="J1082" s="87">
        <f>IF(D1082="","",IFERROR(INDEX(Eng_PAR,MATCH(D1082,Eng_Label,0)),""))</f>
        <v/>
      </c>
      <c r="K1082" s="97">
        <f>IF(OR(F1082="",J1082=""),"",F1082-J1082)</f>
        <v/>
      </c>
      <c r="L1082" s="86">
        <f>IF(OR(F1082="",J1082="",N(J1082)=0),"",IF(F1082/J1082&lt;=cfg_Crit,"CRITICAL",IF(F1082/J1082&lt;=cfg_Low,"LOW","OK")))</f>
        <v/>
      </c>
      <c r="M1082" s="98">
        <f>IF(B1082="","",DATE(YEAR(B1082),MONTH(B1082),1))</f>
        <v/>
      </c>
      <c r="N1082" s="86">
        <f>IF(OR(B1082="",D1082=""),"","CNT-"&amp;TEXT(ROW()-5,"00000"))</f>
        <v/>
      </c>
      <c r="O1082" s="86">
        <f>IF(P1082="","",D1082&amp;"|"&amp;P1082)</f>
        <v/>
      </c>
      <c r="P1082" s="86">
        <f>IF(OR(D1082="",F1082=""),"",COUNTIFS($D$6:D1082,D1082,$F$6:F1082,"&lt;&gt;"))</f>
        <v/>
      </c>
    </row>
    <row r="1083" ht="20" customHeight="1">
      <c r="B1083" s="93" t="n"/>
      <c r="C1083" s="94">
        <f>IF(B1083="","",WEEKNUM(B1083,21))</f>
        <v/>
      </c>
      <c r="D1083" s="95" t="n"/>
      <c r="E1083" s="86">
        <f>IF(D1083="","",IFERROR(INDEX(Eng_Item,MATCH(D1083,Eng_Label,0)),"not in list"))</f>
        <v/>
      </c>
      <c r="F1083" s="96" t="n"/>
      <c r="G1083" s="87">
        <f>IF(OR(P1083="",N(P1083)&lt;=1),"",INDEX($F$6:$F$3005,MATCH(D1083&amp;"|"&amp;(P1083-1),$O$6:$O$3005,0)))</f>
        <v/>
      </c>
      <c r="H1083" s="87">
        <f>IF(G1083="","",MAX(0,G1083-F1083))</f>
        <v/>
      </c>
      <c r="I1083" s="95" t="n"/>
      <c r="J1083" s="87">
        <f>IF(D1083="","",IFERROR(INDEX(Eng_PAR,MATCH(D1083,Eng_Label,0)),""))</f>
        <v/>
      </c>
      <c r="K1083" s="97">
        <f>IF(OR(F1083="",J1083=""),"",F1083-J1083)</f>
        <v/>
      </c>
      <c r="L1083" s="86">
        <f>IF(OR(F1083="",J1083="",N(J1083)=0),"",IF(F1083/J1083&lt;=cfg_Crit,"CRITICAL",IF(F1083/J1083&lt;=cfg_Low,"LOW","OK")))</f>
        <v/>
      </c>
      <c r="M1083" s="98">
        <f>IF(B1083="","",DATE(YEAR(B1083),MONTH(B1083),1))</f>
        <v/>
      </c>
      <c r="N1083" s="86">
        <f>IF(OR(B1083="",D1083=""),"","CNT-"&amp;TEXT(ROW()-5,"00000"))</f>
        <v/>
      </c>
      <c r="O1083" s="86">
        <f>IF(P1083="","",D1083&amp;"|"&amp;P1083)</f>
        <v/>
      </c>
      <c r="P1083" s="86">
        <f>IF(OR(D1083="",F1083=""),"",COUNTIFS($D$6:D1083,D1083,$F$6:F1083,"&lt;&gt;"))</f>
        <v/>
      </c>
    </row>
    <row r="1084" ht="20" customHeight="1">
      <c r="B1084" s="93" t="n"/>
      <c r="C1084" s="94">
        <f>IF(B1084="","",WEEKNUM(B1084,21))</f>
        <v/>
      </c>
      <c r="D1084" s="95" t="n"/>
      <c r="E1084" s="86">
        <f>IF(D1084="","",IFERROR(INDEX(Eng_Item,MATCH(D1084,Eng_Label,0)),"not in list"))</f>
        <v/>
      </c>
      <c r="F1084" s="96" t="n"/>
      <c r="G1084" s="87">
        <f>IF(OR(P1084="",N(P1084)&lt;=1),"",INDEX($F$6:$F$3005,MATCH(D1084&amp;"|"&amp;(P1084-1),$O$6:$O$3005,0)))</f>
        <v/>
      </c>
      <c r="H1084" s="87">
        <f>IF(G1084="","",MAX(0,G1084-F1084))</f>
        <v/>
      </c>
      <c r="I1084" s="95" t="n"/>
      <c r="J1084" s="87">
        <f>IF(D1084="","",IFERROR(INDEX(Eng_PAR,MATCH(D1084,Eng_Label,0)),""))</f>
        <v/>
      </c>
      <c r="K1084" s="97">
        <f>IF(OR(F1084="",J1084=""),"",F1084-J1084)</f>
        <v/>
      </c>
      <c r="L1084" s="86">
        <f>IF(OR(F1084="",J1084="",N(J1084)=0),"",IF(F1084/J1084&lt;=cfg_Crit,"CRITICAL",IF(F1084/J1084&lt;=cfg_Low,"LOW","OK")))</f>
        <v/>
      </c>
      <c r="M1084" s="98">
        <f>IF(B1084="","",DATE(YEAR(B1084),MONTH(B1084),1))</f>
        <v/>
      </c>
      <c r="N1084" s="86">
        <f>IF(OR(B1084="",D1084=""),"","CNT-"&amp;TEXT(ROW()-5,"00000"))</f>
        <v/>
      </c>
      <c r="O1084" s="86">
        <f>IF(P1084="","",D1084&amp;"|"&amp;P1084)</f>
        <v/>
      </c>
      <c r="P1084" s="86">
        <f>IF(OR(D1084="",F1084=""),"",COUNTIFS($D$6:D1084,D1084,$F$6:F1084,"&lt;&gt;"))</f>
        <v/>
      </c>
    </row>
    <row r="1085" ht="20" customHeight="1">
      <c r="B1085" s="93" t="n"/>
      <c r="C1085" s="94">
        <f>IF(B1085="","",WEEKNUM(B1085,21))</f>
        <v/>
      </c>
      <c r="D1085" s="95" t="n"/>
      <c r="E1085" s="86">
        <f>IF(D1085="","",IFERROR(INDEX(Eng_Item,MATCH(D1085,Eng_Label,0)),"not in list"))</f>
        <v/>
      </c>
      <c r="F1085" s="96" t="n"/>
      <c r="G1085" s="87">
        <f>IF(OR(P1085="",N(P1085)&lt;=1),"",INDEX($F$6:$F$3005,MATCH(D1085&amp;"|"&amp;(P1085-1),$O$6:$O$3005,0)))</f>
        <v/>
      </c>
      <c r="H1085" s="87">
        <f>IF(G1085="","",MAX(0,G1085-F1085))</f>
        <v/>
      </c>
      <c r="I1085" s="95" t="n"/>
      <c r="J1085" s="87">
        <f>IF(D1085="","",IFERROR(INDEX(Eng_PAR,MATCH(D1085,Eng_Label,0)),""))</f>
        <v/>
      </c>
      <c r="K1085" s="97">
        <f>IF(OR(F1085="",J1085=""),"",F1085-J1085)</f>
        <v/>
      </c>
      <c r="L1085" s="86">
        <f>IF(OR(F1085="",J1085="",N(J1085)=0),"",IF(F1085/J1085&lt;=cfg_Crit,"CRITICAL",IF(F1085/J1085&lt;=cfg_Low,"LOW","OK")))</f>
        <v/>
      </c>
      <c r="M1085" s="98">
        <f>IF(B1085="","",DATE(YEAR(B1085),MONTH(B1085),1))</f>
        <v/>
      </c>
      <c r="N1085" s="86">
        <f>IF(OR(B1085="",D1085=""),"","CNT-"&amp;TEXT(ROW()-5,"00000"))</f>
        <v/>
      </c>
      <c r="O1085" s="86">
        <f>IF(P1085="","",D1085&amp;"|"&amp;P1085)</f>
        <v/>
      </c>
      <c r="P1085" s="86">
        <f>IF(OR(D1085="",F1085=""),"",COUNTIFS($D$6:D1085,D1085,$F$6:F1085,"&lt;&gt;"))</f>
        <v/>
      </c>
    </row>
    <row r="1086" ht="20" customHeight="1">
      <c r="B1086" s="93" t="n"/>
      <c r="C1086" s="94">
        <f>IF(B1086="","",WEEKNUM(B1086,21))</f>
        <v/>
      </c>
      <c r="D1086" s="95" t="n"/>
      <c r="E1086" s="86">
        <f>IF(D1086="","",IFERROR(INDEX(Eng_Item,MATCH(D1086,Eng_Label,0)),"not in list"))</f>
        <v/>
      </c>
      <c r="F1086" s="96" t="n"/>
      <c r="G1086" s="87">
        <f>IF(OR(P1086="",N(P1086)&lt;=1),"",INDEX($F$6:$F$3005,MATCH(D1086&amp;"|"&amp;(P1086-1),$O$6:$O$3005,0)))</f>
        <v/>
      </c>
      <c r="H1086" s="87">
        <f>IF(G1086="","",MAX(0,G1086-F1086))</f>
        <v/>
      </c>
      <c r="I1086" s="95" t="n"/>
      <c r="J1086" s="87">
        <f>IF(D1086="","",IFERROR(INDEX(Eng_PAR,MATCH(D1086,Eng_Label,0)),""))</f>
        <v/>
      </c>
      <c r="K1086" s="97">
        <f>IF(OR(F1086="",J1086=""),"",F1086-J1086)</f>
        <v/>
      </c>
      <c r="L1086" s="86">
        <f>IF(OR(F1086="",J1086="",N(J1086)=0),"",IF(F1086/J1086&lt;=cfg_Crit,"CRITICAL",IF(F1086/J1086&lt;=cfg_Low,"LOW","OK")))</f>
        <v/>
      </c>
      <c r="M1086" s="98">
        <f>IF(B1086="","",DATE(YEAR(B1086),MONTH(B1086),1))</f>
        <v/>
      </c>
      <c r="N1086" s="86">
        <f>IF(OR(B1086="",D1086=""),"","CNT-"&amp;TEXT(ROW()-5,"00000"))</f>
        <v/>
      </c>
      <c r="O1086" s="86">
        <f>IF(P1086="","",D1086&amp;"|"&amp;P1086)</f>
        <v/>
      </c>
      <c r="P1086" s="86">
        <f>IF(OR(D1086="",F1086=""),"",COUNTIFS($D$6:D1086,D1086,$F$6:F1086,"&lt;&gt;"))</f>
        <v/>
      </c>
    </row>
    <row r="1087" ht="20" customHeight="1">
      <c r="B1087" s="93" t="n"/>
      <c r="C1087" s="94">
        <f>IF(B1087="","",WEEKNUM(B1087,21))</f>
        <v/>
      </c>
      <c r="D1087" s="95" t="n"/>
      <c r="E1087" s="86">
        <f>IF(D1087="","",IFERROR(INDEX(Eng_Item,MATCH(D1087,Eng_Label,0)),"not in list"))</f>
        <v/>
      </c>
      <c r="F1087" s="96" t="n"/>
      <c r="G1087" s="87">
        <f>IF(OR(P1087="",N(P1087)&lt;=1),"",INDEX($F$6:$F$3005,MATCH(D1087&amp;"|"&amp;(P1087-1),$O$6:$O$3005,0)))</f>
        <v/>
      </c>
      <c r="H1087" s="87">
        <f>IF(G1087="","",MAX(0,G1087-F1087))</f>
        <v/>
      </c>
      <c r="I1087" s="95" t="n"/>
      <c r="J1087" s="87">
        <f>IF(D1087="","",IFERROR(INDEX(Eng_PAR,MATCH(D1087,Eng_Label,0)),""))</f>
        <v/>
      </c>
      <c r="K1087" s="97">
        <f>IF(OR(F1087="",J1087=""),"",F1087-J1087)</f>
        <v/>
      </c>
      <c r="L1087" s="86">
        <f>IF(OR(F1087="",J1087="",N(J1087)=0),"",IF(F1087/J1087&lt;=cfg_Crit,"CRITICAL",IF(F1087/J1087&lt;=cfg_Low,"LOW","OK")))</f>
        <v/>
      </c>
      <c r="M1087" s="98">
        <f>IF(B1087="","",DATE(YEAR(B1087),MONTH(B1087),1))</f>
        <v/>
      </c>
      <c r="N1087" s="86">
        <f>IF(OR(B1087="",D1087=""),"","CNT-"&amp;TEXT(ROW()-5,"00000"))</f>
        <v/>
      </c>
      <c r="O1087" s="86">
        <f>IF(P1087="","",D1087&amp;"|"&amp;P1087)</f>
        <v/>
      </c>
      <c r="P1087" s="86">
        <f>IF(OR(D1087="",F1087=""),"",COUNTIFS($D$6:D1087,D1087,$F$6:F1087,"&lt;&gt;"))</f>
        <v/>
      </c>
    </row>
    <row r="1088" ht="20" customHeight="1">
      <c r="B1088" s="93" t="n"/>
      <c r="C1088" s="94">
        <f>IF(B1088="","",WEEKNUM(B1088,21))</f>
        <v/>
      </c>
      <c r="D1088" s="95" t="n"/>
      <c r="E1088" s="86">
        <f>IF(D1088="","",IFERROR(INDEX(Eng_Item,MATCH(D1088,Eng_Label,0)),"not in list"))</f>
        <v/>
      </c>
      <c r="F1088" s="96" t="n"/>
      <c r="G1088" s="87">
        <f>IF(OR(P1088="",N(P1088)&lt;=1),"",INDEX($F$6:$F$3005,MATCH(D1088&amp;"|"&amp;(P1088-1),$O$6:$O$3005,0)))</f>
        <v/>
      </c>
      <c r="H1088" s="87">
        <f>IF(G1088="","",MAX(0,G1088-F1088))</f>
        <v/>
      </c>
      <c r="I1088" s="95" t="n"/>
      <c r="J1088" s="87">
        <f>IF(D1088="","",IFERROR(INDEX(Eng_PAR,MATCH(D1088,Eng_Label,0)),""))</f>
        <v/>
      </c>
      <c r="K1088" s="97">
        <f>IF(OR(F1088="",J1088=""),"",F1088-J1088)</f>
        <v/>
      </c>
      <c r="L1088" s="86">
        <f>IF(OR(F1088="",J1088="",N(J1088)=0),"",IF(F1088/J1088&lt;=cfg_Crit,"CRITICAL",IF(F1088/J1088&lt;=cfg_Low,"LOW","OK")))</f>
        <v/>
      </c>
      <c r="M1088" s="98">
        <f>IF(B1088="","",DATE(YEAR(B1088),MONTH(B1088),1))</f>
        <v/>
      </c>
      <c r="N1088" s="86">
        <f>IF(OR(B1088="",D1088=""),"","CNT-"&amp;TEXT(ROW()-5,"00000"))</f>
        <v/>
      </c>
      <c r="O1088" s="86">
        <f>IF(P1088="","",D1088&amp;"|"&amp;P1088)</f>
        <v/>
      </c>
      <c r="P1088" s="86">
        <f>IF(OR(D1088="",F1088=""),"",COUNTIFS($D$6:D1088,D1088,$F$6:F1088,"&lt;&gt;"))</f>
        <v/>
      </c>
    </row>
    <row r="1089" ht="20" customHeight="1">
      <c r="B1089" s="93" t="n"/>
      <c r="C1089" s="94">
        <f>IF(B1089="","",WEEKNUM(B1089,21))</f>
        <v/>
      </c>
      <c r="D1089" s="95" t="n"/>
      <c r="E1089" s="86">
        <f>IF(D1089="","",IFERROR(INDEX(Eng_Item,MATCH(D1089,Eng_Label,0)),"not in list"))</f>
        <v/>
      </c>
      <c r="F1089" s="96" t="n"/>
      <c r="G1089" s="87">
        <f>IF(OR(P1089="",N(P1089)&lt;=1),"",INDEX($F$6:$F$3005,MATCH(D1089&amp;"|"&amp;(P1089-1),$O$6:$O$3005,0)))</f>
        <v/>
      </c>
      <c r="H1089" s="87">
        <f>IF(G1089="","",MAX(0,G1089-F1089))</f>
        <v/>
      </c>
      <c r="I1089" s="95" t="n"/>
      <c r="J1089" s="87">
        <f>IF(D1089="","",IFERROR(INDEX(Eng_PAR,MATCH(D1089,Eng_Label,0)),""))</f>
        <v/>
      </c>
      <c r="K1089" s="97">
        <f>IF(OR(F1089="",J1089=""),"",F1089-J1089)</f>
        <v/>
      </c>
      <c r="L1089" s="86">
        <f>IF(OR(F1089="",J1089="",N(J1089)=0),"",IF(F1089/J1089&lt;=cfg_Crit,"CRITICAL",IF(F1089/J1089&lt;=cfg_Low,"LOW","OK")))</f>
        <v/>
      </c>
      <c r="M1089" s="98">
        <f>IF(B1089="","",DATE(YEAR(B1089),MONTH(B1089),1))</f>
        <v/>
      </c>
      <c r="N1089" s="86">
        <f>IF(OR(B1089="",D1089=""),"","CNT-"&amp;TEXT(ROW()-5,"00000"))</f>
        <v/>
      </c>
      <c r="O1089" s="86">
        <f>IF(P1089="","",D1089&amp;"|"&amp;P1089)</f>
        <v/>
      </c>
      <c r="P1089" s="86">
        <f>IF(OR(D1089="",F1089=""),"",COUNTIFS($D$6:D1089,D1089,$F$6:F1089,"&lt;&gt;"))</f>
        <v/>
      </c>
    </row>
    <row r="1090" ht="20" customHeight="1">
      <c r="B1090" s="93" t="n"/>
      <c r="C1090" s="94">
        <f>IF(B1090="","",WEEKNUM(B1090,21))</f>
        <v/>
      </c>
      <c r="D1090" s="95" t="n"/>
      <c r="E1090" s="86">
        <f>IF(D1090="","",IFERROR(INDEX(Eng_Item,MATCH(D1090,Eng_Label,0)),"not in list"))</f>
        <v/>
      </c>
      <c r="F1090" s="96" t="n"/>
      <c r="G1090" s="87">
        <f>IF(OR(P1090="",N(P1090)&lt;=1),"",INDEX($F$6:$F$3005,MATCH(D1090&amp;"|"&amp;(P1090-1),$O$6:$O$3005,0)))</f>
        <v/>
      </c>
      <c r="H1090" s="87">
        <f>IF(G1090="","",MAX(0,G1090-F1090))</f>
        <v/>
      </c>
      <c r="I1090" s="95" t="n"/>
      <c r="J1090" s="87">
        <f>IF(D1090="","",IFERROR(INDEX(Eng_PAR,MATCH(D1090,Eng_Label,0)),""))</f>
        <v/>
      </c>
      <c r="K1090" s="97">
        <f>IF(OR(F1090="",J1090=""),"",F1090-J1090)</f>
        <v/>
      </c>
      <c r="L1090" s="86">
        <f>IF(OR(F1090="",J1090="",N(J1090)=0),"",IF(F1090/J1090&lt;=cfg_Crit,"CRITICAL",IF(F1090/J1090&lt;=cfg_Low,"LOW","OK")))</f>
        <v/>
      </c>
      <c r="M1090" s="98">
        <f>IF(B1090="","",DATE(YEAR(B1090),MONTH(B1090),1))</f>
        <v/>
      </c>
      <c r="N1090" s="86">
        <f>IF(OR(B1090="",D1090=""),"","CNT-"&amp;TEXT(ROW()-5,"00000"))</f>
        <v/>
      </c>
      <c r="O1090" s="86">
        <f>IF(P1090="","",D1090&amp;"|"&amp;P1090)</f>
        <v/>
      </c>
      <c r="P1090" s="86">
        <f>IF(OR(D1090="",F1090=""),"",COUNTIFS($D$6:D1090,D1090,$F$6:F1090,"&lt;&gt;"))</f>
        <v/>
      </c>
    </row>
    <row r="1091" ht="20" customHeight="1">
      <c r="B1091" s="93" t="n"/>
      <c r="C1091" s="94">
        <f>IF(B1091="","",WEEKNUM(B1091,21))</f>
        <v/>
      </c>
      <c r="D1091" s="95" t="n"/>
      <c r="E1091" s="86">
        <f>IF(D1091="","",IFERROR(INDEX(Eng_Item,MATCH(D1091,Eng_Label,0)),"not in list"))</f>
        <v/>
      </c>
      <c r="F1091" s="96" t="n"/>
      <c r="G1091" s="87">
        <f>IF(OR(P1091="",N(P1091)&lt;=1),"",INDEX($F$6:$F$3005,MATCH(D1091&amp;"|"&amp;(P1091-1),$O$6:$O$3005,0)))</f>
        <v/>
      </c>
      <c r="H1091" s="87">
        <f>IF(G1091="","",MAX(0,G1091-F1091))</f>
        <v/>
      </c>
      <c r="I1091" s="95" t="n"/>
      <c r="J1091" s="87">
        <f>IF(D1091="","",IFERROR(INDEX(Eng_PAR,MATCH(D1091,Eng_Label,0)),""))</f>
        <v/>
      </c>
      <c r="K1091" s="97">
        <f>IF(OR(F1091="",J1091=""),"",F1091-J1091)</f>
        <v/>
      </c>
      <c r="L1091" s="86">
        <f>IF(OR(F1091="",J1091="",N(J1091)=0),"",IF(F1091/J1091&lt;=cfg_Crit,"CRITICAL",IF(F1091/J1091&lt;=cfg_Low,"LOW","OK")))</f>
        <v/>
      </c>
      <c r="M1091" s="98">
        <f>IF(B1091="","",DATE(YEAR(B1091),MONTH(B1091),1))</f>
        <v/>
      </c>
      <c r="N1091" s="86">
        <f>IF(OR(B1091="",D1091=""),"","CNT-"&amp;TEXT(ROW()-5,"00000"))</f>
        <v/>
      </c>
      <c r="O1091" s="86">
        <f>IF(P1091="","",D1091&amp;"|"&amp;P1091)</f>
        <v/>
      </c>
      <c r="P1091" s="86">
        <f>IF(OR(D1091="",F1091=""),"",COUNTIFS($D$6:D1091,D1091,$F$6:F1091,"&lt;&gt;"))</f>
        <v/>
      </c>
    </row>
    <row r="1092" ht="20" customHeight="1">
      <c r="B1092" s="93" t="n"/>
      <c r="C1092" s="94">
        <f>IF(B1092="","",WEEKNUM(B1092,21))</f>
        <v/>
      </c>
      <c r="D1092" s="95" t="n"/>
      <c r="E1092" s="86">
        <f>IF(D1092="","",IFERROR(INDEX(Eng_Item,MATCH(D1092,Eng_Label,0)),"not in list"))</f>
        <v/>
      </c>
      <c r="F1092" s="96" t="n"/>
      <c r="G1092" s="87">
        <f>IF(OR(P1092="",N(P1092)&lt;=1),"",INDEX($F$6:$F$3005,MATCH(D1092&amp;"|"&amp;(P1092-1),$O$6:$O$3005,0)))</f>
        <v/>
      </c>
      <c r="H1092" s="87">
        <f>IF(G1092="","",MAX(0,G1092-F1092))</f>
        <v/>
      </c>
      <c r="I1092" s="95" t="n"/>
      <c r="J1092" s="87">
        <f>IF(D1092="","",IFERROR(INDEX(Eng_PAR,MATCH(D1092,Eng_Label,0)),""))</f>
        <v/>
      </c>
      <c r="K1092" s="97">
        <f>IF(OR(F1092="",J1092=""),"",F1092-J1092)</f>
        <v/>
      </c>
      <c r="L1092" s="86">
        <f>IF(OR(F1092="",J1092="",N(J1092)=0),"",IF(F1092/J1092&lt;=cfg_Crit,"CRITICAL",IF(F1092/J1092&lt;=cfg_Low,"LOW","OK")))</f>
        <v/>
      </c>
      <c r="M1092" s="98">
        <f>IF(B1092="","",DATE(YEAR(B1092),MONTH(B1092),1))</f>
        <v/>
      </c>
      <c r="N1092" s="86">
        <f>IF(OR(B1092="",D1092=""),"","CNT-"&amp;TEXT(ROW()-5,"00000"))</f>
        <v/>
      </c>
      <c r="O1092" s="86">
        <f>IF(P1092="","",D1092&amp;"|"&amp;P1092)</f>
        <v/>
      </c>
      <c r="P1092" s="86">
        <f>IF(OR(D1092="",F1092=""),"",COUNTIFS($D$6:D1092,D1092,$F$6:F1092,"&lt;&gt;"))</f>
        <v/>
      </c>
    </row>
    <row r="1093" ht="20" customHeight="1">
      <c r="B1093" s="93" t="n"/>
      <c r="C1093" s="94">
        <f>IF(B1093="","",WEEKNUM(B1093,21))</f>
        <v/>
      </c>
      <c r="D1093" s="95" t="n"/>
      <c r="E1093" s="86">
        <f>IF(D1093="","",IFERROR(INDEX(Eng_Item,MATCH(D1093,Eng_Label,0)),"not in list"))</f>
        <v/>
      </c>
      <c r="F1093" s="96" t="n"/>
      <c r="G1093" s="87">
        <f>IF(OR(P1093="",N(P1093)&lt;=1),"",INDEX($F$6:$F$3005,MATCH(D1093&amp;"|"&amp;(P1093-1),$O$6:$O$3005,0)))</f>
        <v/>
      </c>
      <c r="H1093" s="87">
        <f>IF(G1093="","",MAX(0,G1093-F1093))</f>
        <v/>
      </c>
      <c r="I1093" s="95" t="n"/>
      <c r="J1093" s="87">
        <f>IF(D1093="","",IFERROR(INDEX(Eng_PAR,MATCH(D1093,Eng_Label,0)),""))</f>
        <v/>
      </c>
      <c r="K1093" s="97">
        <f>IF(OR(F1093="",J1093=""),"",F1093-J1093)</f>
        <v/>
      </c>
      <c r="L1093" s="86">
        <f>IF(OR(F1093="",J1093="",N(J1093)=0),"",IF(F1093/J1093&lt;=cfg_Crit,"CRITICAL",IF(F1093/J1093&lt;=cfg_Low,"LOW","OK")))</f>
        <v/>
      </c>
      <c r="M1093" s="98">
        <f>IF(B1093="","",DATE(YEAR(B1093),MONTH(B1093),1))</f>
        <v/>
      </c>
      <c r="N1093" s="86">
        <f>IF(OR(B1093="",D1093=""),"","CNT-"&amp;TEXT(ROW()-5,"00000"))</f>
        <v/>
      </c>
      <c r="O1093" s="86">
        <f>IF(P1093="","",D1093&amp;"|"&amp;P1093)</f>
        <v/>
      </c>
      <c r="P1093" s="86">
        <f>IF(OR(D1093="",F1093=""),"",COUNTIFS($D$6:D1093,D1093,$F$6:F1093,"&lt;&gt;"))</f>
        <v/>
      </c>
    </row>
    <row r="1094" ht="20" customHeight="1">
      <c r="B1094" s="93" t="n"/>
      <c r="C1094" s="94">
        <f>IF(B1094="","",WEEKNUM(B1094,21))</f>
        <v/>
      </c>
      <c r="D1094" s="95" t="n"/>
      <c r="E1094" s="86">
        <f>IF(D1094="","",IFERROR(INDEX(Eng_Item,MATCH(D1094,Eng_Label,0)),"not in list"))</f>
        <v/>
      </c>
      <c r="F1094" s="96" t="n"/>
      <c r="G1094" s="87">
        <f>IF(OR(P1094="",N(P1094)&lt;=1),"",INDEX($F$6:$F$3005,MATCH(D1094&amp;"|"&amp;(P1094-1),$O$6:$O$3005,0)))</f>
        <v/>
      </c>
      <c r="H1094" s="87">
        <f>IF(G1094="","",MAX(0,G1094-F1094))</f>
        <v/>
      </c>
      <c r="I1094" s="95" t="n"/>
      <c r="J1094" s="87">
        <f>IF(D1094="","",IFERROR(INDEX(Eng_PAR,MATCH(D1094,Eng_Label,0)),""))</f>
        <v/>
      </c>
      <c r="K1094" s="97">
        <f>IF(OR(F1094="",J1094=""),"",F1094-J1094)</f>
        <v/>
      </c>
      <c r="L1094" s="86">
        <f>IF(OR(F1094="",J1094="",N(J1094)=0),"",IF(F1094/J1094&lt;=cfg_Crit,"CRITICAL",IF(F1094/J1094&lt;=cfg_Low,"LOW","OK")))</f>
        <v/>
      </c>
      <c r="M1094" s="98">
        <f>IF(B1094="","",DATE(YEAR(B1094),MONTH(B1094),1))</f>
        <v/>
      </c>
      <c r="N1094" s="86">
        <f>IF(OR(B1094="",D1094=""),"","CNT-"&amp;TEXT(ROW()-5,"00000"))</f>
        <v/>
      </c>
      <c r="O1094" s="86">
        <f>IF(P1094="","",D1094&amp;"|"&amp;P1094)</f>
        <v/>
      </c>
      <c r="P1094" s="86">
        <f>IF(OR(D1094="",F1094=""),"",COUNTIFS($D$6:D1094,D1094,$F$6:F1094,"&lt;&gt;"))</f>
        <v/>
      </c>
    </row>
    <row r="1095" ht="20" customHeight="1">
      <c r="B1095" s="93" t="n"/>
      <c r="C1095" s="94">
        <f>IF(B1095="","",WEEKNUM(B1095,21))</f>
        <v/>
      </c>
      <c r="D1095" s="95" t="n"/>
      <c r="E1095" s="86">
        <f>IF(D1095="","",IFERROR(INDEX(Eng_Item,MATCH(D1095,Eng_Label,0)),"not in list"))</f>
        <v/>
      </c>
      <c r="F1095" s="96" t="n"/>
      <c r="G1095" s="87">
        <f>IF(OR(P1095="",N(P1095)&lt;=1),"",INDEX($F$6:$F$3005,MATCH(D1095&amp;"|"&amp;(P1095-1),$O$6:$O$3005,0)))</f>
        <v/>
      </c>
      <c r="H1095" s="87">
        <f>IF(G1095="","",MAX(0,G1095-F1095))</f>
        <v/>
      </c>
      <c r="I1095" s="95" t="n"/>
      <c r="J1095" s="87">
        <f>IF(D1095="","",IFERROR(INDEX(Eng_PAR,MATCH(D1095,Eng_Label,0)),""))</f>
        <v/>
      </c>
      <c r="K1095" s="97">
        <f>IF(OR(F1095="",J1095=""),"",F1095-J1095)</f>
        <v/>
      </c>
      <c r="L1095" s="86">
        <f>IF(OR(F1095="",J1095="",N(J1095)=0),"",IF(F1095/J1095&lt;=cfg_Crit,"CRITICAL",IF(F1095/J1095&lt;=cfg_Low,"LOW","OK")))</f>
        <v/>
      </c>
      <c r="M1095" s="98">
        <f>IF(B1095="","",DATE(YEAR(B1095),MONTH(B1095),1))</f>
        <v/>
      </c>
      <c r="N1095" s="86">
        <f>IF(OR(B1095="",D1095=""),"","CNT-"&amp;TEXT(ROW()-5,"00000"))</f>
        <v/>
      </c>
      <c r="O1095" s="86">
        <f>IF(P1095="","",D1095&amp;"|"&amp;P1095)</f>
        <v/>
      </c>
      <c r="P1095" s="86">
        <f>IF(OR(D1095="",F1095=""),"",COUNTIFS($D$6:D1095,D1095,$F$6:F1095,"&lt;&gt;"))</f>
        <v/>
      </c>
    </row>
    <row r="1096" ht="20" customHeight="1">
      <c r="B1096" s="93" t="n"/>
      <c r="C1096" s="94">
        <f>IF(B1096="","",WEEKNUM(B1096,21))</f>
        <v/>
      </c>
      <c r="D1096" s="95" t="n"/>
      <c r="E1096" s="86">
        <f>IF(D1096="","",IFERROR(INDEX(Eng_Item,MATCH(D1096,Eng_Label,0)),"not in list"))</f>
        <v/>
      </c>
      <c r="F1096" s="96" t="n"/>
      <c r="G1096" s="87">
        <f>IF(OR(P1096="",N(P1096)&lt;=1),"",INDEX($F$6:$F$3005,MATCH(D1096&amp;"|"&amp;(P1096-1),$O$6:$O$3005,0)))</f>
        <v/>
      </c>
      <c r="H1096" s="87">
        <f>IF(G1096="","",MAX(0,G1096-F1096))</f>
        <v/>
      </c>
      <c r="I1096" s="95" t="n"/>
      <c r="J1096" s="87">
        <f>IF(D1096="","",IFERROR(INDEX(Eng_PAR,MATCH(D1096,Eng_Label,0)),""))</f>
        <v/>
      </c>
      <c r="K1096" s="97">
        <f>IF(OR(F1096="",J1096=""),"",F1096-J1096)</f>
        <v/>
      </c>
      <c r="L1096" s="86">
        <f>IF(OR(F1096="",J1096="",N(J1096)=0),"",IF(F1096/J1096&lt;=cfg_Crit,"CRITICAL",IF(F1096/J1096&lt;=cfg_Low,"LOW","OK")))</f>
        <v/>
      </c>
      <c r="M1096" s="98">
        <f>IF(B1096="","",DATE(YEAR(B1096),MONTH(B1096),1))</f>
        <v/>
      </c>
      <c r="N1096" s="86">
        <f>IF(OR(B1096="",D1096=""),"","CNT-"&amp;TEXT(ROW()-5,"00000"))</f>
        <v/>
      </c>
      <c r="O1096" s="86">
        <f>IF(P1096="","",D1096&amp;"|"&amp;P1096)</f>
        <v/>
      </c>
      <c r="P1096" s="86">
        <f>IF(OR(D1096="",F1096=""),"",COUNTIFS($D$6:D1096,D1096,$F$6:F1096,"&lt;&gt;"))</f>
        <v/>
      </c>
    </row>
    <row r="1097" ht="20" customHeight="1">
      <c r="B1097" s="93" t="n"/>
      <c r="C1097" s="94">
        <f>IF(B1097="","",WEEKNUM(B1097,21))</f>
        <v/>
      </c>
      <c r="D1097" s="95" t="n"/>
      <c r="E1097" s="86">
        <f>IF(D1097="","",IFERROR(INDEX(Eng_Item,MATCH(D1097,Eng_Label,0)),"not in list"))</f>
        <v/>
      </c>
      <c r="F1097" s="96" t="n"/>
      <c r="G1097" s="87">
        <f>IF(OR(P1097="",N(P1097)&lt;=1),"",INDEX($F$6:$F$3005,MATCH(D1097&amp;"|"&amp;(P1097-1),$O$6:$O$3005,0)))</f>
        <v/>
      </c>
      <c r="H1097" s="87">
        <f>IF(G1097="","",MAX(0,G1097-F1097))</f>
        <v/>
      </c>
      <c r="I1097" s="95" t="n"/>
      <c r="J1097" s="87">
        <f>IF(D1097="","",IFERROR(INDEX(Eng_PAR,MATCH(D1097,Eng_Label,0)),""))</f>
        <v/>
      </c>
      <c r="K1097" s="97">
        <f>IF(OR(F1097="",J1097=""),"",F1097-J1097)</f>
        <v/>
      </c>
      <c r="L1097" s="86">
        <f>IF(OR(F1097="",J1097="",N(J1097)=0),"",IF(F1097/J1097&lt;=cfg_Crit,"CRITICAL",IF(F1097/J1097&lt;=cfg_Low,"LOW","OK")))</f>
        <v/>
      </c>
      <c r="M1097" s="98">
        <f>IF(B1097="","",DATE(YEAR(B1097),MONTH(B1097),1))</f>
        <v/>
      </c>
      <c r="N1097" s="86">
        <f>IF(OR(B1097="",D1097=""),"","CNT-"&amp;TEXT(ROW()-5,"00000"))</f>
        <v/>
      </c>
      <c r="O1097" s="86">
        <f>IF(P1097="","",D1097&amp;"|"&amp;P1097)</f>
        <v/>
      </c>
      <c r="P1097" s="86">
        <f>IF(OR(D1097="",F1097=""),"",COUNTIFS($D$6:D1097,D1097,$F$6:F1097,"&lt;&gt;"))</f>
        <v/>
      </c>
    </row>
    <row r="1098" ht="20" customHeight="1">
      <c r="B1098" s="93" t="n"/>
      <c r="C1098" s="94">
        <f>IF(B1098="","",WEEKNUM(B1098,21))</f>
        <v/>
      </c>
      <c r="D1098" s="95" t="n"/>
      <c r="E1098" s="86">
        <f>IF(D1098="","",IFERROR(INDEX(Eng_Item,MATCH(D1098,Eng_Label,0)),"not in list"))</f>
        <v/>
      </c>
      <c r="F1098" s="96" t="n"/>
      <c r="G1098" s="87">
        <f>IF(OR(P1098="",N(P1098)&lt;=1),"",INDEX($F$6:$F$3005,MATCH(D1098&amp;"|"&amp;(P1098-1),$O$6:$O$3005,0)))</f>
        <v/>
      </c>
      <c r="H1098" s="87">
        <f>IF(G1098="","",MAX(0,G1098-F1098))</f>
        <v/>
      </c>
      <c r="I1098" s="95" t="n"/>
      <c r="J1098" s="87">
        <f>IF(D1098="","",IFERROR(INDEX(Eng_PAR,MATCH(D1098,Eng_Label,0)),""))</f>
        <v/>
      </c>
      <c r="K1098" s="97">
        <f>IF(OR(F1098="",J1098=""),"",F1098-J1098)</f>
        <v/>
      </c>
      <c r="L1098" s="86">
        <f>IF(OR(F1098="",J1098="",N(J1098)=0),"",IF(F1098/J1098&lt;=cfg_Crit,"CRITICAL",IF(F1098/J1098&lt;=cfg_Low,"LOW","OK")))</f>
        <v/>
      </c>
      <c r="M1098" s="98">
        <f>IF(B1098="","",DATE(YEAR(B1098),MONTH(B1098),1))</f>
        <v/>
      </c>
      <c r="N1098" s="86">
        <f>IF(OR(B1098="",D1098=""),"","CNT-"&amp;TEXT(ROW()-5,"00000"))</f>
        <v/>
      </c>
      <c r="O1098" s="86">
        <f>IF(P1098="","",D1098&amp;"|"&amp;P1098)</f>
        <v/>
      </c>
      <c r="P1098" s="86">
        <f>IF(OR(D1098="",F1098=""),"",COUNTIFS($D$6:D1098,D1098,$F$6:F1098,"&lt;&gt;"))</f>
        <v/>
      </c>
    </row>
    <row r="1099" ht="20" customHeight="1">
      <c r="B1099" s="93" t="n"/>
      <c r="C1099" s="94">
        <f>IF(B1099="","",WEEKNUM(B1099,21))</f>
        <v/>
      </c>
      <c r="D1099" s="95" t="n"/>
      <c r="E1099" s="86">
        <f>IF(D1099="","",IFERROR(INDEX(Eng_Item,MATCH(D1099,Eng_Label,0)),"not in list"))</f>
        <v/>
      </c>
      <c r="F1099" s="96" t="n"/>
      <c r="G1099" s="87">
        <f>IF(OR(P1099="",N(P1099)&lt;=1),"",INDEX($F$6:$F$3005,MATCH(D1099&amp;"|"&amp;(P1099-1),$O$6:$O$3005,0)))</f>
        <v/>
      </c>
      <c r="H1099" s="87">
        <f>IF(G1099="","",MAX(0,G1099-F1099))</f>
        <v/>
      </c>
      <c r="I1099" s="95" t="n"/>
      <c r="J1099" s="87">
        <f>IF(D1099="","",IFERROR(INDEX(Eng_PAR,MATCH(D1099,Eng_Label,0)),""))</f>
        <v/>
      </c>
      <c r="K1099" s="97">
        <f>IF(OR(F1099="",J1099=""),"",F1099-J1099)</f>
        <v/>
      </c>
      <c r="L1099" s="86">
        <f>IF(OR(F1099="",J1099="",N(J1099)=0),"",IF(F1099/J1099&lt;=cfg_Crit,"CRITICAL",IF(F1099/J1099&lt;=cfg_Low,"LOW","OK")))</f>
        <v/>
      </c>
      <c r="M1099" s="98">
        <f>IF(B1099="","",DATE(YEAR(B1099),MONTH(B1099),1))</f>
        <v/>
      </c>
      <c r="N1099" s="86">
        <f>IF(OR(B1099="",D1099=""),"","CNT-"&amp;TEXT(ROW()-5,"00000"))</f>
        <v/>
      </c>
      <c r="O1099" s="86">
        <f>IF(P1099="","",D1099&amp;"|"&amp;P1099)</f>
        <v/>
      </c>
      <c r="P1099" s="86">
        <f>IF(OR(D1099="",F1099=""),"",COUNTIFS($D$6:D1099,D1099,$F$6:F1099,"&lt;&gt;"))</f>
        <v/>
      </c>
    </row>
    <row r="1100" ht="20" customHeight="1">
      <c r="B1100" s="93" t="n"/>
      <c r="C1100" s="94">
        <f>IF(B1100="","",WEEKNUM(B1100,21))</f>
        <v/>
      </c>
      <c r="D1100" s="95" t="n"/>
      <c r="E1100" s="86">
        <f>IF(D1100="","",IFERROR(INDEX(Eng_Item,MATCH(D1100,Eng_Label,0)),"not in list"))</f>
        <v/>
      </c>
      <c r="F1100" s="96" t="n"/>
      <c r="G1100" s="87">
        <f>IF(OR(P1100="",N(P1100)&lt;=1),"",INDEX($F$6:$F$3005,MATCH(D1100&amp;"|"&amp;(P1100-1),$O$6:$O$3005,0)))</f>
        <v/>
      </c>
      <c r="H1100" s="87">
        <f>IF(G1100="","",MAX(0,G1100-F1100))</f>
        <v/>
      </c>
      <c r="I1100" s="95" t="n"/>
      <c r="J1100" s="87">
        <f>IF(D1100="","",IFERROR(INDEX(Eng_PAR,MATCH(D1100,Eng_Label,0)),""))</f>
        <v/>
      </c>
      <c r="K1100" s="97">
        <f>IF(OR(F1100="",J1100=""),"",F1100-J1100)</f>
        <v/>
      </c>
      <c r="L1100" s="86">
        <f>IF(OR(F1100="",J1100="",N(J1100)=0),"",IF(F1100/J1100&lt;=cfg_Crit,"CRITICAL",IF(F1100/J1100&lt;=cfg_Low,"LOW","OK")))</f>
        <v/>
      </c>
      <c r="M1100" s="98">
        <f>IF(B1100="","",DATE(YEAR(B1100),MONTH(B1100),1))</f>
        <v/>
      </c>
      <c r="N1100" s="86">
        <f>IF(OR(B1100="",D1100=""),"","CNT-"&amp;TEXT(ROW()-5,"00000"))</f>
        <v/>
      </c>
      <c r="O1100" s="86">
        <f>IF(P1100="","",D1100&amp;"|"&amp;P1100)</f>
        <v/>
      </c>
      <c r="P1100" s="86">
        <f>IF(OR(D1100="",F1100=""),"",COUNTIFS($D$6:D1100,D1100,$F$6:F1100,"&lt;&gt;"))</f>
        <v/>
      </c>
    </row>
    <row r="1101" ht="20" customHeight="1">
      <c r="B1101" s="93" t="n"/>
      <c r="C1101" s="94">
        <f>IF(B1101="","",WEEKNUM(B1101,21))</f>
        <v/>
      </c>
      <c r="D1101" s="95" t="n"/>
      <c r="E1101" s="86">
        <f>IF(D1101="","",IFERROR(INDEX(Eng_Item,MATCH(D1101,Eng_Label,0)),"not in list"))</f>
        <v/>
      </c>
      <c r="F1101" s="96" t="n"/>
      <c r="G1101" s="87">
        <f>IF(OR(P1101="",N(P1101)&lt;=1),"",INDEX($F$6:$F$3005,MATCH(D1101&amp;"|"&amp;(P1101-1),$O$6:$O$3005,0)))</f>
        <v/>
      </c>
      <c r="H1101" s="87">
        <f>IF(G1101="","",MAX(0,G1101-F1101))</f>
        <v/>
      </c>
      <c r="I1101" s="95" t="n"/>
      <c r="J1101" s="87">
        <f>IF(D1101="","",IFERROR(INDEX(Eng_PAR,MATCH(D1101,Eng_Label,0)),""))</f>
        <v/>
      </c>
      <c r="K1101" s="97">
        <f>IF(OR(F1101="",J1101=""),"",F1101-J1101)</f>
        <v/>
      </c>
      <c r="L1101" s="86">
        <f>IF(OR(F1101="",J1101="",N(J1101)=0),"",IF(F1101/J1101&lt;=cfg_Crit,"CRITICAL",IF(F1101/J1101&lt;=cfg_Low,"LOW","OK")))</f>
        <v/>
      </c>
      <c r="M1101" s="98">
        <f>IF(B1101="","",DATE(YEAR(B1101),MONTH(B1101),1))</f>
        <v/>
      </c>
      <c r="N1101" s="86">
        <f>IF(OR(B1101="",D1101=""),"","CNT-"&amp;TEXT(ROW()-5,"00000"))</f>
        <v/>
      </c>
      <c r="O1101" s="86">
        <f>IF(P1101="","",D1101&amp;"|"&amp;P1101)</f>
        <v/>
      </c>
      <c r="P1101" s="86">
        <f>IF(OR(D1101="",F1101=""),"",COUNTIFS($D$6:D1101,D1101,$F$6:F1101,"&lt;&gt;"))</f>
        <v/>
      </c>
    </row>
    <row r="1102" ht="20" customHeight="1">
      <c r="B1102" s="93" t="n"/>
      <c r="C1102" s="94">
        <f>IF(B1102="","",WEEKNUM(B1102,21))</f>
        <v/>
      </c>
      <c r="D1102" s="95" t="n"/>
      <c r="E1102" s="86">
        <f>IF(D1102="","",IFERROR(INDEX(Eng_Item,MATCH(D1102,Eng_Label,0)),"not in list"))</f>
        <v/>
      </c>
      <c r="F1102" s="96" t="n"/>
      <c r="G1102" s="87">
        <f>IF(OR(P1102="",N(P1102)&lt;=1),"",INDEX($F$6:$F$3005,MATCH(D1102&amp;"|"&amp;(P1102-1),$O$6:$O$3005,0)))</f>
        <v/>
      </c>
      <c r="H1102" s="87">
        <f>IF(G1102="","",MAX(0,G1102-F1102))</f>
        <v/>
      </c>
      <c r="I1102" s="95" t="n"/>
      <c r="J1102" s="87">
        <f>IF(D1102="","",IFERROR(INDEX(Eng_PAR,MATCH(D1102,Eng_Label,0)),""))</f>
        <v/>
      </c>
      <c r="K1102" s="97">
        <f>IF(OR(F1102="",J1102=""),"",F1102-J1102)</f>
        <v/>
      </c>
      <c r="L1102" s="86">
        <f>IF(OR(F1102="",J1102="",N(J1102)=0),"",IF(F1102/J1102&lt;=cfg_Crit,"CRITICAL",IF(F1102/J1102&lt;=cfg_Low,"LOW","OK")))</f>
        <v/>
      </c>
      <c r="M1102" s="98">
        <f>IF(B1102="","",DATE(YEAR(B1102),MONTH(B1102),1))</f>
        <v/>
      </c>
      <c r="N1102" s="86">
        <f>IF(OR(B1102="",D1102=""),"","CNT-"&amp;TEXT(ROW()-5,"00000"))</f>
        <v/>
      </c>
      <c r="O1102" s="86">
        <f>IF(P1102="","",D1102&amp;"|"&amp;P1102)</f>
        <v/>
      </c>
      <c r="P1102" s="86">
        <f>IF(OR(D1102="",F1102=""),"",COUNTIFS($D$6:D1102,D1102,$F$6:F1102,"&lt;&gt;"))</f>
        <v/>
      </c>
    </row>
    <row r="1103" ht="20" customHeight="1">
      <c r="B1103" s="93" t="n"/>
      <c r="C1103" s="94">
        <f>IF(B1103="","",WEEKNUM(B1103,21))</f>
        <v/>
      </c>
      <c r="D1103" s="95" t="n"/>
      <c r="E1103" s="86">
        <f>IF(D1103="","",IFERROR(INDEX(Eng_Item,MATCH(D1103,Eng_Label,0)),"not in list"))</f>
        <v/>
      </c>
      <c r="F1103" s="96" t="n"/>
      <c r="G1103" s="87">
        <f>IF(OR(P1103="",N(P1103)&lt;=1),"",INDEX($F$6:$F$3005,MATCH(D1103&amp;"|"&amp;(P1103-1),$O$6:$O$3005,0)))</f>
        <v/>
      </c>
      <c r="H1103" s="87">
        <f>IF(G1103="","",MAX(0,G1103-F1103))</f>
        <v/>
      </c>
      <c r="I1103" s="95" t="n"/>
      <c r="J1103" s="87">
        <f>IF(D1103="","",IFERROR(INDEX(Eng_PAR,MATCH(D1103,Eng_Label,0)),""))</f>
        <v/>
      </c>
      <c r="K1103" s="97">
        <f>IF(OR(F1103="",J1103=""),"",F1103-J1103)</f>
        <v/>
      </c>
      <c r="L1103" s="86">
        <f>IF(OR(F1103="",J1103="",N(J1103)=0),"",IF(F1103/J1103&lt;=cfg_Crit,"CRITICAL",IF(F1103/J1103&lt;=cfg_Low,"LOW","OK")))</f>
        <v/>
      </c>
      <c r="M1103" s="98">
        <f>IF(B1103="","",DATE(YEAR(B1103),MONTH(B1103),1))</f>
        <v/>
      </c>
      <c r="N1103" s="86">
        <f>IF(OR(B1103="",D1103=""),"","CNT-"&amp;TEXT(ROW()-5,"00000"))</f>
        <v/>
      </c>
      <c r="O1103" s="86">
        <f>IF(P1103="","",D1103&amp;"|"&amp;P1103)</f>
        <v/>
      </c>
      <c r="P1103" s="86">
        <f>IF(OR(D1103="",F1103=""),"",COUNTIFS($D$6:D1103,D1103,$F$6:F1103,"&lt;&gt;"))</f>
        <v/>
      </c>
    </row>
    <row r="1104" ht="20" customHeight="1">
      <c r="B1104" s="93" t="n"/>
      <c r="C1104" s="94">
        <f>IF(B1104="","",WEEKNUM(B1104,21))</f>
        <v/>
      </c>
      <c r="D1104" s="95" t="n"/>
      <c r="E1104" s="86">
        <f>IF(D1104="","",IFERROR(INDEX(Eng_Item,MATCH(D1104,Eng_Label,0)),"not in list"))</f>
        <v/>
      </c>
      <c r="F1104" s="96" t="n"/>
      <c r="G1104" s="87">
        <f>IF(OR(P1104="",N(P1104)&lt;=1),"",INDEX($F$6:$F$3005,MATCH(D1104&amp;"|"&amp;(P1104-1),$O$6:$O$3005,0)))</f>
        <v/>
      </c>
      <c r="H1104" s="87">
        <f>IF(G1104="","",MAX(0,G1104-F1104))</f>
        <v/>
      </c>
      <c r="I1104" s="95" t="n"/>
      <c r="J1104" s="87">
        <f>IF(D1104="","",IFERROR(INDEX(Eng_PAR,MATCH(D1104,Eng_Label,0)),""))</f>
        <v/>
      </c>
      <c r="K1104" s="97">
        <f>IF(OR(F1104="",J1104=""),"",F1104-J1104)</f>
        <v/>
      </c>
      <c r="L1104" s="86">
        <f>IF(OR(F1104="",J1104="",N(J1104)=0),"",IF(F1104/J1104&lt;=cfg_Crit,"CRITICAL",IF(F1104/J1104&lt;=cfg_Low,"LOW","OK")))</f>
        <v/>
      </c>
      <c r="M1104" s="98">
        <f>IF(B1104="","",DATE(YEAR(B1104),MONTH(B1104),1))</f>
        <v/>
      </c>
      <c r="N1104" s="86">
        <f>IF(OR(B1104="",D1104=""),"","CNT-"&amp;TEXT(ROW()-5,"00000"))</f>
        <v/>
      </c>
      <c r="O1104" s="86">
        <f>IF(P1104="","",D1104&amp;"|"&amp;P1104)</f>
        <v/>
      </c>
      <c r="P1104" s="86">
        <f>IF(OR(D1104="",F1104=""),"",COUNTIFS($D$6:D1104,D1104,$F$6:F1104,"&lt;&gt;"))</f>
        <v/>
      </c>
    </row>
    <row r="1105" ht="20" customHeight="1">
      <c r="B1105" s="93" t="n"/>
      <c r="C1105" s="94">
        <f>IF(B1105="","",WEEKNUM(B1105,21))</f>
        <v/>
      </c>
      <c r="D1105" s="95" t="n"/>
      <c r="E1105" s="86">
        <f>IF(D1105="","",IFERROR(INDEX(Eng_Item,MATCH(D1105,Eng_Label,0)),"not in list"))</f>
        <v/>
      </c>
      <c r="F1105" s="96" t="n"/>
      <c r="G1105" s="87">
        <f>IF(OR(P1105="",N(P1105)&lt;=1),"",INDEX($F$6:$F$3005,MATCH(D1105&amp;"|"&amp;(P1105-1),$O$6:$O$3005,0)))</f>
        <v/>
      </c>
      <c r="H1105" s="87">
        <f>IF(G1105="","",MAX(0,G1105-F1105))</f>
        <v/>
      </c>
      <c r="I1105" s="95" t="n"/>
      <c r="J1105" s="87">
        <f>IF(D1105="","",IFERROR(INDEX(Eng_PAR,MATCH(D1105,Eng_Label,0)),""))</f>
        <v/>
      </c>
      <c r="K1105" s="97">
        <f>IF(OR(F1105="",J1105=""),"",F1105-J1105)</f>
        <v/>
      </c>
      <c r="L1105" s="86">
        <f>IF(OR(F1105="",J1105="",N(J1105)=0),"",IF(F1105/J1105&lt;=cfg_Crit,"CRITICAL",IF(F1105/J1105&lt;=cfg_Low,"LOW","OK")))</f>
        <v/>
      </c>
      <c r="M1105" s="98">
        <f>IF(B1105="","",DATE(YEAR(B1105),MONTH(B1105),1))</f>
        <v/>
      </c>
      <c r="N1105" s="86">
        <f>IF(OR(B1105="",D1105=""),"","CNT-"&amp;TEXT(ROW()-5,"00000"))</f>
        <v/>
      </c>
      <c r="O1105" s="86">
        <f>IF(P1105="","",D1105&amp;"|"&amp;P1105)</f>
        <v/>
      </c>
      <c r="P1105" s="86">
        <f>IF(OR(D1105="",F1105=""),"",COUNTIFS($D$6:D1105,D1105,$F$6:F1105,"&lt;&gt;"))</f>
        <v/>
      </c>
    </row>
    <row r="1106" ht="20" customHeight="1">
      <c r="B1106" s="93" t="n"/>
      <c r="C1106" s="94">
        <f>IF(B1106="","",WEEKNUM(B1106,21))</f>
        <v/>
      </c>
      <c r="D1106" s="95" t="n"/>
      <c r="E1106" s="86">
        <f>IF(D1106="","",IFERROR(INDEX(Eng_Item,MATCH(D1106,Eng_Label,0)),"not in list"))</f>
        <v/>
      </c>
      <c r="F1106" s="96" t="n"/>
      <c r="G1106" s="87">
        <f>IF(OR(P1106="",N(P1106)&lt;=1),"",INDEX($F$6:$F$3005,MATCH(D1106&amp;"|"&amp;(P1106-1),$O$6:$O$3005,0)))</f>
        <v/>
      </c>
      <c r="H1106" s="87">
        <f>IF(G1106="","",MAX(0,G1106-F1106))</f>
        <v/>
      </c>
      <c r="I1106" s="95" t="n"/>
      <c r="J1106" s="87">
        <f>IF(D1106="","",IFERROR(INDEX(Eng_PAR,MATCH(D1106,Eng_Label,0)),""))</f>
        <v/>
      </c>
      <c r="K1106" s="97">
        <f>IF(OR(F1106="",J1106=""),"",F1106-J1106)</f>
        <v/>
      </c>
      <c r="L1106" s="86">
        <f>IF(OR(F1106="",J1106="",N(J1106)=0),"",IF(F1106/J1106&lt;=cfg_Crit,"CRITICAL",IF(F1106/J1106&lt;=cfg_Low,"LOW","OK")))</f>
        <v/>
      </c>
      <c r="M1106" s="98">
        <f>IF(B1106="","",DATE(YEAR(B1106),MONTH(B1106),1))</f>
        <v/>
      </c>
      <c r="N1106" s="86">
        <f>IF(OR(B1106="",D1106=""),"","CNT-"&amp;TEXT(ROW()-5,"00000"))</f>
        <v/>
      </c>
      <c r="O1106" s="86">
        <f>IF(P1106="","",D1106&amp;"|"&amp;P1106)</f>
        <v/>
      </c>
      <c r="P1106" s="86">
        <f>IF(OR(D1106="",F1106=""),"",COUNTIFS($D$6:D1106,D1106,$F$6:F1106,"&lt;&gt;"))</f>
        <v/>
      </c>
    </row>
    <row r="1107" ht="20" customHeight="1">
      <c r="B1107" s="93" t="n"/>
      <c r="C1107" s="94">
        <f>IF(B1107="","",WEEKNUM(B1107,21))</f>
        <v/>
      </c>
      <c r="D1107" s="95" t="n"/>
      <c r="E1107" s="86">
        <f>IF(D1107="","",IFERROR(INDEX(Eng_Item,MATCH(D1107,Eng_Label,0)),"not in list"))</f>
        <v/>
      </c>
      <c r="F1107" s="96" t="n"/>
      <c r="G1107" s="87">
        <f>IF(OR(P1107="",N(P1107)&lt;=1),"",INDEX($F$6:$F$3005,MATCH(D1107&amp;"|"&amp;(P1107-1),$O$6:$O$3005,0)))</f>
        <v/>
      </c>
      <c r="H1107" s="87">
        <f>IF(G1107="","",MAX(0,G1107-F1107))</f>
        <v/>
      </c>
      <c r="I1107" s="95" t="n"/>
      <c r="J1107" s="87">
        <f>IF(D1107="","",IFERROR(INDEX(Eng_PAR,MATCH(D1107,Eng_Label,0)),""))</f>
        <v/>
      </c>
      <c r="K1107" s="97">
        <f>IF(OR(F1107="",J1107=""),"",F1107-J1107)</f>
        <v/>
      </c>
      <c r="L1107" s="86">
        <f>IF(OR(F1107="",J1107="",N(J1107)=0),"",IF(F1107/J1107&lt;=cfg_Crit,"CRITICAL",IF(F1107/J1107&lt;=cfg_Low,"LOW","OK")))</f>
        <v/>
      </c>
      <c r="M1107" s="98">
        <f>IF(B1107="","",DATE(YEAR(B1107),MONTH(B1107),1))</f>
        <v/>
      </c>
      <c r="N1107" s="86">
        <f>IF(OR(B1107="",D1107=""),"","CNT-"&amp;TEXT(ROW()-5,"00000"))</f>
        <v/>
      </c>
      <c r="O1107" s="86">
        <f>IF(P1107="","",D1107&amp;"|"&amp;P1107)</f>
        <v/>
      </c>
      <c r="P1107" s="86">
        <f>IF(OR(D1107="",F1107=""),"",COUNTIFS($D$6:D1107,D1107,$F$6:F1107,"&lt;&gt;"))</f>
        <v/>
      </c>
    </row>
    <row r="1108" ht="20" customHeight="1">
      <c r="B1108" s="93" t="n"/>
      <c r="C1108" s="94">
        <f>IF(B1108="","",WEEKNUM(B1108,21))</f>
        <v/>
      </c>
      <c r="D1108" s="95" t="n"/>
      <c r="E1108" s="86">
        <f>IF(D1108="","",IFERROR(INDEX(Eng_Item,MATCH(D1108,Eng_Label,0)),"not in list"))</f>
        <v/>
      </c>
      <c r="F1108" s="96" t="n"/>
      <c r="G1108" s="87">
        <f>IF(OR(P1108="",N(P1108)&lt;=1),"",INDEX($F$6:$F$3005,MATCH(D1108&amp;"|"&amp;(P1108-1),$O$6:$O$3005,0)))</f>
        <v/>
      </c>
      <c r="H1108" s="87">
        <f>IF(G1108="","",MAX(0,G1108-F1108))</f>
        <v/>
      </c>
      <c r="I1108" s="95" t="n"/>
      <c r="J1108" s="87">
        <f>IF(D1108="","",IFERROR(INDEX(Eng_PAR,MATCH(D1108,Eng_Label,0)),""))</f>
        <v/>
      </c>
      <c r="K1108" s="97">
        <f>IF(OR(F1108="",J1108=""),"",F1108-J1108)</f>
        <v/>
      </c>
      <c r="L1108" s="86">
        <f>IF(OR(F1108="",J1108="",N(J1108)=0),"",IF(F1108/J1108&lt;=cfg_Crit,"CRITICAL",IF(F1108/J1108&lt;=cfg_Low,"LOW","OK")))</f>
        <v/>
      </c>
      <c r="M1108" s="98">
        <f>IF(B1108="","",DATE(YEAR(B1108),MONTH(B1108),1))</f>
        <v/>
      </c>
      <c r="N1108" s="86">
        <f>IF(OR(B1108="",D1108=""),"","CNT-"&amp;TEXT(ROW()-5,"00000"))</f>
        <v/>
      </c>
      <c r="O1108" s="86">
        <f>IF(P1108="","",D1108&amp;"|"&amp;P1108)</f>
        <v/>
      </c>
      <c r="P1108" s="86">
        <f>IF(OR(D1108="",F1108=""),"",COUNTIFS($D$6:D1108,D1108,$F$6:F1108,"&lt;&gt;"))</f>
        <v/>
      </c>
    </row>
    <row r="1109" ht="20" customHeight="1">
      <c r="B1109" s="93" t="n"/>
      <c r="C1109" s="94">
        <f>IF(B1109="","",WEEKNUM(B1109,21))</f>
        <v/>
      </c>
      <c r="D1109" s="95" t="n"/>
      <c r="E1109" s="86">
        <f>IF(D1109="","",IFERROR(INDEX(Eng_Item,MATCH(D1109,Eng_Label,0)),"not in list"))</f>
        <v/>
      </c>
      <c r="F1109" s="96" t="n"/>
      <c r="G1109" s="87">
        <f>IF(OR(P1109="",N(P1109)&lt;=1),"",INDEX($F$6:$F$3005,MATCH(D1109&amp;"|"&amp;(P1109-1),$O$6:$O$3005,0)))</f>
        <v/>
      </c>
      <c r="H1109" s="87">
        <f>IF(G1109="","",MAX(0,G1109-F1109))</f>
        <v/>
      </c>
      <c r="I1109" s="95" t="n"/>
      <c r="J1109" s="87">
        <f>IF(D1109="","",IFERROR(INDEX(Eng_PAR,MATCH(D1109,Eng_Label,0)),""))</f>
        <v/>
      </c>
      <c r="K1109" s="97">
        <f>IF(OR(F1109="",J1109=""),"",F1109-J1109)</f>
        <v/>
      </c>
      <c r="L1109" s="86">
        <f>IF(OR(F1109="",J1109="",N(J1109)=0),"",IF(F1109/J1109&lt;=cfg_Crit,"CRITICAL",IF(F1109/J1109&lt;=cfg_Low,"LOW","OK")))</f>
        <v/>
      </c>
      <c r="M1109" s="98">
        <f>IF(B1109="","",DATE(YEAR(B1109),MONTH(B1109),1))</f>
        <v/>
      </c>
      <c r="N1109" s="86">
        <f>IF(OR(B1109="",D1109=""),"","CNT-"&amp;TEXT(ROW()-5,"00000"))</f>
        <v/>
      </c>
      <c r="O1109" s="86">
        <f>IF(P1109="","",D1109&amp;"|"&amp;P1109)</f>
        <v/>
      </c>
      <c r="P1109" s="86">
        <f>IF(OR(D1109="",F1109=""),"",COUNTIFS($D$6:D1109,D1109,$F$6:F1109,"&lt;&gt;"))</f>
        <v/>
      </c>
    </row>
    <row r="1110" ht="20" customHeight="1">
      <c r="B1110" s="93" t="n"/>
      <c r="C1110" s="94">
        <f>IF(B1110="","",WEEKNUM(B1110,21))</f>
        <v/>
      </c>
      <c r="D1110" s="95" t="n"/>
      <c r="E1110" s="86">
        <f>IF(D1110="","",IFERROR(INDEX(Eng_Item,MATCH(D1110,Eng_Label,0)),"not in list"))</f>
        <v/>
      </c>
      <c r="F1110" s="96" t="n"/>
      <c r="G1110" s="87">
        <f>IF(OR(P1110="",N(P1110)&lt;=1),"",INDEX($F$6:$F$3005,MATCH(D1110&amp;"|"&amp;(P1110-1),$O$6:$O$3005,0)))</f>
        <v/>
      </c>
      <c r="H1110" s="87">
        <f>IF(G1110="","",MAX(0,G1110-F1110))</f>
        <v/>
      </c>
      <c r="I1110" s="95" t="n"/>
      <c r="J1110" s="87">
        <f>IF(D1110="","",IFERROR(INDEX(Eng_PAR,MATCH(D1110,Eng_Label,0)),""))</f>
        <v/>
      </c>
      <c r="K1110" s="97">
        <f>IF(OR(F1110="",J1110=""),"",F1110-J1110)</f>
        <v/>
      </c>
      <c r="L1110" s="86">
        <f>IF(OR(F1110="",J1110="",N(J1110)=0),"",IF(F1110/J1110&lt;=cfg_Crit,"CRITICAL",IF(F1110/J1110&lt;=cfg_Low,"LOW","OK")))</f>
        <v/>
      </c>
      <c r="M1110" s="98">
        <f>IF(B1110="","",DATE(YEAR(B1110),MONTH(B1110),1))</f>
        <v/>
      </c>
      <c r="N1110" s="86">
        <f>IF(OR(B1110="",D1110=""),"","CNT-"&amp;TEXT(ROW()-5,"00000"))</f>
        <v/>
      </c>
      <c r="O1110" s="86">
        <f>IF(P1110="","",D1110&amp;"|"&amp;P1110)</f>
        <v/>
      </c>
      <c r="P1110" s="86">
        <f>IF(OR(D1110="",F1110=""),"",COUNTIFS($D$6:D1110,D1110,$F$6:F1110,"&lt;&gt;"))</f>
        <v/>
      </c>
    </row>
    <row r="1111" ht="20" customHeight="1">
      <c r="B1111" s="93" t="n"/>
      <c r="C1111" s="94">
        <f>IF(B1111="","",WEEKNUM(B1111,21))</f>
        <v/>
      </c>
      <c r="D1111" s="95" t="n"/>
      <c r="E1111" s="86">
        <f>IF(D1111="","",IFERROR(INDEX(Eng_Item,MATCH(D1111,Eng_Label,0)),"not in list"))</f>
        <v/>
      </c>
      <c r="F1111" s="96" t="n"/>
      <c r="G1111" s="87">
        <f>IF(OR(P1111="",N(P1111)&lt;=1),"",INDEX($F$6:$F$3005,MATCH(D1111&amp;"|"&amp;(P1111-1),$O$6:$O$3005,0)))</f>
        <v/>
      </c>
      <c r="H1111" s="87">
        <f>IF(G1111="","",MAX(0,G1111-F1111))</f>
        <v/>
      </c>
      <c r="I1111" s="95" t="n"/>
      <c r="J1111" s="87">
        <f>IF(D1111="","",IFERROR(INDEX(Eng_PAR,MATCH(D1111,Eng_Label,0)),""))</f>
        <v/>
      </c>
      <c r="K1111" s="97">
        <f>IF(OR(F1111="",J1111=""),"",F1111-J1111)</f>
        <v/>
      </c>
      <c r="L1111" s="86">
        <f>IF(OR(F1111="",J1111="",N(J1111)=0),"",IF(F1111/J1111&lt;=cfg_Crit,"CRITICAL",IF(F1111/J1111&lt;=cfg_Low,"LOW","OK")))</f>
        <v/>
      </c>
      <c r="M1111" s="98">
        <f>IF(B1111="","",DATE(YEAR(B1111),MONTH(B1111),1))</f>
        <v/>
      </c>
      <c r="N1111" s="86">
        <f>IF(OR(B1111="",D1111=""),"","CNT-"&amp;TEXT(ROW()-5,"00000"))</f>
        <v/>
      </c>
      <c r="O1111" s="86">
        <f>IF(P1111="","",D1111&amp;"|"&amp;P1111)</f>
        <v/>
      </c>
      <c r="P1111" s="86">
        <f>IF(OR(D1111="",F1111=""),"",COUNTIFS($D$6:D1111,D1111,$F$6:F1111,"&lt;&gt;"))</f>
        <v/>
      </c>
    </row>
    <row r="1112" ht="20" customHeight="1">
      <c r="B1112" s="93" t="n"/>
      <c r="C1112" s="94">
        <f>IF(B1112="","",WEEKNUM(B1112,21))</f>
        <v/>
      </c>
      <c r="D1112" s="95" t="n"/>
      <c r="E1112" s="86">
        <f>IF(D1112="","",IFERROR(INDEX(Eng_Item,MATCH(D1112,Eng_Label,0)),"not in list"))</f>
        <v/>
      </c>
      <c r="F1112" s="96" t="n"/>
      <c r="G1112" s="87">
        <f>IF(OR(P1112="",N(P1112)&lt;=1),"",INDEX($F$6:$F$3005,MATCH(D1112&amp;"|"&amp;(P1112-1),$O$6:$O$3005,0)))</f>
        <v/>
      </c>
      <c r="H1112" s="87">
        <f>IF(G1112="","",MAX(0,G1112-F1112))</f>
        <v/>
      </c>
      <c r="I1112" s="95" t="n"/>
      <c r="J1112" s="87">
        <f>IF(D1112="","",IFERROR(INDEX(Eng_PAR,MATCH(D1112,Eng_Label,0)),""))</f>
        <v/>
      </c>
      <c r="K1112" s="97">
        <f>IF(OR(F1112="",J1112=""),"",F1112-J1112)</f>
        <v/>
      </c>
      <c r="L1112" s="86">
        <f>IF(OR(F1112="",J1112="",N(J1112)=0),"",IF(F1112/J1112&lt;=cfg_Crit,"CRITICAL",IF(F1112/J1112&lt;=cfg_Low,"LOW","OK")))</f>
        <v/>
      </c>
      <c r="M1112" s="98">
        <f>IF(B1112="","",DATE(YEAR(B1112),MONTH(B1112),1))</f>
        <v/>
      </c>
      <c r="N1112" s="86">
        <f>IF(OR(B1112="",D1112=""),"","CNT-"&amp;TEXT(ROW()-5,"00000"))</f>
        <v/>
      </c>
      <c r="O1112" s="86">
        <f>IF(P1112="","",D1112&amp;"|"&amp;P1112)</f>
        <v/>
      </c>
      <c r="P1112" s="86">
        <f>IF(OR(D1112="",F1112=""),"",COUNTIFS($D$6:D1112,D1112,$F$6:F1112,"&lt;&gt;"))</f>
        <v/>
      </c>
    </row>
    <row r="1113" ht="20" customHeight="1">
      <c r="B1113" s="93" t="n"/>
      <c r="C1113" s="94">
        <f>IF(B1113="","",WEEKNUM(B1113,21))</f>
        <v/>
      </c>
      <c r="D1113" s="95" t="n"/>
      <c r="E1113" s="86">
        <f>IF(D1113="","",IFERROR(INDEX(Eng_Item,MATCH(D1113,Eng_Label,0)),"not in list"))</f>
        <v/>
      </c>
      <c r="F1113" s="96" t="n"/>
      <c r="G1113" s="87">
        <f>IF(OR(P1113="",N(P1113)&lt;=1),"",INDEX($F$6:$F$3005,MATCH(D1113&amp;"|"&amp;(P1113-1),$O$6:$O$3005,0)))</f>
        <v/>
      </c>
      <c r="H1113" s="87">
        <f>IF(G1113="","",MAX(0,G1113-F1113))</f>
        <v/>
      </c>
      <c r="I1113" s="95" t="n"/>
      <c r="J1113" s="87">
        <f>IF(D1113="","",IFERROR(INDEX(Eng_PAR,MATCH(D1113,Eng_Label,0)),""))</f>
        <v/>
      </c>
      <c r="K1113" s="97">
        <f>IF(OR(F1113="",J1113=""),"",F1113-J1113)</f>
        <v/>
      </c>
      <c r="L1113" s="86">
        <f>IF(OR(F1113="",J1113="",N(J1113)=0),"",IF(F1113/J1113&lt;=cfg_Crit,"CRITICAL",IF(F1113/J1113&lt;=cfg_Low,"LOW","OK")))</f>
        <v/>
      </c>
      <c r="M1113" s="98">
        <f>IF(B1113="","",DATE(YEAR(B1113),MONTH(B1113),1))</f>
        <v/>
      </c>
      <c r="N1113" s="86">
        <f>IF(OR(B1113="",D1113=""),"","CNT-"&amp;TEXT(ROW()-5,"00000"))</f>
        <v/>
      </c>
      <c r="O1113" s="86">
        <f>IF(P1113="","",D1113&amp;"|"&amp;P1113)</f>
        <v/>
      </c>
      <c r="P1113" s="86">
        <f>IF(OR(D1113="",F1113=""),"",COUNTIFS($D$6:D1113,D1113,$F$6:F1113,"&lt;&gt;"))</f>
        <v/>
      </c>
    </row>
    <row r="1114" ht="20" customHeight="1">
      <c r="B1114" s="93" t="n"/>
      <c r="C1114" s="94">
        <f>IF(B1114="","",WEEKNUM(B1114,21))</f>
        <v/>
      </c>
      <c r="D1114" s="95" t="n"/>
      <c r="E1114" s="86">
        <f>IF(D1114="","",IFERROR(INDEX(Eng_Item,MATCH(D1114,Eng_Label,0)),"not in list"))</f>
        <v/>
      </c>
      <c r="F1114" s="96" t="n"/>
      <c r="G1114" s="87">
        <f>IF(OR(P1114="",N(P1114)&lt;=1),"",INDEX($F$6:$F$3005,MATCH(D1114&amp;"|"&amp;(P1114-1),$O$6:$O$3005,0)))</f>
        <v/>
      </c>
      <c r="H1114" s="87">
        <f>IF(G1114="","",MAX(0,G1114-F1114))</f>
        <v/>
      </c>
      <c r="I1114" s="95" t="n"/>
      <c r="J1114" s="87">
        <f>IF(D1114="","",IFERROR(INDEX(Eng_PAR,MATCH(D1114,Eng_Label,0)),""))</f>
        <v/>
      </c>
      <c r="K1114" s="97">
        <f>IF(OR(F1114="",J1114=""),"",F1114-J1114)</f>
        <v/>
      </c>
      <c r="L1114" s="86">
        <f>IF(OR(F1114="",J1114="",N(J1114)=0),"",IF(F1114/J1114&lt;=cfg_Crit,"CRITICAL",IF(F1114/J1114&lt;=cfg_Low,"LOW","OK")))</f>
        <v/>
      </c>
      <c r="M1114" s="98">
        <f>IF(B1114="","",DATE(YEAR(B1114),MONTH(B1114),1))</f>
        <v/>
      </c>
      <c r="N1114" s="86">
        <f>IF(OR(B1114="",D1114=""),"","CNT-"&amp;TEXT(ROW()-5,"00000"))</f>
        <v/>
      </c>
      <c r="O1114" s="86">
        <f>IF(P1114="","",D1114&amp;"|"&amp;P1114)</f>
        <v/>
      </c>
      <c r="P1114" s="86">
        <f>IF(OR(D1114="",F1114=""),"",COUNTIFS($D$6:D1114,D1114,$F$6:F1114,"&lt;&gt;"))</f>
        <v/>
      </c>
    </row>
    <row r="1115" ht="20" customHeight="1">
      <c r="B1115" s="93" t="n"/>
      <c r="C1115" s="94">
        <f>IF(B1115="","",WEEKNUM(B1115,21))</f>
        <v/>
      </c>
      <c r="D1115" s="95" t="n"/>
      <c r="E1115" s="86">
        <f>IF(D1115="","",IFERROR(INDEX(Eng_Item,MATCH(D1115,Eng_Label,0)),"not in list"))</f>
        <v/>
      </c>
      <c r="F1115" s="96" t="n"/>
      <c r="G1115" s="87">
        <f>IF(OR(P1115="",N(P1115)&lt;=1),"",INDEX($F$6:$F$3005,MATCH(D1115&amp;"|"&amp;(P1115-1),$O$6:$O$3005,0)))</f>
        <v/>
      </c>
      <c r="H1115" s="87">
        <f>IF(G1115="","",MAX(0,G1115-F1115))</f>
        <v/>
      </c>
      <c r="I1115" s="95" t="n"/>
      <c r="J1115" s="87">
        <f>IF(D1115="","",IFERROR(INDEX(Eng_PAR,MATCH(D1115,Eng_Label,0)),""))</f>
        <v/>
      </c>
      <c r="K1115" s="97">
        <f>IF(OR(F1115="",J1115=""),"",F1115-J1115)</f>
        <v/>
      </c>
      <c r="L1115" s="86">
        <f>IF(OR(F1115="",J1115="",N(J1115)=0),"",IF(F1115/J1115&lt;=cfg_Crit,"CRITICAL",IF(F1115/J1115&lt;=cfg_Low,"LOW","OK")))</f>
        <v/>
      </c>
      <c r="M1115" s="98">
        <f>IF(B1115="","",DATE(YEAR(B1115),MONTH(B1115),1))</f>
        <v/>
      </c>
      <c r="N1115" s="86">
        <f>IF(OR(B1115="",D1115=""),"","CNT-"&amp;TEXT(ROW()-5,"00000"))</f>
        <v/>
      </c>
      <c r="O1115" s="86">
        <f>IF(P1115="","",D1115&amp;"|"&amp;P1115)</f>
        <v/>
      </c>
      <c r="P1115" s="86">
        <f>IF(OR(D1115="",F1115=""),"",COUNTIFS($D$6:D1115,D1115,$F$6:F1115,"&lt;&gt;"))</f>
        <v/>
      </c>
    </row>
    <row r="1116" ht="20" customHeight="1">
      <c r="B1116" s="93" t="n"/>
      <c r="C1116" s="94">
        <f>IF(B1116="","",WEEKNUM(B1116,21))</f>
        <v/>
      </c>
      <c r="D1116" s="95" t="n"/>
      <c r="E1116" s="86">
        <f>IF(D1116="","",IFERROR(INDEX(Eng_Item,MATCH(D1116,Eng_Label,0)),"not in list"))</f>
        <v/>
      </c>
      <c r="F1116" s="96" t="n"/>
      <c r="G1116" s="87">
        <f>IF(OR(P1116="",N(P1116)&lt;=1),"",INDEX($F$6:$F$3005,MATCH(D1116&amp;"|"&amp;(P1116-1),$O$6:$O$3005,0)))</f>
        <v/>
      </c>
      <c r="H1116" s="87">
        <f>IF(G1116="","",MAX(0,G1116-F1116))</f>
        <v/>
      </c>
      <c r="I1116" s="95" t="n"/>
      <c r="J1116" s="87">
        <f>IF(D1116="","",IFERROR(INDEX(Eng_PAR,MATCH(D1116,Eng_Label,0)),""))</f>
        <v/>
      </c>
      <c r="K1116" s="97">
        <f>IF(OR(F1116="",J1116=""),"",F1116-J1116)</f>
        <v/>
      </c>
      <c r="L1116" s="86">
        <f>IF(OR(F1116="",J1116="",N(J1116)=0),"",IF(F1116/J1116&lt;=cfg_Crit,"CRITICAL",IF(F1116/J1116&lt;=cfg_Low,"LOW","OK")))</f>
        <v/>
      </c>
      <c r="M1116" s="98">
        <f>IF(B1116="","",DATE(YEAR(B1116),MONTH(B1116),1))</f>
        <v/>
      </c>
      <c r="N1116" s="86">
        <f>IF(OR(B1116="",D1116=""),"","CNT-"&amp;TEXT(ROW()-5,"00000"))</f>
        <v/>
      </c>
      <c r="O1116" s="86">
        <f>IF(P1116="","",D1116&amp;"|"&amp;P1116)</f>
        <v/>
      </c>
      <c r="P1116" s="86">
        <f>IF(OR(D1116="",F1116=""),"",COUNTIFS($D$6:D1116,D1116,$F$6:F1116,"&lt;&gt;"))</f>
        <v/>
      </c>
    </row>
    <row r="1117" ht="20" customHeight="1">
      <c r="B1117" s="93" t="n"/>
      <c r="C1117" s="94">
        <f>IF(B1117="","",WEEKNUM(B1117,21))</f>
        <v/>
      </c>
      <c r="D1117" s="95" t="n"/>
      <c r="E1117" s="86">
        <f>IF(D1117="","",IFERROR(INDEX(Eng_Item,MATCH(D1117,Eng_Label,0)),"not in list"))</f>
        <v/>
      </c>
      <c r="F1117" s="96" t="n"/>
      <c r="G1117" s="87">
        <f>IF(OR(P1117="",N(P1117)&lt;=1),"",INDEX($F$6:$F$3005,MATCH(D1117&amp;"|"&amp;(P1117-1),$O$6:$O$3005,0)))</f>
        <v/>
      </c>
      <c r="H1117" s="87">
        <f>IF(G1117="","",MAX(0,G1117-F1117))</f>
        <v/>
      </c>
      <c r="I1117" s="95" t="n"/>
      <c r="J1117" s="87">
        <f>IF(D1117="","",IFERROR(INDEX(Eng_PAR,MATCH(D1117,Eng_Label,0)),""))</f>
        <v/>
      </c>
      <c r="K1117" s="97">
        <f>IF(OR(F1117="",J1117=""),"",F1117-J1117)</f>
        <v/>
      </c>
      <c r="L1117" s="86">
        <f>IF(OR(F1117="",J1117="",N(J1117)=0),"",IF(F1117/J1117&lt;=cfg_Crit,"CRITICAL",IF(F1117/J1117&lt;=cfg_Low,"LOW","OK")))</f>
        <v/>
      </c>
      <c r="M1117" s="98">
        <f>IF(B1117="","",DATE(YEAR(B1117),MONTH(B1117),1))</f>
        <v/>
      </c>
      <c r="N1117" s="86">
        <f>IF(OR(B1117="",D1117=""),"","CNT-"&amp;TEXT(ROW()-5,"00000"))</f>
        <v/>
      </c>
      <c r="O1117" s="86">
        <f>IF(P1117="","",D1117&amp;"|"&amp;P1117)</f>
        <v/>
      </c>
      <c r="P1117" s="86">
        <f>IF(OR(D1117="",F1117=""),"",COUNTIFS($D$6:D1117,D1117,$F$6:F1117,"&lt;&gt;"))</f>
        <v/>
      </c>
    </row>
    <row r="1118" ht="20" customHeight="1">
      <c r="B1118" s="93" t="n"/>
      <c r="C1118" s="94">
        <f>IF(B1118="","",WEEKNUM(B1118,21))</f>
        <v/>
      </c>
      <c r="D1118" s="95" t="n"/>
      <c r="E1118" s="86">
        <f>IF(D1118="","",IFERROR(INDEX(Eng_Item,MATCH(D1118,Eng_Label,0)),"not in list"))</f>
        <v/>
      </c>
      <c r="F1118" s="96" t="n"/>
      <c r="G1118" s="87">
        <f>IF(OR(P1118="",N(P1118)&lt;=1),"",INDEX($F$6:$F$3005,MATCH(D1118&amp;"|"&amp;(P1118-1),$O$6:$O$3005,0)))</f>
        <v/>
      </c>
      <c r="H1118" s="87">
        <f>IF(G1118="","",MAX(0,G1118-F1118))</f>
        <v/>
      </c>
      <c r="I1118" s="95" t="n"/>
      <c r="J1118" s="87">
        <f>IF(D1118="","",IFERROR(INDEX(Eng_PAR,MATCH(D1118,Eng_Label,0)),""))</f>
        <v/>
      </c>
      <c r="K1118" s="97">
        <f>IF(OR(F1118="",J1118=""),"",F1118-J1118)</f>
        <v/>
      </c>
      <c r="L1118" s="86">
        <f>IF(OR(F1118="",J1118="",N(J1118)=0),"",IF(F1118/J1118&lt;=cfg_Crit,"CRITICAL",IF(F1118/J1118&lt;=cfg_Low,"LOW","OK")))</f>
        <v/>
      </c>
      <c r="M1118" s="98">
        <f>IF(B1118="","",DATE(YEAR(B1118),MONTH(B1118),1))</f>
        <v/>
      </c>
      <c r="N1118" s="86">
        <f>IF(OR(B1118="",D1118=""),"","CNT-"&amp;TEXT(ROW()-5,"00000"))</f>
        <v/>
      </c>
      <c r="O1118" s="86">
        <f>IF(P1118="","",D1118&amp;"|"&amp;P1118)</f>
        <v/>
      </c>
      <c r="P1118" s="86">
        <f>IF(OR(D1118="",F1118=""),"",COUNTIFS($D$6:D1118,D1118,$F$6:F1118,"&lt;&gt;"))</f>
        <v/>
      </c>
    </row>
    <row r="1119" ht="20" customHeight="1">
      <c r="B1119" s="93" t="n"/>
      <c r="C1119" s="94">
        <f>IF(B1119="","",WEEKNUM(B1119,21))</f>
        <v/>
      </c>
      <c r="D1119" s="95" t="n"/>
      <c r="E1119" s="86">
        <f>IF(D1119="","",IFERROR(INDEX(Eng_Item,MATCH(D1119,Eng_Label,0)),"not in list"))</f>
        <v/>
      </c>
      <c r="F1119" s="96" t="n"/>
      <c r="G1119" s="87">
        <f>IF(OR(P1119="",N(P1119)&lt;=1),"",INDEX($F$6:$F$3005,MATCH(D1119&amp;"|"&amp;(P1119-1),$O$6:$O$3005,0)))</f>
        <v/>
      </c>
      <c r="H1119" s="87">
        <f>IF(G1119="","",MAX(0,G1119-F1119))</f>
        <v/>
      </c>
      <c r="I1119" s="95" t="n"/>
      <c r="J1119" s="87">
        <f>IF(D1119="","",IFERROR(INDEX(Eng_PAR,MATCH(D1119,Eng_Label,0)),""))</f>
        <v/>
      </c>
      <c r="K1119" s="97">
        <f>IF(OR(F1119="",J1119=""),"",F1119-J1119)</f>
        <v/>
      </c>
      <c r="L1119" s="86">
        <f>IF(OR(F1119="",J1119="",N(J1119)=0),"",IF(F1119/J1119&lt;=cfg_Crit,"CRITICAL",IF(F1119/J1119&lt;=cfg_Low,"LOW","OK")))</f>
        <v/>
      </c>
      <c r="M1119" s="98">
        <f>IF(B1119="","",DATE(YEAR(B1119),MONTH(B1119),1))</f>
        <v/>
      </c>
      <c r="N1119" s="86">
        <f>IF(OR(B1119="",D1119=""),"","CNT-"&amp;TEXT(ROW()-5,"00000"))</f>
        <v/>
      </c>
      <c r="O1119" s="86">
        <f>IF(P1119="","",D1119&amp;"|"&amp;P1119)</f>
        <v/>
      </c>
      <c r="P1119" s="86">
        <f>IF(OR(D1119="",F1119=""),"",COUNTIFS($D$6:D1119,D1119,$F$6:F1119,"&lt;&gt;"))</f>
        <v/>
      </c>
    </row>
    <row r="1120" ht="20" customHeight="1">
      <c r="B1120" s="93" t="n"/>
      <c r="C1120" s="94">
        <f>IF(B1120="","",WEEKNUM(B1120,21))</f>
        <v/>
      </c>
      <c r="D1120" s="95" t="n"/>
      <c r="E1120" s="86">
        <f>IF(D1120="","",IFERROR(INDEX(Eng_Item,MATCH(D1120,Eng_Label,0)),"not in list"))</f>
        <v/>
      </c>
      <c r="F1120" s="96" t="n"/>
      <c r="G1120" s="87">
        <f>IF(OR(P1120="",N(P1120)&lt;=1),"",INDEX($F$6:$F$3005,MATCH(D1120&amp;"|"&amp;(P1120-1),$O$6:$O$3005,0)))</f>
        <v/>
      </c>
      <c r="H1120" s="87">
        <f>IF(G1120="","",MAX(0,G1120-F1120))</f>
        <v/>
      </c>
      <c r="I1120" s="95" t="n"/>
      <c r="J1120" s="87">
        <f>IF(D1120="","",IFERROR(INDEX(Eng_PAR,MATCH(D1120,Eng_Label,0)),""))</f>
        <v/>
      </c>
      <c r="K1120" s="97">
        <f>IF(OR(F1120="",J1120=""),"",F1120-J1120)</f>
        <v/>
      </c>
      <c r="L1120" s="86">
        <f>IF(OR(F1120="",J1120="",N(J1120)=0),"",IF(F1120/J1120&lt;=cfg_Crit,"CRITICAL",IF(F1120/J1120&lt;=cfg_Low,"LOW","OK")))</f>
        <v/>
      </c>
      <c r="M1120" s="98">
        <f>IF(B1120="","",DATE(YEAR(B1120),MONTH(B1120),1))</f>
        <v/>
      </c>
      <c r="N1120" s="86">
        <f>IF(OR(B1120="",D1120=""),"","CNT-"&amp;TEXT(ROW()-5,"00000"))</f>
        <v/>
      </c>
      <c r="O1120" s="86">
        <f>IF(P1120="","",D1120&amp;"|"&amp;P1120)</f>
        <v/>
      </c>
      <c r="P1120" s="86">
        <f>IF(OR(D1120="",F1120=""),"",COUNTIFS($D$6:D1120,D1120,$F$6:F1120,"&lt;&gt;"))</f>
        <v/>
      </c>
    </row>
    <row r="1121" ht="20" customHeight="1">
      <c r="B1121" s="93" t="n"/>
      <c r="C1121" s="94">
        <f>IF(B1121="","",WEEKNUM(B1121,21))</f>
        <v/>
      </c>
      <c r="D1121" s="95" t="n"/>
      <c r="E1121" s="86">
        <f>IF(D1121="","",IFERROR(INDEX(Eng_Item,MATCH(D1121,Eng_Label,0)),"not in list"))</f>
        <v/>
      </c>
      <c r="F1121" s="96" t="n"/>
      <c r="G1121" s="87">
        <f>IF(OR(P1121="",N(P1121)&lt;=1),"",INDEX($F$6:$F$3005,MATCH(D1121&amp;"|"&amp;(P1121-1),$O$6:$O$3005,0)))</f>
        <v/>
      </c>
      <c r="H1121" s="87">
        <f>IF(G1121="","",MAX(0,G1121-F1121))</f>
        <v/>
      </c>
      <c r="I1121" s="95" t="n"/>
      <c r="J1121" s="87">
        <f>IF(D1121="","",IFERROR(INDEX(Eng_PAR,MATCH(D1121,Eng_Label,0)),""))</f>
        <v/>
      </c>
      <c r="K1121" s="97">
        <f>IF(OR(F1121="",J1121=""),"",F1121-J1121)</f>
        <v/>
      </c>
      <c r="L1121" s="86">
        <f>IF(OR(F1121="",J1121="",N(J1121)=0),"",IF(F1121/J1121&lt;=cfg_Crit,"CRITICAL",IF(F1121/J1121&lt;=cfg_Low,"LOW","OK")))</f>
        <v/>
      </c>
      <c r="M1121" s="98">
        <f>IF(B1121="","",DATE(YEAR(B1121),MONTH(B1121),1))</f>
        <v/>
      </c>
      <c r="N1121" s="86">
        <f>IF(OR(B1121="",D1121=""),"","CNT-"&amp;TEXT(ROW()-5,"00000"))</f>
        <v/>
      </c>
      <c r="O1121" s="86">
        <f>IF(P1121="","",D1121&amp;"|"&amp;P1121)</f>
        <v/>
      </c>
      <c r="P1121" s="86">
        <f>IF(OR(D1121="",F1121=""),"",COUNTIFS($D$6:D1121,D1121,$F$6:F1121,"&lt;&gt;"))</f>
        <v/>
      </c>
    </row>
    <row r="1122" ht="20" customHeight="1">
      <c r="B1122" s="93" t="n"/>
      <c r="C1122" s="94">
        <f>IF(B1122="","",WEEKNUM(B1122,21))</f>
        <v/>
      </c>
      <c r="D1122" s="95" t="n"/>
      <c r="E1122" s="86">
        <f>IF(D1122="","",IFERROR(INDEX(Eng_Item,MATCH(D1122,Eng_Label,0)),"not in list"))</f>
        <v/>
      </c>
      <c r="F1122" s="96" t="n"/>
      <c r="G1122" s="87">
        <f>IF(OR(P1122="",N(P1122)&lt;=1),"",INDEX($F$6:$F$3005,MATCH(D1122&amp;"|"&amp;(P1122-1),$O$6:$O$3005,0)))</f>
        <v/>
      </c>
      <c r="H1122" s="87">
        <f>IF(G1122="","",MAX(0,G1122-F1122))</f>
        <v/>
      </c>
      <c r="I1122" s="95" t="n"/>
      <c r="J1122" s="87">
        <f>IF(D1122="","",IFERROR(INDEX(Eng_PAR,MATCH(D1122,Eng_Label,0)),""))</f>
        <v/>
      </c>
      <c r="K1122" s="97">
        <f>IF(OR(F1122="",J1122=""),"",F1122-J1122)</f>
        <v/>
      </c>
      <c r="L1122" s="86">
        <f>IF(OR(F1122="",J1122="",N(J1122)=0),"",IF(F1122/J1122&lt;=cfg_Crit,"CRITICAL",IF(F1122/J1122&lt;=cfg_Low,"LOW","OK")))</f>
        <v/>
      </c>
      <c r="M1122" s="98">
        <f>IF(B1122="","",DATE(YEAR(B1122),MONTH(B1122),1))</f>
        <v/>
      </c>
      <c r="N1122" s="86">
        <f>IF(OR(B1122="",D1122=""),"","CNT-"&amp;TEXT(ROW()-5,"00000"))</f>
        <v/>
      </c>
      <c r="O1122" s="86">
        <f>IF(P1122="","",D1122&amp;"|"&amp;P1122)</f>
        <v/>
      </c>
      <c r="P1122" s="86">
        <f>IF(OR(D1122="",F1122=""),"",COUNTIFS($D$6:D1122,D1122,$F$6:F1122,"&lt;&gt;"))</f>
        <v/>
      </c>
    </row>
    <row r="1123" ht="20" customHeight="1">
      <c r="B1123" s="93" t="n"/>
      <c r="C1123" s="94">
        <f>IF(B1123="","",WEEKNUM(B1123,21))</f>
        <v/>
      </c>
      <c r="D1123" s="95" t="n"/>
      <c r="E1123" s="86">
        <f>IF(D1123="","",IFERROR(INDEX(Eng_Item,MATCH(D1123,Eng_Label,0)),"not in list"))</f>
        <v/>
      </c>
      <c r="F1123" s="96" t="n"/>
      <c r="G1123" s="87">
        <f>IF(OR(P1123="",N(P1123)&lt;=1),"",INDEX($F$6:$F$3005,MATCH(D1123&amp;"|"&amp;(P1123-1),$O$6:$O$3005,0)))</f>
        <v/>
      </c>
      <c r="H1123" s="87">
        <f>IF(G1123="","",MAX(0,G1123-F1123))</f>
        <v/>
      </c>
      <c r="I1123" s="95" t="n"/>
      <c r="J1123" s="87">
        <f>IF(D1123="","",IFERROR(INDEX(Eng_PAR,MATCH(D1123,Eng_Label,0)),""))</f>
        <v/>
      </c>
      <c r="K1123" s="97">
        <f>IF(OR(F1123="",J1123=""),"",F1123-J1123)</f>
        <v/>
      </c>
      <c r="L1123" s="86">
        <f>IF(OR(F1123="",J1123="",N(J1123)=0),"",IF(F1123/J1123&lt;=cfg_Crit,"CRITICAL",IF(F1123/J1123&lt;=cfg_Low,"LOW","OK")))</f>
        <v/>
      </c>
      <c r="M1123" s="98">
        <f>IF(B1123="","",DATE(YEAR(B1123),MONTH(B1123),1))</f>
        <v/>
      </c>
      <c r="N1123" s="86">
        <f>IF(OR(B1123="",D1123=""),"","CNT-"&amp;TEXT(ROW()-5,"00000"))</f>
        <v/>
      </c>
      <c r="O1123" s="86">
        <f>IF(P1123="","",D1123&amp;"|"&amp;P1123)</f>
        <v/>
      </c>
      <c r="P1123" s="86">
        <f>IF(OR(D1123="",F1123=""),"",COUNTIFS($D$6:D1123,D1123,$F$6:F1123,"&lt;&gt;"))</f>
        <v/>
      </c>
    </row>
    <row r="1124" ht="20" customHeight="1">
      <c r="B1124" s="93" t="n"/>
      <c r="C1124" s="94">
        <f>IF(B1124="","",WEEKNUM(B1124,21))</f>
        <v/>
      </c>
      <c r="D1124" s="95" t="n"/>
      <c r="E1124" s="86">
        <f>IF(D1124="","",IFERROR(INDEX(Eng_Item,MATCH(D1124,Eng_Label,0)),"not in list"))</f>
        <v/>
      </c>
      <c r="F1124" s="96" t="n"/>
      <c r="G1124" s="87">
        <f>IF(OR(P1124="",N(P1124)&lt;=1),"",INDEX($F$6:$F$3005,MATCH(D1124&amp;"|"&amp;(P1124-1),$O$6:$O$3005,0)))</f>
        <v/>
      </c>
      <c r="H1124" s="87">
        <f>IF(G1124="","",MAX(0,G1124-F1124))</f>
        <v/>
      </c>
      <c r="I1124" s="95" t="n"/>
      <c r="J1124" s="87">
        <f>IF(D1124="","",IFERROR(INDEX(Eng_PAR,MATCH(D1124,Eng_Label,0)),""))</f>
        <v/>
      </c>
      <c r="K1124" s="97">
        <f>IF(OR(F1124="",J1124=""),"",F1124-J1124)</f>
        <v/>
      </c>
      <c r="L1124" s="86">
        <f>IF(OR(F1124="",J1124="",N(J1124)=0),"",IF(F1124/J1124&lt;=cfg_Crit,"CRITICAL",IF(F1124/J1124&lt;=cfg_Low,"LOW","OK")))</f>
        <v/>
      </c>
      <c r="M1124" s="98">
        <f>IF(B1124="","",DATE(YEAR(B1124),MONTH(B1124),1))</f>
        <v/>
      </c>
      <c r="N1124" s="86">
        <f>IF(OR(B1124="",D1124=""),"","CNT-"&amp;TEXT(ROW()-5,"00000"))</f>
        <v/>
      </c>
      <c r="O1124" s="86">
        <f>IF(P1124="","",D1124&amp;"|"&amp;P1124)</f>
        <v/>
      </c>
      <c r="P1124" s="86">
        <f>IF(OR(D1124="",F1124=""),"",COUNTIFS($D$6:D1124,D1124,$F$6:F1124,"&lt;&gt;"))</f>
        <v/>
      </c>
    </row>
    <row r="1125" ht="20" customHeight="1">
      <c r="B1125" s="93" t="n"/>
      <c r="C1125" s="94">
        <f>IF(B1125="","",WEEKNUM(B1125,21))</f>
        <v/>
      </c>
      <c r="D1125" s="95" t="n"/>
      <c r="E1125" s="86">
        <f>IF(D1125="","",IFERROR(INDEX(Eng_Item,MATCH(D1125,Eng_Label,0)),"not in list"))</f>
        <v/>
      </c>
      <c r="F1125" s="96" t="n"/>
      <c r="G1125" s="87">
        <f>IF(OR(P1125="",N(P1125)&lt;=1),"",INDEX($F$6:$F$3005,MATCH(D1125&amp;"|"&amp;(P1125-1),$O$6:$O$3005,0)))</f>
        <v/>
      </c>
      <c r="H1125" s="87">
        <f>IF(G1125="","",MAX(0,G1125-F1125))</f>
        <v/>
      </c>
      <c r="I1125" s="95" t="n"/>
      <c r="J1125" s="87">
        <f>IF(D1125="","",IFERROR(INDEX(Eng_PAR,MATCH(D1125,Eng_Label,0)),""))</f>
        <v/>
      </c>
      <c r="K1125" s="97">
        <f>IF(OR(F1125="",J1125=""),"",F1125-J1125)</f>
        <v/>
      </c>
      <c r="L1125" s="86">
        <f>IF(OR(F1125="",J1125="",N(J1125)=0),"",IF(F1125/J1125&lt;=cfg_Crit,"CRITICAL",IF(F1125/J1125&lt;=cfg_Low,"LOW","OK")))</f>
        <v/>
      </c>
      <c r="M1125" s="98">
        <f>IF(B1125="","",DATE(YEAR(B1125),MONTH(B1125),1))</f>
        <v/>
      </c>
      <c r="N1125" s="86">
        <f>IF(OR(B1125="",D1125=""),"","CNT-"&amp;TEXT(ROW()-5,"00000"))</f>
        <v/>
      </c>
      <c r="O1125" s="86">
        <f>IF(P1125="","",D1125&amp;"|"&amp;P1125)</f>
        <v/>
      </c>
      <c r="P1125" s="86">
        <f>IF(OR(D1125="",F1125=""),"",COUNTIFS($D$6:D1125,D1125,$F$6:F1125,"&lt;&gt;"))</f>
        <v/>
      </c>
    </row>
    <row r="1126" ht="20" customHeight="1">
      <c r="B1126" s="93" t="n"/>
      <c r="C1126" s="94">
        <f>IF(B1126="","",WEEKNUM(B1126,21))</f>
        <v/>
      </c>
      <c r="D1126" s="95" t="n"/>
      <c r="E1126" s="86">
        <f>IF(D1126="","",IFERROR(INDEX(Eng_Item,MATCH(D1126,Eng_Label,0)),"not in list"))</f>
        <v/>
      </c>
      <c r="F1126" s="96" t="n"/>
      <c r="G1126" s="87">
        <f>IF(OR(P1126="",N(P1126)&lt;=1),"",INDEX($F$6:$F$3005,MATCH(D1126&amp;"|"&amp;(P1126-1),$O$6:$O$3005,0)))</f>
        <v/>
      </c>
      <c r="H1126" s="87">
        <f>IF(G1126="","",MAX(0,G1126-F1126))</f>
        <v/>
      </c>
      <c r="I1126" s="95" t="n"/>
      <c r="J1126" s="87">
        <f>IF(D1126="","",IFERROR(INDEX(Eng_PAR,MATCH(D1126,Eng_Label,0)),""))</f>
        <v/>
      </c>
      <c r="K1126" s="97">
        <f>IF(OR(F1126="",J1126=""),"",F1126-J1126)</f>
        <v/>
      </c>
      <c r="L1126" s="86">
        <f>IF(OR(F1126="",J1126="",N(J1126)=0),"",IF(F1126/J1126&lt;=cfg_Crit,"CRITICAL",IF(F1126/J1126&lt;=cfg_Low,"LOW","OK")))</f>
        <v/>
      </c>
      <c r="M1126" s="98">
        <f>IF(B1126="","",DATE(YEAR(B1126),MONTH(B1126),1))</f>
        <v/>
      </c>
      <c r="N1126" s="86">
        <f>IF(OR(B1126="",D1126=""),"","CNT-"&amp;TEXT(ROW()-5,"00000"))</f>
        <v/>
      </c>
      <c r="O1126" s="86">
        <f>IF(P1126="","",D1126&amp;"|"&amp;P1126)</f>
        <v/>
      </c>
      <c r="P1126" s="86">
        <f>IF(OR(D1126="",F1126=""),"",COUNTIFS($D$6:D1126,D1126,$F$6:F1126,"&lt;&gt;"))</f>
        <v/>
      </c>
    </row>
    <row r="1127" ht="20" customHeight="1">
      <c r="B1127" s="93" t="n"/>
      <c r="C1127" s="94">
        <f>IF(B1127="","",WEEKNUM(B1127,21))</f>
        <v/>
      </c>
      <c r="D1127" s="95" t="n"/>
      <c r="E1127" s="86">
        <f>IF(D1127="","",IFERROR(INDEX(Eng_Item,MATCH(D1127,Eng_Label,0)),"not in list"))</f>
        <v/>
      </c>
      <c r="F1127" s="96" t="n"/>
      <c r="G1127" s="87">
        <f>IF(OR(P1127="",N(P1127)&lt;=1),"",INDEX($F$6:$F$3005,MATCH(D1127&amp;"|"&amp;(P1127-1),$O$6:$O$3005,0)))</f>
        <v/>
      </c>
      <c r="H1127" s="87">
        <f>IF(G1127="","",MAX(0,G1127-F1127))</f>
        <v/>
      </c>
      <c r="I1127" s="95" t="n"/>
      <c r="J1127" s="87">
        <f>IF(D1127="","",IFERROR(INDEX(Eng_PAR,MATCH(D1127,Eng_Label,0)),""))</f>
        <v/>
      </c>
      <c r="K1127" s="97">
        <f>IF(OR(F1127="",J1127=""),"",F1127-J1127)</f>
        <v/>
      </c>
      <c r="L1127" s="86">
        <f>IF(OR(F1127="",J1127="",N(J1127)=0),"",IF(F1127/J1127&lt;=cfg_Crit,"CRITICAL",IF(F1127/J1127&lt;=cfg_Low,"LOW","OK")))</f>
        <v/>
      </c>
      <c r="M1127" s="98">
        <f>IF(B1127="","",DATE(YEAR(B1127),MONTH(B1127),1))</f>
        <v/>
      </c>
      <c r="N1127" s="86">
        <f>IF(OR(B1127="",D1127=""),"","CNT-"&amp;TEXT(ROW()-5,"00000"))</f>
        <v/>
      </c>
      <c r="O1127" s="86">
        <f>IF(P1127="","",D1127&amp;"|"&amp;P1127)</f>
        <v/>
      </c>
      <c r="P1127" s="86">
        <f>IF(OR(D1127="",F1127=""),"",COUNTIFS($D$6:D1127,D1127,$F$6:F1127,"&lt;&gt;"))</f>
        <v/>
      </c>
    </row>
    <row r="1128" ht="20" customHeight="1">
      <c r="B1128" s="93" t="n"/>
      <c r="C1128" s="94">
        <f>IF(B1128="","",WEEKNUM(B1128,21))</f>
        <v/>
      </c>
      <c r="D1128" s="95" t="n"/>
      <c r="E1128" s="86">
        <f>IF(D1128="","",IFERROR(INDEX(Eng_Item,MATCH(D1128,Eng_Label,0)),"not in list"))</f>
        <v/>
      </c>
      <c r="F1128" s="96" t="n"/>
      <c r="G1128" s="87">
        <f>IF(OR(P1128="",N(P1128)&lt;=1),"",INDEX($F$6:$F$3005,MATCH(D1128&amp;"|"&amp;(P1128-1),$O$6:$O$3005,0)))</f>
        <v/>
      </c>
      <c r="H1128" s="87">
        <f>IF(G1128="","",MAX(0,G1128-F1128))</f>
        <v/>
      </c>
      <c r="I1128" s="95" t="n"/>
      <c r="J1128" s="87">
        <f>IF(D1128="","",IFERROR(INDEX(Eng_PAR,MATCH(D1128,Eng_Label,0)),""))</f>
        <v/>
      </c>
      <c r="K1128" s="97">
        <f>IF(OR(F1128="",J1128=""),"",F1128-J1128)</f>
        <v/>
      </c>
      <c r="L1128" s="86">
        <f>IF(OR(F1128="",J1128="",N(J1128)=0),"",IF(F1128/J1128&lt;=cfg_Crit,"CRITICAL",IF(F1128/J1128&lt;=cfg_Low,"LOW","OK")))</f>
        <v/>
      </c>
      <c r="M1128" s="98">
        <f>IF(B1128="","",DATE(YEAR(B1128),MONTH(B1128),1))</f>
        <v/>
      </c>
      <c r="N1128" s="86">
        <f>IF(OR(B1128="",D1128=""),"","CNT-"&amp;TEXT(ROW()-5,"00000"))</f>
        <v/>
      </c>
      <c r="O1128" s="86">
        <f>IF(P1128="","",D1128&amp;"|"&amp;P1128)</f>
        <v/>
      </c>
      <c r="P1128" s="86">
        <f>IF(OR(D1128="",F1128=""),"",COUNTIFS($D$6:D1128,D1128,$F$6:F1128,"&lt;&gt;"))</f>
        <v/>
      </c>
    </row>
    <row r="1129" ht="20" customHeight="1">
      <c r="B1129" s="93" t="n"/>
      <c r="C1129" s="94">
        <f>IF(B1129="","",WEEKNUM(B1129,21))</f>
        <v/>
      </c>
      <c r="D1129" s="95" t="n"/>
      <c r="E1129" s="86">
        <f>IF(D1129="","",IFERROR(INDEX(Eng_Item,MATCH(D1129,Eng_Label,0)),"not in list"))</f>
        <v/>
      </c>
      <c r="F1129" s="96" t="n"/>
      <c r="G1129" s="87">
        <f>IF(OR(P1129="",N(P1129)&lt;=1),"",INDEX($F$6:$F$3005,MATCH(D1129&amp;"|"&amp;(P1129-1),$O$6:$O$3005,0)))</f>
        <v/>
      </c>
      <c r="H1129" s="87">
        <f>IF(G1129="","",MAX(0,G1129-F1129))</f>
        <v/>
      </c>
      <c r="I1129" s="95" t="n"/>
      <c r="J1129" s="87">
        <f>IF(D1129="","",IFERROR(INDEX(Eng_PAR,MATCH(D1129,Eng_Label,0)),""))</f>
        <v/>
      </c>
      <c r="K1129" s="97">
        <f>IF(OR(F1129="",J1129=""),"",F1129-J1129)</f>
        <v/>
      </c>
      <c r="L1129" s="86">
        <f>IF(OR(F1129="",J1129="",N(J1129)=0),"",IF(F1129/J1129&lt;=cfg_Crit,"CRITICAL",IF(F1129/J1129&lt;=cfg_Low,"LOW","OK")))</f>
        <v/>
      </c>
      <c r="M1129" s="98">
        <f>IF(B1129="","",DATE(YEAR(B1129),MONTH(B1129),1))</f>
        <v/>
      </c>
      <c r="N1129" s="86">
        <f>IF(OR(B1129="",D1129=""),"","CNT-"&amp;TEXT(ROW()-5,"00000"))</f>
        <v/>
      </c>
      <c r="O1129" s="86">
        <f>IF(P1129="","",D1129&amp;"|"&amp;P1129)</f>
        <v/>
      </c>
      <c r="P1129" s="86">
        <f>IF(OR(D1129="",F1129=""),"",COUNTIFS($D$6:D1129,D1129,$F$6:F1129,"&lt;&gt;"))</f>
        <v/>
      </c>
    </row>
    <row r="1130" ht="20" customHeight="1">
      <c r="B1130" s="93" t="n"/>
      <c r="C1130" s="94">
        <f>IF(B1130="","",WEEKNUM(B1130,21))</f>
        <v/>
      </c>
      <c r="D1130" s="95" t="n"/>
      <c r="E1130" s="86">
        <f>IF(D1130="","",IFERROR(INDEX(Eng_Item,MATCH(D1130,Eng_Label,0)),"not in list"))</f>
        <v/>
      </c>
      <c r="F1130" s="96" t="n"/>
      <c r="G1130" s="87">
        <f>IF(OR(P1130="",N(P1130)&lt;=1),"",INDEX($F$6:$F$3005,MATCH(D1130&amp;"|"&amp;(P1130-1),$O$6:$O$3005,0)))</f>
        <v/>
      </c>
      <c r="H1130" s="87">
        <f>IF(G1130="","",MAX(0,G1130-F1130))</f>
        <v/>
      </c>
      <c r="I1130" s="95" t="n"/>
      <c r="J1130" s="87">
        <f>IF(D1130="","",IFERROR(INDEX(Eng_PAR,MATCH(D1130,Eng_Label,0)),""))</f>
        <v/>
      </c>
      <c r="K1130" s="97">
        <f>IF(OR(F1130="",J1130=""),"",F1130-J1130)</f>
        <v/>
      </c>
      <c r="L1130" s="86">
        <f>IF(OR(F1130="",J1130="",N(J1130)=0),"",IF(F1130/J1130&lt;=cfg_Crit,"CRITICAL",IF(F1130/J1130&lt;=cfg_Low,"LOW","OK")))</f>
        <v/>
      </c>
      <c r="M1130" s="98">
        <f>IF(B1130="","",DATE(YEAR(B1130),MONTH(B1130),1))</f>
        <v/>
      </c>
      <c r="N1130" s="86">
        <f>IF(OR(B1130="",D1130=""),"","CNT-"&amp;TEXT(ROW()-5,"00000"))</f>
        <v/>
      </c>
      <c r="O1130" s="86">
        <f>IF(P1130="","",D1130&amp;"|"&amp;P1130)</f>
        <v/>
      </c>
      <c r="P1130" s="86">
        <f>IF(OR(D1130="",F1130=""),"",COUNTIFS($D$6:D1130,D1130,$F$6:F1130,"&lt;&gt;"))</f>
        <v/>
      </c>
    </row>
    <row r="1131" ht="20" customHeight="1">
      <c r="B1131" s="93" t="n"/>
      <c r="C1131" s="94">
        <f>IF(B1131="","",WEEKNUM(B1131,21))</f>
        <v/>
      </c>
      <c r="D1131" s="95" t="n"/>
      <c r="E1131" s="86">
        <f>IF(D1131="","",IFERROR(INDEX(Eng_Item,MATCH(D1131,Eng_Label,0)),"not in list"))</f>
        <v/>
      </c>
      <c r="F1131" s="96" t="n"/>
      <c r="G1131" s="87">
        <f>IF(OR(P1131="",N(P1131)&lt;=1),"",INDEX($F$6:$F$3005,MATCH(D1131&amp;"|"&amp;(P1131-1),$O$6:$O$3005,0)))</f>
        <v/>
      </c>
      <c r="H1131" s="87">
        <f>IF(G1131="","",MAX(0,G1131-F1131))</f>
        <v/>
      </c>
      <c r="I1131" s="95" t="n"/>
      <c r="J1131" s="87">
        <f>IF(D1131="","",IFERROR(INDEX(Eng_PAR,MATCH(D1131,Eng_Label,0)),""))</f>
        <v/>
      </c>
      <c r="K1131" s="97">
        <f>IF(OR(F1131="",J1131=""),"",F1131-J1131)</f>
        <v/>
      </c>
      <c r="L1131" s="86">
        <f>IF(OR(F1131="",J1131="",N(J1131)=0),"",IF(F1131/J1131&lt;=cfg_Crit,"CRITICAL",IF(F1131/J1131&lt;=cfg_Low,"LOW","OK")))</f>
        <v/>
      </c>
      <c r="M1131" s="98">
        <f>IF(B1131="","",DATE(YEAR(B1131),MONTH(B1131),1))</f>
        <v/>
      </c>
      <c r="N1131" s="86">
        <f>IF(OR(B1131="",D1131=""),"","CNT-"&amp;TEXT(ROW()-5,"00000"))</f>
        <v/>
      </c>
      <c r="O1131" s="86">
        <f>IF(P1131="","",D1131&amp;"|"&amp;P1131)</f>
        <v/>
      </c>
      <c r="P1131" s="86">
        <f>IF(OR(D1131="",F1131=""),"",COUNTIFS($D$6:D1131,D1131,$F$6:F1131,"&lt;&gt;"))</f>
        <v/>
      </c>
    </row>
    <row r="1132" ht="20" customHeight="1">
      <c r="B1132" s="93" t="n"/>
      <c r="C1132" s="94">
        <f>IF(B1132="","",WEEKNUM(B1132,21))</f>
        <v/>
      </c>
      <c r="D1132" s="95" t="n"/>
      <c r="E1132" s="86">
        <f>IF(D1132="","",IFERROR(INDEX(Eng_Item,MATCH(D1132,Eng_Label,0)),"not in list"))</f>
        <v/>
      </c>
      <c r="F1132" s="96" t="n"/>
      <c r="G1132" s="87">
        <f>IF(OR(P1132="",N(P1132)&lt;=1),"",INDEX($F$6:$F$3005,MATCH(D1132&amp;"|"&amp;(P1132-1),$O$6:$O$3005,0)))</f>
        <v/>
      </c>
      <c r="H1132" s="87">
        <f>IF(G1132="","",MAX(0,G1132-F1132))</f>
        <v/>
      </c>
      <c r="I1132" s="95" t="n"/>
      <c r="J1132" s="87">
        <f>IF(D1132="","",IFERROR(INDEX(Eng_PAR,MATCH(D1132,Eng_Label,0)),""))</f>
        <v/>
      </c>
      <c r="K1132" s="97">
        <f>IF(OR(F1132="",J1132=""),"",F1132-J1132)</f>
        <v/>
      </c>
      <c r="L1132" s="86">
        <f>IF(OR(F1132="",J1132="",N(J1132)=0),"",IF(F1132/J1132&lt;=cfg_Crit,"CRITICAL",IF(F1132/J1132&lt;=cfg_Low,"LOW","OK")))</f>
        <v/>
      </c>
      <c r="M1132" s="98">
        <f>IF(B1132="","",DATE(YEAR(B1132),MONTH(B1132),1))</f>
        <v/>
      </c>
      <c r="N1132" s="86">
        <f>IF(OR(B1132="",D1132=""),"","CNT-"&amp;TEXT(ROW()-5,"00000"))</f>
        <v/>
      </c>
      <c r="O1132" s="86">
        <f>IF(P1132="","",D1132&amp;"|"&amp;P1132)</f>
        <v/>
      </c>
      <c r="P1132" s="86">
        <f>IF(OR(D1132="",F1132=""),"",COUNTIFS($D$6:D1132,D1132,$F$6:F1132,"&lt;&gt;"))</f>
        <v/>
      </c>
    </row>
    <row r="1133" ht="20" customHeight="1">
      <c r="B1133" s="93" t="n"/>
      <c r="C1133" s="94">
        <f>IF(B1133="","",WEEKNUM(B1133,21))</f>
        <v/>
      </c>
      <c r="D1133" s="95" t="n"/>
      <c r="E1133" s="86">
        <f>IF(D1133="","",IFERROR(INDEX(Eng_Item,MATCH(D1133,Eng_Label,0)),"not in list"))</f>
        <v/>
      </c>
      <c r="F1133" s="96" t="n"/>
      <c r="G1133" s="87">
        <f>IF(OR(P1133="",N(P1133)&lt;=1),"",INDEX($F$6:$F$3005,MATCH(D1133&amp;"|"&amp;(P1133-1),$O$6:$O$3005,0)))</f>
        <v/>
      </c>
      <c r="H1133" s="87">
        <f>IF(G1133="","",MAX(0,G1133-F1133))</f>
        <v/>
      </c>
      <c r="I1133" s="95" t="n"/>
      <c r="J1133" s="87">
        <f>IF(D1133="","",IFERROR(INDEX(Eng_PAR,MATCH(D1133,Eng_Label,0)),""))</f>
        <v/>
      </c>
      <c r="K1133" s="97">
        <f>IF(OR(F1133="",J1133=""),"",F1133-J1133)</f>
        <v/>
      </c>
      <c r="L1133" s="86">
        <f>IF(OR(F1133="",J1133="",N(J1133)=0),"",IF(F1133/J1133&lt;=cfg_Crit,"CRITICAL",IF(F1133/J1133&lt;=cfg_Low,"LOW","OK")))</f>
        <v/>
      </c>
      <c r="M1133" s="98">
        <f>IF(B1133="","",DATE(YEAR(B1133),MONTH(B1133),1))</f>
        <v/>
      </c>
      <c r="N1133" s="86">
        <f>IF(OR(B1133="",D1133=""),"","CNT-"&amp;TEXT(ROW()-5,"00000"))</f>
        <v/>
      </c>
      <c r="O1133" s="86">
        <f>IF(P1133="","",D1133&amp;"|"&amp;P1133)</f>
        <v/>
      </c>
      <c r="P1133" s="86">
        <f>IF(OR(D1133="",F1133=""),"",COUNTIFS($D$6:D1133,D1133,$F$6:F1133,"&lt;&gt;"))</f>
        <v/>
      </c>
    </row>
    <row r="1134" ht="20" customHeight="1">
      <c r="B1134" s="93" t="n"/>
      <c r="C1134" s="94">
        <f>IF(B1134="","",WEEKNUM(B1134,21))</f>
        <v/>
      </c>
      <c r="D1134" s="95" t="n"/>
      <c r="E1134" s="86">
        <f>IF(D1134="","",IFERROR(INDEX(Eng_Item,MATCH(D1134,Eng_Label,0)),"not in list"))</f>
        <v/>
      </c>
      <c r="F1134" s="96" t="n"/>
      <c r="G1134" s="87">
        <f>IF(OR(P1134="",N(P1134)&lt;=1),"",INDEX($F$6:$F$3005,MATCH(D1134&amp;"|"&amp;(P1134-1),$O$6:$O$3005,0)))</f>
        <v/>
      </c>
      <c r="H1134" s="87">
        <f>IF(G1134="","",MAX(0,G1134-F1134))</f>
        <v/>
      </c>
      <c r="I1134" s="95" t="n"/>
      <c r="J1134" s="87">
        <f>IF(D1134="","",IFERROR(INDEX(Eng_PAR,MATCH(D1134,Eng_Label,0)),""))</f>
        <v/>
      </c>
      <c r="K1134" s="97">
        <f>IF(OR(F1134="",J1134=""),"",F1134-J1134)</f>
        <v/>
      </c>
      <c r="L1134" s="86">
        <f>IF(OR(F1134="",J1134="",N(J1134)=0),"",IF(F1134/J1134&lt;=cfg_Crit,"CRITICAL",IF(F1134/J1134&lt;=cfg_Low,"LOW","OK")))</f>
        <v/>
      </c>
      <c r="M1134" s="98">
        <f>IF(B1134="","",DATE(YEAR(B1134),MONTH(B1134),1))</f>
        <v/>
      </c>
      <c r="N1134" s="86">
        <f>IF(OR(B1134="",D1134=""),"","CNT-"&amp;TEXT(ROW()-5,"00000"))</f>
        <v/>
      </c>
      <c r="O1134" s="86">
        <f>IF(P1134="","",D1134&amp;"|"&amp;P1134)</f>
        <v/>
      </c>
      <c r="P1134" s="86">
        <f>IF(OR(D1134="",F1134=""),"",COUNTIFS($D$6:D1134,D1134,$F$6:F1134,"&lt;&gt;"))</f>
        <v/>
      </c>
    </row>
    <row r="1135" ht="20" customHeight="1">
      <c r="B1135" s="93" t="n"/>
      <c r="C1135" s="94">
        <f>IF(B1135="","",WEEKNUM(B1135,21))</f>
        <v/>
      </c>
      <c r="D1135" s="95" t="n"/>
      <c r="E1135" s="86">
        <f>IF(D1135="","",IFERROR(INDEX(Eng_Item,MATCH(D1135,Eng_Label,0)),"not in list"))</f>
        <v/>
      </c>
      <c r="F1135" s="96" t="n"/>
      <c r="G1135" s="87">
        <f>IF(OR(P1135="",N(P1135)&lt;=1),"",INDEX($F$6:$F$3005,MATCH(D1135&amp;"|"&amp;(P1135-1),$O$6:$O$3005,0)))</f>
        <v/>
      </c>
      <c r="H1135" s="87">
        <f>IF(G1135="","",MAX(0,G1135-F1135))</f>
        <v/>
      </c>
      <c r="I1135" s="95" t="n"/>
      <c r="J1135" s="87">
        <f>IF(D1135="","",IFERROR(INDEX(Eng_PAR,MATCH(D1135,Eng_Label,0)),""))</f>
        <v/>
      </c>
      <c r="K1135" s="97">
        <f>IF(OR(F1135="",J1135=""),"",F1135-J1135)</f>
        <v/>
      </c>
      <c r="L1135" s="86">
        <f>IF(OR(F1135="",J1135="",N(J1135)=0),"",IF(F1135/J1135&lt;=cfg_Crit,"CRITICAL",IF(F1135/J1135&lt;=cfg_Low,"LOW","OK")))</f>
        <v/>
      </c>
      <c r="M1135" s="98">
        <f>IF(B1135="","",DATE(YEAR(B1135),MONTH(B1135),1))</f>
        <v/>
      </c>
      <c r="N1135" s="86">
        <f>IF(OR(B1135="",D1135=""),"","CNT-"&amp;TEXT(ROW()-5,"00000"))</f>
        <v/>
      </c>
      <c r="O1135" s="86">
        <f>IF(P1135="","",D1135&amp;"|"&amp;P1135)</f>
        <v/>
      </c>
      <c r="P1135" s="86">
        <f>IF(OR(D1135="",F1135=""),"",COUNTIFS($D$6:D1135,D1135,$F$6:F1135,"&lt;&gt;"))</f>
        <v/>
      </c>
    </row>
    <row r="1136" ht="20" customHeight="1">
      <c r="B1136" s="93" t="n"/>
      <c r="C1136" s="94">
        <f>IF(B1136="","",WEEKNUM(B1136,21))</f>
        <v/>
      </c>
      <c r="D1136" s="95" t="n"/>
      <c r="E1136" s="86">
        <f>IF(D1136="","",IFERROR(INDEX(Eng_Item,MATCH(D1136,Eng_Label,0)),"not in list"))</f>
        <v/>
      </c>
      <c r="F1136" s="96" t="n"/>
      <c r="G1136" s="87">
        <f>IF(OR(P1136="",N(P1136)&lt;=1),"",INDEX($F$6:$F$3005,MATCH(D1136&amp;"|"&amp;(P1136-1),$O$6:$O$3005,0)))</f>
        <v/>
      </c>
      <c r="H1136" s="87">
        <f>IF(G1136="","",MAX(0,G1136-F1136))</f>
        <v/>
      </c>
      <c r="I1136" s="95" t="n"/>
      <c r="J1136" s="87">
        <f>IF(D1136="","",IFERROR(INDEX(Eng_PAR,MATCH(D1136,Eng_Label,0)),""))</f>
        <v/>
      </c>
      <c r="K1136" s="97">
        <f>IF(OR(F1136="",J1136=""),"",F1136-J1136)</f>
        <v/>
      </c>
      <c r="L1136" s="86">
        <f>IF(OR(F1136="",J1136="",N(J1136)=0),"",IF(F1136/J1136&lt;=cfg_Crit,"CRITICAL",IF(F1136/J1136&lt;=cfg_Low,"LOW","OK")))</f>
        <v/>
      </c>
      <c r="M1136" s="98">
        <f>IF(B1136="","",DATE(YEAR(B1136),MONTH(B1136),1))</f>
        <v/>
      </c>
      <c r="N1136" s="86">
        <f>IF(OR(B1136="",D1136=""),"","CNT-"&amp;TEXT(ROW()-5,"00000"))</f>
        <v/>
      </c>
      <c r="O1136" s="86">
        <f>IF(P1136="","",D1136&amp;"|"&amp;P1136)</f>
        <v/>
      </c>
      <c r="P1136" s="86">
        <f>IF(OR(D1136="",F1136=""),"",COUNTIFS($D$6:D1136,D1136,$F$6:F1136,"&lt;&gt;"))</f>
        <v/>
      </c>
    </row>
    <row r="1137" ht="20" customHeight="1">
      <c r="B1137" s="93" t="n"/>
      <c r="C1137" s="94">
        <f>IF(B1137="","",WEEKNUM(B1137,21))</f>
        <v/>
      </c>
      <c r="D1137" s="95" t="n"/>
      <c r="E1137" s="86">
        <f>IF(D1137="","",IFERROR(INDEX(Eng_Item,MATCH(D1137,Eng_Label,0)),"not in list"))</f>
        <v/>
      </c>
      <c r="F1137" s="96" t="n"/>
      <c r="G1137" s="87">
        <f>IF(OR(P1137="",N(P1137)&lt;=1),"",INDEX($F$6:$F$3005,MATCH(D1137&amp;"|"&amp;(P1137-1),$O$6:$O$3005,0)))</f>
        <v/>
      </c>
      <c r="H1137" s="87">
        <f>IF(G1137="","",MAX(0,G1137-F1137))</f>
        <v/>
      </c>
      <c r="I1137" s="95" t="n"/>
      <c r="J1137" s="87">
        <f>IF(D1137="","",IFERROR(INDEX(Eng_PAR,MATCH(D1137,Eng_Label,0)),""))</f>
        <v/>
      </c>
      <c r="K1137" s="97">
        <f>IF(OR(F1137="",J1137=""),"",F1137-J1137)</f>
        <v/>
      </c>
      <c r="L1137" s="86">
        <f>IF(OR(F1137="",J1137="",N(J1137)=0),"",IF(F1137/J1137&lt;=cfg_Crit,"CRITICAL",IF(F1137/J1137&lt;=cfg_Low,"LOW","OK")))</f>
        <v/>
      </c>
      <c r="M1137" s="98">
        <f>IF(B1137="","",DATE(YEAR(B1137),MONTH(B1137),1))</f>
        <v/>
      </c>
      <c r="N1137" s="86">
        <f>IF(OR(B1137="",D1137=""),"","CNT-"&amp;TEXT(ROW()-5,"00000"))</f>
        <v/>
      </c>
      <c r="O1137" s="86">
        <f>IF(P1137="","",D1137&amp;"|"&amp;P1137)</f>
        <v/>
      </c>
      <c r="P1137" s="86">
        <f>IF(OR(D1137="",F1137=""),"",COUNTIFS($D$6:D1137,D1137,$F$6:F1137,"&lt;&gt;"))</f>
        <v/>
      </c>
    </row>
    <row r="1138" ht="20" customHeight="1">
      <c r="B1138" s="93" t="n"/>
      <c r="C1138" s="94">
        <f>IF(B1138="","",WEEKNUM(B1138,21))</f>
        <v/>
      </c>
      <c r="D1138" s="95" t="n"/>
      <c r="E1138" s="86">
        <f>IF(D1138="","",IFERROR(INDEX(Eng_Item,MATCH(D1138,Eng_Label,0)),"not in list"))</f>
        <v/>
      </c>
      <c r="F1138" s="96" t="n"/>
      <c r="G1138" s="87">
        <f>IF(OR(P1138="",N(P1138)&lt;=1),"",INDEX($F$6:$F$3005,MATCH(D1138&amp;"|"&amp;(P1138-1),$O$6:$O$3005,0)))</f>
        <v/>
      </c>
      <c r="H1138" s="87">
        <f>IF(G1138="","",MAX(0,G1138-F1138))</f>
        <v/>
      </c>
      <c r="I1138" s="95" t="n"/>
      <c r="J1138" s="87">
        <f>IF(D1138="","",IFERROR(INDEX(Eng_PAR,MATCH(D1138,Eng_Label,0)),""))</f>
        <v/>
      </c>
      <c r="K1138" s="97">
        <f>IF(OR(F1138="",J1138=""),"",F1138-J1138)</f>
        <v/>
      </c>
      <c r="L1138" s="86">
        <f>IF(OR(F1138="",J1138="",N(J1138)=0),"",IF(F1138/J1138&lt;=cfg_Crit,"CRITICAL",IF(F1138/J1138&lt;=cfg_Low,"LOW","OK")))</f>
        <v/>
      </c>
      <c r="M1138" s="98">
        <f>IF(B1138="","",DATE(YEAR(B1138),MONTH(B1138),1))</f>
        <v/>
      </c>
      <c r="N1138" s="86">
        <f>IF(OR(B1138="",D1138=""),"","CNT-"&amp;TEXT(ROW()-5,"00000"))</f>
        <v/>
      </c>
      <c r="O1138" s="86">
        <f>IF(P1138="","",D1138&amp;"|"&amp;P1138)</f>
        <v/>
      </c>
      <c r="P1138" s="86">
        <f>IF(OR(D1138="",F1138=""),"",COUNTIFS($D$6:D1138,D1138,$F$6:F1138,"&lt;&gt;"))</f>
        <v/>
      </c>
    </row>
    <row r="1139" ht="20" customHeight="1">
      <c r="B1139" s="93" t="n"/>
      <c r="C1139" s="94">
        <f>IF(B1139="","",WEEKNUM(B1139,21))</f>
        <v/>
      </c>
      <c r="D1139" s="95" t="n"/>
      <c r="E1139" s="86">
        <f>IF(D1139="","",IFERROR(INDEX(Eng_Item,MATCH(D1139,Eng_Label,0)),"not in list"))</f>
        <v/>
      </c>
      <c r="F1139" s="96" t="n"/>
      <c r="G1139" s="87">
        <f>IF(OR(P1139="",N(P1139)&lt;=1),"",INDEX($F$6:$F$3005,MATCH(D1139&amp;"|"&amp;(P1139-1),$O$6:$O$3005,0)))</f>
        <v/>
      </c>
      <c r="H1139" s="87">
        <f>IF(G1139="","",MAX(0,G1139-F1139))</f>
        <v/>
      </c>
      <c r="I1139" s="95" t="n"/>
      <c r="J1139" s="87">
        <f>IF(D1139="","",IFERROR(INDEX(Eng_PAR,MATCH(D1139,Eng_Label,0)),""))</f>
        <v/>
      </c>
      <c r="K1139" s="97">
        <f>IF(OR(F1139="",J1139=""),"",F1139-J1139)</f>
        <v/>
      </c>
      <c r="L1139" s="86">
        <f>IF(OR(F1139="",J1139="",N(J1139)=0),"",IF(F1139/J1139&lt;=cfg_Crit,"CRITICAL",IF(F1139/J1139&lt;=cfg_Low,"LOW","OK")))</f>
        <v/>
      </c>
      <c r="M1139" s="98">
        <f>IF(B1139="","",DATE(YEAR(B1139),MONTH(B1139),1))</f>
        <v/>
      </c>
      <c r="N1139" s="86">
        <f>IF(OR(B1139="",D1139=""),"","CNT-"&amp;TEXT(ROW()-5,"00000"))</f>
        <v/>
      </c>
      <c r="O1139" s="86">
        <f>IF(P1139="","",D1139&amp;"|"&amp;P1139)</f>
        <v/>
      </c>
      <c r="P1139" s="86">
        <f>IF(OR(D1139="",F1139=""),"",COUNTIFS($D$6:D1139,D1139,$F$6:F1139,"&lt;&gt;"))</f>
        <v/>
      </c>
    </row>
    <row r="1140" ht="20" customHeight="1">
      <c r="B1140" s="93" t="n"/>
      <c r="C1140" s="94">
        <f>IF(B1140="","",WEEKNUM(B1140,21))</f>
        <v/>
      </c>
      <c r="D1140" s="95" t="n"/>
      <c r="E1140" s="86">
        <f>IF(D1140="","",IFERROR(INDEX(Eng_Item,MATCH(D1140,Eng_Label,0)),"not in list"))</f>
        <v/>
      </c>
      <c r="F1140" s="96" t="n"/>
      <c r="G1140" s="87">
        <f>IF(OR(P1140="",N(P1140)&lt;=1),"",INDEX($F$6:$F$3005,MATCH(D1140&amp;"|"&amp;(P1140-1),$O$6:$O$3005,0)))</f>
        <v/>
      </c>
      <c r="H1140" s="87">
        <f>IF(G1140="","",MAX(0,G1140-F1140))</f>
        <v/>
      </c>
      <c r="I1140" s="95" t="n"/>
      <c r="J1140" s="87">
        <f>IF(D1140="","",IFERROR(INDEX(Eng_PAR,MATCH(D1140,Eng_Label,0)),""))</f>
        <v/>
      </c>
      <c r="K1140" s="97">
        <f>IF(OR(F1140="",J1140=""),"",F1140-J1140)</f>
        <v/>
      </c>
      <c r="L1140" s="86">
        <f>IF(OR(F1140="",J1140="",N(J1140)=0),"",IF(F1140/J1140&lt;=cfg_Crit,"CRITICAL",IF(F1140/J1140&lt;=cfg_Low,"LOW","OK")))</f>
        <v/>
      </c>
      <c r="M1140" s="98">
        <f>IF(B1140="","",DATE(YEAR(B1140),MONTH(B1140),1))</f>
        <v/>
      </c>
      <c r="N1140" s="86">
        <f>IF(OR(B1140="",D1140=""),"","CNT-"&amp;TEXT(ROW()-5,"00000"))</f>
        <v/>
      </c>
      <c r="O1140" s="86">
        <f>IF(P1140="","",D1140&amp;"|"&amp;P1140)</f>
        <v/>
      </c>
      <c r="P1140" s="86">
        <f>IF(OR(D1140="",F1140=""),"",COUNTIFS($D$6:D1140,D1140,$F$6:F1140,"&lt;&gt;"))</f>
        <v/>
      </c>
    </row>
    <row r="1141" ht="20" customHeight="1">
      <c r="B1141" s="93" t="n"/>
      <c r="C1141" s="94">
        <f>IF(B1141="","",WEEKNUM(B1141,21))</f>
        <v/>
      </c>
      <c r="D1141" s="95" t="n"/>
      <c r="E1141" s="86">
        <f>IF(D1141="","",IFERROR(INDEX(Eng_Item,MATCH(D1141,Eng_Label,0)),"not in list"))</f>
        <v/>
      </c>
      <c r="F1141" s="96" t="n"/>
      <c r="G1141" s="87">
        <f>IF(OR(P1141="",N(P1141)&lt;=1),"",INDEX($F$6:$F$3005,MATCH(D1141&amp;"|"&amp;(P1141-1),$O$6:$O$3005,0)))</f>
        <v/>
      </c>
      <c r="H1141" s="87">
        <f>IF(G1141="","",MAX(0,G1141-F1141))</f>
        <v/>
      </c>
      <c r="I1141" s="95" t="n"/>
      <c r="J1141" s="87">
        <f>IF(D1141="","",IFERROR(INDEX(Eng_PAR,MATCH(D1141,Eng_Label,0)),""))</f>
        <v/>
      </c>
      <c r="K1141" s="97">
        <f>IF(OR(F1141="",J1141=""),"",F1141-J1141)</f>
        <v/>
      </c>
      <c r="L1141" s="86">
        <f>IF(OR(F1141="",J1141="",N(J1141)=0),"",IF(F1141/J1141&lt;=cfg_Crit,"CRITICAL",IF(F1141/J1141&lt;=cfg_Low,"LOW","OK")))</f>
        <v/>
      </c>
      <c r="M1141" s="98">
        <f>IF(B1141="","",DATE(YEAR(B1141),MONTH(B1141),1))</f>
        <v/>
      </c>
      <c r="N1141" s="86">
        <f>IF(OR(B1141="",D1141=""),"","CNT-"&amp;TEXT(ROW()-5,"00000"))</f>
        <v/>
      </c>
      <c r="O1141" s="86">
        <f>IF(P1141="","",D1141&amp;"|"&amp;P1141)</f>
        <v/>
      </c>
      <c r="P1141" s="86">
        <f>IF(OR(D1141="",F1141=""),"",COUNTIFS($D$6:D1141,D1141,$F$6:F1141,"&lt;&gt;"))</f>
        <v/>
      </c>
    </row>
    <row r="1142" ht="20" customHeight="1">
      <c r="B1142" s="93" t="n"/>
      <c r="C1142" s="94">
        <f>IF(B1142="","",WEEKNUM(B1142,21))</f>
        <v/>
      </c>
      <c r="D1142" s="95" t="n"/>
      <c r="E1142" s="86">
        <f>IF(D1142="","",IFERROR(INDEX(Eng_Item,MATCH(D1142,Eng_Label,0)),"not in list"))</f>
        <v/>
      </c>
      <c r="F1142" s="96" t="n"/>
      <c r="G1142" s="87">
        <f>IF(OR(P1142="",N(P1142)&lt;=1),"",INDEX($F$6:$F$3005,MATCH(D1142&amp;"|"&amp;(P1142-1),$O$6:$O$3005,0)))</f>
        <v/>
      </c>
      <c r="H1142" s="87">
        <f>IF(G1142="","",MAX(0,G1142-F1142))</f>
        <v/>
      </c>
      <c r="I1142" s="95" t="n"/>
      <c r="J1142" s="87">
        <f>IF(D1142="","",IFERROR(INDEX(Eng_PAR,MATCH(D1142,Eng_Label,0)),""))</f>
        <v/>
      </c>
      <c r="K1142" s="97">
        <f>IF(OR(F1142="",J1142=""),"",F1142-J1142)</f>
        <v/>
      </c>
      <c r="L1142" s="86">
        <f>IF(OR(F1142="",J1142="",N(J1142)=0),"",IF(F1142/J1142&lt;=cfg_Crit,"CRITICAL",IF(F1142/J1142&lt;=cfg_Low,"LOW","OK")))</f>
        <v/>
      </c>
      <c r="M1142" s="98">
        <f>IF(B1142="","",DATE(YEAR(B1142),MONTH(B1142),1))</f>
        <v/>
      </c>
      <c r="N1142" s="86">
        <f>IF(OR(B1142="",D1142=""),"","CNT-"&amp;TEXT(ROW()-5,"00000"))</f>
        <v/>
      </c>
      <c r="O1142" s="86">
        <f>IF(P1142="","",D1142&amp;"|"&amp;P1142)</f>
        <v/>
      </c>
      <c r="P1142" s="86">
        <f>IF(OR(D1142="",F1142=""),"",COUNTIFS($D$6:D1142,D1142,$F$6:F1142,"&lt;&gt;"))</f>
        <v/>
      </c>
    </row>
    <row r="1143" ht="20" customHeight="1">
      <c r="B1143" s="93" t="n"/>
      <c r="C1143" s="94">
        <f>IF(B1143="","",WEEKNUM(B1143,21))</f>
        <v/>
      </c>
      <c r="D1143" s="95" t="n"/>
      <c r="E1143" s="86">
        <f>IF(D1143="","",IFERROR(INDEX(Eng_Item,MATCH(D1143,Eng_Label,0)),"not in list"))</f>
        <v/>
      </c>
      <c r="F1143" s="96" t="n"/>
      <c r="G1143" s="87">
        <f>IF(OR(P1143="",N(P1143)&lt;=1),"",INDEX($F$6:$F$3005,MATCH(D1143&amp;"|"&amp;(P1143-1),$O$6:$O$3005,0)))</f>
        <v/>
      </c>
      <c r="H1143" s="87">
        <f>IF(G1143="","",MAX(0,G1143-F1143))</f>
        <v/>
      </c>
      <c r="I1143" s="95" t="n"/>
      <c r="J1143" s="87">
        <f>IF(D1143="","",IFERROR(INDEX(Eng_PAR,MATCH(D1143,Eng_Label,0)),""))</f>
        <v/>
      </c>
      <c r="K1143" s="97">
        <f>IF(OR(F1143="",J1143=""),"",F1143-J1143)</f>
        <v/>
      </c>
      <c r="L1143" s="86">
        <f>IF(OR(F1143="",J1143="",N(J1143)=0),"",IF(F1143/J1143&lt;=cfg_Crit,"CRITICAL",IF(F1143/J1143&lt;=cfg_Low,"LOW","OK")))</f>
        <v/>
      </c>
      <c r="M1143" s="98">
        <f>IF(B1143="","",DATE(YEAR(B1143),MONTH(B1143),1))</f>
        <v/>
      </c>
      <c r="N1143" s="86">
        <f>IF(OR(B1143="",D1143=""),"","CNT-"&amp;TEXT(ROW()-5,"00000"))</f>
        <v/>
      </c>
      <c r="O1143" s="86">
        <f>IF(P1143="","",D1143&amp;"|"&amp;P1143)</f>
        <v/>
      </c>
      <c r="P1143" s="86">
        <f>IF(OR(D1143="",F1143=""),"",COUNTIFS($D$6:D1143,D1143,$F$6:F1143,"&lt;&gt;"))</f>
        <v/>
      </c>
    </row>
    <row r="1144" ht="20" customHeight="1">
      <c r="B1144" s="93" t="n"/>
      <c r="C1144" s="94">
        <f>IF(B1144="","",WEEKNUM(B1144,21))</f>
        <v/>
      </c>
      <c r="D1144" s="95" t="n"/>
      <c r="E1144" s="86">
        <f>IF(D1144="","",IFERROR(INDEX(Eng_Item,MATCH(D1144,Eng_Label,0)),"not in list"))</f>
        <v/>
      </c>
      <c r="F1144" s="96" t="n"/>
      <c r="G1144" s="87">
        <f>IF(OR(P1144="",N(P1144)&lt;=1),"",INDEX($F$6:$F$3005,MATCH(D1144&amp;"|"&amp;(P1144-1),$O$6:$O$3005,0)))</f>
        <v/>
      </c>
      <c r="H1144" s="87">
        <f>IF(G1144="","",MAX(0,G1144-F1144))</f>
        <v/>
      </c>
      <c r="I1144" s="95" t="n"/>
      <c r="J1144" s="87">
        <f>IF(D1144="","",IFERROR(INDEX(Eng_PAR,MATCH(D1144,Eng_Label,0)),""))</f>
        <v/>
      </c>
      <c r="K1144" s="97">
        <f>IF(OR(F1144="",J1144=""),"",F1144-J1144)</f>
        <v/>
      </c>
      <c r="L1144" s="86">
        <f>IF(OR(F1144="",J1144="",N(J1144)=0),"",IF(F1144/J1144&lt;=cfg_Crit,"CRITICAL",IF(F1144/J1144&lt;=cfg_Low,"LOW","OK")))</f>
        <v/>
      </c>
      <c r="M1144" s="98">
        <f>IF(B1144="","",DATE(YEAR(B1144),MONTH(B1144),1))</f>
        <v/>
      </c>
      <c r="N1144" s="86">
        <f>IF(OR(B1144="",D1144=""),"","CNT-"&amp;TEXT(ROW()-5,"00000"))</f>
        <v/>
      </c>
      <c r="O1144" s="86">
        <f>IF(P1144="","",D1144&amp;"|"&amp;P1144)</f>
        <v/>
      </c>
      <c r="P1144" s="86">
        <f>IF(OR(D1144="",F1144=""),"",COUNTIFS($D$6:D1144,D1144,$F$6:F1144,"&lt;&gt;"))</f>
        <v/>
      </c>
    </row>
    <row r="1145" ht="20" customHeight="1">
      <c r="B1145" s="93" t="n"/>
      <c r="C1145" s="94">
        <f>IF(B1145="","",WEEKNUM(B1145,21))</f>
        <v/>
      </c>
      <c r="D1145" s="95" t="n"/>
      <c r="E1145" s="86">
        <f>IF(D1145="","",IFERROR(INDEX(Eng_Item,MATCH(D1145,Eng_Label,0)),"not in list"))</f>
        <v/>
      </c>
      <c r="F1145" s="96" t="n"/>
      <c r="G1145" s="87">
        <f>IF(OR(P1145="",N(P1145)&lt;=1),"",INDEX($F$6:$F$3005,MATCH(D1145&amp;"|"&amp;(P1145-1),$O$6:$O$3005,0)))</f>
        <v/>
      </c>
      <c r="H1145" s="87">
        <f>IF(G1145="","",MAX(0,G1145-F1145))</f>
        <v/>
      </c>
      <c r="I1145" s="95" t="n"/>
      <c r="J1145" s="87">
        <f>IF(D1145="","",IFERROR(INDEX(Eng_PAR,MATCH(D1145,Eng_Label,0)),""))</f>
        <v/>
      </c>
      <c r="K1145" s="97">
        <f>IF(OR(F1145="",J1145=""),"",F1145-J1145)</f>
        <v/>
      </c>
      <c r="L1145" s="86">
        <f>IF(OR(F1145="",J1145="",N(J1145)=0),"",IF(F1145/J1145&lt;=cfg_Crit,"CRITICAL",IF(F1145/J1145&lt;=cfg_Low,"LOW","OK")))</f>
        <v/>
      </c>
      <c r="M1145" s="98">
        <f>IF(B1145="","",DATE(YEAR(B1145),MONTH(B1145),1))</f>
        <v/>
      </c>
      <c r="N1145" s="86">
        <f>IF(OR(B1145="",D1145=""),"","CNT-"&amp;TEXT(ROW()-5,"00000"))</f>
        <v/>
      </c>
      <c r="O1145" s="86">
        <f>IF(P1145="","",D1145&amp;"|"&amp;P1145)</f>
        <v/>
      </c>
      <c r="P1145" s="86">
        <f>IF(OR(D1145="",F1145=""),"",COUNTIFS($D$6:D1145,D1145,$F$6:F1145,"&lt;&gt;"))</f>
        <v/>
      </c>
    </row>
    <row r="1146" ht="20" customHeight="1">
      <c r="B1146" s="93" t="n"/>
      <c r="C1146" s="94">
        <f>IF(B1146="","",WEEKNUM(B1146,21))</f>
        <v/>
      </c>
      <c r="D1146" s="95" t="n"/>
      <c r="E1146" s="86">
        <f>IF(D1146="","",IFERROR(INDEX(Eng_Item,MATCH(D1146,Eng_Label,0)),"not in list"))</f>
        <v/>
      </c>
      <c r="F1146" s="96" t="n"/>
      <c r="G1146" s="87">
        <f>IF(OR(P1146="",N(P1146)&lt;=1),"",INDEX($F$6:$F$3005,MATCH(D1146&amp;"|"&amp;(P1146-1),$O$6:$O$3005,0)))</f>
        <v/>
      </c>
      <c r="H1146" s="87">
        <f>IF(G1146="","",MAX(0,G1146-F1146))</f>
        <v/>
      </c>
      <c r="I1146" s="95" t="n"/>
      <c r="J1146" s="87">
        <f>IF(D1146="","",IFERROR(INDEX(Eng_PAR,MATCH(D1146,Eng_Label,0)),""))</f>
        <v/>
      </c>
      <c r="K1146" s="97">
        <f>IF(OR(F1146="",J1146=""),"",F1146-J1146)</f>
        <v/>
      </c>
      <c r="L1146" s="86">
        <f>IF(OR(F1146="",J1146="",N(J1146)=0),"",IF(F1146/J1146&lt;=cfg_Crit,"CRITICAL",IF(F1146/J1146&lt;=cfg_Low,"LOW","OK")))</f>
        <v/>
      </c>
      <c r="M1146" s="98">
        <f>IF(B1146="","",DATE(YEAR(B1146),MONTH(B1146),1))</f>
        <v/>
      </c>
      <c r="N1146" s="86">
        <f>IF(OR(B1146="",D1146=""),"","CNT-"&amp;TEXT(ROW()-5,"00000"))</f>
        <v/>
      </c>
      <c r="O1146" s="86">
        <f>IF(P1146="","",D1146&amp;"|"&amp;P1146)</f>
        <v/>
      </c>
      <c r="P1146" s="86">
        <f>IF(OR(D1146="",F1146=""),"",COUNTIFS($D$6:D1146,D1146,$F$6:F1146,"&lt;&gt;"))</f>
        <v/>
      </c>
    </row>
    <row r="1147" ht="20" customHeight="1">
      <c r="B1147" s="93" t="n"/>
      <c r="C1147" s="94">
        <f>IF(B1147="","",WEEKNUM(B1147,21))</f>
        <v/>
      </c>
      <c r="D1147" s="95" t="n"/>
      <c r="E1147" s="86">
        <f>IF(D1147="","",IFERROR(INDEX(Eng_Item,MATCH(D1147,Eng_Label,0)),"not in list"))</f>
        <v/>
      </c>
      <c r="F1147" s="96" t="n"/>
      <c r="G1147" s="87">
        <f>IF(OR(P1147="",N(P1147)&lt;=1),"",INDEX($F$6:$F$3005,MATCH(D1147&amp;"|"&amp;(P1147-1),$O$6:$O$3005,0)))</f>
        <v/>
      </c>
      <c r="H1147" s="87">
        <f>IF(G1147="","",MAX(0,G1147-F1147))</f>
        <v/>
      </c>
      <c r="I1147" s="95" t="n"/>
      <c r="J1147" s="87">
        <f>IF(D1147="","",IFERROR(INDEX(Eng_PAR,MATCH(D1147,Eng_Label,0)),""))</f>
        <v/>
      </c>
      <c r="K1147" s="97">
        <f>IF(OR(F1147="",J1147=""),"",F1147-J1147)</f>
        <v/>
      </c>
      <c r="L1147" s="86">
        <f>IF(OR(F1147="",J1147="",N(J1147)=0),"",IF(F1147/J1147&lt;=cfg_Crit,"CRITICAL",IF(F1147/J1147&lt;=cfg_Low,"LOW","OK")))</f>
        <v/>
      </c>
      <c r="M1147" s="98">
        <f>IF(B1147="","",DATE(YEAR(B1147),MONTH(B1147),1))</f>
        <v/>
      </c>
      <c r="N1147" s="86">
        <f>IF(OR(B1147="",D1147=""),"","CNT-"&amp;TEXT(ROW()-5,"00000"))</f>
        <v/>
      </c>
      <c r="O1147" s="86">
        <f>IF(P1147="","",D1147&amp;"|"&amp;P1147)</f>
        <v/>
      </c>
      <c r="P1147" s="86">
        <f>IF(OR(D1147="",F1147=""),"",COUNTIFS($D$6:D1147,D1147,$F$6:F1147,"&lt;&gt;"))</f>
        <v/>
      </c>
    </row>
    <row r="1148" ht="20" customHeight="1">
      <c r="B1148" s="93" t="n"/>
      <c r="C1148" s="94">
        <f>IF(B1148="","",WEEKNUM(B1148,21))</f>
        <v/>
      </c>
      <c r="D1148" s="95" t="n"/>
      <c r="E1148" s="86">
        <f>IF(D1148="","",IFERROR(INDEX(Eng_Item,MATCH(D1148,Eng_Label,0)),"not in list"))</f>
        <v/>
      </c>
      <c r="F1148" s="96" t="n"/>
      <c r="G1148" s="87">
        <f>IF(OR(P1148="",N(P1148)&lt;=1),"",INDEX($F$6:$F$3005,MATCH(D1148&amp;"|"&amp;(P1148-1),$O$6:$O$3005,0)))</f>
        <v/>
      </c>
      <c r="H1148" s="87">
        <f>IF(G1148="","",MAX(0,G1148-F1148))</f>
        <v/>
      </c>
      <c r="I1148" s="95" t="n"/>
      <c r="J1148" s="87">
        <f>IF(D1148="","",IFERROR(INDEX(Eng_PAR,MATCH(D1148,Eng_Label,0)),""))</f>
        <v/>
      </c>
      <c r="K1148" s="97">
        <f>IF(OR(F1148="",J1148=""),"",F1148-J1148)</f>
        <v/>
      </c>
      <c r="L1148" s="86">
        <f>IF(OR(F1148="",J1148="",N(J1148)=0),"",IF(F1148/J1148&lt;=cfg_Crit,"CRITICAL",IF(F1148/J1148&lt;=cfg_Low,"LOW","OK")))</f>
        <v/>
      </c>
      <c r="M1148" s="98">
        <f>IF(B1148="","",DATE(YEAR(B1148),MONTH(B1148),1))</f>
        <v/>
      </c>
      <c r="N1148" s="86">
        <f>IF(OR(B1148="",D1148=""),"","CNT-"&amp;TEXT(ROW()-5,"00000"))</f>
        <v/>
      </c>
      <c r="O1148" s="86">
        <f>IF(P1148="","",D1148&amp;"|"&amp;P1148)</f>
        <v/>
      </c>
      <c r="P1148" s="86">
        <f>IF(OR(D1148="",F1148=""),"",COUNTIFS($D$6:D1148,D1148,$F$6:F1148,"&lt;&gt;"))</f>
        <v/>
      </c>
    </row>
    <row r="1149" ht="20" customHeight="1">
      <c r="B1149" s="93" t="n"/>
      <c r="C1149" s="94">
        <f>IF(B1149="","",WEEKNUM(B1149,21))</f>
        <v/>
      </c>
      <c r="D1149" s="95" t="n"/>
      <c r="E1149" s="86">
        <f>IF(D1149="","",IFERROR(INDEX(Eng_Item,MATCH(D1149,Eng_Label,0)),"not in list"))</f>
        <v/>
      </c>
      <c r="F1149" s="96" t="n"/>
      <c r="G1149" s="87">
        <f>IF(OR(P1149="",N(P1149)&lt;=1),"",INDEX($F$6:$F$3005,MATCH(D1149&amp;"|"&amp;(P1149-1),$O$6:$O$3005,0)))</f>
        <v/>
      </c>
      <c r="H1149" s="87">
        <f>IF(G1149="","",MAX(0,G1149-F1149))</f>
        <v/>
      </c>
      <c r="I1149" s="95" t="n"/>
      <c r="J1149" s="87">
        <f>IF(D1149="","",IFERROR(INDEX(Eng_PAR,MATCH(D1149,Eng_Label,0)),""))</f>
        <v/>
      </c>
      <c r="K1149" s="97">
        <f>IF(OR(F1149="",J1149=""),"",F1149-J1149)</f>
        <v/>
      </c>
      <c r="L1149" s="86">
        <f>IF(OR(F1149="",J1149="",N(J1149)=0),"",IF(F1149/J1149&lt;=cfg_Crit,"CRITICAL",IF(F1149/J1149&lt;=cfg_Low,"LOW","OK")))</f>
        <v/>
      </c>
      <c r="M1149" s="98">
        <f>IF(B1149="","",DATE(YEAR(B1149),MONTH(B1149),1))</f>
        <v/>
      </c>
      <c r="N1149" s="86">
        <f>IF(OR(B1149="",D1149=""),"","CNT-"&amp;TEXT(ROW()-5,"00000"))</f>
        <v/>
      </c>
      <c r="O1149" s="86">
        <f>IF(P1149="","",D1149&amp;"|"&amp;P1149)</f>
        <v/>
      </c>
      <c r="P1149" s="86">
        <f>IF(OR(D1149="",F1149=""),"",COUNTIFS($D$6:D1149,D1149,$F$6:F1149,"&lt;&gt;"))</f>
        <v/>
      </c>
    </row>
    <row r="1150" ht="20" customHeight="1">
      <c r="B1150" s="93" t="n"/>
      <c r="C1150" s="94">
        <f>IF(B1150="","",WEEKNUM(B1150,21))</f>
        <v/>
      </c>
      <c r="D1150" s="95" t="n"/>
      <c r="E1150" s="86">
        <f>IF(D1150="","",IFERROR(INDEX(Eng_Item,MATCH(D1150,Eng_Label,0)),"not in list"))</f>
        <v/>
      </c>
      <c r="F1150" s="96" t="n"/>
      <c r="G1150" s="87">
        <f>IF(OR(P1150="",N(P1150)&lt;=1),"",INDEX($F$6:$F$3005,MATCH(D1150&amp;"|"&amp;(P1150-1),$O$6:$O$3005,0)))</f>
        <v/>
      </c>
      <c r="H1150" s="87">
        <f>IF(G1150="","",MAX(0,G1150-F1150))</f>
        <v/>
      </c>
      <c r="I1150" s="95" t="n"/>
      <c r="J1150" s="87">
        <f>IF(D1150="","",IFERROR(INDEX(Eng_PAR,MATCH(D1150,Eng_Label,0)),""))</f>
        <v/>
      </c>
      <c r="K1150" s="97">
        <f>IF(OR(F1150="",J1150=""),"",F1150-J1150)</f>
        <v/>
      </c>
      <c r="L1150" s="86">
        <f>IF(OR(F1150="",J1150="",N(J1150)=0),"",IF(F1150/J1150&lt;=cfg_Crit,"CRITICAL",IF(F1150/J1150&lt;=cfg_Low,"LOW","OK")))</f>
        <v/>
      </c>
      <c r="M1150" s="98">
        <f>IF(B1150="","",DATE(YEAR(B1150),MONTH(B1150),1))</f>
        <v/>
      </c>
      <c r="N1150" s="86">
        <f>IF(OR(B1150="",D1150=""),"","CNT-"&amp;TEXT(ROW()-5,"00000"))</f>
        <v/>
      </c>
      <c r="O1150" s="86">
        <f>IF(P1150="","",D1150&amp;"|"&amp;P1150)</f>
        <v/>
      </c>
      <c r="P1150" s="86">
        <f>IF(OR(D1150="",F1150=""),"",COUNTIFS($D$6:D1150,D1150,$F$6:F1150,"&lt;&gt;"))</f>
        <v/>
      </c>
    </row>
    <row r="1151" ht="20" customHeight="1">
      <c r="B1151" s="93" t="n"/>
      <c r="C1151" s="94">
        <f>IF(B1151="","",WEEKNUM(B1151,21))</f>
        <v/>
      </c>
      <c r="D1151" s="95" t="n"/>
      <c r="E1151" s="86">
        <f>IF(D1151="","",IFERROR(INDEX(Eng_Item,MATCH(D1151,Eng_Label,0)),"not in list"))</f>
        <v/>
      </c>
      <c r="F1151" s="96" t="n"/>
      <c r="G1151" s="87">
        <f>IF(OR(P1151="",N(P1151)&lt;=1),"",INDEX($F$6:$F$3005,MATCH(D1151&amp;"|"&amp;(P1151-1),$O$6:$O$3005,0)))</f>
        <v/>
      </c>
      <c r="H1151" s="87">
        <f>IF(G1151="","",MAX(0,G1151-F1151))</f>
        <v/>
      </c>
      <c r="I1151" s="95" t="n"/>
      <c r="J1151" s="87">
        <f>IF(D1151="","",IFERROR(INDEX(Eng_PAR,MATCH(D1151,Eng_Label,0)),""))</f>
        <v/>
      </c>
      <c r="K1151" s="97">
        <f>IF(OR(F1151="",J1151=""),"",F1151-J1151)</f>
        <v/>
      </c>
      <c r="L1151" s="86">
        <f>IF(OR(F1151="",J1151="",N(J1151)=0),"",IF(F1151/J1151&lt;=cfg_Crit,"CRITICAL",IF(F1151/J1151&lt;=cfg_Low,"LOW","OK")))</f>
        <v/>
      </c>
      <c r="M1151" s="98">
        <f>IF(B1151="","",DATE(YEAR(B1151),MONTH(B1151),1))</f>
        <v/>
      </c>
      <c r="N1151" s="86">
        <f>IF(OR(B1151="",D1151=""),"","CNT-"&amp;TEXT(ROW()-5,"00000"))</f>
        <v/>
      </c>
      <c r="O1151" s="86">
        <f>IF(P1151="","",D1151&amp;"|"&amp;P1151)</f>
        <v/>
      </c>
      <c r="P1151" s="86">
        <f>IF(OR(D1151="",F1151=""),"",COUNTIFS($D$6:D1151,D1151,$F$6:F1151,"&lt;&gt;"))</f>
        <v/>
      </c>
    </row>
    <row r="1152" ht="20" customHeight="1">
      <c r="B1152" s="93" t="n"/>
      <c r="C1152" s="94">
        <f>IF(B1152="","",WEEKNUM(B1152,21))</f>
        <v/>
      </c>
      <c r="D1152" s="95" t="n"/>
      <c r="E1152" s="86">
        <f>IF(D1152="","",IFERROR(INDEX(Eng_Item,MATCH(D1152,Eng_Label,0)),"not in list"))</f>
        <v/>
      </c>
      <c r="F1152" s="96" t="n"/>
      <c r="G1152" s="87">
        <f>IF(OR(P1152="",N(P1152)&lt;=1),"",INDEX($F$6:$F$3005,MATCH(D1152&amp;"|"&amp;(P1152-1),$O$6:$O$3005,0)))</f>
        <v/>
      </c>
      <c r="H1152" s="87">
        <f>IF(G1152="","",MAX(0,G1152-F1152))</f>
        <v/>
      </c>
      <c r="I1152" s="95" t="n"/>
      <c r="J1152" s="87">
        <f>IF(D1152="","",IFERROR(INDEX(Eng_PAR,MATCH(D1152,Eng_Label,0)),""))</f>
        <v/>
      </c>
      <c r="K1152" s="97">
        <f>IF(OR(F1152="",J1152=""),"",F1152-J1152)</f>
        <v/>
      </c>
      <c r="L1152" s="86">
        <f>IF(OR(F1152="",J1152="",N(J1152)=0),"",IF(F1152/J1152&lt;=cfg_Crit,"CRITICAL",IF(F1152/J1152&lt;=cfg_Low,"LOW","OK")))</f>
        <v/>
      </c>
      <c r="M1152" s="98">
        <f>IF(B1152="","",DATE(YEAR(B1152),MONTH(B1152),1))</f>
        <v/>
      </c>
      <c r="N1152" s="86">
        <f>IF(OR(B1152="",D1152=""),"","CNT-"&amp;TEXT(ROW()-5,"00000"))</f>
        <v/>
      </c>
      <c r="O1152" s="86">
        <f>IF(P1152="","",D1152&amp;"|"&amp;P1152)</f>
        <v/>
      </c>
      <c r="P1152" s="86">
        <f>IF(OR(D1152="",F1152=""),"",COUNTIFS($D$6:D1152,D1152,$F$6:F1152,"&lt;&gt;"))</f>
        <v/>
      </c>
    </row>
    <row r="1153" ht="20" customHeight="1">
      <c r="B1153" s="93" t="n"/>
      <c r="C1153" s="94">
        <f>IF(B1153="","",WEEKNUM(B1153,21))</f>
        <v/>
      </c>
      <c r="D1153" s="95" t="n"/>
      <c r="E1153" s="86">
        <f>IF(D1153="","",IFERROR(INDEX(Eng_Item,MATCH(D1153,Eng_Label,0)),"not in list"))</f>
        <v/>
      </c>
      <c r="F1153" s="96" t="n"/>
      <c r="G1153" s="87">
        <f>IF(OR(P1153="",N(P1153)&lt;=1),"",INDEX($F$6:$F$3005,MATCH(D1153&amp;"|"&amp;(P1153-1),$O$6:$O$3005,0)))</f>
        <v/>
      </c>
      <c r="H1153" s="87">
        <f>IF(G1153="","",MAX(0,G1153-F1153))</f>
        <v/>
      </c>
      <c r="I1153" s="95" t="n"/>
      <c r="J1153" s="87">
        <f>IF(D1153="","",IFERROR(INDEX(Eng_PAR,MATCH(D1153,Eng_Label,0)),""))</f>
        <v/>
      </c>
      <c r="K1153" s="97">
        <f>IF(OR(F1153="",J1153=""),"",F1153-J1153)</f>
        <v/>
      </c>
      <c r="L1153" s="86">
        <f>IF(OR(F1153="",J1153="",N(J1153)=0),"",IF(F1153/J1153&lt;=cfg_Crit,"CRITICAL",IF(F1153/J1153&lt;=cfg_Low,"LOW","OK")))</f>
        <v/>
      </c>
      <c r="M1153" s="98">
        <f>IF(B1153="","",DATE(YEAR(B1153),MONTH(B1153),1))</f>
        <v/>
      </c>
      <c r="N1153" s="86">
        <f>IF(OR(B1153="",D1153=""),"","CNT-"&amp;TEXT(ROW()-5,"00000"))</f>
        <v/>
      </c>
      <c r="O1153" s="86">
        <f>IF(P1153="","",D1153&amp;"|"&amp;P1153)</f>
        <v/>
      </c>
      <c r="P1153" s="86">
        <f>IF(OR(D1153="",F1153=""),"",COUNTIFS($D$6:D1153,D1153,$F$6:F1153,"&lt;&gt;"))</f>
        <v/>
      </c>
    </row>
    <row r="1154" ht="20" customHeight="1">
      <c r="B1154" s="93" t="n"/>
      <c r="C1154" s="94">
        <f>IF(B1154="","",WEEKNUM(B1154,21))</f>
        <v/>
      </c>
      <c r="D1154" s="95" t="n"/>
      <c r="E1154" s="86">
        <f>IF(D1154="","",IFERROR(INDEX(Eng_Item,MATCH(D1154,Eng_Label,0)),"not in list"))</f>
        <v/>
      </c>
      <c r="F1154" s="96" t="n"/>
      <c r="G1154" s="87">
        <f>IF(OR(P1154="",N(P1154)&lt;=1),"",INDEX($F$6:$F$3005,MATCH(D1154&amp;"|"&amp;(P1154-1),$O$6:$O$3005,0)))</f>
        <v/>
      </c>
      <c r="H1154" s="87">
        <f>IF(G1154="","",MAX(0,G1154-F1154))</f>
        <v/>
      </c>
      <c r="I1154" s="95" t="n"/>
      <c r="J1154" s="87">
        <f>IF(D1154="","",IFERROR(INDEX(Eng_PAR,MATCH(D1154,Eng_Label,0)),""))</f>
        <v/>
      </c>
      <c r="K1154" s="97">
        <f>IF(OR(F1154="",J1154=""),"",F1154-J1154)</f>
        <v/>
      </c>
      <c r="L1154" s="86">
        <f>IF(OR(F1154="",J1154="",N(J1154)=0),"",IF(F1154/J1154&lt;=cfg_Crit,"CRITICAL",IF(F1154/J1154&lt;=cfg_Low,"LOW","OK")))</f>
        <v/>
      </c>
      <c r="M1154" s="98">
        <f>IF(B1154="","",DATE(YEAR(B1154),MONTH(B1154),1))</f>
        <v/>
      </c>
      <c r="N1154" s="86">
        <f>IF(OR(B1154="",D1154=""),"","CNT-"&amp;TEXT(ROW()-5,"00000"))</f>
        <v/>
      </c>
      <c r="O1154" s="86">
        <f>IF(P1154="","",D1154&amp;"|"&amp;P1154)</f>
        <v/>
      </c>
      <c r="P1154" s="86">
        <f>IF(OR(D1154="",F1154=""),"",COUNTIFS($D$6:D1154,D1154,$F$6:F1154,"&lt;&gt;"))</f>
        <v/>
      </c>
    </row>
    <row r="1155" ht="20" customHeight="1">
      <c r="B1155" s="93" t="n"/>
      <c r="C1155" s="94">
        <f>IF(B1155="","",WEEKNUM(B1155,21))</f>
        <v/>
      </c>
      <c r="D1155" s="95" t="n"/>
      <c r="E1155" s="86">
        <f>IF(D1155="","",IFERROR(INDEX(Eng_Item,MATCH(D1155,Eng_Label,0)),"not in list"))</f>
        <v/>
      </c>
      <c r="F1155" s="96" t="n"/>
      <c r="G1155" s="87">
        <f>IF(OR(P1155="",N(P1155)&lt;=1),"",INDEX($F$6:$F$3005,MATCH(D1155&amp;"|"&amp;(P1155-1),$O$6:$O$3005,0)))</f>
        <v/>
      </c>
      <c r="H1155" s="87">
        <f>IF(G1155="","",MAX(0,G1155-F1155))</f>
        <v/>
      </c>
      <c r="I1155" s="95" t="n"/>
      <c r="J1155" s="87">
        <f>IF(D1155="","",IFERROR(INDEX(Eng_PAR,MATCH(D1155,Eng_Label,0)),""))</f>
        <v/>
      </c>
      <c r="K1155" s="97">
        <f>IF(OR(F1155="",J1155=""),"",F1155-J1155)</f>
        <v/>
      </c>
      <c r="L1155" s="86">
        <f>IF(OR(F1155="",J1155="",N(J1155)=0),"",IF(F1155/J1155&lt;=cfg_Crit,"CRITICAL",IF(F1155/J1155&lt;=cfg_Low,"LOW","OK")))</f>
        <v/>
      </c>
      <c r="M1155" s="98">
        <f>IF(B1155="","",DATE(YEAR(B1155),MONTH(B1155),1))</f>
        <v/>
      </c>
      <c r="N1155" s="86">
        <f>IF(OR(B1155="",D1155=""),"","CNT-"&amp;TEXT(ROW()-5,"00000"))</f>
        <v/>
      </c>
      <c r="O1155" s="86">
        <f>IF(P1155="","",D1155&amp;"|"&amp;P1155)</f>
        <v/>
      </c>
      <c r="P1155" s="86">
        <f>IF(OR(D1155="",F1155=""),"",COUNTIFS($D$6:D1155,D1155,$F$6:F1155,"&lt;&gt;"))</f>
        <v/>
      </c>
    </row>
    <row r="1156" ht="20" customHeight="1">
      <c r="B1156" s="93" t="n"/>
      <c r="C1156" s="94">
        <f>IF(B1156="","",WEEKNUM(B1156,21))</f>
        <v/>
      </c>
      <c r="D1156" s="95" t="n"/>
      <c r="E1156" s="86">
        <f>IF(D1156="","",IFERROR(INDEX(Eng_Item,MATCH(D1156,Eng_Label,0)),"not in list"))</f>
        <v/>
      </c>
      <c r="F1156" s="96" t="n"/>
      <c r="G1156" s="87">
        <f>IF(OR(P1156="",N(P1156)&lt;=1),"",INDEX($F$6:$F$3005,MATCH(D1156&amp;"|"&amp;(P1156-1),$O$6:$O$3005,0)))</f>
        <v/>
      </c>
      <c r="H1156" s="87">
        <f>IF(G1156="","",MAX(0,G1156-F1156))</f>
        <v/>
      </c>
      <c r="I1156" s="95" t="n"/>
      <c r="J1156" s="87">
        <f>IF(D1156="","",IFERROR(INDEX(Eng_PAR,MATCH(D1156,Eng_Label,0)),""))</f>
        <v/>
      </c>
      <c r="K1156" s="97">
        <f>IF(OR(F1156="",J1156=""),"",F1156-J1156)</f>
        <v/>
      </c>
      <c r="L1156" s="86">
        <f>IF(OR(F1156="",J1156="",N(J1156)=0),"",IF(F1156/J1156&lt;=cfg_Crit,"CRITICAL",IF(F1156/J1156&lt;=cfg_Low,"LOW","OK")))</f>
        <v/>
      </c>
      <c r="M1156" s="98">
        <f>IF(B1156="","",DATE(YEAR(B1156),MONTH(B1156),1))</f>
        <v/>
      </c>
      <c r="N1156" s="86">
        <f>IF(OR(B1156="",D1156=""),"","CNT-"&amp;TEXT(ROW()-5,"00000"))</f>
        <v/>
      </c>
      <c r="O1156" s="86">
        <f>IF(P1156="","",D1156&amp;"|"&amp;P1156)</f>
        <v/>
      </c>
      <c r="P1156" s="86">
        <f>IF(OR(D1156="",F1156=""),"",COUNTIFS($D$6:D1156,D1156,$F$6:F1156,"&lt;&gt;"))</f>
        <v/>
      </c>
    </row>
    <row r="1157" ht="20" customHeight="1">
      <c r="B1157" s="93" t="n"/>
      <c r="C1157" s="94">
        <f>IF(B1157="","",WEEKNUM(B1157,21))</f>
        <v/>
      </c>
      <c r="D1157" s="95" t="n"/>
      <c r="E1157" s="86">
        <f>IF(D1157="","",IFERROR(INDEX(Eng_Item,MATCH(D1157,Eng_Label,0)),"not in list"))</f>
        <v/>
      </c>
      <c r="F1157" s="96" t="n"/>
      <c r="G1157" s="87">
        <f>IF(OR(P1157="",N(P1157)&lt;=1),"",INDEX($F$6:$F$3005,MATCH(D1157&amp;"|"&amp;(P1157-1),$O$6:$O$3005,0)))</f>
        <v/>
      </c>
      <c r="H1157" s="87">
        <f>IF(G1157="","",MAX(0,G1157-F1157))</f>
        <v/>
      </c>
      <c r="I1157" s="95" t="n"/>
      <c r="J1157" s="87">
        <f>IF(D1157="","",IFERROR(INDEX(Eng_PAR,MATCH(D1157,Eng_Label,0)),""))</f>
        <v/>
      </c>
      <c r="K1157" s="97">
        <f>IF(OR(F1157="",J1157=""),"",F1157-J1157)</f>
        <v/>
      </c>
      <c r="L1157" s="86">
        <f>IF(OR(F1157="",J1157="",N(J1157)=0),"",IF(F1157/J1157&lt;=cfg_Crit,"CRITICAL",IF(F1157/J1157&lt;=cfg_Low,"LOW","OK")))</f>
        <v/>
      </c>
      <c r="M1157" s="98">
        <f>IF(B1157="","",DATE(YEAR(B1157),MONTH(B1157),1))</f>
        <v/>
      </c>
      <c r="N1157" s="86">
        <f>IF(OR(B1157="",D1157=""),"","CNT-"&amp;TEXT(ROW()-5,"00000"))</f>
        <v/>
      </c>
      <c r="O1157" s="86">
        <f>IF(P1157="","",D1157&amp;"|"&amp;P1157)</f>
        <v/>
      </c>
      <c r="P1157" s="86">
        <f>IF(OR(D1157="",F1157=""),"",COUNTIFS($D$6:D1157,D1157,$F$6:F1157,"&lt;&gt;"))</f>
        <v/>
      </c>
    </row>
    <row r="1158" ht="20" customHeight="1">
      <c r="B1158" s="93" t="n"/>
      <c r="C1158" s="94">
        <f>IF(B1158="","",WEEKNUM(B1158,21))</f>
        <v/>
      </c>
      <c r="D1158" s="95" t="n"/>
      <c r="E1158" s="86">
        <f>IF(D1158="","",IFERROR(INDEX(Eng_Item,MATCH(D1158,Eng_Label,0)),"not in list"))</f>
        <v/>
      </c>
      <c r="F1158" s="96" t="n"/>
      <c r="G1158" s="87">
        <f>IF(OR(P1158="",N(P1158)&lt;=1),"",INDEX($F$6:$F$3005,MATCH(D1158&amp;"|"&amp;(P1158-1),$O$6:$O$3005,0)))</f>
        <v/>
      </c>
      <c r="H1158" s="87">
        <f>IF(G1158="","",MAX(0,G1158-F1158))</f>
        <v/>
      </c>
      <c r="I1158" s="95" t="n"/>
      <c r="J1158" s="87">
        <f>IF(D1158="","",IFERROR(INDEX(Eng_PAR,MATCH(D1158,Eng_Label,0)),""))</f>
        <v/>
      </c>
      <c r="K1158" s="97">
        <f>IF(OR(F1158="",J1158=""),"",F1158-J1158)</f>
        <v/>
      </c>
      <c r="L1158" s="86">
        <f>IF(OR(F1158="",J1158="",N(J1158)=0),"",IF(F1158/J1158&lt;=cfg_Crit,"CRITICAL",IF(F1158/J1158&lt;=cfg_Low,"LOW","OK")))</f>
        <v/>
      </c>
      <c r="M1158" s="98">
        <f>IF(B1158="","",DATE(YEAR(B1158),MONTH(B1158),1))</f>
        <v/>
      </c>
      <c r="N1158" s="86">
        <f>IF(OR(B1158="",D1158=""),"","CNT-"&amp;TEXT(ROW()-5,"00000"))</f>
        <v/>
      </c>
      <c r="O1158" s="86">
        <f>IF(P1158="","",D1158&amp;"|"&amp;P1158)</f>
        <v/>
      </c>
      <c r="P1158" s="86">
        <f>IF(OR(D1158="",F1158=""),"",COUNTIFS($D$6:D1158,D1158,$F$6:F1158,"&lt;&gt;"))</f>
        <v/>
      </c>
    </row>
    <row r="1159" ht="20" customHeight="1">
      <c r="B1159" s="93" t="n"/>
      <c r="C1159" s="94">
        <f>IF(B1159="","",WEEKNUM(B1159,21))</f>
        <v/>
      </c>
      <c r="D1159" s="95" t="n"/>
      <c r="E1159" s="86">
        <f>IF(D1159="","",IFERROR(INDEX(Eng_Item,MATCH(D1159,Eng_Label,0)),"not in list"))</f>
        <v/>
      </c>
      <c r="F1159" s="96" t="n"/>
      <c r="G1159" s="87">
        <f>IF(OR(P1159="",N(P1159)&lt;=1),"",INDEX($F$6:$F$3005,MATCH(D1159&amp;"|"&amp;(P1159-1),$O$6:$O$3005,0)))</f>
        <v/>
      </c>
      <c r="H1159" s="87">
        <f>IF(G1159="","",MAX(0,G1159-F1159))</f>
        <v/>
      </c>
      <c r="I1159" s="95" t="n"/>
      <c r="J1159" s="87">
        <f>IF(D1159="","",IFERROR(INDEX(Eng_PAR,MATCH(D1159,Eng_Label,0)),""))</f>
        <v/>
      </c>
      <c r="K1159" s="97">
        <f>IF(OR(F1159="",J1159=""),"",F1159-J1159)</f>
        <v/>
      </c>
      <c r="L1159" s="86">
        <f>IF(OR(F1159="",J1159="",N(J1159)=0),"",IF(F1159/J1159&lt;=cfg_Crit,"CRITICAL",IF(F1159/J1159&lt;=cfg_Low,"LOW","OK")))</f>
        <v/>
      </c>
      <c r="M1159" s="98">
        <f>IF(B1159="","",DATE(YEAR(B1159),MONTH(B1159),1))</f>
        <v/>
      </c>
      <c r="N1159" s="86">
        <f>IF(OR(B1159="",D1159=""),"","CNT-"&amp;TEXT(ROW()-5,"00000"))</f>
        <v/>
      </c>
      <c r="O1159" s="86">
        <f>IF(P1159="","",D1159&amp;"|"&amp;P1159)</f>
        <v/>
      </c>
      <c r="P1159" s="86">
        <f>IF(OR(D1159="",F1159=""),"",COUNTIFS($D$6:D1159,D1159,$F$6:F1159,"&lt;&gt;"))</f>
        <v/>
      </c>
    </row>
    <row r="1160" ht="20" customHeight="1">
      <c r="B1160" s="93" t="n"/>
      <c r="C1160" s="94">
        <f>IF(B1160="","",WEEKNUM(B1160,21))</f>
        <v/>
      </c>
      <c r="D1160" s="95" t="n"/>
      <c r="E1160" s="86">
        <f>IF(D1160="","",IFERROR(INDEX(Eng_Item,MATCH(D1160,Eng_Label,0)),"not in list"))</f>
        <v/>
      </c>
      <c r="F1160" s="96" t="n"/>
      <c r="G1160" s="87">
        <f>IF(OR(P1160="",N(P1160)&lt;=1),"",INDEX($F$6:$F$3005,MATCH(D1160&amp;"|"&amp;(P1160-1),$O$6:$O$3005,0)))</f>
        <v/>
      </c>
      <c r="H1160" s="87">
        <f>IF(G1160="","",MAX(0,G1160-F1160))</f>
        <v/>
      </c>
      <c r="I1160" s="95" t="n"/>
      <c r="J1160" s="87">
        <f>IF(D1160="","",IFERROR(INDEX(Eng_PAR,MATCH(D1160,Eng_Label,0)),""))</f>
        <v/>
      </c>
      <c r="K1160" s="97">
        <f>IF(OR(F1160="",J1160=""),"",F1160-J1160)</f>
        <v/>
      </c>
      <c r="L1160" s="86">
        <f>IF(OR(F1160="",J1160="",N(J1160)=0),"",IF(F1160/J1160&lt;=cfg_Crit,"CRITICAL",IF(F1160/J1160&lt;=cfg_Low,"LOW","OK")))</f>
        <v/>
      </c>
      <c r="M1160" s="98">
        <f>IF(B1160="","",DATE(YEAR(B1160),MONTH(B1160),1))</f>
        <v/>
      </c>
      <c r="N1160" s="86">
        <f>IF(OR(B1160="",D1160=""),"","CNT-"&amp;TEXT(ROW()-5,"00000"))</f>
        <v/>
      </c>
      <c r="O1160" s="86">
        <f>IF(P1160="","",D1160&amp;"|"&amp;P1160)</f>
        <v/>
      </c>
      <c r="P1160" s="86">
        <f>IF(OR(D1160="",F1160=""),"",COUNTIFS($D$6:D1160,D1160,$F$6:F1160,"&lt;&gt;"))</f>
        <v/>
      </c>
    </row>
    <row r="1161" ht="20" customHeight="1">
      <c r="B1161" s="93" t="n"/>
      <c r="C1161" s="94">
        <f>IF(B1161="","",WEEKNUM(B1161,21))</f>
        <v/>
      </c>
      <c r="D1161" s="95" t="n"/>
      <c r="E1161" s="86">
        <f>IF(D1161="","",IFERROR(INDEX(Eng_Item,MATCH(D1161,Eng_Label,0)),"not in list"))</f>
        <v/>
      </c>
      <c r="F1161" s="96" t="n"/>
      <c r="G1161" s="87">
        <f>IF(OR(P1161="",N(P1161)&lt;=1),"",INDEX($F$6:$F$3005,MATCH(D1161&amp;"|"&amp;(P1161-1),$O$6:$O$3005,0)))</f>
        <v/>
      </c>
      <c r="H1161" s="87">
        <f>IF(G1161="","",MAX(0,G1161-F1161))</f>
        <v/>
      </c>
      <c r="I1161" s="95" t="n"/>
      <c r="J1161" s="87">
        <f>IF(D1161="","",IFERROR(INDEX(Eng_PAR,MATCH(D1161,Eng_Label,0)),""))</f>
        <v/>
      </c>
      <c r="K1161" s="97">
        <f>IF(OR(F1161="",J1161=""),"",F1161-J1161)</f>
        <v/>
      </c>
      <c r="L1161" s="86">
        <f>IF(OR(F1161="",J1161="",N(J1161)=0),"",IF(F1161/J1161&lt;=cfg_Crit,"CRITICAL",IF(F1161/J1161&lt;=cfg_Low,"LOW","OK")))</f>
        <v/>
      </c>
      <c r="M1161" s="98">
        <f>IF(B1161="","",DATE(YEAR(B1161),MONTH(B1161),1))</f>
        <v/>
      </c>
      <c r="N1161" s="86">
        <f>IF(OR(B1161="",D1161=""),"","CNT-"&amp;TEXT(ROW()-5,"00000"))</f>
        <v/>
      </c>
      <c r="O1161" s="86">
        <f>IF(P1161="","",D1161&amp;"|"&amp;P1161)</f>
        <v/>
      </c>
      <c r="P1161" s="86">
        <f>IF(OR(D1161="",F1161=""),"",COUNTIFS($D$6:D1161,D1161,$F$6:F1161,"&lt;&gt;"))</f>
        <v/>
      </c>
    </row>
    <row r="1162" ht="20" customHeight="1">
      <c r="B1162" s="93" t="n"/>
      <c r="C1162" s="94">
        <f>IF(B1162="","",WEEKNUM(B1162,21))</f>
        <v/>
      </c>
      <c r="D1162" s="95" t="n"/>
      <c r="E1162" s="86">
        <f>IF(D1162="","",IFERROR(INDEX(Eng_Item,MATCH(D1162,Eng_Label,0)),"not in list"))</f>
        <v/>
      </c>
      <c r="F1162" s="96" t="n"/>
      <c r="G1162" s="87">
        <f>IF(OR(P1162="",N(P1162)&lt;=1),"",INDEX($F$6:$F$3005,MATCH(D1162&amp;"|"&amp;(P1162-1),$O$6:$O$3005,0)))</f>
        <v/>
      </c>
      <c r="H1162" s="87">
        <f>IF(G1162="","",MAX(0,G1162-F1162))</f>
        <v/>
      </c>
      <c r="I1162" s="95" t="n"/>
      <c r="J1162" s="87">
        <f>IF(D1162="","",IFERROR(INDEX(Eng_PAR,MATCH(D1162,Eng_Label,0)),""))</f>
        <v/>
      </c>
      <c r="K1162" s="97">
        <f>IF(OR(F1162="",J1162=""),"",F1162-J1162)</f>
        <v/>
      </c>
      <c r="L1162" s="86">
        <f>IF(OR(F1162="",J1162="",N(J1162)=0),"",IF(F1162/J1162&lt;=cfg_Crit,"CRITICAL",IF(F1162/J1162&lt;=cfg_Low,"LOW","OK")))</f>
        <v/>
      </c>
      <c r="M1162" s="98">
        <f>IF(B1162="","",DATE(YEAR(B1162),MONTH(B1162),1))</f>
        <v/>
      </c>
      <c r="N1162" s="86">
        <f>IF(OR(B1162="",D1162=""),"","CNT-"&amp;TEXT(ROW()-5,"00000"))</f>
        <v/>
      </c>
      <c r="O1162" s="86">
        <f>IF(P1162="","",D1162&amp;"|"&amp;P1162)</f>
        <v/>
      </c>
      <c r="P1162" s="86">
        <f>IF(OR(D1162="",F1162=""),"",COUNTIFS($D$6:D1162,D1162,$F$6:F1162,"&lt;&gt;"))</f>
        <v/>
      </c>
    </row>
    <row r="1163" ht="20" customHeight="1">
      <c r="B1163" s="93" t="n"/>
      <c r="C1163" s="94">
        <f>IF(B1163="","",WEEKNUM(B1163,21))</f>
        <v/>
      </c>
      <c r="D1163" s="95" t="n"/>
      <c r="E1163" s="86">
        <f>IF(D1163="","",IFERROR(INDEX(Eng_Item,MATCH(D1163,Eng_Label,0)),"not in list"))</f>
        <v/>
      </c>
      <c r="F1163" s="96" t="n"/>
      <c r="G1163" s="87">
        <f>IF(OR(P1163="",N(P1163)&lt;=1),"",INDEX($F$6:$F$3005,MATCH(D1163&amp;"|"&amp;(P1163-1),$O$6:$O$3005,0)))</f>
        <v/>
      </c>
      <c r="H1163" s="87">
        <f>IF(G1163="","",MAX(0,G1163-F1163))</f>
        <v/>
      </c>
      <c r="I1163" s="95" t="n"/>
      <c r="J1163" s="87">
        <f>IF(D1163="","",IFERROR(INDEX(Eng_PAR,MATCH(D1163,Eng_Label,0)),""))</f>
        <v/>
      </c>
      <c r="K1163" s="97">
        <f>IF(OR(F1163="",J1163=""),"",F1163-J1163)</f>
        <v/>
      </c>
      <c r="L1163" s="86">
        <f>IF(OR(F1163="",J1163="",N(J1163)=0),"",IF(F1163/J1163&lt;=cfg_Crit,"CRITICAL",IF(F1163/J1163&lt;=cfg_Low,"LOW","OK")))</f>
        <v/>
      </c>
      <c r="M1163" s="98">
        <f>IF(B1163="","",DATE(YEAR(B1163),MONTH(B1163),1))</f>
        <v/>
      </c>
      <c r="N1163" s="86">
        <f>IF(OR(B1163="",D1163=""),"","CNT-"&amp;TEXT(ROW()-5,"00000"))</f>
        <v/>
      </c>
      <c r="O1163" s="86">
        <f>IF(P1163="","",D1163&amp;"|"&amp;P1163)</f>
        <v/>
      </c>
      <c r="P1163" s="86">
        <f>IF(OR(D1163="",F1163=""),"",COUNTIFS($D$6:D1163,D1163,$F$6:F1163,"&lt;&gt;"))</f>
        <v/>
      </c>
    </row>
    <row r="1164" ht="20" customHeight="1">
      <c r="B1164" s="93" t="n"/>
      <c r="C1164" s="94">
        <f>IF(B1164="","",WEEKNUM(B1164,21))</f>
        <v/>
      </c>
      <c r="D1164" s="95" t="n"/>
      <c r="E1164" s="86">
        <f>IF(D1164="","",IFERROR(INDEX(Eng_Item,MATCH(D1164,Eng_Label,0)),"not in list"))</f>
        <v/>
      </c>
      <c r="F1164" s="96" t="n"/>
      <c r="G1164" s="87">
        <f>IF(OR(P1164="",N(P1164)&lt;=1),"",INDEX($F$6:$F$3005,MATCH(D1164&amp;"|"&amp;(P1164-1),$O$6:$O$3005,0)))</f>
        <v/>
      </c>
      <c r="H1164" s="87">
        <f>IF(G1164="","",MAX(0,G1164-F1164))</f>
        <v/>
      </c>
      <c r="I1164" s="95" t="n"/>
      <c r="J1164" s="87">
        <f>IF(D1164="","",IFERROR(INDEX(Eng_PAR,MATCH(D1164,Eng_Label,0)),""))</f>
        <v/>
      </c>
      <c r="K1164" s="97">
        <f>IF(OR(F1164="",J1164=""),"",F1164-J1164)</f>
        <v/>
      </c>
      <c r="L1164" s="86">
        <f>IF(OR(F1164="",J1164="",N(J1164)=0),"",IF(F1164/J1164&lt;=cfg_Crit,"CRITICAL",IF(F1164/J1164&lt;=cfg_Low,"LOW","OK")))</f>
        <v/>
      </c>
      <c r="M1164" s="98">
        <f>IF(B1164="","",DATE(YEAR(B1164),MONTH(B1164),1))</f>
        <v/>
      </c>
      <c r="N1164" s="86">
        <f>IF(OR(B1164="",D1164=""),"","CNT-"&amp;TEXT(ROW()-5,"00000"))</f>
        <v/>
      </c>
      <c r="O1164" s="86">
        <f>IF(P1164="","",D1164&amp;"|"&amp;P1164)</f>
        <v/>
      </c>
      <c r="P1164" s="86">
        <f>IF(OR(D1164="",F1164=""),"",COUNTIFS($D$6:D1164,D1164,$F$6:F1164,"&lt;&gt;"))</f>
        <v/>
      </c>
    </row>
    <row r="1165" ht="20" customHeight="1">
      <c r="B1165" s="93" t="n"/>
      <c r="C1165" s="94">
        <f>IF(B1165="","",WEEKNUM(B1165,21))</f>
        <v/>
      </c>
      <c r="D1165" s="95" t="n"/>
      <c r="E1165" s="86">
        <f>IF(D1165="","",IFERROR(INDEX(Eng_Item,MATCH(D1165,Eng_Label,0)),"not in list"))</f>
        <v/>
      </c>
      <c r="F1165" s="96" t="n"/>
      <c r="G1165" s="87">
        <f>IF(OR(P1165="",N(P1165)&lt;=1),"",INDEX($F$6:$F$3005,MATCH(D1165&amp;"|"&amp;(P1165-1),$O$6:$O$3005,0)))</f>
        <v/>
      </c>
      <c r="H1165" s="87">
        <f>IF(G1165="","",MAX(0,G1165-F1165))</f>
        <v/>
      </c>
      <c r="I1165" s="95" t="n"/>
      <c r="J1165" s="87">
        <f>IF(D1165="","",IFERROR(INDEX(Eng_PAR,MATCH(D1165,Eng_Label,0)),""))</f>
        <v/>
      </c>
      <c r="K1165" s="97">
        <f>IF(OR(F1165="",J1165=""),"",F1165-J1165)</f>
        <v/>
      </c>
      <c r="L1165" s="86">
        <f>IF(OR(F1165="",J1165="",N(J1165)=0),"",IF(F1165/J1165&lt;=cfg_Crit,"CRITICAL",IF(F1165/J1165&lt;=cfg_Low,"LOW","OK")))</f>
        <v/>
      </c>
      <c r="M1165" s="98">
        <f>IF(B1165="","",DATE(YEAR(B1165),MONTH(B1165),1))</f>
        <v/>
      </c>
      <c r="N1165" s="86">
        <f>IF(OR(B1165="",D1165=""),"","CNT-"&amp;TEXT(ROW()-5,"00000"))</f>
        <v/>
      </c>
      <c r="O1165" s="86">
        <f>IF(P1165="","",D1165&amp;"|"&amp;P1165)</f>
        <v/>
      </c>
      <c r="P1165" s="86">
        <f>IF(OR(D1165="",F1165=""),"",COUNTIFS($D$6:D1165,D1165,$F$6:F1165,"&lt;&gt;"))</f>
        <v/>
      </c>
    </row>
    <row r="1166" ht="20" customHeight="1">
      <c r="B1166" s="93" t="n"/>
      <c r="C1166" s="94">
        <f>IF(B1166="","",WEEKNUM(B1166,21))</f>
        <v/>
      </c>
      <c r="D1166" s="95" t="n"/>
      <c r="E1166" s="86">
        <f>IF(D1166="","",IFERROR(INDEX(Eng_Item,MATCH(D1166,Eng_Label,0)),"not in list"))</f>
        <v/>
      </c>
      <c r="F1166" s="96" t="n"/>
      <c r="G1166" s="87">
        <f>IF(OR(P1166="",N(P1166)&lt;=1),"",INDEX($F$6:$F$3005,MATCH(D1166&amp;"|"&amp;(P1166-1),$O$6:$O$3005,0)))</f>
        <v/>
      </c>
      <c r="H1166" s="87">
        <f>IF(G1166="","",MAX(0,G1166-F1166))</f>
        <v/>
      </c>
      <c r="I1166" s="95" t="n"/>
      <c r="J1166" s="87">
        <f>IF(D1166="","",IFERROR(INDEX(Eng_PAR,MATCH(D1166,Eng_Label,0)),""))</f>
        <v/>
      </c>
      <c r="K1166" s="97">
        <f>IF(OR(F1166="",J1166=""),"",F1166-J1166)</f>
        <v/>
      </c>
      <c r="L1166" s="86">
        <f>IF(OR(F1166="",J1166="",N(J1166)=0),"",IF(F1166/J1166&lt;=cfg_Crit,"CRITICAL",IF(F1166/J1166&lt;=cfg_Low,"LOW","OK")))</f>
        <v/>
      </c>
      <c r="M1166" s="98">
        <f>IF(B1166="","",DATE(YEAR(B1166),MONTH(B1166),1))</f>
        <v/>
      </c>
      <c r="N1166" s="86">
        <f>IF(OR(B1166="",D1166=""),"","CNT-"&amp;TEXT(ROW()-5,"00000"))</f>
        <v/>
      </c>
      <c r="O1166" s="86">
        <f>IF(P1166="","",D1166&amp;"|"&amp;P1166)</f>
        <v/>
      </c>
      <c r="P1166" s="86">
        <f>IF(OR(D1166="",F1166=""),"",COUNTIFS($D$6:D1166,D1166,$F$6:F1166,"&lt;&gt;"))</f>
        <v/>
      </c>
    </row>
    <row r="1167" ht="20" customHeight="1">
      <c r="B1167" s="93" t="n"/>
      <c r="C1167" s="94">
        <f>IF(B1167="","",WEEKNUM(B1167,21))</f>
        <v/>
      </c>
      <c r="D1167" s="95" t="n"/>
      <c r="E1167" s="86">
        <f>IF(D1167="","",IFERROR(INDEX(Eng_Item,MATCH(D1167,Eng_Label,0)),"not in list"))</f>
        <v/>
      </c>
      <c r="F1167" s="96" t="n"/>
      <c r="G1167" s="87">
        <f>IF(OR(P1167="",N(P1167)&lt;=1),"",INDEX($F$6:$F$3005,MATCH(D1167&amp;"|"&amp;(P1167-1),$O$6:$O$3005,0)))</f>
        <v/>
      </c>
      <c r="H1167" s="87">
        <f>IF(G1167="","",MAX(0,G1167-F1167))</f>
        <v/>
      </c>
      <c r="I1167" s="95" t="n"/>
      <c r="J1167" s="87">
        <f>IF(D1167="","",IFERROR(INDEX(Eng_PAR,MATCH(D1167,Eng_Label,0)),""))</f>
        <v/>
      </c>
      <c r="K1167" s="97">
        <f>IF(OR(F1167="",J1167=""),"",F1167-J1167)</f>
        <v/>
      </c>
      <c r="L1167" s="86">
        <f>IF(OR(F1167="",J1167="",N(J1167)=0),"",IF(F1167/J1167&lt;=cfg_Crit,"CRITICAL",IF(F1167/J1167&lt;=cfg_Low,"LOW","OK")))</f>
        <v/>
      </c>
      <c r="M1167" s="98">
        <f>IF(B1167="","",DATE(YEAR(B1167),MONTH(B1167),1))</f>
        <v/>
      </c>
      <c r="N1167" s="86">
        <f>IF(OR(B1167="",D1167=""),"","CNT-"&amp;TEXT(ROW()-5,"00000"))</f>
        <v/>
      </c>
      <c r="O1167" s="86">
        <f>IF(P1167="","",D1167&amp;"|"&amp;P1167)</f>
        <v/>
      </c>
      <c r="P1167" s="86">
        <f>IF(OR(D1167="",F1167=""),"",COUNTIFS($D$6:D1167,D1167,$F$6:F1167,"&lt;&gt;"))</f>
        <v/>
      </c>
    </row>
    <row r="1168" ht="20" customHeight="1">
      <c r="B1168" s="93" t="n"/>
      <c r="C1168" s="94">
        <f>IF(B1168="","",WEEKNUM(B1168,21))</f>
        <v/>
      </c>
      <c r="D1168" s="95" t="n"/>
      <c r="E1168" s="86">
        <f>IF(D1168="","",IFERROR(INDEX(Eng_Item,MATCH(D1168,Eng_Label,0)),"not in list"))</f>
        <v/>
      </c>
      <c r="F1168" s="96" t="n"/>
      <c r="G1168" s="87">
        <f>IF(OR(P1168="",N(P1168)&lt;=1),"",INDEX($F$6:$F$3005,MATCH(D1168&amp;"|"&amp;(P1168-1),$O$6:$O$3005,0)))</f>
        <v/>
      </c>
      <c r="H1168" s="87">
        <f>IF(G1168="","",MAX(0,G1168-F1168))</f>
        <v/>
      </c>
      <c r="I1168" s="95" t="n"/>
      <c r="J1168" s="87">
        <f>IF(D1168="","",IFERROR(INDEX(Eng_PAR,MATCH(D1168,Eng_Label,0)),""))</f>
        <v/>
      </c>
      <c r="K1168" s="97">
        <f>IF(OR(F1168="",J1168=""),"",F1168-J1168)</f>
        <v/>
      </c>
      <c r="L1168" s="86">
        <f>IF(OR(F1168="",J1168="",N(J1168)=0),"",IF(F1168/J1168&lt;=cfg_Crit,"CRITICAL",IF(F1168/J1168&lt;=cfg_Low,"LOW","OK")))</f>
        <v/>
      </c>
      <c r="M1168" s="98">
        <f>IF(B1168="","",DATE(YEAR(B1168),MONTH(B1168),1))</f>
        <v/>
      </c>
      <c r="N1168" s="86">
        <f>IF(OR(B1168="",D1168=""),"","CNT-"&amp;TEXT(ROW()-5,"00000"))</f>
        <v/>
      </c>
      <c r="O1168" s="86">
        <f>IF(P1168="","",D1168&amp;"|"&amp;P1168)</f>
        <v/>
      </c>
      <c r="P1168" s="86">
        <f>IF(OR(D1168="",F1168=""),"",COUNTIFS($D$6:D1168,D1168,$F$6:F1168,"&lt;&gt;"))</f>
        <v/>
      </c>
    </row>
    <row r="1169" ht="20" customHeight="1">
      <c r="B1169" s="93" t="n"/>
      <c r="C1169" s="94">
        <f>IF(B1169="","",WEEKNUM(B1169,21))</f>
        <v/>
      </c>
      <c r="D1169" s="95" t="n"/>
      <c r="E1169" s="86">
        <f>IF(D1169="","",IFERROR(INDEX(Eng_Item,MATCH(D1169,Eng_Label,0)),"not in list"))</f>
        <v/>
      </c>
      <c r="F1169" s="96" t="n"/>
      <c r="G1169" s="87">
        <f>IF(OR(P1169="",N(P1169)&lt;=1),"",INDEX($F$6:$F$3005,MATCH(D1169&amp;"|"&amp;(P1169-1),$O$6:$O$3005,0)))</f>
        <v/>
      </c>
      <c r="H1169" s="87">
        <f>IF(G1169="","",MAX(0,G1169-F1169))</f>
        <v/>
      </c>
      <c r="I1169" s="95" t="n"/>
      <c r="J1169" s="87">
        <f>IF(D1169="","",IFERROR(INDEX(Eng_PAR,MATCH(D1169,Eng_Label,0)),""))</f>
        <v/>
      </c>
      <c r="K1169" s="97">
        <f>IF(OR(F1169="",J1169=""),"",F1169-J1169)</f>
        <v/>
      </c>
      <c r="L1169" s="86">
        <f>IF(OR(F1169="",J1169="",N(J1169)=0),"",IF(F1169/J1169&lt;=cfg_Crit,"CRITICAL",IF(F1169/J1169&lt;=cfg_Low,"LOW","OK")))</f>
        <v/>
      </c>
      <c r="M1169" s="98">
        <f>IF(B1169="","",DATE(YEAR(B1169),MONTH(B1169),1))</f>
        <v/>
      </c>
      <c r="N1169" s="86">
        <f>IF(OR(B1169="",D1169=""),"","CNT-"&amp;TEXT(ROW()-5,"00000"))</f>
        <v/>
      </c>
      <c r="O1169" s="86">
        <f>IF(P1169="","",D1169&amp;"|"&amp;P1169)</f>
        <v/>
      </c>
      <c r="P1169" s="86">
        <f>IF(OR(D1169="",F1169=""),"",COUNTIFS($D$6:D1169,D1169,$F$6:F1169,"&lt;&gt;"))</f>
        <v/>
      </c>
    </row>
    <row r="1170" ht="20" customHeight="1">
      <c r="B1170" s="93" t="n"/>
      <c r="C1170" s="94">
        <f>IF(B1170="","",WEEKNUM(B1170,21))</f>
        <v/>
      </c>
      <c r="D1170" s="95" t="n"/>
      <c r="E1170" s="86">
        <f>IF(D1170="","",IFERROR(INDEX(Eng_Item,MATCH(D1170,Eng_Label,0)),"not in list"))</f>
        <v/>
      </c>
      <c r="F1170" s="96" t="n"/>
      <c r="G1170" s="87">
        <f>IF(OR(P1170="",N(P1170)&lt;=1),"",INDEX($F$6:$F$3005,MATCH(D1170&amp;"|"&amp;(P1170-1),$O$6:$O$3005,0)))</f>
        <v/>
      </c>
      <c r="H1170" s="87">
        <f>IF(G1170="","",MAX(0,G1170-F1170))</f>
        <v/>
      </c>
      <c r="I1170" s="95" t="n"/>
      <c r="J1170" s="87">
        <f>IF(D1170="","",IFERROR(INDEX(Eng_PAR,MATCH(D1170,Eng_Label,0)),""))</f>
        <v/>
      </c>
      <c r="K1170" s="97">
        <f>IF(OR(F1170="",J1170=""),"",F1170-J1170)</f>
        <v/>
      </c>
      <c r="L1170" s="86">
        <f>IF(OR(F1170="",J1170="",N(J1170)=0),"",IF(F1170/J1170&lt;=cfg_Crit,"CRITICAL",IF(F1170/J1170&lt;=cfg_Low,"LOW","OK")))</f>
        <v/>
      </c>
      <c r="M1170" s="98">
        <f>IF(B1170="","",DATE(YEAR(B1170),MONTH(B1170),1))</f>
        <v/>
      </c>
      <c r="N1170" s="86">
        <f>IF(OR(B1170="",D1170=""),"","CNT-"&amp;TEXT(ROW()-5,"00000"))</f>
        <v/>
      </c>
      <c r="O1170" s="86">
        <f>IF(P1170="","",D1170&amp;"|"&amp;P1170)</f>
        <v/>
      </c>
      <c r="P1170" s="86">
        <f>IF(OR(D1170="",F1170=""),"",COUNTIFS($D$6:D1170,D1170,$F$6:F1170,"&lt;&gt;"))</f>
        <v/>
      </c>
    </row>
    <row r="1171" ht="20" customHeight="1">
      <c r="B1171" s="93" t="n"/>
      <c r="C1171" s="94">
        <f>IF(B1171="","",WEEKNUM(B1171,21))</f>
        <v/>
      </c>
      <c r="D1171" s="95" t="n"/>
      <c r="E1171" s="86">
        <f>IF(D1171="","",IFERROR(INDEX(Eng_Item,MATCH(D1171,Eng_Label,0)),"not in list"))</f>
        <v/>
      </c>
      <c r="F1171" s="96" t="n"/>
      <c r="G1171" s="87">
        <f>IF(OR(P1171="",N(P1171)&lt;=1),"",INDEX($F$6:$F$3005,MATCH(D1171&amp;"|"&amp;(P1171-1),$O$6:$O$3005,0)))</f>
        <v/>
      </c>
      <c r="H1171" s="87">
        <f>IF(G1171="","",MAX(0,G1171-F1171))</f>
        <v/>
      </c>
      <c r="I1171" s="95" t="n"/>
      <c r="J1171" s="87">
        <f>IF(D1171="","",IFERROR(INDEX(Eng_PAR,MATCH(D1171,Eng_Label,0)),""))</f>
        <v/>
      </c>
      <c r="K1171" s="97">
        <f>IF(OR(F1171="",J1171=""),"",F1171-J1171)</f>
        <v/>
      </c>
      <c r="L1171" s="86">
        <f>IF(OR(F1171="",J1171="",N(J1171)=0),"",IF(F1171/J1171&lt;=cfg_Crit,"CRITICAL",IF(F1171/J1171&lt;=cfg_Low,"LOW","OK")))</f>
        <v/>
      </c>
      <c r="M1171" s="98">
        <f>IF(B1171="","",DATE(YEAR(B1171),MONTH(B1171),1))</f>
        <v/>
      </c>
      <c r="N1171" s="86">
        <f>IF(OR(B1171="",D1171=""),"","CNT-"&amp;TEXT(ROW()-5,"00000"))</f>
        <v/>
      </c>
      <c r="O1171" s="86">
        <f>IF(P1171="","",D1171&amp;"|"&amp;P1171)</f>
        <v/>
      </c>
      <c r="P1171" s="86">
        <f>IF(OR(D1171="",F1171=""),"",COUNTIFS($D$6:D1171,D1171,$F$6:F1171,"&lt;&gt;"))</f>
        <v/>
      </c>
    </row>
    <row r="1172" ht="20" customHeight="1">
      <c r="B1172" s="93" t="n"/>
      <c r="C1172" s="94">
        <f>IF(B1172="","",WEEKNUM(B1172,21))</f>
        <v/>
      </c>
      <c r="D1172" s="95" t="n"/>
      <c r="E1172" s="86">
        <f>IF(D1172="","",IFERROR(INDEX(Eng_Item,MATCH(D1172,Eng_Label,0)),"not in list"))</f>
        <v/>
      </c>
      <c r="F1172" s="96" t="n"/>
      <c r="G1172" s="87">
        <f>IF(OR(P1172="",N(P1172)&lt;=1),"",INDEX($F$6:$F$3005,MATCH(D1172&amp;"|"&amp;(P1172-1),$O$6:$O$3005,0)))</f>
        <v/>
      </c>
      <c r="H1172" s="87">
        <f>IF(G1172="","",MAX(0,G1172-F1172))</f>
        <v/>
      </c>
      <c r="I1172" s="95" t="n"/>
      <c r="J1172" s="87">
        <f>IF(D1172="","",IFERROR(INDEX(Eng_PAR,MATCH(D1172,Eng_Label,0)),""))</f>
        <v/>
      </c>
      <c r="K1172" s="97">
        <f>IF(OR(F1172="",J1172=""),"",F1172-J1172)</f>
        <v/>
      </c>
      <c r="L1172" s="86">
        <f>IF(OR(F1172="",J1172="",N(J1172)=0),"",IF(F1172/J1172&lt;=cfg_Crit,"CRITICAL",IF(F1172/J1172&lt;=cfg_Low,"LOW","OK")))</f>
        <v/>
      </c>
      <c r="M1172" s="98">
        <f>IF(B1172="","",DATE(YEAR(B1172),MONTH(B1172),1))</f>
        <v/>
      </c>
      <c r="N1172" s="86">
        <f>IF(OR(B1172="",D1172=""),"","CNT-"&amp;TEXT(ROW()-5,"00000"))</f>
        <v/>
      </c>
      <c r="O1172" s="86">
        <f>IF(P1172="","",D1172&amp;"|"&amp;P1172)</f>
        <v/>
      </c>
      <c r="P1172" s="86">
        <f>IF(OR(D1172="",F1172=""),"",COUNTIFS($D$6:D1172,D1172,$F$6:F1172,"&lt;&gt;"))</f>
        <v/>
      </c>
    </row>
    <row r="1173" ht="20" customHeight="1">
      <c r="B1173" s="93" t="n"/>
      <c r="C1173" s="94">
        <f>IF(B1173="","",WEEKNUM(B1173,21))</f>
        <v/>
      </c>
      <c r="D1173" s="95" t="n"/>
      <c r="E1173" s="86">
        <f>IF(D1173="","",IFERROR(INDEX(Eng_Item,MATCH(D1173,Eng_Label,0)),"not in list"))</f>
        <v/>
      </c>
      <c r="F1173" s="96" t="n"/>
      <c r="G1173" s="87">
        <f>IF(OR(P1173="",N(P1173)&lt;=1),"",INDEX($F$6:$F$3005,MATCH(D1173&amp;"|"&amp;(P1173-1),$O$6:$O$3005,0)))</f>
        <v/>
      </c>
      <c r="H1173" s="87">
        <f>IF(G1173="","",MAX(0,G1173-F1173))</f>
        <v/>
      </c>
      <c r="I1173" s="95" t="n"/>
      <c r="J1173" s="87">
        <f>IF(D1173="","",IFERROR(INDEX(Eng_PAR,MATCH(D1173,Eng_Label,0)),""))</f>
        <v/>
      </c>
      <c r="K1173" s="97">
        <f>IF(OR(F1173="",J1173=""),"",F1173-J1173)</f>
        <v/>
      </c>
      <c r="L1173" s="86">
        <f>IF(OR(F1173="",J1173="",N(J1173)=0),"",IF(F1173/J1173&lt;=cfg_Crit,"CRITICAL",IF(F1173/J1173&lt;=cfg_Low,"LOW","OK")))</f>
        <v/>
      </c>
      <c r="M1173" s="98">
        <f>IF(B1173="","",DATE(YEAR(B1173),MONTH(B1173),1))</f>
        <v/>
      </c>
      <c r="N1173" s="86">
        <f>IF(OR(B1173="",D1173=""),"","CNT-"&amp;TEXT(ROW()-5,"00000"))</f>
        <v/>
      </c>
      <c r="O1173" s="86">
        <f>IF(P1173="","",D1173&amp;"|"&amp;P1173)</f>
        <v/>
      </c>
      <c r="P1173" s="86">
        <f>IF(OR(D1173="",F1173=""),"",COUNTIFS($D$6:D1173,D1173,$F$6:F1173,"&lt;&gt;"))</f>
        <v/>
      </c>
    </row>
    <row r="1174" ht="20" customHeight="1">
      <c r="B1174" s="93" t="n"/>
      <c r="C1174" s="94">
        <f>IF(B1174="","",WEEKNUM(B1174,21))</f>
        <v/>
      </c>
      <c r="D1174" s="95" t="n"/>
      <c r="E1174" s="86">
        <f>IF(D1174="","",IFERROR(INDEX(Eng_Item,MATCH(D1174,Eng_Label,0)),"not in list"))</f>
        <v/>
      </c>
      <c r="F1174" s="96" t="n"/>
      <c r="G1174" s="87">
        <f>IF(OR(P1174="",N(P1174)&lt;=1),"",INDEX($F$6:$F$3005,MATCH(D1174&amp;"|"&amp;(P1174-1),$O$6:$O$3005,0)))</f>
        <v/>
      </c>
      <c r="H1174" s="87">
        <f>IF(G1174="","",MAX(0,G1174-F1174))</f>
        <v/>
      </c>
      <c r="I1174" s="95" t="n"/>
      <c r="J1174" s="87">
        <f>IF(D1174="","",IFERROR(INDEX(Eng_PAR,MATCH(D1174,Eng_Label,0)),""))</f>
        <v/>
      </c>
      <c r="K1174" s="97">
        <f>IF(OR(F1174="",J1174=""),"",F1174-J1174)</f>
        <v/>
      </c>
      <c r="L1174" s="86">
        <f>IF(OR(F1174="",J1174="",N(J1174)=0),"",IF(F1174/J1174&lt;=cfg_Crit,"CRITICAL",IF(F1174/J1174&lt;=cfg_Low,"LOW","OK")))</f>
        <v/>
      </c>
      <c r="M1174" s="98">
        <f>IF(B1174="","",DATE(YEAR(B1174),MONTH(B1174),1))</f>
        <v/>
      </c>
      <c r="N1174" s="86">
        <f>IF(OR(B1174="",D1174=""),"","CNT-"&amp;TEXT(ROW()-5,"00000"))</f>
        <v/>
      </c>
      <c r="O1174" s="86">
        <f>IF(P1174="","",D1174&amp;"|"&amp;P1174)</f>
        <v/>
      </c>
      <c r="P1174" s="86">
        <f>IF(OR(D1174="",F1174=""),"",COUNTIFS($D$6:D1174,D1174,$F$6:F1174,"&lt;&gt;"))</f>
        <v/>
      </c>
    </row>
    <row r="1175" ht="20" customHeight="1">
      <c r="B1175" s="93" t="n"/>
      <c r="C1175" s="94">
        <f>IF(B1175="","",WEEKNUM(B1175,21))</f>
        <v/>
      </c>
      <c r="D1175" s="95" t="n"/>
      <c r="E1175" s="86">
        <f>IF(D1175="","",IFERROR(INDEX(Eng_Item,MATCH(D1175,Eng_Label,0)),"not in list"))</f>
        <v/>
      </c>
      <c r="F1175" s="96" t="n"/>
      <c r="G1175" s="87">
        <f>IF(OR(P1175="",N(P1175)&lt;=1),"",INDEX($F$6:$F$3005,MATCH(D1175&amp;"|"&amp;(P1175-1),$O$6:$O$3005,0)))</f>
        <v/>
      </c>
      <c r="H1175" s="87">
        <f>IF(G1175="","",MAX(0,G1175-F1175))</f>
        <v/>
      </c>
      <c r="I1175" s="95" t="n"/>
      <c r="J1175" s="87">
        <f>IF(D1175="","",IFERROR(INDEX(Eng_PAR,MATCH(D1175,Eng_Label,0)),""))</f>
        <v/>
      </c>
      <c r="K1175" s="97">
        <f>IF(OR(F1175="",J1175=""),"",F1175-J1175)</f>
        <v/>
      </c>
      <c r="L1175" s="86">
        <f>IF(OR(F1175="",J1175="",N(J1175)=0),"",IF(F1175/J1175&lt;=cfg_Crit,"CRITICAL",IF(F1175/J1175&lt;=cfg_Low,"LOW","OK")))</f>
        <v/>
      </c>
      <c r="M1175" s="98">
        <f>IF(B1175="","",DATE(YEAR(B1175),MONTH(B1175),1))</f>
        <v/>
      </c>
      <c r="N1175" s="86">
        <f>IF(OR(B1175="",D1175=""),"","CNT-"&amp;TEXT(ROW()-5,"00000"))</f>
        <v/>
      </c>
      <c r="O1175" s="86">
        <f>IF(P1175="","",D1175&amp;"|"&amp;P1175)</f>
        <v/>
      </c>
      <c r="P1175" s="86">
        <f>IF(OR(D1175="",F1175=""),"",COUNTIFS($D$6:D1175,D1175,$F$6:F1175,"&lt;&gt;"))</f>
        <v/>
      </c>
    </row>
    <row r="1176" ht="20" customHeight="1">
      <c r="B1176" s="93" t="n"/>
      <c r="C1176" s="94">
        <f>IF(B1176="","",WEEKNUM(B1176,21))</f>
        <v/>
      </c>
      <c r="D1176" s="95" t="n"/>
      <c r="E1176" s="86">
        <f>IF(D1176="","",IFERROR(INDEX(Eng_Item,MATCH(D1176,Eng_Label,0)),"not in list"))</f>
        <v/>
      </c>
      <c r="F1176" s="96" t="n"/>
      <c r="G1176" s="87">
        <f>IF(OR(P1176="",N(P1176)&lt;=1),"",INDEX($F$6:$F$3005,MATCH(D1176&amp;"|"&amp;(P1176-1),$O$6:$O$3005,0)))</f>
        <v/>
      </c>
      <c r="H1176" s="87">
        <f>IF(G1176="","",MAX(0,G1176-F1176))</f>
        <v/>
      </c>
      <c r="I1176" s="95" t="n"/>
      <c r="J1176" s="87">
        <f>IF(D1176="","",IFERROR(INDEX(Eng_PAR,MATCH(D1176,Eng_Label,0)),""))</f>
        <v/>
      </c>
      <c r="K1176" s="97">
        <f>IF(OR(F1176="",J1176=""),"",F1176-J1176)</f>
        <v/>
      </c>
      <c r="L1176" s="86">
        <f>IF(OR(F1176="",J1176="",N(J1176)=0),"",IF(F1176/J1176&lt;=cfg_Crit,"CRITICAL",IF(F1176/J1176&lt;=cfg_Low,"LOW","OK")))</f>
        <v/>
      </c>
      <c r="M1176" s="98">
        <f>IF(B1176="","",DATE(YEAR(B1176),MONTH(B1176),1))</f>
        <v/>
      </c>
      <c r="N1176" s="86">
        <f>IF(OR(B1176="",D1176=""),"","CNT-"&amp;TEXT(ROW()-5,"00000"))</f>
        <v/>
      </c>
      <c r="O1176" s="86">
        <f>IF(P1176="","",D1176&amp;"|"&amp;P1176)</f>
        <v/>
      </c>
      <c r="P1176" s="86">
        <f>IF(OR(D1176="",F1176=""),"",COUNTIFS($D$6:D1176,D1176,$F$6:F1176,"&lt;&gt;"))</f>
        <v/>
      </c>
    </row>
    <row r="1177" ht="20" customHeight="1">
      <c r="B1177" s="93" t="n"/>
      <c r="C1177" s="94">
        <f>IF(B1177="","",WEEKNUM(B1177,21))</f>
        <v/>
      </c>
      <c r="D1177" s="95" t="n"/>
      <c r="E1177" s="86">
        <f>IF(D1177="","",IFERROR(INDEX(Eng_Item,MATCH(D1177,Eng_Label,0)),"not in list"))</f>
        <v/>
      </c>
      <c r="F1177" s="96" t="n"/>
      <c r="G1177" s="87">
        <f>IF(OR(P1177="",N(P1177)&lt;=1),"",INDEX($F$6:$F$3005,MATCH(D1177&amp;"|"&amp;(P1177-1),$O$6:$O$3005,0)))</f>
        <v/>
      </c>
      <c r="H1177" s="87">
        <f>IF(G1177="","",MAX(0,G1177-F1177))</f>
        <v/>
      </c>
      <c r="I1177" s="95" t="n"/>
      <c r="J1177" s="87">
        <f>IF(D1177="","",IFERROR(INDEX(Eng_PAR,MATCH(D1177,Eng_Label,0)),""))</f>
        <v/>
      </c>
      <c r="K1177" s="97">
        <f>IF(OR(F1177="",J1177=""),"",F1177-J1177)</f>
        <v/>
      </c>
      <c r="L1177" s="86">
        <f>IF(OR(F1177="",J1177="",N(J1177)=0),"",IF(F1177/J1177&lt;=cfg_Crit,"CRITICAL",IF(F1177/J1177&lt;=cfg_Low,"LOW","OK")))</f>
        <v/>
      </c>
      <c r="M1177" s="98">
        <f>IF(B1177="","",DATE(YEAR(B1177),MONTH(B1177),1))</f>
        <v/>
      </c>
      <c r="N1177" s="86">
        <f>IF(OR(B1177="",D1177=""),"","CNT-"&amp;TEXT(ROW()-5,"00000"))</f>
        <v/>
      </c>
      <c r="O1177" s="86">
        <f>IF(P1177="","",D1177&amp;"|"&amp;P1177)</f>
        <v/>
      </c>
      <c r="P1177" s="86">
        <f>IF(OR(D1177="",F1177=""),"",COUNTIFS($D$6:D1177,D1177,$F$6:F1177,"&lt;&gt;"))</f>
        <v/>
      </c>
    </row>
    <row r="1178" ht="20" customHeight="1">
      <c r="B1178" s="93" t="n"/>
      <c r="C1178" s="94">
        <f>IF(B1178="","",WEEKNUM(B1178,21))</f>
        <v/>
      </c>
      <c r="D1178" s="95" t="n"/>
      <c r="E1178" s="86">
        <f>IF(D1178="","",IFERROR(INDEX(Eng_Item,MATCH(D1178,Eng_Label,0)),"not in list"))</f>
        <v/>
      </c>
      <c r="F1178" s="96" t="n"/>
      <c r="G1178" s="87">
        <f>IF(OR(P1178="",N(P1178)&lt;=1),"",INDEX($F$6:$F$3005,MATCH(D1178&amp;"|"&amp;(P1178-1),$O$6:$O$3005,0)))</f>
        <v/>
      </c>
      <c r="H1178" s="87">
        <f>IF(G1178="","",MAX(0,G1178-F1178))</f>
        <v/>
      </c>
      <c r="I1178" s="95" t="n"/>
      <c r="J1178" s="87">
        <f>IF(D1178="","",IFERROR(INDEX(Eng_PAR,MATCH(D1178,Eng_Label,0)),""))</f>
        <v/>
      </c>
      <c r="K1178" s="97">
        <f>IF(OR(F1178="",J1178=""),"",F1178-J1178)</f>
        <v/>
      </c>
      <c r="L1178" s="86">
        <f>IF(OR(F1178="",J1178="",N(J1178)=0),"",IF(F1178/J1178&lt;=cfg_Crit,"CRITICAL",IF(F1178/J1178&lt;=cfg_Low,"LOW","OK")))</f>
        <v/>
      </c>
      <c r="M1178" s="98">
        <f>IF(B1178="","",DATE(YEAR(B1178),MONTH(B1178),1))</f>
        <v/>
      </c>
      <c r="N1178" s="86">
        <f>IF(OR(B1178="",D1178=""),"","CNT-"&amp;TEXT(ROW()-5,"00000"))</f>
        <v/>
      </c>
      <c r="O1178" s="86">
        <f>IF(P1178="","",D1178&amp;"|"&amp;P1178)</f>
        <v/>
      </c>
      <c r="P1178" s="86">
        <f>IF(OR(D1178="",F1178=""),"",COUNTIFS($D$6:D1178,D1178,$F$6:F1178,"&lt;&gt;"))</f>
        <v/>
      </c>
    </row>
    <row r="1179" ht="20" customHeight="1">
      <c r="B1179" s="93" t="n"/>
      <c r="C1179" s="94">
        <f>IF(B1179="","",WEEKNUM(B1179,21))</f>
        <v/>
      </c>
      <c r="D1179" s="95" t="n"/>
      <c r="E1179" s="86">
        <f>IF(D1179="","",IFERROR(INDEX(Eng_Item,MATCH(D1179,Eng_Label,0)),"not in list"))</f>
        <v/>
      </c>
      <c r="F1179" s="96" t="n"/>
      <c r="G1179" s="87">
        <f>IF(OR(P1179="",N(P1179)&lt;=1),"",INDEX($F$6:$F$3005,MATCH(D1179&amp;"|"&amp;(P1179-1),$O$6:$O$3005,0)))</f>
        <v/>
      </c>
      <c r="H1179" s="87">
        <f>IF(G1179="","",MAX(0,G1179-F1179))</f>
        <v/>
      </c>
      <c r="I1179" s="95" t="n"/>
      <c r="J1179" s="87">
        <f>IF(D1179="","",IFERROR(INDEX(Eng_PAR,MATCH(D1179,Eng_Label,0)),""))</f>
        <v/>
      </c>
      <c r="K1179" s="97">
        <f>IF(OR(F1179="",J1179=""),"",F1179-J1179)</f>
        <v/>
      </c>
      <c r="L1179" s="86">
        <f>IF(OR(F1179="",J1179="",N(J1179)=0),"",IF(F1179/J1179&lt;=cfg_Crit,"CRITICAL",IF(F1179/J1179&lt;=cfg_Low,"LOW","OK")))</f>
        <v/>
      </c>
      <c r="M1179" s="98">
        <f>IF(B1179="","",DATE(YEAR(B1179),MONTH(B1179),1))</f>
        <v/>
      </c>
      <c r="N1179" s="86">
        <f>IF(OR(B1179="",D1179=""),"","CNT-"&amp;TEXT(ROW()-5,"00000"))</f>
        <v/>
      </c>
      <c r="O1179" s="86">
        <f>IF(P1179="","",D1179&amp;"|"&amp;P1179)</f>
        <v/>
      </c>
      <c r="P1179" s="86">
        <f>IF(OR(D1179="",F1179=""),"",COUNTIFS($D$6:D1179,D1179,$F$6:F1179,"&lt;&gt;"))</f>
        <v/>
      </c>
    </row>
    <row r="1180" ht="20" customHeight="1">
      <c r="B1180" s="93" t="n"/>
      <c r="C1180" s="94">
        <f>IF(B1180="","",WEEKNUM(B1180,21))</f>
        <v/>
      </c>
      <c r="D1180" s="95" t="n"/>
      <c r="E1180" s="86">
        <f>IF(D1180="","",IFERROR(INDEX(Eng_Item,MATCH(D1180,Eng_Label,0)),"not in list"))</f>
        <v/>
      </c>
      <c r="F1180" s="96" t="n"/>
      <c r="G1180" s="87">
        <f>IF(OR(P1180="",N(P1180)&lt;=1),"",INDEX($F$6:$F$3005,MATCH(D1180&amp;"|"&amp;(P1180-1),$O$6:$O$3005,0)))</f>
        <v/>
      </c>
      <c r="H1180" s="87">
        <f>IF(G1180="","",MAX(0,G1180-F1180))</f>
        <v/>
      </c>
      <c r="I1180" s="95" t="n"/>
      <c r="J1180" s="87">
        <f>IF(D1180="","",IFERROR(INDEX(Eng_PAR,MATCH(D1180,Eng_Label,0)),""))</f>
        <v/>
      </c>
      <c r="K1180" s="97">
        <f>IF(OR(F1180="",J1180=""),"",F1180-J1180)</f>
        <v/>
      </c>
      <c r="L1180" s="86">
        <f>IF(OR(F1180="",J1180="",N(J1180)=0),"",IF(F1180/J1180&lt;=cfg_Crit,"CRITICAL",IF(F1180/J1180&lt;=cfg_Low,"LOW","OK")))</f>
        <v/>
      </c>
      <c r="M1180" s="98">
        <f>IF(B1180="","",DATE(YEAR(B1180),MONTH(B1180),1))</f>
        <v/>
      </c>
      <c r="N1180" s="86">
        <f>IF(OR(B1180="",D1180=""),"","CNT-"&amp;TEXT(ROW()-5,"00000"))</f>
        <v/>
      </c>
      <c r="O1180" s="86">
        <f>IF(P1180="","",D1180&amp;"|"&amp;P1180)</f>
        <v/>
      </c>
      <c r="P1180" s="86">
        <f>IF(OR(D1180="",F1180=""),"",COUNTIFS($D$6:D1180,D1180,$F$6:F1180,"&lt;&gt;"))</f>
        <v/>
      </c>
    </row>
    <row r="1181" ht="20" customHeight="1">
      <c r="B1181" s="93" t="n"/>
      <c r="C1181" s="94">
        <f>IF(B1181="","",WEEKNUM(B1181,21))</f>
        <v/>
      </c>
      <c r="D1181" s="95" t="n"/>
      <c r="E1181" s="86">
        <f>IF(D1181="","",IFERROR(INDEX(Eng_Item,MATCH(D1181,Eng_Label,0)),"not in list"))</f>
        <v/>
      </c>
      <c r="F1181" s="96" t="n"/>
      <c r="G1181" s="87">
        <f>IF(OR(P1181="",N(P1181)&lt;=1),"",INDEX($F$6:$F$3005,MATCH(D1181&amp;"|"&amp;(P1181-1),$O$6:$O$3005,0)))</f>
        <v/>
      </c>
      <c r="H1181" s="87">
        <f>IF(G1181="","",MAX(0,G1181-F1181))</f>
        <v/>
      </c>
      <c r="I1181" s="95" t="n"/>
      <c r="J1181" s="87">
        <f>IF(D1181="","",IFERROR(INDEX(Eng_PAR,MATCH(D1181,Eng_Label,0)),""))</f>
        <v/>
      </c>
      <c r="K1181" s="97">
        <f>IF(OR(F1181="",J1181=""),"",F1181-J1181)</f>
        <v/>
      </c>
      <c r="L1181" s="86">
        <f>IF(OR(F1181="",J1181="",N(J1181)=0),"",IF(F1181/J1181&lt;=cfg_Crit,"CRITICAL",IF(F1181/J1181&lt;=cfg_Low,"LOW","OK")))</f>
        <v/>
      </c>
      <c r="M1181" s="98">
        <f>IF(B1181="","",DATE(YEAR(B1181),MONTH(B1181),1))</f>
        <v/>
      </c>
      <c r="N1181" s="86">
        <f>IF(OR(B1181="",D1181=""),"","CNT-"&amp;TEXT(ROW()-5,"00000"))</f>
        <v/>
      </c>
      <c r="O1181" s="86">
        <f>IF(P1181="","",D1181&amp;"|"&amp;P1181)</f>
        <v/>
      </c>
      <c r="P1181" s="86">
        <f>IF(OR(D1181="",F1181=""),"",COUNTIFS($D$6:D1181,D1181,$F$6:F1181,"&lt;&gt;"))</f>
        <v/>
      </c>
    </row>
    <row r="1182" ht="20" customHeight="1">
      <c r="B1182" s="93" t="n"/>
      <c r="C1182" s="94">
        <f>IF(B1182="","",WEEKNUM(B1182,21))</f>
        <v/>
      </c>
      <c r="D1182" s="95" t="n"/>
      <c r="E1182" s="86">
        <f>IF(D1182="","",IFERROR(INDEX(Eng_Item,MATCH(D1182,Eng_Label,0)),"not in list"))</f>
        <v/>
      </c>
      <c r="F1182" s="96" t="n"/>
      <c r="G1182" s="87">
        <f>IF(OR(P1182="",N(P1182)&lt;=1),"",INDEX($F$6:$F$3005,MATCH(D1182&amp;"|"&amp;(P1182-1),$O$6:$O$3005,0)))</f>
        <v/>
      </c>
      <c r="H1182" s="87">
        <f>IF(G1182="","",MAX(0,G1182-F1182))</f>
        <v/>
      </c>
      <c r="I1182" s="95" t="n"/>
      <c r="J1182" s="87">
        <f>IF(D1182="","",IFERROR(INDEX(Eng_PAR,MATCH(D1182,Eng_Label,0)),""))</f>
        <v/>
      </c>
      <c r="K1182" s="97">
        <f>IF(OR(F1182="",J1182=""),"",F1182-J1182)</f>
        <v/>
      </c>
      <c r="L1182" s="86">
        <f>IF(OR(F1182="",J1182="",N(J1182)=0),"",IF(F1182/J1182&lt;=cfg_Crit,"CRITICAL",IF(F1182/J1182&lt;=cfg_Low,"LOW","OK")))</f>
        <v/>
      </c>
      <c r="M1182" s="98">
        <f>IF(B1182="","",DATE(YEAR(B1182),MONTH(B1182),1))</f>
        <v/>
      </c>
      <c r="N1182" s="86">
        <f>IF(OR(B1182="",D1182=""),"","CNT-"&amp;TEXT(ROW()-5,"00000"))</f>
        <v/>
      </c>
      <c r="O1182" s="86">
        <f>IF(P1182="","",D1182&amp;"|"&amp;P1182)</f>
        <v/>
      </c>
      <c r="P1182" s="86">
        <f>IF(OR(D1182="",F1182=""),"",COUNTIFS($D$6:D1182,D1182,$F$6:F1182,"&lt;&gt;"))</f>
        <v/>
      </c>
    </row>
    <row r="1183" ht="20" customHeight="1">
      <c r="B1183" s="93" t="n"/>
      <c r="C1183" s="94">
        <f>IF(B1183="","",WEEKNUM(B1183,21))</f>
        <v/>
      </c>
      <c r="D1183" s="95" t="n"/>
      <c r="E1183" s="86">
        <f>IF(D1183="","",IFERROR(INDEX(Eng_Item,MATCH(D1183,Eng_Label,0)),"not in list"))</f>
        <v/>
      </c>
      <c r="F1183" s="96" t="n"/>
      <c r="G1183" s="87">
        <f>IF(OR(P1183="",N(P1183)&lt;=1),"",INDEX($F$6:$F$3005,MATCH(D1183&amp;"|"&amp;(P1183-1),$O$6:$O$3005,0)))</f>
        <v/>
      </c>
      <c r="H1183" s="87">
        <f>IF(G1183="","",MAX(0,G1183-F1183))</f>
        <v/>
      </c>
      <c r="I1183" s="95" t="n"/>
      <c r="J1183" s="87">
        <f>IF(D1183="","",IFERROR(INDEX(Eng_PAR,MATCH(D1183,Eng_Label,0)),""))</f>
        <v/>
      </c>
      <c r="K1183" s="97">
        <f>IF(OR(F1183="",J1183=""),"",F1183-J1183)</f>
        <v/>
      </c>
      <c r="L1183" s="86">
        <f>IF(OR(F1183="",J1183="",N(J1183)=0),"",IF(F1183/J1183&lt;=cfg_Crit,"CRITICAL",IF(F1183/J1183&lt;=cfg_Low,"LOW","OK")))</f>
        <v/>
      </c>
      <c r="M1183" s="98">
        <f>IF(B1183="","",DATE(YEAR(B1183),MONTH(B1183),1))</f>
        <v/>
      </c>
      <c r="N1183" s="86">
        <f>IF(OR(B1183="",D1183=""),"","CNT-"&amp;TEXT(ROW()-5,"00000"))</f>
        <v/>
      </c>
      <c r="O1183" s="86">
        <f>IF(P1183="","",D1183&amp;"|"&amp;P1183)</f>
        <v/>
      </c>
      <c r="P1183" s="86">
        <f>IF(OR(D1183="",F1183=""),"",COUNTIFS($D$6:D1183,D1183,$F$6:F1183,"&lt;&gt;"))</f>
        <v/>
      </c>
    </row>
    <row r="1184" ht="20" customHeight="1">
      <c r="B1184" s="93" t="n"/>
      <c r="C1184" s="94">
        <f>IF(B1184="","",WEEKNUM(B1184,21))</f>
        <v/>
      </c>
      <c r="D1184" s="95" t="n"/>
      <c r="E1184" s="86">
        <f>IF(D1184="","",IFERROR(INDEX(Eng_Item,MATCH(D1184,Eng_Label,0)),"not in list"))</f>
        <v/>
      </c>
      <c r="F1184" s="96" t="n"/>
      <c r="G1184" s="87">
        <f>IF(OR(P1184="",N(P1184)&lt;=1),"",INDEX($F$6:$F$3005,MATCH(D1184&amp;"|"&amp;(P1184-1),$O$6:$O$3005,0)))</f>
        <v/>
      </c>
      <c r="H1184" s="87">
        <f>IF(G1184="","",MAX(0,G1184-F1184))</f>
        <v/>
      </c>
      <c r="I1184" s="95" t="n"/>
      <c r="J1184" s="87">
        <f>IF(D1184="","",IFERROR(INDEX(Eng_PAR,MATCH(D1184,Eng_Label,0)),""))</f>
        <v/>
      </c>
      <c r="K1184" s="97">
        <f>IF(OR(F1184="",J1184=""),"",F1184-J1184)</f>
        <v/>
      </c>
      <c r="L1184" s="86">
        <f>IF(OR(F1184="",J1184="",N(J1184)=0),"",IF(F1184/J1184&lt;=cfg_Crit,"CRITICAL",IF(F1184/J1184&lt;=cfg_Low,"LOW","OK")))</f>
        <v/>
      </c>
      <c r="M1184" s="98">
        <f>IF(B1184="","",DATE(YEAR(B1184),MONTH(B1184),1))</f>
        <v/>
      </c>
      <c r="N1184" s="86">
        <f>IF(OR(B1184="",D1184=""),"","CNT-"&amp;TEXT(ROW()-5,"00000"))</f>
        <v/>
      </c>
      <c r="O1184" s="86">
        <f>IF(P1184="","",D1184&amp;"|"&amp;P1184)</f>
        <v/>
      </c>
      <c r="P1184" s="86">
        <f>IF(OR(D1184="",F1184=""),"",COUNTIFS($D$6:D1184,D1184,$F$6:F1184,"&lt;&gt;"))</f>
        <v/>
      </c>
    </row>
    <row r="1185" ht="20" customHeight="1">
      <c r="B1185" s="93" t="n"/>
      <c r="C1185" s="94">
        <f>IF(B1185="","",WEEKNUM(B1185,21))</f>
        <v/>
      </c>
      <c r="D1185" s="95" t="n"/>
      <c r="E1185" s="86">
        <f>IF(D1185="","",IFERROR(INDEX(Eng_Item,MATCH(D1185,Eng_Label,0)),"not in list"))</f>
        <v/>
      </c>
      <c r="F1185" s="96" t="n"/>
      <c r="G1185" s="87">
        <f>IF(OR(P1185="",N(P1185)&lt;=1),"",INDEX($F$6:$F$3005,MATCH(D1185&amp;"|"&amp;(P1185-1),$O$6:$O$3005,0)))</f>
        <v/>
      </c>
      <c r="H1185" s="87">
        <f>IF(G1185="","",MAX(0,G1185-F1185))</f>
        <v/>
      </c>
      <c r="I1185" s="95" t="n"/>
      <c r="J1185" s="87">
        <f>IF(D1185="","",IFERROR(INDEX(Eng_PAR,MATCH(D1185,Eng_Label,0)),""))</f>
        <v/>
      </c>
      <c r="K1185" s="97">
        <f>IF(OR(F1185="",J1185=""),"",F1185-J1185)</f>
        <v/>
      </c>
      <c r="L1185" s="86">
        <f>IF(OR(F1185="",J1185="",N(J1185)=0),"",IF(F1185/J1185&lt;=cfg_Crit,"CRITICAL",IF(F1185/J1185&lt;=cfg_Low,"LOW","OK")))</f>
        <v/>
      </c>
      <c r="M1185" s="98">
        <f>IF(B1185="","",DATE(YEAR(B1185),MONTH(B1185),1))</f>
        <v/>
      </c>
      <c r="N1185" s="86">
        <f>IF(OR(B1185="",D1185=""),"","CNT-"&amp;TEXT(ROW()-5,"00000"))</f>
        <v/>
      </c>
      <c r="O1185" s="86">
        <f>IF(P1185="","",D1185&amp;"|"&amp;P1185)</f>
        <v/>
      </c>
      <c r="P1185" s="86">
        <f>IF(OR(D1185="",F1185=""),"",COUNTIFS($D$6:D1185,D1185,$F$6:F1185,"&lt;&gt;"))</f>
        <v/>
      </c>
    </row>
    <row r="1186" ht="20" customHeight="1">
      <c r="B1186" s="93" t="n"/>
      <c r="C1186" s="94">
        <f>IF(B1186="","",WEEKNUM(B1186,21))</f>
        <v/>
      </c>
      <c r="D1186" s="95" t="n"/>
      <c r="E1186" s="86">
        <f>IF(D1186="","",IFERROR(INDEX(Eng_Item,MATCH(D1186,Eng_Label,0)),"not in list"))</f>
        <v/>
      </c>
      <c r="F1186" s="96" t="n"/>
      <c r="G1186" s="87">
        <f>IF(OR(P1186="",N(P1186)&lt;=1),"",INDEX($F$6:$F$3005,MATCH(D1186&amp;"|"&amp;(P1186-1),$O$6:$O$3005,0)))</f>
        <v/>
      </c>
      <c r="H1186" s="87">
        <f>IF(G1186="","",MAX(0,G1186-F1186))</f>
        <v/>
      </c>
      <c r="I1186" s="95" t="n"/>
      <c r="J1186" s="87">
        <f>IF(D1186="","",IFERROR(INDEX(Eng_PAR,MATCH(D1186,Eng_Label,0)),""))</f>
        <v/>
      </c>
      <c r="K1186" s="97">
        <f>IF(OR(F1186="",J1186=""),"",F1186-J1186)</f>
        <v/>
      </c>
      <c r="L1186" s="86">
        <f>IF(OR(F1186="",J1186="",N(J1186)=0),"",IF(F1186/J1186&lt;=cfg_Crit,"CRITICAL",IF(F1186/J1186&lt;=cfg_Low,"LOW","OK")))</f>
        <v/>
      </c>
      <c r="M1186" s="98">
        <f>IF(B1186="","",DATE(YEAR(B1186),MONTH(B1186),1))</f>
        <v/>
      </c>
      <c r="N1186" s="86">
        <f>IF(OR(B1186="",D1186=""),"","CNT-"&amp;TEXT(ROW()-5,"00000"))</f>
        <v/>
      </c>
      <c r="O1186" s="86">
        <f>IF(P1186="","",D1186&amp;"|"&amp;P1186)</f>
        <v/>
      </c>
      <c r="P1186" s="86">
        <f>IF(OR(D1186="",F1186=""),"",COUNTIFS($D$6:D1186,D1186,$F$6:F1186,"&lt;&gt;"))</f>
        <v/>
      </c>
    </row>
    <row r="1187" ht="20" customHeight="1">
      <c r="B1187" s="93" t="n"/>
      <c r="C1187" s="94">
        <f>IF(B1187="","",WEEKNUM(B1187,21))</f>
        <v/>
      </c>
      <c r="D1187" s="95" t="n"/>
      <c r="E1187" s="86">
        <f>IF(D1187="","",IFERROR(INDEX(Eng_Item,MATCH(D1187,Eng_Label,0)),"not in list"))</f>
        <v/>
      </c>
      <c r="F1187" s="96" t="n"/>
      <c r="G1187" s="87">
        <f>IF(OR(P1187="",N(P1187)&lt;=1),"",INDEX($F$6:$F$3005,MATCH(D1187&amp;"|"&amp;(P1187-1),$O$6:$O$3005,0)))</f>
        <v/>
      </c>
      <c r="H1187" s="87">
        <f>IF(G1187="","",MAX(0,G1187-F1187))</f>
        <v/>
      </c>
      <c r="I1187" s="95" t="n"/>
      <c r="J1187" s="87">
        <f>IF(D1187="","",IFERROR(INDEX(Eng_PAR,MATCH(D1187,Eng_Label,0)),""))</f>
        <v/>
      </c>
      <c r="K1187" s="97">
        <f>IF(OR(F1187="",J1187=""),"",F1187-J1187)</f>
        <v/>
      </c>
      <c r="L1187" s="86">
        <f>IF(OR(F1187="",J1187="",N(J1187)=0),"",IF(F1187/J1187&lt;=cfg_Crit,"CRITICAL",IF(F1187/J1187&lt;=cfg_Low,"LOW","OK")))</f>
        <v/>
      </c>
      <c r="M1187" s="98">
        <f>IF(B1187="","",DATE(YEAR(B1187),MONTH(B1187),1))</f>
        <v/>
      </c>
      <c r="N1187" s="86">
        <f>IF(OR(B1187="",D1187=""),"","CNT-"&amp;TEXT(ROW()-5,"00000"))</f>
        <v/>
      </c>
      <c r="O1187" s="86">
        <f>IF(P1187="","",D1187&amp;"|"&amp;P1187)</f>
        <v/>
      </c>
      <c r="P1187" s="86">
        <f>IF(OR(D1187="",F1187=""),"",COUNTIFS($D$6:D1187,D1187,$F$6:F1187,"&lt;&gt;"))</f>
        <v/>
      </c>
    </row>
    <row r="1188" ht="20" customHeight="1">
      <c r="B1188" s="93" t="n"/>
      <c r="C1188" s="94">
        <f>IF(B1188="","",WEEKNUM(B1188,21))</f>
        <v/>
      </c>
      <c r="D1188" s="95" t="n"/>
      <c r="E1188" s="86">
        <f>IF(D1188="","",IFERROR(INDEX(Eng_Item,MATCH(D1188,Eng_Label,0)),"not in list"))</f>
        <v/>
      </c>
      <c r="F1188" s="96" t="n"/>
      <c r="G1188" s="87">
        <f>IF(OR(P1188="",N(P1188)&lt;=1),"",INDEX($F$6:$F$3005,MATCH(D1188&amp;"|"&amp;(P1188-1),$O$6:$O$3005,0)))</f>
        <v/>
      </c>
      <c r="H1188" s="87">
        <f>IF(G1188="","",MAX(0,G1188-F1188))</f>
        <v/>
      </c>
      <c r="I1188" s="95" t="n"/>
      <c r="J1188" s="87">
        <f>IF(D1188="","",IFERROR(INDEX(Eng_PAR,MATCH(D1188,Eng_Label,0)),""))</f>
        <v/>
      </c>
      <c r="K1188" s="97">
        <f>IF(OR(F1188="",J1188=""),"",F1188-J1188)</f>
        <v/>
      </c>
      <c r="L1188" s="86">
        <f>IF(OR(F1188="",J1188="",N(J1188)=0),"",IF(F1188/J1188&lt;=cfg_Crit,"CRITICAL",IF(F1188/J1188&lt;=cfg_Low,"LOW","OK")))</f>
        <v/>
      </c>
      <c r="M1188" s="98">
        <f>IF(B1188="","",DATE(YEAR(B1188),MONTH(B1188),1))</f>
        <v/>
      </c>
      <c r="N1188" s="86">
        <f>IF(OR(B1188="",D1188=""),"","CNT-"&amp;TEXT(ROW()-5,"00000"))</f>
        <v/>
      </c>
      <c r="O1188" s="86">
        <f>IF(P1188="","",D1188&amp;"|"&amp;P1188)</f>
        <v/>
      </c>
      <c r="P1188" s="86">
        <f>IF(OR(D1188="",F1188=""),"",COUNTIFS($D$6:D1188,D1188,$F$6:F1188,"&lt;&gt;"))</f>
        <v/>
      </c>
    </row>
    <row r="1189" ht="20" customHeight="1">
      <c r="B1189" s="93" t="n"/>
      <c r="C1189" s="94">
        <f>IF(B1189="","",WEEKNUM(B1189,21))</f>
        <v/>
      </c>
      <c r="D1189" s="95" t="n"/>
      <c r="E1189" s="86">
        <f>IF(D1189="","",IFERROR(INDEX(Eng_Item,MATCH(D1189,Eng_Label,0)),"not in list"))</f>
        <v/>
      </c>
      <c r="F1189" s="96" t="n"/>
      <c r="G1189" s="87">
        <f>IF(OR(P1189="",N(P1189)&lt;=1),"",INDEX($F$6:$F$3005,MATCH(D1189&amp;"|"&amp;(P1189-1),$O$6:$O$3005,0)))</f>
        <v/>
      </c>
      <c r="H1189" s="87">
        <f>IF(G1189="","",MAX(0,G1189-F1189))</f>
        <v/>
      </c>
      <c r="I1189" s="95" t="n"/>
      <c r="J1189" s="87">
        <f>IF(D1189="","",IFERROR(INDEX(Eng_PAR,MATCH(D1189,Eng_Label,0)),""))</f>
        <v/>
      </c>
      <c r="K1189" s="97">
        <f>IF(OR(F1189="",J1189=""),"",F1189-J1189)</f>
        <v/>
      </c>
      <c r="L1189" s="86">
        <f>IF(OR(F1189="",J1189="",N(J1189)=0),"",IF(F1189/J1189&lt;=cfg_Crit,"CRITICAL",IF(F1189/J1189&lt;=cfg_Low,"LOW","OK")))</f>
        <v/>
      </c>
      <c r="M1189" s="98">
        <f>IF(B1189="","",DATE(YEAR(B1189),MONTH(B1189),1))</f>
        <v/>
      </c>
      <c r="N1189" s="86">
        <f>IF(OR(B1189="",D1189=""),"","CNT-"&amp;TEXT(ROW()-5,"00000"))</f>
        <v/>
      </c>
      <c r="O1189" s="86">
        <f>IF(P1189="","",D1189&amp;"|"&amp;P1189)</f>
        <v/>
      </c>
      <c r="P1189" s="86">
        <f>IF(OR(D1189="",F1189=""),"",COUNTIFS($D$6:D1189,D1189,$F$6:F1189,"&lt;&gt;"))</f>
        <v/>
      </c>
    </row>
    <row r="1190" ht="20" customHeight="1">
      <c r="B1190" s="93" t="n"/>
      <c r="C1190" s="94">
        <f>IF(B1190="","",WEEKNUM(B1190,21))</f>
        <v/>
      </c>
      <c r="D1190" s="95" t="n"/>
      <c r="E1190" s="86">
        <f>IF(D1190="","",IFERROR(INDEX(Eng_Item,MATCH(D1190,Eng_Label,0)),"not in list"))</f>
        <v/>
      </c>
      <c r="F1190" s="96" t="n"/>
      <c r="G1190" s="87">
        <f>IF(OR(P1190="",N(P1190)&lt;=1),"",INDEX($F$6:$F$3005,MATCH(D1190&amp;"|"&amp;(P1190-1),$O$6:$O$3005,0)))</f>
        <v/>
      </c>
      <c r="H1190" s="87">
        <f>IF(G1190="","",MAX(0,G1190-F1190))</f>
        <v/>
      </c>
      <c r="I1190" s="95" t="n"/>
      <c r="J1190" s="87">
        <f>IF(D1190="","",IFERROR(INDEX(Eng_PAR,MATCH(D1190,Eng_Label,0)),""))</f>
        <v/>
      </c>
      <c r="K1190" s="97">
        <f>IF(OR(F1190="",J1190=""),"",F1190-J1190)</f>
        <v/>
      </c>
      <c r="L1190" s="86">
        <f>IF(OR(F1190="",J1190="",N(J1190)=0),"",IF(F1190/J1190&lt;=cfg_Crit,"CRITICAL",IF(F1190/J1190&lt;=cfg_Low,"LOW","OK")))</f>
        <v/>
      </c>
      <c r="M1190" s="98">
        <f>IF(B1190="","",DATE(YEAR(B1190),MONTH(B1190),1))</f>
        <v/>
      </c>
      <c r="N1190" s="86">
        <f>IF(OR(B1190="",D1190=""),"","CNT-"&amp;TEXT(ROW()-5,"00000"))</f>
        <v/>
      </c>
      <c r="O1190" s="86">
        <f>IF(P1190="","",D1190&amp;"|"&amp;P1190)</f>
        <v/>
      </c>
      <c r="P1190" s="86">
        <f>IF(OR(D1190="",F1190=""),"",COUNTIFS($D$6:D1190,D1190,$F$6:F1190,"&lt;&gt;"))</f>
        <v/>
      </c>
    </row>
    <row r="1191" ht="20" customHeight="1">
      <c r="B1191" s="93" t="n"/>
      <c r="C1191" s="94">
        <f>IF(B1191="","",WEEKNUM(B1191,21))</f>
        <v/>
      </c>
      <c r="D1191" s="95" t="n"/>
      <c r="E1191" s="86">
        <f>IF(D1191="","",IFERROR(INDEX(Eng_Item,MATCH(D1191,Eng_Label,0)),"not in list"))</f>
        <v/>
      </c>
      <c r="F1191" s="96" t="n"/>
      <c r="G1191" s="87">
        <f>IF(OR(P1191="",N(P1191)&lt;=1),"",INDEX($F$6:$F$3005,MATCH(D1191&amp;"|"&amp;(P1191-1),$O$6:$O$3005,0)))</f>
        <v/>
      </c>
      <c r="H1191" s="87">
        <f>IF(G1191="","",MAX(0,G1191-F1191))</f>
        <v/>
      </c>
      <c r="I1191" s="95" t="n"/>
      <c r="J1191" s="87">
        <f>IF(D1191="","",IFERROR(INDEX(Eng_PAR,MATCH(D1191,Eng_Label,0)),""))</f>
        <v/>
      </c>
      <c r="K1191" s="97">
        <f>IF(OR(F1191="",J1191=""),"",F1191-J1191)</f>
        <v/>
      </c>
      <c r="L1191" s="86">
        <f>IF(OR(F1191="",J1191="",N(J1191)=0),"",IF(F1191/J1191&lt;=cfg_Crit,"CRITICAL",IF(F1191/J1191&lt;=cfg_Low,"LOW","OK")))</f>
        <v/>
      </c>
      <c r="M1191" s="98">
        <f>IF(B1191="","",DATE(YEAR(B1191),MONTH(B1191),1))</f>
        <v/>
      </c>
      <c r="N1191" s="86">
        <f>IF(OR(B1191="",D1191=""),"","CNT-"&amp;TEXT(ROW()-5,"00000"))</f>
        <v/>
      </c>
      <c r="O1191" s="86">
        <f>IF(P1191="","",D1191&amp;"|"&amp;P1191)</f>
        <v/>
      </c>
      <c r="P1191" s="86">
        <f>IF(OR(D1191="",F1191=""),"",COUNTIFS($D$6:D1191,D1191,$F$6:F1191,"&lt;&gt;"))</f>
        <v/>
      </c>
    </row>
    <row r="1192" ht="20" customHeight="1">
      <c r="B1192" s="93" t="n"/>
      <c r="C1192" s="94">
        <f>IF(B1192="","",WEEKNUM(B1192,21))</f>
        <v/>
      </c>
      <c r="D1192" s="95" t="n"/>
      <c r="E1192" s="86">
        <f>IF(D1192="","",IFERROR(INDEX(Eng_Item,MATCH(D1192,Eng_Label,0)),"not in list"))</f>
        <v/>
      </c>
      <c r="F1192" s="96" t="n"/>
      <c r="G1192" s="87">
        <f>IF(OR(P1192="",N(P1192)&lt;=1),"",INDEX($F$6:$F$3005,MATCH(D1192&amp;"|"&amp;(P1192-1),$O$6:$O$3005,0)))</f>
        <v/>
      </c>
      <c r="H1192" s="87">
        <f>IF(G1192="","",MAX(0,G1192-F1192))</f>
        <v/>
      </c>
      <c r="I1192" s="95" t="n"/>
      <c r="J1192" s="87">
        <f>IF(D1192="","",IFERROR(INDEX(Eng_PAR,MATCH(D1192,Eng_Label,0)),""))</f>
        <v/>
      </c>
      <c r="K1192" s="97">
        <f>IF(OR(F1192="",J1192=""),"",F1192-J1192)</f>
        <v/>
      </c>
      <c r="L1192" s="86">
        <f>IF(OR(F1192="",J1192="",N(J1192)=0),"",IF(F1192/J1192&lt;=cfg_Crit,"CRITICAL",IF(F1192/J1192&lt;=cfg_Low,"LOW","OK")))</f>
        <v/>
      </c>
      <c r="M1192" s="98">
        <f>IF(B1192="","",DATE(YEAR(B1192),MONTH(B1192),1))</f>
        <v/>
      </c>
      <c r="N1192" s="86">
        <f>IF(OR(B1192="",D1192=""),"","CNT-"&amp;TEXT(ROW()-5,"00000"))</f>
        <v/>
      </c>
      <c r="O1192" s="86">
        <f>IF(P1192="","",D1192&amp;"|"&amp;P1192)</f>
        <v/>
      </c>
      <c r="P1192" s="86">
        <f>IF(OR(D1192="",F1192=""),"",COUNTIFS($D$6:D1192,D1192,$F$6:F1192,"&lt;&gt;"))</f>
        <v/>
      </c>
    </row>
    <row r="1193" ht="20" customHeight="1">
      <c r="B1193" s="93" t="n"/>
      <c r="C1193" s="94">
        <f>IF(B1193="","",WEEKNUM(B1193,21))</f>
        <v/>
      </c>
      <c r="D1193" s="95" t="n"/>
      <c r="E1193" s="86">
        <f>IF(D1193="","",IFERROR(INDEX(Eng_Item,MATCH(D1193,Eng_Label,0)),"not in list"))</f>
        <v/>
      </c>
      <c r="F1193" s="96" t="n"/>
      <c r="G1193" s="87">
        <f>IF(OR(P1193="",N(P1193)&lt;=1),"",INDEX($F$6:$F$3005,MATCH(D1193&amp;"|"&amp;(P1193-1),$O$6:$O$3005,0)))</f>
        <v/>
      </c>
      <c r="H1193" s="87">
        <f>IF(G1193="","",MAX(0,G1193-F1193))</f>
        <v/>
      </c>
      <c r="I1193" s="95" t="n"/>
      <c r="J1193" s="87">
        <f>IF(D1193="","",IFERROR(INDEX(Eng_PAR,MATCH(D1193,Eng_Label,0)),""))</f>
        <v/>
      </c>
      <c r="K1193" s="97">
        <f>IF(OR(F1193="",J1193=""),"",F1193-J1193)</f>
        <v/>
      </c>
      <c r="L1193" s="86">
        <f>IF(OR(F1193="",J1193="",N(J1193)=0),"",IF(F1193/J1193&lt;=cfg_Crit,"CRITICAL",IF(F1193/J1193&lt;=cfg_Low,"LOW","OK")))</f>
        <v/>
      </c>
      <c r="M1193" s="98">
        <f>IF(B1193="","",DATE(YEAR(B1193),MONTH(B1193),1))</f>
        <v/>
      </c>
      <c r="N1193" s="86">
        <f>IF(OR(B1193="",D1193=""),"","CNT-"&amp;TEXT(ROW()-5,"00000"))</f>
        <v/>
      </c>
      <c r="O1193" s="86">
        <f>IF(P1193="","",D1193&amp;"|"&amp;P1193)</f>
        <v/>
      </c>
      <c r="P1193" s="86">
        <f>IF(OR(D1193="",F1193=""),"",COUNTIFS($D$6:D1193,D1193,$F$6:F1193,"&lt;&gt;"))</f>
        <v/>
      </c>
    </row>
    <row r="1194" ht="20" customHeight="1">
      <c r="B1194" s="93" t="n"/>
      <c r="C1194" s="94">
        <f>IF(B1194="","",WEEKNUM(B1194,21))</f>
        <v/>
      </c>
      <c r="D1194" s="95" t="n"/>
      <c r="E1194" s="86">
        <f>IF(D1194="","",IFERROR(INDEX(Eng_Item,MATCH(D1194,Eng_Label,0)),"not in list"))</f>
        <v/>
      </c>
      <c r="F1194" s="96" t="n"/>
      <c r="G1194" s="87">
        <f>IF(OR(P1194="",N(P1194)&lt;=1),"",INDEX($F$6:$F$3005,MATCH(D1194&amp;"|"&amp;(P1194-1),$O$6:$O$3005,0)))</f>
        <v/>
      </c>
      <c r="H1194" s="87">
        <f>IF(G1194="","",MAX(0,G1194-F1194))</f>
        <v/>
      </c>
      <c r="I1194" s="95" t="n"/>
      <c r="J1194" s="87">
        <f>IF(D1194="","",IFERROR(INDEX(Eng_PAR,MATCH(D1194,Eng_Label,0)),""))</f>
        <v/>
      </c>
      <c r="K1194" s="97">
        <f>IF(OR(F1194="",J1194=""),"",F1194-J1194)</f>
        <v/>
      </c>
      <c r="L1194" s="86">
        <f>IF(OR(F1194="",J1194="",N(J1194)=0),"",IF(F1194/J1194&lt;=cfg_Crit,"CRITICAL",IF(F1194/J1194&lt;=cfg_Low,"LOW","OK")))</f>
        <v/>
      </c>
      <c r="M1194" s="98">
        <f>IF(B1194="","",DATE(YEAR(B1194),MONTH(B1194),1))</f>
        <v/>
      </c>
      <c r="N1194" s="86">
        <f>IF(OR(B1194="",D1194=""),"","CNT-"&amp;TEXT(ROW()-5,"00000"))</f>
        <v/>
      </c>
      <c r="O1194" s="86">
        <f>IF(P1194="","",D1194&amp;"|"&amp;P1194)</f>
        <v/>
      </c>
      <c r="P1194" s="86">
        <f>IF(OR(D1194="",F1194=""),"",COUNTIFS($D$6:D1194,D1194,$F$6:F1194,"&lt;&gt;"))</f>
        <v/>
      </c>
    </row>
    <row r="1195" ht="20" customHeight="1">
      <c r="B1195" s="93" t="n"/>
      <c r="C1195" s="94">
        <f>IF(B1195="","",WEEKNUM(B1195,21))</f>
        <v/>
      </c>
      <c r="D1195" s="95" t="n"/>
      <c r="E1195" s="86">
        <f>IF(D1195="","",IFERROR(INDEX(Eng_Item,MATCH(D1195,Eng_Label,0)),"not in list"))</f>
        <v/>
      </c>
      <c r="F1195" s="96" t="n"/>
      <c r="G1195" s="87">
        <f>IF(OR(P1195="",N(P1195)&lt;=1),"",INDEX($F$6:$F$3005,MATCH(D1195&amp;"|"&amp;(P1195-1),$O$6:$O$3005,0)))</f>
        <v/>
      </c>
      <c r="H1195" s="87">
        <f>IF(G1195="","",MAX(0,G1195-F1195))</f>
        <v/>
      </c>
      <c r="I1195" s="95" t="n"/>
      <c r="J1195" s="87">
        <f>IF(D1195="","",IFERROR(INDEX(Eng_PAR,MATCH(D1195,Eng_Label,0)),""))</f>
        <v/>
      </c>
      <c r="K1195" s="97">
        <f>IF(OR(F1195="",J1195=""),"",F1195-J1195)</f>
        <v/>
      </c>
      <c r="L1195" s="86">
        <f>IF(OR(F1195="",J1195="",N(J1195)=0),"",IF(F1195/J1195&lt;=cfg_Crit,"CRITICAL",IF(F1195/J1195&lt;=cfg_Low,"LOW","OK")))</f>
        <v/>
      </c>
      <c r="M1195" s="98">
        <f>IF(B1195="","",DATE(YEAR(B1195),MONTH(B1195),1))</f>
        <v/>
      </c>
      <c r="N1195" s="86">
        <f>IF(OR(B1195="",D1195=""),"","CNT-"&amp;TEXT(ROW()-5,"00000"))</f>
        <v/>
      </c>
      <c r="O1195" s="86">
        <f>IF(P1195="","",D1195&amp;"|"&amp;P1195)</f>
        <v/>
      </c>
      <c r="P1195" s="86">
        <f>IF(OR(D1195="",F1195=""),"",COUNTIFS($D$6:D1195,D1195,$F$6:F1195,"&lt;&gt;"))</f>
        <v/>
      </c>
    </row>
    <row r="1196" ht="20" customHeight="1">
      <c r="B1196" s="93" t="n"/>
      <c r="C1196" s="94">
        <f>IF(B1196="","",WEEKNUM(B1196,21))</f>
        <v/>
      </c>
      <c r="D1196" s="95" t="n"/>
      <c r="E1196" s="86">
        <f>IF(D1196="","",IFERROR(INDEX(Eng_Item,MATCH(D1196,Eng_Label,0)),"not in list"))</f>
        <v/>
      </c>
      <c r="F1196" s="96" t="n"/>
      <c r="G1196" s="87">
        <f>IF(OR(P1196="",N(P1196)&lt;=1),"",INDEX($F$6:$F$3005,MATCH(D1196&amp;"|"&amp;(P1196-1),$O$6:$O$3005,0)))</f>
        <v/>
      </c>
      <c r="H1196" s="87">
        <f>IF(G1196="","",MAX(0,G1196-F1196))</f>
        <v/>
      </c>
      <c r="I1196" s="95" t="n"/>
      <c r="J1196" s="87">
        <f>IF(D1196="","",IFERROR(INDEX(Eng_PAR,MATCH(D1196,Eng_Label,0)),""))</f>
        <v/>
      </c>
      <c r="K1196" s="97">
        <f>IF(OR(F1196="",J1196=""),"",F1196-J1196)</f>
        <v/>
      </c>
      <c r="L1196" s="86">
        <f>IF(OR(F1196="",J1196="",N(J1196)=0),"",IF(F1196/J1196&lt;=cfg_Crit,"CRITICAL",IF(F1196/J1196&lt;=cfg_Low,"LOW","OK")))</f>
        <v/>
      </c>
      <c r="M1196" s="98">
        <f>IF(B1196="","",DATE(YEAR(B1196),MONTH(B1196),1))</f>
        <v/>
      </c>
      <c r="N1196" s="86">
        <f>IF(OR(B1196="",D1196=""),"","CNT-"&amp;TEXT(ROW()-5,"00000"))</f>
        <v/>
      </c>
      <c r="O1196" s="86">
        <f>IF(P1196="","",D1196&amp;"|"&amp;P1196)</f>
        <v/>
      </c>
      <c r="P1196" s="86">
        <f>IF(OR(D1196="",F1196=""),"",COUNTIFS($D$6:D1196,D1196,$F$6:F1196,"&lt;&gt;"))</f>
        <v/>
      </c>
    </row>
    <row r="1197" ht="20" customHeight="1">
      <c r="B1197" s="93" t="n"/>
      <c r="C1197" s="94">
        <f>IF(B1197="","",WEEKNUM(B1197,21))</f>
        <v/>
      </c>
      <c r="D1197" s="95" t="n"/>
      <c r="E1197" s="86">
        <f>IF(D1197="","",IFERROR(INDEX(Eng_Item,MATCH(D1197,Eng_Label,0)),"not in list"))</f>
        <v/>
      </c>
      <c r="F1197" s="96" t="n"/>
      <c r="G1197" s="87">
        <f>IF(OR(P1197="",N(P1197)&lt;=1),"",INDEX($F$6:$F$3005,MATCH(D1197&amp;"|"&amp;(P1197-1),$O$6:$O$3005,0)))</f>
        <v/>
      </c>
      <c r="H1197" s="87">
        <f>IF(G1197="","",MAX(0,G1197-F1197))</f>
        <v/>
      </c>
      <c r="I1197" s="95" t="n"/>
      <c r="J1197" s="87">
        <f>IF(D1197="","",IFERROR(INDEX(Eng_PAR,MATCH(D1197,Eng_Label,0)),""))</f>
        <v/>
      </c>
      <c r="K1197" s="97">
        <f>IF(OR(F1197="",J1197=""),"",F1197-J1197)</f>
        <v/>
      </c>
      <c r="L1197" s="86">
        <f>IF(OR(F1197="",J1197="",N(J1197)=0),"",IF(F1197/J1197&lt;=cfg_Crit,"CRITICAL",IF(F1197/J1197&lt;=cfg_Low,"LOW","OK")))</f>
        <v/>
      </c>
      <c r="M1197" s="98">
        <f>IF(B1197="","",DATE(YEAR(B1197),MONTH(B1197),1))</f>
        <v/>
      </c>
      <c r="N1197" s="86">
        <f>IF(OR(B1197="",D1197=""),"","CNT-"&amp;TEXT(ROW()-5,"00000"))</f>
        <v/>
      </c>
      <c r="O1197" s="86">
        <f>IF(P1197="","",D1197&amp;"|"&amp;P1197)</f>
        <v/>
      </c>
      <c r="P1197" s="86">
        <f>IF(OR(D1197="",F1197=""),"",COUNTIFS($D$6:D1197,D1197,$F$6:F1197,"&lt;&gt;"))</f>
        <v/>
      </c>
    </row>
    <row r="1198" ht="20" customHeight="1">
      <c r="B1198" s="93" t="n"/>
      <c r="C1198" s="94">
        <f>IF(B1198="","",WEEKNUM(B1198,21))</f>
        <v/>
      </c>
      <c r="D1198" s="95" t="n"/>
      <c r="E1198" s="86">
        <f>IF(D1198="","",IFERROR(INDEX(Eng_Item,MATCH(D1198,Eng_Label,0)),"not in list"))</f>
        <v/>
      </c>
      <c r="F1198" s="96" t="n"/>
      <c r="G1198" s="87">
        <f>IF(OR(P1198="",N(P1198)&lt;=1),"",INDEX($F$6:$F$3005,MATCH(D1198&amp;"|"&amp;(P1198-1),$O$6:$O$3005,0)))</f>
        <v/>
      </c>
      <c r="H1198" s="87">
        <f>IF(G1198="","",MAX(0,G1198-F1198))</f>
        <v/>
      </c>
      <c r="I1198" s="95" t="n"/>
      <c r="J1198" s="87">
        <f>IF(D1198="","",IFERROR(INDEX(Eng_PAR,MATCH(D1198,Eng_Label,0)),""))</f>
        <v/>
      </c>
      <c r="K1198" s="97">
        <f>IF(OR(F1198="",J1198=""),"",F1198-J1198)</f>
        <v/>
      </c>
      <c r="L1198" s="86">
        <f>IF(OR(F1198="",J1198="",N(J1198)=0),"",IF(F1198/J1198&lt;=cfg_Crit,"CRITICAL",IF(F1198/J1198&lt;=cfg_Low,"LOW","OK")))</f>
        <v/>
      </c>
      <c r="M1198" s="98">
        <f>IF(B1198="","",DATE(YEAR(B1198),MONTH(B1198),1))</f>
        <v/>
      </c>
      <c r="N1198" s="86">
        <f>IF(OR(B1198="",D1198=""),"","CNT-"&amp;TEXT(ROW()-5,"00000"))</f>
        <v/>
      </c>
      <c r="O1198" s="86">
        <f>IF(P1198="","",D1198&amp;"|"&amp;P1198)</f>
        <v/>
      </c>
      <c r="P1198" s="86">
        <f>IF(OR(D1198="",F1198=""),"",COUNTIFS($D$6:D1198,D1198,$F$6:F1198,"&lt;&gt;"))</f>
        <v/>
      </c>
    </row>
    <row r="1199" ht="20" customHeight="1">
      <c r="B1199" s="93" t="n"/>
      <c r="C1199" s="94">
        <f>IF(B1199="","",WEEKNUM(B1199,21))</f>
        <v/>
      </c>
      <c r="D1199" s="95" t="n"/>
      <c r="E1199" s="86">
        <f>IF(D1199="","",IFERROR(INDEX(Eng_Item,MATCH(D1199,Eng_Label,0)),"not in list"))</f>
        <v/>
      </c>
      <c r="F1199" s="96" t="n"/>
      <c r="G1199" s="87">
        <f>IF(OR(P1199="",N(P1199)&lt;=1),"",INDEX($F$6:$F$3005,MATCH(D1199&amp;"|"&amp;(P1199-1),$O$6:$O$3005,0)))</f>
        <v/>
      </c>
      <c r="H1199" s="87">
        <f>IF(G1199="","",MAX(0,G1199-F1199))</f>
        <v/>
      </c>
      <c r="I1199" s="95" t="n"/>
      <c r="J1199" s="87">
        <f>IF(D1199="","",IFERROR(INDEX(Eng_PAR,MATCH(D1199,Eng_Label,0)),""))</f>
        <v/>
      </c>
      <c r="K1199" s="97">
        <f>IF(OR(F1199="",J1199=""),"",F1199-J1199)</f>
        <v/>
      </c>
      <c r="L1199" s="86">
        <f>IF(OR(F1199="",J1199="",N(J1199)=0),"",IF(F1199/J1199&lt;=cfg_Crit,"CRITICAL",IF(F1199/J1199&lt;=cfg_Low,"LOW","OK")))</f>
        <v/>
      </c>
      <c r="M1199" s="98">
        <f>IF(B1199="","",DATE(YEAR(B1199),MONTH(B1199),1))</f>
        <v/>
      </c>
      <c r="N1199" s="86">
        <f>IF(OR(B1199="",D1199=""),"","CNT-"&amp;TEXT(ROW()-5,"00000"))</f>
        <v/>
      </c>
      <c r="O1199" s="86">
        <f>IF(P1199="","",D1199&amp;"|"&amp;P1199)</f>
        <v/>
      </c>
      <c r="P1199" s="86">
        <f>IF(OR(D1199="",F1199=""),"",COUNTIFS($D$6:D1199,D1199,$F$6:F1199,"&lt;&gt;"))</f>
        <v/>
      </c>
    </row>
    <row r="1200" ht="20" customHeight="1">
      <c r="B1200" s="93" t="n"/>
      <c r="C1200" s="94">
        <f>IF(B1200="","",WEEKNUM(B1200,21))</f>
        <v/>
      </c>
      <c r="D1200" s="95" t="n"/>
      <c r="E1200" s="86">
        <f>IF(D1200="","",IFERROR(INDEX(Eng_Item,MATCH(D1200,Eng_Label,0)),"not in list"))</f>
        <v/>
      </c>
      <c r="F1200" s="96" t="n"/>
      <c r="G1200" s="87">
        <f>IF(OR(P1200="",N(P1200)&lt;=1),"",INDEX($F$6:$F$3005,MATCH(D1200&amp;"|"&amp;(P1200-1),$O$6:$O$3005,0)))</f>
        <v/>
      </c>
      <c r="H1200" s="87">
        <f>IF(G1200="","",MAX(0,G1200-F1200))</f>
        <v/>
      </c>
      <c r="I1200" s="95" t="n"/>
      <c r="J1200" s="87">
        <f>IF(D1200="","",IFERROR(INDEX(Eng_PAR,MATCH(D1200,Eng_Label,0)),""))</f>
        <v/>
      </c>
      <c r="K1200" s="97">
        <f>IF(OR(F1200="",J1200=""),"",F1200-J1200)</f>
        <v/>
      </c>
      <c r="L1200" s="86">
        <f>IF(OR(F1200="",J1200="",N(J1200)=0),"",IF(F1200/J1200&lt;=cfg_Crit,"CRITICAL",IF(F1200/J1200&lt;=cfg_Low,"LOW","OK")))</f>
        <v/>
      </c>
      <c r="M1200" s="98">
        <f>IF(B1200="","",DATE(YEAR(B1200),MONTH(B1200),1))</f>
        <v/>
      </c>
      <c r="N1200" s="86">
        <f>IF(OR(B1200="",D1200=""),"","CNT-"&amp;TEXT(ROW()-5,"00000"))</f>
        <v/>
      </c>
      <c r="O1200" s="86">
        <f>IF(P1200="","",D1200&amp;"|"&amp;P1200)</f>
        <v/>
      </c>
      <c r="P1200" s="86">
        <f>IF(OR(D1200="",F1200=""),"",COUNTIFS($D$6:D1200,D1200,$F$6:F1200,"&lt;&gt;"))</f>
        <v/>
      </c>
    </row>
    <row r="1201" ht="20" customHeight="1">
      <c r="B1201" s="93" t="n"/>
      <c r="C1201" s="94">
        <f>IF(B1201="","",WEEKNUM(B1201,21))</f>
        <v/>
      </c>
      <c r="D1201" s="95" t="n"/>
      <c r="E1201" s="86">
        <f>IF(D1201="","",IFERROR(INDEX(Eng_Item,MATCH(D1201,Eng_Label,0)),"not in list"))</f>
        <v/>
      </c>
      <c r="F1201" s="96" t="n"/>
      <c r="G1201" s="87">
        <f>IF(OR(P1201="",N(P1201)&lt;=1),"",INDEX($F$6:$F$3005,MATCH(D1201&amp;"|"&amp;(P1201-1),$O$6:$O$3005,0)))</f>
        <v/>
      </c>
      <c r="H1201" s="87">
        <f>IF(G1201="","",MAX(0,G1201-F1201))</f>
        <v/>
      </c>
      <c r="I1201" s="95" t="n"/>
      <c r="J1201" s="87">
        <f>IF(D1201="","",IFERROR(INDEX(Eng_PAR,MATCH(D1201,Eng_Label,0)),""))</f>
        <v/>
      </c>
      <c r="K1201" s="97">
        <f>IF(OR(F1201="",J1201=""),"",F1201-J1201)</f>
        <v/>
      </c>
      <c r="L1201" s="86">
        <f>IF(OR(F1201="",J1201="",N(J1201)=0),"",IF(F1201/J1201&lt;=cfg_Crit,"CRITICAL",IF(F1201/J1201&lt;=cfg_Low,"LOW","OK")))</f>
        <v/>
      </c>
      <c r="M1201" s="98">
        <f>IF(B1201="","",DATE(YEAR(B1201),MONTH(B1201),1))</f>
        <v/>
      </c>
      <c r="N1201" s="86">
        <f>IF(OR(B1201="",D1201=""),"","CNT-"&amp;TEXT(ROW()-5,"00000"))</f>
        <v/>
      </c>
      <c r="O1201" s="86">
        <f>IF(P1201="","",D1201&amp;"|"&amp;P1201)</f>
        <v/>
      </c>
      <c r="P1201" s="86">
        <f>IF(OR(D1201="",F1201=""),"",COUNTIFS($D$6:D1201,D1201,$F$6:F1201,"&lt;&gt;"))</f>
        <v/>
      </c>
    </row>
    <row r="1202" ht="20" customHeight="1">
      <c r="B1202" s="93" t="n"/>
      <c r="C1202" s="94">
        <f>IF(B1202="","",WEEKNUM(B1202,21))</f>
        <v/>
      </c>
      <c r="D1202" s="95" t="n"/>
      <c r="E1202" s="86">
        <f>IF(D1202="","",IFERROR(INDEX(Eng_Item,MATCH(D1202,Eng_Label,0)),"not in list"))</f>
        <v/>
      </c>
      <c r="F1202" s="96" t="n"/>
      <c r="G1202" s="87">
        <f>IF(OR(P1202="",N(P1202)&lt;=1),"",INDEX($F$6:$F$3005,MATCH(D1202&amp;"|"&amp;(P1202-1),$O$6:$O$3005,0)))</f>
        <v/>
      </c>
      <c r="H1202" s="87">
        <f>IF(G1202="","",MAX(0,G1202-F1202))</f>
        <v/>
      </c>
      <c r="I1202" s="95" t="n"/>
      <c r="J1202" s="87">
        <f>IF(D1202="","",IFERROR(INDEX(Eng_PAR,MATCH(D1202,Eng_Label,0)),""))</f>
        <v/>
      </c>
      <c r="K1202" s="97">
        <f>IF(OR(F1202="",J1202=""),"",F1202-J1202)</f>
        <v/>
      </c>
      <c r="L1202" s="86">
        <f>IF(OR(F1202="",J1202="",N(J1202)=0),"",IF(F1202/J1202&lt;=cfg_Crit,"CRITICAL",IF(F1202/J1202&lt;=cfg_Low,"LOW","OK")))</f>
        <v/>
      </c>
      <c r="M1202" s="98">
        <f>IF(B1202="","",DATE(YEAR(B1202),MONTH(B1202),1))</f>
        <v/>
      </c>
      <c r="N1202" s="86">
        <f>IF(OR(B1202="",D1202=""),"","CNT-"&amp;TEXT(ROW()-5,"00000"))</f>
        <v/>
      </c>
      <c r="O1202" s="86">
        <f>IF(P1202="","",D1202&amp;"|"&amp;P1202)</f>
        <v/>
      </c>
      <c r="P1202" s="86">
        <f>IF(OR(D1202="",F1202=""),"",COUNTIFS($D$6:D1202,D1202,$F$6:F1202,"&lt;&gt;"))</f>
        <v/>
      </c>
    </row>
    <row r="1203" ht="20" customHeight="1">
      <c r="B1203" s="93" t="n"/>
      <c r="C1203" s="94">
        <f>IF(B1203="","",WEEKNUM(B1203,21))</f>
        <v/>
      </c>
      <c r="D1203" s="95" t="n"/>
      <c r="E1203" s="86">
        <f>IF(D1203="","",IFERROR(INDEX(Eng_Item,MATCH(D1203,Eng_Label,0)),"not in list"))</f>
        <v/>
      </c>
      <c r="F1203" s="96" t="n"/>
      <c r="G1203" s="87">
        <f>IF(OR(P1203="",N(P1203)&lt;=1),"",INDEX($F$6:$F$3005,MATCH(D1203&amp;"|"&amp;(P1203-1),$O$6:$O$3005,0)))</f>
        <v/>
      </c>
      <c r="H1203" s="87">
        <f>IF(G1203="","",MAX(0,G1203-F1203))</f>
        <v/>
      </c>
      <c r="I1203" s="95" t="n"/>
      <c r="J1203" s="87">
        <f>IF(D1203="","",IFERROR(INDEX(Eng_PAR,MATCH(D1203,Eng_Label,0)),""))</f>
        <v/>
      </c>
      <c r="K1203" s="97">
        <f>IF(OR(F1203="",J1203=""),"",F1203-J1203)</f>
        <v/>
      </c>
      <c r="L1203" s="86">
        <f>IF(OR(F1203="",J1203="",N(J1203)=0),"",IF(F1203/J1203&lt;=cfg_Crit,"CRITICAL",IF(F1203/J1203&lt;=cfg_Low,"LOW","OK")))</f>
        <v/>
      </c>
      <c r="M1203" s="98">
        <f>IF(B1203="","",DATE(YEAR(B1203),MONTH(B1203),1))</f>
        <v/>
      </c>
      <c r="N1203" s="86">
        <f>IF(OR(B1203="",D1203=""),"","CNT-"&amp;TEXT(ROW()-5,"00000"))</f>
        <v/>
      </c>
      <c r="O1203" s="86">
        <f>IF(P1203="","",D1203&amp;"|"&amp;P1203)</f>
        <v/>
      </c>
      <c r="P1203" s="86">
        <f>IF(OR(D1203="",F1203=""),"",COUNTIFS($D$6:D1203,D1203,$F$6:F1203,"&lt;&gt;"))</f>
        <v/>
      </c>
    </row>
    <row r="1204" ht="20" customHeight="1">
      <c r="B1204" s="93" t="n"/>
      <c r="C1204" s="94">
        <f>IF(B1204="","",WEEKNUM(B1204,21))</f>
        <v/>
      </c>
      <c r="D1204" s="95" t="n"/>
      <c r="E1204" s="86">
        <f>IF(D1204="","",IFERROR(INDEX(Eng_Item,MATCH(D1204,Eng_Label,0)),"not in list"))</f>
        <v/>
      </c>
      <c r="F1204" s="96" t="n"/>
      <c r="G1204" s="87">
        <f>IF(OR(P1204="",N(P1204)&lt;=1),"",INDEX($F$6:$F$3005,MATCH(D1204&amp;"|"&amp;(P1204-1),$O$6:$O$3005,0)))</f>
        <v/>
      </c>
      <c r="H1204" s="87">
        <f>IF(G1204="","",MAX(0,G1204-F1204))</f>
        <v/>
      </c>
      <c r="I1204" s="95" t="n"/>
      <c r="J1204" s="87">
        <f>IF(D1204="","",IFERROR(INDEX(Eng_PAR,MATCH(D1204,Eng_Label,0)),""))</f>
        <v/>
      </c>
      <c r="K1204" s="97">
        <f>IF(OR(F1204="",J1204=""),"",F1204-J1204)</f>
        <v/>
      </c>
      <c r="L1204" s="86">
        <f>IF(OR(F1204="",J1204="",N(J1204)=0),"",IF(F1204/J1204&lt;=cfg_Crit,"CRITICAL",IF(F1204/J1204&lt;=cfg_Low,"LOW","OK")))</f>
        <v/>
      </c>
      <c r="M1204" s="98">
        <f>IF(B1204="","",DATE(YEAR(B1204),MONTH(B1204),1))</f>
        <v/>
      </c>
      <c r="N1204" s="86">
        <f>IF(OR(B1204="",D1204=""),"","CNT-"&amp;TEXT(ROW()-5,"00000"))</f>
        <v/>
      </c>
      <c r="O1204" s="86">
        <f>IF(P1204="","",D1204&amp;"|"&amp;P1204)</f>
        <v/>
      </c>
      <c r="P1204" s="86">
        <f>IF(OR(D1204="",F1204=""),"",COUNTIFS($D$6:D1204,D1204,$F$6:F1204,"&lt;&gt;"))</f>
        <v/>
      </c>
    </row>
    <row r="1205" ht="20" customHeight="1">
      <c r="B1205" s="93" t="n"/>
      <c r="C1205" s="94">
        <f>IF(B1205="","",WEEKNUM(B1205,21))</f>
        <v/>
      </c>
      <c r="D1205" s="95" t="n"/>
      <c r="E1205" s="86">
        <f>IF(D1205="","",IFERROR(INDEX(Eng_Item,MATCH(D1205,Eng_Label,0)),"not in list"))</f>
        <v/>
      </c>
      <c r="F1205" s="96" t="n"/>
      <c r="G1205" s="87">
        <f>IF(OR(P1205="",N(P1205)&lt;=1),"",INDEX($F$6:$F$3005,MATCH(D1205&amp;"|"&amp;(P1205-1),$O$6:$O$3005,0)))</f>
        <v/>
      </c>
      <c r="H1205" s="87">
        <f>IF(G1205="","",MAX(0,G1205-F1205))</f>
        <v/>
      </c>
      <c r="I1205" s="95" t="n"/>
      <c r="J1205" s="87">
        <f>IF(D1205="","",IFERROR(INDEX(Eng_PAR,MATCH(D1205,Eng_Label,0)),""))</f>
        <v/>
      </c>
      <c r="K1205" s="97">
        <f>IF(OR(F1205="",J1205=""),"",F1205-J1205)</f>
        <v/>
      </c>
      <c r="L1205" s="86">
        <f>IF(OR(F1205="",J1205="",N(J1205)=0),"",IF(F1205/J1205&lt;=cfg_Crit,"CRITICAL",IF(F1205/J1205&lt;=cfg_Low,"LOW","OK")))</f>
        <v/>
      </c>
      <c r="M1205" s="98">
        <f>IF(B1205="","",DATE(YEAR(B1205),MONTH(B1205),1))</f>
        <v/>
      </c>
      <c r="N1205" s="86">
        <f>IF(OR(B1205="",D1205=""),"","CNT-"&amp;TEXT(ROW()-5,"00000"))</f>
        <v/>
      </c>
      <c r="O1205" s="86">
        <f>IF(P1205="","",D1205&amp;"|"&amp;P1205)</f>
        <v/>
      </c>
      <c r="P1205" s="86">
        <f>IF(OR(D1205="",F1205=""),"",COUNTIFS($D$6:D1205,D1205,$F$6:F1205,"&lt;&gt;"))</f>
        <v/>
      </c>
    </row>
    <row r="1206" ht="20" customHeight="1">
      <c r="B1206" s="93" t="n"/>
      <c r="C1206" s="94">
        <f>IF(B1206="","",WEEKNUM(B1206,21))</f>
        <v/>
      </c>
      <c r="D1206" s="95" t="n"/>
      <c r="E1206" s="86">
        <f>IF(D1206="","",IFERROR(INDEX(Eng_Item,MATCH(D1206,Eng_Label,0)),"not in list"))</f>
        <v/>
      </c>
      <c r="F1206" s="96" t="n"/>
      <c r="G1206" s="87">
        <f>IF(OR(P1206="",N(P1206)&lt;=1),"",INDEX($F$6:$F$3005,MATCH(D1206&amp;"|"&amp;(P1206-1),$O$6:$O$3005,0)))</f>
        <v/>
      </c>
      <c r="H1206" s="87">
        <f>IF(G1206="","",MAX(0,G1206-F1206))</f>
        <v/>
      </c>
      <c r="I1206" s="95" t="n"/>
      <c r="J1206" s="87">
        <f>IF(D1206="","",IFERROR(INDEX(Eng_PAR,MATCH(D1206,Eng_Label,0)),""))</f>
        <v/>
      </c>
      <c r="K1206" s="97">
        <f>IF(OR(F1206="",J1206=""),"",F1206-J1206)</f>
        <v/>
      </c>
      <c r="L1206" s="86">
        <f>IF(OR(F1206="",J1206="",N(J1206)=0),"",IF(F1206/J1206&lt;=cfg_Crit,"CRITICAL",IF(F1206/J1206&lt;=cfg_Low,"LOW","OK")))</f>
        <v/>
      </c>
      <c r="M1206" s="98">
        <f>IF(B1206="","",DATE(YEAR(B1206),MONTH(B1206),1))</f>
        <v/>
      </c>
      <c r="N1206" s="86">
        <f>IF(OR(B1206="",D1206=""),"","CNT-"&amp;TEXT(ROW()-5,"00000"))</f>
        <v/>
      </c>
      <c r="O1206" s="86">
        <f>IF(P1206="","",D1206&amp;"|"&amp;P1206)</f>
        <v/>
      </c>
      <c r="P1206" s="86">
        <f>IF(OR(D1206="",F1206=""),"",COUNTIFS($D$6:D1206,D1206,$F$6:F1206,"&lt;&gt;"))</f>
        <v/>
      </c>
    </row>
    <row r="1207" ht="20" customHeight="1">
      <c r="B1207" s="93" t="n"/>
      <c r="C1207" s="94">
        <f>IF(B1207="","",WEEKNUM(B1207,21))</f>
        <v/>
      </c>
      <c r="D1207" s="95" t="n"/>
      <c r="E1207" s="86">
        <f>IF(D1207="","",IFERROR(INDEX(Eng_Item,MATCH(D1207,Eng_Label,0)),"not in list"))</f>
        <v/>
      </c>
      <c r="F1207" s="96" t="n"/>
      <c r="G1207" s="87">
        <f>IF(OR(P1207="",N(P1207)&lt;=1),"",INDEX($F$6:$F$3005,MATCH(D1207&amp;"|"&amp;(P1207-1),$O$6:$O$3005,0)))</f>
        <v/>
      </c>
      <c r="H1207" s="87">
        <f>IF(G1207="","",MAX(0,G1207-F1207))</f>
        <v/>
      </c>
      <c r="I1207" s="95" t="n"/>
      <c r="J1207" s="87">
        <f>IF(D1207="","",IFERROR(INDEX(Eng_PAR,MATCH(D1207,Eng_Label,0)),""))</f>
        <v/>
      </c>
      <c r="K1207" s="97">
        <f>IF(OR(F1207="",J1207=""),"",F1207-J1207)</f>
        <v/>
      </c>
      <c r="L1207" s="86">
        <f>IF(OR(F1207="",J1207="",N(J1207)=0),"",IF(F1207/J1207&lt;=cfg_Crit,"CRITICAL",IF(F1207/J1207&lt;=cfg_Low,"LOW","OK")))</f>
        <v/>
      </c>
      <c r="M1207" s="98">
        <f>IF(B1207="","",DATE(YEAR(B1207),MONTH(B1207),1))</f>
        <v/>
      </c>
      <c r="N1207" s="86">
        <f>IF(OR(B1207="",D1207=""),"","CNT-"&amp;TEXT(ROW()-5,"00000"))</f>
        <v/>
      </c>
      <c r="O1207" s="86">
        <f>IF(P1207="","",D1207&amp;"|"&amp;P1207)</f>
        <v/>
      </c>
      <c r="P1207" s="86">
        <f>IF(OR(D1207="",F1207=""),"",COUNTIFS($D$6:D1207,D1207,$F$6:F1207,"&lt;&gt;"))</f>
        <v/>
      </c>
    </row>
    <row r="1208" ht="20" customHeight="1">
      <c r="B1208" s="93" t="n"/>
      <c r="C1208" s="94">
        <f>IF(B1208="","",WEEKNUM(B1208,21))</f>
        <v/>
      </c>
      <c r="D1208" s="95" t="n"/>
      <c r="E1208" s="86">
        <f>IF(D1208="","",IFERROR(INDEX(Eng_Item,MATCH(D1208,Eng_Label,0)),"not in list"))</f>
        <v/>
      </c>
      <c r="F1208" s="96" t="n"/>
      <c r="G1208" s="87">
        <f>IF(OR(P1208="",N(P1208)&lt;=1),"",INDEX($F$6:$F$3005,MATCH(D1208&amp;"|"&amp;(P1208-1),$O$6:$O$3005,0)))</f>
        <v/>
      </c>
      <c r="H1208" s="87">
        <f>IF(G1208="","",MAX(0,G1208-F1208))</f>
        <v/>
      </c>
      <c r="I1208" s="95" t="n"/>
      <c r="J1208" s="87">
        <f>IF(D1208="","",IFERROR(INDEX(Eng_PAR,MATCH(D1208,Eng_Label,0)),""))</f>
        <v/>
      </c>
      <c r="K1208" s="97">
        <f>IF(OR(F1208="",J1208=""),"",F1208-J1208)</f>
        <v/>
      </c>
      <c r="L1208" s="86">
        <f>IF(OR(F1208="",J1208="",N(J1208)=0),"",IF(F1208/J1208&lt;=cfg_Crit,"CRITICAL",IF(F1208/J1208&lt;=cfg_Low,"LOW","OK")))</f>
        <v/>
      </c>
      <c r="M1208" s="98">
        <f>IF(B1208="","",DATE(YEAR(B1208),MONTH(B1208),1))</f>
        <v/>
      </c>
      <c r="N1208" s="86">
        <f>IF(OR(B1208="",D1208=""),"","CNT-"&amp;TEXT(ROW()-5,"00000"))</f>
        <v/>
      </c>
      <c r="O1208" s="86">
        <f>IF(P1208="","",D1208&amp;"|"&amp;P1208)</f>
        <v/>
      </c>
      <c r="P1208" s="86">
        <f>IF(OR(D1208="",F1208=""),"",COUNTIFS($D$6:D1208,D1208,$F$6:F1208,"&lt;&gt;"))</f>
        <v/>
      </c>
    </row>
    <row r="1209" ht="20" customHeight="1">
      <c r="B1209" s="93" t="n"/>
      <c r="C1209" s="94">
        <f>IF(B1209="","",WEEKNUM(B1209,21))</f>
        <v/>
      </c>
      <c r="D1209" s="95" t="n"/>
      <c r="E1209" s="86">
        <f>IF(D1209="","",IFERROR(INDEX(Eng_Item,MATCH(D1209,Eng_Label,0)),"not in list"))</f>
        <v/>
      </c>
      <c r="F1209" s="96" t="n"/>
      <c r="G1209" s="87">
        <f>IF(OR(P1209="",N(P1209)&lt;=1),"",INDEX($F$6:$F$3005,MATCH(D1209&amp;"|"&amp;(P1209-1),$O$6:$O$3005,0)))</f>
        <v/>
      </c>
      <c r="H1209" s="87">
        <f>IF(G1209="","",MAX(0,G1209-F1209))</f>
        <v/>
      </c>
      <c r="I1209" s="95" t="n"/>
      <c r="J1209" s="87">
        <f>IF(D1209="","",IFERROR(INDEX(Eng_PAR,MATCH(D1209,Eng_Label,0)),""))</f>
        <v/>
      </c>
      <c r="K1209" s="97">
        <f>IF(OR(F1209="",J1209=""),"",F1209-J1209)</f>
        <v/>
      </c>
      <c r="L1209" s="86">
        <f>IF(OR(F1209="",J1209="",N(J1209)=0),"",IF(F1209/J1209&lt;=cfg_Crit,"CRITICAL",IF(F1209/J1209&lt;=cfg_Low,"LOW","OK")))</f>
        <v/>
      </c>
      <c r="M1209" s="98">
        <f>IF(B1209="","",DATE(YEAR(B1209),MONTH(B1209),1))</f>
        <v/>
      </c>
      <c r="N1209" s="86">
        <f>IF(OR(B1209="",D1209=""),"","CNT-"&amp;TEXT(ROW()-5,"00000"))</f>
        <v/>
      </c>
      <c r="O1209" s="86">
        <f>IF(P1209="","",D1209&amp;"|"&amp;P1209)</f>
        <v/>
      </c>
      <c r="P1209" s="86">
        <f>IF(OR(D1209="",F1209=""),"",COUNTIFS($D$6:D1209,D1209,$F$6:F1209,"&lt;&gt;"))</f>
        <v/>
      </c>
    </row>
    <row r="1210" ht="20" customHeight="1">
      <c r="B1210" s="93" t="n"/>
      <c r="C1210" s="94">
        <f>IF(B1210="","",WEEKNUM(B1210,21))</f>
        <v/>
      </c>
      <c r="D1210" s="95" t="n"/>
      <c r="E1210" s="86">
        <f>IF(D1210="","",IFERROR(INDEX(Eng_Item,MATCH(D1210,Eng_Label,0)),"not in list"))</f>
        <v/>
      </c>
      <c r="F1210" s="96" t="n"/>
      <c r="G1210" s="87">
        <f>IF(OR(P1210="",N(P1210)&lt;=1),"",INDEX($F$6:$F$3005,MATCH(D1210&amp;"|"&amp;(P1210-1),$O$6:$O$3005,0)))</f>
        <v/>
      </c>
      <c r="H1210" s="87">
        <f>IF(G1210="","",MAX(0,G1210-F1210))</f>
        <v/>
      </c>
      <c r="I1210" s="95" t="n"/>
      <c r="J1210" s="87">
        <f>IF(D1210="","",IFERROR(INDEX(Eng_PAR,MATCH(D1210,Eng_Label,0)),""))</f>
        <v/>
      </c>
      <c r="K1210" s="97">
        <f>IF(OR(F1210="",J1210=""),"",F1210-J1210)</f>
        <v/>
      </c>
      <c r="L1210" s="86">
        <f>IF(OR(F1210="",J1210="",N(J1210)=0),"",IF(F1210/J1210&lt;=cfg_Crit,"CRITICAL",IF(F1210/J1210&lt;=cfg_Low,"LOW","OK")))</f>
        <v/>
      </c>
      <c r="M1210" s="98">
        <f>IF(B1210="","",DATE(YEAR(B1210),MONTH(B1210),1))</f>
        <v/>
      </c>
      <c r="N1210" s="86">
        <f>IF(OR(B1210="",D1210=""),"","CNT-"&amp;TEXT(ROW()-5,"00000"))</f>
        <v/>
      </c>
      <c r="O1210" s="86">
        <f>IF(P1210="","",D1210&amp;"|"&amp;P1210)</f>
        <v/>
      </c>
      <c r="P1210" s="86">
        <f>IF(OR(D1210="",F1210=""),"",COUNTIFS($D$6:D1210,D1210,$F$6:F1210,"&lt;&gt;"))</f>
        <v/>
      </c>
    </row>
    <row r="1211" ht="20" customHeight="1">
      <c r="B1211" s="93" t="n"/>
      <c r="C1211" s="94">
        <f>IF(B1211="","",WEEKNUM(B1211,21))</f>
        <v/>
      </c>
      <c r="D1211" s="95" t="n"/>
      <c r="E1211" s="86">
        <f>IF(D1211="","",IFERROR(INDEX(Eng_Item,MATCH(D1211,Eng_Label,0)),"not in list"))</f>
        <v/>
      </c>
      <c r="F1211" s="96" t="n"/>
      <c r="G1211" s="87">
        <f>IF(OR(P1211="",N(P1211)&lt;=1),"",INDEX($F$6:$F$3005,MATCH(D1211&amp;"|"&amp;(P1211-1),$O$6:$O$3005,0)))</f>
        <v/>
      </c>
      <c r="H1211" s="87">
        <f>IF(G1211="","",MAX(0,G1211-F1211))</f>
        <v/>
      </c>
      <c r="I1211" s="95" t="n"/>
      <c r="J1211" s="87">
        <f>IF(D1211="","",IFERROR(INDEX(Eng_PAR,MATCH(D1211,Eng_Label,0)),""))</f>
        <v/>
      </c>
      <c r="K1211" s="97">
        <f>IF(OR(F1211="",J1211=""),"",F1211-J1211)</f>
        <v/>
      </c>
      <c r="L1211" s="86">
        <f>IF(OR(F1211="",J1211="",N(J1211)=0),"",IF(F1211/J1211&lt;=cfg_Crit,"CRITICAL",IF(F1211/J1211&lt;=cfg_Low,"LOW","OK")))</f>
        <v/>
      </c>
      <c r="M1211" s="98">
        <f>IF(B1211="","",DATE(YEAR(B1211),MONTH(B1211),1))</f>
        <v/>
      </c>
      <c r="N1211" s="86">
        <f>IF(OR(B1211="",D1211=""),"","CNT-"&amp;TEXT(ROW()-5,"00000"))</f>
        <v/>
      </c>
      <c r="O1211" s="86">
        <f>IF(P1211="","",D1211&amp;"|"&amp;P1211)</f>
        <v/>
      </c>
      <c r="P1211" s="86">
        <f>IF(OR(D1211="",F1211=""),"",COUNTIFS($D$6:D1211,D1211,$F$6:F1211,"&lt;&gt;"))</f>
        <v/>
      </c>
    </row>
    <row r="1212" ht="20" customHeight="1">
      <c r="B1212" s="93" t="n"/>
      <c r="C1212" s="94">
        <f>IF(B1212="","",WEEKNUM(B1212,21))</f>
        <v/>
      </c>
      <c r="D1212" s="95" t="n"/>
      <c r="E1212" s="86">
        <f>IF(D1212="","",IFERROR(INDEX(Eng_Item,MATCH(D1212,Eng_Label,0)),"not in list"))</f>
        <v/>
      </c>
      <c r="F1212" s="96" t="n"/>
      <c r="G1212" s="87">
        <f>IF(OR(P1212="",N(P1212)&lt;=1),"",INDEX($F$6:$F$3005,MATCH(D1212&amp;"|"&amp;(P1212-1),$O$6:$O$3005,0)))</f>
        <v/>
      </c>
      <c r="H1212" s="87">
        <f>IF(G1212="","",MAX(0,G1212-F1212))</f>
        <v/>
      </c>
      <c r="I1212" s="95" t="n"/>
      <c r="J1212" s="87">
        <f>IF(D1212="","",IFERROR(INDEX(Eng_PAR,MATCH(D1212,Eng_Label,0)),""))</f>
        <v/>
      </c>
      <c r="K1212" s="97">
        <f>IF(OR(F1212="",J1212=""),"",F1212-J1212)</f>
        <v/>
      </c>
      <c r="L1212" s="86">
        <f>IF(OR(F1212="",J1212="",N(J1212)=0),"",IF(F1212/J1212&lt;=cfg_Crit,"CRITICAL",IF(F1212/J1212&lt;=cfg_Low,"LOW","OK")))</f>
        <v/>
      </c>
      <c r="M1212" s="98">
        <f>IF(B1212="","",DATE(YEAR(B1212),MONTH(B1212),1))</f>
        <v/>
      </c>
      <c r="N1212" s="86">
        <f>IF(OR(B1212="",D1212=""),"","CNT-"&amp;TEXT(ROW()-5,"00000"))</f>
        <v/>
      </c>
      <c r="O1212" s="86">
        <f>IF(P1212="","",D1212&amp;"|"&amp;P1212)</f>
        <v/>
      </c>
      <c r="P1212" s="86">
        <f>IF(OR(D1212="",F1212=""),"",COUNTIFS($D$6:D1212,D1212,$F$6:F1212,"&lt;&gt;"))</f>
        <v/>
      </c>
    </row>
    <row r="1213" ht="20" customHeight="1">
      <c r="B1213" s="93" t="n"/>
      <c r="C1213" s="94">
        <f>IF(B1213="","",WEEKNUM(B1213,21))</f>
        <v/>
      </c>
      <c r="D1213" s="95" t="n"/>
      <c r="E1213" s="86">
        <f>IF(D1213="","",IFERROR(INDEX(Eng_Item,MATCH(D1213,Eng_Label,0)),"not in list"))</f>
        <v/>
      </c>
      <c r="F1213" s="96" t="n"/>
      <c r="G1213" s="87">
        <f>IF(OR(P1213="",N(P1213)&lt;=1),"",INDEX($F$6:$F$3005,MATCH(D1213&amp;"|"&amp;(P1213-1),$O$6:$O$3005,0)))</f>
        <v/>
      </c>
      <c r="H1213" s="87">
        <f>IF(G1213="","",MAX(0,G1213-F1213))</f>
        <v/>
      </c>
      <c r="I1213" s="95" t="n"/>
      <c r="J1213" s="87">
        <f>IF(D1213="","",IFERROR(INDEX(Eng_PAR,MATCH(D1213,Eng_Label,0)),""))</f>
        <v/>
      </c>
      <c r="K1213" s="97">
        <f>IF(OR(F1213="",J1213=""),"",F1213-J1213)</f>
        <v/>
      </c>
      <c r="L1213" s="86">
        <f>IF(OR(F1213="",J1213="",N(J1213)=0),"",IF(F1213/J1213&lt;=cfg_Crit,"CRITICAL",IF(F1213/J1213&lt;=cfg_Low,"LOW","OK")))</f>
        <v/>
      </c>
      <c r="M1213" s="98">
        <f>IF(B1213="","",DATE(YEAR(B1213),MONTH(B1213),1))</f>
        <v/>
      </c>
      <c r="N1213" s="86">
        <f>IF(OR(B1213="",D1213=""),"","CNT-"&amp;TEXT(ROW()-5,"00000"))</f>
        <v/>
      </c>
      <c r="O1213" s="86">
        <f>IF(P1213="","",D1213&amp;"|"&amp;P1213)</f>
        <v/>
      </c>
      <c r="P1213" s="86">
        <f>IF(OR(D1213="",F1213=""),"",COUNTIFS($D$6:D1213,D1213,$F$6:F1213,"&lt;&gt;"))</f>
        <v/>
      </c>
    </row>
    <row r="1214" ht="20" customHeight="1">
      <c r="B1214" s="93" t="n"/>
      <c r="C1214" s="94">
        <f>IF(B1214="","",WEEKNUM(B1214,21))</f>
        <v/>
      </c>
      <c r="D1214" s="95" t="n"/>
      <c r="E1214" s="86">
        <f>IF(D1214="","",IFERROR(INDEX(Eng_Item,MATCH(D1214,Eng_Label,0)),"not in list"))</f>
        <v/>
      </c>
      <c r="F1214" s="96" t="n"/>
      <c r="G1214" s="87">
        <f>IF(OR(P1214="",N(P1214)&lt;=1),"",INDEX($F$6:$F$3005,MATCH(D1214&amp;"|"&amp;(P1214-1),$O$6:$O$3005,0)))</f>
        <v/>
      </c>
      <c r="H1214" s="87">
        <f>IF(G1214="","",MAX(0,G1214-F1214))</f>
        <v/>
      </c>
      <c r="I1214" s="95" t="n"/>
      <c r="J1214" s="87">
        <f>IF(D1214="","",IFERROR(INDEX(Eng_PAR,MATCH(D1214,Eng_Label,0)),""))</f>
        <v/>
      </c>
      <c r="K1214" s="97">
        <f>IF(OR(F1214="",J1214=""),"",F1214-J1214)</f>
        <v/>
      </c>
      <c r="L1214" s="86">
        <f>IF(OR(F1214="",J1214="",N(J1214)=0),"",IF(F1214/J1214&lt;=cfg_Crit,"CRITICAL",IF(F1214/J1214&lt;=cfg_Low,"LOW","OK")))</f>
        <v/>
      </c>
      <c r="M1214" s="98">
        <f>IF(B1214="","",DATE(YEAR(B1214),MONTH(B1214),1))</f>
        <v/>
      </c>
      <c r="N1214" s="86">
        <f>IF(OR(B1214="",D1214=""),"","CNT-"&amp;TEXT(ROW()-5,"00000"))</f>
        <v/>
      </c>
      <c r="O1214" s="86">
        <f>IF(P1214="","",D1214&amp;"|"&amp;P1214)</f>
        <v/>
      </c>
      <c r="P1214" s="86">
        <f>IF(OR(D1214="",F1214=""),"",COUNTIFS($D$6:D1214,D1214,$F$6:F1214,"&lt;&gt;"))</f>
        <v/>
      </c>
    </row>
    <row r="1215" ht="20" customHeight="1">
      <c r="B1215" s="93" t="n"/>
      <c r="C1215" s="94">
        <f>IF(B1215="","",WEEKNUM(B1215,21))</f>
        <v/>
      </c>
      <c r="D1215" s="95" t="n"/>
      <c r="E1215" s="86">
        <f>IF(D1215="","",IFERROR(INDEX(Eng_Item,MATCH(D1215,Eng_Label,0)),"not in list"))</f>
        <v/>
      </c>
      <c r="F1215" s="96" t="n"/>
      <c r="G1215" s="87">
        <f>IF(OR(P1215="",N(P1215)&lt;=1),"",INDEX($F$6:$F$3005,MATCH(D1215&amp;"|"&amp;(P1215-1),$O$6:$O$3005,0)))</f>
        <v/>
      </c>
      <c r="H1215" s="87">
        <f>IF(G1215="","",MAX(0,G1215-F1215))</f>
        <v/>
      </c>
      <c r="I1215" s="95" t="n"/>
      <c r="J1215" s="87">
        <f>IF(D1215="","",IFERROR(INDEX(Eng_PAR,MATCH(D1215,Eng_Label,0)),""))</f>
        <v/>
      </c>
      <c r="K1215" s="97">
        <f>IF(OR(F1215="",J1215=""),"",F1215-J1215)</f>
        <v/>
      </c>
      <c r="L1215" s="86">
        <f>IF(OR(F1215="",J1215="",N(J1215)=0),"",IF(F1215/J1215&lt;=cfg_Crit,"CRITICAL",IF(F1215/J1215&lt;=cfg_Low,"LOW","OK")))</f>
        <v/>
      </c>
      <c r="M1215" s="98">
        <f>IF(B1215="","",DATE(YEAR(B1215),MONTH(B1215),1))</f>
        <v/>
      </c>
      <c r="N1215" s="86">
        <f>IF(OR(B1215="",D1215=""),"","CNT-"&amp;TEXT(ROW()-5,"00000"))</f>
        <v/>
      </c>
      <c r="O1215" s="86">
        <f>IF(P1215="","",D1215&amp;"|"&amp;P1215)</f>
        <v/>
      </c>
      <c r="P1215" s="86">
        <f>IF(OR(D1215="",F1215=""),"",COUNTIFS($D$6:D1215,D1215,$F$6:F1215,"&lt;&gt;"))</f>
        <v/>
      </c>
    </row>
    <row r="1216" ht="20" customHeight="1">
      <c r="B1216" s="93" t="n"/>
      <c r="C1216" s="94">
        <f>IF(B1216="","",WEEKNUM(B1216,21))</f>
        <v/>
      </c>
      <c r="D1216" s="95" t="n"/>
      <c r="E1216" s="86">
        <f>IF(D1216="","",IFERROR(INDEX(Eng_Item,MATCH(D1216,Eng_Label,0)),"not in list"))</f>
        <v/>
      </c>
      <c r="F1216" s="96" t="n"/>
      <c r="G1216" s="87">
        <f>IF(OR(P1216="",N(P1216)&lt;=1),"",INDEX($F$6:$F$3005,MATCH(D1216&amp;"|"&amp;(P1216-1),$O$6:$O$3005,0)))</f>
        <v/>
      </c>
      <c r="H1216" s="87">
        <f>IF(G1216="","",MAX(0,G1216-F1216))</f>
        <v/>
      </c>
      <c r="I1216" s="95" t="n"/>
      <c r="J1216" s="87">
        <f>IF(D1216="","",IFERROR(INDEX(Eng_PAR,MATCH(D1216,Eng_Label,0)),""))</f>
        <v/>
      </c>
      <c r="K1216" s="97">
        <f>IF(OR(F1216="",J1216=""),"",F1216-J1216)</f>
        <v/>
      </c>
      <c r="L1216" s="86">
        <f>IF(OR(F1216="",J1216="",N(J1216)=0),"",IF(F1216/J1216&lt;=cfg_Crit,"CRITICAL",IF(F1216/J1216&lt;=cfg_Low,"LOW","OK")))</f>
        <v/>
      </c>
      <c r="M1216" s="98">
        <f>IF(B1216="","",DATE(YEAR(B1216),MONTH(B1216),1))</f>
        <v/>
      </c>
      <c r="N1216" s="86">
        <f>IF(OR(B1216="",D1216=""),"","CNT-"&amp;TEXT(ROW()-5,"00000"))</f>
        <v/>
      </c>
      <c r="O1216" s="86">
        <f>IF(P1216="","",D1216&amp;"|"&amp;P1216)</f>
        <v/>
      </c>
      <c r="P1216" s="86">
        <f>IF(OR(D1216="",F1216=""),"",COUNTIFS($D$6:D1216,D1216,$F$6:F1216,"&lt;&gt;"))</f>
        <v/>
      </c>
    </row>
    <row r="1217" ht="20" customHeight="1">
      <c r="B1217" s="93" t="n"/>
      <c r="C1217" s="94">
        <f>IF(B1217="","",WEEKNUM(B1217,21))</f>
        <v/>
      </c>
      <c r="D1217" s="95" t="n"/>
      <c r="E1217" s="86">
        <f>IF(D1217="","",IFERROR(INDEX(Eng_Item,MATCH(D1217,Eng_Label,0)),"not in list"))</f>
        <v/>
      </c>
      <c r="F1217" s="96" t="n"/>
      <c r="G1217" s="87">
        <f>IF(OR(P1217="",N(P1217)&lt;=1),"",INDEX($F$6:$F$3005,MATCH(D1217&amp;"|"&amp;(P1217-1),$O$6:$O$3005,0)))</f>
        <v/>
      </c>
      <c r="H1217" s="87">
        <f>IF(G1217="","",MAX(0,G1217-F1217))</f>
        <v/>
      </c>
      <c r="I1217" s="95" t="n"/>
      <c r="J1217" s="87">
        <f>IF(D1217="","",IFERROR(INDEX(Eng_PAR,MATCH(D1217,Eng_Label,0)),""))</f>
        <v/>
      </c>
      <c r="K1217" s="97">
        <f>IF(OR(F1217="",J1217=""),"",F1217-J1217)</f>
        <v/>
      </c>
      <c r="L1217" s="86">
        <f>IF(OR(F1217="",J1217="",N(J1217)=0),"",IF(F1217/J1217&lt;=cfg_Crit,"CRITICAL",IF(F1217/J1217&lt;=cfg_Low,"LOW","OK")))</f>
        <v/>
      </c>
      <c r="M1217" s="98">
        <f>IF(B1217="","",DATE(YEAR(B1217),MONTH(B1217),1))</f>
        <v/>
      </c>
      <c r="N1217" s="86">
        <f>IF(OR(B1217="",D1217=""),"","CNT-"&amp;TEXT(ROW()-5,"00000"))</f>
        <v/>
      </c>
      <c r="O1217" s="86">
        <f>IF(P1217="","",D1217&amp;"|"&amp;P1217)</f>
        <v/>
      </c>
      <c r="P1217" s="86">
        <f>IF(OR(D1217="",F1217=""),"",COUNTIFS($D$6:D1217,D1217,$F$6:F1217,"&lt;&gt;"))</f>
        <v/>
      </c>
    </row>
    <row r="1218" ht="20" customHeight="1">
      <c r="B1218" s="93" t="n"/>
      <c r="C1218" s="94">
        <f>IF(B1218="","",WEEKNUM(B1218,21))</f>
        <v/>
      </c>
      <c r="D1218" s="95" t="n"/>
      <c r="E1218" s="86">
        <f>IF(D1218="","",IFERROR(INDEX(Eng_Item,MATCH(D1218,Eng_Label,0)),"not in list"))</f>
        <v/>
      </c>
      <c r="F1218" s="96" t="n"/>
      <c r="G1218" s="87">
        <f>IF(OR(P1218="",N(P1218)&lt;=1),"",INDEX($F$6:$F$3005,MATCH(D1218&amp;"|"&amp;(P1218-1),$O$6:$O$3005,0)))</f>
        <v/>
      </c>
      <c r="H1218" s="87">
        <f>IF(G1218="","",MAX(0,G1218-F1218))</f>
        <v/>
      </c>
      <c r="I1218" s="95" t="n"/>
      <c r="J1218" s="87">
        <f>IF(D1218="","",IFERROR(INDEX(Eng_PAR,MATCH(D1218,Eng_Label,0)),""))</f>
        <v/>
      </c>
      <c r="K1218" s="97">
        <f>IF(OR(F1218="",J1218=""),"",F1218-J1218)</f>
        <v/>
      </c>
      <c r="L1218" s="86">
        <f>IF(OR(F1218="",J1218="",N(J1218)=0),"",IF(F1218/J1218&lt;=cfg_Crit,"CRITICAL",IF(F1218/J1218&lt;=cfg_Low,"LOW","OK")))</f>
        <v/>
      </c>
      <c r="M1218" s="98">
        <f>IF(B1218="","",DATE(YEAR(B1218),MONTH(B1218),1))</f>
        <v/>
      </c>
      <c r="N1218" s="86">
        <f>IF(OR(B1218="",D1218=""),"","CNT-"&amp;TEXT(ROW()-5,"00000"))</f>
        <v/>
      </c>
      <c r="O1218" s="86">
        <f>IF(P1218="","",D1218&amp;"|"&amp;P1218)</f>
        <v/>
      </c>
      <c r="P1218" s="86">
        <f>IF(OR(D1218="",F1218=""),"",COUNTIFS($D$6:D1218,D1218,$F$6:F1218,"&lt;&gt;"))</f>
        <v/>
      </c>
    </row>
    <row r="1219" ht="20" customHeight="1">
      <c r="B1219" s="93" t="n"/>
      <c r="C1219" s="94">
        <f>IF(B1219="","",WEEKNUM(B1219,21))</f>
        <v/>
      </c>
      <c r="D1219" s="95" t="n"/>
      <c r="E1219" s="86">
        <f>IF(D1219="","",IFERROR(INDEX(Eng_Item,MATCH(D1219,Eng_Label,0)),"not in list"))</f>
        <v/>
      </c>
      <c r="F1219" s="96" t="n"/>
      <c r="G1219" s="87">
        <f>IF(OR(P1219="",N(P1219)&lt;=1),"",INDEX($F$6:$F$3005,MATCH(D1219&amp;"|"&amp;(P1219-1),$O$6:$O$3005,0)))</f>
        <v/>
      </c>
      <c r="H1219" s="87">
        <f>IF(G1219="","",MAX(0,G1219-F1219))</f>
        <v/>
      </c>
      <c r="I1219" s="95" t="n"/>
      <c r="J1219" s="87">
        <f>IF(D1219="","",IFERROR(INDEX(Eng_PAR,MATCH(D1219,Eng_Label,0)),""))</f>
        <v/>
      </c>
      <c r="K1219" s="97">
        <f>IF(OR(F1219="",J1219=""),"",F1219-J1219)</f>
        <v/>
      </c>
      <c r="L1219" s="86">
        <f>IF(OR(F1219="",J1219="",N(J1219)=0),"",IF(F1219/J1219&lt;=cfg_Crit,"CRITICAL",IF(F1219/J1219&lt;=cfg_Low,"LOW","OK")))</f>
        <v/>
      </c>
      <c r="M1219" s="98">
        <f>IF(B1219="","",DATE(YEAR(B1219),MONTH(B1219),1))</f>
        <v/>
      </c>
      <c r="N1219" s="86">
        <f>IF(OR(B1219="",D1219=""),"","CNT-"&amp;TEXT(ROW()-5,"00000"))</f>
        <v/>
      </c>
      <c r="O1219" s="86">
        <f>IF(P1219="","",D1219&amp;"|"&amp;P1219)</f>
        <v/>
      </c>
      <c r="P1219" s="86">
        <f>IF(OR(D1219="",F1219=""),"",COUNTIFS($D$6:D1219,D1219,$F$6:F1219,"&lt;&gt;"))</f>
        <v/>
      </c>
    </row>
    <row r="1220" ht="20" customHeight="1">
      <c r="B1220" s="93" t="n"/>
      <c r="C1220" s="94">
        <f>IF(B1220="","",WEEKNUM(B1220,21))</f>
        <v/>
      </c>
      <c r="D1220" s="95" t="n"/>
      <c r="E1220" s="86">
        <f>IF(D1220="","",IFERROR(INDEX(Eng_Item,MATCH(D1220,Eng_Label,0)),"not in list"))</f>
        <v/>
      </c>
      <c r="F1220" s="96" t="n"/>
      <c r="G1220" s="87">
        <f>IF(OR(P1220="",N(P1220)&lt;=1),"",INDEX($F$6:$F$3005,MATCH(D1220&amp;"|"&amp;(P1220-1),$O$6:$O$3005,0)))</f>
        <v/>
      </c>
      <c r="H1220" s="87">
        <f>IF(G1220="","",MAX(0,G1220-F1220))</f>
        <v/>
      </c>
      <c r="I1220" s="95" t="n"/>
      <c r="J1220" s="87">
        <f>IF(D1220="","",IFERROR(INDEX(Eng_PAR,MATCH(D1220,Eng_Label,0)),""))</f>
        <v/>
      </c>
      <c r="K1220" s="97">
        <f>IF(OR(F1220="",J1220=""),"",F1220-J1220)</f>
        <v/>
      </c>
      <c r="L1220" s="86">
        <f>IF(OR(F1220="",J1220="",N(J1220)=0),"",IF(F1220/J1220&lt;=cfg_Crit,"CRITICAL",IF(F1220/J1220&lt;=cfg_Low,"LOW","OK")))</f>
        <v/>
      </c>
      <c r="M1220" s="98">
        <f>IF(B1220="","",DATE(YEAR(B1220),MONTH(B1220),1))</f>
        <v/>
      </c>
      <c r="N1220" s="86">
        <f>IF(OR(B1220="",D1220=""),"","CNT-"&amp;TEXT(ROW()-5,"00000"))</f>
        <v/>
      </c>
      <c r="O1220" s="86">
        <f>IF(P1220="","",D1220&amp;"|"&amp;P1220)</f>
        <v/>
      </c>
      <c r="P1220" s="86">
        <f>IF(OR(D1220="",F1220=""),"",COUNTIFS($D$6:D1220,D1220,$F$6:F1220,"&lt;&gt;"))</f>
        <v/>
      </c>
    </row>
    <row r="1221" ht="20" customHeight="1">
      <c r="B1221" s="93" t="n"/>
      <c r="C1221" s="94">
        <f>IF(B1221="","",WEEKNUM(B1221,21))</f>
        <v/>
      </c>
      <c r="D1221" s="95" t="n"/>
      <c r="E1221" s="86">
        <f>IF(D1221="","",IFERROR(INDEX(Eng_Item,MATCH(D1221,Eng_Label,0)),"not in list"))</f>
        <v/>
      </c>
      <c r="F1221" s="96" t="n"/>
      <c r="G1221" s="87">
        <f>IF(OR(P1221="",N(P1221)&lt;=1),"",INDEX($F$6:$F$3005,MATCH(D1221&amp;"|"&amp;(P1221-1),$O$6:$O$3005,0)))</f>
        <v/>
      </c>
      <c r="H1221" s="87">
        <f>IF(G1221="","",MAX(0,G1221-F1221))</f>
        <v/>
      </c>
      <c r="I1221" s="95" t="n"/>
      <c r="J1221" s="87">
        <f>IF(D1221="","",IFERROR(INDEX(Eng_PAR,MATCH(D1221,Eng_Label,0)),""))</f>
        <v/>
      </c>
      <c r="K1221" s="97">
        <f>IF(OR(F1221="",J1221=""),"",F1221-J1221)</f>
        <v/>
      </c>
      <c r="L1221" s="86">
        <f>IF(OR(F1221="",J1221="",N(J1221)=0),"",IF(F1221/J1221&lt;=cfg_Crit,"CRITICAL",IF(F1221/J1221&lt;=cfg_Low,"LOW","OK")))</f>
        <v/>
      </c>
      <c r="M1221" s="98">
        <f>IF(B1221="","",DATE(YEAR(B1221),MONTH(B1221),1))</f>
        <v/>
      </c>
      <c r="N1221" s="86">
        <f>IF(OR(B1221="",D1221=""),"","CNT-"&amp;TEXT(ROW()-5,"00000"))</f>
        <v/>
      </c>
      <c r="O1221" s="86">
        <f>IF(P1221="","",D1221&amp;"|"&amp;P1221)</f>
        <v/>
      </c>
      <c r="P1221" s="86">
        <f>IF(OR(D1221="",F1221=""),"",COUNTIFS($D$6:D1221,D1221,$F$6:F1221,"&lt;&gt;"))</f>
        <v/>
      </c>
    </row>
    <row r="1222" ht="20" customHeight="1">
      <c r="B1222" s="93" t="n"/>
      <c r="C1222" s="94">
        <f>IF(B1222="","",WEEKNUM(B1222,21))</f>
        <v/>
      </c>
      <c r="D1222" s="95" t="n"/>
      <c r="E1222" s="86">
        <f>IF(D1222="","",IFERROR(INDEX(Eng_Item,MATCH(D1222,Eng_Label,0)),"not in list"))</f>
        <v/>
      </c>
      <c r="F1222" s="96" t="n"/>
      <c r="G1222" s="87">
        <f>IF(OR(P1222="",N(P1222)&lt;=1),"",INDEX($F$6:$F$3005,MATCH(D1222&amp;"|"&amp;(P1222-1),$O$6:$O$3005,0)))</f>
        <v/>
      </c>
      <c r="H1222" s="87">
        <f>IF(G1222="","",MAX(0,G1222-F1222))</f>
        <v/>
      </c>
      <c r="I1222" s="95" t="n"/>
      <c r="J1222" s="87">
        <f>IF(D1222="","",IFERROR(INDEX(Eng_PAR,MATCH(D1222,Eng_Label,0)),""))</f>
        <v/>
      </c>
      <c r="K1222" s="97">
        <f>IF(OR(F1222="",J1222=""),"",F1222-J1222)</f>
        <v/>
      </c>
      <c r="L1222" s="86">
        <f>IF(OR(F1222="",J1222="",N(J1222)=0),"",IF(F1222/J1222&lt;=cfg_Crit,"CRITICAL",IF(F1222/J1222&lt;=cfg_Low,"LOW","OK")))</f>
        <v/>
      </c>
      <c r="M1222" s="98">
        <f>IF(B1222="","",DATE(YEAR(B1222),MONTH(B1222),1))</f>
        <v/>
      </c>
      <c r="N1222" s="86">
        <f>IF(OR(B1222="",D1222=""),"","CNT-"&amp;TEXT(ROW()-5,"00000"))</f>
        <v/>
      </c>
      <c r="O1222" s="86">
        <f>IF(P1222="","",D1222&amp;"|"&amp;P1222)</f>
        <v/>
      </c>
      <c r="P1222" s="86">
        <f>IF(OR(D1222="",F1222=""),"",COUNTIFS($D$6:D1222,D1222,$F$6:F1222,"&lt;&gt;"))</f>
        <v/>
      </c>
    </row>
    <row r="1223" ht="20" customHeight="1">
      <c r="B1223" s="93" t="n"/>
      <c r="C1223" s="94">
        <f>IF(B1223="","",WEEKNUM(B1223,21))</f>
        <v/>
      </c>
      <c r="D1223" s="95" t="n"/>
      <c r="E1223" s="86">
        <f>IF(D1223="","",IFERROR(INDEX(Eng_Item,MATCH(D1223,Eng_Label,0)),"not in list"))</f>
        <v/>
      </c>
      <c r="F1223" s="96" t="n"/>
      <c r="G1223" s="87">
        <f>IF(OR(P1223="",N(P1223)&lt;=1),"",INDEX($F$6:$F$3005,MATCH(D1223&amp;"|"&amp;(P1223-1),$O$6:$O$3005,0)))</f>
        <v/>
      </c>
      <c r="H1223" s="87">
        <f>IF(G1223="","",MAX(0,G1223-F1223))</f>
        <v/>
      </c>
      <c r="I1223" s="95" t="n"/>
      <c r="J1223" s="87">
        <f>IF(D1223="","",IFERROR(INDEX(Eng_PAR,MATCH(D1223,Eng_Label,0)),""))</f>
        <v/>
      </c>
      <c r="K1223" s="97">
        <f>IF(OR(F1223="",J1223=""),"",F1223-J1223)</f>
        <v/>
      </c>
      <c r="L1223" s="86">
        <f>IF(OR(F1223="",J1223="",N(J1223)=0),"",IF(F1223/J1223&lt;=cfg_Crit,"CRITICAL",IF(F1223/J1223&lt;=cfg_Low,"LOW","OK")))</f>
        <v/>
      </c>
      <c r="M1223" s="98">
        <f>IF(B1223="","",DATE(YEAR(B1223),MONTH(B1223),1))</f>
        <v/>
      </c>
      <c r="N1223" s="86">
        <f>IF(OR(B1223="",D1223=""),"","CNT-"&amp;TEXT(ROW()-5,"00000"))</f>
        <v/>
      </c>
      <c r="O1223" s="86">
        <f>IF(P1223="","",D1223&amp;"|"&amp;P1223)</f>
        <v/>
      </c>
      <c r="P1223" s="86">
        <f>IF(OR(D1223="",F1223=""),"",COUNTIFS($D$6:D1223,D1223,$F$6:F1223,"&lt;&gt;"))</f>
        <v/>
      </c>
    </row>
    <row r="1224" ht="20" customHeight="1">
      <c r="B1224" s="93" t="n"/>
      <c r="C1224" s="94">
        <f>IF(B1224="","",WEEKNUM(B1224,21))</f>
        <v/>
      </c>
      <c r="D1224" s="95" t="n"/>
      <c r="E1224" s="86">
        <f>IF(D1224="","",IFERROR(INDEX(Eng_Item,MATCH(D1224,Eng_Label,0)),"not in list"))</f>
        <v/>
      </c>
      <c r="F1224" s="96" t="n"/>
      <c r="G1224" s="87">
        <f>IF(OR(P1224="",N(P1224)&lt;=1),"",INDEX($F$6:$F$3005,MATCH(D1224&amp;"|"&amp;(P1224-1),$O$6:$O$3005,0)))</f>
        <v/>
      </c>
      <c r="H1224" s="87">
        <f>IF(G1224="","",MAX(0,G1224-F1224))</f>
        <v/>
      </c>
      <c r="I1224" s="95" t="n"/>
      <c r="J1224" s="87">
        <f>IF(D1224="","",IFERROR(INDEX(Eng_PAR,MATCH(D1224,Eng_Label,0)),""))</f>
        <v/>
      </c>
      <c r="K1224" s="97">
        <f>IF(OR(F1224="",J1224=""),"",F1224-J1224)</f>
        <v/>
      </c>
      <c r="L1224" s="86">
        <f>IF(OR(F1224="",J1224="",N(J1224)=0),"",IF(F1224/J1224&lt;=cfg_Crit,"CRITICAL",IF(F1224/J1224&lt;=cfg_Low,"LOW","OK")))</f>
        <v/>
      </c>
      <c r="M1224" s="98">
        <f>IF(B1224="","",DATE(YEAR(B1224),MONTH(B1224),1))</f>
        <v/>
      </c>
      <c r="N1224" s="86">
        <f>IF(OR(B1224="",D1224=""),"","CNT-"&amp;TEXT(ROW()-5,"00000"))</f>
        <v/>
      </c>
      <c r="O1224" s="86">
        <f>IF(P1224="","",D1224&amp;"|"&amp;P1224)</f>
        <v/>
      </c>
      <c r="P1224" s="86">
        <f>IF(OR(D1224="",F1224=""),"",COUNTIFS($D$6:D1224,D1224,$F$6:F1224,"&lt;&gt;"))</f>
        <v/>
      </c>
    </row>
    <row r="1225" ht="20" customHeight="1">
      <c r="B1225" s="93" t="n"/>
      <c r="C1225" s="94">
        <f>IF(B1225="","",WEEKNUM(B1225,21))</f>
        <v/>
      </c>
      <c r="D1225" s="95" t="n"/>
      <c r="E1225" s="86">
        <f>IF(D1225="","",IFERROR(INDEX(Eng_Item,MATCH(D1225,Eng_Label,0)),"not in list"))</f>
        <v/>
      </c>
      <c r="F1225" s="96" t="n"/>
      <c r="G1225" s="87">
        <f>IF(OR(P1225="",N(P1225)&lt;=1),"",INDEX($F$6:$F$3005,MATCH(D1225&amp;"|"&amp;(P1225-1),$O$6:$O$3005,0)))</f>
        <v/>
      </c>
      <c r="H1225" s="87">
        <f>IF(G1225="","",MAX(0,G1225-F1225))</f>
        <v/>
      </c>
      <c r="I1225" s="95" t="n"/>
      <c r="J1225" s="87">
        <f>IF(D1225="","",IFERROR(INDEX(Eng_PAR,MATCH(D1225,Eng_Label,0)),""))</f>
        <v/>
      </c>
      <c r="K1225" s="97">
        <f>IF(OR(F1225="",J1225=""),"",F1225-J1225)</f>
        <v/>
      </c>
      <c r="L1225" s="86">
        <f>IF(OR(F1225="",J1225="",N(J1225)=0),"",IF(F1225/J1225&lt;=cfg_Crit,"CRITICAL",IF(F1225/J1225&lt;=cfg_Low,"LOW","OK")))</f>
        <v/>
      </c>
      <c r="M1225" s="98">
        <f>IF(B1225="","",DATE(YEAR(B1225),MONTH(B1225),1))</f>
        <v/>
      </c>
      <c r="N1225" s="86">
        <f>IF(OR(B1225="",D1225=""),"","CNT-"&amp;TEXT(ROW()-5,"00000"))</f>
        <v/>
      </c>
      <c r="O1225" s="86">
        <f>IF(P1225="","",D1225&amp;"|"&amp;P1225)</f>
        <v/>
      </c>
      <c r="P1225" s="86">
        <f>IF(OR(D1225="",F1225=""),"",COUNTIFS($D$6:D1225,D1225,$F$6:F1225,"&lt;&gt;"))</f>
        <v/>
      </c>
    </row>
    <row r="1226" ht="20" customHeight="1">
      <c r="B1226" s="93" t="n"/>
      <c r="C1226" s="94">
        <f>IF(B1226="","",WEEKNUM(B1226,21))</f>
        <v/>
      </c>
      <c r="D1226" s="95" t="n"/>
      <c r="E1226" s="86">
        <f>IF(D1226="","",IFERROR(INDEX(Eng_Item,MATCH(D1226,Eng_Label,0)),"not in list"))</f>
        <v/>
      </c>
      <c r="F1226" s="96" t="n"/>
      <c r="G1226" s="87">
        <f>IF(OR(P1226="",N(P1226)&lt;=1),"",INDEX($F$6:$F$3005,MATCH(D1226&amp;"|"&amp;(P1226-1),$O$6:$O$3005,0)))</f>
        <v/>
      </c>
      <c r="H1226" s="87">
        <f>IF(G1226="","",MAX(0,G1226-F1226))</f>
        <v/>
      </c>
      <c r="I1226" s="95" t="n"/>
      <c r="J1226" s="87">
        <f>IF(D1226="","",IFERROR(INDEX(Eng_PAR,MATCH(D1226,Eng_Label,0)),""))</f>
        <v/>
      </c>
      <c r="K1226" s="97">
        <f>IF(OR(F1226="",J1226=""),"",F1226-J1226)</f>
        <v/>
      </c>
      <c r="L1226" s="86">
        <f>IF(OR(F1226="",J1226="",N(J1226)=0),"",IF(F1226/J1226&lt;=cfg_Crit,"CRITICAL",IF(F1226/J1226&lt;=cfg_Low,"LOW","OK")))</f>
        <v/>
      </c>
      <c r="M1226" s="98">
        <f>IF(B1226="","",DATE(YEAR(B1226),MONTH(B1226),1))</f>
        <v/>
      </c>
      <c r="N1226" s="86">
        <f>IF(OR(B1226="",D1226=""),"","CNT-"&amp;TEXT(ROW()-5,"00000"))</f>
        <v/>
      </c>
      <c r="O1226" s="86">
        <f>IF(P1226="","",D1226&amp;"|"&amp;P1226)</f>
        <v/>
      </c>
      <c r="P1226" s="86">
        <f>IF(OR(D1226="",F1226=""),"",COUNTIFS($D$6:D1226,D1226,$F$6:F1226,"&lt;&gt;"))</f>
        <v/>
      </c>
    </row>
    <row r="1227" ht="20" customHeight="1">
      <c r="B1227" s="93" t="n"/>
      <c r="C1227" s="94">
        <f>IF(B1227="","",WEEKNUM(B1227,21))</f>
        <v/>
      </c>
      <c r="D1227" s="95" t="n"/>
      <c r="E1227" s="86">
        <f>IF(D1227="","",IFERROR(INDEX(Eng_Item,MATCH(D1227,Eng_Label,0)),"not in list"))</f>
        <v/>
      </c>
      <c r="F1227" s="96" t="n"/>
      <c r="G1227" s="87">
        <f>IF(OR(P1227="",N(P1227)&lt;=1),"",INDEX($F$6:$F$3005,MATCH(D1227&amp;"|"&amp;(P1227-1),$O$6:$O$3005,0)))</f>
        <v/>
      </c>
      <c r="H1227" s="87">
        <f>IF(G1227="","",MAX(0,G1227-F1227))</f>
        <v/>
      </c>
      <c r="I1227" s="95" t="n"/>
      <c r="J1227" s="87">
        <f>IF(D1227="","",IFERROR(INDEX(Eng_PAR,MATCH(D1227,Eng_Label,0)),""))</f>
        <v/>
      </c>
      <c r="K1227" s="97">
        <f>IF(OR(F1227="",J1227=""),"",F1227-J1227)</f>
        <v/>
      </c>
      <c r="L1227" s="86">
        <f>IF(OR(F1227="",J1227="",N(J1227)=0),"",IF(F1227/J1227&lt;=cfg_Crit,"CRITICAL",IF(F1227/J1227&lt;=cfg_Low,"LOW","OK")))</f>
        <v/>
      </c>
      <c r="M1227" s="98">
        <f>IF(B1227="","",DATE(YEAR(B1227),MONTH(B1227),1))</f>
        <v/>
      </c>
      <c r="N1227" s="86">
        <f>IF(OR(B1227="",D1227=""),"","CNT-"&amp;TEXT(ROW()-5,"00000"))</f>
        <v/>
      </c>
      <c r="O1227" s="86">
        <f>IF(P1227="","",D1227&amp;"|"&amp;P1227)</f>
        <v/>
      </c>
      <c r="P1227" s="86">
        <f>IF(OR(D1227="",F1227=""),"",COUNTIFS($D$6:D1227,D1227,$F$6:F1227,"&lt;&gt;"))</f>
        <v/>
      </c>
    </row>
    <row r="1228" ht="20" customHeight="1">
      <c r="B1228" s="93" t="n"/>
      <c r="C1228" s="94">
        <f>IF(B1228="","",WEEKNUM(B1228,21))</f>
        <v/>
      </c>
      <c r="D1228" s="95" t="n"/>
      <c r="E1228" s="86">
        <f>IF(D1228="","",IFERROR(INDEX(Eng_Item,MATCH(D1228,Eng_Label,0)),"not in list"))</f>
        <v/>
      </c>
      <c r="F1228" s="96" t="n"/>
      <c r="G1228" s="87">
        <f>IF(OR(P1228="",N(P1228)&lt;=1),"",INDEX($F$6:$F$3005,MATCH(D1228&amp;"|"&amp;(P1228-1),$O$6:$O$3005,0)))</f>
        <v/>
      </c>
      <c r="H1228" s="87">
        <f>IF(G1228="","",MAX(0,G1228-F1228))</f>
        <v/>
      </c>
      <c r="I1228" s="95" t="n"/>
      <c r="J1228" s="87">
        <f>IF(D1228="","",IFERROR(INDEX(Eng_PAR,MATCH(D1228,Eng_Label,0)),""))</f>
        <v/>
      </c>
      <c r="K1228" s="97">
        <f>IF(OR(F1228="",J1228=""),"",F1228-J1228)</f>
        <v/>
      </c>
      <c r="L1228" s="86">
        <f>IF(OR(F1228="",J1228="",N(J1228)=0),"",IF(F1228/J1228&lt;=cfg_Crit,"CRITICAL",IF(F1228/J1228&lt;=cfg_Low,"LOW","OK")))</f>
        <v/>
      </c>
      <c r="M1228" s="98">
        <f>IF(B1228="","",DATE(YEAR(B1228),MONTH(B1228),1))</f>
        <v/>
      </c>
      <c r="N1228" s="86">
        <f>IF(OR(B1228="",D1228=""),"","CNT-"&amp;TEXT(ROW()-5,"00000"))</f>
        <v/>
      </c>
      <c r="O1228" s="86">
        <f>IF(P1228="","",D1228&amp;"|"&amp;P1228)</f>
        <v/>
      </c>
      <c r="P1228" s="86">
        <f>IF(OR(D1228="",F1228=""),"",COUNTIFS($D$6:D1228,D1228,$F$6:F1228,"&lt;&gt;"))</f>
        <v/>
      </c>
    </row>
    <row r="1229" ht="20" customHeight="1">
      <c r="B1229" s="93" t="n"/>
      <c r="C1229" s="94">
        <f>IF(B1229="","",WEEKNUM(B1229,21))</f>
        <v/>
      </c>
      <c r="D1229" s="95" t="n"/>
      <c r="E1229" s="86">
        <f>IF(D1229="","",IFERROR(INDEX(Eng_Item,MATCH(D1229,Eng_Label,0)),"not in list"))</f>
        <v/>
      </c>
      <c r="F1229" s="96" t="n"/>
      <c r="G1229" s="87">
        <f>IF(OR(P1229="",N(P1229)&lt;=1),"",INDEX($F$6:$F$3005,MATCH(D1229&amp;"|"&amp;(P1229-1),$O$6:$O$3005,0)))</f>
        <v/>
      </c>
      <c r="H1229" s="87">
        <f>IF(G1229="","",MAX(0,G1229-F1229))</f>
        <v/>
      </c>
      <c r="I1229" s="95" t="n"/>
      <c r="J1229" s="87">
        <f>IF(D1229="","",IFERROR(INDEX(Eng_PAR,MATCH(D1229,Eng_Label,0)),""))</f>
        <v/>
      </c>
      <c r="K1229" s="97">
        <f>IF(OR(F1229="",J1229=""),"",F1229-J1229)</f>
        <v/>
      </c>
      <c r="L1229" s="86">
        <f>IF(OR(F1229="",J1229="",N(J1229)=0),"",IF(F1229/J1229&lt;=cfg_Crit,"CRITICAL",IF(F1229/J1229&lt;=cfg_Low,"LOW","OK")))</f>
        <v/>
      </c>
      <c r="M1229" s="98">
        <f>IF(B1229="","",DATE(YEAR(B1229),MONTH(B1229),1))</f>
        <v/>
      </c>
      <c r="N1229" s="86">
        <f>IF(OR(B1229="",D1229=""),"","CNT-"&amp;TEXT(ROW()-5,"00000"))</f>
        <v/>
      </c>
      <c r="O1229" s="86">
        <f>IF(P1229="","",D1229&amp;"|"&amp;P1229)</f>
        <v/>
      </c>
      <c r="P1229" s="86">
        <f>IF(OR(D1229="",F1229=""),"",COUNTIFS($D$6:D1229,D1229,$F$6:F1229,"&lt;&gt;"))</f>
        <v/>
      </c>
    </row>
    <row r="1230" ht="20" customHeight="1">
      <c r="B1230" s="93" t="n"/>
      <c r="C1230" s="94">
        <f>IF(B1230="","",WEEKNUM(B1230,21))</f>
        <v/>
      </c>
      <c r="D1230" s="95" t="n"/>
      <c r="E1230" s="86">
        <f>IF(D1230="","",IFERROR(INDEX(Eng_Item,MATCH(D1230,Eng_Label,0)),"not in list"))</f>
        <v/>
      </c>
      <c r="F1230" s="96" t="n"/>
      <c r="G1230" s="87">
        <f>IF(OR(P1230="",N(P1230)&lt;=1),"",INDEX($F$6:$F$3005,MATCH(D1230&amp;"|"&amp;(P1230-1),$O$6:$O$3005,0)))</f>
        <v/>
      </c>
      <c r="H1230" s="87">
        <f>IF(G1230="","",MAX(0,G1230-F1230))</f>
        <v/>
      </c>
      <c r="I1230" s="95" t="n"/>
      <c r="J1230" s="87">
        <f>IF(D1230="","",IFERROR(INDEX(Eng_PAR,MATCH(D1230,Eng_Label,0)),""))</f>
        <v/>
      </c>
      <c r="K1230" s="97">
        <f>IF(OR(F1230="",J1230=""),"",F1230-J1230)</f>
        <v/>
      </c>
      <c r="L1230" s="86">
        <f>IF(OR(F1230="",J1230="",N(J1230)=0),"",IF(F1230/J1230&lt;=cfg_Crit,"CRITICAL",IF(F1230/J1230&lt;=cfg_Low,"LOW","OK")))</f>
        <v/>
      </c>
      <c r="M1230" s="98">
        <f>IF(B1230="","",DATE(YEAR(B1230),MONTH(B1230),1))</f>
        <v/>
      </c>
      <c r="N1230" s="86">
        <f>IF(OR(B1230="",D1230=""),"","CNT-"&amp;TEXT(ROW()-5,"00000"))</f>
        <v/>
      </c>
      <c r="O1230" s="86">
        <f>IF(P1230="","",D1230&amp;"|"&amp;P1230)</f>
        <v/>
      </c>
      <c r="P1230" s="86">
        <f>IF(OR(D1230="",F1230=""),"",COUNTIFS($D$6:D1230,D1230,$F$6:F1230,"&lt;&gt;"))</f>
        <v/>
      </c>
    </row>
    <row r="1231" ht="20" customHeight="1">
      <c r="B1231" s="93" t="n"/>
      <c r="C1231" s="94">
        <f>IF(B1231="","",WEEKNUM(B1231,21))</f>
        <v/>
      </c>
      <c r="D1231" s="95" t="n"/>
      <c r="E1231" s="86">
        <f>IF(D1231="","",IFERROR(INDEX(Eng_Item,MATCH(D1231,Eng_Label,0)),"not in list"))</f>
        <v/>
      </c>
      <c r="F1231" s="96" t="n"/>
      <c r="G1231" s="87">
        <f>IF(OR(P1231="",N(P1231)&lt;=1),"",INDEX($F$6:$F$3005,MATCH(D1231&amp;"|"&amp;(P1231-1),$O$6:$O$3005,0)))</f>
        <v/>
      </c>
      <c r="H1231" s="87">
        <f>IF(G1231="","",MAX(0,G1231-F1231))</f>
        <v/>
      </c>
      <c r="I1231" s="95" t="n"/>
      <c r="J1231" s="87">
        <f>IF(D1231="","",IFERROR(INDEX(Eng_PAR,MATCH(D1231,Eng_Label,0)),""))</f>
        <v/>
      </c>
      <c r="K1231" s="97">
        <f>IF(OR(F1231="",J1231=""),"",F1231-J1231)</f>
        <v/>
      </c>
      <c r="L1231" s="86">
        <f>IF(OR(F1231="",J1231="",N(J1231)=0),"",IF(F1231/J1231&lt;=cfg_Crit,"CRITICAL",IF(F1231/J1231&lt;=cfg_Low,"LOW","OK")))</f>
        <v/>
      </c>
      <c r="M1231" s="98">
        <f>IF(B1231="","",DATE(YEAR(B1231),MONTH(B1231),1))</f>
        <v/>
      </c>
      <c r="N1231" s="86">
        <f>IF(OR(B1231="",D1231=""),"","CNT-"&amp;TEXT(ROW()-5,"00000"))</f>
        <v/>
      </c>
      <c r="O1231" s="86">
        <f>IF(P1231="","",D1231&amp;"|"&amp;P1231)</f>
        <v/>
      </c>
      <c r="P1231" s="86">
        <f>IF(OR(D1231="",F1231=""),"",COUNTIFS($D$6:D1231,D1231,$F$6:F1231,"&lt;&gt;"))</f>
        <v/>
      </c>
    </row>
    <row r="1232" ht="20" customHeight="1">
      <c r="B1232" s="93" t="n"/>
      <c r="C1232" s="94">
        <f>IF(B1232="","",WEEKNUM(B1232,21))</f>
        <v/>
      </c>
      <c r="D1232" s="95" t="n"/>
      <c r="E1232" s="86">
        <f>IF(D1232="","",IFERROR(INDEX(Eng_Item,MATCH(D1232,Eng_Label,0)),"not in list"))</f>
        <v/>
      </c>
      <c r="F1232" s="96" t="n"/>
      <c r="G1232" s="87">
        <f>IF(OR(P1232="",N(P1232)&lt;=1),"",INDEX($F$6:$F$3005,MATCH(D1232&amp;"|"&amp;(P1232-1),$O$6:$O$3005,0)))</f>
        <v/>
      </c>
      <c r="H1232" s="87">
        <f>IF(G1232="","",MAX(0,G1232-F1232))</f>
        <v/>
      </c>
      <c r="I1232" s="95" t="n"/>
      <c r="J1232" s="87">
        <f>IF(D1232="","",IFERROR(INDEX(Eng_PAR,MATCH(D1232,Eng_Label,0)),""))</f>
        <v/>
      </c>
      <c r="K1232" s="97">
        <f>IF(OR(F1232="",J1232=""),"",F1232-J1232)</f>
        <v/>
      </c>
      <c r="L1232" s="86">
        <f>IF(OR(F1232="",J1232="",N(J1232)=0),"",IF(F1232/J1232&lt;=cfg_Crit,"CRITICAL",IF(F1232/J1232&lt;=cfg_Low,"LOW","OK")))</f>
        <v/>
      </c>
      <c r="M1232" s="98">
        <f>IF(B1232="","",DATE(YEAR(B1232),MONTH(B1232),1))</f>
        <v/>
      </c>
      <c r="N1232" s="86">
        <f>IF(OR(B1232="",D1232=""),"","CNT-"&amp;TEXT(ROW()-5,"00000"))</f>
        <v/>
      </c>
      <c r="O1232" s="86">
        <f>IF(P1232="","",D1232&amp;"|"&amp;P1232)</f>
        <v/>
      </c>
      <c r="P1232" s="86">
        <f>IF(OR(D1232="",F1232=""),"",COUNTIFS($D$6:D1232,D1232,$F$6:F1232,"&lt;&gt;"))</f>
        <v/>
      </c>
    </row>
    <row r="1233" ht="20" customHeight="1">
      <c r="B1233" s="93" t="n"/>
      <c r="C1233" s="94">
        <f>IF(B1233="","",WEEKNUM(B1233,21))</f>
        <v/>
      </c>
      <c r="D1233" s="95" t="n"/>
      <c r="E1233" s="86">
        <f>IF(D1233="","",IFERROR(INDEX(Eng_Item,MATCH(D1233,Eng_Label,0)),"not in list"))</f>
        <v/>
      </c>
      <c r="F1233" s="96" t="n"/>
      <c r="G1233" s="87">
        <f>IF(OR(P1233="",N(P1233)&lt;=1),"",INDEX($F$6:$F$3005,MATCH(D1233&amp;"|"&amp;(P1233-1),$O$6:$O$3005,0)))</f>
        <v/>
      </c>
      <c r="H1233" s="87">
        <f>IF(G1233="","",MAX(0,G1233-F1233))</f>
        <v/>
      </c>
      <c r="I1233" s="95" t="n"/>
      <c r="J1233" s="87">
        <f>IF(D1233="","",IFERROR(INDEX(Eng_PAR,MATCH(D1233,Eng_Label,0)),""))</f>
        <v/>
      </c>
      <c r="K1233" s="97">
        <f>IF(OR(F1233="",J1233=""),"",F1233-J1233)</f>
        <v/>
      </c>
      <c r="L1233" s="86">
        <f>IF(OR(F1233="",J1233="",N(J1233)=0),"",IF(F1233/J1233&lt;=cfg_Crit,"CRITICAL",IF(F1233/J1233&lt;=cfg_Low,"LOW","OK")))</f>
        <v/>
      </c>
      <c r="M1233" s="98">
        <f>IF(B1233="","",DATE(YEAR(B1233),MONTH(B1233),1))</f>
        <v/>
      </c>
      <c r="N1233" s="86">
        <f>IF(OR(B1233="",D1233=""),"","CNT-"&amp;TEXT(ROW()-5,"00000"))</f>
        <v/>
      </c>
      <c r="O1233" s="86">
        <f>IF(P1233="","",D1233&amp;"|"&amp;P1233)</f>
        <v/>
      </c>
      <c r="P1233" s="86">
        <f>IF(OR(D1233="",F1233=""),"",COUNTIFS($D$6:D1233,D1233,$F$6:F1233,"&lt;&gt;"))</f>
        <v/>
      </c>
    </row>
    <row r="1234" ht="20" customHeight="1">
      <c r="B1234" s="93" t="n"/>
      <c r="C1234" s="94">
        <f>IF(B1234="","",WEEKNUM(B1234,21))</f>
        <v/>
      </c>
      <c r="D1234" s="95" t="n"/>
      <c r="E1234" s="86">
        <f>IF(D1234="","",IFERROR(INDEX(Eng_Item,MATCH(D1234,Eng_Label,0)),"not in list"))</f>
        <v/>
      </c>
      <c r="F1234" s="96" t="n"/>
      <c r="G1234" s="87">
        <f>IF(OR(P1234="",N(P1234)&lt;=1),"",INDEX($F$6:$F$3005,MATCH(D1234&amp;"|"&amp;(P1234-1),$O$6:$O$3005,0)))</f>
        <v/>
      </c>
      <c r="H1234" s="87">
        <f>IF(G1234="","",MAX(0,G1234-F1234))</f>
        <v/>
      </c>
      <c r="I1234" s="95" t="n"/>
      <c r="J1234" s="87">
        <f>IF(D1234="","",IFERROR(INDEX(Eng_PAR,MATCH(D1234,Eng_Label,0)),""))</f>
        <v/>
      </c>
      <c r="K1234" s="97">
        <f>IF(OR(F1234="",J1234=""),"",F1234-J1234)</f>
        <v/>
      </c>
      <c r="L1234" s="86">
        <f>IF(OR(F1234="",J1234="",N(J1234)=0),"",IF(F1234/J1234&lt;=cfg_Crit,"CRITICAL",IF(F1234/J1234&lt;=cfg_Low,"LOW","OK")))</f>
        <v/>
      </c>
      <c r="M1234" s="98">
        <f>IF(B1234="","",DATE(YEAR(B1234),MONTH(B1234),1))</f>
        <v/>
      </c>
      <c r="N1234" s="86">
        <f>IF(OR(B1234="",D1234=""),"","CNT-"&amp;TEXT(ROW()-5,"00000"))</f>
        <v/>
      </c>
      <c r="O1234" s="86">
        <f>IF(P1234="","",D1234&amp;"|"&amp;P1234)</f>
        <v/>
      </c>
      <c r="P1234" s="86">
        <f>IF(OR(D1234="",F1234=""),"",COUNTIFS($D$6:D1234,D1234,$F$6:F1234,"&lt;&gt;"))</f>
        <v/>
      </c>
    </row>
    <row r="1235" ht="20" customHeight="1">
      <c r="B1235" s="93" t="n"/>
      <c r="C1235" s="94">
        <f>IF(B1235="","",WEEKNUM(B1235,21))</f>
        <v/>
      </c>
      <c r="D1235" s="95" t="n"/>
      <c r="E1235" s="86">
        <f>IF(D1235="","",IFERROR(INDEX(Eng_Item,MATCH(D1235,Eng_Label,0)),"not in list"))</f>
        <v/>
      </c>
      <c r="F1235" s="96" t="n"/>
      <c r="G1235" s="87">
        <f>IF(OR(P1235="",N(P1235)&lt;=1),"",INDEX($F$6:$F$3005,MATCH(D1235&amp;"|"&amp;(P1235-1),$O$6:$O$3005,0)))</f>
        <v/>
      </c>
      <c r="H1235" s="87">
        <f>IF(G1235="","",MAX(0,G1235-F1235))</f>
        <v/>
      </c>
      <c r="I1235" s="95" t="n"/>
      <c r="J1235" s="87">
        <f>IF(D1235="","",IFERROR(INDEX(Eng_PAR,MATCH(D1235,Eng_Label,0)),""))</f>
        <v/>
      </c>
      <c r="K1235" s="97">
        <f>IF(OR(F1235="",J1235=""),"",F1235-J1235)</f>
        <v/>
      </c>
      <c r="L1235" s="86">
        <f>IF(OR(F1235="",J1235="",N(J1235)=0),"",IF(F1235/J1235&lt;=cfg_Crit,"CRITICAL",IF(F1235/J1235&lt;=cfg_Low,"LOW","OK")))</f>
        <v/>
      </c>
      <c r="M1235" s="98">
        <f>IF(B1235="","",DATE(YEAR(B1235),MONTH(B1235),1))</f>
        <v/>
      </c>
      <c r="N1235" s="86">
        <f>IF(OR(B1235="",D1235=""),"","CNT-"&amp;TEXT(ROW()-5,"00000"))</f>
        <v/>
      </c>
      <c r="O1235" s="86">
        <f>IF(P1235="","",D1235&amp;"|"&amp;P1235)</f>
        <v/>
      </c>
      <c r="P1235" s="86">
        <f>IF(OR(D1235="",F1235=""),"",COUNTIFS($D$6:D1235,D1235,$F$6:F1235,"&lt;&gt;"))</f>
        <v/>
      </c>
    </row>
    <row r="1236" ht="20" customHeight="1">
      <c r="B1236" s="93" t="n"/>
      <c r="C1236" s="94">
        <f>IF(B1236="","",WEEKNUM(B1236,21))</f>
        <v/>
      </c>
      <c r="D1236" s="95" t="n"/>
      <c r="E1236" s="86">
        <f>IF(D1236="","",IFERROR(INDEX(Eng_Item,MATCH(D1236,Eng_Label,0)),"not in list"))</f>
        <v/>
      </c>
      <c r="F1236" s="96" t="n"/>
      <c r="G1236" s="87">
        <f>IF(OR(P1236="",N(P1236)&lt;=1),"",INDEX($F$6:$F$3005,MATCH(D1236&amp;"|"&amp;(P1236-1),$O$6:$O$3005,0)))</f>
        <v/>
      </c>
      <c r="H1236" s="87">
        <f>IF(G1236="","",MAX(0,G1236-F1236))</f>
        <v/>
      </c>
      <c r="I1236" s="95" t="n"/>
      <c r="J1236" s="87">
        <f>IF(D1236="","",IFERROR(INDEX(Eng_PAR,MATCH(D1236,Eng_Label,0)),""))</f>
        <v/>
      </c>
      <c r="K1236" s="97">
        <f>IF(OR(F1236="",J1236=""),"",F1236-J1236)</f>
        <v/>
      </c>
      <c r="L1236" s="86">
        <f>IF(OR(F1236="",J1236="",N(J1236)=0),"",IF(F1236/J1236&lt;=cfg_Crit,"CRITICAL",IF(F1236/J1236&lt;=cfg_Low,"LOW","OK")))</f>
        <v/>
      </c>
      <c r="M1236" s="98">
        <f>IF(B1236="","",DATE(YEAR(B1236),MONTH(B1236),1))</f>
        <v/>
      </c>
      <c r="N1236" s="86">
        <f>IF(OR(B1236="",D1236=""),"","CNT-"&amp;TEXT(ROW()-5,"00000"))</f>
        <v/>
      </c>
      <c r="O1236" s="86">
        <f>IF(P1236="","",D1236&amp;"|"&amp;P1236)</f>
        <v/>
      </c>
      <c r="P1236" s="86">
        <f>IF(OR(D1236="",F1236=""),"",COUNTIFS($D$6:D1236,D1236,$F$6:F1236,"&lt;&gt;"))</f>
        <v/>
      </c>
    </row>
    <row r="1237" ht="20" customHeight="1">
      <c r="B1237" s="93" t="n"/>
      <c r="C1237" s="94">
        <f>IF(B1237="","",WEEKNUM(B1237,21))</f>
        <v/>
      </c>
      <c r="D1237" s="95" t="n"/>
      <c r="E1237" s="86">
        <f>IF(D1237="","",IFERROR(INDEX(Eng_Item,MATCH(D1237,Eng_Label,0)),"not in list"))</f>
        <v/>
      </c>
      <c r="F1237" s="96" t="n"/>
      <c r="G1237" s="87">
        <f>IF(OR(P1237="",N(P1237)&lt;=1),"",INDEX($F$6:$F$3005,MATCH(D1237&amp;"|"&amp;(P1237-1),$O$6:$O$3005,0)))</f>
        <v/>
      </c>
      <c r="H1237" s="87">
        <f>IF(G1237="","",MAX(0,G1237-F1237))</f>
        <v/>
      </c>
      <c r="I1237" s="95" t="n"/>
      <c r="J1237" s="87">
        <f>IF(D1237="","",IFERROR(INDEX(Eng_PAR,MATCH(D1237,Eng_Label,0)),""))</f>
        <v/>
      </c>
      <c r="K1237" s="97">
        <f>IF(OR(F1237="",J1237=""),"",F1237-J1237)</f>
        <v/>
      </c>
      <c r="L1237" s="86">
        <f>IF(OR(F1237="",J1237="",N(J1237)=0),"",IF(F1237/J1237&lt;=cfg_Crit,"CRITICAL",IF(F1237/J1237&lt;=cfg_Low,"LOW","OK")))</f>
        <v/>
      </c>
      <c r="M1237" s="98">
        <f>IF(B1237="","",DATE(YEAR(B1237),MONTH(B1237),1))</f>
        <v/>
      </c>
      <c r="N1237" s="86">
        <f>IF(OR(B1237="",D1237=""),"","CNT-"&amp;TEXT(ROW()-5,"00000"))</f>
        <v/>
      </c>
      <c r="O1237" s="86">
        <f>IF(P1237="","",D1237&amp;"|"&amp;P1237)</f>
        <v/>
      </c>
      <c r="P1237" s="86">
        <f>IF(OR(D1237="",F1237=""),"",COUNTIFS($D$6:D1237,D1237,$F$6:F1237,"&lt;&gt;"))</f>
        <v/>
      </c>
    </row>
    <row r="1238" ht="20" customHeight="1">
      <c r="B1238" s="93" t="n"/>
      <c r="C1238" s="94">
        <f>IF(B1238="","",WEEKNUM(B1238,21))</f>
        <v/>
      </c>
      <c r="D1238" s="95" t="n"/>
      <c r="E1238" s="86">
        <f>IF(D1238="","",IFERROR(INDEX(Eng_Item,MATCH(D1238,Eng_Label,0)),"not in list"))</f>
        <v/>
      </c>
      <c r="F1238" s="96" t="n"/>
      <c r="G1238" s="87">
        <f>IF(OR(P1238="",N(P1238)&lt;=1),"",INDEX($F$6:$F$3005,MATCH(D1238&amp;"|"&amp;(P1238-1),$O$6:$O$3005,0)))</f>
        <v/>
      </c>
      <c r="H1238" s="87">
        <f>IF(G1238="","",MAX(0,G1238-F1238))</f>
        <v/>
      </c>
      <c r="I1238" s="95" t="n"/>
      <c r="J1238" s="87">
        <f>IF(D1238="","",IFERROR(INDEX(Eng_PAR,MATCH(D1238,Eng_Label,0)),""))</f>
        <v/>
      </c>
      <c r="K1238" s="97">
        <f>IF(OR(F1238="",J1238=""),"",F1238-J1238)</f>
        <v/>
      </c>
      <c r="L1238" s="86">
        <f>IF(OR(F1238="",J1238="",N(J1238)=0),"",IF(F1238/J1238&lt;=cfg_Crit,"CRITICAL",IF(F1238/J1238&lt;=cfg_Low,"LOW","OK")))</f>
        <v/>
      </c>
      <c r="M1238" s="98">
        <f>IF(B1238="","",DATE(YEAR(B1238),MONTH(B1238),1))</f>
        <v/>
      </c>
      <c r="N1238" s="86">
        <f>IF(OR(B1238="",D1238=""),"","CNT-"&amp;TEXT(ROW()-5,"00000"))</f>
        <v/>
      </c>
      <c r="O1238" s="86">
        <f>IF(P1238="","",D1238&amp;"|"&amp;P1238)</f>
        <v/>
      </c>
      <c r="P1238" s="86">
        <f>IF(OR(D1238="",F1238=""),"",COUNTIFS($D$6:D1238,D1238,$F$6:F1238,"&lt;&gt;"))</f>
        <v/>
      </c>
    </row>
    <row r="1239" ht="20" customHeight="1">
      <c r="B1239" s="93" t="n"/>
      <c r="C1239" s="94">
        <f>IF(B1239="","",WEEKNUM(B1239,21))</f>
        <v/>
      </c>
      <c r="D1239" s="95" t="n"/>
      <c r="E1239" s="86">
        <f>IF(D1239="","",IFERROR(INDEX(Eng_Item,MATCH(D1239,Eng_Label,0)),"not in list"))</f>
        <v/>
      </c>
      <c r="F1239" s="96" t="n"/>
      <c r="G1239" s="87">
        <f>IF(OR(P1239="",N(P1239)&lt;=1),"",INDEX($F$6:$F$3005,MATCH(D1239&amp;"|"&amp;(P1239-1),$O$6:$O$3005,0)))</f>
        <v/>
      </c>
      <c r="H1239" s="87">
        <f>IF(G1239="","",MAX(0,G1239-F1239))</f>
        <v/>
      </c>
      <c r="I1239" s="95" t="n"/>
      <c r="J1239" s="87">
        <f>IF(D1239="","",IFERROR(INDEX(Eng_PAR,MATCH(D1239,Eng_Label,0)),""))</f>
        <v/>
      </c>
      <c r="K1239" s="97">
        <f>IF(OR(F1239="",J1239=""),"",F1239-J1239)</f>
        <v/>
      </c>
      <c r="L1239" s="86">
        <f>IF(OR(F1239="",J1239="",N(J1239)=0),"",IF(F1239/J1239&lt;=cfg_Crit,"CRITICAL",IF(F1239/J1239&lt;=cfg_Low,"LOW","OK")))</f>
        <v/>
      </c>
      <c r="M1239" s="98">
        <f>IF(B1239="","",DATE(YEAR(B1239),MONTH(B1239),1))</f>
        <v/>
      </c>
      <c r="N1239" s="86">
        <f>IF(OR(B1239="",D1239=""),"","CNT-"&amp;TEXT(ROW()-5,"00000"))</f>
        <v/>
      </c>
      <c r="O1239" s="86">
        <f>IF(P1239="","",D1239&amp;"|"&amp;P1239)</f>
        <v/>
      </c>
      <c r="P1239" s="86">
        <f>IF(OR(D1239="",F1239=""),"",COUNTIFS($D$6:D1239,D1239,$F$6:F1239,"&lt;&gt;"))</f>
        <v/>
      </c>
    </row>
    <row r="1240" ht="20" customHeight="1">
      <c r="B1240" s="93" t="n"/>
      <c r="C1240" s="94">
        <f>IF(B1240="","",WEEKNUM(B1240,21))</f>
        <v/>
      </c>
      <c r="D1240" s="95" t="n"/>
      <c r="E1240" s="86">
        <f>IF(D1240="","",IFERROR(INDEX(Eng_Item,MATCH(D1240,Eng_Label,0)),"not in list"))</f>
        <v/>
      </c>
      <c r="F1240" s="96" t="n"/>
      <c r="G1240" s="87">
        <f>IF(OR(P1240="",N(P1240)&lt;=1),"",INDEX($F$6:$F$3005,MATCH(D1240&amp;"|"&amp;(P1240-1),$O$6:$O$3005,0)))</f>
        <v/>
      </c>
      <c r="H1240" s="87">
        <f>IF(G1240="","",MAX(0,G1240-F1240))</f>
        <v/>
      </c>
      <c r="I1240" s="95" t="n"/>
      <c r="J1240" s="87">
        <f>IF(D1240="","",IFERROR(INDEX(Eng_PAR,MATCH(D1240,Eng_Label,0)),""))</f>
        <v/>
      </c>
      <c r="K1240" s="97">
        <f>IF(OR(F1240="",J1240=""),"",F1240-J1240)</f>
        <v/>
      </c>
      <c r="L1240" s="86">
        <f>IF(OR(F1240="",J1240="",N(J1240)=0),"",IF(F1240/J1240&lt;=cfg_Crit,"CRITICAL",IF(F1240/J1240&lt;=cfg_Low,"LOW","OK")))</f>
        <v/>
      </c>
      <c r="M1240" s="98">
        <f>IF(B1240="","",DATE(YEAR(B1240),MONTH(B1240),1))</f>
        <v/>
      </c>
      <c r="N1240" s="86">
        <f>IF(OR(B1240="",D1240=""),"","CNT-"&amp;TEXT(ROW()-5,"00000"))</f>
        <v/>
      </c>
      <c r="O1240" s="86">
        <f>IF(P1240="","",D1240&amp;"|"&amp;P1240)</f>
        <v/>
      </c>
      <c r="P1240" s="86">
        <f>IF(OR(D1240="",F1240=""),"",COUNTIFS($D$6:D1240,D1240,$F$6:F1240,"&lt;&gt;"))</f>
        <v/>
      </c>
    </row>
    <row r="1241" ht="20" customHeight="1">
      <c r="B1241" s="93" t="n"/>
      <c r="C1241" s="94">
        <f>IF(B1241="","",WEEKNUM(B1241,21))</f>
        <v/>
      </c>
      <c r="D1241" s="95" t="n"/>
      <c r="E1241" s="86">
        <f>IF(D1241="","",IFERROR(INDEX(Eng_Item,MATCH(D1241,Eng_Label,0)),"not in list"))</f>
        <v/>
      </c>
      <c r="F1241" s="96" t="n"/>
      <c r="G1241" s="87">
        <f>IF(OR(P1241="",N(P1241)&lt;=1),"",INDEX($F$6:$F$3005,MATCH(D1241&amp;"|"&amp;(P1241-1),$O$6:$O$3005,0)))</f>
        <v/>
      </c>
      <c r="H1241" s="87">
        <f>IF(G1241="","",MAX(0,G1241-F1241))</f>
        <v/>
      </c>
      <c r="I1241" s="95" t="n"/>
      <c r="J1241" s="87">
        <f>IF(D1241="","",IFERROR(INDEX(Eng_PAR,MATCH(D1241,Eng_Label,0)),""))</f>
        <v/>
      </c>
      <c r="K1241" s="97">
        <f>IF(OR(F1241="",J1241=""),"",F1241-J1241)</f>
        <v/>
      </c>
      <c r="L1241" s="86">
        <f>IF(OR(F1241="",J1241="",N(J1241)=0),"",IF(F1241/J1241&lt;=cfg_Crit,"CRITICAL",IF(F1241/J1241&lt;=cfg_Low,"LOW","OK")))</f>
        <v/>
      </c>
      <c r="M1241" s="98">
        <f>IF(B1241="","",DATE(YEAR(B1241),MONTH(B1241),1))</f>
        <v/>
      </c>
      <c r="N1241" s="86">
        <f>IF(OR(B1241="",D1241=""),"","CNT-"&amp;TEXT(ROW()-5,"00000"))</f>
        <v/>
      </c>
      <c r="O1241" s="86">
        <f>IF(P1241="","",D1241&amp;"|"&amp;P1241)</f>
        <v/>
      </c>
      <c r="P1241" s="86">
        <f>IF(OR(D1241="",F1241=""),"",COUNTIFS($D$6:D1241,D1241,$F$6:F1241,"&lt;&gt;"))</f>
        <v/>
      </c>
    </row>
    <row r="1242" ht="20" customHeight="1">
      <c r="B1242" s="93" t="n"/>
      <c r="C1242" s="94">
        <f>IF(B1242="","",WEEKNUM(B1242,21))</f>
        <v/>
      </c>
      <c r="D1242" s="95" t="n"/>
      <c r="E1242" s="86">
        <f>IF(D1242="","",IFERROR(INDEX(Eng_Item,MATCH(D1242,Eng_Label,0)),"not in list"))</f>
        <v/>
      </c>
      <c r="F1242" s="96" t="n"/>
      <c r="G1242" s="87">
        <f>IF(OR(P1242="",N(P1242)&lt;=1),"",INDEX($F$6:$F$3005,MATCH(D1242&amp;"|"&amp;(P1242-1),$O$6:$O$3005,0)))</f>
        <v/>
      </c>
      <c r="H1242" s="87">
        <f>IF(G1242="","",MAX(0,G1242-F1242))</f>
        <v/>
      </c>
      <c r="I1242" s="95" t="n"/>
      <c r="J1242" s="87">
        <f>IF(D1242="","",IFERROR(INDEX(Eng_PAR,MATCH(D1242,Eng_Label,0)),""))</f>
        <v/>
      </c>
      <c r="K1242" s="97">
        <f>IF(OR(F1242="",J1242=""),"",F1242-J1242)</f>
        <v/>
      </c>
      <c r="L1242" s="86">
        <f>IF(OR(F1242="",J1242="",N(J1242)=0),"",IF(F1242/J1242&lt;=cfg_Crit,"CRITICAL",IF(F1242/J1242&lt;=cfg_Low,"LOW","OK")))</f>
        <v/>
      </c>
      <c r="M1242" s="98">
        <f>IF(B1242="","",DATE(YEAR(B1242),MONTH(B1242),1))</f>
        <v/>
      </c>
      <c r="N1242" s="86">
        <f>IF(OR(B1242="",D1242=""),"","CNT-"&amp;TEXT(ROW()-5,"00000"))</f>
        <v/>
      </c>
      <c r="O1242" s="86">
        <f>IF(P1242="","",D1242&amp;"|"&amp;P1242)</f>
        <v/>
      </c>
      <c r="P1242" s="86">
        <f>IF(OR(D1242="",F1242=""),"",COUNTIFS($D$6:D1242,D1242,$F$6:F1242,"&lt;&gt;"))</f>
        <v/>
      </c>
    </row>
    <row r="1243" ht="20" customHeight="1">
      <c r="B1243" s="93" t="n"/>
      <c r="C1243" s="94">
        <f>IF(B1243="","",WEEKNUM(B1243,21))</f>
        <v/>
      </c>
      <c r="D1243" s="95" t="n"/>
      <c r="E1243" s="86">
        <f>IF(D1243="","",IFERROR(INDEX(Eng_Item,MATCH(D1243,Eng_Label,0)),"not in list"))</f>
        <v/>
      </c>
      <c r="F1243" s="96" t="n"/>
      <c r="G1243" s="87">
        <f>IF(OR(P1243="",N(P1243)&lt;=1),"",INDEX($F$6:$F$3005,MATCH(D1243&amp;"|"&amp;(P1243-1),$O$6:$O$3005,0)))</f>
        <v/>
      </c>
      <c r="H1243" s="87">
        <f>IF(G1243="","",MAX(0,G1243-F1243))</f>
        <v/>
      </c>
      <c r="I1243" s="95" t="n"/>
      <c r="J1243" s="87">
        <f>IF(D1243="","",IFERROR(INDEX(Eng_PAR,MATCH(D1243,Eng_Label,0)),""))</f>
        <v/>
      </c>
      <c r="K1243" s="97">
        <f>IF(OR(F1243="",J1243=""),"",F1243-J1243)</f>
        <v/>
      </c>
      <c r="L1243" s="86">
        <f>IF(OR(F1243="",J1243="",N(J1243)=0),"",IF(F1243/J1243&lt;=cfg_Crit,"CRITICAL",IF(F1243/J1243&lt;=cfg_Low,"LOW","OK")))</f>
        <v/>
      </c>
      <c r="M1243" s="98">
        <f>IF(B1243="","",DATE(YEAR(B1243),MONTH(B1243),1))</f>
        <v/>
      </c>
      <c r="N1243" s="86">
        <f>IF(OR(B1243="",D1243=""),"","CNT-"&amp;TEXT(ROW()-5,"00000"))</f>
        <v/>
      </c>
      <c r="O1243" s="86">
        <f>IF(P1243="","",D1243&amp;"|"&amp;P1243)</f>
        <v/>
      </c>
      <c r="P1243" s="86">
        <f>IF(OR(D1243="",F1243=""),"",COUNTIFS($D$6:D1243,D1243,$F$6:F1243,"&lt;&gt;"))</f>
        <v/>
      </c>
    </row>
    <row r="1244" ht="20" customHeight="1">
      <c r="B1244" s="93" t="n"/>
      <c r="C1244" s="94">
        <f>IF(B1244="","",WEEKNUM(B1244,21))</f>
        <v/>
      </c>
      <c r="D1244" s="95" t="n"/>
      <c r="E1244" s="86">
        <f>IF(D1244="","",IFERROR(INDEX(Eng_Item,MATCH(D1244,Eng_Label,0)),"not in list"))</f>
        <v/>
      </c>
      <c r="F1244" s="96" t="n"/>
      <c r="G1244" s="87">
        <f>IF(OR(P1244="",N(P1244)&lt;=1),"",INDEX($F$6:$F$3005,MATCH(D1244&amp;"|"&amp;(P1244-1),$O$6:$O$3005,0)))</f>
        <v/>
      </c>
      <c r="H1244" s="87">
        <f>IF(G1244="","",MAX(0,G1244-F1244))</f>
        <v/>
      </c>
      <c r="I1244" s="95" t="n"/>
      <c r="J1244" s="87">
        <f>IF(D1244="","",IFERROR(INDEX(Eng_PAR,MATCH(D1244,Eng_Label,0)),""))</f>
        <v/>
      </c>
      <c r="K1244" s="97">
        <f>IF(OR(F1244="",J1244=""),"",F1244-J1244)</f>
        <v/>
      </c>
      <c r="L1244" s="86">
        <f>IF(OR(F1244="",J1244="",N(J1244)=0),"",IF(F1244/J1244&lt;=cfg_Crit,"CRITICAL",IF(F1244/J1244&lt;=cfg_Low,"LOW","OK")))</f>
        <v/>
      </c>
      <c r="M1244" s="98">
        <f>IF(B1244="","",DATE(YEAR(B1244),MONTH(B1244),1))</f>
        <v/>
      </c>
      <c r="N1244" s="86">
        <f>IF(OR(B1244="",D1244=""),"","CNT-"&amp;TEXT(ROW()-5,"00000"))</f>
        <v/>
      </c>
      <c r="O1244" s="86">
        <f>IF(P1244="","",D1244&amp;"|"&amp;P1244)</f>
        <v/>
      </c>
      <c r="P1244" s="86">
        <f>IF(OR(D1244="",F1244=""),"",COUNTIFS($D$6:D1244,D1244,$F$6:F1244,"&lt;&gt;"))</f>
        <v/>
      </c>
    </row>
    <row r="1245" ht="20" customHeight="1">
      <c r="B1245" s="93" t="n"/>
      <c r="C1245" s="94">
        <f>IF(B1245="","",WEEKNUM(B1245,21))</f>
        <v/>
      </c>
      <c r="D1245" s="95" t="n"/>
      <c r="E1245" s="86">
        <f>IF(D1245="","",IFERROR(INDEX(Eng_Item,MATCH(D1245,Eng_Label,0)),"not in list"))</f>
        <v/>
      </c>
      <c r="F1245" s="96" t="n"/>
      <c r="G1245" s="87">
        <f>IF(OR(P1245="",N(P1245)&lt;=1),"",INDEX($F$6:$F$3005,MATCH(D1245&amp;"|"&amp;(P1245-1),$O$6:$O$3005,0)))</f>
        <v/>
      </c>
      <c r="H1245" s="87">
        <f>IF(G1245="","",MAX(0,G1245-F1245))</f>
        <v/>
      </c>
      <c r="I1245" s="95" t="n"/>
      <c r="J1245" s="87">
        <f>IF(D1245="","",IFERROR(INDEX(Eng_PAR,MATCH(D1245,Eng_Label,0)),""))</f>
        <v/>
      </c>
      <c r="K1245" s="97">
        <f>IF(OR(F1245="",J1245=""),"",F1245-J1245)</f>
        <v/>
      </c>
      <c r="L1245" s="86">
        <f>IF(OR(F1245="",J1245="",N(J1245)=0),"",IF(F1245/J1245&lt;=cfg_Crit,"CRITICAL",IF(F1245/J1245&lt;=cfg_Low,"LOW","OK")))</f>
        <v/>
      </c>
      <c r="M1245" s="98">
        <f>IF(B1245="","",DATE(YEAR(B1245),MONTH(B1245),1))</f>
        <v/>
      </c>
      <c r="N1245" s="86">
        <f>IF(OR(B1245="",D1245=""),"","CNT-"&amp;TEXT(ROW()-5,"00000"))</f>
        <v/>
      </c>
      <c r="O1245" s="86">
        <f>IF(P1245="","",D1245&amp;"|"&amp;P1245)</f>
        <v/>
      </c>
      <c r="P1245" s="86">
        <f>IF(OR(D1245="",F1245=""),"",COUNTIFS($D$6:D1245,D1245,$F$6:F1245,"&lt;&gt;"))</f>
        <v/>
      </c>
    </row>
    <row r="1246" ht="20" customHeight="1">
      <c r="B1246" s="93" t="n"/>
      <c r="C1246" s="94">
        <f>IF(B1246="","",WEEKNUM(B1246,21))</f>
        <v/>
      </c>
      <c r="D1246" s="95" t="n"/>
      <c r="E1246" s="86">
        <f>IF(D1246="","",IFERROR(INDEX(Eng_Item,MATCH(D1246,Eng_Label,0)),"not in list"))</f>
        <v/>
      </c>
      <c r="F1246" s="96" t="n"/>
      <c r="G1246" s="87">
        <f>IF(OR(P1246="",N(P1246)&lt;=1),"",INDEX($F$6:$F$3005,MATCH(D1246&amp;"|"&amp;(P1246-1),$O$6:$O$3005,0)))</f>
        <v/>
      </c>
      <c r="H1246" s="87">
        <f>IF(G1246="","",MAX(0,G1246-F1246))</f>
        <v/>
      </c>
      <c r="I1246" s="95" t="n"/>
      <c r="J1246" s="87">
        <f>IF(D1246="","",IFERROR(INDEX(Eng_PAR,MATCH(D1246,Eng_Label,0)),""))</f>
        <v/>
      </c>
      <c r="K1246" s="97">
        <f>IF(OR(F1246="",J1246=""),"",F1246-J1246)</f>
        <v/>
      </c>
      <c r="L1246" s="86">
        <f>IF(OR(F1246="",J1246="",N(J1246)=0),"",IF(F1246/J1246&lt;=cfg_Crit,"CRITICAL",IF(F1246/J1246&lt;=cfg_Low,"LOW","OK")))</f>
        <v/>
      </c>
      <c r="M1246" s="98">
        <f>IF(B1246="","",DATE(YEAR(B1246),MONTH(B1246),1))</f>
        <v/>
      </c>
      <c r="N1246" s="86">
        <f>IF(OR(B1246="",D1246=""),"","CNT-"&amp;TEXT(ROW()-5,"00000"))</f>
        <v/>
      </c>
      <c r="O1246" s="86">
        <f>IF(P1246="","",D1246&amp;"|"&amp;P1246)</f>
        <v/>
      </c>
      <c r="P1246" s="86">
        <f>IF(OR(D1246="",F1246=""),"",COUNTIFS($D$6:D1246,D1246,$F$6:F1246,"&lt;&gt;"))</f>
        <v/>
      </c>
    </row>
    <row r="1247" ht="20" customHeight="1">
      <c r="B1247" s="93" t="n"/>
      <c r="C1247" s="94">
        <f>IF(B1247="","",WEEKNUM(B1247,21))</f>
        <v/>
      </c>
      <c r="D1247" s="95" t="n"/>
      <c r="E1247" s="86">
        <f>IF(D1247="","",IFERROR(INDEX(Eng_Item,MATCH(D1247,Eng_Label,0)),"not in list"))</f>
        <v/>
      </c>
      <c r="F1247" s="96" t="n"/>
      <c r="G1247" s="87">
        <f>IF(OR(P1247="",N(P1247)&lt;=1),"",INDEX($F$6:$F$3005,MATCH(D1247&amp;"|"&amp;(P1247-1),$O$6:$O$3005,0)))</f>
        <v/>
      </c>
      <c r="H1247" s="87">
        <f>IF(G1247="","",MAX(0,G1247-F1247))</f>
        <v/>
      </c>
      <c r="I1247" s="95" t="n"/>
      <c r="J1247" s="87">
        <f>IF(D1247="","",IFERROR(INDEX(Eng_PAR,MATCH(D1247,Eng_Label,0)),""))</f>
        <v/>
      </c>
      <c r="K1247" s="97">
        <f>IF(OR(F1247="",J1247=""),"",F1247-J1247)</f>
        <v/>
      </c>
      <c r="L1247" s="86">
        <f>IF(OR(F1247="",J1247="",N(J1247)=0),"",IF(F1247/J1247&lt;=cfg_Crit,"CRITICAL",IF(F1247/J1247&lt;=cfg_Low,"LOW","OK")))</f>
        <v/>
      </c>
      <c r="M1247" s="98">
        <f>IF(B1247="","",DATE(YEAR(B1247),MONTH(B1247),1))</f>
        <v/>
      </c>
      <c r="N1247" s="86">
        <f>IF(OR(B1247="",D1247=""),"","CNT-"&amp;TEXT(ROW()-5,"00000"))</f>
        <v/>
      </c>
      <c r="O1247" s="86">
        <f>IF(P1247="","",D1247&amp;"|"&amp;P1247)</f>
        <v/>
      </c>
      <c r="P1247" s="86">
        <f>IF(OR(D1247="",F1247=""),"",COUNTIFS($D$6:D1247,D1247,$F$6:F1247,"&lt;&gt;"))</f>
        <v/>
      </c>
    </row>
    <row r="1248" ht="20" customHeight="1">
      <c r="B1248" s="93" t="n"/>
      <c r="C1248" s="94">
        <f>IF(B1248="","",WEEKNUM(B1248,21))</f>
        <v/>
      </c>
      <c r="D1248" s="95" t="n"/>
      <c r="E1248" s="86">
        <f>IF(D1248="","",IFERROR(INDEX(Eng_Item,MATCH(D1248,Eng_Label,0)),"not in list"))</f>
        <v/>
      </c>
      <c r="F1248" s="96" t="n"/>
      <c r="G1248" s="87">
        <f>IF(OR(P1248="",N(P1248)&lt;=1),"",INDEX($F$6:$F$3005,MATCH(D1248&amp;"|"&amp;(P1248-1),$O$6:$O$3005,0)))</f>
        <v/>
      </c>
      <c r="H1248" s="87">
        <f>IF(G1248="","",MAX(0,G1248-F1248))</f>
        <v/>
      </c>
      <c r="I1248" s="95" t="n"/>
      <c r="J1248" s="87">
        <f>IF(D1248="","",IFERROR(INDEX(Eng_PAR,MATCH(D1248,Eng_Label,0)),""))</f>
        <v/>
      </c>
      <c r="K1248" s="97">
        <f>IF(OR(F1248="",J1248=""),"",F1248-J1248)</f>
        <v/>
      </c>
      <c r="L1248" s="86">
        <f>IF(OR(F1248="",J1248="",N(J1248)=0),"",IF(F1248/J1248&lt;=cfg_Crit,"CRITICAL",IF(F1248/J1248&lt;=cfg_Low,"LOW","OK")))</f>
        <v/>
      </c>
      <c r="M1248" s="98">
        <f>IF(B1248="","",DATE(YEAR(B1248),MONTH(B1248),1))</f>
        <v/>
      </c>
      <c r="N1248" s="86">
        <f>IF(OR(B1248="",D1248=""),"","CNT-"&amp;TEXT(ROW()-5,"00000"))</f>
        <v/>
      </c>
      <c r="O1248" s="86">
        <f>IF(P1248="","",D1248&amp;"|"&amp;P1248)</f>
        <v/>
      </c>
      <c r="P1248" s="86">
        <f>IF(OR(D1248="",F1248=""),"",COUNTIFS($D$6:D1248,D1248,$F$6:F1248,"&lt;&gt;"))</f>
        <v/>
      </c>
    </row>
    <row r="1249" ht="20" customHeight="1">
      <c r="B1249" s="93" t="n"/>
      <c r="C1249" s="94">
        <f>IF(B1249="","",WEEKNUM(B1249,21))</f>
        <v/>
      </c>
      <c r="D1249" s="95" t="n"/>
      <c r="E1249" s="86">
        <f>IF(D1249="","",IFERROR(INDEX(Eng_Item,MATCH(D1249,Eng_Label,0)),"not in list"))</f>
        <v/>
      </c>
      <c r="F1249" s="96" t="n"/>
      <c r="G1249" s="87">
        <f>IF(OR(P1249="",N(P1249)&lt;=1),"",INDEX($F$6:$F$3005,MATCH(D1249&amp;"|"&amp;(P1249-1),$O$6:$O$3005,0)))</f>
        <v/>
      </c>
      <c r="H1249" s="87">
        <f>IF(G1249="","",MAX(0,G1249-F1249))</f>
        <v/>
      </c>
      <c r="I1249" s="95" t="n"/>
      <c r="J1249" s="87">
        <f>IF(D1249="","",IFERROR(INDEX(Eng_PAR,MATCH(D1249,Eng_Label,0)),""))</f>
        <v/>
      </c>
      <c r="K1249" s="97">
        <f>IF(OR(F1249="",J1249=""),"",F1249-J1249)</f>
        <v/>
      </c>
      <c r="L1249" s="86">
        <f>IF(OR(F1249="",J1249="",N(J1249)=0),"",IF(F1249/J1249&lt;=cfg_Crit,"CRITICAL",IF(F1249/J1249&lt;=cfg_Low,"LOW","OK")))</f>
        <v/>
      </c>
      <c r="M1249" s="98">
        <f>IF(B1249="","",DATE(YEAR(B1249),MONTH(B1249),1))</f>
        <v/>
      </c>
      <c r="N1249" s="86">
        <f>IF(OR(B1249="",D1249=""),"","CNT-"&amp;TEXT(ROW()-5,"00000"))</f>
        <v/>
      </c>
      <c r="O1249" s="86">
        <f>IF(P1249="","",D1249&amp;"|"&amp;P1249)</f>
        <v/>
      </c>
      <c r="P1249" s="86">
        <f>IF(OR(D1249="",F1249=""),"",COUNTIFS($D$6:D1249,D1249,$F$6:F1249,"&lt;&gt;"))</f>
        <v/>
      </c>
    </row>
    <row r="1250" ht="20" customHeight="1">
      <c r="B1250" s="93" t="n"/>
      <c r="C1250" s="94">
        <f>IF(B1250="","",WEEKNUM(B1250,21))</f>
        <v/>
      </c>
      <c r="D1250" s="95" t="n"/>
      <c r="E1250" s="86">
        <f>IF(D1250="","",IFERROR(INDEX(Eng_Item,MATCH(D1250,Eng_Label,0)),"not in list"))</f>
        <v/>
      </c>
      <c r="F1250" s="96" t="n"/>
      <c r="G1250" s="87">
        <f>IF(OR(P1250="",N(P1250)&lt;=1),"",INDEX($F$6:$F$3005,MATCH(D1250&amp;"|"&amp;(P1250-1),$O$6:$O$3005,0)))</f>
        <v/>
      </c>
      <c r="H1250" s="87">
        <f>IF(G1250="","",MAX(0,G1250-F1250))</f>
        <v/>
      </c>
      <c r="I1250" s="95" t="n"/>
      <c r="J1250" s="87">
        <f>IF(D1250="","",IFERROR(INDEX(Eng_PAR,MATCH(D1250,Eng_Label,0)),""))</f>
        <v/>
      </c>
      <c r="K1250" s="97">
        <f>IF(OR(F1250="",J1250=""),"",F1250-J1250)</f>
        <v/>
      </c>
      <c r="L1250" s="86">
        <f>IF(OR(F1250="",J1250="",N(J1250)=0),"",IF(F1250/J1250&lt;=cfg_Crit,"CRITICAL",IF(F1250/J1250&lt;=cfg_Low,"LOW","OK")))</f>
        <v/>
      </c>
      <c r="M1250" s="98">
        <f>IF(B1250="","",DATE(YEAR(B1250),MONTH(B1250),1))</f>
        <v/>
      </c>
      <c r="N1250" s="86">
        <f>IF(OR(B1250="",D1250=""),"","CNT-"&amp;TEXT(ROW()-5,"00000"))</f>
        <v/>
      </c>
      <c r="O1250" s="86">
        <f>IF(P1250="","",D1250&amp;"|"&amp;P1250)</f>
        <v/>
      </c>
      <c r="P1250" s="86">
        <f>IF(OR(D1250="",F1250=""),"",COUNTIFS($D$6:D1250,D1250,$F$6:F1250,"&lt;&gt;"))</f>
        <v/>
      </c>
    </row>
    <row r="1251" ht="20" customHeight="1">
      <c r="B1251" s="93" t="n"/>
      <c r="C1251" s="94">
        <f>IF(B1251="","",WEEKNUM(B1251,21))</f>
        <v/>
      </c>
      <c r="D1251" s="95" t="n"/>
      <c r="E1251" s="86">
        <f>IF(D1251="","",IFERROR(INDEX(Eng_Item,MATCH(D1251,Eng_Label,0)),"not in list"))</f>
        <v/>
      </c>
      <c r="F1251" s="96" t="n"/>
      <c r="G1251" s="87">
        <f>IF(OR(P1251="",N(P1251)&lt;=1),"",INDEX($F$6:$F$3005,MATCH(D1251&amp;"|"&amp;(P1251-1),$O$6:$O$3005,0)))</f>
        <v/>
      </c>
      <c r="H1251" s="87">
        <f>IF(G1251="","",MAX(0,G1251-F1251))</f>
        <v/>
      </c>
      <c r="I1251" s="95" t="n"/>
      <c r="J1251" s="87">
        <f>IF(D1251="","",IFERROR(INDEX(Eng_PAR,MATCH(D1251,Eng_Label,0)),""))</f>
        <v/>
      </c>
      <c r="K1251" s="97">
        <f>IF(OR(F1251="",J1251=""),"",F1251-J1251)</f>
        <v/>
      </c>
      <c r="L1251" s="86">
        <f>IF(OR(F1251="",J1251="",N(J1251)=0),"",IF(F1251/J1251&lt;=cfg_Crit,"CRITICAL",IF(F1251/J1251&lt;=cfg_Low,"LOW","OK")))</f>
        <v/>
      </c>
      <c r="M1251" s="98">
        <f>IF(B1251="","",DATE(YEAR(B1251),MONTH(B1251),1))</f>
        <v/>
      </c>
      <c r="N1251" s="86">
        <f>IF(OR(B1251="",D1251=""),"","CNT-"&amp;TEXT(ROW()-5,"00000"))</f>
        <v/>
      </c>
      <c r="O1251" s="86">
        <f>IF(P1251="","",D1251&amp;"|"&amp;P1251)</f>
        <v/>
      </c>
      <c r="P1251" s="86">
        <f>IF(OR(D1251="",F1251=""),"",COUNTIFS($D$6:D1251,D1251,$F$6:F1251,"&lt;&gt;"))</f>
        <v/>
      </c>
    </row>
    <row r="1252" ht="20" customHeight="1">
      <c r="B1252" s="93" t="n"/>
      <c r="C1252" s="94">
        <f>IF(B1252="","",WEEKNUM(B1252,21))</f>
        <v/>
      </c>
      <c r="D1252" s="95" t="n"/>
      <c r="E1252" s="86">
        <f>IF(D1252="","",IFERROR(INDEX(Eng_Item,MATCH(D1252,Eng_Label,0)),"not in list"))</f>
        <v/>
      </c>
      <c r="F1252" s="96" t="n"/>
      <c r="G1252" s="87">
        <f>IF(OR(P1252="",N(P1252)&lt;=1),"",INDEX($F$6:$F$3005,MATCH(D1252&amp;"|"&amp;(P1252-1),$O$6:$O$3005,0)))</f>
        <v/>
      </c>
      <c r="H1252" s="87">
        <f>IF(G1252="","",MAX(0,G1252-F1252))</f>
        <v/>
      </c>
      <c r="I1252" s="95" t="n"/>
      <c r="J1252" s="87">
        <f>IF(D1252="","",IFERROR(INDEX(Eng_PAR,MATCH(D1252,Eng_Label,0)),""))</f>
        <v/>
      </c>
      <c r="K1252" s="97">
        <f>IF(OR(F1252="",J1252=""),"",F1252-J1252)</f>
        <v/>
      </c>
      <c r="L1252" s="86">
        <f>IF(OR(F1252="",J1252="",N(J1252)=0),"",IF(F1252/J1252&lt;=cfg_Crit,"CRITICAL",IF(F1252/J1252&lt;=cfg_Low,"LOW","OK")))</f>
        <v/>
      </c>
      <c r="M1252" s="98">
        <f>IF(B1252="","",DATE(YEAR(B1252),MONTH(B1252),1))</f>
        <v/>
      </c>
      <c r="N1252" s="86">
        <f>IF(OR(B1252="",D1252=""),"","CNT-"&amp;TEXT(ROW()-5,"00000"))</f>
        <v/>
      </c>
      <c r="O1252" s="86">
        <f>IF(P1252="","",D1252&amp;"|"&amp;P1252)</f>
        <v/>
      </c>
      <c r="P1252" s="86">
        <f>IF(OR(D1252="",F1252=""),"",COUNTIFS($D$6:D1252,D1252,$F$6:F1252,"&lt;&gt;"))</f>
        <v/>
      </c>
    </row>
    <row r="1253" ht="20" customHeight="1">
      <c r="B1253" s="93" t="n"/>
      <c r="C1253" s="94">
        <f>IF(B1253="","",WEEKNUM(B1253,21))</f>
        <v/>
      </c>
      <c r="D1253" s="95" t="n"/>
      <c r="E1253" s="86">
        <f>IF(D1253="","",IFERROR(INDEX(Eng_Item,MATCH(D1253,Eng_Label,0)),"not in list"))</f>
        <v/>
      </c>
      <c r="F1253" s="96" t="n"/>
      <c r="G1253" s="87">
        <f>IF(OR(P1253="",N(P1253)&lt;=1),"",INDEX($F$6:$F$3005,MATCH(D1253&amp;"|"&amp;(P1253-1),$O$6:$O$3005,0)))</f>
        <v/>
      </c>
      <c r="H1253" s="87">
        <f>IF(G1253="","",MAX(0,G1253-F1253))</f>
        <v/>
      </c>
      <c r="I1253" s="95" t="n"/>
      <c r="J1253" s="87">
        <f>IF(D1253="","",IFERROR(INDEX(Eng_PAR,MATCH(D1253,Eng_Label,0)),""))</f>
        <v/>
      </c>
      <c r="K1253" s="97">
        <f>IF(OR(F1253="",J1253=""),"",F1253-J1253)</f>
        <v/>
      </c>
      <c r="L1253" s="86">
        <f>IF(OR(F1253="",J1253="",N(J1253)=0),"",IF(F1253/J1253&lt;=cfg_Crit,"CRITICAL",IF(F1253/J1253&lt;=cfg_Low,"LOW","OK")))</f>
        <v/>
      </c>
      <c r="M1253" s="98">
        <f>IF(B1253="","",DATE(YEAR(B1253),MONTH(B1253),1))</f>
        <v/>
      </c>
      <c r="N1253" s="86">
        <f>IF(OR(B1253="",D1253=""),"","CNT-"&amp;TEXT(ROW()-5,"00000"))</f>
        <v/>
      </c>
      <c r="O1253" s="86">
        <f>IF(P1253="","",D1253&amp;"|"&amp;P1253)</f>
        <v/>
      </c>
      <c r="P1253" s="86">
        <f>IF(OR(D1253="",F1253=""),"",COUNTIFS($D$6:D1253,D1253,$F$6:F1253,"&lt;&gt;"))</f>
        <v/>
      </c>
    </row>
    <row r="1254" ht="20" customHeight="1">
      <c r="B1254" s="93" t="n"/>
      <c r="C1254" s="94">
        <f>IF(B1254="","",WEEKNUM(B1254,21))</f>
        <v/>
      </c>
      <c r="D1254" s="95" t="n"/>
      <c r="E1254" s="86">
        <f>IF(D1254="","",IFERROR(INDEX(Eng_Item,MATCH(D1254,Eng_Label,0)),"not in list"))</f>
        <v/>
      </c>
      <c r="F1254" s="96" t="n"/>
      <c r="G1254" s="87">
        <f>IF(OR(P1254="",N(P1254)&lt;=1),"",INDEX($F$6:$F$3005,MATCH(D1254&amp;"|"&amp;(P1254-1),$O$6:$O$3005,0)))</f>
        <v/>
      </c>
      <c r="H1254" s="87">
        <f>IF(G1254="","",MAX(0,G1254-F1254))</f>
        <v/>
      </c>
      <c r="I1254" s="95" t="n"/>
      <c r="J1254" s="87">
        <f>IF(D1254="","",IFERROR(INDEX(Eng_PAR,MATCH(D1254,Eng_Label,0)),""))</f>
        <v/>
      </c>
      <c r="K1254" s="97">
        <f>IF(OR(F1254="",J1254=""),"",F1254-J1254)</f>
        <v/>
      </c>
      <c r="L1254" s="86">
        <f>IF(OR(F1254="",J1254="",N(J1254)=0),"",IF(F1254/J1254&lt;=cfg_Crit,"CRITICAL",IF(F1254/J1254&lt;=cfg_Low,"LOW","OK")))</f>
        <v/>
      </c>
      <c r="M1254" s="98">
        <f>IF(B1254="","",DATE(YEAR(B1254),MONTH(B1254),1))</f>
        <v/>
      </c>
      <c r="N1254" s="86">
        <f>IF(OR(B1254="",D1254=""),"","CNT-"&amp;TEXT(ROW()-5,"00000"))</f>
        <v/>
      </c>
      <c r="O1254" s="86">
        <f>IF(P1254="","",D1254&amp;"|"&amp;P1254)</f>
        <v/>
      </c>
      <c r="P1254" s="86">
        <f>IF(OR(D1254="",F1254=""),"",COUNTIFS($D$6:D1254,D1254,$F$6:F1254,"&lt;&gt;"))</f>
        <v/>
      </c>
    </row>
    <row r="1255" ht="20" customHeight="1">
      <c r="B1255" s="93" t="n"/>
      <c r="C1255" s="94">
        <f>IF(B1255="","",WEEKNUM(B1255,21))</f>
        <v/>
      </c>
      <c r="D1255" s="95" t="n"/>
      <c r="E1255" s="86">
        <f>IF(D1255="","",IFERROR(INDEX(Eng_Item,MATCH(D1255,Eng_Label,0)),"not in list"))</f>
        <v/>
      </c>
      <c r="F1255" s="96" t="n"/>
      <c r="G1255" s="87">
        <f>IF(OR(P1255="",N(P1255)&lt;=1),"",INDEX($F$6:$F$3005,MATCH(D1255&amp;"|"&amp;(P1255-1),$O$6:$O$3005,0)))</f>
        <v/>
      </c>
      <c r="H1255" s="87">
        <f>IF(G1255="","",MAX(0,G1255-F1255))</f>
        <v/>
      </c>
      <c r="I1255" s="95" t="n"/>
      <c r="J1255" s="87">
        <f>IF(D1255="","",IFERROR(INDEX(Eng_PAR,MATCH(D1255,Eng_Label,0)),""))</f>
        <v/>
      </c>
      <c r="K1255" s="97">
        <f>IF(OR(F1255="",J1255=""),"",F1255-J1255)</f>
        <v/>
      </c>
      <c r="L1255" s="86">
        <f>IF(OR(F1255="",J1255="",N(J1255)=0),"",IF(F1255/J1255&lt;=cfg_Crit,"CRITICAL",IF(F1255/J1255&lt;=cfg_Low,"LOW","OK")))</f>
        <v/>
      </c>
      <c r="M1255" s="98">
        <f>IF(B1255="","",DATE(YEAR(B1255),MONTH(B1255),1))</f>
        <v/>
      </c>
      <c r="N1255" s="86">
        <f>IF(OR(B1255="",D1255=""),"","CNT-"&amp;TEXT(ROW()-5,"00000"))</f>
        <v/>
      </c>
      <c r="O1255" s="86">
        <f>IF(P1255="","",D1255&amp;"|"&amp;P1255)</f>
        <v/>
      </c>
      <c r="P1255" s="86">
        <f>IF(OR(D1255="",F1255=""),"",COUNTIFS($D$6:D1255,D1255,$F$6:F1255,"&lt;&gt;"))</f>
        <v/>
      </c>
    </row>
    <row r="1256" ht="20" customHeight="1">
      <c r="B1256" s="93" t="n"/>
      <c r="C1256" s="94">
        <f>IF(B1256="","",WEEKNUM(B1256,21))</f>
        <v/>
      </c>
      <c r="D1256" s="95" t="n"/>
      <c r="E1256" s="86">
        <f>IF(D1256="","",IFERROR(INDEX(Eng_Item,MATCH(D1256,Eng_Label,0)),"not in list"))</f>
        <v/>
      </c>
      <c r="F1256" s="96" t="n"/>
      <c r="G1256" s="87">
        <f>IF(OR(P1256="",N(P1256)&lt;=1),"",INDEX($F$6:$F$3005,MATCH(D1256&amp;"|"&amp;(P1256-1),$O$6:$O$3005,0)))</f>
        <v/>
      </c>
      <c r="H1256" s="87">
        <f>IF(G1256="","",MAX(0,G1256-F1256))</f>
        <v/>
      </c>
      <c r="I1256" s="95" t="n"/>
      <c r="J1256" s="87">
        <f>IF(D1256="","",IFERROR(INDEX(Eng_PAR,MATCH(D1256,Eng_Label,0)),""))</f>
        <v/>
      </c>
      <c r="K1256" s="97">
        <f>IF(OR(F1256="",J1256=""),"",F1256-J1256)</f>
        <v/>
      </c>
      <c r="L1256" s="86">
        <f>IF(OR(F1256="",J1256="",N(J1256)=0),"",IF(F1256/J1256&lt;=cfg_Crit,"CRITICAL",IF(F1256/J1256&lt;=cfg_Low,"LOW","OK")))</f>
        <v/>
      </c>
      <c r="M1256" s="98">
        <f>IF(B1256="","",DATE(YEAR(B1256),MONTH(B1256),1))</f>
        <v/>
      </c>
      <c r="N1256" s="86">
        <f>IF(OR(B1256="",D1256=""),"","CNT-"&amp;TEXT(ROW()-5,"00000"))</f>
        <v/>
      </c>
      <c r="O1256" s="86">
        <f>IF(P1256="","",D1256&amp;"|"&amp;P1256)</f>
        <v/>
      </c>
      <c r="P1256" s="86">
        <f>IF(OR(D1256="",F1256=""),"",COUNTIFS($D$6:D1256,D1256,$F$6:F1256,"&lt;&gt;"))</f>
        <v/>
      </c>
    </row>
    <row r="1257" ht="20" customHeight="1">
      <c r="B1257" s="93" t="n"/>
      <c r="C1257" s="94">
        <f>IF(B1257="","",WEEKNUM(B1257,21))</f>
        <v/>
      </c>
      <c r="D1257" s="95" t="n"/>
      <c r="E1257" s="86">
        <f>IF(D1257="","",IFERROR(INDEX(Eng_Item,MATCH(D1257,Eng_Label,0)),"not in list"))</f>
        <v/>
      </c>
      <c r="F1257" s="96" t="n"/>
      <c r="G1257" s="87">
        <f>IF(OR(P1257="",N(P1257)&lt;=1),"",INDEX($F$6:$F$3005,MATCH(D1257&amp;"|"&amp;(P1257-1),$O$6:$O$3005,0)))</f>
        <v/>
      </c>
      <c r="H1257" s="87">
        <f>IF(G1257="","",MAX(0,G1257-F1257))</f>
        <v/>
      </c>
      <c r="I1257" s="95" t="n"/>
      <c r="J1257" s="87">
        <f>IF(D1257="","",IFERROR(INDEX(Eng_PAR,MATCH(D1257,Eng_Label,0)),""))</f>
        <v/>
      </c>
      <c r="K1257" s="97">
        <f>IF(OR(F1257="",J1257=""),"",F1257-J1257)</f>
        <v/>
      </c>
      <c r="L1257" s="86">
        <f>IF(OR(F1257="",J1257="",N(J1257)=0),"",IF(F1257/J1257&lt;=cfg_Crit,"CRITICAL",IF(F1257/J1257&lt;=cfg_Low,"LOW","OK")))</f>
        <v/>
      </c>
      <c r="M1257" s="98">
        <f>IF(B1257="","",DATE(YEAR(B1257),MONTH(B1257),1))</f>
        <v/>
      </c>
      <c r="N1257" s="86">
        <f>IF(OR(B1257="",D1257=""),"","CNT-"&amp;TEXT(ROW()-5,"00000"))</f>
        <v/>
      </c>
      <c r="O1257" s="86">
        <f>IF(P1257="","",D1257&amp;"|"&amp;P1257)</f>
        <v/>
      </c>
      <c r="P1257" s="86">
        <f>IF(OR(D1257="",F1257=""),"",COUNTIFS($D$6:D1257,D1257,$F$6:F1257,"&lt;&gt;"))</f>
        <v/>
      </c>
    </row>
    <row r="1258" ht="20" customHeight="1">
      <c r="B1258" s="93" t="n"/>
      <c r="C1258" s="94">
        <f>IF(B1258="","",WEEKNUM(B1258,21))</f>
        <v/>
      </c>
      <c r="D1258" s="95" t="n"/>
      <c r="E1258" s="86">
        <f>IF(D1258="","",IFERROR(INDEX(Eng_Item,MATCH(D1258,Eng_Label,0)),"not in list"))</f>
        <v/>
      </c>
      <c r="F1258" s="96" t="n"/>
      <c r="G1258" s="87">
        <f>IF(OR(P1258="",N(P1258)&lt;=1),"",INDEX($F$6:$F$3005,MATCH(D1258&amp;"|"&amp;(P1258-1),$O$6:$O$3005,0)))</f>
        <v/>
      </c>
      <c r="H1258" s="87">
        <f>IF(G1258="","",MAX(0,G1258-F1258))</f>
        <v/>
      </c>
      <c r="I1258" s="95" t="n"/>
      <c r="J1258" s="87">
        <f>IF(D1258="","",IFERROR(INDEX(Eng_PAR,MATCH(D1258,Eng_Label,0)),""))</f>
        <v/>
      </c>
      <c r="K1258" s="97">
        <f>IF(OR(F1258="",J1258=""),"",F1258-J1258)</f>
        <v/>
      </c>
      <c r="L1258" s="86">
        <f>IF(OR(F1258="",J1258="",N(J1258)=0),"",IF(F1258/J1258&lt;=cfg_Crit,"CRITICAL",IF(F1258/J1258&lt;=cfg_Low,"LOW","OK")))</f>
        <v/>
      </c>
      <c r="M1258" s="98">
        <f>IF(B1258="","",DATE(YEAR(B1258),MONTH(B1258),1))</f>
        <v/>
      </c>
      <c r="N1258" s="86">
        <f>IF(OR(B1258="",D1258=""),"","CNT-"&amp;TEXT(ROW()-5,"00000"))</f>
        <v/>
      </c>
      <c r="O1258" s="86">
        <f>IF(P1258="","",D1258&amp;"|"&amp;P1258)</f>
        <v/>
      </c>
      <c r="P1258" s="86">
        <f>IF(OR(D1258="",F1258=""),"",COUNTIFS($D$6:D1258,D1258,$F$6:F1258,"&lt;&gt;"))</f>
        <v/>
      </c>
    </row>
    <row r="1259" ht="20" customHeight="1">
      <c r="B1259" s="93" t="n"/>
      <c r="C1259" s="94">
        <f>IF(B1259="","",WEEKNUM(B1259,21))</f>
        <v/>
      </c>
      <c r="D1259" s="95" t="n"/>
      <c r="E1259" s="86">
        <f>IF(D1259="","",IFERROR(INDEX(Eng_Item,MATCH(D1259,Eng_Label,0)),"not in list"))</f>
        <v/>
      </c>
      <c r="F1259" s="96" t="n"/>
      <c r="G1259" s="87">
        <f>IF(OR(P1259="",N(P1259)&lt;=1),"",INDEX($F$6:$F$3005,MATCH(D1259&amp;"|"&amp;(P1259-1),$O$6:$O$3005,0)))</f>
        <v/>
      </c>
      <c r="H1259" s="87">
        <f>IF(G1259="","",MAX(0,G1259-F1259))</f>
        <v/>
      </c>
      <c r="I1259" s="95" t="n"/>
      <c r="J1259" s="87">
        <f>IF(D1259="","",IFERROR(INDEX(Eng_PAR,MATCH(D1259,Eng_Label,0)),""))</f>
        <v/>
      </c>
      <c r="K1259" s="97">
        <f>IF(OR(F1259="",J1259=""),"",F1259-J1259)</f>
        <v/>
      </c>
      <c r="L1259" s="86">
        <f>IF(OR(F1259="",J1259="",N(J1259)=0),"",IF(F1259/J1259&lt;=cfg_Crit,"CRITICAL",IF(F1259/J1259&lt;=cfg_Low,"LOW","OK")))</f>
        <v/>
      </c>
      <c r="M1259" s="98">
        <f>IF(B1259="","",DATE(YEAR(B1259),MONTH(B1259),1))</f>
        <v/>
      </c>
      <c r="N1259" s="86">
        <f>IF(OR(B1259="",D1259=""),"","CNT-"&amp;TEXT(ROW()-5,"00000"))</f>
        <v/>
      </c>
      <c r="O1259" s="86">
        <f>IF(P1259="","",D1259&amp;"|"&amp;P1259)</f>
        <v/>
      </c>
      <c r="P1259" s="86">
        <f>IF(OR(D1259="",F1259=""),"",COUNTIFS($D$6:D1259,D1259,$F$6:F1259,"&lt;&gt;"))</f>
        <v/>
      </c>
    </row>
    <row r="1260" ht="20" customHeight="1">
      <c r="B1260" s="93" t="n"/>
      <c r="C1260" s="94">
        <f>IF(B1260="","",WEEKNUM(B1260,21))</f>
        <v/>
      </c>
      <c r="D1260" s="95" t="n"/>
      <c r="E1260" s="86">
        <f>IF(D1260="","",IFERROR(INDEX(Eng_Item,MATCH(D1260,Eng_Label,0)),"not in list"))</f>
        <v/>
      </c>
      <c r="F1260" s="96" t="n"/>
      <c r="G1260" s="87">
        <f>IF(OR(P1260="",N(P1260)&lt;=1),"",INDEX($F$6:$F$3005,MATCH(D1260&amp;"|"&amp;(P1260-1),$O$6:$O$3005,0)))</f>
        <v/>
      </c>
      <c r="H1260" s="87">
        <f>IF(G1260="","",MAX(0,G1260-F1260))</f>
        <v/>
      </c>
      <c r="I1260" s="95" t="n"/>
      <c r="J1260" s="87">
        <f>IF(D1260="","",IFERROR(INDEX(Eng_PAR,MATCH(D1260,Eng_Label,0)),""))</f>
        <v/>
      </c>
      <c r="K1260" s="97">
        <f>IF(OR(F1260="",J1260=""),"",F1260-J1260)</f>
        <v/>
      </c>
      <c r="L1260" s="86">
        <f>IF(OR(F1260="",J1260="",N(J1260)=0),"",IF(F1260/J1260&lt;=cfg_Crit,"CRITICAL",IF(F1260/J1260&lt;=cfg_Low,"LOW","OK")))</f>
        <v/>
      </c>
      <c r="M1260" s="98">
        <f>IF(B1260="","",DATE(YEAR(B1260),MONTH(B1260),1))</f>
        <v/>
      </c>
      <c r="N1260" s="86">
        <f>IF(OR(B1260="",D1260=""),"","CNT-"&amp;TEXT(ROW()-5,"00000"))</f>
        <v/>
      </c>
      <c r="O1260" s="86">
        <f>IF(P1260="","",D1260&amp;"|"&amp;P1260)</f>
        <v/>
      </c>
      <c r="P1260" s="86">
        <f>IF(OR(D1260="",F1260=""),"",COUNTIFS($D$6:D1260,D1260,$F$6:F1260,"&lt;&gt;"))</f>
        <v/>
      </c>
    </row>
    <row r="1261" ht="20" customHeight="1">
      <c r="B1261" s="93" t="n"/>
      <c r="C1261" s="94">
        <f>IF(B1261="","",WEEKNUM(B1261,21))</f>
        <v/>
      </c>
      <c r="D1261" s="95" t="n"/>
      <c r="E1261" s="86">
        <f>IF(D1261="","",IFERROR(INDEX(Eng_Item,MATCH(D1261,Eng_Label,0)),"not in list"))</f>
        <v/>
      </c>
      <c r="F1261" s="96" t="n"/>
      <c r="G1261" s="87">
        <f>IF(OR(P1261="",N(P1261)&lt;=1),"",INDEX($F$6:$F$3005,MATCH(D1261&amp;"|"&amp;(P1261-1),$O$6:$O$3005,0)))</f>
        <v/>
      </c>
      <c r="H1261" s="87">
        <f>IF(G1261="","",MAX(0,G1261-F1261))</f>
        <v/>
      </c>
      <c r="I1261" s="95" t="n"/>
      <c r="J1261" s="87">
        <f>IF(D1261="","",IFERROR(INDEX(Eng_PAR,MATCH(D1261,Eng_Label,0)),""))</f>
        <v/>
      </c>
      <c r="K1261" s="97">
        <f>IF(OR(F1261="",J1261=""),"",F1261-J1261)</f>
        <v/>
      </c>
      <c r="L1261" s="86">
        <f>IF(OR(F1261="",J1261="",N(J1261)=0),"",IF(F1261/J1261&lt;=cfg_Crit,"CRITICAL",IF(F1261/J1261&lt;=cfg_Low,"LOW","OK")))</f>
        <v/>
      </c>
      <c r="M1261" s="98">
        <f>IF(B1261="","",DATE(YEAR(B1261),MONTH(B1261),1))</f>
        <v/>
      </c>
      <c r="N1261" s="86">
        <f>IF(OR(B1261="",D1261=""),"","CNT-"&amp;TEXT(ROW()-5,"00000"))</f>
        <v/>
      </c>
      <c r="O1261" s="86">
        <f>IF(P1261="","",D1261&amp;"|"&amp;P1261)</f>
        <v/>
      </c>
      <c r="P1261" s="86">
        <f>IF(OR(D1261="",F1261=""),"",COUNTIFS($D$6:D1261,D1261,$F$6:F1261,"&lt;&gt;"))</f>
        <v/>
      </c>
    </row>
    <row r="1262" ht="20" customHeight="1">
      <c r="B1262" s="93" t="n"/>
      <c r="C1262" s="94">
        <f>IF(B1262="","",WEEKNUM(B1262,21))</f>
        <v/>
      </c>
      <c r="D1262" s="95" t="n"/>
      <c r="E1262" s="86">
        <f>IF(D1262="","",IFERROR(INDEX(Eng_Item,MATCH(D1262,Eng_Label,0)),"not in list"))</f>
        <v/>
      </c>
      <c r="F1262" s="96" t="n"/>
      <c r="G1262" s="87">
        <f>IF(OR(P1262="",N(P1262)&lt;=1),"",INDEX($F$6:$F$3005,MATCH(D1262&amp;"|"&amp;(P1262-1),$O$6:$O$3005,0)))</f>
        <v/>
      </c>
      <c r="H1262" s="87">
        <f>IF(G1262="","",MAX(0,G1262-F1262))</f>
        <v/>
      </c>
      <c r="I1262" s="95" t="n"/>
      <c r="J1262" s="87">
        <f>IF(D1262="","",IFERROR(INDEX(Eng_PAR,MATCH(D1262,Eng_Label,0)),""))</f>
        <v/>
      </c>
      <c r="K1262" s="97">
        <f>IF(OR(F1262="",J1262=""),"",F1262-J1262)</f>
        <v/>
      </c>
      <c r="L1262" s="86">
        <f>IF(OR(F1262="",J1262="",N(J1262)=0),"",IF(F1262/J1262&lt;=cfg_Crit,"CRITICAL",IF(F1262/J1262&lt;=cfg_Low,"LOW","OK")))</f>
        <v/>
      </c>
      <c r="M1262" s="98">
        <f>IF(B1262="","",DATE(YEAR(B1262),MONTH(B1262),1))</f>
        <v/>
      </c>
      <c r="N1262" s="86">
        <f>IF(OR(B1262="",D1262=""),"","CNT-"&amp;TEXT(ROW()-5,"00000"))</f>
        <v/>
      </c>
      <c r="O1262" s="86">
        <f>IF(P1262="","",D1262&amp;"|"&amp;P1262)</f>
        <v/>
      </c>
      <c r="P1262" s="86">
        <f>IF(OR(D1262="",F1262=""),"",COUNTIFS($D$6:D1262,D1262,$F$6:F1262,"&lt;&gt;"))</f>
        <v/>
      </c>
    </row>
    <row r="1263" ht="20" customHeight="1">
      <c r="B1263" s="93" t="n"/>
      <c r="C1263" s="94">
        <f>IF(B1263="","",WEEKNUM(B1263,21))</f>
        <v/>
      </c>
      <c r="D1263" s="95" t="n"/>
      <c r="E1263" s="86">
        <f>IF(D1263="","",IFERROR(INDEX(Eng_Item,MATCH(D1263,Eng_Label,0)),"not in list"))</f>
        <v/>
      </c>
      <c r="F1263" s="96" t="n"/>
      <c r="G1263" s="87">
        <f>IF(OR(P1263="",N(P1263)&lt;=1),"",INDEX($F$6:$F$3005,MATCH(D1263&amp;"|"&amp;(P1263-1),$O$6:$O$3005,0)))</f>
        <v/>
      </c>
      <c r="H1263" s="87">
        <f>IF(G1263="","",MAX(0,G1263-F1263))</f>
        <v/>
      </c>
      <c r="I1263" s="95" t="n"/>
      <c r="J1263" s="87">
        <f>IF(D1263="","",IFERROR(INDEX(Eng_PAR,MATCH(D1263,Eng_Label,0)),""))</f>
        <v/>
      </c>
      <c r="K1263" s="97">
        <f>IF(OR(F1263="",J1263=""),"",F1263-J1263)</f>
        <v/>
      </c>
      <c r="L1263" s="86">
        <f>IF(OR(F1263="",J1263="",N(J1263)=0),"",IF(F1263/J1263&lt;=cfg_Crit,"CRITICAL",IF(F1263/J1263&lt;=cfg_Low,"LOW","OK")))</f>
        <v/>
      </c>
      <c r="M1263" s="98">
        <f>IF(B1263="","",DATE(YEAR(B1263),MONTH(B1263),1))</f>
        <v/>
      </c>
      <c r="N1263" s="86">
        <f>IF(OR(B1263="",D1263=""),"","CNT-"&amp;TEXT(ROW()-5,"00000"))</f>
        <v/>
      </c>
      <c r="O1263" s="86">
        <f>IF(P1263="","",D1263&amp;"|"&amp;P1263)</f>
        <v/>
      </c>
      <c r="P1263" s="86">
        <f>IF(OR(D1263="",F1263=""),"",COUNTIFS($D$6:D1263,D1263,$F$6:F1263,"&lt;&gt;"))</f>
        <v/>
      </c>
    </row>
    <row r="1264" ht="20" customHeight="1">
      <c r="B1264" s="93" t="n"/>
      <c r="C1264" s="94">
        <f>IF(B1264="","",WEEKNUM(B1264,21))</f>
        <v/>
      </c>
      <c r="D1264" s="95" t="n"/>
      <c r="E1264" s="86">
        <f>IF(D1264="","",IFERROR(INDEX(Eng_Item,MATCH(D1264,Eng_Label,0)),"not in list"))</f>
        <v/>
      </c>
      <c r="F1264" s="96" t="n"/>
      <c r="G1264" s="87">
        <f>IF(OR(P1264="",N(P1264)&lt;=1),"",INDEX($F$6:$F$3005,MATCH(D1264&amp;"|"&amp;(P1264-1),$O$6:$O$3005,0)))</f>
        <v/>
      </c>
      <c r="H1264" s="87">
        <f>IF(G1264="","",MAX(0,G1264-F1264))</f>
        <v/>
      </c>
      <c r="I1264" s="95" t="n"/>
      <c r="J1264" s="87">
        <f>IF(D1264="","",IFERROR(INDEX(Eng_PAR,MATCH(D1264,Eng_Label,0)),""))</f>
        <v/>
      </c>
      <c r="K1264" s="97">
        <f>IF(OR(F1264="",J1264=""),"",F1264-J1264)</f>
        <v/>
      </c>
      <c r="L1264" s="86">
        <f>IF(OR(F1264="",J1264="",N(J1264)=0),"",IF(F1264/J1264&lt;=cfg_Crit,"CRITICAL",IF(F1264/J1264&lt;=cfg_Low,"LOW","OK")))</f>
        <v/>
      </c>
      <c r="M1264" s="98">
        <f>IF(B1264="","",DATE(YEAR(B1264),MONTH(B1264),1))</f>
        <v/>
      </c>
      <c r="N1264" s="86">
        <f>IF(OR(B1264="",D1264=""),"","CNT-"&amp;TEXT(ROW()-5,"00000"))</f>
        <v/>
      </c>
      <c r="O1264" s="86">
        <f>IF(P1264="","",D1264&amp;"|"&amp;P1264)</f>
        <v/>
      </c>
      <c r="P1264" s="86">
        <f>IF(OR(D1264="",F1264=""),"",COUNTIFS($D$6:D1264,D1264,$F$6:F1264,"&lt;&gt;"))</f>
        <v/>
      </c>
    </row>
    <row r="1265" ht="20" customHeight="1">
      <c r="B1265" s="93" t="n"/>
      <c r="C1265" s="94">
        <f>IF(B1265="","",WEEKNUM(B1265,21))</f>
        <v/>
      </c>
      <c r="D1265" s="95" t="n"/>
      <c r="E1265" s="86">
        <f>IF(D1265="","",IFERROR(INDEX(Eng_Item,MATCH(D1265,Eng_Label,0)),"not in list"))</f>
        <v/>
      </c>
      <c r="F1265" s="96" t="n"/>
      <c r="G1265" s="87">
        <f>IF(OR(P1265="",N(P1265)&lt;=1),"",INDEX($F$6:$F$3005,MATCH(D1265&amp;"|"&amp;(P1265-1),$O$6:$O$3005,0)))</f>
        <v/>
      </c>
      <c r="H1265" s="87">
        <f>IF(G1265="","",MAX(0,G1265-F1265))</f>
        <v/>
      </c>
      <c r="I1265" s="95" t="n"/>
      <c r="J1265" s="87">
        <f>IF(D1265="","",IFERROR(INDEX(Eng_PAR,MATCH(D1265,Eng_Label,0)),""))</f>
        <v/>
      </c>
      <c r="K1265" s="97">
        <f>IF(OR(F1265="",J1265=""),"",F1265-J1265)</f>
        <v/>
      </c>
      <c r="L1265" s="86">
        <f>IF(OR(F1265="",J1265="",N(J1265)=0),"",IF(F1265/J1265&lt;=cfg_Crit,"CRITICAL",IF(F1265/J1265&lt;=cfg_Low,"LOW","OK")))</f>
        <v/>
      </c>
      <c r="M1265" s="98">
        <f>IF(B1265="","",DATE(YEAR(B1265),MONTH(B1265),1))</f>
        <v/>
      </c>
      <c r="N1265" s="86">
        <f>IF(OR(B1265="",D1265=""),"","CNT-"&amp;TEXT(ROW()-5,"00000"))</f>
        <v/>
      </c>
      <c r="O1265" s="86">
        <f>IF(P1265="","",D1265&amp;"|"&amp;P1265)</f>
        <v/>
      </c>
      <c r="P1265" s="86">
        <f>IF(OR(D1265="",F1265=""),"",COUNTIFS($D$6:D1265,D1265,$F$6:F1265,"&lt;&gt;"))</f>
        <v/>
      </c>
    </row>
    <row r="1266" ht="20" customHeight="1">
      <c r="B1266" s="93" t="n"/>
      <c r="C1266" s="94">
        <f>IF(B1266="","",WEEKNUM(B1266,21))</f>
        <v/>
      </c>
      <c r="D1266" s="95" t="n"/>
      <c r="E1266" s="86">
        <f>IF(D1266="","",IFERROR(INDEX(Eng_Item,MATCH(D1266,Eng_Label,0)),"not in list"))</f>
        <v/>
      </c>
      <c r="F1266" s="96" t="n"/>
      <c r="G1266" s="87">
        <f>IF(OR(P1266="",N(P1266)&lt;=1),"",INDEX($F$6:$F$3005,MATCH(D1266&amp;"|"&amp;(P1266-1),$O$6:$O$3005,0)))</f>
        <v/>
      </c>
      <c r="H1266" s="87">
        <f>IF(G1266="","",MAX(0,G1266-F1266))</f>
        <v/>
      </c>
      <c r="I1266" s="95" t="n"/>
      <c r="J1266" s="87">
        <f>IF(D1266="","",IFERROR(INDEX(Eng_PAR,MATCH(D1266,Eng_Label,0)),""))</f>
        <v/>
      </c>
      <c r="K1266" s="97">
        <f>IF(OR(F1266="",J1266=""),"",F1266-J1266)</f>
        <v/>
      </c>
      <c r="L1266" s="86">
        <f>IF(OR(F1266="",J1266="",N(J1266)=0),"",IF(F1266/J1266&lt;=cfg_Crit,"CRITICAL",IF(F1266/J1266&lt;=cfg_Low,"LOW","OK")))</f>
        <v/>
      </c>
      <c r="M1266" s="98">
        <f>IF(B1266="","",DATE(YEAR(B1266),MONTH(B1266),1))</f>
        <v/>
      </c>
      <c r="N1266" s="86">
        <f>IF(OR(B1266="",D1266=""),"","CNT-"&amp;TEXT(ROW()-5,"00000"))</f>
        <v/>
      </c>
      <c r="O1266" s="86">
        <f>IF(P1266="","",D1266&amp;"|"&amp;P1266)</f>
        <v/>
      </c>
      <c r="P1266" s="86">
        <f>IF(OR(D1266="",F1266=""),"",COUNTIFS($D$6:D1266,D1266,$F$6:F1266,"&lt;&gt;"))</f>
        <v/>
      </c>
    </row>
    <row r="1267" ht="20" customHeight="1">
      <c r="B1267" s="93" t="n"/>
      <c r="C1267" s="94">
        <f>IF(B1267="","",WEEKNUM(B1267,21))</f>
        <v/>
      </c>
      <c r="D1267" s="95" t="n"/>
      <c r="E1267" s="86">
        <f>IF(D1267="","",IFERROR(INDEX(Eng_Item,MATCH(D1267,Eng_Label,0)),"not in list"))</f>
        <v/>
      </c>
      <c r="F1267" s="96" t="n"/>
      <c r="G1267" s="87">
        <f>IF(OR(P1267="",N(P1267)&lt;=1),"",INDEX($F$6:$F$3005,MATCH(D1267&amp;"|"&amp;(P1267-1),$O$6:$O$3005,0)))</f>
        <v/>
      </c>
      <c r="H1267" s="87">
        <f>IF(G1267="","",MAX(0,G1267-F1267))</f>
        <v/>
      </c>
      <c r="I1267" s="95" t="n"/>
      <c r="J1267" s="87">
        <f>IF(D1267="","",IFERROR(INDEX(Eng_PAR,MATCH(D1267,Eng_Label,0)),""))</f>
        <v/>
      </c>
      <c r="K1267" s="97">
        <f>IF(OR(F1267="",J1267=""),"",F1267-J1267)</f>
        <v/>
      </c>
      <c r="L1267" s="86">
        <f>IF(OR(F1267="",J1267="",N(J1267)=0),"",IF(F1267/J1267&lt;=cfg_Crit,"CRITICAL",IF(F1267/J1267&lt;=cfg_Low,"LOW","OK")))</f>
        <v/>
      </c>
      <c r="M1267" s="98">
        <f>IF(B1267="","",DATE(YEAR(B1267),MONTH(B1267),1))</f>
        <v/>
      </c>
      <c r="N1267" s="86">
        <f>IF(OR(B1267="",D1267=""),"","CNT-"&amp;TEXT(ROW()-5,"00000"))</f>
        <v/>
      </c>
      <c r="O1267" s="86">
        <f>IF(P1267="","",D1267&amp;"|"&amp;P1267)</f>
        <v/>
      </c>
      <c r="P1267" s="86">
        <f>IF(OR(D1267="",F1267=""),"",COUNTIFS($D$6:D1267,D1267,$F$6:F1267,"&lt;&gt;"))</f>
        <v/>
      </c>
    </row>
    <row r="1268" ht="20" customHeight="1">
      <c r="B1268" s="93" t="n"/>
      <c r="C1268" s="94">
        <f>IF(B1268="","",WEEKNUM(B1268,21))</f>
        <v/>
      </c>
      <c r="D1268" s="95" t="n"/>
      <c r="E1268" s="86">
        <f>IF(D1268="","",IFERROR(INDEX(Eng_Item,MATCH(D1268,Eng_Label,0)),"not in list"))</f>
        <v/>
      </c>
      <c r="F1268" s="96" t="n"/>
      <c r="G1268" s="87">
        <f>IF(OR(P1268="",N(P1268)&lt;=1),"",INDEX($F$6:$F$3005,MATCH(D1268&amp;"|"&amp;(P1268-1),$O$6:$O$3005,0)))</f>
        <v/>
      </c>
      <c r="H1268" s="87">
        <f>IF(G1268="","",MAX(0,G1268-F1268))</f>
        <v/>
      </c>
      <c r="I1268" s="95" t="n"/>
      <c r="J1268" s="87">
        <f>IF(D1268="","",IFERROR(INDEX(Eng_PAR,MATCH(D1268,Eng_Label,0)),""))</f>
        <v/>
      </c>
      <c r="K1268" s="97">
        <f>IF(OR(F1268="",J1268=""),"",F1268-J1268)</f>
        <v/>
      </c>
      <c r="L1268" s="86">
        <f>IF(OR(F1268="",J1268="",N(J1268)=0),"",IF(F1268/J1268&lt;=cfg_Crit,"CRITICAL",IF(F1268/J1268&lt;=cfg_Low,"LOW","OK")))</f>
        <v/>
      </c>
      <c r="M1268" s="98">
        <f>IF(B1268="","",DATE(YEAR(B1268),MONTH(B1268),1))</f>
        <v/>
      </c>
      <c r="N1268" s="86">
        <f>IF(OR(B1268="",D1268=""),"","CNT-"&amp;TEXT(ROW()-5,"00000"))</f>
        <v/>
      </c>
      <c r="O1268" s="86">
        <f>IF(P1268="","",D1268&amp;"|"&amp;P1268)</f>
        <v/>
      </c>
      <c r="P1268" s="86">
        <f>IF(OR(D1268="",F1268=""),"",COUNTIFS($D$6:D1268,D1268,$F$6:F1268,"&lt;&gt;"))</f>
        <v/>
      </c>
    </row>
    <row r="1269" ht="20" customHeight="1">
      <c r="B1269" s="93" t="n"/>
      <c r="C1269" s="94">
        <f>IF(B1269="","",WEEKNUM(B1269,21))</f>
        <v/>
      </c>
      <c r="D1269" s="95" t="n"/>
      <c r="E1269" s="86">
        <f>IF(D1269="","",IFERROR(INDEX(Eng_Item,MATCH(D1269,Eng_Label,0)),"not in list"))</f>
        <v/>
      </c>
      <c r="F1269" s="96" t="n"/>
      <c r="G1269" s="87">
        <f>IF(OR(P1269="",N(P1269)&lt;=1),"",INDEX($F$6:$F$3005,MATCH(D1269&amp;"|"&amp;(P1269-1),$O$6:$O$3005,0)))</f>
        <v/>
      </c>
      <c r="H1269" s="87">
        <f>IF(G1269="","",MAX(0,G1269-F1269))</f>
        <v/>
      </c>
      <c r="I1269" s="95" t="n"/>
      <c r="J1269" s="87">
        <f>IF(D1269="","",IFERROR(INDEX(Eng_PAR,MATCH(D1269,Eng_Label,0)),""))</f>
        <v/>
      </c>
      <c r="K1269" s="97">
        <f>IF(OR(F1269="",J1269=""),"",F1269-J1269)</f>
        <v/>
      </c>
      <c r="L1269" s="86">
        <f>IF(OR(F1269="",J1269="",N(J1269)=0),"",IF(F1269/J1269&lt;=cfg_Crit,"CRITICAL",IF(F1269/J1269&lt;=cfg_Low,"LOW","OK")))</f>
        <v/>
      </c>
      <c r="M1269" s="98">
        <f>IF(B1269="","",DATE(YEAR(B1269),MONTH(B1269),1))</f>
        <v/>
      </c>
      <c r="N1269" s="86">
        <f>IF(OR(B1269="",D1269=""),"","CNT-"&amp;TEXT(ROW()-5,"00000"))</f>
        <v/>
      </c>
      <c r="O1269" s="86">
        <f>IF(P1269="","",D1269&amp;"|"&amp;P1269)</f>
        <v/>
      </c>
      <c r="P1269" s="86">
        <f>IF(OR(D1269="",F1269=""),"",COUNTIFS($D$6:D1269,D1269,$F$6:F1269,"&lt;&gt;"))</f>
        <v/>
      </c>
    </row>
    <row r="1270" ht="20" customHeight="1">
      <c r="B1270" s="93" t="n"/>
      <c r="C1270" s="94">
        <f>IF(B1270="","",WEEKNUM(B1270,21))</f>
        <v/>
      </c>
      <c r="D1270" s="95" t="n"/>
      <c r="E1270" s="86">
        <f>IF(D1270="","",IFERROR(INDEX(Eng_Item,MATCH(D1270,Eng_Label,0)),"not in list"))</f>
        <v/>
      </c>
      <c r="F1270" s="96" t="n"/>
      <c r="G1270" s="87">
        <f>IF(OR(P1270="",N(P1270)&lt;=1),"",INDEX($F$6:$F$3005,MATCH(D1270&amp;"|"&amp;(P1270-1),$O$6:$O$3005,0)))</f>
        <v/>
      </c>
      <c r="H1270" s="87">
        <f>IF(G1270="","",MAX(0,G1270-F1270))</f>
        <v/>
      </c>
      <c r="I1270" s="95" t="n"/>
      <c r="J1270" s="87">
        <f>IF(D1270="","",IFERROR(INDEX(Eng_PAR,MATCH(D1270,Eng_Label,0)),""))</f>
        <v/>
      </c>
      <c r="K1270" s="97">
        <f>IF(OR(F1270="",J1270=""),"",F1270-J1270)</f>
        <v/>
      </c>
      <c r="L1270" s="86">
        <f>IF(OR(F1270="",J1270="",N(J1270)=0),"",IF(F1270/J1270&lt;=cfg_Crit,"CRITICAL",IF(F1270/J1270&lt;=cfg_Low,"LOW","OK")))</f>
        <v/>
      </c>
      <c r="M1270" s="98">
        <f>IF(B1270="","",DATE(YEAR(B1270),MONTH(B1270),1))</f>
        <v/>
      </c>
      <c r="N1270" s="86">
        <f>IF(OR(B1270="",D1270=""),"","CNT-"&amp;TEXT(ROW()-5,"00000"))</f>
        <v/>
      </c>
      <c r="O1270" s="86">
        <f>IF(P1270="","",D1270&amp;"|"&amp;P1270)</f>
        <v/>
      </c>
      <c r="P1270" s="86">
        <f>IF(OR(D1270="",F1270=""),"",COUNTIFS($D$6:D1270,D1270,$F$6:F1270,"&lt;&gt;"))</f>
        <v/>
      </c>
    </row>
    <row r="1271" ht="20" customHeight="1">
      <c r="B1271" s="93" t="n"/>
      <c r="C1271" s="94">
        <f>IF(B1271="","",WEEKNUM(B1271,21))</f>
        <v/>
      </c>
      <c r="D1271" s="95" t="n"/>
      <c r="E1271" s="86">
        <f>IF(D1271="","",IFERROR(INDEX(Eng_Item,MATCH(D1271,Eng_Label,0)),"not in list"))</f>
        <v/>
      </c>
      <c r="F1271" s="96" t="n"/>
      <c r="G1271" s="87">
        <f>IF(OR(P1271="",N(P1271)&lt;=1),"",INDEX($F$6:$F$3005,MATCH(D1271&amp;"|"&amp;(P1271-1),$O$6:$O$3005,0)))</f>
        <v/>
      </c>
      <c r="H1271" s="87">
        <f>IF(G1271="","",MAX(0,G1271-F1271))</f>
        <v/>
      </c>
      <c r="I1271" s="95" t="n"/>
      <c r="J1271" s="87">
        <f>IF(D1271="","",IFERROR(INDEX(Eng_PAR,MATCH(D1271,Eng_Label,0)),""))</f>
        <v/>
      </c>
      <c r="K1271" s="97">
        <f>IF(OR(F1271="",J1271=""),"",F1271-J1271)</f>
        <v/>
      </c>
      <c r="L1271" s="86">
        <f>IF(OR(F1271="",J1271="",N(J1271)=0),"",IF(F1271/J1271&lt;=cfg_Crit,"CRITICAL",IF(F1271/J1271&lt;=cfg_Low,"LOW","OK")))</f>
        <v/>
      </c>
      <c r="M1271" s="98">
        <f>IF(B1271="","",DATE(YEAR(B1271),MONTH(B1271),1))</f>
        <v/>
      </c>
      <c r="N1271" s="86">
        <f>IF(OR(B1271="",D1271=""),"","CNT-"&amp;TEXT(ROW()-5,"00000"))</f>
        <v/>
      </c>
      <c r="O1271" s="86">
        <f>IF(P1271="","",D1271&amp;"|"&amp;P1271)</f>
        <v/>
      </c>
      <c r="P1271" s="86">
        <f>IF(OR(D1271="",F1271=""),"",COUNTIFS($D$6:D1271,D1271,$F$6:F1271,"&lt;&gt;"))</f>
        <v/>
      </c>
    </row>
    <row r="1272" ht="20" customHeight="1">
      <c r="B1272" s="93" t="n"/>
      <c r="C1272" s="94">
        <f>IF(B1272="","",WEEKNUM(B1272,21))</f>
        <v/>
      </c>
      <c r="D1272" s="95" t="n"/>
      <c r="E1272" s="86">
        <f>IF(D1272="","",IFERROR(INDEX(Eng_Item,MATCH(D1272,Eng_Label,0)),"not in list"))</f>
        <v/>
      </c>
      <c r="F1272" s="96" t="n"/>
      <c r="G1272" s="87">
        <f>IF(OR(P1272="",N(P1272)&lt;=1),"",INDEX($F$6:$F$3005,MATCH(D1272&amp;"|"&amp;(P1272-1),$O$6:$O$3005,0)))</f>
        <v/>
      </c>
      <c r="H1272" s="87">
        <f>IF(G1272="","",MAX(0,G1272-F1272))</f>
        <v/>
      </c>
      <c r="I1272" s="95" t="n"/>
      <c r="J1272" s="87">
        <f>IF(D1272="","",IFERROR(INDEX(Eng_PAR,MATCH(D1272,Eng_Label,0)),""))</f>
        <v/>
      </c>
      <c r="K1272" s="97">
        <f>IF(OR(F1272="",J1272=""),"",F1272-J1272)</f>
        <v/>
      </c>
      <c r="L1272" s="86">
        <f>IF(OR(F1272="",J1272="",N(J1272)=0),"",IF(F1272/J1272&lt;=cfg_Crit,"CRITICAL",IF(F1272/J1272&lt;=cfg_Low,"LOW","OK")))</f>
        <v/>
      </c>
      <c r="M1272" s="98">
        <f>IF(B1272="","",DATE(YEAR(B1272),MONTH(B1272),1))</f>
        <v/>
      </c>
      <c r="N1272" s="86">
        <f>IF(OR(B1272="",D1272=""),"","CNT-"&amp;TEXT(ROW()-5,"00000"))</f>
        <v/>
      </c>
      <c r="O1272" s="86">
        <f>IF(P1272="","",D1272&amp;"|"&amp;P1272)</f>
        <v/>
      </c>
      <c r="P1272" s="86">
        <f>IF(OR(D1272="",F1272=""),"",COUNTIFS($D$6:D1272,D1272,$F$6:F1272,"&lt;&gt;"))</f>
        <v/>
      </c>
    </row>
    <row r="1273" ht="20" customHeight="1">
      <c r="B1273" s="93" t="n"/>
      <c r="C1273" s="94">
        <f>IF(B1273="","",WEEKNUM(B1273,21))</f>
        <v/>
      </c>
      <c r="D1273" s="95" t="n"/>
      <c r="E1273" s="86">
        <f>IF(D1273="","",IFERROR(INDEX(Eng_Item,MATCH(D1273,Eng_Label,0)),"not in list"))</f>
        <v/>
      </c>
      <c r="F1273" s="96" t="n"/>
      <c r="G1273" s="87">
        <f>IF(OR(P1273="",N(P1273)&lt;=1),"",INDEX($F$6:$F$3005,MATCH(D1273&amp;"|"&amp;(P1273-1),$O$6:$O$3005,0)))</f>
        <v/>
      </c>
      <c r="H1273" s="87">
        <f>IF(G1273="","",MAX(0,G1273-F1273))</f>
        <v/>
      </c>
      <c r="I1273" s="95" t="n"/>
      <c r="J1273" s="87">
        <f>IF(D1273="","",IFERROR(INDEX(Eng_PAR,MATCH(D1273,Eng_Label,0)),""))</f>
        <v/>
      </c>
      <c r="K1273" s="97">
        <f>IF(OR(F1273="",J1273=""),"",F1273-J1273)</f>
        <v/>
      </c>
      <c r="L1273" s="86">
        <f>IF(OR(F1273="",J1273="",N(J1273)=0),"",IF(F1273/J1273&lt;=cfg_Crit,"CRITICAL",IF(F1273/J1273&lt;=cfg_Low,"LOW","OK")))</f>
        <v/>
      </c>
      <c r="M1273" s="98">
        <f>IF(B1273="","",DATE(YEAR(B1273),MONTH(B1273),1))</f>
        <v/>
      </c>
      <c r="N1273" s="86">
        <f>IF(OR(B1273="",D1273=""),"","CNT-"&amp;TEXT(ROW()-5,"00000"))</f>
        <v/>
      </c>
      <c r="O1273" s="86">
        <f>IF(P1273="","",D1273&amp;"|"&amp;P1273)</f>
        <v/>
      </c>
      <c r="P1273" s="86">
        <f>IF(OR(D1273="",F1273=""),"",COUNTIFS($D$6:D1273,D1273,$F$6:F1273,"&lt;&gt;"))</f>
        <v/>
      </c>
    </row>
    <row r="1274" ht="20" customHeight="1">
      <c r="B1274" s="93" t="n"/>
      <c r="C1274" s="94">
        <f>IF(B1274="","",WEEKNUM(B1274,21))</f>
        <v/>
      </c>
      <c r="D1274" s="95" t="n"/>
      <c r="E1274" s="86">
        <f>IF(D1274="","",IFERROR(INDEX(Eng_Item,MATCH(D1274,Eng_Label,0)),"not in list"))</f>
        <v/>
      </c>
      <c r="F1274" s="96" t="n"/>
      <c r="G1274" s="87">
        <f>IF(OR(P1274="",N(P1274)&lt;=1),"",INDEX($F$6:$F$3005,MATCH(D1274&amp;"|"&amp;(P1274-1),$O$6:$O$3005,0)))</f>
        <v/>
      </c>
      <c r="H1274" s="87">
        <f>IF(G1274="","",MAX(0,G1274-F1274))</f>
        <v/>
      </c>
      <c r="I1274" s="95" t="n"/>
      <c r="J1274" s="87">
        <f>IF(D1274="","",IFERROR(INDEX(Eng_PAR,MATCH(D1274,Eng_Label,0)),""))</f>
        <v/>
      </c>
      <c r="K1274" s="97">
        <f>IF(OR(F1274="",J1274=""),"",F1274-J1274)</f>
        <v/>
      </c>
      <c r="L1274" s="86">
        <f>IF(OR(F1274="",J1274="",N(J1274)=0),"",IF(F1274/J1274&lt;=cfg_Crit,"CRITICAL",IF(F1274/J1274&lt;=cfg_Low,"LOW","OK")))</f>
        <v/>
      </c>
      <c r="M1274" s="98">
        <f>IF(B1274="","",DATE(YEAR(B1274),MONTH(B1274),1))</f>
        <v/>
      </c>
      <c r="N1274" s="86">
        <f>IF(OR(B1274="",D1274=""),"","CNT-"&amp;TEXT(ROW()-5,"00000"))</f>
        <v/>
      </c>
      <c r="O1274" s="86">
        <f>IF(P1274="","",D1274&amp;"|"&amp;P1274)</f>
        <v/>
      </c>
      <c r="P1274" s="86">
        <f>IF(OR(D1274="",F1274=""),"",COUNTIFS($D$6:D1274,D1274,$F$6:F1274,"&lt;&gt;"))</f>
        <v/>
      </c>
    </row>
    <row r="1275" ht="20" customHeight="1">
      <c r="B1275" s="93" t="n"/>
      <c r="C1275" s="94">
        <f>IF(B1275="","",WEEKNUM(B1275,21))</f>
        <v/>
      </c>
      <c r="D1275" s="95" t="n"/>
      <c r="E1275" s="86">
        <f>IF(D1275="","",IFERROR(INDEX(Eng_Item,MATCH(D1275,Eng_Label,0)),"not in list"))</f>
        <v/>
      </c>
      <c r="F1275" s="96" t="n"/>
      <c r="G1275" s="87">
        <f>IF(OR(P1275="",N(P1275)&lt;=1),"",INDEX($F$6:$F$3005,MATCH(D1275&amp;"|"&amp;(P1275-1),$O$6:$O$3005,0)))</f>
        <v/>
      </c>
      <c r="H1275" s="87">
        <f>IF(G1275="","",MAX(0,G1275-F1275))</f>
        <v/>
      </c>
      <c r="I1275" s="95" t="n"/>
      <c r="J1275" s="87">
        <f>IF(D1275="","",IFERROR(INDEX(Eng_PAR,MATCH(D1275,Eng_Label,0)),""))</f>
        <v/>
      </c>
      <c r="K1275" s="97">
        <f>IF(OR(F1275="",J1275=""),"",F1275-J1275)</f>
        <v/>
      </c>
      <c r="L1275" s="86">
        <f>IF(OR(F1275="",J1275="",N(J1275)=0),"",IF(F1275/J1275&lt;=cfg_Crit,"CRITICAL",IF(F1275/J1275&lt;=cfg_Low,"LOW","OK")))</f>
        <v/>
      </c>
      <c r="M1275" s="98">
        <f>IF(B1275="","",DATE(YEAR(B1275),MONTH(B1275),1))</f>
        <v/>
      </c>
      <c r="N1275" s="86">
        <f>IF(OR(B1275="",D1275=""),"","CNT-"&amp;TEXT(ROW()-5,"00000"))</f>
        <v/>
      </c>
      <c r="O1275" s="86">
        <f>IF(P1275="","",D1275&amp;"|"&amp;P1275)</f>
        <v/>
      </c>
      <c r="P1275" s="86">
        <f>IF(OR(D1275="",F1275=""),"",COUNTIFS($D$6:D1275,D1275,$F$6:F1275,"&lt;&gt;"))</f>
        <v/>
      </c>
    </row>
    <row r="1276" ht="20" customHeight="1">
      <c r="B1276" s="93" t="n"/>
      <c r="C1276" s="94">
        <f>IF(B1276="","",WEEKNUM(B1276,21))</f>
        <v/>
      </c>
      <c r="D1276" s="95" t="n"/>
      <c r="E1276" s="86">
        <f>IF(D1276="","",IFERROR(INDEX(Eng_Item,MATCH(D1276,Eng_Label,0)),"not in list"))</f>
        <v/>
      </c>
      <c r="F1276" s="96" t="n"/>
      <c r="G1276" s="87">
        <f>IF(OR(P1276="",N(P1276)&lt;=1),"",INDEX($F$6:$F$3005,MATCH(D1276&amp;"|"&amp;(P1276-1),$O$6:$O$3005,0)))</f>
        <v/>
      </c>
      <c r="H1276" s="87">
        <f>IF(G1276="","",MAX(0,G1276-F1276))</f>
        <v/>
      </c>
      <c r="I1276" s="95" t="n"/>
      <c r="J1276" s="87">
        <f>IF(D1276="","",IFERROR(INDEX(Eng_PAR,MATCH(D1276,Eng_Label,0)),""))</f>
        <v/>
      </c>
      <c r="K1276" s="97">
        <f>IF(OR(F1276="",J1276=""),"",F1276-J1276)</f>
        <v/>
      </c>
      <c r="L1276" s="86">
        <f>IF(OR(F1276="",J1276="",N(J1276)=0),"",IF(F1276/J1276&lt;=cfg_Crit,"CRITICAL",IF(F1276/J1276&lt;=cfg_Low,"LOW","OK")))</f>
        <v/>
      </c>
      <c r="M1276" s="98">
        <f>IF(B1276="","",DATE(YEAR(B1276),MONTH(B1276),1))</f>
        <v/>
      </c>
      <c r="N1276" s="86">
        <f>IF(OR(B1276="",D1276=""),"","CNT-"&amp;TEXT(ROW()-5,"00000"))</f>
        <v/>
      </c>
      <c r="O1276" s="86">
        <f>IF(P1276="","",D1276&amp;"|"&amp;P1276)</f>
        <v/>
      </c>
      <c r="P1276" s="86">
        <f>IF(OR(D1276="",F1276=""),"",COUNTIFS($D$6:D1276,D1276,$F$6:F1276,"&lt;&gt;"))</f>
        <v/>
      </c>
    </row>
    <row r="1277" ht="20" customHeight="1">
      <c r="B1277" s="93" t="n"/>
      <c r="C1277" s="94">
        <f>IF(B1277="","",WEEKNUM(B1277,21))</f>
        <v/>
      </c>
      <c r="D1277" s="95" t="n"/>
      <c r="E1277" s="86">
        <f>IF(D1277="","",IFERROR(INDEX(Eng_Item,MATCH(D1277,Eng_Label,0)),"not in list"))</f>
        <v/>
      </c>
      <c r="F1277" s="96" t="n"/>
      <c r="G1277" s="87">
        <f>IF(OR(P1277="",N(P1277)&lt;=1),"",INDEX($F$6:$F$3005,MATCH(D1277&amp;"|"&amp;(P1277-1),$O$6:$O$3005,0)))</f>
        <v/>
      </c>
      <c r="H1277" s="87">
        <f>IF(G1277="","",MAX(0,G1277-F1277))</f>
        <v/>
      </c>
      <c r="I1277" s="95" t="n"/>
      <c r="J1277" s="87">
        <f>IF(D1277="","",IFERROR(INDEX(Eng_PAR,MATCH(D1277,Eng_Label,0)),""))</f>
        <v/>
      </c>
      <c r="K1277" s="97">
        <f>IF(OR(F1277="",J1277=""),"",F1277-J1277)</f>
        <v/>
      </c>
      <c r="L1277" s="86">
        <f>IF(OR(F1277="",J1277="",N(J1277)=0),"",IF(F1277/J1277&lt;=cfg_Crit,"CRITICAL",IF(F1277/J1277&lt;=cfg_Low,"LOW","OK")))</f>
        <v/>
      </c>
      <c r="M1277" s="98">
        <f>IF(B1277="","",DATE(YEAR(B1277),MONTH(B1277),1))</f>
        <v/>
      </c>
      <c r="N1277" s="86">
        <f>IF(OR(B1277="",D1277=""),"","CNT-"&amp;TEXT(ROW()-5,"00000"))</f>
        <v/>
      </c>
      <c r="O1277" s="86">
        <f>IF(P1277="","",D1277&amp;"|"&amp;P1277)</f>
        <v/>
      </c>
      <c r="P1277" s="86">
        <f>IF(OR(D1277="",F1277=""),"",COUNTIFS($D$6:D1277,D1277,$F$6:F1277,"&lt;&gt;"))</f>
        <v/>
      </c>
    </row>
    <row r="1278" ht="20" customHeight="1">
      <c r="B1278" s="93" t="n"/>
      <c r="C1278" s="94">
        <f>IF(B1278="","",WEEKNUM(B1278,21))</f>
        <v/>
      </c>
      <c r="D1278" s="95" t="n"/>
      <c r="E1278" s="86">
        <f>IF(D1278="","",IFERROR(INDEX(Eng_Item,MATCH(D1278,Eng_Label,0)),"not in list"))</f>
        <v/>
      </c>
      <c r="F1278" s="96" t="n"/>
      <c r="G1278" s="87">
        <f>IF(OR(P1278="",N(P1278)&lt;=1),"",INDEX($F$6:$F$3005,MATCH(D1278&amp;"|"&amp;(P1278-1),$O$6:$O$3005,0)))</f>
        <v/>
      </c>
      <c r="H1278" s="87">
        <f>IF(G1278="","",MAX(0,G1278-F1278))</f>
        <v/>
      </c>
      <c r="I1278" s="95" t="n"/>
      <c r="J1278" s="87">
        <f>IF(D1278="","",IFERROR(INDEX(Eng_PAR,MATCH(D1278,Eng_Label,0)),""))</f>
        <v/>
      </c>
      <c r="K1278" s="97">
        <f>IF(OR(F1278="",J1278=""),"",F1278-J1278)</f>
        <v/>
      </c>
      <c r="L1278" s="86">
        <f>IF(OR(F1278="",J1278="",N(J1278)=0),"",IF(F1278/J1278&lt;=cfg_Crit,"CRITICAL",IF(F1278/J1278&lt;=cfg_Low,"LOW","OK")))</f>
        <v/>
      </c>
      <c r="M1278" s="98">
        <f>IF(B1278="","",DATE(YEAR(B1278),MONTH(B1278),1))</f>
        <v/>
      </c>
      <c r="N1278" s="86">
        <f>IF(OR(B1278="",D1278=""),"","CNT-"&amp;TEXT(ROW()-5,"00000"))</f>
        <v/>
      </c>
      <c r="O1278" s="86">
        <f>IF(P1278="","",D1278&amp;"|"&amp;P1278)</f>
        <v/>
      </c>
      <c r="P1278" s="86">
        <f>IF(OR(D1278="",F1278=""),"",COUNTIFS($D$6:D1278,D1278,$F$6:F1278,"&lt;&gt;"))</f>
        <v/>
      </c>
    </row>
    <row r="1279" ht="20" customHeight="1">
      <c r="B1279" s="93" t="n"/>
      <c r="C1279" s="94">
        <f>IF(B1279="","",WEEKNUM(B1279,21))</f>
        <v/>
      </c>
      <c r="D1279" s="95" t="n"/>
      <c r="E1279" s="86">
        <f>IF(D1279="","",IFERROR(INDEX(Eng_Item,MATCH(D1279,Eng_Label,0)),"not in list"))</f>
        <v/>
      </c>
      <c r="F1279" s="96" t="n"/>
      <c r="G1279" s="87">
        <f>IF(OR(P1279="",N(P1279)&lt;=1),"",INDEX($F$6:$F$3005,MATCH(D1279&amp;"|"&amp;(P1279-1),$O$6:$O$3005,0)))</f>
        <v/>
      </c>
      <c r="H1279" s="87">
        <f>IF(G1279="","",MAX(0,G1279-F1279))</f>
        <v/>
      </c>
      <c r="I1279" s="95" t="n"/>
      <c r="J1279" s="87">
        <f>IF(D1279="","",IFERROR(INDEX(Eng_PAR,MATCH(D1279,Eng_Label,0)),""))</f>
        <v/>
      </c>
      <c r="K1279" s="97">
        <f>IF(OR(F1279="",J1279=""),"",F1279-J1279)</f>
        <v/>
      </c>
      <c r="L1279" s="86">
        <f>IF(OR(F1279="",J1279="",N(J1279)=0),"",IF(F1279/J1279&lt;=cfg_Crit,"CRITICAL",IF(F1279/J1279&lt;=cfg_Low,"LOW","OK")))</f>
        <v/>
      </c>
      <c r="M1279" s="98">
        <f>IF(B1279="","",DATE(YEAR(B1279),MONTH(B1279),1))</f>
        <v/>
      </c>
      <c r="N1279" s="86">
        <f>IF(OR(B1279="",D1279=""),"","CNT-"&amp;TEXT(ROW()-5,"00000"))</f>
        <v/>
      </c>
      <c r="O1279" s="86">
        <f>IF(P1279="","",D1279&amp;"|"&amp;P1279)</f>
        <v/>
      </c>
      <c r="P1279" s="86">
        <f>IF(OR(D1279="",F1279=""),"",COUNTIFS($D$6:D1279,D1279,$F$6:F1279,"&lt;&gt;"))</f>
        <v/>
      </c>
    </row>
    <row r="1280" ht="20" customHeight="1">
      <c r="B1280" s="93" t="n"/>
      <c r="C1280" s="94">
        <f>IF(B1280="","",WEEKNUM(B1280,21))</f>
        <v/>
      </c>
      <c r="D1280" s="95" t="n"/>
      <c r="E1280" s="86">
        <f>IF(D1280="","",IFERROR(INDEX(Eng_Item,MATCH(D1280,Eng_Label,0)),"not in list"))</f>
        <v/>
      </c>
      <c r="F1280" s="96" t="n"/>
      <c r="G1280" s="87">
        <f>IF(OR(P1280="",N(P1280)&lt;=1),"",INDEX($F$6:$F$3005,MATCH(D1280&amp;"|"&amp;(P1280-1),$O$6:$O$3005,0)))</f>
        <v/>
      </c>
      <c r="H1280" s="87">
        <f>IF(G1280="","",MAX(0,G1280-F1280))</f>
        <v/>
      </c>
      <c r="I1280" s="95" t="n"/>
      <c r="J1280" s="87">
        <f>IF(D1280="","",IFERROR(INDEX(Eng_PAR,MATCH(D1280,Eng_Label,0)),""))</f>
        <v/>
      </c>
      <c r="K1280" s="97">
        <f>IF(OR(F1280="",J1280=""),"",F1280-J1280)</f>
        <v/>
      </c>
      <c r="L1280" s="86">
        <f>IF(OR(F1280="",J1280="",N(J1280)=0),"",IF(F1280/J1280&lt;=cfg_Crit,"CRITICAL",IF(F1280/J1280&lt;=cfg_Low,"LOW","OK")))</f>
        <v/>
      </c>
      <c r="M1280" s="98">
        <f>IF(B1280="","",DATE(YEAR(B1280),MONTH(B1280),1))</f>
        <v/>
      </c>
      <c r="N1280" s="86">
        <f>IF(OR(B1280="",D1280=""),"","CNT-"&amp;TEXT(ROW()-5,"00000"))</f>
        <v/>
      </c>
      <c r="O1280" s="86">
        <f>IF(P1280="","",D1280&amp;"|"&amp;P1280)</f>
        <v/>
      </c>
      <c r="P1280" s="86">
        <f>IF(OR(D1280="",F1280=""),"",COUNTIFS($D$6:D1280,D1280,$F$6:F1280,"&lt;&gt;"))</f>
        <v/>
      </c>
    </row>
    <row r="1281" ht="20" customHeight="1">
      <c r="B1281" s="93" t="n"/>
      <c r="C1281" s="94">
        <f>IF(B1281="","",WEEKNUM(B1281,21))</f>
        <v/>
      </c>
      <c r="D1281" s="95" t="n"/>
      <c r="E1281" s="86">
        <f>IF(D1281="","",IFERROR(INDEX(Eng_Item,MATCH(D1281,Eng_Label,0)),"not in list"))</f>
        <v/>
      </c>
      <c r="F1281" s="96" t="n"/>
      <c r="G1281" s="87">
        <f>IF(OR(P1281="",N(P1281)&lt;=1),"",INDEX($F$6:$F$3005,MATCH(D1281&amp;"|"&amp;(P1281-1),$O$6:$O$3005,0)))</f>
        <v/>
      </c>
      <c r="H1281" s="87">
        <f>IF(G1281="","",MAX(0,G1281-F1281))</f>
        <v/>
      </c>
      <c r="I1281" s="95" t="n"/>
      <c r="J1281" s="87">
        <f>IF(D1281="","",IFERROR(INDEX(Eng_PAR,MATCH(D1281,Eng_Label,0)),""))</f>
        <v/>
      </c>
      <c r="K1281" s="97">
        <f>IF(OR(F1281="",J1281=""),"",F1281-J1281)</f>
        <v/>
      </c>
      <c r="L1281" s="86">
        <f>IF(OR(F1281="",J1281="",N(J1281)=0),"",IF(F1281/J1281&lt;=cfg_Crit,"CRITICAL",IF(F1281/J1281&lt;=cfg_Low,"LOW","OK")))</f>
        <v/>
      </c>
      <c r="M1281" s="98">
        <f>IF(B1281="","",DATE(YEAR(B1281),MONTH(B1281),1))</f>
        <v/>
      </c>
      <c r="N1281" s="86">
        <f>IF(OR(B1281="",D1281=""),"","CNT-"&amp;TEXT(ROW()-5,"00000"))</f>
        <v/>
      </c>
      <c r="O1281" s="86">
        <f>IF(P1281="","",D1281&amp;"|"&amp;P1281)</f>
        <v/>
      </c>
      <c r="P1281" s="86">
        <f>IF(OR(D1281="",F1281=""),"",COUNTIFS($D$6:D1281,D1281,$F$6:F1281,"&lt;&gt;"))</f>
        <v/>
      </c>
    </row>
    <row r="1282" ht="20" customHeight="1">
      <c r="B1282" s="93" t="n"/>
      <c r="C1282" s="94">
        <f>IF(B1282="","",WEEKNUM(B1282,21))</f>
        <v/>
      </c>
      <c r="D1282" s="95" t="n"/>
      <c r="E1282" s="86">
        <f>IF(D1282="","",IFERROR(INDEX(Eng_Item,MATCH(D1282,Eng_Label,0)),"not in list"))</f>
        <v/>
      </c>
      <c r="F1282" s="96" t="n"/>
      <c r="G1282" s="87">
        <f>IF(OR(P1282="",N(P1282)&lt;=1),"",INDEX($F$6:$F$3005,MATCH(D1282&amp;"|"&amp;(P1282-1),$O$6:$O$3005,0)))</f>
        <v/>
      </c>
      <c r="H1282" s="87">
        <f>IF(G1282="","",MAX(0,G1282-F1282))</f>
        <v/>
      </c>
      <c r="I1282" s="95" t="n"/>
      <c r="J1282" s="87">
        <f>IF(D1282="","",IFERROR(INDEX(Eng_PAR,MATCH(D1282,Eng_Label,0)),""))</f>
        <v/>
      </c>
      <c r="K1282" s="97">
        <f>IF(OR(F1282="",J1282=""),"",F1282-J1282)</f>
        <v/>
      </c>
      <c r="L1282" s="86">
        <f>IF(OR(F1282="",J1282="",N(J1282)=0),"",IF(F1282/J1282&lt;=cfg_Crit,"CRITICAL",IF(F1282/J1282&lt;=cfg_Low,"LOW","OK")))</f>
        <v/>
      </c>
      <c r="M1282" s="98">
        <f>IF(B1282="","",DATE(YEAR(B1282),MONTH(B1282),1))</f>
        <v/>
      </c>
      <c r="N1282" s="86">
        <f>IF(OR(B1282="",D1282=""),"","CNT-"&amp;TEXT(ROW()-5,"00000"))</f>
        <v/>
      </c>
      <c r="O1282" s="86">
        <f>IF(P1282="","",D1282&amp;"|"&amp;P1282)</f>
        <v/>
      </c>
      <c r="P1282" s="86">
        <f>IF(OR(D1282="",F1282=""),"",COUNTIFS($D$6:D1282,D1282,$F$6:F1282,"&lt;&gt;"))</f>
        <v/>
      </c>
    </row>
    <row r="1283" ht="20" customHeight="1">
      <c r="B1283" s="93" t="n"/>
      <c r="C1283" s="94">
        <f>IF(B1283="","",WEEKNUM(B1283,21))</f>
        <v/>
      </c>
      <c r="D1283" s="95" t="n"/>
      <c r="E1283" s="86">
        <f>IF(D1283="","",IFERROR(INDEX(Eng_Item,MATCH(D1283,Eng_Label,0)),"not in list"))</f>
        <v/>
      </c>
      <c r="F1283" s="96" t="n"/>
      <c r="G1283" s="87">
        <f>IF(OR(P1283="",N(P1283)&lt;=1),"",INDEX($F$6:$F$3005,MATCH(D1283&amp;"|"&amp;(P1283-1),$O$6:$O$3005,0)))</f>
        <v/>
      </c>
      <c r="H1283" s="87">
        <f>IF(G1283="","",MAX(0,G1283-F1283))</f>
        <v/>
      </c>
      <c r="I1283" s="95" t="n"/>
      <c r="J1283" s="87">
        <f>IF(D1283="","",IFERROR(INDEX(Eng_PAR,MATCH(D1283,Eng_Label,0)),""))</f>
        <v/>
      </c>
      <c r="K1283" s="97">
        <f>IF(OR(F1283="",J1283=""),"",F1283-J1283)</f>
        <v/>
      </c>
      <c r="L1283" s="86">
        <f>IF(OR(F1283="",J1283="",N(J1283)=0),"",IF(F1283/J1283&lt;=cfg_Crit,"CRITICAL",IF(F1283/J1283&lt;=cfg_Low,"LOW","OK")))</f>
        <v/>
      </c>
      <c r="M1283" s="98">
        <f>IF(B1283="","",DATE(YEAR(B1283),MONTH(B1283),1))</f>
        <v/>
      </c>
      <c r="N1283" s="86">
        <f>IF(OR(B1283="",D1283=""),"","CNT-"&amp;TEXT(ROW()-5,"00000"))</f>
        <v/>
      </c>
      <c r="O1283" s="86">
        <f>IF(P1283="","",D1283&amp;"|"&amp;P1283)</f>
        <v/>
      </c>
      <c r="P1283" s="86">
        <f>IF(OR(D1283="",F1283=""),"",COUNTIFS($D$6:D1283,D1283,$F$6:F1283,"&lt;&gt;"))</f>
        <v/>
      </c>
    </row>
    <row r="1284" ht="20" customHeight="1">
      <c r="B1284" s="93" t="n"/>
      <c r="C1284" s="94">
        <f>IF(B1284="","",WEEKNUM(B1284,21))</f>
        <v/>
      </c>
      <c r="D1284" s="95" t="n"/>
      <c r="E1284" s="86">
        <f>IF(D1284="","",IFERROR(INDEX(Eng_Item,MATCH(D1284,Eng_Label,0)),"not in list"))</f>
        <v/>
      </c>
      <c r="F1284" s="96" t="n"/>
      <c r="G1284" s="87">
        <f>IF(OR(P1284="",N(P1284)&lt;=1),"",INDEX($F$6:$F$3005,MATCH(D1284&amp;"|"&amp;(P1284-1),$O$6:$O$3005,0)))</f>
        <v/>
      </c>
      <c r="H1284" s="87">
        <f>IF(G1284="","",MAX(0,G1284-F1284))</f>
        <v/>
      </c>
      <c r="I1284" s="95" t="n"/>
      <c r="J1284" s="87">
        <f>IF(D1284="","",IFERROR(INDEX(Eng_PAR,MATCH(D1284,Eng_Label,0)),""))</f>
        <v/>
      </c>
      <c r="K1284" s="97">
        <f>IF(OR(F1284="",J1284=""),"",F1284-J1284)</f>
        <v/>
      </c>
      <c r="L1284" s="86">
        <f>IF(OR(F1284="",J1284="",N(J1284)=0),"",IF(F1284/J1284&lt;=cfg_Crit,"CRITICAL",IF(F1284/J1284&lt;=cfg_Low,"LOW","OK")))</f>
        <v/>
      </c>
      <c r="M1284" s="98">
        <f>IF(B1284="","",DATE(YEAR(B1284),MONTH(B1284),1))</f>
        <v/>
      </c>
      <c r="N1284" s="86">
        <f>IF(OR(B1284="",D1284=""),"","CNT-"&amp;TEXT(ROW()-5,"00000"))</f>
        <v/>
      </c>
      <c r="O1284" s="86">
        <f>IF(P1284="","",D1284&amp;"|"&amp;P1284)</f>
        <v/>
      </c>
      <c r="P1284" s="86">
        <f>IF(OR(D1284="",F1284=""),"",COUNTIFS($D$6:D1284,D1284,$F$6:F1284,"&lt;&gt;"))</f>
        <v/>
      </c>
    </row>
    <row r="1285" ht="20" customHeight="1">
      <c r="B1285" s="93" t="n"/>
      <c r="C1285" s="94">
        <f>IF(B1285="","",WEEKNUM(B1285,21))</f>
        <v/>
      </c>
      <c r="D1285" s="95" t="n"/>
      <c r="E1285" s="86">
        <f>IF(D1285="","",IFERROR(INDEX(Eng_Item,MATCH(D1285,Eng_Label,0)),"not in list"))</f>
        <v/>
      </c>
      <c r="F1285" s="96" t="n"/>
      <c r="G1285" s="87">
        <f>IF(OR(P1285="",N(P1285)&lt;=1),"",INDEX($F$6:$F$3005,MATCH(D1285&amp;"|"&amp;(P1285-1),$O$6:$O$3005,0)))</f>
        <v/>
      </c>
      <c r="H1285" s="87">
        <f>IF(G1285="","",MAX(0,G1285-F1285))</f>
        <v/>
      </c>
      <c r="I1285" s="95" t="n"/>
      <c r="J1285" s="87">
        <f>IF(D1285="","",IFERROR(INDEX(Eng_PAR,MATCH(D1285,Eng_Label,0)),""))</f>
        <v/>
      </c>
      <c r="K1285" s="97">
        <f>IF(OR(F1285="",J1285=""),"",F1285-J1285)</f>
        <v/>
      </c>
      <c r="L1285" s="86">
        <f>IF(OR(F1285="",J1285="",N(J1285)=0),"",IF(F1285/J1285&lt;=cfg_Crit,"CRITICAL",IF(F1285/J1285&lt;=cfg_Low,"LOW","OK")))</f>
        <v/>
      </c>
      <c r="M1285" s="98">
        <f>IF(B1285="","",DATE(YEAR(B1285),MONTH(B1285),1))</f>
        <v/>
      </c>
      <c r="N1285" s="86">
        <f>IF(OR(B1285="",D1285=""),"","CNT-"&amp;TEXT(ROW()-5,"00000"))</f>
        <v/>
      </c>
      <c r="O1285" s="86">
        <f>IF(P1285="","",D1285&amp;"|"&amp;P1285)</f>
        <v/>
      </c>
      <c r="P1285" s="86">
        <f>IF(OR(D1285="",F1285=""),"",COUNTIFS($D$6:D1285,D1285,$F$6:F1285,"&lt;&gt;"))</f>
        <v/>
      </c>
    </row>
    <row r="1286" ht="20" customHeight="1">
      <c r="B1286" s="93" t="n"/>
      <c r="C1286" s="94">
        <f>IF(B1286="","",WEEKNUM(B1286,21))</f>
        <v/>
      </c>
      <c r="D1286" s="95" t="n"/>
      <c r="E1286" s="86">
        <f>IF(D1286="","",IFERROR(INDEX(Eng_Item,MATCH(D1286,Eng_Label,0)),"not in list"))</f>
        <v/>
      </c>
      <c r="F1286" s="96" t="n"/>
      <c r="G1286" s="87">
        <f>IF(OR(P1286="",N(P1286)&lt;=1),"",INDEX($F$6:$F$3005,MATCH(D1286&amp;"|"&amp;(P1286-1),$O$6:$O$3005,0)))</f>
        <v/>
      </c>
      <c r="H1286" s="87">
        <f>IF(G1286="","",MAX(0,G1286-F1286))</f>
        <v/>
      </c>
      <c r="I1286" s="95" t="n"/>
      <c r="J1286" s="87">
        <f>IF(D1286="","",IFERROR(INDEX(Eng_PAR,MATCH(D1286,Eng_Label,0)),""))</f>
        <v/>
      </c>
      <c r="K1286" s="97">
        <f>IF(OR(F1286="",J1286=""),"",F1286-J1286)</f>
        <v/>
      </c>
      <c r="L1286" s="86">
        <f>IF(OR(F1286="",J1286="",N(J1286)=0),"",IF(F1286/J1286&lt;=cfg_Crit,"CRITICAL",IF(F1286/J1286&lt;=cfg_Low,"LOW","OK")))</f>
        <v/>
      </c>
      <c r="M1286" s="98">
        <f>IF(B1286="","",DATE(YEAR(B1286),MONTH(B1286),1))</f>
        <v/>
      </c>
      <c r="N1286" s="86">
        <f>IF(OR(B1286="",D1286=""),"","CNT-"&amp;TEXT(ROW()-5,"00000"))</f>
        <v/>
      </c>
      <c r="O1286" s="86">
        <f>IF(P1286="","",D1286&amp;"|"&amp;P1286)</f>
        <v/>
      </c>
      <c r="P1286" s="86">
        <f>IF(OR(D1286="",F1286=""),"",COUNTIFS($D$6:D1286,D1286,$F$6:F1286,"&lt;&gt;"))</f>
        <v/>
      </c>
    </row>
    <row r="1287" ht="20" customHeight="1">
      <c r="B1287" s="93" t="n"/>
      <c r="C1287" s="94">
        <f>IF(B1287="","",WEEKNUM(B1287,21))</f>
        <v/>
      </c>
      <c r="D1287" s="95" t="n"/>
      <c r="E1287" s="86">
        <f>IF(D1287="","",IFERROR(INDEX(Eng_Item,MATCH(D1287,Eng_Label,0)),"not in list"))</f>
        <v/>
      </c>
      <c r="F1287" s="96" t="n"/>
      <c r="G1287" s="87">
        <f>IF(OR(P1287="",N(P1287)&lt;=1),"",INDEX($F$6:$F$3005,MATCH(D1287&amp;"|"&amp;(P1287-1),$O$6:$O$3005,0)))</f>
        <v/>
      </c>
      <c r="H1287" s="87">
        <f>IF(G1287="","",MAX(0,G1287-F1287))</f>
        <v/>
      </c>
      <c r="I1287" s="95" t="n"/>
      <c r="J1287" s="87">
        <f>IF(D1287="","",IFERROR(INDEX(Eng_PAR,MATCH(D1287,Eng_Label,0)),""))</f>
        <v/>
      </c>
      <c r="K1287" s="97">
        <f>IF(OR(F1287="",J1287=""),"",F1287-J1287)</f>
        <v/>
      </c>
      <c r="L1287" s="86">
        <f>IF(OR(F1287="",J1287="",N(J1287)=0),"",IF(F1287/J1287&lt;=cfg_Crit,"CRITICAL",IF(F1287/J1287&lt;=cfg_Low,"LOW","OK")))</f>
        <v/>
      </c>
      <c r="M1287" s="98">
        <f>IF(B1287="","",DATE(YEAR(B1287),MONTH(B1287),1))</f>
        <v/>
      </c>
      <c r="N1287" s="86">
        <f>IF(OR(B1287="",D1287=""),"","CNT-"&amp;TEXT(ROW()-5,"00000"))</f>
        <v/>
      </c>
      <c r="O1287" s="86">
        <f>IF(P1287="","",D1287&amp;"|"&amp;P1287)</f>
        <v/>
      </c>
      <c r="P1287" s="86">
        <f>IF(OR(D1287="",F1287=""),"",COUNTIFS($D$6:D1287,D1287,$F$6:F1287,"&lt;&gt;"))</f>
        <v/>
      </c>
    </row>
    <row r="1288" ht="20" customHeight="1">
      <c r="B1288" s="93" t="n"/>
      <c r="C1288" s="94">
        <f>IF(B1288="","",WEEKNUM(B1288,21))</f>
        <v/>
      </c>
      <c r="D1288" s="95" t="n"/>
      <c r="E1288" s="86">
        <f>IF(D1288="","",IFERROR(INDEX(Eng_Item,MATCH(D1288,Eng_Label,0)),"not in list"))</f>
        <v/>
      </c>
      <c r="F1288" s="96" t="n"/>
      <c r="G1288" s="87">
        <f>IF(OR(P1288="",N(P1288)&lt;=1),"",INDEX($F$6:$F$3005,MATCH(D1288&amp;"|"&amp;(P1288-1),$O$6:$O$3005,0)))</f>
        <v/>
      </c>
      <c r="H1288" s="87">
        <f>IF(G1288="","",MAX(0,G1288-F1288))</f>
        <v/>
      </c>
      <c r="I1288" s="95" t="n"/>
      <c r="J1288" s="87">
        <f>IF(D1288="","",IFERROR(INDEX(Eng_PAR,MATCH(D1288,Eng_Label,0)),""))</f>
        <v/>
      </c>
      <c r="K1288" s="97">
        <f>IF(OR(F1288="",J1288=""),"",F1288-J1288)</f>
        <v/>
      </c>
      <c r="L1288" s="86">
        <f>IF(OR(F1288="",J1288="",N(J1288)=0),"",IF(F1288/J1288&lt;=cfg_Crit,"CRITICAL",IF(F1288/J1288&lt;=cfg_Low,"LOW","OK")))</f>
        <v/>
      </c>
      <c r="M1288" s="98">
        <f>IF(B1288="","",DATE(YEAR(B1288),MONTH(B1288),1))</f>
        <v/>
      </c>
      <c r="N1288" s="86">
        <f>IF(OR(B1288="",D1288=""),"","CNT-"&amp;TEXT(ROW()-5,"00000"))</f>
        <v/>
      </c>
      <c r="O1288" s="86">
        <f>IF(P1288="","",D1288&amp;"|"&amp;P1288)</f>
        <v/>
      </c>
      <c r="P1288" s="86">
        <f>IF(OR(D1288="",F1288=""),"",COUNTIFS($D$6:D1288,D1288,$F$6:F1288,"&lt;&gt;"))</f>
        <v/>
      </c>
    </row>
    <row r="1289" ht="20" customHeight="1">
      <c r="B1289" s="93" t="n"/>
      <c r="C1289" s="94">
        <f>IF(B1289="","",WEEKNUM(B1289,21))</f>
        <v/>
      </c>
      <c r="D1289" s="95" t="n"/>
      <c r="E1289" s="86">
        <f>IF(D1289="","",IFERROR(INDEX(Eng_Item,MATCH(D1289,Eng_Label,0)),"not in list"))</f>
        <v/>
      </c>
      <c r="F1289" s="96" t="n"/>
      <c r="G1289" s="87">
        <f>IF(OR(P1289="",N(P1289)&lt;=1),"",INDEX($F$6:$F$3005,MATCH(D1289&amp;"|"&amp;(P1289-1),$O$6:$O$3005,0)))</f>
        <v/>
      </c>
      <c r="H1289" s="87">
        <f>IF(G1289="","",MAX(0,G1289-F1289))</f>
        <v/>
      </c>
      <c r="I1289" s="95" t="n"/>
      <c r="J1289" s="87">
        <f>IF(D1289="","",IFERROR(INDEX(Eng_PAR,MATCH(D1289,Eng_Label,0)),""))</f>
        <v/>
      </c>
      <c r="K1289" s="97">
        <f>IF(OR(F1289="",J1289=""),"",F1289-J1289)</f>
        <v/>
      </c>
      <c r="L1289" s="86">
        <f>IF(OR(F1289="",J1289="",N(J1289)=0),"",IF(F1289/J1289&lt;=cfg_Crit,"CRITICAL",IF(F1289/J1289&lt;=cfg_Low,"LOW","OK")))</f>
        <v/>
      </c>
      <c r="M1289" s="98">
        <f>IF(B1289="","",DATE(YEAR(B1289),MONTH(B1289),1))</f>
        <v/>
      </c>
      <c r="N1289" s="86">
        <f>IF(OR(B1289="",D1289=""),"","CNT-"&amp;TEXT(ROW()-5,"00000"))</f>
        <v/>
      </c>
      <c r="O1289" s="86">
        <f>IF(P1289="","",D1289&amp;"|"&amp;P1289)</f>
        <v/>
      </c>
      <c r="P1289" s="86">
        <f>IF(OR(D1289="",F1289=""),"",COUNTIFS($D$6:D1289,D1289,$F$6:F1289,"&lt;&gt;"))</f>
        <v/>
      </c>
    </row>
    <row r="1290" ht="20" customHeight="1">
      <c r="B1290" s="93" t="n"/>
      <c r="C1290" s="94">
        <f>IF(B1290="","",WEEKNUM(B1290,21))</f>
        <v/>
      </c>
      <c r="D1290" s="95" t="n"/>
      <c r="E1290" s="86">
        <f>IF(D1290="","",IFERROR(INDEX(Eng_Item,MATCH(D1290,Eng_Label,0)),"not in list"))</f>
        <v/>
      </c>
      <c r="F1290" s="96" t="n"/>
      <c r="G1290" s="87">
        <f>IF(OR(P1290="",N(P1290)&lt;=1),"",INDEX($F$6:$F$3005,MATCH(D1290&amp;"|"&amp;(P1290-1),$O$6:$O$3005,0)))</f>
        <v/>
      </c>
      <c r="H1290" s="87">
        <f>IF(G1290="","",MAX(0,G1290-F1290))</f>
        <v/>
      </c>
      <c r="I1290" s="95" t="n"/>
      <c r="J1290" s="87">
        <f>IF(D1290="","",IFERROR(INDEX(Eng_PAR,MATCH(D1290,Eng_Label,0)),""))</f>
        <v/>
      </c>
      <c r="K1290" s="97">
        <f>IF(OR(F1290="",J1290=""),"",F1290-J1290)</f>
        <v/>
      </c>
      <c r="L1290" s="86">
        <f>IF(OR(F1290="",J1290="",N(J1290)=0),"",IF(F1290/J1290&lt;=cfg_Crit,"CRITICAL",IF(F1290/J1290&lt;=cfg_Low,"LOW","OK")))</f>
        <v/>
      </c>
      <c r="M1290" s="98">
        <f>IF(B1290="","",DATE(YEAR(B1290),MONTH(B1290),1))</f>
        <v/>
      </c>
      <c r="N1290" s="86">
        <f>IF(OR(B1290="",D1290=""),"","CNT-"&amp;TEXT(ROW()-5,"00000"))</f>
        <v/>
      </c>
      <c r="O1290" s="86">
        <f>IF(P1290="","",D1290&amp;"|"&amp;P1290)</f>
        <v/>
      </c>
      <c r="P1290" s="86">
        <f>IF(OR(D1290="",F1290=""),"",COUNTIFS($D$6:D1290,D1290,$F$6:F1290,"&lt;&gt;"))</f>
        <v/>
      </c>
    </row>
    <row r="1291" ht="20" customHeight="1">
      <c r="B1291" s="93" t="n"/>
      <c r="C1291" s="94">
        <f>IF(B1291="","",WEEKNUM(B1291,21))</f>
        <v/>
      </c>
      <c r="D1291" s="95" t="n"/>
      <c r="E1291" s="86">
        <f>IF(D1291="","",IFERROR(INDEX(Eng_Item,MATCH(D1291,Eng_Label,0)),"not in list"))</f>
        <v/>
      </c>
      <c r="F1291" s="96" t="n"/>
      <c r="G1291" s="87">
        <f>IF(OR(P1291="",N(P1291)&lt;=1),"",INDEX($F$6:$F$3005,MATCH(D1291&amp;"|"&amp;(P1291-1),$O$6:$O$3005,0)))</f>
        <v/>
      </c>
      <c r="H1291" s="87">
        <f>IF(G1291="","",MAX(0,G1291-F1291))</f>
        <v/>
      </c>
      <c r="I1291" s="95" t="n"/>
      <c r="J1291" s="87">
        <f>IF(D1291="","",IFERROR(INDEX(Eng_PAR,MATCH(D1291,Eng_Label,0)),""))</f>
        <v/>
      </c>
      <c r="K1291" s="97">
        <f>IF(OR(F1291="",J1291=""),"",F1291-J1291)</f>
        <v/>
      </c>
      <c r="L1291" s="86">
        <f>IF(OR(F1291="",J1291="",N(J1291)=0),"",IF(F1291/J1291&lt;=cfg_Crit,"CRITICAL",IF(F1291/J1291&lt;=cfg_Low,"LOW","OK")))</f>
        <v/>
      </c>
      <c r="M1291" s="98">
        <f>IF(B1291="","",DATE(YEAR(B1291),MONTH(B1291),1))</f>
        <v/>
      </c>
      <c r="N1291" s="86">
        <f>IF(OR(B1291="",D1291=""),"","CNT-"&amp;TEXT(ROW()-5,"00000"))</f>
        <v/>
      </c>
      <c r="O1291" s="86">
        <f>IF(P1291="","",D1291&amp;"|"&amp;P1291)</f>
        <v/>
      </c>
      <c r="P1291" s="86">
        <f>IF(OR(D1291="",F1291=""),"",COUNTIFS($D$6:D1291,D1291,$F$6:F1291,"&lt;&gt;"))</f>
        <v/>
      </c>
    </row>
    <row r="1292" ht="20" customHeight="1">
      <c r="B1292" s="93" t="n"/>
      <c r="C1292" s="94">
        <f>IF(B1292="","",WEEKNUM(B1292,21))</f>
        <v/>
      </c>
      <c r="D1292" s="95" t="n"/>
      <c r="E1292" s="86">
        <f>IF(D1292="","",IFERROR(INDEX(Eng_Item,MATCH(D1292,Eng_Label,0)),"not in list"))</f>
        <v/>
      </c>
      <c r="F1292" s="96" t="n"/>
      <c r="G1292" s="87">
        <f>IF(OR(P1292="",N(P1292)&lt;=1),"",INDEX($F$6:$F$3005,MATCH(D1292&amp;"|"&amp;(P1292-1),$O$6:$O$3005,0)))</f>
        <v/>
      </c>
      <c r="H1292" s="87">
        <f>IF(G1292="","",MAX(0,G1292-F1292))</f>
        <v/>
      </c>
      <c r="I1292" s="95" t="n"/>
      <c r="J1292" s="87">
        <f>IF(D1292="","",IFERROR(INDEX(Eng_PAR,MATCH(D1292,Eng_Label,0)),""))</f>
        <v/>
      </c>
      <c r="K1292" s="97">
        <f>IF(OR(F1292="",J1292=""),"",F1292-J1292)</f>
        <v/>
      </c>
      <c r="L1292" s="86">
        <f>IF(OR(F1292="",J1292="",N(J1292)=0),"",IF(F1292/J1292&lt;=cfg_Crit,"CRITICAL",IF(F1292/J1292&lt;=cfg_Low,"LOW","OK")))</f>
        <v/>
      </c>
      <c r="M1292" s="98">
        <f>IF(B1292="","",DATE(YEAR(B1292),MONTH(B1292),1))</f>
        <v/>
      </c>
      <c r="N1292" s="86">
        <f>IF(OR(B1292="",D1292=""),"","CNT-"&amp;TEXT(ROW()-5,"00000"))</f>
        <v/>
      </c>
      <c r="O1292" s="86">
        <f>IF(P1292="","",D1292&amp;"|"&amp;P1292)</f>
        <v/>
      </c>
      <c r="P1292" s="86">
        <f>IF(OR(D1292="",F1292=""),"",COUNTIFS($D$6:D1292,D1292,$F$6:F1292,"&lt;&gt;"))</f>
        <v/>
      </c>
    </row>
    <row r="1293" ht="20" customHeight="1">
      <c r="B1293" s="93" t="n"/>
      <c r="C1293" s="94">
        <f>IF(B1293="","",WEEKNUM(B1293,21))</f>
        <v/>
      </c>
      <c r="D1293" s="95" t="n"/>
      <c r="E1293" s="86">
        <f>IF(D1293="","",IFERROR(INDEX(Eng_Item,MATCH(D1293,Eng_Label,0)),"not in list"))</f>
        <v/>
      </c>
      <c r="F1293" s="96" t="n"/>
      <c r="G1293" s="87">
        <f>IF(OR(P1293="",N(P1293)&lt;=1),"",INDEX($F$6:$F$3005,MATCH(D1293&amp;"|"&amp;(P1293-1),$O$6:$O$3005,0)))</f>
        <v/>
      </c>
      <c r="H1293" s="87">
        <f>IF(G1293="","",MAX(0,G1293-F1293))</f>
        <v/>
      </c>
      <c r="I1293" s="95" t="n"/>
      <c r="J1293" s="87">
        <f>IF(D1293="","",IFERROR(INDEX(Eng_PAR,MATCH(D1293,Eng_Label,0)),""))</f>
        <v/>
      </c>
      <c r="K1293" s="97">
        <f>IF(OR(F1293="",J1293=""),"",F1293-J1293)</f>
        <v/>
      </c>
      <c r="L1293" s="86">
        <f>IF(OR(F1293="",J1293="",N(J1293)=0),"",IF(F1293/J1293&lt;=cfg_Crit,"CRITICAL",IF(F1293/J1293&lt;=cfg_Low,"LOW","OK")))</f>
        <v/>
      </c>
      <c r="M1293" s="98">
        <f>IF(B1293="","",DATE(YEAR(B1293),MONTH(B1293),1))</f>
        <v/>
      </c>
      <c r="N1293" s="86">
        <f>IF(OR(B1293="",D1293=""),"","CNT-"&amp;TEXT(ROW()-5,"00000"))</f>
        <v/>
      </c>
      <c r="O1293" s="86">
        <f>IF(P1293="","",D1293&amp;"|"&amp;P1293)</f>
        <v/>
      </c>
      <c r="P1293" s="86">
        <f>IF(OR(D1293="",F1293=""),"",COUNTIFS($D$6:D1293,D1293,$F$6:F1293,"&lt;&gt;"))</f>
        <v/>
      </c>
    </row>
    <row r="1294" ht="20" customHeight="1">
      <c r="B1294" s="93" t="n"/>
      <c r="C1294" s="94">
        <f>IF(B1294="","",WEEKNUM(B1294,21))</f>
        <v/>
      </c>
      <c r="D1294" s="95" t="n"/>
      <c r="E1294" s="86">
        <f>IF(D1294="","",IFERROR(INDEX(Eng_Item,MATCH(D1294,Eng_Label,0)),"not in list"))</f>
        <v/>
      </c>
      <c r="F1294" s="96" t="n"/>
      <c r="G1294" s="87">
        <f>IF(OR(P1294="",N(P1294)&lt;=1),"",INDEX($F$6:$F$3005,MATCH(D1294&amp;"|"&amp;(P1294-1),$O$6:$O$3005,0)))</f>
        <v/>
      </c>
      <c r="H1294" s="87">
        <f>IF(G1294="","",MAX(0,G1294-F1294))</f>
        <v/>
      </c>
      <c r="I1294" s="95" t="n"/>
      <c r="J1294" s="87">
        <f>IF(D1294="","",IFERROR(INDEX(Eng_PAR,MATCH(D1294,Eng_Label,0)),""))</f>
        <v/>
      </c>
      <c r="K1294" s="97">
        <f>IF(OR(F1294="",J1294=""),"",F1294-J1294)</f>
        <v/>
      </c>
      <c r="L1294" s="86">
        <f>IF(OR(F1294="",J1294="",N(J1294)=0),"",IF(F1294/J1294&lt;=cfg_Crit,"CRITICAL",IF(F1294/J1294&lt;=cfg_Low,"LOW","OK")))</f>
        <v/>
      </c>
      <c r="M1294" s="98">
        <f>IF(B1294="","",DATE(YEAR(B1294),MONTH(B1294),1))</f>
        <v/>
      </c>
      <c r="N1294" s="86">
        <f>IF(OR(B1294="",D1294=""),"","CNT-"&amp;TEXT(ROW()-5,"00000"))</f>
        <v/>
      </c>
      <c r="O1294" s="86">
        <f>IF(P1294="","",D1294&amp;"|"&amp;P1294)</f>
        <v/>
      </c>
      <c r="P1294" s="86">
        <f>IF(OR(D1294="",F1294=""),"",COUNTIFS($D$6:D1294,D1294,$F$6:F1294,"&lt;&gt;"))</f>
        <v/>
      </c>
    </row>
    <row r="1295" ht="20" customHeight="1">
      <c r="B1295" s="93" t="n"/>
      <c r="C1295" s="94">
        <f>IF(B1295="","",WEEKNUM(B1295,21))</f>
        <v/>
      </c>
      <c r="D1295" s="95" t="n"/>
      <c r="E1295" s="86">
        <f>IF(D1295="","",IFERROR(INDEX(Eng_Item,MATCH(D1295,Eng_Label,0)),"not in list"))</f>
        <v/>
      </c>
      <c r="F1295" s="96" t="n"/>
      <c r="G1295" s="87">
        <f>IF(OR(P1295="",N(P1295)&lt;=1),"",INDEX($F$6:$F$3005,MATCH(D1295&amp;"|"&amp;(P1295-1),$O$6:$O$3005,0)))</f>
        <v/>
      </c>
      <c r="H1295" s="87">
        <f>IF(G1295="","",MAX(0,G1295-F1295))</f>
        <v/>
      </c>
      <c r="I1295" s="95" t="n"/>
      <c r="J1295" s="87">
        <f>IF(D1295="","",IFERROR(INDEX(Eng_PAR,MATCH(D1295,Eng_Label,0)),""))</f>
        <v/>
      </c>
      <c r="K1295" s="97">
        <f>IF(OR(F1295="",J1295=""),"",F1295-J1295)</f>
        <v/>
      </c>
      <c r="L1295" s="86">
        <f>IF(OR(F1295="",J1295="",N(J1295)=0),"",IF(F1295/J1295&lt;=cfg_Crit,"CRITICAL",IF(F1295/J1295&lt;=cfg_Low,"LOW","OK")))</f>
        <v/>
      </c>
      <c r="M1295" s="98">
        <f>IF(B1295="","",DATE(YEAR(B1295),MONTH(B1295),1))</f>
        <v/>
      </c>
      <c r="N1295" s="86">
        <f>IF(OR(B1295="",D1295=""),"","CNT-"&amp;TEXT(ROW()-5,"00000"))</f>
        <v/>
      </c>
      <c r="O1295" s="86">
        <f>IF(P1295="","",D1295&amp;"|"&amp;P1295)</f>
        <v/>
      </c>
      <c r="P1295" s="86">
        <f>IF(OR(D1295="",F1295=""),"",COUNTIFS($D$6:D1295,D1295,$F$6:F1295,"&lt;&gt;"))</f>
        <v/>
      </c>
    </row>
    <row r="1296" ht="20" customHeight="1">
      <c r="B1296" s="93" t="n"/>
      <c r="C1296" s="94">
        <f>IF(B1296="","",WEEKNUM(B1296,21))</f>
        <v/>
      </c>
      <c r="D1296" s="95" t="n"/>
      <c r="E1296" s="86">
        <f>IF(D1296="","",IFERROR(INDEX(Eng_Item,MATCH(D1296,Eng_Label,0)),"not in list"))</f>
        <v/>
      </c>
      <c r="F1296" s="96" t="n"/>
      <c r="G1296" s="87">
        <f>IF(OR(P1296="",N(P1296)&lt;=1),"",INDEX($F$6:$F$3005,MATCH(D1296&amp;"|"&amp;(P1296-1),$O$6:$O$3005,0)))</f>
        <v/>
      </c>
      <c r="H1296" s="87">
        <f>IF(G1296="","",MAX(0,G1296-F1296))</f>
        <v/>
      </c>
      <c r="I1296" s="95" t="n"/>
      <c r="J1296" s="87">
        <f>IF(D1296="","",IFERROR(INDEX(Eng_PAR,MATCH(D1296,Eng_Label,0)),""))</f>
        <v/>
      </c>
      <c r="K1296" s="97">
        <f>IF(OR(F1296="",J1296=""),"",F1296-J1296)</f>
        <v/>
      </c>
      <c r="L1296" s="86">
        <f>IF(OR(F1296="",J1296="",N(J1296)=0),"",IF(F1296/J1296&lt;=cfg_Crit,"CRITICAL",IF(F1296/J1296&lt;=cfg_Low,"LOW","OK")))</f>
        <v/>
      </c>
      <c r="M1296" s="98">
        <f>IF(B1296="","",DATE(YEAR(B1296),MONTH(B1296),1))</f>
        <v/>
      </c>
      <c r="N1296" s="86">
        <f>IF(OR(B1296="",D1296=""),"","CNT-"&amp;TEXT(ROW()-5,"00000"))</f>
        <v/>
      </c>
      <c r="O1296" s="86">
        <f>IF(P1296="","",D1296&amp;"|"&amp;P1296)</f>
        <v/>
      </c>
      <c r="P1296" s="86">
        <f>IF(OR(D1296="",F1296=""),"",COUNTIFS($D$6:D1296,D1296,$F$6:F1296,"&lt;&gt;"))</f>
        <v/>
      </c>
    </row>
    <row r="1297" ht="20" customHeight="1">
      <c r="B1297" s="93" t="n"/>
      <c r="C1297" s="94">
        <f>IF(B1297="","",WEEKNUM(B1297,21))</f>
        <v/>
      </c>
      <c r="D1297" s="95" t="n"/>
      <c r="E1297" s="86">
        <f>IF(D1297="","",IFERROR(INDEX(Eng_Item,MATCH(D1297,Eng_Label,0)),"not in list"))</f>
        <v/>
      </c>
      <c r="F1297" s="96" t="n"/>
      <c r="G1297" s="87">
        <f>IF(OR(P1297="",N(P1297)&lt;=1),"",INDEX($F$6:$F$3005,MATCH(D1297&amp;"|"&amp;(P1297-1),$O$6:$O$3005,0)))</f>
        <v/>
      </c>
      <c r="H1297" s="87">
        <f>IF(G1297="","",MAX(0,G1297-F1297))</f>
        <v/>
      </c>
      <c r="I1297" s="95" t="n"/>
      <c r="J1297" s="87">
        <f>IF(D1297="","",IFERROR(INDEX(Eng_PAR,MATCH(D1297,Eng_Label,0)),""))</f>
        <v/>
      </c>
      <c r="K1297" s="97">
        <f>IF(OR(F1297="",J1297=""),"",F1297-J1297)</f>
        <v/>
      </c>
      <c r="L1297" s="86">
        <f>IF(OR(F1297="",J1297="",N(J1297)=0),"",IF(F1297/J1297&lt;=cfg_Crit,"CRITICAL",IF(F1297/J1297&lt;=cfg_Low,"LOW","OK")))</f>
        <v/>
      </c>
      <c r="M1297" s="98">
        <f>IF(B1297="","",DATE(YEAR(B1297),MONTH(B1297),1))</f>
        <v/>
      </c>
      <c r="N1297" s="86">
        <f>IF(OR(B1297="",D1297=""),"","CNT-"&amp;TEXT(ROW()-5,"00000"))</f>
        <v/>
      </c>
      <c r="O1297" s="86">
        <f>IF(P1297="","",D1297&amp;"|"&amp;P1297)</f>
        <v/>
      </c>
      <c r="P1297" s="86">
        <f>IF(OR(D1297="",F1297=""),"",COUNTIFS($D$6:D1297,D1297,$F$6:F1297,"&lt;&gt;"))</f>
        <v/>
      </c>
    </row>
    <row r="1298" ht="20" customHeight="1">
      <c r="B1298" s="93" t="n"/>
      <c r="C1298" s="94">
        <f>IF(B1298="","",WEEKNUM(B1298,21))</f>
        <v/>
      </c>
      <c r="D1298" s="95" t="n"/>
      <c r="E1298" s="86">
        <f>IF(D1298="","",IFERROR(INDEX(Eng_Item,MATCH(D1298,Eng_Label,0)),"not in list"))</f>
        <v/>
      </c>
      <c r="F1298" s="96" t="n"/>
      <c r="G1298" s="87">
        <f>IF(OR(P1298="",N(P1298)&lt;=1),"",INDEX($F$6:$F$3005,MATCH(D1298&amp;"|"&amp;(P1298-1),$O$6:$O$3005,0)))</f>
        <v/>
      </c>
      <c r="H1298" s="87">
        <f>IF(G1298="","",MAX(0,G1298-F1298))</f>
        <v/>
      </c>
      <c r="I1298" s="95" t="n"/>
      <c r="J1298" s="87">
        <f>IF(D1298="","",IFERROR(INDEX(Eng_PAR,MATCH(D1298,Eng_Label,0)),""))</f>
        <v/>
      </c>
      <c r="K1298" s="97">
        <f>IF(OR(F1298="",J1298=""),"",F1298-J1298)</f>
        <v/>
      </c>
      <c r="L1298" s="86">
        <f>IF(OR(F1298="",J1298="",N(J1298)=0),"",IF(F1298/J1298&lt;=cfg_Crit,"CRITICAL",IF(F1298/J1298&lt;=cfg_Low,"LOW","OK")))</f>
        <v/>
      </c>
      <c r="M1298" s="98">
        <f>IF(B1298="","",DATE(YEAR(B1298),MONTH(B1298),1))</f>
        <v/>
      </c>
      <c r="N1298" s="86">
        <f>IF(OR(B1298="",D1298=""),"","CNT-"&amp;TEXT(ROW()-5,"00000"))</f>
        <v/>
      </c>
      <c r="O1298" s="86">
        <f>IF(P1298="","",D1298&amp;"|"&amp;P1298)</f>
        <v/>
      </c>
      <c r="P1298" s="86">
        <f>IF(OR(D1298="",F1298=""),"",COUNTIFS($D$6:D1298,D1298,$F$6:F1298,"&lt;&gt;"))</f>
        <v/>
      </c>
    </row>
    <row r="1299" ht="20" customHeight="1">
      <c r="B1299" s="93" t="n"/>
      <c r="C1299" s="94">
        <f>IF(B1299="","",WEEKNUM(B1299,21))</f>
        <v/>
      </c>
      <c r="D1299" s="95" t="n"/>
      <c r="E1299" s="86">
        <f>IF(D1299="","",IFERROR(INDEX(Eng_Item,MATCH(D1299,Eng_Label,0)),"not in list"))</f>
        <v/>
      </c>
      <c r="F1299" s="96" t="n"/>
      <c r="G1299" s="87">
        <f>IF(OR(P1299="",N(P1299)&lt;=1),"",INDEX($F$6:$F$3005,MATCH(D1299&amp;"|"&amp;(P1299-1),$O$6:$O$3005,0)))</f>
        <v/>
      </c>
      <c r="H1299" s="87">
        <f>IF(G1299="","",MAX(0,G1299-F1299))</f>
        <v/>
      </c>
      <c r="I1299" s="95" t="n"/>
      <c r="J1299" s="87">
        <f>IF(D1299="","",IFERROR(INDEX(Eng_PAR,MATCH(D1299,Eng_Label,0)),""))</f>
        <v/>
      </c>
      <c r="K1299" s="97">
        <f>IF(OR(F1299="",J1299=""),"",F1299-J1299)</f>
        <v/>
      </c>
      <c r="L1299" s="86">
        <f>IF(OR(F1299="",J1299="",N(J1299)=0),"",IF(F1299/J1299&lt;=cfg_Crit,"CRITICAL",IF(F1299/J1299&lt;=cfg_Low,"LOW","OK")))</f>
        <v/>
      </c>
      <c r="M1299" s="98">
        <f>IF(B1299="","",DATE(YEAR(B1299),MONTH(B1299),1))</f>
        <v/>
      </c>
      <c r="N1299" s="86">
        <f>IF(OR(B1299="",D1299=""),"","CNT-"&amp;TEXT(ROW()-5,"00000"))</f>
        <v/>
      </c>
      <c r="O1299" s="86">
        <f>IF(P1299="","",D1299&amp;"|"&amp;P1299)</f>
        <v/>
      </c>
      <c r="P1299" s="86">
        <f>IF(OR(D1299="",F1299=""),"",COUNTIFS($D$6:D1299,D1299,$F$6:F1299,"&lt;&gt;"))</f>
        <v/>
      </c>
    </row>
    <row r="1300" ht="20" customHeight="1">
      <c r="B1300" s="93" t="n"/>
      <c r="C1300" s="94">
        <f>IF(B1300="","",WEEKNUM(B1300,21))</f>
        <v/>
      </c>
      <c r="D1300" s="95" t="n"/>
      <c r="E1300" s="86">
        <f>IF(D1300="","",IFERROR(INDEX(Eng_Item,MATCH(D1300,Eng_Label,0)),"not in list"))</f>
        <v/>
      </c>
      <c r="F1300" s="96" t="n"/>
      <c r="G1300" s="87">
        <f>IF(OR(P1300="",N(P1300)&lt;=1),"",INDEX($F$6:$F$3005,MATCH(D1300&amp;"|"&amp;(P1300-1),$O$6:$O$3005,0)))</f>
        <v/>
      </c>
      <c r="H1300" s="87">
        <f>IF(G1300="","",MAX(0,G1300-F1300))</f>
        <v/>
      </c>
      <c r="I1300" s="95" t="n"/>
      <c r="J1300" s="87">
        <f>IF(D1300="","",IFERROR(INDEX(Eng_PAR,MATCH(D1300,Eng_Label,0)),""))</f>
        <v/>
      </c>
      <c r="K1300" s="97">
        <f>IF(OR(F1300="",J1300=""),"",F1300-J1300)</f>
        <v/>
      </c>
      <c r="L1300" s="86">
        <f>IF(OR(F1300="",J1300="",N(J1300)=0),"",IF(F1300/J1300&lt;=cfg_Crit,"CRITICAL",IF(F1300/J1300&lt;=cfg_Low,"LOW","OK")))</f>
        <v/>
      </c>
      <c r="M1300" s="98">
        <f>IF(B1300="","",DATE(YEAR(B1300),MONTH(B1300),1))</f>
        <v/>
      </c>
      <c r="N1300" s="86">
        <f>IF(OR(B1300="",D1300=""),"","CNT-"&amp;TEXT(ROW()-5,"00000"))</f>
        <v/>
      </c>
      <c r="O1300" s="86">
        <f>IF(P1300="","",D1300&amp;"|"&amp;P1300)</f>
        <v/>
      </c>
      <c r="P1300" s="86">
        <f>IF(OR(D1300="",F1300=""),"",COUNTIFS($D$6:D1300,D1300,$F$6:F1300,"&lt;&gt;"))</f>
        <v/>
      </c>
    </row>
    <row r="1301" ht="20" customHeight="1">
      <c r="B1301" s="93" t="n"/>
      <c r="C1301" s="94">
        <f>IF(B1301="","",WEEKNUM(B1301,21))</f>
        <v/>
      </c>
      <c r="D1301" s="95" t="n"/>
      <c r="E1301" s="86">
        <f>IF(D1301="","",IFERROR(INDEX(Eng_Item,MATCH(D1301,Eng_Label,0)),"not in list"))</f>
        <v/>
      </c>
      <c r="F1301" s="96" t="n"/>
      <c r="G1301" s="87">
        <f>IF(OR(P1301="",N(P1301)&lt;=1),"",INDEX($F$6:$F$3005,MATCH(D1301&amp;"|"&amp;(P1301-1),$O$6:$O$3005,0)))</f>
        <v/>
      </c>
      <c r="H1301" s="87">
        <f>IF(G1301="","",MAX(0,G1301-F1301))</f>
        <v/>
      </c>
      <c r="I1301" s="95" t="n"/>
      <c r="J1301" s="87">
        <f>IF(D1301="","",IFERROR(INDEX(Eng_PAR,MATCH(D1301,Eng_Label,0)),""))</f>
        <v/>
      </c>
      <c r="K1301" s="97">
        <f>IF(OR(F1301="",J1301=""),"",F1301-J1301)</f>
        <v/>
      </c>
      <c r="L1301" s="86">
        <f>IF(OR(F1301="",J1301="",N(J1301)=0),"",IF(F1301/J1301&lt;=cfg_Crit,"CRITICAL",IF(F1301/J1301&lt;=cfg_Low,"LOW","OK")))</f>
        <v/>
      </c>
      <c r="M1301" s="98">
        <f>IF(B1301="","",DATE(YEAR(B1301),MONTH(B1301),1))</f>
        <v/>
      </c>
      <c r="N1301" s="86">
        <f>IF(OR(B1301="",D1301=""),"","CNT-"&amp;TEXT(ROW()-5,"00000"))</f>
        <v/>
      </c>
      <c r="O1301" s="86">
        <f>IF(P1301="","",D1301&amp;"|"&amp;P1301)</f>
        <v/>
      </c>
      <c r="P1301" s="86">
        <f>IF(OR(D1301="",F1301=""),"",COUNTIFS($D$6:D1301,D1301,$F$6:F1301,"&lt;&gt;"))</f>
        <v/>
      </c>
    </row>
    <row r="1302" ht="20" customHeight="1">
      <c r="B1302" s="93" t="n"/>
      <c r="C1302" s="94">
        <f>IF(B1302="","",WEEKNUM(B1302,21))</f>
        <v/>
      </c>
      <c r="D1302" s="95" t="n"/>
      <c r="E1302" s="86">
        <f>IF(D1302="","",IFERROR(INDEX(Eng_Item,MATCH(D1302,Eng_Label,0)),"not in list"))</f>
        <v/>
      </c>
      <c r="F1302" s="96" t="n"/>
      <c r="G1302" s="87">
        <f>IF(OR(P1302="",N(P1302)&lt;=1),"",INDEX($F$6:$F$3005,MATCH(D1302&amp;"|"&amp;(P1302-1),$O$6:$O$3005,0)))</f>
        <v/>
      </c>
      <c r="H1302" s="87">
        <f>IF(G1302="","",MAX(0,G1302-F1302))</f>
        <v/>
      </c>
      <c r="I1302" s="95" t="n"/>
      <c r="J1302" s="87">
        <f>IF(D1302="","",IFERROR(INDEX(Eng_PAR,MATCH(D1302,Eng_Label,0)),""))</f>
        <v/>
      </c>
      <c r="K1302" s="97">
        <f>IF(OR(F1302="",J1302=""),"",F1302-J1302)</f>
        <v/>
      </c>
      <c r="L1302" s="86">
        <f>IF(OR(F1302="",J1302="",N(J1302)=0),"",IF(F1302/J1302&lt;=cfg_Crit,"CRITICAL",IF(F1302/J1302&lt;=cfg_Low,"LOW","OK")))</f>
        <v/>
      </c>
      <c r="M1302" s="98">
        <f>IF(B1302="","",DATE(YEAR(B1302),MONTH(B1302),1))</f>
        <v/>
      </c>
      <c r="N1302" s="86">
        <f>IF(OR(B1302="",D1302=""),"","CNT-"&amp;TEXT(ROW()-5,"00000"))</f>
        <v/>
      </c>
      <c r="O1302" s="86">
        <f>IF(P1302="","",D1302&amp;"|"&amp;P1302)</f>
        <v/>
      </c>
      <c r="P1302" s="86">
        <f>IF(OR(D1302="",F1302=""),"",COUNTIFS($D$6:D1302,D1302,$F$6:F1302,"&lt;&gt;"))</f>
        <v/>
      </c>
    </row>
    <row r="1303" ht="20" customHeight="1">
      <c r="B1303" s="93" t="n"/>
      <c r="C1303" s="94">
        <f>IF(B1303="","",WEEKNUM(B1303,21))</f>
        <v/>
      </c>
      <c r="D1303" s="95" t="n"/>
      <c r="E1303" s="86">
        <f>IF(D1303="","",IFERROR(INDEX(Eng_Item,MATCH(D1303,Eng_Label,0)),"not in list"))</f>
        <v/>
      </c>
      <c r="F1303" s="96" t="n"/>
      <c r="G1303" s="87">
        <f>IF(OR(P1303="",N(P1303)&lt;=1),"",INDEX($F$6:$F$3005,MATCH(D1303&amp;"|"&amp;(P1303-1),$O$6:$O$3005,0)))</f>
        <v/>
      </c>
      <c r="H1303" s="87">
        <f>IF(G1303="","",MAX(0,G1303-F1303))</f>
        <v/>
      </c>
      <c r="I1303" s="95" t="n"/>
      <c r="J1303" s="87">
        <f>IF(D1303="","",IFERROR(INDEX(Eng_PAR,MATCH(D1303,Eng_Label,0)),""))</f>
        <v/>
      </c>
      <c r="K1303" s="97">
        <f>IF(OR(F1303="",J1303=""),"",F1303-J1303)</f>
        <v/>
      </c>
      <c r="L1303" s="86">
        <f>IF(OR(F1303="",J1303="",N(J1303)=0),"",IF(F1303/J1303&lt;=cfg_Crit,"CRITICAL",IF(F1303/J1303&lt;=cfg_Low,"LOW","OK")))</f>
        <v/>
      </c>
      <c r="M1303" s="98">
        <f>IF(B1303="","",DATE(YEAR(B1303),MONTH(B1303),1))</f>
        <v/>
      </c>
      <c r="N1303" s="86">
        <f>IF(OR(B1303="",D1303=""),"","CNT-"&amp;TEXT(ROW()-5,"00000"))</f>
        <v/>
      </c>
      <c r="O1303" s="86">
        <f>IF(P1303="","",D1303&amp;"|"&amp;P1303)</f>
        <v/>
      </c>
      <c r="P1303" s="86">
        <f>IF(OR(D1303="",F1303=""),"",COUNTIFS($D$6:D1303,D1303,$F$6:F1303,"&lt;&gt;"))</f>
        <v/>
      </c>
    </row>
    <row r="1304" ht="20" customHeight="1">
      <c r="B1304" s="93" t="n"/>
      <c r="C1304" s="94">
        <f>IF(B1304="","",WEEKNUM(B1304,21))</f>
        <v/>
      </c>
      <c r="D1304" s="95" t="n"/>
      <c r="E1304" s="86">
        <f>IF(D1304="","",IFERROR(INDEX(Eng_Item,MATCH(D1304,Eng_Label,0)),"not in list"))</f>
        <v/>
      </c>
      <c r="F1304" s="96" t="n"/>
      <c r="G1304" s="87">
        <f>IF(OR(P1304="",N(P1304)&lt;=1),"",INDEX($F$6:$F$3005,MATCH(D1304&amp;"|"&amp;(P1304-1),$O$6:$O$3005,0)))</f>
        <v/>
      </c>
      <c r="H1304" s="87">
        <f>IF(G1304="","",MAX(0,G1304-F1304))</f>
        <v/>
      </c>
      <c r="I1304" s="95" t="n"/>
      <c r="J1304" s="87">
        <f>IF(D1304="","",IFERROR(INDEX(Eng_PAR,MATCH(D1304,Eng_Label,0)),""))</f>
        <v/>
      </c>
      <c r="K1304" s="97">
        <f>IF(OR(F1304="",J1304=""),"",F1304-J1304)</f>
        <v/>
      </c>
      <c r="L1304" s="86">
        <f>IF(OR(F1304="",J1304="",N(J1304)=0),"",IF(F1304/J1304&lt;=cfg_Crit,"CRITICAL",IF(F1304/J1304&lt;=cfg_Low,"LOW","OK")))</f>
        <v/>
      </c>
      <c r="M1304" s="98">
        <f>IF(B1304="","",DATE(YEAR(B1304),MONTH(B1304),1))</f>
        <v/>
      </c>
      <c r="N1304" s="86">
        <f>IF(OR(B1304="",D1304=""),"","CNT-"&amp;TEXT(ROW()-5,"00000"))</f>
        <v/>
      </c>
      <c r="O1304" s="86">
        <f>IF(P1304="","",D1304&amp;"|"&amp;P1304)</f>
        <v/>
      </c>
      <c r="P1304" s="86">
        <f>IF(OR(D1304="",F1304=""),"",COUNTIFS($D$6:D1304,D1304,$F$6:F1304,"&lt;&gt;"))</f>
        <v/>
      </c>
    </row>
    <row r="1305" ht="20" customHeight="1">
      <c r="B1305" s="93" t="n"/>
      <c r="C1305" s="94">
        <f>IF(B1305="","",WEEKNUM(B1305,21))</f>
        <v/>
      </c>
      <c r="D1305" s="95" t="n"/>
      <c r="E1305" s="86">
        <f>IF(D1305="","",IFERROR(INDEX(Eng_Item,MATCH(D1305,Eng_Label,0)),"not in list"))</f>
        <v/>
      </c>
      <c r="F1305" s="96" t="n"/>
      <c r="G1305" s="87">
        <f>IF(OR(P1305="",N(P1305)&lt;=1),"",INDEX($F$6:$F$3005,MATCH(D1305&amp;"|"&amp;(P1305-1),$O$6:$O$3005,0)))</f>
        <v/>
      </c>
      <c r="H1305" s="87">
        <f>IF(G1305="","",MAX(0,G1305-F1305))</f>
        <v/>
      </c>
      <c r="I1305" s="95" t="n"/>
      <c r="J1305" s="87">
        <f>IF(D1305="","",IFERROR(INDEX(Eng_PAR,MATCH(D1305,Eng_Label,0)),""))</f>
        <v/>
      </c>
      <c r="K1305" s="97">
        <f>IF(OR(F1305="",J1305=""),"",F1305-J1305)</f>
        <v/>
      </c>
      <c r="L1305" s="86">
        <f>IF(OR(F1305="",J1305="",N(J1305)=0),"",IF(F1305/J1305&lt;=cfg_Crit,"CRITICAL",IF(F1305/J1305&lt;=cfg_Low,"LOW","OK")))</f>
        <v/>
      </c>
      <c r="M1305" s="98">
        <f>IF(B1305="","",DATE(YEAR(B1305),MONTH(B1305),1))</f>
        <v/>
      </c>
      <c r="N1305" s="86">
        <f>IF(OR(B1305="",D1305=""),"","CNT-"&amp;TEXT(ROW()-5,"00000"))</f>
        <v/>
      </c>
      <c r="O1305" s="86">
        <f>IF(P1305="","",D1305&amp;"|"&amp;P1305)</f>
        <v/>
      </c>
      <c r="P1305" s="86">
        <f>IF(OR(D1305="",F1305=""),"",COUNTIFS($D$6:D1305,D1305,$F$6:F1305,"&lt;&gt;"))</f>
        <v/>
      </c>
    </row>
    <row r="1306" ht="20" customHeight="1">
      <c r="B1306" s="93" t="n"/>
      <c r="C1306" s="94">
        <f>IF(B1306="","",WEEKNUM(B1306,21))</f>
        <v/>
      </c>
      <c r="D1306" s="95" t="n"/>
      <c r="E1306" s="86">
        <f>IF(D1306="","",IFERROR(INDEX(Eng_Item,MATCH(D1306,Eng_Label,0)),"not in list"))</f>
        <v/>
      </c>
      <c r="F1306" s="96" t="n"/>
      <c r="G1306" s="87">
        <f>IF(OR(P1306="",N(P1306)&lt;=1),"",INDEX($F$6:$F$3005,MATCH(D1306&amp;"|"&amp;(P1306-1),$O$6:$O$3005,0)))</f>
        <v/>
      </c>
      <c r="H1306" s="87">
        <f>IF(G1306="","",MAX(0,G1306-F1306))</f>
        <v/>
      </c>
      <c r="I1306" s="95" t="n"/>
      <c r="J1306" s="87">
        <f>IF(D1306="","",IFERROR(INDEX(Eng_PAR,MATCH(D1306,Eng_Label,0)),""))</f>
        <v/>
      </c>
      <c r="K1306" s="97">
        <f>IF(OR(F1306="",J1306=""),"",F1306-J1306)</f>
        <v/>
      </c>
      <c r="L1306" s="86">
        <f>IF(OR(F1306="",J1306="",N(J1306)=0),"",IF(F1306/J1306&lt;=cfg_Crit,"CRITICAL",IF(F1306/J1306&lt;=cfg_Low,"LOW","OK")))</f>
        <v/>
      </c>
      <c r="M1306" s="98">
        <f>IF(B1306="","",DATE(YEAR(B1306),MONTH(B1306),1))</f>
        <v/>
      </c>
      <c r="N1306" s="86">
        <f>IF(OR(B1306="",D1306=""),"","CNT-"&amp;TEXT(ROW()-5,"00000"))</f>
        <v/>
      </c>
      <c r="O1306" s="86">
        <f>IF(P1306="","",D1306&amp;"|"&amp;P1306)</f>
        <v/>
      </c>
      <c r="P1306" s="86">
        <f>IF(OR(D1306="",F1306=""),"",COUNTIFS($D$6:D1306,D1306,$F$6:F1306,"&lt;&gt;"))</f>
        <v/>
      </c>
    </row>
    <row r="1307" ht="20" customHeight="1">
      <c r="B1307" s="93" t="n"/>
      <c r="C1307" s="94">
        <f>IF(B1307="","",WEEKNUM(B1307,21))</f>
        <v/>
      </c>
      <c r="D1307" s="95" t="n"/>
      <c r="E1307" s="86">
        <f>IF(D1307="","",IFERROR(INDEX(Eng_Item,MATCH(D1307,Eng_Label,0)),"not in list"))</f>
        <v/>
      </c>
      <c r="F1307" s="96" t="n"/>
      <c r="G1307" s="87">
        <f>IF(OR(P1307="",N(P1307)&lt;=1),"",INDEX($F$6:$F$3005,MATCH(D1307&amp;"|"&amp;(P1307-1),$O$6:$O$3005,0)))</f>
        <v/>
      </c>
      <c r="H1307" s="87">
        <f>IF(G1307="","",MAX(0,G1307-F1307))</f>
        <v/>
      </c>
      <c r="I1307" s="95" t="n"/>
      <c r="J1307" s="87">
        <f>IF(D1307="","",IFERROR(INDEX(Eng_PAR,MATCH(D1307,Eng_Label,0)),""))</f>
        <v/>
      </c>
      <c r="K1307" s="97">
        <f>IF(OR(F1307="",J1307=""),"",F1307-J1307)</f>
        <v/>
      </c>
      <c r="L1307" s="86">
        <f>IF(OR(F1307="",J1307="",N(J1307)=0),"",IF(F1307/J1307&lt;=cfg_Crit,"CRITICAL",IF(F1307/J1307&lt;=cfg_Low,"LOW","OK")))</f>
        <v/>
      </c>
      <c r="M1307" s="98">
        <f>IF(B1307="","",DATE(YEAR(B1307),MONTH(B1307),1))</f>
        <v/>
      </c>
      <c r="N1307" s="86">
        <f>IF(OR(B1307="",D1307=""),"","CNT-"&amp;TEXT(ROW()-5,"00000"))</f>
        <v/>
      </c>
      <c r="O1307" s="86">
        <f>IF(P1307="","",D1307&amp;"|"&amp;P1307)</f>
        <v/>
      </c>
      <c r="P1307" s="86">
        <f>IF(OR(D1307="",F1307=""),"",COUNTIFS($D$6:D1307,D1307,$F$6:F1307,"&lt;&gt;"))</f>
        <v/>
      </c>
    </row>
    <row r="1308" ht="20" customHeight="1">
      <c r="B1308" s="93" t="n"/>
      <c r="C1308" s="94">
        <f>IF(B1308="","",WEEKNUM(B1308,21))</f>
        <v/>
      </c>
      <c r="D1308" s="95" t="n"/>
      <c r="E1308" s="86">
        <f>IF(D1308="","",IFERROR(INDEX(Eng_Item,MATCH(D1308,Eng_Label,0)),"not in list"))</f>
        <v/>
      </c>
      <c r="F1308" s="96" t="n"/>
      <c r="G1308" s="87">
        <f>IF(OR(P1308="",N(P1308)&lt;=1),"",INDEX($F$6:$F$3005,MATCH(D1308&amp;"|"&amp;(P1308-1),$O$6:$O$3005,0)))</f>
        <v/>
      </c>
      <c r="H1308" s="87">
        <f>IF(G1308="","",MAX(0,G1308-F1308))</f>
        <v/>
      </c>
      <c r="I1308" s="95" t="n"/>
      <c r="J1308" s="87">
        <f>IF(D1308="","",IFERROR(INDEX(Eng_PAR,MATCH(D1308,Eng_Label,0)),""))</f>
        <v/>
      </c>
      <c r="K1308" s="97">
        <f>IF(OR(F1308="",J1308=""),"",F1308-J1308)</f>
        <v/>
      </c>
      <c r="L1308" s="86">
        <f>IF(OR(F1308="",J1308="",N(J1308)=0),"",IF(F1308/J1308&lt;=cfg_Crit,"CRITICAL",IF(F1308/J1308&lt;=cfg_Low,"LOW","OK")))</f>
        <v/>
      </c>
      <c r="M1308" s="98">
        <f>IF(B1308="","",DATE(YEAR(B1308),MONTH(B1308),1))</f>
        <v/>
      </c>
      <c r="N1308" s="86">
        <f>IF(OR(B1308="",D1308=""),"","CNT-"&amp;TEXT(ROW()-5,"00000"))</f>
        <v/>
      </c>
      <c r="O1308" s="86">
        <f>IF(P1308="","",D1308&amp;"|"&amp;P1308)</f>
        <v/>
      </c>
      <c r="P1308" s="86">
        <f>IF(OR(D1308="",F1308=""),"",COUNTIFS($D$6:D1308,D1308,$F$6:F1308,"&lt;&gt;"))</f>
        <v/>
      </c>
    </row>
    <row r="1309" ht="20" customHeight="1">
      <c r="B1309" s="93" t="n"/>
      <c r="C1309" s="94">
        <f>IF(B1309="","",WEEKNUM(B1309,21))</f>
        <v/>
      </c>
      <c r="D1309" s="95" t="n"/>
      <c r="E1309" s="86">
        <f>IF(D1309="","",IFERROR(INDEX(Eng_Item,MATCH(D1309,Eng_Label,0)),"not in list"))</f>
        <v/>
      </c>
      <c r="F1309" s="96" t="n"/>
      <c r="G1309" s="87">
        <f>IF(OR(P1309="",N(P1309)&lt;=1),"",INDEX($F$6:$F$3005,MATCH(D1309&amp;"|"&amp;(P1309-1),$O$6:$O$3005,0)))</f>
        <v/>
      </c>
      <c r="H1309" s="87">
        <f>IF(G1309="","",MAX(0,G1309-F1309))</f>
        <v/>
      </c>
      <c r="I1309" s="95" t="n"/>
      <c r="J1309" s="87">
        <f>IF(D1309="","",IFERROR(INDEX(Eng_PAR,MATCH(D1309,Eng_Label,0)),""))</f>
        <v/>
      </c>
      <c r="K1309" s="97">
        <f>IF(OR(F1309="",J1309=""),"",F1309-J1309)</f>
        <v/>
      </c>
      <c r="L1309" s="86">
        <f>IF(OR(F1309="",J1309="",N(J1309)=0),"",IF(F1309/J1309&lt;=cfg_Crit,"CRITICAL",IF(F1309/J1309&lt;=cfg_Low,"LOW","OK")))</f>
        <v/>
      </c>
      <c r="M1309" s="98">
        <f>IF(B1309="","",DATE(YEAR(B1309),MONTH(B1309),1))</f>
        <v/>
      </c>
      <c r="N1309" s="86">
        <f>IF(OR(B1309="",D1309=""),"","CNT-"&amp;TEXT(ROW()-5,"00000"))</f>
        <v/>
      </c>
      <c r="O1309" s="86">
        <f>IF(P1309="","",D1309&amp;"|"&amp;P1309)</f>
        <v/>
      </c>
      <c r="P1309" s="86">
        <f>IF(OR(D1309="",F1309=""),"",COUNTIFS($D$6:D1309,D1309,$F$6:F1309,"&lt;&gt;"))</f>
        <v/>
      </c>
    </row>
    <row r="1310" ht="20" customHeight="1">
      <c r="B1310" s="93" t="n"/>
      <c r="C1310" s="94">
        <f>IF(B1310="","",WEEKNUM(B1310,21))</f>
        <v/>
      </c>
      <c r="D1310" s="95" t="n"/>
      <c r="E1310" s="86">
        <f>IF(D1310="","",IFERROR(INDEX(Eng_Item,MATCH(D1310,Eng_Label,0)),"not in list"))</f>
        <v/>
      </c>
      <c r="F1310" s="96" t="n"/>
      <c r="G1310" s="87">
        <f>IF(OR(P1310="",N(P1310)&lt;=1),"",INDEX($F$6:$F$3005,MATCH(D1310&amp;"|"&amp;(P1310-1),$O$6:$O$3005,0)))</f>
        <v/>
      </c>
      <c r="H1310" s="87">
        <f>IF(G1310="","",MAX(0,G1310-F1310))</f>
        <v/>
      </c>
      <c r="I1310" s="95" t="n"/>
      <c r="J1310" s="87">
        <f>IF(D1310="","",IFERROR(INDEX(Eng_PAR,MATCH(D1310,Eng_Label,0)),""))</f>
        <v/>
      </c>
      <c r="K1310" s="97">
        <f>IF(OR(F1310="",J1310=""),"",F1310-J1310)</f>
        <v/>
      </c>
      <c r="L1310" s="86">
        <f>IF(OR(F1310="",J1310="",N(J1310)=0),"",IF(F1310/J1310&lt;=cfg_Crit,"CRITICAL",IF(F1310/J1310&lt;=cfg_Low,"LOW","OK")))</f>
        <v/>
      </c>
      <c r="M1310" s="98">
        <f>IF(B1310="","",DATE(YEAR(B1310),MONTH(B1310),1))</f>
        <v/>
      </c>
      <c r="N1310" s="86">
        <f>IF(OR(B1310="",D1310=""),"","CNT-"&amp;TEXT(ROW()-5,"00000"))</f>
        <v/>
      </c>
      <c r="O1310" s="86">
        <f>IF(P1310="","",D1310&amp;"|"&amp;P1310)</f>
        <v/>
      </c>
      <c r="P1310" s="86">
        <f>IF(OR(D1310="",F1310=""),"",COUNTIFS($D$6:D1310,D1310,$F$6:F1310,"&lt;&gt;"))</f>
        <v/>
      </c>
    </row>
    <row r="1311" ht="20" customHeight="1">
      <c r="B1311" s="93" t="n"/>
      <c r="C1311" s="94">
        <f>IF(B1311="","",WEEKNUM(B1311,21))</f>
        <v/>
      </c>
      <c r="D1311" s="95" t="n"/>
      <c r="E1311" s="86">
        <f>IF(D1311="","",IFERROR(INDEX(Eng_Item,MATCH(D1311,Eng_Label,0)),"not in list"))</f>
        <v/>
      </c>
      <c r="F1311" s="96" t="n"/>
      <c r="G1311" s="87">
        <f>IF(OR(P1311="",N(P1311)&lt;=1),"",INDEX($F$6:$F$3005,MATCH(D1311&amp;"|"&amp;(P1311-1),$O$6:$O$3005,0)))</f>
        <v/>
      </c>
      <c r="H1311" s="87">
        <f>IF(G1311="","",MAX(0,G1311-F1311))</f>
        <v/>
      </c>
      <c r="I1311" s="95" t="n"/>
      <c r="J1311" s="87">
        <f>IF(D1311="","",IFERROR(INDEX(Eng_PAR,MATCH(D1311,Eng_Label,0)),""))</f>
        <v/>
      </c>
      <c r="K1311" s="97">
        <f>IF(OR(F1311="",J1311=""),"",F1311-J1311)</f>
        <v/>
      </c>
      <c r="L1311" s="86">
        <f>IF(OR(F1311="",J1311="",N(J1311)=0),"",IF(F1311/J1311&lt;=cfg_Crit,"CRITICAL",IF(F1311/J1311&lt;=cfg_Low,"LOW","OK")))</f>
        <v/>
      </c>
      <c r="M1311" s="98">
        <f>IF(B1311="","",DATE(YEAR(B1311),MONTH(B1311),1))</f>
        <v/>
      </c>
      <c r="N1311" s="86">
        <f>IF(OR(B1311="",D1311=""),"","CNT-"&amp;TEXT(ROW()-5,"00000"))</f>
        <v/>
      </c>
      <c r="O1311" s="86">
        <f>IF(P1311="","",D1311&amp;"|"&amp;P1311)</f>
        <v/>
      </c>
      <c r="P1311" s="86">
        <f>IF(OR(D1311="",F1311=""),"",COUNTIFS($D$6:D1311,D1311,$F$6:F1311,"&lt;&gt;"))</f>
        <v/>
      </c>
    </row>
    <row r="1312" ht="20" customHeight="1">
      <c r="B1312" s="93" t="n"/>
      <c r="C1312" s="94">
        <f>IF(B1312="","",WEEKNUM(B1312,21))</f>
        <v/>
      </c>
      <c r="D1312" s="95" t="n"/>
      <c r="E1312" s="86">
        <f>IF(D1312="","",IFERROR(INDEX(Eng_Item,MATCH(D1312,Eng_Label,0)),"not in list"))</f>
        <v/>
      </c>
      <c r="F1312" s="96" t="n"/>
      <c r="G1312" s="87">
        <f>IF(OR(P1312="",N(P1312)&lt;=1),"",INDEX($F$6:$F$3005,MATCH(D1312&amp;"|"&amp;(P1312-1),$O$6:$O$3005,0)))</f>
        <v/>
      </c>
      <c r="H1312" s="87">
        <f>IF(G1312="","",MAX(0,G1312-F1312))</f>
        <v/>
      </c>
      <c r="I1312" s="95" t="n"/>
      <c r="J1312" s="87">
        <f>IF(D1312="","",IFERROR(INDEX(Eng_PAR,MATCH(D1312,Eng_Label,0)),""))</f>
        <v/>
      </c>
      <c r="K1312" s="97">
        <f>IF(OR(F1312="",J1312=""),"",F1312-J1312)</f>
        <v/>
      </c>
      <c r="L1312" s="86">
        <f>IF(OR(F1312="",J1312="",N(J1312)=0),"",IF(F1312/J1312&lt;=cfg_Crit,"CRITICAL",IF(F1312/J1312&lt;=cfg_Low,"LOW","OK")))</f>
        <v/>
      </c>
      <c r="M1312" s="98">
        <f>IF(B1312="","",DATE(YEAR(B1312),MONTH(B1312),1))</f>
        <v/>
      </c>
      <c r="N1312" s="86">
        <f>IF(OR(B1312="",D1312=""),"","CNT-"&amp;TEXT(ROW()-5,"00000"))</f>
        <v/>
      </c>
      <c r="O1312" s="86">
        <f>IF(P1312="","",D1312&amp;"|"&amp;P1312)</f>
        <v/>
      </c>
      <c r="P1312" s="86">
        <f>IF(OR(D1312="",F1312=""),"",COUNTIFS($D$6:D1312,D1312,$F$6:F1312,"&lt;&gt;"))</f>
        <v/>
      </c>
    </row>
    <row r="1313" ht="20" customHeight="1">
      <c r="B1313" s="93" t="n"/>
      <c r="C1313" s="94">
        <f>IF(B1313="","",WEEKNUM(B1313,21))</f>
        <v/>
      </c>
      <c r="D1313" s="95" t="n"/>
      <c r="E1313" s="86">
        <f>IF(D1313="","",IFERROR(INDEX(Eng_Item,MATCH(D1313,Eng_Label,0)),"not in list"))</f>
        <v/>
      </c>
      <c r="F1313" s="96" t="n"/>
      <c r="G1313" s="87">
        <f>IF(OR(P1313="",N(P1313)&lt;=1),"",INDEX($F$6:$F$3005,MATCH(D1313&amp;"|"&amp;(P1313-1),$O$6:$O$3005,0)))</f>
        <v/>
      </c>
      <c r="H1313" s="87">
        <f>IF(G1313="","",MAX(0,G1313-F1313))</f>
        <v/>
      </c>
      <c r="I1313" s="95" t="n"/>
      <c r="J1313" s="87">
        <f>IF(D1313="","",IFERROR(INDEX(Eng_PAR,MATCH(D1313,Eng_Label,0)),""))</f>
        <v/>
      </c>
      <c r="K1313" s="97">
        <f>IF(OR(F1313="",J1313=""),"",F1313-J1313)</f>
        <v/>
      </c>
      <c r="L1313" s="86">
        <f>IF(OR(F1313="",J1313="",N(J1313)=0),"",IF(F1313/J1313&lt;=cfg_Crit,"CRITICAL",IF(F1313/J1313&lt;=cfg_Low,"LOW","OK")))</f>
        <v/>
      </c>
      <c r="M1313" s="98">
        <f>IF(B1313="","",DATE(YEAR(B1313),MONTH(B1313),1))</f>
        <v/>
      </c>
      <c r="N1313" s="86">
        <f>IF(OR(B1313="",D1313=""),"","CNT-"&amp;TEXT(ROW()-5,"00000"))</f>
        <v/>
      </c>
      <c r="O1313" s="86">
        <f>IF(P1313="","",D1313&amp;"|"&amp;P1313)</f>
        <v/>
      </c>
      <c r="P1313" s="86">
        <f>IF(OR(D1313="",F1313=""),"",COUNTIFS($D$6:D1313,D1313,$F$6:F1313,"&lt;&gt;"))</f>
        <v/>
      </c>
    </row>
    <row r="1314" ht="20" customHeight="1">
      <c r="B1314" s="93" t="n"/>
      <c r="C1314" s="94">
        <f>IF(B1314="","",WEEKNUM(B1314,21))</f>
        <v/>
      </c>
      <c r="D1314" s="95" t="n"/>
      <c r="E1314" s="86">
        <f>IF(D1314="","",IFERROR(INDEX(Eng_Item,MATCH(D1314,Eng_Label,0)),"not in list"))</f>
        <v/>
      </c>
      <c r="F1314" s="96" t="n"/>
      <c r="G1314" s="87">
        <f>IF(OR(P1314="",N(P1314)&lt;=1),"",INDEX($F$6:$F$3005,MATCH(D1314&amp;"|"&amp;(P1314-1),$O$6:$O$3005,0)))</f>
        <v/>
      </c>
      <c r="H1314" s="87">
        <f>IF(G1314="","",MAX(0,G1314-F1314))</f>
        <v/>
      </c>
      <c r="I1314" s="95" t="n"/>
      <c r="J1314" s="87">
        <f>IF(D1314="","",IFERROR(INDEX(Eng_PAR,MATCH(D1314,Eng_Label,0)),""))</f>
        <v/>
      </c>
      <c r="K1314" s="97">
        <f>IF(OR(F1314="",J1314=""),"",F1314-J1314)</f>
        <v/>
      </c>
      <c r="L1314" s="86">
        <f>IF(OR(F1314="",J1314="",N(J1314)=0),"",IF(F1314/J1314&lt;=cfg_Crit,"CRITICAL",IF(F1314/J1314&lt;=cfg_Low,"LOW","OK")))</f>
        <v/>
      </c>
      <c r="M1314" s="98">
        <f>IF(B1314="","",DATE(YEAR(B1314),MONTH(B1314),1))</f>
        <v/>
      </c>
      <c r="N1314" s="86">
        <f>IF(OR(B1314="",D1314=""),"","CNT-"&amp;TEXT(ROW()-5,"00000"))</f>
        <v/>
      </c>
      <c r="O1314" s="86">
        <f>IF(P1314="","",D1314&amp;"|"&amp;P1314)</f>
        <v/>
      </c>
      <c r="P1314" s="86">
        <f>IF(OR(D1314="",F1314=""),"",COUNTIFS($D$6:D1314,D1314,$F$6:F1314,"&lt;&gt;"))</f>
        <v/>
      </c>
    </row>
    <row r="1315" ht="20" customHeight="1">
      <c r="B1315" s="93" t="n"/>
      <c r="C1315" s="94">
        <f>IF(B1315="","",WEEKNUM(B1315,21))</f>
        <v/>
      </c>
      <c r="D1315" s="95" t="n"/>
      <c r="E1315" s="86">
        <f>IF(D1315="","",IFERROR(INDEX(Eng_Item,MATCH(D1315,Eng_Label,0)),"not in list"))</f>
        <v/>
      </c>
      <c r="F1315" s="96" t="n"/>
      <c r="G1315" s="87">
        <f>IF(OR(P1315="",N(P1315)&lt;=1),"",INDEX($F$6:$F$3005,MATCH(D1315&amp;"|"&amp;(P1315-1),$O$6:$O$3005,0)))</f>
        <v/>
      </c>
      <c r="H1315" s="87">
        <f>IF(G1315="","",MAX(0,G1315-F1315))</f>
        <v/>
      </c>
      <c r="I1315" s="95" t="n"/>
      <c r="J1315" s="87">
        <f>IF(D1315="","",IFERROR(INDEX(Eng_PAR,MATCH(D1315,Eng_Label,0)),""))</f>
        <v/>
      </c>
      <c r="K1315" s="97">
        <f>IF(OR(F1315="",J1315=""),"",F1315-J1315)</f>
        <v/>
      </c>
      <c r="L1315" s="86">
        <f>IF(OR(F1315="",J1315="",N(J1315)=0),"",IF(F1315/J1315&lt;=cfg_Crit,"CRITICAL",IF(F1315/J1315&lt;=cfg_Low,"LOW","OK")))</f>
        <v/>
      </c>
      <c r="M1315" s="98">
        <f>IF(B1315="","",DATE(YEAR(B1315),MONTH(B1315),1))</f>
        <v/>
      </c>
      <c r="N1315" s="86">
        <f>IF(OR(B1315="",D1315=""),"","CNT-"&amp;TEXT(ROW()-5,"00000"))</f>
        <v/>
      </c>
      <c r="O1315" s="86">
        <f>IF(P1315="","",D1315&amp;"|"&amp;P1315)</f>
        <v/>
      </c>
      <c r="P1315" s="86">
        <f>IF(OR(D1315="",F1315=""),"",COUNTIFS($D$6:D1315,D1315,$F$6:F1315,"&lt;&gt;"))</f>
        <v/>
      </c>
    </row>
    <row r="1316" ht="20" customHeight="1">
      <c r="B1316" s="93" t="n"/>
      <c r="C1316" s="94">
        <f>IF(B1316="","",WEEKNUM(B1316,21))</f>
        <v/>
      </c>
      <c r="D1316" s="95" t="n"/>
      <c r="E1316" s="86">
        <f>IF(D1316="","",IFERROR(INDEX(Eng_Item,MATCH(D1316,Eng_Label,0)),"not in list"))</f>
        <v/>
      </c>
      <c r="F1316" s="96" t="n"/>
      <c r="G1316" s="87">
        <f>IF(OR(P1316="",N(P1316)&lt;=1),"",INDEX($F$6:$F$3005,MATCH(D1316&amp;"|"&amp;(P1316-1),$O$6:$O$3005,0)))</f>
        <v/>
      </c>
      <c r="H1316" s="87">
        <f>IF(G1316="","",MAX(0,G1316-F1316))</f>
        <v/>
      </c>
      <c r="I1316" s="95" t="n"/>
      <c r="J1316" s="87">
        <f>IF(D1316="","",IFERROR(INDEX(Eng_PAR,MATCH(D1316,Eng_Label,0)),""))</f>
        <v/>
      </c>
      <c r="K1316" s="97">
        <f>IF(OR(F1316="",J1316=""),"",F1316-J1316)</f>
        <v/>
      </c>
      <c r="L1316" s="86">
        <f>IF(OR(F1316="",J1316="",N(J1316)=0),"",IF(F1316/J1316&lt;=cfg_Crit,"CRITICAL",IF(F1316/J1316&lt;=cfg_Low,"LOW","OK")))</f>
        <v/>
      </c>
      <c r="M1316" s="98">
        <f>IF(B1316="","",DATE(YEAR(B1316),MONTH(B1316),1))</f>
        <v/>
      </c>
      <c r="N1316" s="86">
        <f>IF(OR(B1316="",D1316=""),"","CNT-"&amp;TEXT(ROW()-5,"00000"))</f>
        <v/>
      </c>
      <c r="O1316" s="86">
        <f>IF(P1316="","",D1316&amp;"|"&amp;P1316)</f>
        <v/>
      </c>
      <c r="P1316" s="86">
        <f>IF(OR(D1316="",F1316=""),"",COUNTIFS($D$6:D1316,D1316,$F$6:F1316,"&lt;&gt;"))</f>
        <v/>
      </c>
    </row>
    <row r="1317" ht="20" customHeight="1">
      <c r="B1317" s="93" t="n"/>
      <c r="C1317" s="94">
        <f>IF(B1317="","",WEEKNUM(B1317,21))</f>
        <v/>
      </c>
      <c r="D1317" s="95" t="n"/>
      <c r="E1317" s="86">
        <f>IF(D1317="","",IFERROR(INDEX(Eng_Item,MATCH(D1317,Eng_Label,0)),"not in list"))</f>
        <v/>
      </c>
      <c r="F1317" s="96" t="n"/>
      <c r="G1317" s="87">
        <f>IF(OR(P1317="",N(P1317)&lt;=1),"",INDEX($F$6:$F$3005,MATCH(D1317&amp;"|"&amp;(P1317-1),$O$6:$O$3005,0)))</f>
        <v/>
      </c>
      <c r="H1317" s="87">
        <f>IF(G1317="","",MAX(0,G1317-F1317))</f>
        <v/>
      </c>
      <c r="I1317" s="95" t="n"/>
      <c r="J1317" s="87">
        <f>IF(D1317="","",IFERROR(INDEX(Eng_PAR,MATCH(D1317,Eng_Label,0)),""))</f>
        <v/>
      </c>
      <c r="K1317" s="97">
        <f>IF(OR(F1317="",J1317=""),"",F1317-J1317)</f>
        <v/>
      </c>
      <c r="L1317" s="86">
        <f>IF(OR(F1317="",J1317="",N(J1317)=0),"",IF(F1317/J1317&lt;=cfg_Crit,"CRITICAL",IF(F1317/J1317&lt;=cfg_Low,"LOW","OK")))</f>
        <v/>
      </c>
      <c r="M1317" s="98">
        <f>IF(B1317="","",DATE(YEAR(B1317),MONTH(B1317),1))</f>
        <v/>
      </c>
      <c r="N1317" s="86">
        <f>IF(OR(B1317="",D1317=""),"","CNT-"&amp;TEXT(ROW()-5,"00000"))</f>
        <v/>
      </c>
      <c r="O1317" s="86">
        <f>IF(P1317="","",D1317&amp;"|"&amp;P1317)</f>
        <v/>
      </c>
      <c r="P1317" s="86">
        <f>IF(OR(D1317="",F1317=""),"",COUNTIFS($D$6:D1317,D1317,$F$6:F1317,"&lt;&gt;"))</f>
        <v/>
      </c>
    </row>
    <row r="1318" ht="20" customHeight="1">
      <c r="B1318" s="93" t="n"/>
      <c r="C1318" s="94">
        <f>IF(B1318="","",WEEKNUM(B1318,21))</f>
        <v/>
      </c>
      <c r="D1318" s="95" t="n"/>
      <c r="E1318" s="86">
        <f>IF(D1318="","",IFERROR(INDEX(Eng_Item,MATCH(D1318,Eng_Label,0)),"not in list"))</f>
        <v/>
      </c>
      <c r="F1318" s="96" t="n"/>
      <c r="G1318" s="87">
        <f>IF(OR(P1318="",N(P1318)&lt;=1),"",INDEX($F$6:$F$3005,MATCH(D1318&amp;"|"&amp;(P1318-1),$O$6:$O$3005,0)))</f>
        <v/>
      </c>
      <c r="H1318" s="87">
        <f>IF(G1318="","",MAX(0,G1318-F1318))</f>
        <v/>
      </c>
      <c r="I1318" s="95" t="n"/>
      <c r="J1318" s="87">
        <f>IF(D1318="","",IFERROR(INDEX(Eng_PAR,MATCH(D1318,Eng_Label,0)),""))</f>
        <v/>
      </c>
      <c r="K1318" s="97">
        <f>IF(OR(F1318="",J1318=""),"",F1318-J1318)</f>
        <v/>
      </c>
      <c r="L1318" s="86">
        <f>IF(OR(F1318="",J1318="",N(J1318)=0),"",IF(F1318/J1318&lt;=cfg_Crit,"CRITICAL",IF(F1318/J1318&lt;=cfg_Low,"LOW","OK")))</f>
        <v/>
      </c>
      <c r="M1318" s="98">
        <f>IF(B1318="","",DATE(YEAR(B1318),MONTH(B1318),1))</f>
        <v/>
      </c>
      <c r="N1318" s="86">
        <f>IF(OR(B1318="",D1318=""),"","CNT-"&amp;TEXT(ROW()-5,"00000"))</f>
        <v/>
      </c>
      <c r="O1318" s="86">
        <f>IF(P1318="","",D1318&amp;"|"&amp;P1318)</f>
        <v/>
      </c>
      <c r="P1318" s="86">
        <f>IF(OR(D1318="",F1318=""),"",COUNTIFS($D$6:D1318,D1318,$F$6:F1318,"&lt;&gt;"))</f>
        <v/>
      </c>
    </row>
    <row r="1319" ht="20" customHeight="1">
      <c r="B1319" s="93" t="n"/>
      <c r="C1319" s="94">
        <f>IF(B1319="","",WEEKNUM(B1319,21))</f>
        <v/>
      </c>
      <c r="D1319" s="95" t="n"/>
      <c r="E1319" s="86">
        <f>IF(D1319="","",IFERROR(INDEX(Eng_Item,MATCH(D1319,Eng_Label,0)),"not in list"))</f>
        <v/>
      </c>
      <c r="F1319" s="96" t="n"/>
      <c r="G1319" s="87">
        <f>IF(OR(P1319="",N(P1319)&lt;=1),"",INDEX($F$6:$F$3005,MATCH(D1319&amp;"|"&amp;(P1319-1),$O$6:$O$3005,0)))</f>
        <v/>
      </c>
      <c r="H1319" s="87">
        <f>IF(G1319="","",MAX(0,G1319-F1319))</f>
        <v/>
      </c>
      <c r="I1319" s="95" t="n"/>
      <c r="J1319" s="87">
        <f>IF(D1319="","",IFERROR(INDEX(Eng_PAR,MATCH(D1319,Eng_Label,0)),""))</f>
        <v/>
      </c>
      <c r="K1319" s="97">
        <f>IF(OR(F1319="",J1319=""),"",F1319-J1319)</f>
        <v/>
      </c>
      <c r="L1319" s="86">
        <f>IF(OR(F1319="",J1319="",N(J1319)=0),"",IF(F1319/J1319&lt;=cfg_Crit,"CRITICAL",IF(F1319/J1319&lt;=cfg_Low,"LOW","OK")))</f>
        <v/>
      </c>
      <c r="M1319" s="98">
        <f>IF(B1319="","",DATE(YEAR(B1319),MONTH(B1319),1))</f>
        <v/>
      </c>
      <c r="N1319" s="86">
        <f>IF(OR(B1319="",D1319=""),"","CNT-"&amp;TEXT(ROW()-5,"00000"))</f>
        <v/>
      </c>
      <c r="O1319" s="86">
        <f>IF(P1319="","",D1319&amp;"|"&amp;P1319)</f>
        <v/>
      </c>
      <c r="P1319" s="86">
        <f>IF(OR(D1319="",F1319=""),"",COUNTIFS($D$6:D1319,D1319,$F$6:F1319,"&lt;&gt;"))</f>
        <v/>
      </c>
    </row>
    <row r="1320" ht="20" customHeight="1">
      <c r="B1320" s="93" t="n"/>
      <c r="C1320" s="94">
        <f>IF(B1320="","",WEEKNUM(B1320,21))</f>
        <v/>
      </c>
      <c r="D1320" s="95" t="n"/>
      <c r="E1320" s="86">
        <f>IF(D1320="","",IFERROR(INDEX(Eng_Item,MATCH(D1320,Eng_Label,0)),"not in list"))</f>
        <v/>
      </c>
      <c r="F1320" s="96" t="n"/>
      <c r="G1320" s="87">
        <f>IF(OR(P1320="",N(P1320)&lt;=1),"",INDEX($F$6:$F$3005,MATCH(D1320&amp;"|"&amp;(P1320-1),$O$6:$O$3005,0)))</f>
        <v/>
      </c>
      <c r="H1320" s="87">
        <f>IF(G1320="","",MAX(0,G1320-F1320))</f>
        <v/>
      </c>
      <c r="I1320" s="95" t="n"/>
      <c r="J1320" s="87">
        <f>IF(D1320="","",IFERROR(INDEX(Eng_PAR,MATCH(D1320,Eng_Label,0)),""))</f>
        <v/>
      </c>
      <c r="K1320" s="97">
        <f>IF(OR(F1320="",J1320=""),"",F1320-J1320)</f>
        <v/>
      </c>
      <c r="L1320" s="86">
        <f>IF(OR(F1320="",J1320="",N(J1320)=0),"",IF(F1320/J1320&lt;=cfg_Crit,"CRITICAL",IF(F1320/J1320&lt;=cfg_Low,"LOW","OK")))</f>
        <v/>
      </c>
      <c r="M1320" s="98">
        <f>IF(B1320="","",DATE(YEAR(B1320),MONTH(B1320),1))</f>
        <v/>
      </c>
      <c r="N1320" s="86">
        <f>IF(OR(B1320="",D1320=""),"","CNT-"&amp;TEXT(ROW()-5,"00000"))</f>
        <v/>
      </c>
      <c r="O1320" s="86">
        <f>IF(P1320="","",D1320&amp;"|"&amp;P1320)</f>
        <v/>
      </c>
      <c r="P1320" s="86">
        <f>IF(OR(D1320="",F1320=""),"",COUNTIFS($D$6:D1320,D1320,$F$6:F1320,"&lt;&gt;"))</f>
        <v/>
      </c>
    </row>
    <row r="1321" ht="20" customHeight="1">
      <c r="B1321" s="93" t="n"/>
      <c r="C1321" s="94">
        <f>IF(B1321="","",WEEKNUM(B1321,21))</f>
        <v/>
      </c>
      <c r="D1321" s="95" t="n"/>
      <c r="E1321" s="86">
        <f>IF(D1321="","",IFERROR(INDEX(Eng_Item,MATCH(D1321,Eng_Label,0)),"not in list"))</f>
        <v/>
      </c>
      <c r="F1321" s="96" t="n"/>
      <c r="G1321" s="87">
        <f>IF(OR(P1321="",N(P1321)&lt;=1),"",INDEX($F$6:$F$3005,MATCH(D1321&amp;"|"&amp;(P1321-1),$O$6:$O$3005,0)))</f>
        <v/>
      </c>
      <c r="H1321" s="87">
        <f>IF(G1321="","",MAX(0,G1321-F1321))</f>
        <v/>
      </c>
      <c r="I1321" s="95" t="n"/>
      <c r="J1321" s="87">
        <f>IF(D1321="","",IFERROR(INDEX(Eng_PAR,MATCH(D1321,Eng_Label,0)),""))</f>
        <v/>
      </c>
      <c r="K1321" s="97">
        <f>IF(OR(F1321="",J1321=""),"",F1321-J1321)</f>
        <v/>
      </c>
      <c r="L1321" s="86">
        <f>IF(OR(F1321="",J1321="",N(J1321)=0),"",IF(F1321/J1321&lt;=cfg_Crit,"CRITICAL",IF(F1321/J1321&lt;=cfg_Low,"LOW","OK")))</f>
        <v/>
      </c>
      <c r="M1321" s="98">
        <f>IF(B1321="","",DATE(YEAR(B1321),MONTH(B1321),1))</f>
        <v/>
      </c>
      <c r="N1321" s="86">
        <f>IF(OR(B1321="",D1321=""),"","CNT-"&amp;TEXT(ROW()-5,"00000"))</f>
        <v/>
      </c>
      <c r="O1321" s="86">
        <f>IF(P1321="","",D1321&amp;"|"&amp;P1321)</f>
        <v/>
      </c>
      <c r="P1321" s="86">
        <f>IF(OR(D1321="",F1321=""),"",COUNTIFS($D$6:D1321,D1321,$F$6:F1321,"&lt;&gt;"))</f>
        <v/>
      </c>
    </row>
    <row r="1322" ht="20" customHeight="1">
      <c r="B1322" s="93" t="n"/>
      <c r="C1322" s="94">
        <f>IF(B1322="","",WEEKNUM(B1322,21))</f>
        <v/>
      </c>
      <c r="D1322" s="95" t="n"/>
      <c r="E1322" s="86">
        <f>IF(D1322="","",IFERROR(INDEX(Eng_Item,MATCH(D1322,Eng_Label,0)),"not in list"))</f>
        <v/>
      </c>
      <c r="F1322" s="96" t="n"/>
      <c r="G1322" s="87">
        <f>IF(OR(P1322="",N(P1322)&lt;=1),"",INDEX($F$6:$F$3005,MATCH(D1322&amp;"|"&amp;(P1322-1),$O$6:$O$3005,0)))</f>
        <v/>
      </c>
      <c r="H1322" s="87">
        <f>IF(G1322="","",MAX(0,G1322-F1322))</f>
        <v/>
      </c>
      <c r="I1322" s="95" t="n"/>
      <c r="J1322" s="87">
        <f>IF(D1322="","",IFERROR(INDEX(Eng_PAR,MATCH(D1322,Eng_Label,0)),""))</f>
        <v/>
      </c>
      <c r="K1322" s="97">
        <f>IF(OR(F1322="",J1322=""),"",F1322-J1322)</f>
        <v/>
      </c>
      <c r="L1322" s="86">
        <f>IF(OR(F1322="",J1322="",N(J1322)=0),"",IF(F1322/J1322&lt;=cfg_Crit,"CRITICAL",IF(F1322/J1322&lt;=cfg_Low,"LOW","OK")))</f>
        <v/>
      </c>
      <c r="M1322" s="98">
        <f>IF(B1322="","",DATE(YEAR(B1322),MONTH(B1322),1))</f>
        <v/>
      </c>
      <c r="N1322" s="86">
        <f>IF(OR(B1322="",D1322=""),"","CNT-"&amp;TEXT(ROW()-5,"00000"))</f>
        <v/>
      </c>
      <c r="O1322" s="86">
        <f>IF(P1322="","",D1322&amp;"|"&amp;P1322)</f>
        <v/>
      </c>
      <c r="P1322" s="86">
        <f>IF(OR(D1322="",F1322=""),"",COUNTIFS($D$6:D1322,D1322,$F$6:F1322,"&lt;&gt;"))</f>
        <v/>
      </c>
    </row>
    <row r="1323" ht="20" customHeight="1">
      <c r="B1323" s="93" t="n"/>
      <c r="C1323" s="94">
        <f>IF(B1323="","",WEEKNUM(B1323,21))</f>
        <v/>
      </c>
      <c r="D1323" s="95" t="n"/>
      <c r="E1323" s="86">
        <f>IF(D1323="","",IFERROR(INDEX(Eng_Item,MATCH(D1323,Eng_Label,0)),"not in list"))</f>
        <v/>
      </c>
      <c r="F1323" s="96" t="n"/>
      <c r="G1323" s="87">
        <f>IF(OR(P1323="",N(P1323)&lt;=1),"",INDEX($F$6:$F$3005,MATCH(D1323&amp;"|"&amp;(P1323-1),$O$6:$O$3005,0)))</f>
        <v/>
      </c>
      <c r="H1323" s="87">
        <f>IF(G1323="","",MAX(0,G1323-F1323))</f>
        <v/>
      </c>
      <c r="I1323" s="95" t="n"/>
      <c r="J1323" s="87">
        <f>IF(D1323="","",IFERROR(INDEX(Eng_PAR,MATCH(D1323,Eng_Label,0)),""))</f>
        <v/>
      </c>
      <c r="K1323" s="97">
        <f>IF(OR(F1323="",J1323=""),"",F1323-J1323)</f>
        <v/>
      </c>
      <c r="L1323" s="86">
        <f>IF(OR(F1323="",J1323="",N(J1323)=0),"",IF(F1323/J1323&lt;=cfg_Crit,"CRITICAL",IF(F1323/J1323&lt;=cfg_Low,"LOW","OK")))</f>
        <v/>
      </c>
      <c r="M1323" s="98">
        <f>IF(B1323="","",DATE(YEAR(B1323),MONTH(B1323),1))</f>
        <v/>
      </c>
      <c r="N1323" s="86">
        <f>IF(OR(B1323="",D1323=""),"","CNT-"&amp;TEXT(ROW()-5,"00000"))</f>
        <v/>
      </c>
      <c r="O1323" s="86">
        <f>IF(P1323="","",D1323&amp;"|"&amp;P1323)</f>
        <v/>
      </c>
      <c r="P1323" s="86">
        <f>IF(OR(D1323="",F1323=""),"",COUNTIFS($D$6:D1323,D1323,$F$6:F1323,"&lt;&gt;"))</f>
        <v/>
      </c>
    </row>
    <row r="1324" ht="20" customHeight="1">
      <c r="B1324" s="93" t="n"/>
      <c r="C1324" s="94">
        <f>IF(B1324="","",WEEKNUM(B1324,21))</f>
        <v/>
      </c>
      <c r="D1324" s="95" t="n"/>
      <c r="E1324" s="86">
        <f>IF(D1324="","",IFERROR(INDEX(Eng_Item,MATCH(D1324,Eng_Label,0)),"not in list"))</f>
        <v/>
      </c>
      <c r="F1324" s="96" t="n"/>
      <c r="G1324" s="87">
        <f>IF(OR(P1324="",N(P1324)&lt;=1),"",INDEX($F$6:$F$3005,MATCH(D1324&amp;"|"&amp;(P1324-1),$O$6:$O$3005,0)))</f>
        <v/>
      </c>
      <c r="H1324" s="87">
        <f>IF(G1324="","",MAX(0,G1324-F1324))</f>
        <v/>
      </c>
      <c r="I1324" s="95" t="n"/>
      <c r="J1324" s="87">
        <f>IF(D1324="","",IFERROR(INDEX(Eng_PAR,MATCH(D1324,Eng_Label,0)),""))</f>
        <v/>
      </c>
      <c r="K1324" s="97">
        <f>IF(OR(F1324="",J1324=""),"",F1324-J1324)</f>
        <v/>
      </c>
      <c r="L1324" s="86">
        <f>IF(OR(F1324="",J1324="",N(J1324)=0),"",IF(F1324/J1324&lt;=cfg_Crit,"CRITICAL",IF(F1324/J1324&lt;=cfg_Low,"LOW","OK")))</f>
        <v/>
      </c>
      <c r="M1324" s="98">
        <f>IF(B1324="","",DATE(YEAR(B1324),MONTH(B1324),1))</f>
        <v/>
      </c>
      <c r="N1324" s="86">
        <f>IF(OR(B1324="",D1324=""),"","CNT-"&amp;TEXT(ROW()-5,"00000"))</f>
        <v/>
      </c>
      <c r="O1324" s="86">
        <f>IF(P1324="","",D1324&amp;"|"&amp;P1324)</f>
        <v/>
      </c>
      <c r="P1324" s="86">
        <f>IF(OR(D1324="",F1324=""),"",COUNTIFS($D$6:D1324,D1324,$F$6:F1324,"&lt;&gt;"))</f>
        <v/>
      </c>
    </row>
    <row r="1325" ht="20" customHeight="1">
      <c r="B1325" s="93" t="n"/>
      <c r="C1325" s="94">
        <f>IF(B1325="","",WEEKNUM(B1325,21))</f>
        <v/>
      </c>
      <c r="D1325" s="95" t="n"/>
      <c r="E1325" s="86">
        <f>IF(D1325="","",IFERROR(INDEX(Eng_Item,MATCH(D1325,Eng_Label,0)),"not in list"))</f>
        <v/>
      </c>
      <c r="F1325" s="96" t="n"/>
      <c r="G1325" s="87">
        <f>IF(OR(P1325="",N(P1325)&lt;=1),"",INDEX($F$6:$F$3005,MATCH(D1325&amp;"|"&amp;(P1325-1),$O$6:$O$3005,0)))</f>
        <v/>
      </c>
      <c r="H1325" s="87">
        <f>IF(G1325="","",MAX(0,G1325-F1325))</f>
        <v/>
      </c>
      <c r="I1325" s="95" t="n"/>
      <c r="J1325" s="87">
        <f>IF(D1325="","",IFERROR(INDEX(Eng_PAR,MATCH(D1325,Eng_Label,0)),""))</f>
        <v/>
      </c>
      <c r="K1325" s="97">
        <f>IF(OR(F1325="",J1325=""),"",F1325-J1325)</f>
        <v/>
      </c>
      <c r="L1325" s="86">
        <f>IF(OR(F1325="",J1325="",N(J1325)=0),"",IF(F1325/J1325&lt;=cfg_Crit,"CRITICAL",IF(F1325/J1325&lt;=cfg_Low,"LOW","OK")))</f>
        <v/>
      </c>
      <c r="M1325" s="98">
        <f>IF(B1325="","",DATE(YEAR(B1325),MONTH(B1325),1))</f>
        <v/>
      </c>
      <c r="N1325" s="86">
        <f>IF(OR(B1325="",D1325=""),"","CNT-"&amp;TEXT(ROW()-5,"00000"))</f>
        <v/>
      </c>
      <c r="O1325" s="86">
        <f>IF(P1325="","",D1325&amp;"|"&amp;P1325)</f>
        <v/>
      </c>
      <c r="P1325" s="86">
        <f>IF(OR(D1325="",F1325=""),"",COUNTIFS($D$6:D1325,D1325,$F$6:F1325,"&lt;&gt;"))</f>
        <v/>
      </c>
    </row>
    <row r="1326" ht="20" customHeight="1">
      <c r="B1326" s="93" t="n"/>
      <c r="C1326" s="94">
        <f>IF(B1326="","",WEEKNUM(B1326,21))</f>
        <v/>
      </c>
      <c r="D1326" s="95" t="n"/>
      <c r="E1326" s="86">
        <f>IF(D1326="","",IFERROR(INDEX(Eng_Item,MATCH(D1326,Eng_Label,0)),"not in list"))</f>
        <v/>
      </c>
      <c r="F1326" s="96" t="n"/>
      <c r="G1326" s="87">
        <f>IF(OR(P1326="",N(P1326)&lt;=1),"",INDEX($F$6:$F$3005,MATCH(D1326&amp;"|"&amp;(P1326-1),$O$6:$O$3005,0)))</f>
        <v/>
      </c>
      <c r="H1326" s="87">
        <f>IF(G1326="","",MAX(0,G1326-F1326))</f>
        <v/>
      </c>
      <c r="I1326" s="95" t="n"/>
      <c r="J1326" s="87">
        <f>IF(D1326="","",IFERROR(INDEX(Eng_PAR,MATCH(D1326,Eng_Label,0)),""))</f>
        <v/>
      </c>
      <c r="K1326" s="97">
        <f>IF(OR(F1326="",J1326=""),"",F1326-J1326)</f>
        <v/>
      </c>
      <c r="L1326" s="86">
        <f>IF(OR(F1326="",J1326="",N(J1326)=0),"",IF(F1326/J1326&lt;=cfg_Crit,"CRITICAL",IF(F1326/J1326&lt;=cfg_Low,"LOW","OK")))</f>
        <v/>
      </c>
      <c r="M1326" s="98">
        <f>IF(B1326="","",DATE(YEAR(B1326),MONTH(B1326),1))</f>
        <v/>
      </c>
      <c r="N1326" s="86">
        <f>IF(OR(B1326="",D1326=""),"","CNT-"&amp;TEXT(ROW()-5,"00000"))</f>
        <v/>
      </c>
      <c r="O1326" s="86">
        <f>IF(P1326="","",D1326&amp;"|"&amp;P1326)</f>
        <v/>
      </c>
      <c r="P1326" s="86">
        <f>IF(OR(D1326="",F1326=""),"",COUNTIFS($D$6:D1326,D1326,$F$6:F1326,"&lt;&gt;"))</f>
        <v/>
      </c>
    </row>
    <row r="1327" ht="20" customHeight="1">
      <c r="B1327" s="93" t="n"/>
      <c r="C1327" s="94">
        <f>IF(B1327="","",WEEKNUM(B1327,21))</f>
        <v/>
      </c>
      <c r="D1327" s="95" t="n"/>
      <c r="E1327" s="86">
        <f>IF(D1327="","",IFERROR(INDEX(Eng_Item,MATCH(D1327,Eng_Label,0)),"not in list"))</f>
        <v/>
      </c>
      <c r="F1327" s="96" t="n"/>
      <c r="G1327" s="87">
        <f>IF(OR(P1327="",N(P1327)&lt;=1),"",INDEX($F$6:$F$3005,MATCH(D1327&amp;"|"&amp;(P1327-1),$O$6:$O$3005,0)))</f>
        <v/>
      </c>
      <c r="H1327" s="87">
        <f>IF(G1327="","",MAX(0,G1327-F1327))</f>
        <v/>
      </c>
      <c r="I1327" s="95" t="n"/>
      <c r="J1327" s="87">
        <f>IF(D1327="","",IFERROR(INDEX(Eng_PAR,MATCH(D1327,Eng_Label,0)),""))</f>
        <v/>
      </c>
      <c r="K1327" s="97">
        <f>IF(OR(F1327="",J1327=""),"",F1327-J1327)</f>
        <v/>
      </c>
      <c r="L1327" s="86">
        <f>IF(OR(F1327="",J1327="",N(J1327)=0),"",IF(F1327/J1327&lt;=cfg_Crit,"CRITICAL",IF(F1327/J1327&lt;=cfg_Low,"LOW","OK")))</f>
        <v/>
      </c>
      <c r="M1327" s="98">
        <f>IF(B1327="","",DATE(YEAR(B1327),MONTH(B1327),1))</f>
        <v/>
      </c>
      <c r="N1327" s="86">
        <f>IF(OR(B1327="",D1327=""),"","CNT-"&amp;TEXT(ROW()-5,"00000"))</f>
        <v/>
      </c>
      <c r="O1327" s="86">
        <f>IF(P1327="","",D1327&amp;"|"&amp;P1327)</f>
        <v/>
      </c>
      <c r="P1327" s="86">
        <f>IF(OR(D1327="",F1327=""),"",COUNTIFS($D$6:D1327,D1327,$F$6:F1327,"&lt;&gt;"))</f>
        <v/>
      </c>
    </row>
    <row r="1328" ht="20" customHeight="1">
      <c r="B1328" s="93" t="n"/>
      <c r="C1328" s="94">
        <f>IF(B1328="","",WEEKNUM(B1328,21))</f>
        <v/>
      </c>
      <c r="D1328" s="95" t="n"/>
      <c r="E1328" s="86">
        <f>IF(D1328="","",IFERROR(INDEX(Eng_Item,MATCH(D1328,Eng_Label,0)),"not in list"))</f>
        <v/>
      </c>
      <c r="F1328" s="96" t="n"/>
      <c r="G1328" s="87">
        <f>IF(OR(P1328="",N(P1328)&lt;=1),"",INDEX($F$6:$F$3005,MATCH(D1328&amp;"|"&amp;(P1328-1),$O$6:$O$3005,0)))</f>
        <v/>
      </c>
      <c r="H1328" s="87">
        <f>IF(G1328="","",MAX(0,G1328-F1328))</f>
        <v/>
      </c>
      <c r="I1328" s="95" t="n"/>
      <c r="J1328" s="87">
        <f>IF(D1328="","",IFERROR(INDEX(Eng_PAR,MATCH(D1328,Eng_Label,0)),""))</f>
        <v/>
      </c>
      <c r="K1328" s="97">
        <f>IF(OR(F1328="",J1328=""),"",F1328-J1328)</f>
        <v/>
      </c>
      <c r="L1328" s="86">
        <f>IF(OR(F1328="",J1328="",N(J1328)=0),"",IF(F1328/J1328&lt;=cfg_Crit,"CRITICAL",IF(F1328/J1328&lt;=cfg_Low,"LOW","OK")))</f>
        <v/>
      </c>
      <c r="M1328" s="98">
        <f>IF(B1328="","",DATE(YEAR(B1328),MONTH(B1328),1))</f>
        <v/>
      </c>
      <c r="N1328" s="86">
        <f>IF(OR(B1328="",D1328=""),"","CNT-"&amp;TEXT(ROW()-5,"00000"))</f>
        <v/>
      </c>
      <c r="O1328" s="86">
        <f>IF(P1328="","",D1328&amp;"|"&amp;P1328)</f>
        <v/>
      </c>
      <c r="P1328" s="86">
        <f>IF(OR(D1328="",F1328=""),"",COUNTIFS($D$6:D1328,D1328,$F$6:F1328,"&lt;&gt;"))</f>
        <v/>
      </c>
    </row>
    <row r="1329" ht="20" customHeight="1">
      <c r="B1329" s="93" t="n"/>
      <c r="C1329" s="94">
        <f>IF(B1329="","",WEEKNUM(B1329,21))</f>
        <v/>
      </c>
      <c r="D1329" s="95" t="n"/>
      <c r="E1329" s="86">
        <f>IF(D1329="","",IFERROR(INDEX(Eng_Item,MATCH(D1329,Eng_Label,0)),"not in list"))</f>
        <v/>
      </c>
      <c r="F1329" s="96" t="n"/>
      <c r="G1329" s="87">
        <f>IF(OR(P1329="",N(P1329)&lt;=1),"",INDEX($F$6:$F$3005,MATCH(D1329&amp;"|"&amp;(P1329-1),$O$6:$O$3005,0)))</f>
        <v/>
      </c>
      <c r="H1329" s="87">
        <f>IF(G1329="","",MAX(0,G1329-F1329))</f>
        <v/>
      </c>
      <c r="I1329" s="95" t="n"/>
      <c r="J1329" s="87">
        <f>IF(D1329="","",IFERROR(INDEX(Eng_PAR,MATCH(D1329,Eng_Label,0)),""))</f>
        <v/>
      </c>
      <c r="K1329" s="97">
        <f>IF(OR(F1329="",J1329=""),"",F1329-J1329)</f>
        <v/>
      </c>
      <c r="L1329" s="86">
        <f>IF(OR(F1329="",J1329="",N(J1329)=0),"",IF(F1329/J1329&lt;=cfg_Crit,"CRITICAL",IF(F1329/J1329&lt;=cfg_Low,"LOW","OK")))</f>
        <v/>
      </c>
      <c r="M1329" s="98">
        <f>IF(B1329="","",DATE(YEAR(B1329),MONTH(B1329),1))</f>
        <v/>
      </c>
      <c r="N1329" s="86">
        <f>IF(OR(B1329="",D1329=""),"","CNT-"&amp;TEXT(ROW()-5,"00000"))</f>
        <v/>
      </c>
      <c r="O1329" s="86">
        <f>IF(P1329="","",D1329&amp;"|"&amp;P1329)</f>
        <v/>
      </c>
      <c r="P1329" s="86">
        <f>IF(OR(D1329="",F1329=""),"",COUNTIFS($D$6:D1329,D1329,$F$6:F1329,"&lt;&gt;"))</f>
        <v/>
      </c>
    </row>
    <row r="1330" ht="20" customHeight="1">
      <c r="B1330" s="93" t="n"/>
      <c r="C1330" s="94">
        <f>IF(B1330="","",WEEKNUM(B1330,21))</f>
        <v/>
      </c>
      <c r="D1330" s="95" t="n"/>
      <c r="E1330" s="86">
        <f>IF(D1330="","",IFERROR(INDEX(Eng_Item,MATCH(D1330,Eng_Label,0)),"not in list"))</f>
        <v/>
      </c>
      <c r="F1330" s="96" t="n"/>
      <c r="G1330" s="87">
        <f>IF(OR(P1330="",N(P1330)&lt;=1),"",INDEX($F$6:$F$3005,MATCH(D1330&amp;"|"&amp;(P1330-1),$O$6:$O$3005,0)))</f>
        <v/>
      </c>
      <c r="H1330" s="87">
        <f>IF(G1330="","",MAX(0,G1330-F1330))</f>
        <v/>
      </c>
      <c r="I1330" s="95" t="n"/>
      <c r="J1330" s="87">
        <f>IF(D1330="","",IFERROR(INDEX(Eng_PAR,MATCH(D1330,Eng_Label,0)),""))</f>
        <v/>
      </c>
      <c r="K1330" s="97">
        <f>IF(OR(F1330="",J1330=""),"",F1330-J1330)</f>
        <v/>
      </c>
      <c r="L1330" s="86">
        <f>IF(OR(F1330="",J1330="",N(J1330)=0),"",IF(F1330/J1330&lt;=cfg_Crit,"CRITICAL",IF(F1330/J1330&lt;=cfg_Low,"LOW","OK")))</f>
        <v/>
      </c>
      <c r="M1330" s="98">
        <f>IF(B1330="","",DATE(YEAR(B1330),MONTH(B1330),1))</f>
        <v/>
      </c>
      <c r="N1330" s="86">
        <f>IF(OR(B1330="",D1330=""),"","CNT-"&amp;TEXT(ROW()-5,"00000"))</f>
        <v/>
      </c>
      <c r="O1330" s="86">
        <f>IF(P1330="","",D1330&amp;"|"&amp;P1330)</f>
        <v/>
      </c>
      <c r="P1330" s="86">
        <f>IF(OR(D1330="",F1330=""),"",COUNTIFS($D$6:D1330,D1330,$F$6:F1330,"&lt;&gt;"))</f>
        <v/>
      </c>
    </row>
    <row r="1331" ht="20" customHeight="1">
      <c r="B1331" s="93" t="n"/>
      <c r="C1331" s="94">
        <f>IF(B1331="","",WEEKNUM(B1331,21))</f>
        <v/>
      </c>
      <c r="D1331" s="95" t="n"/>
      <c r="E1331" s="86">
        <f>IF(D1331="","",IFERROR(INDEX(Eng_Item,MATCH(D1331,Eng_Label,0)),"not in list"))</f>
        <v/>
      </c>
      <c r="F1331" s="96" t="n"/>
      <c r="G1331" s="87">
        <f>IF(OR(P1331="",N(P1331)&lt;=1),"",INDEX($F$6:$F$3005,MATCH(D1331&amp;"|"&amp;(P1331-1),$O$6:$O$3005,0)))</f>
        <v/>
      </c>
      <c r="H1331" s="87">
        <f>IF(G1331="","",MAX(0,G1331-F1331))</f>
        <v/>
      </c>
      <c r="I1331" s="95" t="n"/>
      <c r="J1331" s="87">
        <f>IF(D1331="","",IFERROR(INDEX(Eng_PAR,MATCH(D1331,Eng_Label,0)),""))</f>
        <v/>
      </c>
      <c r="K1331" s="97">
        <f>IF(OR(F1331="",J1331=""),"",F1331-J1331)</f>
        <v/>
      </c>
      <c r="L1331" s="86">
        <f>IF(OR(F1331="",J1331="",N(J1331)=0),"",IF(F1331/J1331&lt;=cfg_Crit,"CRITICAL",IF(F1331/J1331&lt;=cfg_Low,"LOW","OK")))</f>
        <v/>
      </c>
      <c r="M1331" s="98">
        <f>IF(B1331="","",DATE(YEAR(B1331),MONTH(B1331),1))</f>
        <v/>
      </c>
      <c r="N1331" s="86">
        <f>IF(OR(B1331="",D1331=""),"","CNT-"&amp;TEXT(ROW()-5,"00000"))</f>
        <v/>
      </c>
      <c r="O1331" s="86">
        <f>IF(P1331="","",D1331&amp;"|"&amp;P1331)</f>
        <v/>
      </c>
      <c r="P1331" s="86">
        <f>IF(OR(D1331="",F1331=""),"",COUNTIFS($D$6:D1331,D1331,$F$6:F1331,"&lt;&gt;"))</f>
        <v/>
      </c>
    </row>
    <row r="1332" ht="20" customHeight="1">
      <c r="B1332" s="93" t="n"/>
      <c r="C1332" s="94">
        <f>IF(B1332="","",WEEKNUM(B1332,21))</f>
        <v/>
      </c>
      <c r="D1332" s="95" t="n"/>
      <c r="E1332" s="86">
        <f>IF(D1332="","",IFERROR(INDEX(Eng_Item,MATCH(D1332,Eng_Label,0)),"not in list"))</f>
        <v/>
      </c>
      <c r="F1332" s="96" t="n"/>
      <c r="G1332" s="87">
        <f>IF(OR(P1332="",N(P1332)&lt;=1),"",INDEX($F$6:$F$3005,MATCH(D1332&amp;"|"&amp;(P1332-1),$O$6:$O$3005,0)))</f>
        <v/>
      </c>
      <c r="H1332" s="87">
        <f>IF(G1332="","",MAX(0,G1332-F1332))</f>
        <v/>
      </c>
      <c r="I1332" s="95" t="n"/>
      <c r="J1332" s="87">
        <f>IF(D1332="","",IFERROR(INDEX(Eng_PAR,MATCH(D1332,Eng_Label,0)),""))</f>
        <v/>
      </c>
      <c r="K1332" s="97">
        <f>IF(OR(F1332="",J1332=""),"",F1332-J1332)</f>
        <v/>
      </c>
      <c r="L1332" s="86">
        <f>IF(OR(F1332="",J1332="",N(J1332)=0),"",IF(F1332/J1332&lt;=cfg_Crit,"CRITICAL",IF(F1332/J1332&lt;=cfg_Low,"LOW","OK")))</f>
        <v/>
      </c>
      <c r="M1332" s="98">
        <f>IF(B1332="","",DATE(YEAR(B1332),MONTH(B1332),1))</f>
        <v/>
      </c>
      <c r="N1332" s="86">
        <f>IF(OR(B1332="",D1332=""),"","CNT-"&amp;TEXT(ROW()-5,"00000"))</f>
        <v/>
      </c>
      <c r="O1332" s="86">
        <f>IF(P1332="","",D1332&amp;"|"&amp;P1332)</f>
        <v/>
      </c>
      <c r="P1332" s="86">
        <f>IF(OR(D1332="",F1332=""),"",COUNTIFS($D$6:D1332,D1332,$F$6:F1332,"&lt;&gt;"))</f>
        <v/>
      </c>
    </row>
    <row r="1333" ht="20" customHeight="1">
      <c r="B1333" s="93" t="n"/>
      <c r="C1333" s="94">
        <f>IF(B1333="","",WEEKNUM(B1333,21))</f>
        <v/>
      </c>
      <c r="D1333" s="95" t="n"/>
      <c r="E1333" s="86">
        <f>IF(D1333="","",IFERROR(INDEX(Eng_Item,MATCH(D1333,Eng_Label,0)),"not in list"))</f>
        <v/>
      </c>
      <c r="F1333" s="96" t="n"/>
      <c r="G1333" s="87">
        <f>IF(OR(P1333="",N(P1333)&lt;=1),"",INDEX($F$6:$F$3005,MATCH(D1333&amp;"|"&amp;(P1333-1),$O$6:$O$3005,0)))</f>
        <v/>
      </c>
      <c r="H1333" s="87">
        <f>IF(G1333="","",MAX(0,G1333-F1333))</f>
        <v/>
      </c>
      <c r="I1333" s="95" t="n"/>
      <c r="J1333" s="87">
        <f>IF(D1333="","",IFERROR(INDEX(Eng_PAR,MATCH(D1333,Eng_Label,0)),""))</f>
        <v/>
      </c>
      <c r="K1333" s="97">
        <f>IF(OR(F1333="",J1333=""),"",F1333-J1333)</f>
        <v/>
      </c>
      <c r="L1333" s="86">
        <f>IF(OR(F1333="",J1333="",N(J1333)=0),"",IF(F1333/J1333&lt;=cfg_Crit,"CRITICAL",IF(F1333/J1333&lt;=cfg_Low,"LOW","OK")))</f>
        <v/>
      </c>
      <c r="M1333" s="98">
        <f>IF(B1333="","",DATE(YEAR(B1333),MONTH(B1333),1))</f>
        <v/>
      </c>
      <c r="N1333" s="86">
        <f>IF(OR(B1333="",D1333=""),"","CNT-"&amp;TEXT(ROW()-5,"00000"))</f>
        <v/>
      </c>
      <c r="O1333" s="86">
        <f>IF(P1333="","",D1333&amp;"|"&amp;P1333)</f>
        <v/>
      </c>
      <c r="P1333" s="86">
        <f>IF(OR(D1333="",F1333=""),"",COUNTIFS($D$6:D1333,D1333,$F$6:F1333,"&lt;&gt;"))</f>
        <v/>
      </c>
    </row>
    <row r="1334" ht="20" customHeight="1">
      <c r="B1334" s="93" t="n"/>
      <c r="C1334" s="94">
        <f>IF(B1334="","",WEEKNUM(B1334,21))</f>
        <v/>
      </c>
      <c r="D1334" s="95" t="n"/>
      <c r="E1334" s="86">
        <f>IF(D1334="","",IFERROR(INDEX(Eng_Item,MATCH(D1334,Eng_Label,0)),"not in list"))</f>
        <v/>
      </c>
      <c r="F1334" s="96" t="n"/>
      <c r="G1334" s="87">
        <f>IF(OR(P1334="",N(P1334)&lt;=1),"",INDEX($F$6:$F$3005,MATCH(D1334&amp;"|"&amp;(P1334-1),$O$6:$O$3005,0)))</f>
        <v/>
      </c>
      <c r="H1334" s="87">
        <f>IF(G1334="","",MAX(0,G1334-F1334))</f>
        <v/>
      </c>
      <c r="I1334" s="95" t="n"/>
      <c r="J1334" s="87">
        <f>IF(D1334="","",IFERROR(INDEX(Eng_PAR,MATCH(D1334,Eng_Label,0)),""))</f>
        <v/>
      </c>
      <c r="K1334" s="97">
        <f>IF(OR(F1334="",J1334=""),"",F1334-J1334)</f>
        <v/>
      </c>
      <c r="L1334" s="86">
        <f>IF(OR(F1334="",J1334="",N(J1334)=0),"",IF(F1334/J1334&lt;=cfg_Crit,"CRITICAL",IF(F1334/J1334&lt;=cfg_Low,"LOW","OK")))</f>
        <v/>
      </c>
      <c r="M1334" s="98">
        <f>IF(B1334="","",DATE(YEAR(B1334),MONTH(B1334),1))</f>
        <v/>
      </c>
      <c r="N1334" s="86">
        <f>IF(OR(B1334="",D1334=""),"","CNT-"&amp;TEXT(ROW()-5,"00000"))</f>
        <v/>
      </c>
      <c r="O1334" s="86">
        <f>IF(P1334="","",D1334&amp;"|"&amp;P1334)</f>
        <v/>
      </c>
      <c r="P1334" s="86">
        <f>IF(OR(D1334="",F1334=""),"",COUNTIFS($D$6:D1334,D1334,$F$6:F1334,"&lt;&gt;"))</f>
        <v/>
      </c>
    </row>
    <row r="1335" ht="20" customHeight="1">
      <c r="B1335" s="93" t="n"/>
      <c r="C1335" s="94">
        <f>IF(B1335="","",WEEKNUM(B1335,21))</f>
        <v/>
      </c>
      <c r="D1335" s="95" t="n"/>
      <c r="E1335" s="86">
        <f>IF(D1335="","",IFERROR(INDEX(Eng_Item,MATCH(D1335,Eng_Label,0)),"not in list"))</f>
        <v/>
      </c>
      <c r="F1335" s="96" t="n"/>
      <c r="G1335" s="87">
        <f>IF(OR(P1335="",N(P1335)&lt;=1),"",INDEX($F$6:$F$3005,MATCH(D1335&amp;"|"&amp;(P1335-1),$O$6:$O$3005,0)))</f>
        <v/>
      </c>
      <c r="H1335" s="87">
        <f>IF(G1335="","",MAX(0,G1335-F1335))</f>
        <v/>
      </c>
      <c r="I1335" s="95" t="n"/>
      <c r="J1335" s="87">
        <f>IF(D1335="","",IFERROR(INDEX(Eng_PAR,MATCH(D1335,Eng_Label,0)),""))</f>
        <v/>
      </c>
      <c r="K1335" s="97">
        <f>IF(OR(F1335="",J1335=""),"",F1335-J1335)</f>
        <v/>
      </c>
      <c r="L1335" s="86">
        <f>IF(OR(F1335="",J1335="",N(J1335)=0),"",IF(F1335/J1335&lt;=cfg_Crit,"CRITICAL",IF(F1335/J1335&lt;=cfg_Low,"LOW","OK")))</f>
        <v/>
      </c>
      <c r="M1335" s="98">
        <f>IF(B1335="","",DATE(YEAR(B1335),MONTH(B1335),1))</f>
        <v/>
      </c>
      <c r="N1335" s="86">
        <f>IF(OR(B1335="",D1335=""),"","CNT-"&amp;TEXT(ROW()-5,"00000"))</f>
        <v/>
      </c>
      <c r="O1335" s="86">
        <f>IF(P1335="","",D1335&amp;"|"&amp;P1335)</f>
        <v/>
      </c>
      <c r="P1335" s="86">
        <f>IF(OR(D1335="",F1335=""),"",COUNTIFS($D$6:D1335,D1335,$F$6:F1335,"&lt;&gt;"))</f>
        <v/>
      </c>
    </row>
    <row r="1336" ht="20" customHeight="1">
      <c r="B1336" s="93" t="n"/>
      <c r="C1336" s="94">
        <f>IF(B1336="","",WEEKNUM(B1336,21))</f>
        <v/>
      </c>
      <c r="D1336" s="95" t="n"/>
      <c r="E1336" s="86">
        <f>IF(D1336="","",IFERROR(INDEX(Eng_Item,MATCH(D1336,Eng_Label,0)),"not in list"))</f>
        <v/>
      </c>
      <c r="F1336" s="96" t="n"/>
      <c r="G1336" s="87">
        <f>IF(OR(P1336="",N(P1336)&lt;=1),"",INDEX($F$6:$F$3005,MATCH(D1336&amp;"|"&amp;(P1336-1),$O$6:$O$3005,0)))</f>
        <v/>
      </c>
      <c r="H1336" s="87">
        <f>IF(G1336="","",MAX(0,G1336-F1336))</f>
        <v/>
      </c>
      <c r="I1336" s="95" t="n"/>
      <c r="J1336" s="87">
        <f>IF(D1336="","",IFERROR(INDEX(Eng_PAR,MATCH(D1336,Eng_Label,0)),""))</f>
        <v/>
      </c>
      <c r="K1336" s="97">
        <f>IF(OR(F1336="",J1336=""),"",F1336-J1336)</f>
        <v/>
      </c>
      <c r="L1336" s="86">
        <f>IF(OR(F1336="",J1336="",N(J1336)=0),"",IF(F1336/J1336&lt;=cfg_Crit,"CRITICAL",IF(F1336/J1336&lt;=cfg_Low,"LOW","OK")))</f>
        <v/>
      </c>
      <c r="M1336" s="98">
        <f>IF(B1336="","",DATE(YEAR(B1336),MONTH(B1336),1))</f>
        <v/>
      </c>
      <c r="N1336" s="86">
        <f>IF(OR(B1336="",D1336=""),"","CNT-"&amp;TEXT(ROW()-5,"00000"))</f>
        <v/>
      </c>
      <c r="O1336" s="86">
        <f>IF(P1336="","",D1336&amp;"|"&amp;P1336)</f>
        <v/>
      </c>
      <c r="P1336" s="86">
        <f>IF(OR(D1336="",F1336=""),"",COUNTIFS($D$6:D1336,D1336,$F$6:F1336,"&lt;&gt;"))</f>
        <v/>
      </c>
    </row>
    <row r="1337" ht="20" customHeight="1">
      <c r="B1337" s="93" t="n"/>
      <c r="C1337" s="94">
        <f>IF(B1337="","",WEEKNUM(B1337,21))</f>
        <v/>
      </c>
      <c r="D1337" s="95" t="n"/>
      <c r="E1337" s="86">
        <f>IF(D1337="","",IFERROR(INDEX(Eng_Item,MATCH(D1337,Eng_Label,0)),"not in list"))</f>
        <v/>
      </c>
      <c r="F1337" s="96" t="n"/>
      <c r="G1337" s="87">
        <f>IF(OR(P1337="",N(P1337)&lt;=1),"",INDEX($F$6:$F$3005,MATCH(D1337&amp;"|"&amp;(P1337-1),$O$6:$O$3005,0)))</f>
        <v/>
      </c>
      <c r="H1337" s="87">
        <f>IF(G1337="","",MAX(0,G1337-F1337))</f>
        <v/>
      </c>
      <c r="I1337" s="95" t="n"/>
      <c r="J1337" s="87">
        <f>IF(D1337="","",IFERROR(INDEX(Eng_PAR,MATCH(D1337,Eng_Label,0)),""))</f>
        <v/>
      </c>
      <c r="K1337" s="97">
        <f>IF(OR(F1337="",J1337=""),"",F1337-J1337)</f>
        <v/>
      </c>
      <c r="L1337" s="86">
        <f>IF(OR(F1337="",J1337="",N(J1337)=0),"",IF(F1337/J1337&lt;=cfg_Crit,"CRITICAL",IF(F1337/J1337&lt;=cfg_Low,"LOW","OK")))</f>
        <v/>
      </c>
      <c r="M1337" s="98">
        <f>IF(B1337="","",DATE(YEAR(B1337),MONTH(B1337),1))</f>
        <v/>
      </c>
      <c r="N1337" s="86">
        <f>IF(OR(B1337="",D1337=""),"","CNT-"&amp;TEXT(ROW()-5,"00000"))</f>
        <v/>
      </c>
      <c r="O1337" s="86">
        <f>IF(P1337="","",D1337&amp;"|"&amp;P1337)</f>
        <v/>
      </c>
      <c r="P1337" s="86">
        <f>IF(OR(D1337="",F1337=""),"",COUNTIFS($D$6:D1337,D1337,$F$6:F1337,"&lt;&gt;"))</f>
        <v/>
      </c>
    </row>
    <row r="1338" ht="20" customHeight="1">
      <c r="B1338" s="93" t="n"/>
      <c r="C1338" s="94">
        <f>IF(B1338="","",WEEKNUM(B1338,21))</f>
        <v/>
      </c>
      <c r="D1338" s="95" t="n"/>
      <c r="E1338" s="86">
        <f>IF(D1338="","",IFERROR(INDEX(Eng_Item,MATCH(D1338,Eng_Label,0)),"not in list"))</f>
        <v/>
      </c>
      <c r="F1338" s="96" t="n"/>
      <c r="G1338" s="87">
        <f>IF(OR(P1338="",N(P1338)&lt;=1),"",INDEX($F$6:$F$3005,MATCH(D1338&amp;"|"&amp;(P1338-1),$O$6:$O$3005,0)))</f>
        <v/>
      </c>
      <c r="H1338" s="87">
        <f>IF(G1338="","",MAX(0,G1338-F1338))</f>
        <v/>
      </c>
      <c r="I1338" s="95" t="n"/>
      <c r="J1338" s="87">
        <f>IF(D1338="","",IFERROR(INDEX(Eng_PAR,MATCH(D1338,Eng_Label,0)),""))</f>
        <v/>
      </c>
      <c r="K1338" s="97">
        <f>IF(OR(F1338="",J1338=""),"",F1338-J1338)</f>
        <v/>
      </c>
      <c r="L1338" s="86">
        <f>IF(OR(F1338="",J1338="",N(J1338)=0),"",IF(F1338/J1338&lt;=cfg_Crit,"CRITICAL",IF(F1338/J1338&lt;=cfg_Low,"LOW","OK")))</f>
        <v/>
      </c>
      <c r="M1338" s="98">
        <f>IF(B1338="","",DATE(YEAR(B1338),MONTH(B1338),1))</f>
        <v/>
      </c>
      <c r="N1338" s="86">
        <f>IF(OR(B1338="",D1338=""),"","CNT-"&amp;TEXT(ROW()-5,"00000"))</f>
        <v/>
      </c>
      <c r="O1338" s="86">
        <f>IF(P1338="","",D1338&amp;"|"&amp;P1338)</f>
        <v/>
      </c>
      <c r="P1338" s="86">
        <f>IF(OR(D1338="",F1338=""),"",COUNTIFS($D$6:D1338,D1338,$F$6:F1338,"&lt;&gt;"))</f>
        <v/>
      </c>
    </row>
    <row r="1339" ht="20" customHeight="1">
      <c r="B1339" s="93" t="n"/>
      <c r="C1339" s="94">
        <f>IF(B1339="","",WEEKNUM(B1339,21))</f>
        <v/>
      </c>
      <c r="D1339" s="95" t="n"/>
      <c r="E1339" s="86">
        <f>IF(D1339="","",IFERROR(INDEX(Eng_Item,MATCH(D1339,Eng_Label,0)),"not in list"))</f>
        <v/>
      </c>
      <c r="F1339" s="96" t="n"/>
      <c r="G1339" s="87">
        <f>IF(OR(P1339="",N(P1339)&lt;=1),"",INDEX($F$6:$F$3005,MATCH(D1339&amp;"|"&amp;(P1339-1),$O$6:$O$3005,0)))</f>
        <v/>
      </c>
      <c r="H1339" s="87">
        <f>IF(G1339="","",MAX(0,G1339-F1339))</f>
        <v/>
      </c>
      <c r="I1339" s="95" t="n"/>
      <c r="J1339" s="87">
        <f>IF(D1339="","",IFERROR(INDEX(Eng_PAR,MATCH(D1339,Eng_Label,0)),""))</f>
        <v/>
      </c>
      <c r="K1339" s="97">
        <f>IF(OR(F1339="",J1339=""),"",F1339-J1339)</f>
        <v/>
      </c>
      <c r="L1339" s="86">
        <f>IF(OR(F1339="",J1339="",N(J1339)=0),"",IF(F1339/J1339&lt;=cfg_Crit,"CRITICAL",IF(F1339/J1339&lt;=cfg_Low,"LOW","OK")))</f>
        <v/>
      </c>
      <c r="M1339" s="98">
        <f>IF(B1339="","",DATE(YEAR(B1339),MONTH(B1339),1))</f>
        <v/>
      </c>
      <c r="N1339" s="86">
        <f>IF(OR(B1339="",D1339=""),"","CNT-"&amp;TEXT(ROW()-5,"00000"))</f>
        <v/>
      </c>
      <c r="O1339" s="86">
        <f>IF(P1339="","",D1339&amp;"|"&amp;P1339)</f>
        <v/>
      </c>
      <c r="P1339" s="86">
        <f>IF(OR(D1339="",F1339=""),"",COUNTIFS($D$6:D1339,D1339,$F$6:F1339,"&lt;&gt;"))</f>
        <v/>
      </c>
    </row>
    <row r="1340" ht="20" customHeight="1">
      <c r="B1340" s="93" t="n"/>
      <c r="C1340" s="94">
        <f>IF(B1340="","",WEEKNUM(B1340,21))</f>
        <v/>
      </c>
      <c r="D1340" s="95" t="n"/>
      <c r="E1340" s="86">
        <f>IF(D1340="","",IFERROR(INDEX(Eng_Item,MATCH(D1340,Eng_Label,0)),"not in list"))</f>
        <v/>
      </c>
      <c r="F1340" s="96" t="n"/>
      <c r="G1340" s="87">
        <f>IF(OR(P1340="",N(P1340)&lt;=1),"",INDEX($F$6:$F$3005,MATCH(D1340&amp;"|"&amp;(P1340-1),$O$6:$O$3005,0)))</f>
        <v/>
      </c>
      <c r="H1340" s="87">
        <f>IF(G1340="","",MAX(0,G1340-F1340))</f>
        <v/>
      </c>
      <c r="I1340" s="95" t="n"/>
      <c r="J1340" s="87">
        <f>IF(D1340="","",IFERROR(INDEX(Eng_PAR,MATCH(D1340,Eng_Label,0)),""))</f>
        <v/>
      </c>
      <c r="K1340" s="97">
        <f>IF(OR(F1340="",J1340=""),"",F1340-J1340)</f>
        <v/>
      </c>
      <c r="L1340" s="86">
        <f>IF(OR(F1340="",J1340="",N(J1340)=0),"",IF(F1340/J1340&lt;=cfg_Crit,"CRITICAL",IF(F1340/J1340&lt;=cfg_Low,"LOW","OK")))</f>
        <v/>
      </c>
      <c r="M1340" s="98">
        <f>IF(B1340="","",DATE(YEAR(B1340),MONTH(B1340),1))</f>
        <v/>
      </c>
      <c r="N1340" s="86">
        <f>IF(OR(B1340="",D1340=""),"","CNT-"&amp;TEXT(ROW()-5,"00000"))</f>
        <v/>
      </c>
      <c r="O1340" s="86">
        <f>IF(P1340="","",D1340&amp;"|"&amp;P1340)</f>
        <v/>
      </c>
      <c r="P1340" s="86">
        <f>IF(OR(D1340="",F1340=""),"",COUNTIFS($D$6:D1340,D1340,$F$6:F1340,"&lt;&gt;"))</f>
        <v/>
      </c>
    </row>
    <row r="1341" ht="20" customHeight="1">
      <c r="B1341" s="93" t="n"/>
      <c r="C1341" s="94">
        <f>IF(B1341="","",WEEKNUM(B1341,21))</f>
        <v/>
      </c>
      <c r="D1341" s="95" t="n"/>
      <c r="E1341" s="86">
        <f>IF(D1341="","",IFERROR(INDEX(Eng_Item,MATCH(D1341,Eng_Label,0)),"not in list"))</f>
        <v/>
      </c>
      <c r="F1341" s="96" t="n"/>
      <c r="G1341" s="87">
        <f>IF(OR(P1341="",N(P1341)&lt;=1),"",INDEX($F$6:$F$3005,MATCH(D1341&amp;"|"&amp;(P1341-1),$O$6:$O$3005,0)))</f>
        <v/>
      </c>
      <c r="H1341" s="87">
        <f>IF(G1341="","",MAX(0,G1341-F1341))</f>
        <v/>
      </c>
      <c r="I1341" s="95" t="n"/>
      <c r="J1341" s="87">
        <f>IF(D1341="","",IFERROR(INDEX(Eng_PAR,MATCH(D1341,Eng_Label,0)),""))</f>
        <v/>
      </c>
      <c r="K1341" s="97">
        <f>IF(OR(F1341="",J1341=""),"",F1341-J1341)</f>
        <v/>
      </c>
      <c r="L1341" s="86">
        <f>IF(OR(F1341="",J1341="",N(J1341)=0),"",IF(F1341/J1341&lt;=cfg_Crit,"CRITICAL",IF(F1341/J1341&lt;=cfg_Low,"LOW","OK")))</f>
        <v/>
      </c>
      <c r="M1341" s="98">
        <f>IF(B1341="","",DATE(YEAR(B1341),MONTH(B1341),1))</f>
        <v/>
      </c>
      <c r="N1341" s="86">
        <f>IF(OR(B1341="",D1341=""),"","CNT-"&amp;TEXT(ROW()-5,"00000"))</f>
        <v/>
      </c>
      <c r="O1341" s="86">
        <f>IF(P1341="","",D1341&amp;"|"&amp;P1341)</f>
        <v/>
      </c>
      <c r="P1341" s="86">
        <f>IF(OR(D1341="",F1341=""),"",COUNTIFS($D$6:D1341,D1341,$F$6:F1341,"&lt;&gt;"))</f>
        <v/>
      </c>
    </row>
    <row r="1342" ht="20" customHeight="1">
      <c r="B1342" s="93" t="n"/>
      <c r="C1342" s="94">
        <f>IF(B1342="","",WEEKNUM(B1342,21))</f>
        <v/>
      </c>
      <c r="D1342" s="95" t="n"/>
      <c r="E1342" s="86">
        <f>IF(D1342="","",IFERROR(INDEX(Eng_Item,MATCH(D1342,Eng_Label,0)),"not in list"))</f>
        <v/>
      </c>
      <c r="F1342" s="96" t="n"/>
      <c r="G1342" s="87">
        <f>IF(OR(P1342="",N(P1342)&lt;=1),"",INDEX($F$6:$F$3005,MATCH(D1342&amp;"|"&amp;(P1342-1),$O$6:$O$3005,0)))</f>
        <v/>
      </c>
      <c r="H1342" s="87">
        <f>IF(G1342="","",MAX(0,G1342-F1342))</f>
        <v/>
      </c>
      <c r="I1342" s="95" t="n"/>
      <c r="J1342" s="87">
        <f>IF(D1342="","",IFERROR(INDEX(Eng_PAR,MATCH(D1342,Eng_Label,0)),""))</f>
        <v/>
      </c>
      <c r="K1342" s="97">
        <f>IF(OR(F1342="",J1342=""),"",F1342-J1342)</f>
        <v/>
      </c>
      <c r="L1342" s="86">
        <f>IF(OR(F1342="",J1342="",N(J1342)=0),"",IF(F1342/J1342&lt;=cfg_Crit,"CRITICAL",IF(F1342/J1342&lt;=cfg_Low,"LOW","OK")))</f>
        <v/>
      </c>
      <c r="M1342" s="98">
        <f>IF(B1342="","",DATE(YEAR(B1342),MONTH(B1342),1))</f>
        <v/>
      </c>
      <c r="N1342" s="86">
        <f>IF(OR(B1342="",D1342=""),"","CNT-"&amp;TEXT(ROW()-5,"00000"))</f>
        <v/>
      </c>
      <c r="O1342" s="86">
        <f>IF(P1342="","",D1342&amp;"|"&amp;P1342)</f>
        <v/>
      </c>
      <c r="P1342" s="86">
        <f>IF(OR(D1342="",F1342=""),"",COUNTIFS($D$6:D1342,D1342,$F$6:F1342,"&lt;&gt;"))</f>
        <v/>
      </c>
    </row>
    <row r="1343" ht="20" customHeight="1">
      <c r="B1343" s="93" t="n"/>
      <c r="C1343" s="94">
        <f>IF(B1343="","",WEEKNUM(B1343,21))</f>
        <v/>
      </c>
      <c r="D1343" s="95" t="n"/>
      <c r="E1343" s="86">
        <f>IF(D1343="","",IFERROR(INDEX(Eng_Item,MATCH(D1343,Eng_Label,0)),"not in list"))</f>
        <v/>
      </c>
      <c r="F1343" s="96" t="n"/>
      <c r="G1343" s="87">
        <f>IF(OR(P1343="",N(P1343)&lt;=1),"",INDEX($F$6:$F$3005,MATCH(D1343&amp;"|"&amp;(P1343-1),$O$6:$O$3005,0)))</f>
        <v/>
      </c>
      <c r="H1343" s="87">
        <f>IF(G1343="","",MAX(0,G1343-F1343))</f>
        <v/>
      </c>
      <c r="I1343" s="95" t="n"/>
      <c r="J1343" s="87">
        <f>IF(D1343="","",IFERROR(INDEX(Eng_PAR,MATCH(D1343,Eng_Label,0)),""))</f>
        <v/>
      </c>
      <c r="K1343" s="97">
        <f>IF(OR(F1343="",J1343=""),"",F1343-J1343)</f>
        <v/>
      </c>
      <c r="L1343" s="86">
        <f>IF(OR(F1343="",J1343="",N(J1343)=0),"",IF(F1343/J1343&lt;=cfg_Crit,"CRITICAL",IF(F1343/J1343&lt;=cfg_Low,"LOW","OK")))</f>
        <v/>
      </c>
      <c r="M1343" s="98">
        <f>IF(B1343="","",DATE(YEAR(B1343),MONTH(B1343),1))</f>
        <v/>
      </c>
      <c r="N1343" s="86">
        <f>IF(OR(B1343="",D1343=""),"","CNT-"&amp;TEXT(ROW()-5,"00000"))</f>
        <v/>
      </c>
      <c r="O1343" s="86">
        <f>IF(P1343="","",D1343&amp;"|"&amp;P1343)</f>
        <v/>
      </c>
      <c r="P1343" s="86">
        <f>IF(OR(D1343="",F1343=""),"",COUNTIFS($D$6:D1343,D1343,$F$6:F1343,"&lt;&gt;"))</f>
        <v/>
      </c>
    </row>
    <row r="1344" ht="20" customHeight="1">
      <c r="B1344" s="93" t="n"/>
      <c r="C1344" s="94">
        <f>IF(B1344="","",WEEKNUM(B1344,21))</f>
        <v/>
      </c>
      <c r="D1344" s="95" t="n"/>
      <c r="E1344" s="86">
        <f>IF(D1344="","",IFERROR(INDEX(Eng_Item,MATCH(D1344,Eng_Label,0)),"not in list"))</f>
        <v/>
      </c>
      <c r="F1344" s="96" t="n"/>
      <c r="G1344" s="87">
        <f>IF(OR(P1344="",N(P1344)&lt;=1),"",INDEX($F$6:$F$3005,MATCH(D1344&amp;"|"&amp;(P1344-1),$O$6:$O$3005,0)))</f>
        <v/>
      </c>
      <c r="H1344" s="87">
        <f>IF(G1344="","",MAX(0,G1344-F1344))</f>
        <v/>
      </c>
      <c r="I1344" s="95" t="n"/>
      <c r="J1344" s="87">
        <f>IF(D1344="","",IFERROR(INDEX(Eng_PAR,MATCH(D1344,Eng_Label,0)),""))</f>
        <v/>
      </c>
      <c r="K1344" s="97">
        <f>IF(OR(F1344="",J1344=""),"",F1344-J1344)</f>
        <v/>
      </c>
      <c r="L1344" s="86">
        <f>IF(OR(F1344="",J1344="",N(J1344)=0),"",IF(F1344/J1344&lt;=cfg_Crit,"CRITICAL",IF(F1344/J1344&lt;=cfg_Low,"LOW","OK")))</f>
        <v/>
      </c>
      <c r="M1344" s="98">
        <f>IF(B1344="","",DATE(YEAR(B1344),MONTH(B1344),1))</f>
        <v/>
      </c>
      <c r="N1344" s="86">
        <f>IF(OR(B1344="",D1344=""),"","CNT-"&amp;TEXT(ROW()-5,"00000"))</f>
        <v/>
      </c>
      <c r="O1344" s="86">
        <f>IF(P1344="","",D1344&amp;"|"&amp;P1344)</f>
        <v/>
      </c>
      <c r="P1344" s="86">
        <f>IF(OR(D1344="",F1344=""),"",COUNTIFS($D$6:D1344,D1344,$F$6:F1344,"&lt;&gt;"))</f>
        <v/>
      </c>
    </row>
    <row r="1345" ht="20" customHeight="1">
      <c r="B1345" s="93" t="n"/>
      <c r="C1345" s="94">
        <f>IF(B1345="","",WEEKNUM(B1345,21))</f>
        <v/>
      </c>
      <c r="D1345" s="95" t="n"/>
      <c r="E1345" s="86">
        <f>IF(D1345="","",IFERROR(INDEX(Eng_Item,MATCH(D1345,Eng_Label,0)),"not in list"))</f>
        <v/>
      </c>
      <c r="F1345" s="96" t="n"/>
      <c r="G1345" s="87">
        <f>IF(OR(P1345="",N(P1345)&lt;=1),"",INDEX($F$6:$F$3005,MATCH(D1345&amp;"|"&amp;(P1345-1),$O$6:$O$3005,0)))</f>
        <v/>
      </c>
      <c r="H1345" s="87">
        <f>IF(G1345="","",MAX(0,G1345-F1345))</f>
        <v/>
      </c>
      <c r="I1345" s="95" t="n"/>
      <c r="J1345" s="87">
        <f>IF(D1345="","",IFERROR(INDEX(Eng_PAR,MATCH(D1345,Eng_Label,0)),""))</f>
        <v/>
      </c>
      <c r="K1345" s="97">
        <f>IF(OR(F1345="",J1345=""),"",F1345-J1345)</f>
        <v/>
      </c>
      <c r="L1345" s="86">
        <f>IF(OR(F1345="",J1345="",N(J1345)=0),"",IF(F1345/J1345&lt;=cfg_Crit,"CRITICAL",IF(F1345/J1345&lt;=cfg_Low,"LOW","OK")))</f>
        <v/>
      </c>
      <c r="M1345" s="98">
        <f>IF(B1345="","",DATE(YEAR(B1345),MONTH(B1345),1))</f>
        <v/>
      </c>
      <c r="N1345" s="86">
        <f>IF(OR(B1345="",D1345=""),"","CNT-"&amp;TEXT(ROW()-5,"00000"))</f>
        <v/>
      </c>
      <c r="O1345" s="86">
        <f>IF(P1345="","",D1345&amp;"|"&amp;P1345)</f>
        <v/>
      </c>
      <c r="P1345" s="86">
        <f>IF(OR(D1345="",F1345=""),"",COUNTIFS($D$6:D1345,D1345,$F$6:F1345,"&lt;&gt;"))</f>
        <v/>
      </c>
    </row>
    <row r="1346" ht="20" customHeight="1">
      <c r="B1346" s="93" t="n"/>
      <c r="C1346" s="94">
        <f>IF(B1346="","",WEEKNUM(B1346,21))</f>
        <v/>
      </c>
      <c r="D1346" s="95" t="n"/>
      <c r="E1346" s="86">
        <f>IF(D1346="","",IFERROR(INDEX(Eng_Item,MATCH(D1346,Eng_Label,0)),"not in list"))</f>
        <v/>
      </c>
      <c r="F1346" s="96" t="n"/>
      <c r="G1346" s="87">
        <f>IF(OR(P1346="",N(P1346)&lt;=1),"",INDEX($F$6:$F$3005,MATCH(D1346&amp;"|"&amp;(P1346-1),$O$6:$O$3005,0)))</f>
        <v/>
      </c>
      <c r="H1346" s="87">
        <f>IF(G1346="","",MAX(0,G1346-F1346))</f>
        <v/>
      </c>
      <c r="I1346" s="95" t="n"/>
      <c r="J1346" s="87">
        <f>IF(D1346="","",IFERROR(INDEX(Eng_PAR,MATCH(D1346,Eng_Label,0)),""))</f>
        <v/>
      </c>
      <c r="K1346" s="97">
        <f>IF(OR(F1346="",J1346=""),"",F1346-J1346)</f>
        <v/>
      </c>
      <c r="L1346" s="86">
        <f>IF(OR(F1346="",J1346="",N(J1346)=0),"",IF(F1346/J1346&lt;=cfg_Crit,"CRITICAL",IF(F1346/J1346&lt;=cfg_Low,"LOW","OK")))</f>
        <v/>
      </c>
      <c r="M1346" s="98">
        <f>IF(B1346="","",DATE(YEAR(B1346),MONTH(B1346),1))</f>
        <v/>
      </c>
      <c r="N1346" s="86">
        <f>IF(OR(B1346="",D1346=""),"","CNT-"&amp;TEXT(ROW()-5,"00000"))</f>
        <v/>
      </c>
      <c r="O1346" s="86">
        <f>IF(P1346="","",D1346&amp;"|"&amp;P1346)</f>
        <v/>
      </c>
      <c r="P1346" s="86">
        <f>IF(OR(D1346="",F1346=""),"",COUNTIFS($D$6:D1346,D1346,$F$6:F1346,"&lt;&gt;"))</f>
        <v/>
      </c>
    </row>
    <row r="1347" ht="20" customHeight="1">
      <c r="B1347" s="93" t="n"/>
      <c r="C1347" s="94">
        <f>IF(B1347="","",WEEKNUM(B1347,21))</f>
        <v/>
      </c>
      <c r="D1347" s="95" t="n"/>
      <c r="E1347" s="86">
        <f>IF(D1347="","",IFERROR(INDEX(Eng_Item,MATCH(D1347,Eng_Label,0)),"not in list"))</f>
        <v/>
      </c>
      <c r="F1347" s="96" t="n"/>
      <c r="G1347" s="87">
        <f>IF(OR(P1347="",N(P1347)&lt;=1),"",INDEX($F$6:$F$3005,MATCH(D1347&amp;"|"&amp;(P1347-1),$O$6:$O$3005,0)))</f>
        <v/>
      </c>
      <c r="H1347" s="87">
        <f>IF(G1347="","",MAX(0,G1347-F1347))</f>
        <v/>
      </c>
      <c r="I1347" s="95" t="n"/>
      <c r="J1347" s="87">
        <f>IF(D1347="","",IFERROR(INDEX(Eng_PAR,MATCH(D1347,Eng_Label,0)),""))</f>
        <v/>
      </c>
      <c r="K1347" s="97">
        <f>IF(OR(F1347="",J1347=""),"",F1347-J1347)</f>
        <v/>
      </c>
      <c r="L1347" s="86">
        <f>IF(OR(F1347="",J1347="",N(J1347)=0),"",IF(F1347/J1347&lt;=cfg_Crit,"CRITICAL",IF(F1347/J1347&lt;=cfg_Low,"LOW","OK")))</f>
        <v/>
      </c>
      <c r="M1347" s="98">
        <f>IF(B1347="","",DATE(YEAR(B1347),MONTH(B1347),1))</f>
        <v/>
      </c>
      <c r="N1347" s="86">
        <f>IF(OR(B1347="",D1347=""),"","CNT-"&amp;TEXT(ROW()-5,"00000"))</f>
        <v/>
      </c>
      <c r="O1347" s="86">
        <f>IF(P1347="","",D1347&amp;"|"&amp;P1347)</f>
        <v/>
      </c>
      <c r="P1347" s="86">
        <f>IF(OR(D1347="",F1347=""),"",COUNTIFS($D$6:D1347,D1347,$F$6:F1347,"&lt;&gt;"))</f>
        <v/>
      </c>
    </row>
    <row r="1348" ht="20" customHeight="1">
      <c r="B1348" s="93" t="n"/>
      <c r="C1348" s="94">
        <f>IF(B1348="","",WEEKNUM(B1348,21))</f>
        <v/>
      </c>
      <c r="D1348" s="95" t="n"/>
      <c r="E1348" s="86">
        <f>IF(D1348="","",IFERROR(INDEX(Eng_Item,MATCH(D1348,Eng_Label,0)),"not in list"))</f>
        <v/>
      </c>
      <c r="F1348" s="96" t="n"/>
      <c r="G1348" s="87">
        <f>IF(OR(P1348="",N(P1348)&lt;=1),"",INDEX($F$6:$F$3005,MATCH(D1348&amp;"|"&amp;(P1348-1),$O$6:$O$3005,0)))</f>
        <v/>
      </c>
      <c r="H1348" s="87">
        <f>IF(G1348="","",MAX(0,G1348-F1348))</f>
        <v/>
      </c>
      <c r="I1348" s="95" t="n"/>
      <c r="J1348" s="87">
        <f>IF(D1348="","",IFERROR(INDEX(Eng_PAR,MATCH(D1348,Eng_Label,0)),""))</f>
        <v/>
      </c>
      <c r="K1348" s="97">
        <f>IF(OR(F1348="",J1348=""),"",F1348-J1348)</f>
        <v/>
      </c>
      <c r="L1348" s="86">
        <f>IF(OR(F1348="",J1348="",N(J1348)=0),"",IF(F1348/J1348&lt;=cfg_Crit,"CRITICAL",IF(F1348/J1348&lt;=cfg_Low,"LOW","OK")))</f>
        <v/>
      </c>
      <c r="M1348" s="98">
        <f>IF(B1348="","",DATE(YEAR(B1348),MONTH(B1348),1))</f>
        <v/>
      </c>
      <c r="N1348" s="86">
        <f>IF(OR(B1348="",D1348=""),"","CNT-"&amp;TEXT(ROW()-5,"00000"))</f>
        <v/>
      </c>
      <c r="O1348" s="86">
        <f>IF(P1348="","",D1348&amp;"|"&amp;P1348)</f>
        <v/>
      </c>
      <c r="P1348" s="86">
        <f>IF(OR(D1348="",F1348=""),"",COUNTIFS($D$6:D1348,D1348,$F$6:F1348,"&lt;&gt;"))</f>
        <v/>
      </c>
    </row>
    <row r="1349" ht="20" customHeight="1">
      <c r="B1349" s="93" t="n"/>
      <c r="C1349" s="94">
        <f>IF(B1349="","",WEEKNUM(B1349,21))</f>
        <v/>
      </c>
      <c r="D1349" s="95" t="n"/>
      <c r="E1349" s="86">
        <f>IF(D1349="","",IFERROR(INDEX(Eng_Item,MATCH(D1349,Eng_Label,0)),"not in list"))</f>
        <v/>
      </c>
      <c r="F1349" s="96" t="n"/>
      <c r="G1349" s="87">
        <f>IF(OR(P1349="",N(P1349)&lt;=1),"",INDEX($F$6:$F$3005,MATCH(D1349&amp;"|"&amp;(P1349-1),$O$6:$O$3005,0)))</f>
        <v/>
      </c>
      <c r="H1349" s="87">
        <f>IF(G1349="","",MAX(0,G1349-F1349))</f>
        <v/>
      </c>
      <c r="I1349" s="95" t="n"/>
      <c r="J1349" s="87">
        <f>IF(D1349="","",IFERROR(INDEX(Eng_PAR,MATCH(D1349,Eng_Label,0)),""))</f>
        <v/>
      </c>
      <c r="K1349" s="97">
        <f>IF(OR(F1349="",J1349=""),"",F1349-J1349)</f>
        <v/>
      </c>
      <c r="L1349" s="86">
        <f>IF(OR(F1349="",J1349="",N(J1349)=0),"",IF(F1349/J1349&lt;=cfg_Crit,"CRITICAL",IF(F1349/J1349&lt;=cfg_Low,"LOW","OK")))</f>
        <v/>
      </c>
      <c r="M1349" s="98">
        <f>IF(B1349="","",DATE(YEAR(B1349),MONTH(B1349),1))</f>
        <v/>
      </c>
      <c r="N1349" s="86">
        <f>IF(OR(B1349="",D1349=""),"","CNT-"&amp;TEXT(ROW()-5,"00000"))</f>
        <v/>
      </c>
      <c r="O1349" s="86">
        <f>IF(P1349="","",D1349&amp;"|"&amp;P1349)</f>
        <v/>
      </c>
      <c r="P1349" s="86">
        <f>IF(OR(D1349="",F1349=""),"",COUNTIFS($D$6:D1349,D1349,$F$6:F1349,"&lt;&gt;"))</f>
        <v/>
      </c>
    </row>
    <row r="1350" ht="20" customHeight="1">
      <c r="B1350" s="93" t="n"/>
      <c r="C1350" s="94">
        <f>IF(B1350="","",WEEKNUM(B1350,21))</f>
        <v/>
      </c>
      <c r="D1350" s="95" t="n"/>
      <c r="E1350" s="86">
        <f>IF(D1350="","",IFERROR(INDEX(Eng_Item,MATCH(D1350,Eng_Label,0)),"not in list"))</f>
        <v/>
      </c>
      <c r="F1350" s="96" t="n"/>
      <c r="G1350" s="87">
        <f>IF(OR(P1350="",N(P1350)&lt;=1),"",INDEX($F$6:$F$3005,MATCH(D1350&amp;"|"&amp;(P1350-1),$O$6:$O$3005,0)))</f>
        <v/>
      </c>
      <c r="H1350" s="87">
        <f>IF(G1350="","",MAX(0,G1350-F1350))</f>
        <v/>
      </c>
      <c r="I1350" s="95" t="n"/>
      <c r="J1350" s="87">
        <f>IF(D1350="","",IFERROR(INDEX(Eng_PAR,MATCH(D1350,Eng_Label,0)),""))</f>
        <v/>
      </c>
      <c r="K1350" s="97">
        <f>IF(OR(F1350="",J1350=""),"",F1350-J1350)</f>
        <v/>
      </c>
      <c r="L1350" s="86">
        <f>IF(OR(F1350="",J1350="",N(J1350)=0),"",IF(F1350/J1350&lt;=cfg_Crit,"CRITICAL",IF(F1350/J1350&lt;=cfg_Low,"LOW","OK")))</f>
        <v/>
      </c>
      <c r="M1350" s="98">
        <f>IF(B1350="","",DATE(YEAR(B1350),MONTH(B1350),1))</f>
        <v/>
      </c>
      <c r="N1350" s="86">
        <f>IF(OR(B1350="",D1350=""),"","CNT-"&amp;TEXT(ROW()-5,"00000"))</f>
        <v/>
      </c>
      <c r="O1350" s="86">
        <f>IF(P1350="","",D1350&amp;"|"&amp;P1350)</f>
        <v/>
      </c>
      <c r="P1350" s="86">
        <f>IF(OR(D1350="",F1350=""),"",COUNTIFS($D$6:D1350,D1350,$F$6:F1350,"&lt;&gt;"))</f>
        <v/>
      </c>
    </row>
    <row r="1351" ht="20" customHeight="1">
      <c r="B1351" s="93" t="n"/>
      <c r="C1351" s="94">
        <f>IF(B1351="","",WEEKNUM(B1351,21))</f>
        <v/>
      </c>
      <c r="D1351" s="95" t="n"/>
      <c r="E1351" s="86">
        <f>IF(D1351="","",IFERROR(INDEX(Eng_Item,MATCH(D1351,Eng_Label,0)),"not in list"))</f>
        <v/>
      </c>
      <c r="F1351" s="96" t="n"/>
      <c r="G1351" s="87">
        <f>IF(OR(P1351="",N(P1351)&lt;=1),"",INDEX($F$6:$F$3005,MATCH(D1351&amp;"|"&amp;(P1351-1),$O$6:$O$3005,0)))</f>
        <v/>
      </c>
      <c r="H1351" s="87">
        <f>IF(G1351="","",MAX(0,G1351-F1351))</f>
        <v/>
      </c>
      <c r="I1351" s="95" t="n"/>
      <c r="J1351" s="87">
        <f>IF(D1351="","",IFERROR(INDEX(Eng_PAR,MATCH(D1351,Eng_Label,0)),""))</f>
        <v/>
      </c>
      <c r="K1351" s="97">
        <f>IF(OR(F1351="",J1351=""),"",F1351-J1351)</f>
        <v/>
      </c>
      <c r="L1351" s="86">
        <f>IF(OR(F1351="",J1351="",N(J1351)=0),"",IF(F1351/J1351&lt;=cfg_Crit,"CRITICAL",IF(F1351/J1351&lt;=cfg_Low,"LOW","OK")))</f>
        <v/>
      </c>
      <c r="M1351" s="98">
        <f>IF(B1351="","",DATE(YEAR(B1351),MONTH(B1351),1))</f>
        <v/>
      </c>
      <c r="N1351" s="86">
        <f>IF(OR(B1351="",D1351=""),"","CNT-"&amp;TEXT(ROW()-5,"00000"))</f>
        <v/>
      </c>
      <c r="O1351" s="86">
        <f>IF(P1351="","",D1351&amp;"|"&amp;P1351)</f>
        <v/>
      </c>
      <c r="P1351" s="86">
        <f>IF(OR(D1351="",F1351=""),"",COUNTIFS($D$6:D1351,D1351,$F$6:F1351,"&lt;&gt;"))</f>
        <v/>
      </c>
    </row>
    <row r="1352" ht="20" customHeight="1">
      <c r="B1352" s="93" t="n"/>
      <c r="C1352" s="94">
        <f>IF(B1352="","",WEEKNUM(B1352,21))</f>
        <v/>
      </c>
      <c r="D1352" s="95" t="n"/>
      <c r="E1352" s="86">
        <f>IF(D1352="","",IFERROR(INDEX(Eng_Item,MATCH(D1352,Eng_Label,0)),"not in list"))</f>
        <v/>
      </c>
      <c r="F1352" s="96" t="n"/>
      <c r="G1352" s="87">
        <f>IF(OR(P1352="",N(P1352)&lt;=1),"",INDEX($F$6:$F$3005,MATCH(D1352&amp;"|"&amp;(P1352-1),$O$6:$O$3005,0)))</f>
        <v/>
      </c>
      <c r="H1352" s="87">
        <f>IF(G1352="","",MAX(0,G1352-F1352))</f>
        <v/>
      </c>
      <c r="I1352" s="95" t="n"/>
      <c r="J1352" s="87">
        <f>IF(D1352="","",IFERROR(INDEX(Eng_PAR,MATCH(D1352,Eng_Label,0)),""))</f>
        <v/>
      </c>
      <c r="K1352" s="97">
        <f>IF(OR(F1352="",J1352=""),"",F1352-J1352)</f>
        <v/>
      </c>
      <c r="L1352" s="86">
        <f>IF(OR(F1352="",J1352="",N(J1352)=0),"",IF(F1352/J1352&lt;=cfg_Crit,"CRITICAL",IF(F1352/J1352&lt;=cfg_Low,"LOW","OK")))</f>
        <v/>
      </c>
      <c r="M1352" s="98">
        <f>IF(B1352="","",DATE(YEAR(B1352),MONTH(B1352),1))</f>
        <v/>
      </c>
      <c r="N1352" s="86">
        <f>IF(OR(B1352="",D1352=""),"","CNT-"&amp;TEXT(ROW()-5,"00000"))</f>
        <v/>
      </c>
      <c r="O1352" s="86">
        <f>IF(P1352="","",D1352&amp;"|"&amp;P1352)</f>
        <v/>
      </c>
      <c r="P1352" s="86">
        <f>IF(OR(D1352="",F1352=""),"",COUNTIFS($D$6:D1352,D1352,$F$6:F1352,"&lt;&gt;"))</f>
        <v/>
      </c>
    </row>
    <row r="1353" ht="20" customHeight="1">
      <c r="B1353" s="93" t="n"/>
      <c r="C1353" s="94">
        <f>IF(B1353="","",WEEKNUM(B1353,21))</f>
        <v/>
      </c>
      <c r="D1353" s="95" t="n"/>
      <c r="E1353" s="86">
        <f>IF(D1353="","",IFERROR(INDEX(Eng_Item,MATCH(D1353,Eng_Label,0)),"not in list"))</f>
        <v/>
      </c>
      <c r="F1353" s="96" t="n"/>
      <c r="G1353" s="87">
        <f>IF(OR(P1353="",N(P1353)&lt;=1),"",INDEX($F$6:$F$3005,MATCH(D1353&amp;"|"&amp;(P1353-1),$O$6:$O$3005,0)))</f>
        <v/>
      </c>
      <c r="H1353" s="87">
        <f>IF(G1353="","",MAX(0,G1353-F1353))</f>
        <v/>
      </c>
      <c r="I1353" s="95" t="n"/>
      <c r="J1353" s="87">
        <f>IF(D1353="","",IFERROR(INDEX(Eng_PAR,MATCH(D1353,Eng_Label,0)),""))</f>
        <v/>
      </c>
      <c r="K1353" s="97">
        <f>IF(OR(F1353="",J1353=""),"",F1353-J1353)</f>
        <v/>
      </c>
      <c r="L1353" s="86">
        <f>IF(OR(F1353="",J1353="",N(J1353)=0),"",IF(F1353/J1353&lt;=cfg_Crit,"CRITICAL",IF(F1353/J1353&lt;=cfg_Low,"LOW","OK")))</f>
        <v/>
      </c>
      <c r="M1353" s="98">
        <f>IF(B1353="","",DATE(YEAR(B1353),MONTH(B1353),1))</f>
        <v/>
      </c>
      <c r="N1353" s="86">
        <f>IF(OR(B1353="",D1353=""),"","CNT-"&amp;TEXT(ROW()-5,"00000"))</f>
        <v/>
      </c>
      <c r="O1353" s="86">
        <f>IF(P1353="","",D1353&amp;"|"&amp;P1353)</f>
        <v/>
      </c>
      <c r="P1353" s="86">
        <f>IF(OR(D1353="",F1353=""),"",COUNTIFS($D$6:D1353,D1353,$F$6:F1353,"&lt;&gt;"))</f>
        <v/>
      </c>
    </row>
    <row r="1354" ht="20" customHeight="1">
      <c r="B1354" s="93" t="n"/>
      <c r="C1354" s="94">
        <f>IF(B1354="","",WEEKNUM(B1354,21))</f>
        <v/>
      </c>
      <c r="D1354" s="95" t="n"/>
      <c r="E1354" s="86">
        <f>IF(D1354="","",IFERROR(INDEX(Eng_Item,MATCH(D1354,Eng_Label,0)),"not in list"))</f>
        <v/>
      </c>
      <c r="F1354" s="96" t="n"/>
      <c r="G1354" s="87">
        <f>IF(OR(P1354="",N(P1354)&lt;=1),"",INDEX($F$6:$F$3005,MATCH(D1354&amp;"|"&amp;(P1354-1),$O$6:$O$3005,0)))</f>
        <v/>
      </c>
      <c r="H1354" s="87">
        <f>IF(G1354="","",MAX(0,G1354-F1354))</f>
        <v/>
      </c>
      <c r="I1354" s="95" t="n"/>
      <c r="J1354" s="87">
        <f>IF(D1354="","",IFERROR(INDEX(Eng_PAR,MATCH(D1354,Eng_Label,0)),""))</f>
        <v/>
      </c>
      <c r="K1354" s="97">
        <f>IF(OR(F1354="",J1354=""),"",F1354-J1354)</f>
        <v/>
      </c>
      <c r="L1354" s="86">
        <f>IF(OR(F1354="",J1354="",N(J1354)=0),"",IF(F1354/J1354&lt;=cfg_Crit,"CRITICAL",IF(F1354/J1354&lt;=cfg_Low,"LOW","OK")))</f>
        <v/>
      </c>
      <c r="M1354" s="98">
        <f>IF(B1354="","",DATE(YEAR(B1354),MONTH(B1354),1))</f>
        <v/>
      </c>
      <c r="N1354" s="86">
        <f>IF(OR(B1354="",D1354=""),"","CNT-"&amp;TEXT(ROW()-5,"00000"))</f>
        <v/>
      </c>
      <c r="O1354" s="86">
        <f>IF(P1354="","",D1354&amp;"|"&amp;P1354)</f>
        <v/>
      </c>
      <c r="P1354" s="86">
        <f>IF(OR(D1354="",F1354=""),"",COUNTIFS($D$6:D1354,D1354,$F$6:F1354,"&lt;&gt;"))</f>
        <v/>
      </c>
    </row>
    <row r="1355" ht="20" customHeight="1">
      <c r="B1355" s="93" t="n"/>
      <c r="C1355" s="94">
        <f>IF(B1355="","",WEEKNUM(B1355,21))</f>
        <v/>
      </c>
      <c r="D1355" s="95" t="n"/>
      <c r="E1355" s="86">
        <f>IF(D1355="","",IFERROR(INDEX(Eng_Item,MATCH(D1355,Eng_Label,0)),"not in list"))</f>
        <v/>
      </c>
      <c r="F1355" s="96" t="n"/>
      <c r="G1355" s="87">
        <f>IF(OR(P1355="",N(P1355)&lt;=1),"",INDEX($F$6:$F$3005,MATCH(D1355&amp;"|"&amp;(P1355-1),$O$6:$O$3005,0)))</f>
        <v/>
      </c>
      <c r="H1355" s="87">
        <f>IF(G1355="","",MAX(0,G1355-F1355))</f>
        <v/>
      </c>
      <c r="I1355" s="95" t="n"/>
      <c r="J1355" s="87">
        <f>IF(D1355="","",IFERROR(INDEX(Eng_PAR,MATCH(D1355,Eng_Label,0)),""))</f>
        <v/>
      </c>
      <c r="K1355" s="97">
        <f>IF(OR(F1355="",J1355=""),"",F1355-J1355)</f>
        <v/>
      </c>
      <c r="L1355" s="86">
        <f>IF(OR(F1355="",J1355="",N(J1355)=0),"",IF(F1355/J1355&lt;=cfg_Crit,"CRITICAL",IF(F1355/J1355&lt;=cfg_Low,"LOW","OK")))</f>
        <v/>
      </c>
      <c r="M1355" s="98">
        <f>IF(B1355="","",DATE(YEAR(B1355),MONTH(B1355),1))</f>
        <v/>
      </c>
      <c r="N1355" s="86">
        <f>IF(OR(B1355="",D1355=""),"","CNT-"&amp;TEXT(ROW()-5,"00000"))</f>
        <v/>
      </c>
      <c r="O1355" s="86">
        <f>IF(P1355="","",D1355&amp;"|"&amp;P1355)</f>
        <v/>
      </c>
      <c r="P1355" s="86">
        <f>IF(OR(D1355="",F1355=""),"",COUNTIFS($D$6:D1355,D1355,$F$6:F1355,"&lt;&gt;"))</f>
        <v/>
      </c>
    </row>
    <row r="1356" ht="20" customHeight="1">
      <c r="B1356" s="93" t="n"/>
      <c r="C1356" s="94">
        <f>IF(B1356="","",WEEKNUM(B1356,21))</f>
        <v/>
      </c>
      <c r="D1356" s="95" t="n"/>
      <c r="E1356" s="86">
        <f>IF(D1356="","",IFERROR(INDEX(Eng_Item,MATCH(D1356,Eng_Label,0)),"not in list"))</f>
        <v/>
      </c>
      <c r="F1356" s="96" t="n"/>
      <c r="G1356" s="87">
        <f>IF(OR(P1356="",N(P1356)&lt;=1),"",INDEX($F$6:$F$3005,MATCH(D1356&amp;"|"&amp;(P1356-1),$O$6:$O$3005,0)))</f>
        <v/>
      </c>
      <c r="H1356" s="87">
        <f>IF(G1356="","",MAX(0,G1356-F1356))</f>
        <v/>
      </c>
      <c r="I1356" s="95" t="n"/>
      <c r="J1356" s="87">
        <f>IF(D1356="","",IFERROR(INDEX(Eng_PAR,MATCH(D1356,Eng_Label,0)),""))</f>
        <v/>
      </c>
      <c r="K1356" s="97">
        <f>IF(OR(F1356="",J1356=""),"",F1356-J1356)</f>
        <v/>
      </c>
      <c r="L1356" s="86">
        <f>IF(OR(F1356="",J1356="",N(J1356)=0),"",IF(F1356/J1356&lt;=cfg_Crit,"CRITICAL",IF(F1356/J1356&lt;=cfg_Low,"LOW","OK")))</f>
        <v/>
      </c>
      <c r="M1356" s="98">
        <f>IF(B1356="","",DATE(YEAR(B1356),MONTH(B1356),1))</f>
        <v/>
      </c>
      <c r="N1356" s="86">
        <f>IF(OR(B1356="",D1356=""),"","CNT-"&amp;TEXT(ROW()-5,"00000"))</f>
        <v/>
      </c>
      <c r="O1356" s="86">
        <f>IF(P1356="","",D1356&amp;"|"&amp;P1356)</f>
        <v/>
      </c>
      <c r="P1356" s="86">
        <f>IF(OR(D1356="",F1356=""),"",COUNTIFS($D$6:D1356,D1356,$F$6:F1356,"&lt;&gt;"))</f>
        <v/>
      </c>
    </row>
    <row r="1357" ht="20" customHeight="1">
      <c r="B1357" s="93" t="n"/>
      <c r="C1357" s="94">
        <f>IF(B1357="","",WEEKNUM(B1357,21))</f>
        <v/>
      </c>
      <c r="D1357" s="95" t="n"/>
      <c r="E1357" s="86">
        <f>IF(D1357="","",IFERROR(INDEX(Eng_Item,MATCH(D1357,Eng_Label,0)),"not in list"))</f>
        <v/>
      </c>
      <c r="F1357" s="96" t="n"/>
      <c r="G1357" s="87">
        <f>IF(OR(P1357="",N(P1357)&lt;=1),"",INDEX($F$6:$F$3005,MATCH(D1357&amp;"|"&amp;(P1357-1),$O$6:$O$3005,0)))</f>
        <v/>
      </c>
      <c r="H1357" s="87">
        <f>IF(G1357="","",MAX(0,G1357-F1357))</f>
        <v/>
      </c>
      <c r="I1357" s="95" t="n"/>
      <c r="J1357" s="87">
        <f>IF(D1357="","",IFERROR(INDEX(Eng_PAR,MATCH(D1357,Eng_Label,0)),""))</f>
        <v/>
      </c>
      <c r="K1357" s="97">
        <f>IF(OR(F1357="",J1357=""),"",F1357-J1357)</f>
        <v/>
      </c>
      <c r="L1357" s="86">
        <f>IF(OR(F1357="",J1357="",N(J1357)=0),"",IF(F1357/J1357&lt;=cfg_Crit,"CRITICAL",IF(F1357/J1357&lt;=cfg_Low,"LOW","OK")))</f>
        <v/>
      </c>
      <c r="M1357" s="98">
        <f>IF(B1357="","",DATE(YEAR(B1357),MONTH(B1357),1))</f>
        <v/>
      </c>
      <c r="N1357" s="86">
        <f>IF(OR(B1357="",D1357=""),"","CNT-"&amp;TEXT(ROW()-5,"00000"))</f>
        <v/>
      </c>
      <c r="O1357" s="86">
        <f>IF(P1357="","",D1357&amp;"|"&amp;P1357)</f>
        <v/>
      </c>
      <c r="P1357" s="86">
        <f>IF(OR(D1357="",F1357=""),"",COUNTIFS($D$6:D1357,D1357,$F$6:F1357,"&lt;&gt;"))</f>
        <v/>
      </c>
    </row>
    <row r="1358" ht="20" customHeight="1">
      <c r="B1358" s="93" t="n"/>
      <c r="C1358" s="94">
        <f>IF(B1358="","",WEEKNUM(B1358,21))</f>
        <v/>
      </c>
      <c r="D1358" s="95" t="n"/>
      <c r="E1358" s="86">
        <f>IF(D1358="","",IFERROR(INDEX(Eng_Item,MATCH(D1358,Eng_Label,0)),"not in list"))</f>
        <v/>
      </c>
      <c r="F1358" s="96" t="n"/>
      <c r="G1358" s="87">
        <f>IF(OR(P1358="",N(P1358)&lt;=1),"",INDEX($F$6:$F$3005,MATCH(D1358&amp;"|"&amp;(P1358-1),$O$6:$O$3005,0)))</f>
        <v/>
      </c>
      <c r="H1358" s="87">
        <f>IF(G1358="","",MAX(0,G1358-F1358))</f>
        <v/>
      </c>
      <c r="I1358" s="95" t="n"/>
      <c r="J1358" s="87">
        <f>IF(D1358="","",IFERROR(INDEX(Eng_PAR,MATCH(D1358,Eng_Label,0)),""))</f>
        <v/>
      </c>
      <c r="K1358" s="97">
        <f>IF(OR(F1358="",J1358=""),"",F1358-J1358)</f>
        <v/>
      </c>
      <c r="L1358" s="86">
        <f>IF(OR(F1358="",J1358="",N(J1358)=0),"",IF(F1358/J1358&lt;=cfg_Crit,"CRITICAL",IF(F1358/J1358&lt;=cfg_Low,"LOW","OK")))</f>
        <v/>
      </c>
      <c r="M1358" s="98">
        <f>IF(B1358="","",DATE(YEAR(B1358),MONTH(B1358),1))</f>
        <v/>
      </c>
      <c r="N1358" s="86">
        <f>IF(OR(B1358="",D1358=""),"","CNT-"&amp;TEXT(ROW()-5,"00000"))</f>
        <v/>
      </c>
      <c r="O1358" s="86">
        <f>IF(P1358="","",D1358&amp;"|"&amp;P1358)</f>
        <v/>
      </c>
      <c r="P1358" s="86">
        <f>IF(OR(D1358="",F1358=""),"",COUNTIFS($D$6:D1358,D1358,$F$6:F1358,"&lt;&gt;"))</f>
        <v/>
      </c>
    </row>
    <row r="1359" ht="20" customHeight="1">
      <c r="B1359" s="93" t="n"/>
      <c r="C1359" s="94">
        <f>IF(B1359="","",WEEKNUM(B1359,21))</f>
        <v/>
      </c>
      <c r="D1359" s="95" t="n"/>
      <c r="E1359" s="86">
        <f>IF(D1359="","",IFERROR(INDEX(Eng_Item,MATCH(D1359,Eng_Label,0)),"not in list"))</f>
        <v/>
      </c>
      <c r="F1359" s="96" t="n"/>
      <c r="G1359" s="87">
        <f>IF(OR(P1359="",N(P1359)&lt;=1),"",INDEX($F$6:$F$3005,MATCH(D1359&amp;"|"&amp;(P1359-1),$O$6:$O$3005,0)))</f>
        <v/>
      </c>
      <c r="H1359" s="87">
        <f>IF(G1359="","",MAX(0,G1359-F1359))</f>
        <v/>
      </c>
      <c r="I1359" s="95" t="n"/>
      <c r="J1359" s="87">
        <f>IF(D1359="","",IFERROR(INDEX(Eng_PAR,MATCH(D1359,Eng_Label,0)),""))</f>
        <v/>
      </c>
      <c r="K1359" s="97">
        <f>IF(OR(F1359="",J1359=""),"",F1359-J1359)</f>
        <v/>
      </c>
      <c r="L1359" s="86">
        <f>IF(OR(F1359="",J1359="",N(J1359)=0),"",IF(F1359/J1359&lt;=cfg_Crit,"CRITICAL",IF(F1359/J1359&lt;=cfg_Low,"LOW","OK")))</f>
        <v/>
      </c>
      <c r="M1359" s="98">
        <f>IF(B1359="","",DATE(YEAR(B1359),MONTH(B1359),1))</f>
        <v/>
      </c>
      <c r="N1359" s="86">
        <f>IF(OR(B1359="",D1359=""),"","CNT-"&amp;TEXT(ROW()-5,"00000"))</f>
        <v/>
      </c>
      <c r="O1359" s="86">
        <f>IF(P1359="","",D1359&amp;"|"&amp;P1359)</f>
        <v/>
      </c>
      <c r="P1359" s="86">
        <f>IF(OR(D1359="",F1359=""),"",COUNTIFS($D$6:D1359,D1359,$F$6:F1359,"&lt;&gt;"))</f>
        <v/>
      </c>
    </row>
    <row r="1360" ht="20" customHeight="1">
      <c r="B1360" s="93" t="n"/>
      <c r="C1360" s="94">
        <f>IF(B1360="","",WEEKNUM(B1360,21))</f>
        <v/>
      </c>
      <c r="D1360" s="95" t="n"/>
      <c r="E1360" s="86">
        <f>IF(D1360="","",IFERROR(INDEX(Eng_Item,MATCH(D1360,Eng_Label,0)),"not in list"))</f>
        <v/>
      </c>
      <c r="F1360" s="96" t="n"/>
      <c r="G1360" s="87">
        <f>IF(OR(P1360="",N(P1360)&lt;=1),"",INDEX($F$6:$F$3005,MATCH(D1360&amp;"|"&amp;(P1360-1),$O$6:$O$3005,0)))</f>
        <v/>
      </c>
      <c r="H1360" s="87">
        <f>IF(G1360="","",MAX(0,G1360-F1360))</f>
        <v/>
      </c>
      <c r="I1360" s="95" t="n"/>
      <c r="J1360" s="87">
        <f>IF(D1360="","",IFERROR(INDEX(Eng_PAR,MATCH(D1360,Eng_Label,0)),""))</f>
        <v/>
      </c>
      <c r="K1360" s="97">
        <f>IF(OR(F1360="",J1360=""),"",F1360-J1360)</f>
        <v/>
      </c>
      <c r="L1360" s="86">
        <f>IF(OR(F1360="",J1360="",N(J1360)=0),"",IF(F1360/J1360&lt;=cfg_Crit,"CRITICAL",IF(F1360/J1360&lt;=cfg_Low,"LOW","OK")))</f>
        <v/>
      </c>
      <c r="M1360" s="98">
        <f>IF(B1360="","",DATE(YEAR(B1360),MONTH(B1360),1))</f>
        <v/>
      </c>
      <c r="N1360" s="86">
        <f>IF(OR(B1360="",D1360=""),"","CNT-"&amp;TEXT(ROW()-5,"00000"))</f>
        <v/>
      </c>
      <c r="O1360" s="86">
        <f>IF(P1360="","",D1360&amp;"|"&amp;P1360)</f>
        <v/>
      </c>
      <c r="P1360" s="86">
        <f>IF(OR(D1360="",F1360=""),"",COUNTIFS($D$6:D1360,D1360,$F$6:F1360,"&lt;&gt;"))</f>
        <v/>
      </c>
    </row>
    <row r="1361" ht="20" customHeight="1">
      <c r="B1361" s="93" t="n"/>
      <c r="C1361" s="94">
        <f>IF(B1361="","",WEEKNUM(B1361,21))</f>
        <v/>
      </c>
      <c r="D1361" s="95" t="n"/>
      <c r="E1361" s="86">
        <f>IF(D1361="","",IFERROR(INDEX(Eng_Item,MATCH(D1361,Eng_Label,0)),"not in list"))</f>
        <v/>
      </c>
      <c r="F1361" s="96" t="n"/>
      <c r="G1361" s="87">
        <f>IF(OR(P1361="",N(P1361)&lt;=1),"",INDEX($F$6:$F$3005,MATCH(D1361&amp;"|"&amp;(P1361-1),$O$6:$O$3005,0)))</f>
        <v/>
      </c>
      <c r="H1361" s="87">
        <f>IF(G1361="","",MAX(0,G1361-F1361))</f>
        <v/>
      </c>
      <c r="I1361" s="95" t="n"/>
      <c r="J1361" s="87">
        <f>IF(D1361="","",IFERROR(INDEX(Eng_PAR,MATCH(D1361,Eng_Label,0)),""))</f>
        <v/>
      </c>
      <c r="K1361" s="97">
        <f>IF(OR(F1361="",J1361=""),"",F1361-J1361)</f>
        <v/>
      </c>
      <c r="L1361" s="86">
        <f>IF(OR(F1361="",J1361="",N(J1361)=0),"",IF(F1361/J1361&lt;=cfg_Crit,"CRITICAL",IF(F1361/J1361&lt;=cfg_Low,"LOW","OK")))</f>
        <v/>
      </c>
      <c r="M1361" s="98">
        <f>IF(B1361="","",DATE(YEAR(B1361),MONTH(B1361),1))</f>
        <v/>
      </c>
      <c r="N1361" s="86">
        <f>IF(OR(B1361="",D1361=""),"","CNT-"&amp;TEXT(ROW()-5,"00000"))</f>
        <v/>
      </c>
      <c r="O1361" s="86">
        <f>IF(P1361="","",D1361&amp;"|"&amp;P1361)</f>
        <v/>
      </c>
      <c r="P1361" s="86">
        <f>IF(OR(D1361="",F1361=""),"",COUNTIFS($D$6:D1361,D1361,$F$6:F1361,"&lt;&gt;"))</f>
        <v/>
      </c>
    </row>
    <row r="1362" ht="20" customHeight="1">
      <c r="B1362" s="93" t="n"/>
      <c r="C1362" s="94">
        <f>IF(B1362="","",WEEKNUM(B1362,21))</f>
        <v/>
      </c>
      <c r="D1362" s="95" t="n"/>
      <c r="E1362" s="86">
        <f>IF(D1362="","",IFERROR(INDEX(Eng_Item,MATCH(D1362,Eng_Label,0)),"not in list"))</f>
        <v/>
      </c>
      <c r="F1362" s="96" t="n"/>
      <c r="G1362" s="87">
        <f>IF(OR(P1362="",N(P1362)&lt;=1),"",INDEX($F$6:$F$3005,MATCH(D1362&amp;"|"&amp;(P1362-1),$O$6:$O$3005,0)))</f>
        <v/>
      </c>
      <c r="H1362" s="87">
        <f>IF(G1362="","",MAX(0,G1362-F1362))</f>
        <v/>
      </c>
      <c r="I1362" s="95" t="n"/>
      <c r="J1362" s="87">
        <f>IF(D1362="","",IFERROR(INDEX(Eng_PAR,MATCH(D1362,Eng_Label,0)),""))</f>
        <v/>
      </c>
      <c r="K1362" s="97">
        <f>IF(OR(F1362="",J1362=""),"",F1362-J1362)</f>
        <v/>
      </c>
      <c r="L1362" s="86">
        <f>IF(OR(F1362="",J1362="",N(J1362)=0),"",IF(F1362/J1362&lt;=cfg_Crit,"CRITICAL",IF(F1362/J1362&lt;=cfg_Low,"LOW","OK")))</f>
        <v/>
      </c>
      <c r="M1362" s="98">
        <f>IF(B1362="","",DATE(YEAR(B1362),MONTH(B1362),1))</f>
        <v/>
      </c>
      <c r="N1362" s="86">
        <f>IF(OR(B1362="",D1362=""),"","CNT-"&amp;TEXT(ROW()-5,"00000"))</f>
        <v/>
      </c>
      <c r="O1362" s="86">
        <f>IF(P1362="","",D1362&amp;"|"&amp;P1362)</f>
        <v/>
      </c>
      <c r="P1362" s="86">
        <f>IF(OR(D1362="",F1362=""),"",COUNTIFS($D$6:D1362,D1362,$F$6:F1362,"&lt;&gt;"))</f>
        <v/>
      </c>
    </row>
    <row r="1363" ht="20" customHeight="1">
      <c r="B1363" s="93" t="n"/>
      <c r="C1363" s="94">
        <f>IF(B1363="","",WEEKNUM(B1363,21))</f>
        <v/>
      </c>
      <c r="D1363" s="95" t="n"/>
      <c r="E1363" s="86">
        <f>IF(D1363="","",IFERROR(INDEX(Eng_Item,MATCH(D1363,Eng_Label,0)),"not in list"))</f>
        <v/>
      </c>
      <c r="F1363" s="96" t="n"/>
      <c r="G1363" s="87">
        <f>IF(OR(P1363="",N(P1363)&lt;=1),"",INDEX($F$6:$F$3005,MATCH(D1363&amp;"|"&amp;(P1363-1),$O$6:$O$3005,0)))</f>
        <v/>
      </c>
      <c r="H1363" s="87">
        <f>IF(G1363="","",MAX(0,G1363-F1363))</f>
        <v/>
      </c>
      <c r="I1363" s="95" t="n"/>
      <c r="J1363" s="87">
        <f>IF(D1363="","",IFERROR(INDEX(Eng_PAR,MATCH(D1363,Eng_Label,0)),""))</f>
        <v/>
      </c>
      <c r="K1363" s="97">
        <f>IF(OR(F1363="",J1363=""),"",F1363-J1363)</f>
        <v/>
      </c>
      <c r="L1363" s="86">
        <f>IF(OR(F1363="",J1363="",N(J1363)=0),"",IF(F1363/J1363&lt;=cfg_Crit,"CRITICAL",IF(F1363/J1363&lt;=cfg_Low,"LOW","OK")))</f>
        <v/>
      </c>
      <c r="M1363" s="98">
        <f>IF(B1363="","",DATE(YEAR(B1363),MONTH(B1363),1))</f>
        <v/>
      </c>
      <c r="N1363" s="86">
        <f>IF(OR(B1363="",D1363=""),"","CNT-"&amp;TEXT(ROW()-5,"00000"))</f>
        <v/>
      </c>
      <c r="O1363" s="86">
        <f>IF(P1363="","",D1363&amp;"|"&amp;P1363)</f>
        <v/>
      </c>
      <c r="P1363" s="86">
        <f>IF(OR(D1363="",F1363=""),"",COUNTIFS($D$6:D1363,D1363,$F$6:F1363,"&lt;&gt;"))</f>
        <v/>
      </c>
    </row>
    <row r="1364" ht="20" customHeight="1">
      <c r="B1364" s="93" t="n"/>
      <c r="C1364" s="94">
        <f>IF(B1364="","",WEEKNUM(B1364,21))</f>
        <v/>
      </c>
      <c r="D1364" s="95" t="n"/>
      <c r="E1364" s="86">
        <f>IF(D1364="","",IFERROR(INDEX(Eng_Item,MATCH(D1364,Eng_Label,0)),"not in list"))</f>
        <v/>
      </c>
      <c r="F1364" s="96" t="n"/>
      <c r="G1364" s="87">
        <f>IF(OR(P1364="",N(P1364)&lt;=1),"",INDEX($F$6:$F$3005,MATCH(D1364&amp;"|"&amp;(P1364-1),$O$6:$O$3005,0)))</f>
        <v/>
      </c>
      <c r="H1364" s="87">
        <f>IF(G1364="","",MAX(0,G1364-F1364))</f>
        <v/>
      </c>
      <c r="I1364" s="95" t="n"/>
      <c r="J1364" s="87">
        <f>IF(D1364="","",IFERROR(INDEX(Eng_PAR,MATCH(D1364,Eng_Label,0)),""))</f>
        <v/>
      </c>
      <c r="K1364" s="97">
        <f>IF(OR(F1364="",J1364=""),"",F1364-J1364)</f>
        <v/>
      </c>
      <c r="L1364" s="86">
        <f>IF(OR(F1364="",J1364="",N(J1364)=0),"",IF(F1364/J1364&lt;=cfg_Crit,"CRITICAL",IF(F1364/J1364&lt;=cfg_Low,"LOW","OK")))</f>
        <v/>
      </c>
      <c r="M1364" s="98">
        <f>IF(B1364="","",DATE(YEAR(B1364),MONTH(B1364),1))</f>
        <v/>
      </c>
      <c r="N1364" s="86">
        <f>IF(OR(B1364="",D1364=""),"","CNT-"&amp;TEXT(ROW()-5,"00000"))</f>
        <v/>
      </c>
      <c r="O1364" s="86">
        <f>IF(P1364="","",D1364&amp;"|"&amp;P1364)</f>
        <v/>
      </c>
      <c r="P1364" s="86">
        <f>IF(OR(D1364="",F1364=""),"",COUNTIFS($D$6:D1364,D1364,$F$6:F1364,"&lt;&gt;"))</f>
        <v/>
      </c>
    </row>
    <row r="1365" ht="20" customHeight="1">
      <c r="B1365" s="93" t="n"/>
      <c r="C1365" s="94">
        <f>IF(B1365="","",WEEKNUM(B1365,21))</f>
        <v/>
      </c>
      <c r="D1365" s="95" t="n"/>
      <c r="E1365" s="86">
        <f>IF(D1365="","",IFERROR(INDEX(Eng_Item,MATCH(D1365,Eng_Label,0)),"not in list"))</f>
        <v/>
      </c>
      <c r="F1365" s="96" t="n"/>
      <c r="G1365" s="87">
        <f>IF(OR(P1365="",N(P1365)&lt;=1),"",INDEX($F$6:$F$3005,MATCH(D1365&amp;"|"&amp;(P1365-1),$O$6:$O$3005,0)))</f>
        <v/>
      </c>
      <c r="H1365" s="87">
        <f>IF(G1365="","",MAX(0,G1365-F1365))</f>
        <v/>
      </c>
      <c r="I1365" s="95" t="n"/>
      <c r="J1365" s="87">
        <f>IF(D1365="","",IFERROR(INDEX(Eng_PAR,MATCH(D1365,Eng_Label,0)),""))</f>
        <v/>
      </c>
      <c r="K1365" s="97">
        <f>IF(OR(F1365="",J1365=""),"",F1365-J1365)</f>
        <v/>
      </c>
      <c r="L1365" s="86">
        <f>IF(OR(F1365="",J1365="",N(J1365)=0),"",IF(F1365/J1365&lt;=cfg_Crit,"CRITICAL",IF(F1365/J1365&lt;=cfg_Low,"LOW","OK")))</f>
        <v/>
      </c>
      <c r="M1365" s="98">
        <f>IF(B1365="","",DATE(YEAR(B1365),MONTH(B1365),1))</f>
        <v/>
      </c>
      <c r="N1365" s="86">
        <f>IF(OR(B1365="",D1365=""),"","CNT-"&amp;TEXT(ROW()-5,"00000"))</f>
        <v/>
      </c>
      <c r="O1365" s="86">
        <f>IF(P1365="","",D1365&amp;"|"&amp;P1365)</f>
        <v/>
      </c>
      <c r="P1365" s="86">
        <f>IF(OR(D1365="",F1365=""),"",COUNTIFS($D$6:D1365,D1365,$F$6:F1365,"&lt;&gt;"))</f>
        <v/>
      </c>
    </row>
    <row r="1366" ht="20" customHeight="1">
      <c r="B1366" s="93" t="n"/>
      <c r="C1366" s="94">
        <f>IF(B1366="","",WEEKNUM(B1366,21))</f>
        <v/>
      </c>
      <c r="D1366" s="95" t="n"/>
      <c r="E1366" s="86">
        <f>IF(D1366="","",IFERROR(INDEX(Eng_Item,MATCH(D1366,Eng_Label,0)),"not in list"))</f>
        <v/>
      </c>
      <c r="F1366" s="96" t="n"/>
      <c r="G1366" s="87">
        <f>IF(OR(P1366="",N(P1366)&lt;=1),"",INDEX($F$6:$F$3005,MATCH(D1366&amp;"|"&amp;(P1366-1),$O$6:$O$3005,0)))</f>
        <v/>
      </c>
      <c r="H1366" s="87">
        <f>IF(G1366="","",MAX(0,G1366-F1366))</f>
        <v/>
      </c>
      <c r="I1366" s="95" t="n"/>
      <c r="J1366" s="87">
        <f>IF(D1366="","",IFERROR(INDEX(Eng_PAR,MATCH(D1366,Eng_Label,0)),""))</f>
        <v/>
      </c>
      <c r="K1366" s="97">
        <f>IF(OR(F1366="",J1366=""),"",F1366-J1366)</f>
        <v/>
      </c>
      <c r="L1366" s="86">
        <f>IF(OR(F1366="",J1366="",N(J1366)=0),"",IF(F1366/J1366&lt;=cfg_Crit,"CRITICAL",IF(F1366/J1366&lt;=cfg_Low,"LOW","OK")))</f>
        <v/>
      </c>
      <c r="M1366" s="98">
        <f>IF(B1366="","",DATE(YEAR(B1366),MONTH(B1366),1))</f>
        <v/>
      </c>
      <c r="N1366" s="86">
        <f>IF(OR(B1366="",D1366=""),"","CNT-"&amp;TEXT(ROW()-5,"00000"))</f>
        <v/>
      </c>
      <c r="O1366" s="86">
        <f>IF(P1366="","",D1366&amp;"|"&amp;P1366)</f>
        <v/>
      </c>
      <c r="P1366" s="86">
        <f>IF(OR(D1366="",F1366=""),"",COUNTIFS($D$6:D1366,D1366,$F$6:F1366,"&lt;&gt;"))</f>
        <v/>
      </c>
    </row>
    <row r="1367" ht="20" customHeight="1">
      <c r="B1367" s="93" t="n"/>
      <c r="C1367" s="94">
        <f>IF(B1367="","",WEEKNUM(B1367,21))</f>
        <v/>
      </c>
      <c r="D1367" s="95" t="n"/>
      <c r="E1367" s="86">
        <f>IF(D1367="","",IFERROR(INDEX(Eng_Item,MATCH(D1367,Eng_Label,0)),"not in list"))</f>
        <v/>
      </c>
      <c r="F1367" s="96" t="n"/>
      <c r="G1367" s="87">
        <f>IF(OR(P1367="",N(P1367)&lt;=1),"",INDEX($F$6:$F$3005,MATCH(D1367&amp;"|"&amp;(P1367-1),$O$6:$O$3005,0)))</f>
        <v/>
      </c>
      <c r="H1367" s="87">
        <f>IF(G1367="","",MAX(0,G1367-F1367))</f>
        <v/>
      </c>
      <c r="I1367" s="95" t="n"/>
      <c r="J1367" s="87">
        <f>IF(D1367="","",IFERROR(INDEX(Eng_PAR,MATCH(D1367,Eng_Label,0)),""))</f>
        <v/>
      </c>
      <c r="K1367" s="97">
        <f>IF(OR(F1367="",J1367=""),"",F1367-J1367)</f>
        <v/>
      </c>
      <c r="L1367" s="86">
        <f>IF(OR(F1367="",J1367="",N(J1367)=0),"",IF(F1367/J1367&lt;=cfg_Crit,"CRITICAL",IF(F1367/J1367&lt;=cfg_Low,"LOW","OK")))</f>
        <v/>
      </c>
      <c r="M1367" s="98">
        <f>IF(B1367="","",DATE(YEAR(B1367),MONTH(B1367),1))</f>
        <v/>
      </c>
      <c r="N1367" s="86">
        <f>IF(OR(B1367="",D1367=""),"","CNT-"&amp;TEXT(ROW()-5,"00000"))</f>
        <v/>
      </c>
      <c r="O1367" s="86">
        <f>IF(P1367="","",D1367&amp;"|"&amp;P1367)</f>
        <v/>
      </c>
      <c r="P1367" s="86">
        <f>IF(OR(D1367="",F1367=""),"",COUNTIFS($D$6:D1367,D1367,$F$6:F1367,"&lt;&gt;"))</f>
        <v/>
      </c>
    </row>
    <row r="1368" ht="20" customHeight="1">
      <c r="B1368" s="93" t="n"/>
      <c r="C1368" s="94">
        <f>IF(B1368="","",WEEKNUM(B1368,21))</f>
        <v/>
      </c>
      <c r="D1368" s="95" t="n"/>
      <c r="E1368" s="86">
        <f>IF(D1368="","",IFERROR(INDEX(Eng_Item,MATCH(D1368,Eng_Label,0)),"not in list"))</f>
        <v/>
      </c>
      <c r="F1368" s="96" t="n"/>
      <c r="G1368" s="87">
        <f>IF(OR(P1368="",N(P1368)&lt;=1),"",INDEX($F$6:$F$3005,MATCH(D1368&amp;"|"&amp;(P1368-1),$O$6:$O$3005,0)))</f>
        <v/>
      </c>
      <c r="H1368" s="87">
        <f>IF(G1368="","",MAX(0,G1368-F1368))</f>
        <v/>
      </c>
      <c r="I1368" s="95" t="n"/>
      <c r="J1368" s="87">
        <f>IF(D1368="","",IFERROR(INDEX(Eng_PAR,MATCH(D1368,Eng_Label,0)),""))</f>
        <v/>
      </c>
      <c r="K1368" s="97">
        <f>IF(OR(F1368="",J1368=""),"",F1368-J1368)</f>
        <v/>
      </c>
      <c r="L1368" s="86">
        <f>IF(OR(F1368="",J1368="",N(J1368)=0),"",IF(F1368/J1368&lt;=cfg_Crit,"CRITICAL",IF(F1368/J1368&lt;=cfg_Low,"LOW","OK")))</f>
        <v/>
      </c>
      <c r="M1368" s="98">
        <f>IF(B1368="","",DATE(YEAR(B1368),MONTH(B1368),1))</f>
        <v/>
      </c>
      <c r="N1368" s="86">
        <f>IF(OR(B1368="",D1368=""),"","CNT-"&amp;TEXT(ROW()-5,"00000"))</f>
        <v/>
      </c>
      <c r="O1368" s="86">
        <f>IF(P1368="","",D1368&amp;"|"&amp;P1368)</f>
        <v/>
      </c>
      <c r="P1368" s="86">
        <f>IF(OR(D1368="",F1368=""),"",COUNTIFS($D$6:D1368,D1368,$F$6:F1368,"&lt;&gt;"))</f>
        <v/>
      </c>
    </row>
    <row r="1369" ht="20" customHeight="1">
      <c r="B1369" s="93" t="n"/>
      <c r="C1369" s="94">
        <f>IF(B1369="","",WEEKNUM(B1369,21))</f>
        <v/>
      </c>
      <c r="D1369" s="95" t="n"/>
      <c r="E1369" s="86">
        <f>IF(D1369="","",IFERROR(INDEX(Eng_Item,MATCH(D1369,Eng_Label,0)),"not in list"))</f>
        <v/>
      </c>
      <c r="F1369" s="96" t="n"/>
      <c r="G1369" s="87">
        <f>IF(OR(P1369="",N(P1369)&lt;=1),"",INDEX($F$6:$F$3005,MATCH(D1369&amp;"|"&amp;(P1369-1),$O$6:$O$3005,0)))</f>
        <v/>
      </c>
      <c r="H1369" s="87">
        <f>IF(G1369="","",MAX(0,G1369-F1369))</f>
        <v/>
      </c>
      <c r="I1369" s="95" t="n"/>
      <c r="J1369" s="87">
        <f>IF(D1369="","",IFERROR(INDEX(Eng_PAR,MATCH(D1369,Eng_Label,0)),""))</f>
        <v/>
      </c>
      <c r="K1369" s="97">
        <f>IF(OR(F1369="",J1369=""),"",F1369-J1369)</f>
        <v/>
      </c>
      <c r="L1369" s="86">
        <f>IF(OR(F1369="",J1369="",N(J1369)=0),"",IF(F1369/J1369&lt;=cfg_Crit,"CRITICAL",IF(F1369/J1369&lt;=cfg_Low,"LOW","OK")))</f>
        <v/>
      </c>
      <c r="M1369" s="98">
        <f>IF(B1369="","",DATE(YEAR(B1369),MONTH(B1369),1))</f>
        <v/>
      </c>
      <c r="N1369" s="86">
        <f>IF(OR(B1369="",D1369=""),"","CNT-"&amp;TEXT(ROW()-5,"00000"))</f>
        <v/>
      </c>
      <c r="O1369" s="86">
        <f>IF(P1369="","",D1369&amp;"|"&amp;P1369)</f>
        <v/>
      </c>
      <c r="P1369" s="86">
        <f>IF(OR(D1369="",F1369=""),"",COUNTIFS($D$6:D1369,D1369,$F$6:F1369,"&lt;&gt;"))</f>
        <v/>
      </c>
    </row>
    <row r="1370" ht="20" customHeight="1">
      <c r="B1370" s="93" t="n"/>
      <c r="C1370" s="94">
        <f>IF(B1370="","",WEEKNUM(B1370,21))</f>
        <v/>
      </c>
      <c r="D1370" s="95" t="n"/>
      <c r="E1370" s="86">
        <f>IF(D1370="","",IFERROR(INDEX(Eng_Item,MATCH(D1370,Eng_Label,0)),"not in list"))</f>
        <v/>
      </c>
      <c r="F1370" s="96" t="n"/>
      <c r="G1370" s="87">
        <f>IF(OR(P1370="",N(P1370)&lt;=1),"",INDEX($F$6:$F$3005,MATCH(D1370&amp;"|"&amp;(P1370-1),$O$6:$O$3005,0)))</f>
        <v/>
      </c>
      <c r="H1370" s="87">
        <f>IF(G1370="","",MAX(0,G1370-F1370))</f>
        <v/>
      </c>
      <c r="I1370" s="95" t="n"/>
      <c r="J1370" s="87">
        <f>IF(D1370="","",IFERROR(INDEX(Eng_PAR,MATCH(D1370,Eng_Label,0)),""))</f>
        <v/>
      </c>
      <c r="K1370" s="97">
        <f>IF(OR(F1370="",J1370=""),"",F1370-J1370)</f>
        <v/>
      </c>
      <c r="L1370" s="86">
        <f>IF(OR(F1370="",J1370="",N(J1370)=0),"",IF(F1370/J1370&lt;=cfg_Crit,"CRITICAL",IF(F1370/J1370&lt;=cfg_Low,"LOW","OK")))</f>
        <v/>
      </c>
      <c r="M1370" s="98">
        <f>IF(B1370="","",DATE(YEAR(B1370),MONTH(B1370),1))</f>
        <v/>
      </c>
      <c r="N1370" s="86">
        <f>IF(OR(B1370="",D1370=""),"","CNT-"&amp;TEXT(ROW()-5,"00000"))</f>
        <v/>
      </c>
      <c r="O1370" s="86">
        <f>IF(P1370="","",D1370&amp;"|"&amp;P1370)</f>
        <v/>
      </c>
      <c r="P1370" s="86">
        <f>IF(OR(D1370="",F1370=""),"",COUNTIFS($D$6:D1370,D1370,$F$6:F1370,"&lt;&gt;"))</f>
        <v/>
      </c>
    </row>
    <row r="1371" ht="20" customHeight="1">
      <c r="B1371" s="93" t="n"/>
      <c r="C1371" s="94">
        <f>IF(B1371="","",WEEKNUM(B1371,21))</f>
        <v/>
      </c>
      <c r="D1371" s="95" t="n"/>
      <c r="E1371" s="86">
        <f>IF(D1371="","",IFERROR(INDEX(Eng_Item,MATCH(D1371,Eng_Label,0)),"not in list"))</f>
        <v/>
      </c>
      <c r="F1371" s="96" t="n"/>
      <c r="G1371" s="87">
        <f>IF(OR(P1371="",N(P1371)&lt;=1),"",INDEX($F$6:$F$3005,MATCH(D1371&amp;"|"&amp;(P1371-1),$O$6:$O$3005,0)))</f>
        <v/>
      </c>
      <c r="H1371" s="87">
        <f>IF(G1371="","",MAX(0,G1371-F1371))</f>
        <v/>
      </c>
      <c r="I1371" s="95" t="n"/>
      <c r="J1371" s="87">
        <f>IF(D1371="","",IFERROR(INDEX(Eng_PAR,MATCH(D1371,Eng_Label,0)),""))</f>
        <v/>
      </c>
      <c r="K1371" s="97">
        <f>IF(OR(F1371="",J1371=""),"",F1371-J1371)</f>
        <v/>
      </c>
      <c r="L1371" s="86">
        <f>IF(OR(F1371="",J1371="",N(J1371)=0),"",IF(F1371/J1371&lt;=cfg_Crit,"CRITICAL",IF(F1371/J1371&lt;=cfg_Low,"LOW","OK")))</f>
        <v/>
      </c>
      <c r="M1371" s="98">
        <f>IF(B1371="","",DATE(YEAR(B1371),MONTH(B1371),1))</f>
        <v/>
      </c>
      <c r="N1371" s="86">
        <f>IF(OR(B1371="",D1371=""),"","CNT-"&amp;TEXT(ROW()-5,"00000"))</f>
        <v/>
      </c>
      <c r="O1371" s="86">
        <f>IF(P1371="","",D1371&amp;"|"&amp;P1371)</f>
        <v/>
      </c>
      <c r="P1371" s="86">
        <f>IF(OR(D1371="",F1371=""),"",COUNTIFS($D$6:D1371,D1371,$F$6:F1371,"&lt;&gt;"))</f>
        <v/>
      </c>
    </row>
    <row r="1372" ht="20" customHeight="1">
      <c r="B1372" s="93" t="n"/>
      <c r="C1372" s="94">
        <f>IF(B1372="","",WEEKNUM(B1372,21))</f>
        <v/>
      </c>
      <c r="D1372" s="95" t="n"/>
      <c r="E1372" s="86">
        <f>IF(D1372="","",IFERROR(INDEX(Eng_Item,MATCH(D1372,Eng_Label,0)),"not in list"))</f>
        <v/>
      </c>
      <c r="F1372" s="96" t="n"/>
      <c r="G1372" s="87">
        <f>IF(OR(P1372="",N(P1372)&lt;=1),"",INDEX($F$6:$F$3005,MATCH(D1372&amp;"|"&amp;(P1372-1),$O$6:$O$3005,0)))</f>
        <v/>
      </c>
      <c r="H1372" s="87">
        <f>IF(G1372="","",MAX(0,G1372-F1372))</f>
        <v/>
      </c>
      <c r="I1372" s="95" t="n"/>
      <c r="J1372" s="87">
        <f>IF(D1372="","",IFERROR(INDEX(Eng_PAR,MATCH(D1372,Eng_Label,0)),""))</f>
        <v/>
      </c>
      <c r="K1372" s="97">
        <f>IF(OR(F1372="",J1372=""),"",F1372-J1372)</f>
        <v/>
      </c>
      <c r="L1372" s="86">
        <f>IF(OR(F1372="",J1372="",N(J1372)=0),"",IF(F1372/J1372&lt;=cfg_Crit,"CRITICAL",IF(F1372/J1372&lt;=cfg_Low,"LOW","OK")))</f>
        <v/>
      </c>
      <c r="M1372" s="98">
        <f>IF(B1372="","",DATE(YEAR(B1372),MONTH(B1372),1))</f>
        <v/>
      </c>
      <c r="N1372" s="86">
        <f>IF(OR(B1372="",D1372=""),"","CNT-"&amp;TEXT(ROW()-5,"00000"))</f>
        <v/>
      </c>
      <c r="O1372" s="86">
        <f>IF(P1372="","",D1372&amp;"|"&amp;P1372)</f>
        <v/>
      </c>
      <c r="P1372" s="86">
        <f>IF(OR(D1372="",F1372=""),"",COUNTIFS($D$6:D1372,D1372,$F$6:F1372,"&lt;&gt;"))</f>
        <v/>
      </c>
    </row>
    <row r="1373" ht="20" customHeight="1">
      <c r="B1373" s="93" t="n"/>
      <c r="C1373" s="94">
        <f>IF(B1373="","",WEEKNUM(B1373,21))</f>
        <v/>
      </c>
      <c r="D1373" s="95" t="n"/>
      <c r="E1373" s="86">
        <f>IF(D1373="","",IFERROR(INDEX(Eng_Item,MATCH(D1373,Eng_Label,0)),"not in list"))</f>
        <v/>
      </c>
      <c r="F1373" s="96" t="n"/>
      <c r="G1373" s="87">
        <f>IF(OR(P1373="",N(P1373)&lt;=1),"",INDEX($F$6:$F$3005,MATCH(D1373&amp;"|"&amp;(P1373-1),$O$6:$O$3005,0)))</f>
        <v/>
      </c>
      <c r="H1373" s="87">
        <f>IF(G1373="","",MAX(0,G1373-F1373))</f>
        <v/>
      </c>
      <c r="I1373" s="95" t="n"/>
      <c r="J1373" s="87">
        <f>IF(D1373="","",IFERROR(INDEX(Eng_PAR,MATCH(D1373,Eng_Label,0)),""))</f>
        <v/>
      </c>
      <c r="K1373" s="97">
        <f>IF(OR(F1373="",J1373=""),"",F1373-J1373)</f>
        <v/>
      </c>
      <c r="L1373" s="86">
        <f>IF(OR(F1373="",J1373="",N(J1373)=0),"",IF(F1373/J1373&lt;=cfg_Crit,"CRITICAL",IF(F1373/J1373&lt;=cfg_Low,"LOW","OK")))</f>
        <v/>
      </c>
      <c r="M1373" s="98">
        <f>IF(B1373="","",DATE(YEAR(B1373),MONTH(B1373),1))</f>
        <v/>
      </c>
      <c r="N1373" s="86">
        <f>IF(OR(B1373="",D1373=""),"","CNT-"&amp;TEXT(ROW()-5,"00000"))</f>
        <v/>
      </c>
      <c r="O1373" s="86">
        <f>IF(P1373="","",D1373&amp;"|"&amp;P1373)</f>
        <v/>
      </c>
      <c r="P1373" s="86">
        <f>IF(OR(D1373="",F1373=""),"",COUNTIFS($D$6:D1373,D1373,$F$6:F1373,"&lt;&gt;"))</f>
        <v/>
      </c>
    </row>
    <row r="1374" ht="20" customHeight="1">
      <c r="B1374" s="93" t="n"/>
      <c r="C1374" s="94">
        <f>IF(B1374="","",WEEKNUM(B1374,21))</f>
        <v/>
      </c>
      <c r="D1374" s="95" t="n"/>
      <c r="E1374" s="86">
        <f>IF(D1374="","",IFERROR(INDEX(Eng_Item,MATCH(D1374,Eng_Label,0)),"not in list"))</f>
        <v/>
      </c>
      <c r="F1374" s="96" t="n"/>
      <c r="G1374" s="87">
        <f>IF(OR(P1374="",N(P1374)&lt;=1),"",INDEX($F$6:$F$3005,MATCH(D1374&amp;"|"&amp;(P1374-1),$O$6:$O$3005,0)))</f>
        <v/>
      </c>
      <c r="H1374" s="87">
        <f>IF(G1374="","",MAX(0,G1374-F1374))</f>
        <v/>
      </c>
      <c r="I1374" s="95" t="n"/>
      <c r="J1374" s="87">
        <f>IF(D1374="","",IFERROR(INDEX(Eng_PAR,MATCH(D1374,Eng_Label,0)),""))</f>
        <v/>
      </c>
      <c r="K1374" s="97">
        <f>IF(OR(F1374="",J1374=""),"",F1374-J1374)</f>
        <v/>
      </c>
      <c r="L1374" s="86">
        <f>IF(OR(F1374="",J1374="",N(J1374)=0),"",IF(F1374/J1374&lt;=cfg_Crit,"CRITICAL",IF(F1374/J1374&lt;=cfg_Low,"LOW","OK")))</f>
        <v/>
      </c>
      <c r="M1374" s="98">
        <f>IF(B1374="","",DATE(YEAR(B1374),MONTH(B1374),1))</f>
        <v/>
      </c>
      <c r="N1374" s="86">
        <f>IF(OR(B1374="",D1374=""),"","CNT-"&amp;TEXT(ROW()-5,"00000"))</f>
        <v/>
      </c>
      <c r="O1374" s="86">
        <f>IF(P1374="","",D1374&amp;"|"&amp;P1374)</f>
        <v/>
      </c>
      <c r="P1374" s="86">
        <f>IF(OR(D1374="",F1374=""),"",COUNTIFS($D$6:D1374,D1374,$F$6:F1374,"&lt;&gt;"))</f>
        <v/>
      </c>
    </row>
    <row r="1375" ht="20" customHeight="1">
      <c r="B1375" s="93" t="n"/>
      <c r="C1375" s="94">
        <f>IF(B1375="","",WEEKNUM(B1375,21))</f>
        <v/>
      </c>
      <c r="D1375" s="95" t="n"/>
      <c r="E1375" s="86">
        <f>IF(D1375="","",IFERROR(INDEX(Eng_Item,MATCH(D1375,Eng_Label,0)),"not in list"))</f>
        <v/>
      </c>
      <c r="F1375" s="96" t="n"/>
      <c r="G1375" s="87">
        <f>IF(OR(P1375="",N(P1375)&lt;=1),"",INDEX($F$6:$F$3005,MATCH(D1375&amp;"|"&amp;(P1375-1),$O$6:$O$3005,0)))</f>
        <v/>
      </c>
      <c r="H1375" s="87">
        <f>IF(G1375="","",MAX(0,G1375-F1375))</f>
        <v/>
      </c>
      <c r="I1375" s="95" t="n"/>
      <c r="J1375" s="87">
        <f>IF(D1375="","",IFERROR(INDEX(Eng_PAR,MATCH(D1375,Eng_Label,0)),""))</f>
        <v/>
      </c>
      <c r="K1375" s="97">
        <f>IF(OR(F1375="",J1375=""),"",F1375-J1375)</f>
        <v/>
      </c>
      <c r="L1375" s="86">
        <f>IF(OR(F1375="",J1375="",N(J1375)=0),"",IF(F1375/J1375&lt;=cfg_Crit,"CRITICAL",IF(F1375/J1375&lt;=cfg_Low,"LOW","OK")))</f>
        <v/>
      </c>
      <c r="M1375" s="98">
        <f>IF(B1375="","",DATE(YEAR(B1375),MONTH(B1375),1))</f>
        <v/>
      </c>
      <c r="N1375" s="86">
        <f>IF(OR(B1375="",D1375=""),"","CNT-"&amp;TEXT(ROW()-5,"00000"))</f>
        <v/>
      </c>
      <c r="O1375" s="86">
        <f>IF(P1375="","",D1375&amp;"|"&amp;P1375)</f>
        <v/>
      </c>
      <c r="P1375" s="86">
        <f>IF(OR(D1375="",F1375=""),"",COUNTIFS($D$6:D1375,D1375,$F$6:F1375,"&lt;&gt;"))</f>
        <v/>
      </c>
    </row>
    <row r="1376" ht="20" customHeight="1">
      <c r="B1376" s="93" t="n"/>
      <c r="C1376" s="94">
        <f>IF(B1376="","",WEEKNUM(B1376,21))</f>
        <v/>
      </c>
      <c r="D1376" s="95" t="n"/>
      <c r="E1376" s="86">
        <f>IF(D1376="","",IFERROR(INDEX(Eng_Item,MATCH(D1376,Eng_Label,0)),"not in list"))</f>
        <v/>
      </c>
      <c r="F1376" s="96" t="n"/>
      <c r="G1376" s="87">
        <f>IF(OR(P1376="",N(P1376)&lt;=1),"",INDEX($F$6:$F$3005,MATCH(D1376&amp;"|"&amp;(P1376-1),$O$6:$O$3005,0)))</f>
        <v/>
      </c>
      <c r="H1376" s="87">
        <f>IF(G1376="","",MAX(0,G1376-F1376))</f>
        <v/>
      </c>
      <c r="I1376" s="95" t="n"/>
      <c r="J1376" s="87">
        <f>IF(D1376="","",IFERROR(INDEX(Eng_PAR,MATCH(D1376,Eng_Label,0)),""))</f>
        <v/>
      </c>
      <c r="K1376" s="97">
        <f>IF(OR(F1376="",J1376=""),"",F1376-J1376)</f>
        <v/>
      </c>
      <c r="L1376" s="86">
        <f>IF(OR(F1376="",J1376="",N(J1376)=0),"",IF(F1376/J1376&lt;=cfg_Crit,"CRITICAL",IF(F1376/J1376&lt;=cfg_Low,"LOW","OK")))</f>
        <v/>
      </c>
      <c r="M1376" s="98">
        <f>IF(B1376="","",DATE(YEAR(B1376),MONTH(B1376),1))</f>
        <v/>
      </c>
      <c r="N1376" s="86">
        <f>IF(OR(B1376="",D1376=""),"","CNT-"&amp;TEXT(ROW()-5,"00000"))</f>
        <v/>
      </c>
      <c r="O1376" s="86">
        <f>IF(P1376="","",D1376&amp;"|"&amp;P1376)</f>
        <v/>
      </c>
      <c r="P1376" s="86">
        <f>IF(OR(D1376="",F1376=""),"",COUNTIFS($D$6:D1376,D1376,$F$6:F1376,"&lt;&gt;"))</f>
        <v/>
      </c>
    </row>
    <row r="1377" ht="20" customHeight="1">
      <c r="B1377" s="93" t="n"/>
      <c r="C1377" s="94">
        <f>IF(B1377="","",WEEKNUM(B1377,21))</f>
        <v/>
      </c>
      <c r="D1377" s="95" t="n"/>
      <c r="E1377" s="86">
        <f>IF(D1377="","",IFERROR(INDEX(Eng_Item,MATCH(D1377,Eng_Label,0)),"not in list"))</f>
        <v/>
      </c>
      <c r="F1377" s="96" t="n"/>
      <c r="G1377" s="87">
        <f>IF(OR(P1377="",N(P1377)&lt;=1),"",INDEX($F$6:$F$3005,MATCH(D1377&amp;"|"&amp;(P1377-1),$O$6:$O$3005,0)))</f>
        <v/>
      </c>
      <c r="H1377" s="87">
        <f>IF(G1377="","",MAX(0,G1377-F1377))</f>
        <v/>
      </c>
      <c r="I1377" s="95" t="n"/>
      <c r="J1377" s="87">
        <f>IF(D1377="","",IFERROR(INDEX(Eng_PAR,MATCH(D1377,Eng_Label,0)),""))</f>
        <v/>
      </c>
      <c r="K1377" s="97">
        <f>IF(OR(F1377="",J1377=""),"",F1377-J1377)</f>
        <v/>
      </c>
      <c r="L1377" s="86">
        <f>IF(OR(F1377="",J1377="",N(J1377)=0),"",IF(F1377/J1377&lt;=cfg_Crit,"CRITICAL",IF(F1377/J1377&lt;=cfg_Low,"LOW","OK")))</f>
        <v/>
      </c>
      <c r="M1377" s="98">
        <f>IF(B1377="","",DATE(YEAR(B1377),MONTH(B1377),1))</f>
        <v/>
      </c>
      <c r="N1377" s="86">
        <f>IF(OR(B1377="",D1377=""),"","CNT-"&amp;TEXT(ROW()-5,"00000"))</f>
        <v/>
      </c>
      <c r="O1377" s="86">
        <f>IF(P1377="","",D1377&amp;"|"&amp;P1377)</f>
        <v/>
      </c>
      <c r="P1377" s="86">
        <f>IF(OR(D1377="",F1377=""),"",COUNTIFS($D$6:D1377,D1377,$F$6:F1377,"&lt;&gt;"))</f>
        <v/>
      </c>
    </row>
    <row r="1378" ht="20" customHeight="1">
      <c r="B1378" s="93" t="n"/>
      <c r="C1378" s="94">
        <f>IF(B1378="","",WEEKNUM(B1378,21))</f>
        <v/>
      </c>
      <c r="D1378" s="95" t="n"/>
      <c r="E1378" s="86">
        <f>IF(D1378="","",IFERROR(INDEX(Eng_Item,MATCH(D1378,Eng_Label,0)),"not in list"))</f>
        <v/>
      </c>
      <c r="F1378" s="96" t="n"/>
      <c r="G1378" s="87">
        <f>IF(OR(P1378="",N(P1378)&lt;=1),"",INDEX($F$6:$F$3005,MATCH(D1378&amp;"|"&amp;(P1378-1),$O$6:$O$3005,0)))</f>
        <v/>
      </c>
      <c r="H1378" s="87">
        <f>IF(G1378="","",MAX(0,G1378-F1378))</f>
        <v/>
      </c>
      <c r="I1378" s="95" t="n"/>
      <c r="J1378" s="87">
        <f>IF(D1378="","",IFERROR(INDEX(Eng_PAR,MATCH(D1378,Eng_Label,0)),""))</f>
        <v/>
      </c>
      <c r="K1378" s="97">
        <f>IF(OR(F1378="",J1378=""),"",F1378-J1378)</f>
        <v/>
      </c>
      <c r="L1378" s="86">
        <f>IF(OR(F1378="",J1378="",N(J1378)=0),"",IF(F1378/J1378&lt;=cfg_Crit,"CRITICAL",IF(F1378/J1378&lt;=cfg_Low,"LOW","OK")))</f>
        <v/>
      </c>
      <c r="M1378" s="98">
        <f>IF(B1378="","",DATE(YEAR(B1378),MONTH(B1378),1))</f>
        <v/>
      </c>
      <c r="N1378" s="86">
        <f>IF(OR(B1378="",D1378=""),"","CNT-"&amp;TEXT(ROW()-5,"00000"))</f>
        <v/>
      </c>
      <c r="O1378" s="86">
        <f>IF(P1378="","",D1378&amp;"|"&amp;P1378)</f>
        <v/>
      </c>
      <c r="P1378" s="86">
        <f>IF(OR(D1378="",F1378=""),"",COUNTIFS($D$6:D1378,D1378,$F$6:F1378,"&lt;&gt;"))</f>
        <v/>
      </c>
    </row>
    <row r="1379" ht="20" customHeight="1">
      <c r="B1379" s="93" t="n"/>
      <c r="C1379" s="94">
        <f>IF(B1379="","",WEEKNUM(B1379,21))</f>
        <v/>
      </c>
      <c r="D1379" s="95" t="n"/>
      <c r="E1379" s="86">
        <f>IF(D1379="","",IFERROR(INDEX(Eng_Item,MATCH(D1379,Eng_Label,0)),"not in list"))</f>
        <v/>
      </c>
      <c r="F1379" s="96" t="n"/>
      <c r="G1379" s="87">
        <f>IF(OR(P1379="",N(P1379)&lt;=1),"",INDEX($F$6:$F$3005,MATCH(D1379&amp;"|"&amp;(P1379-1),$O$6:$O$3005,0)))</f>
        <v/>
      </c>
      <c r="H1379" s="87">
        <f>IF(G1379="","",MAX(0,G1379-F1379))</f>
        <v/>
      </c>
      <c r="I1379" s="95" t="n"/>
      <c r="J1379" s="87">
        <f>IF(D1379="","",IFERROR(INDEX(Eng_PAR,MATCH(D1379,Eng_Label,0)),""))</f>
        <v/>
      </c>
      <c r="K1379" s="97">
        <f>IF(OR(F1379="",J1379=""),"",F1379-J1379)</f>
        <v/>
      </c>
      <c r="L1379" s="86">
        <f>IF(OR(F1379="",J1379="",N(J1379)=0),"",IF(F1379/J1379&lt;=cfg_Crit,"CRITICAL",IF(F1379/J1379&lt;=cfg_Low,"LOW","OK")))</f>
        <v/>
      </c>
      <c r="M1379" s="98">
        <f>IF(B1379="","",DATE(YEAR(B1379),MONTH(B1379),1))</f>
        <v/>
      </c>
      <c r="N1379" s="86">
        <f>IF(OR(B1379="",D1379=""),"","CNT-"&amp;TEXT(ROW()-5,"00000"))</f>
        <v/>
      </c>
      <c r="O1379" s="86">
        <f>IF(P1379="","",D1379&amp;"|"&amp;P1379)</f>
        <v/>
      </c>
      <c r="P1379" s="86">
        <f>IF(OR(D1379="",F1379=""),"",COUNTIFS($D$6:D1379,D1379,$F$6:F1379,"&lt;&gt;"))</f>
        <v/>
      </c>
    </row>
    <row r="1380" ht="20" customHeight="1">
      <c r="B1380" s="93" t="n"/>
      <c r="C1380" s="94">
        <f>IF(B1380="","",WEEKNUM(B1380,21))</f>
        <v/>
      </c>
      <c r="D1380" s="95" t="n"/>
      <c r="E1380" s="86">
        <f>IF(D1380="","",IFERROR(INDEX(Eng_Item,MATCH(D1380,Eng_Label,0)),"not in list"))</f>
        <v/>
      </c>
      <c r="F1380" s="96" t="n"/>
      <c r="G1380" s="87">
        <f>IF(OR(P1380="",N(P1380)&lt;=1),"",INDEX($F$6:$F$3005,MATCH(D1380&amp;"|"&amp;(P1380-1),$O$6:$O$3005,0)))</f>
        <v/>
      </c>
      <c r="H1380" s="87">
        <f>IF(G1380="","",MAX(0,G1380-F1380))</f>
        <v/>
      </c>
      <c r="I1380" s="95" t="n"/>
      <c r="J1380" s="87">
        <f>IF(D1380="","",IFERROR(INDEX(Eng_PAR,MATCH(D1380,Eng_Label,0)),""))</f>
        <v/>
      </c>
      <c r="K1380" s="97">
        <f>IF(OR(F1380="",J1380=""),"",F1380-J1380)</f>
        <v/>
      </c>
      <c r="L1380" s="86">
        <f>IF(OR(F1380="",J1380="",N(J1380)=0),"",IF(F1380/J1380&lt;=cfg_Crit,"CRITICAL",IF(F1380/J1380&lt;=cfg_Low,"LOW","OK")))</f>
        <v/>
      </c>
      <c r="M1380" s="98">
        <f>IF(B1380="","",DATE(YEAR(B1380),MONTH(B1380),1))</f>
        <v/>
      </c>
      <c r="N1380" s="86">
        <f>IF(OR(B1380="",D1380=""),"","CNT-"&amp;TEXT(ROW()-5,"00000"))</f>
        <v/>
      </c>
      <c r="O1380" s="86">
        <f>IF(P1380="","",D1380&amp;"|"&amp;P1380)</f>
        <v/>
      </c>
      <c r="P1380" s="86">
        <f>IF(OR(D1380="",F1380=""),"",COUNTIFS($D$6:D1380,D1380,$F$6:F1380,"&lt;&gt;"))</f>
        <v/>
      </c>
    </row>
    <row r="1381" ht="20" customHeight="1">
      <c r="B1381" s="93" t="n"/>
      <c r="C1381" s="94">
        <f>IF(B1381="","",WEEKNUM(B1381,21))</f>
        <v/>
      </c>
      <c r="D1381" s="95" t="n"/>
      <c r="E1381" s="86">
        <f>IF(D1381="","",IFERROR(INDEX(Eng_Item,MATCH(D1381,Eng_Label,0)),"not in list"))</f>
        <v/>
      </c>
      <c r="F1381" s="96" t="n"/>
      <c r="G1381" s="87">
        <f>IF(OR(P1381="",N(P1381)&lt;=1),"",INDEX($F$6:$F$3005,MATCH(D1381&amp;"|"&amp;(P1381-1),$O$6:$O$3005,0)))</f>
        <v/>
      </c>
      <c r="H1381" s="87">
        <f>IF(G1381="","",MAX(0,G1381-F1381))</f>
        <v/>
      </c>
      <c r="I1381" s="95" t="n"/>
      <c r="J1381" s="87">
        <f>IF(D1381="","",IFERROR(INDEX(Eng_PAR,MATCH(D1381,Eng_Label,0)),""))</f>
        <v/>
      </c>
      <c r="K1381" s="97">
        <f>IF(OR(F1381="",J1381=""),"",F1381-J1381)</f>
        <v/>
      </c>
      <c r="L1381" s="86">
        <f>IF(OR(F1381="",J1381="",N(J1381)=0),"",IF(F1381/J1381&lt;=cfg_Crit,"CRITICAL",IF(F1381/J1381&lt;=cfg_Low,"LOW","OK")))</f>
        <v/>
      </c>
      <c r="M1381" s="98">
        <f>IF(B1381="","",DATE(YEAR(B1381),MONTH(B1381),1))</f>
        <v/>
      </c>
      <c r="N1381" s="86">
        <f>IF(OR(B1381="",D1381=""),"","CNT-"&amp;TEXT(ROW()-5,"00000"))</f>
        <v/>
      </c>
      <c r="O1381" s="86">
        <f>IF(P1381="","",D1381&amp;"|"&amp;P1381)</f>
        <v/>
      </c>
      <c r="P1381" s="86">
        <f>IF(OR(D1381="",F1381=""),"",COUNTIFS($D$6:D1381,D1381,$F$6:F1381,"&lt;&gt;"))</f>
        <v/>
      </c>
    </row>
    <row r="1382" ht="20" customHeight="1">
      <c r="B1382" s="93" t="n"/>
      <c r="C1382" s="94">
        <f>IF(B1382="","",WEEKNUM(B1382,21))</f>
        <v/>
      </c>
      <c r="D1382" s="95" t="n"/>
      <c r="E1382" s="86">
        <f>IF(D1382="","",IFERROR(INDEX(Eng_Item,MATCH(D1382,Eng_Label,0)),"not in list"))</f>
        <v/>
      </c>
      <c r="F1382" s="96" t="n"/>
      <c r="G1382" s="87">
        <f>IF(OR(P1382="",N(P1382)&lt;=1),"",INDEX($F$6:$F$3005,MATCH(D1382&amp;"|"&amp;(P1382-1),$O$6:$O$3005,0)))</f>
        <v/>
      </c>
      <c r="H1382" s="87">
        <f>IF(G1382="","",MAX(0,G1382-F1382))</f>
        <v/>
      </c>
      <c r="I1382" s="95" t="n"/>
      <c r="J1382" s="87">
        <f>IF(D1382="","",IFERROR(INDEX(Eng_PAR,MATCH(D1382,Eng_Label,0)),""))</f>
        <v/>
      </c>
      <c r="K1382" s="97">
        <f>IF(OR(F1382="",J1382=""),"",F1382-J1382)</f>
        <v/>
      </c>
      <c r="L1382" s="86">
        <f>IF(OR(F1382="",J1382="",N(J1382)=0),"",IF(F1382/J1382&lt;=cfg_Crit,"CRITICAL",IF(F1382/J1382&lt;=cfg_Low,"LOW","OK")))</f>
        <v/>
      </c>
      <c r="M1382" s="98">
        <f>IF(B1382="","",DATE(YEAR(B1382),MONTH(B1382),1))</f>
        <v/>
      </c>
      <c r="N1382" s="86">
        <f>IF(OR(B1382="",D1382=""),"","CNT-"&amp;TEXT(ROW()-5,"00000"))</f>
        <v/>
      </c>
      <c r="O1382" s="86">
        <f>IF(P1382="","",D1382&amp;"|"&amp;P1382)</f>
        <v/>
      </c>
      <c r="P1382" s="86">
        <f>IF(OR(D1382="",F1382=""),"",COUNTIFS($D$6:D1382,D1382,$F$6:F1382,"&lt;&gt;"))</f>
        <v/>
      </c>
    </row>
    <row r="1383" ht="20" customHeight="1">
      <c r="B1383" s="93" t="n"/>
      <c r="C1383" s="94">
        <f>IF(B1383="","",WEEKNUM(B1383,21))</f>
        <v/>
      </c>
      <c r="D1383" s="95" t="n"/>
      <c r="E1383" s="86">
        <f>IF(D1383="","",IFERROR(INDEX(Eng_Item,MATCH(D1383,Eng_Label,0)),"not in list"))</f>
        <v/>
      </c>
      <c r="F1383" s="96" t="n"/>
      <c r="G1383" s="87">
        <f>IF(OR(P1383="",N(P1383)&lt;=1),"",INDEX($F$6:$F$3005,MATCH(D1383&amp;"|"&amp;(P1383-1),$O$6:$O$3005,0)))</f>
        <v/>
      </c>
      <c r="H1383" s="87">
        <f>IF(G1383="","",MAX(0,G1383-F1383))</f>
        <v/>
      </c>
      <c r="I1383" s="95" t="n"/>
      <c r="J1383" s="87">
        <f>IF(D1383="","",IFERROR(INDEX(Eng_PAR,MATCH(D1383,Eng_Label,0)),""))</f>
        <v/>
      </c>
      <c r="K1383" s="97">
        <f>IF(OR(F1383="",J1383=""),"",F1383-J1383)</f>
        <v/>
      </c>
      <c r="L1383" s="86">
        <f>IF(OR(F1383="",J1383="",N(J1383)=0),"",IF(F1383/J1383&lt;=cfg_Crit,"CRITICAL",IF(F1383/J1383&lt;=cfg_Low,"LOW","OK")))</f>
        <v/>
      </c>
      <c r="M1383" s="98">
        <f>IF(B1383="","",DATE(YEAR(B1383),MONTH(B1383),1))</f>
        <v/>
      </c>
      <c r="N1383" s="86">
        <f>IF(OR(B1383="",D1383=""),"","CNT-"&amp;TEXT(ROW()-5,"00000"))</f>
        <v/>
      </c>
      <c r="O1383" s="86">
        <f>IF(P1383="","",D1383&amp;"|"&amp;P1383)</f>
        <v/>
      </c>
      <c r="P1383" s="86">
        <f>IF(OR(D1383="",F1383=""),"",COUNTIFS($D$6:D1383,D1383,$F$6:F1383,"&lt;&gt;"))</f>
        <v/>
      </c>
    </row>
    <row r="1384" ht="20" customHeight="1">
      <c r="B1384" s="93" t="n"/>
      <c r="C1384" s="94">
        <f>IF(B1384="","",WEEKNUM(B1384,21))</f>
        <v/>
      </c>
      <c r="D1384" s="95" t="n"/>
      <c r="E1384" s="86">
        <f>IF(D1384="","",IFERROR(INDEX(Eng_Item,MATCH(D1384,Eng_Label,0)),"not in list"))</f>
        <v/>
      </c>
      <c r="F1384" s="96" t="n"/>
      <c r="G1384" s="87">
        <f>IF(OR(P1384="",N(P1384)&lt;=1),"",INDEX($F$6:$F$3005,MATCH(D1384&amp;"|"&amp;(P1384-1),$O$6:$O$3005,0)))</f>
        <v/>
      </c>
      <c r="H1384" s="87">
        <f>IF(G1384="","",MAX(0,G1384-F1384))</f>
        <v/>
      </c>
      <c r="I1384" s="95" t="n"/>
      <c r="J1384" s="87">
        <f>IF(D1384="","",IFERROR(INDEX(Eng_PAR,MATCH(D1384,Eng_Label,0)),""))</f>
        <v/>
      </c>
      <c r="K1384" s="97">
        <f>IF(OR(F1384="",J1384=""),"",F1384-J1384)</f>
        <v/>
      </c>
      <c r="L1384" s="86">
        <f>IF(OR(F1384="",J1384="",N(J1384)=0),"",IF(F1384/J1384&lt;=cfg_Crit,"CRITICAL",IF(F1384/J1384&lt;=cfg_Low,"LOW","OK")))</f>
        <v/>
      </c>
      <c r="M1384" s="98">
        <f>IF(B1384="","",DATE(YEAR(B1384),MONTH(B1384),1))</f>
        <v/>
      </c>
      <c r="N1384" s="86">
        <f>IF(OR(B1384="",D1384=""),"","CNT-"&amp;TEXT(ROW()-5,"00000"))</f>
        <v/>
      </c>
      <c r="O1384" s="86">
        <f>IF(P1384="","",D1384&amp;"|"&amp;P1384)</f>
        <v/>
      </c>
      <c r="P1384" s="86">
        <f>IF(OR(D1384="",F1384=""),"",COUNTIFS($D$6:D1384,D1384,$F$6:F1384,"&lt;&gt;"))</f>
        <v/>
      </c>
    </row>
    <row r="1385" ht="20" customHeight="1">
      <c r="B1385" s="93" t="n"/>
      <c r="C1385" s="94">
        <f>IF(B1385="","",WEEKNUM(B1385,21))</f>
        <v/>
      </c>
      <c r="D1385" s="95" t="n"/>
      <c r="E1385" s="86">
        <f>IF(D1385="","",IFERROR(INDEX(Eng_Item,MATCH(D1385,Eng_Label,0)),"not in list"))</f>
        <v/>
      </c>
      <c r="F1385" s="96" t="n"/>
      <c r="G1385" s="87">
        <f>IF(OR(P1385="",N(P1385)&lt;=1),"",INDEX($F$6:$F$3005,MATCH(D1385&amp;"|"&amp;(P1385-1),$O$6:$O$3005,0)))</f>
        <v/>
      </c>
      <c r="H1385" s="87">
        <f>IF(G1385="","",MAX(0,G1385-F1385))</f>
        <v/>
      </c>
      <c r="I1385" s="95" t="n"/>
      <c r="J1385" s="87">
        <f>IF(D1385="","",IFERROR(INDEX(Eng_PAR,MATCH(D1385,Eng_Label,0)),""))</f>
        <v/>
      </c>
      <c r="K1385" s="97">
        <f>IF(OR(F1385="",J1385=""),"",F1385-J1385)</f>
        <v/>
      </c>
      <c r="L1385" s="86">
        <f>IF(OR(F1385="",J1385="",N(J1385)=0),"",IF(F1385/J1385&lt;=cfg_Crit,"CRITICAL",IF(F1385/J1385&lt;=cfg_Low,"LOW","OK")))</f>
        <v/>
      </c>
      <c r="M1385" s="98">
        <f>IF(B1385="","",DATE(YEAR(B1385),MONTH(B1385),1))</f>
        <v/>
      </c>
      <c r="N1385" s="86">
        <f>IF(OR(B1385="",D1385=""),"","CNT-"&amp;TEXT(ROW()-5,"00000"))</f>
        <v/>
      </c>
      <c r="O1385" s="86">
        <f>IF(P1385="","",D1385&amp;"|"&amp;P1385)</f>
        <v/>
      </c>
      <c r="P1385" s="86">
        <f>IF(OR(D1385="",F1385=""),"",COUNTIFS($D$6:D1385,D1385,$F$6:F1385,"&lt;&gt;"))</f>
        <v/>
      </c>
    </row>
    <row r="1386" ht="20" customHeight="1">
      <c r="B1386" s="93" t="n"/>
      <c r="C1386" s="94">
        <f>IF(B1386="","",WEEKNUM(B1386,21))</f>
        <v/>
      </c>
      <c r="D1386" s="95" t="n"/>
      <c r="E1386" s="86">
        <f>IF(D1386="","",IFERROR(INDEX(Eng_Item,MATCH(D1386,Eng_Label,0)),"not in list"))</f>
        <v/>
      </c>
      <c r="F1386" s="96" t="n"/>
      <c r="G1386" s="87">
        <f>IF(OR(P1386="",N(P1386)&lt;=1),"",INDEX($F$6:$F$3005,MATCH(D1386&amp;"|"&amp;(P1386-1),$O$6:$O$3005,0)))</f>
        <v/>
      </c>
      <c r="H1386" s="87">
        <f>IF(G1386="","",MAX(0,G1386-F1386))</f>
        <v/>
      </c>
      <c r="I1386" s="95" t="n"/>
      <c r="J1386" s="87">
        <f>IF(D1386="","",IFERROR(INDEX(Eng_PAR,MATCH(D1386,Eng_Label,0)),""))</f>
        <v/>
      </c>
      <c r="K1386" s="97">
        <f>IF(OR(F1386="",J1386=""),"",F1386-J1386)</f>
        <v/>
      </c>
      <c r="L1386" s="86">
        <f>IF(OR(F1386="",J1386="",N(J1386)=0),"",IF(F1386/J1386&lt;=cfg_Crit,"CRITICAL",IF(F1386/J1386&lt;=cfg_Low,"LOW","OK")))</f>
        <v/>
      </c>
      <c r="M1386" s="98">
        <f>IF(B1386="","",DATE(YEAR(B1386),MONTH(B1386),1))</f>
        <v/>
      </c>
      <c r="N1386" s="86">
        <f>IF(OR(B1386="",D1386=""),"","CNT-"&amp;TEXT(ROW()-5,"00000"))</f>
        <v/>
      </c>
      <c r="O1386" s="86">
        <f>IF(P1386="","",D1386&amp;"|"&amp;P1386)</f>
        <v/>
      </c>
      <c r="P1386" s="86">
        <f>IF(OR(D1386="",F1386=""),"",COUNTIFS($D$6:D1386,D1386,$F$6:F1386,"&lt;&gt;"))</f>
        <v/>
      </c>
    </row>
    <row r="1387" ht="20" customHeight="1">
      <c r="B1387" s="93" t="n"/>
      <c r="C1387" s="94">
        <f>IF(B1387="","",WEEKNUM(B1387,21))</f>
        <v/>
      </c>
      <c r="D1387" s="95" t="n"/>
      <c r="E1387" s="86">
        <f>IF(D1387="","",IFERROR(INDEX(Eng_Item,MATCH(D1387,Eng_Label,0)),"not in list"))</f>
        <v/>
      </c>
      <c r="F1387" s="96" t="n"/>
      <c r="G1387" s="87">
        <f>IF(OR(P1387="",N(P1387)&lt;=1),"",INDEX($F$6:$F$3005,MATCH(D1387&amp;"|"&amp;(P1387-1),$O$6:$O$3005,0)))</f>
        <v/>
      </c>
      <c r="H1387" s="87">
        <f>IF(G1387="","",MAX(0,G1387-F1387))</f>
        <v/>
      </c>
      <c r="I1387" s="95" t="n"/>
      <c r="J1387" s="87">
        <f>IF(D1387="","",IFERROR(INDEX(Eng_PAR,MATCH(D1387,Eng_Label,0)),""))</f>
        <v/>
      </c>
      <c r="K1387" s="97">
        <f>IF(OR(F1387="",J1387=""),"",F1387-J1387)</f>
        <v/>
      </c>
      <c r="L1387" s="86">
        <f>IF(OR(F1387="",J1387="",N(J1387)=0),"",IF(F1387/J1387&lt;=cfg_Crit,"CRITICAL",IF(F1387/J1387&lt;=cfg_Low,"LOW","OK")))</f>
        <v/>
      </c>
      <c r="M1387" s="98">
        <f>IF(B1387="","",DATE(YEAR(B1387),MONTH(B1387),1))</f>
        <v/>
      </c>
      <c r="N1387" s="86">
        <f>IF(OR(B1387="",D1387=""),"","CNT-"&amp;TEXT(ROW()-5,"00000"))</f>
        <v/>
      </c>
      <c r="O1387" s="86">
        <f>IF(P1387="","",D1387&amp;"|"&amp;P1387)</f>
        <v/>
      </c>
      <c r="P1387" s="86">
        <f>IF(OR(D1387="",F1387=""),"",COUNTIFS($D$6:D1387,D1387,$F$6:F1387,"&lt;&gt;"))</f>
        <v/>
      </c>
    </row>
    <row r="1388" ht="20" customHeight="1">
      <c r="B1388" s="93" t="n"/>
      <c r="C1388" s="94">
        <f>IF(B1388="","",WEEKNUM(B1388,21))</f>
        <v/>
      </c>
      <c r="D1388" s="95" t="n"/>
      <c r="E1388" s="86">
        <f>IF(D1388="","",IFERROR(INDEX(Eng_Item,MATCH(D1388,Eng_Label,0)),"not in list"))</f>
        <v/>
      </c>
      <c r="F1388" s="96" t="n"/>
      <c r="G1388" s="87">
        <f>IF(OR(P1388="",N(P1388)&lt;=1),"",INDEX($F$6:$F$3005,MATCH(D1388&amp;"|"&amp;(P1388-1),$O$6:$O$3005,0)))</f>
        <v/>
      </c>
      <c r="H1388" s="87">
        <f>IF(G1388="","",MAX(0,G1388-F1388))</f>
        <v/>
      </c>
      <c r="I1388" s="95" t="n"/>
      <c r="J1388" s="87">
        <f>IF(D1388="","",IFERROR(INDEX(Eng_PAR,MATCH(D1388,Eng_Label,0)),""))</f>
        <v/>
      </c>
      <c r="K1388" s="97">
        <f>IF(OR(F1388="",J1388=""),"",F1388-J1388)</f>
        <v/>
      </c>
      <c r="L1388" s="86">
        <f>IF(OR(F1388="",J1388="",N(J1388)=0),"",IF(F1388/J1388&lt;=cfg_Crit,"CRITICAL",IF(F1388/J1388&lt;=cfg_Low,"LOW","OK")))</f>
        <v/>
      </c>
      <c r="M1388" s="98">
        <f>IF(B1388="","",DATE(YEAR(B1388),MONTH(B1388),1))</f>
        <v/>
      </c>
      <c r="N1388" s="86">
        <f>IF(OR(B1388="",D1388=""),"","CNT-"&amp;TEXT(ROW()-5,"00000"))</f>
        <v/>
      </c>
      <c r="O1388" s="86">
        <f>IF(P1388="","",D1388&amp;"|"&amp;P1388)</f>
        <v/>
      </c>
      <c r="P1388" s="86">
        <f>IF(OR(D1388="",F1388=""),"",COUNTIFS($D$6:D1388,D1388,$F$6:F1388,"&lt;&gt;"))</f>
        <v/>
      </c>
    </row>
    <row r="1389" ht="20" customHeight="1">
      <c r="B1389" s="93" t="n"/>
      <c r="C1389" s="94">
        <f>IF(B1389="","",WEEKNUM(B1389,21))</f>
        <v/>
      </c>
      <c r="D1389" s="95" t="n"/>
      <c r="E1389" s="86">
        <f>IF(D1389="","",IFERROR(INDEX(Eng_Item,MATCH(D1389,Eng_Label,0)),"not in list"))</f>
        <v/>
      </c>
      <c r="F1389" s="96" t="n"/>
      <c r="G1389" s="87">
        <f>IF(OR(P1389="",N(P1389)&lt;=1),"",INDEX($F$6:$F$3005,MATCH(D1389&amp;"|"&amp;(P1389-1),$O$6:$O$3005,0)))</f>
        <v/>
      </c>
      <c r="H1389" s="87">
        <f>IF(G1389="","",MAX(0,G1389-F1389))</f>
        <v/>
      </c>
      <c r="I1389" s="95" t="n"/>
      <c r="J1389" s="87">
        <f>IF(D1389="","",IFERROR(INDEX(Eng_PAR,MATCH(D1389,Eng_Label,0)),""))</f>
        <v/>
      </c>
      <c r="K1389" s="97">
        <f>IF(OR(F1389="",J1389=""),"",F1389-J1389)</f>
        <v/>
      </c>
      <c r="L1389" s="86">
        <f>IF(OR(F1389="",J1389="",N(J1389)=0),"",IF(F1389/J1389&lt;=cfg_Crit,"CRITICAL",IF(F1389/J1389&lt;=cfg_Low,"LOW","OK")))</f>
        <v/>
      </c>
      <c r="M1389" s="98">
        <f>IF(B1389="","",DATE(YEAR(B1389),MONTH(B1389),1))</f>
        <v/>
      </c>
      <c r="N1389" s="86">
        <f>IF(OR(B1389="",D1389=""),"","CNT-"&amp;TEXT(ROW()-5,"00000"))</f>
        <v/>
      </c>
      <c r="O1389" s="86">
        <f>IF(P1389="","",D1389&amp;"|"&amp;P1389)</f>
        <v/>
      </c>
      <c r="P1389" s="86">
        <f>IF(OR(D1389="",F1389=""),"",COUNTIFS($D$6:D1389,D1389,$F$6:F1389,"&lt;&gt;"))</f>
        <v/>
      </c>
    </row>
    <row r="1390" ht="20" customHeight="1">
      <c r="B1390" s="93" t="n"/>
      <c r="C1390" s="94">
        <f>IF(B1390="","",WEEKNUM(B1390,21))</f>
        <v/>
      </c>
      <c r="D1390" s="95" t="n"/>
      <c r="E1390" s="86">
        <f>IF(D1390="","",IFERROR(INDEX(Eng_Item,MATCH(D1390,Eng_Label,0)),"not in list"))</f>
        <v/>
      </c>
      <c r="F1390" s="96" t="n"/>
      <c r="G1390" s="87">
        <f>IF(OR(P1390="",N(P1390)&lt;=1),"",INDEX($F$6:$F$3005,MATCH(D1390&amp;"|"&amp;(P1390-1),$O$6:$O$3005,0)))</f>
        <v/>
      </c>
      <c r="H1390" s="87">
        <f>IF(G1390="","",MAX(0,G1390-F1390))</f>
        <v/>
      </c>
      <c r="I1390" s="95" t="n"/>
      <c r="J1390" s="87">
        <f>IF(D1390="","",IFERROR(INDEX(Eng_PAR,MATCH(D1390,Eng_Label,0)),""))</f>
        <v/>
      </c>
      <c r="K1390" s="97">
        <f>IF(OR(F1390="",J1390=""),"",F1390-J1390)</f>
        <v/>
      </c>
      <c r="L1390" s="86">
        <f>IF(OR(F1390="",J1390="",N(J1390)=0),"",IF(F1390/J1390&lt;=cfg_Crit,"CRITICAL",IF(F1390/J1390&lt;=cfg_Low,"LOW","OK")))</f>
        <v/>
      </c>
      <c r="M1390" s="98">
        <f>IF(B1390="","",DATE(YEAR(B1390),MONTH(B1390),1))</f>
        <v/>
      </c>
      <c r="N1390" s="86">
        <f>IF(OR(B1390="",D1390=""),"","CNT-"&amp;TEXT(ROW()-5,"00000"))</f>
        <v/>
      </c>
      <c r="O1390" s="86">
        <f>IF(P1390="","",D1390&amp;"|"&amp;P1390)</f>
        <v/>
      </c>
      <c r="P1390" s="86">
        <f>IF(OR(D1390="",F1390=""),"",COUNTIFS($D$6:D1390,D1390,$F$6:F1390,"&lt;&gt;"))</f>
        <v/>
      </c>
    </row>
    <row r="1391" ht="20" customHeight="1">
      <c r="B1391" s="93" t="n"/>
      <c r="C1391" s="94">
        <f>IF(B1391="","",WEEKNUM(B1391,21))</f>
        <v/>
      </c>
      <c r="D1391" s="95" t="n"/>
      <c r="E1391" s="86">
        <f>IF(D1391="","",IFERROR(INDEX(Eng_Item,MATCH(D1391,Eng_Label,0)),"not in list"))</f>
        <v/>
      </c>
      <c r="F1391" s="96" t="n"/>
      <c r="G1391" s="87">
        <f>IF(OR(P1391="",N(P1391)&lt;=1),"",INDEX($F$6:$F$3005,MATCH(D1391&amp;"|"&amp;(P1391-1),$O$6:$O$3005,0)))</f>
        <v/>
      </c>
      <c r="H1391" s="87">
        <f>IF(G1391="","",MAX(0,G1391-F1391))</f>
        <v/>
      </c>
      <c r="I1391" s="95" t="n"/>
      <c r="J1391" s="87">
        <f>IF(D1391="","",IFERROR(INDEX(Eng_PAR,MATCH(D1391,Eng_Label,0)),""))</f>
        <v/>
      </c>
      <c r="K1391" s="97">
        <f>IF(OR(F1391="",J1391=""),"",F1391-J1391)</f>
        <v/>
      </c>
      <c r="L1391" s="86">
        <f>IF(OR(F1391="",J1391="",N(J1391)=0),"",IF(F1391/J1391&lt;=cfg_Crit,"CRITICAL",IF(F1391/J1391&lt;=cfg_Low,"LOW","OK")))</f>
        <v/>
      </c>
      <c r="M1391" s="98">
        <f>IF(B1391="","",DATE(YEAR(B1391),MONTH(B1391),1))</f>
        <v/>
      </c>
      <c r="N1391" s="86">
        <f>IF(OR(B1391="",D1391=""),"","CNT-"&amp;TEXT(ROW()-5,"00000"))</f>
        <v/>
      </c>
      <c r="O1391" s="86">
        <f>IF(P1391="","",D1391&amp;"|"&amp;P1391)</f>
        <v/>
      </c>
      <c r="P1391" s="86">
        <f>IF(OR(D1391="",F1391=""),"",COUNTIFS($D$6:D1391,D1391,$F$6:F1391,"&lt;&gt;"))</f>
        <v/>
      </c>
    </row>
    <row r="1392" ht="20" customHeight="1">
      <c r="B1392" s="93" t="n"/>
      <c r="C1392" s="94">
        <f>IF(B1392="","",WEEKNUM(B1392,21))</f>
        <v/>
      </c>
      <c r="D1392" s="95" t="n"/>
      <c r="E1392" s="86">
        <f>IF(D1392="","",IFERROR(INDEX(Eng_Item,MATCH(D1392,Eng_Label,0)),"not in list"))</f>
        <v/>
      </c>
      <c r="F1392" s="96" t="n"/>
      <c r="G1392" s="87">
        <f>IF(OR(P1392="",N(P1392)&lt;=1),"",INDEX($F$6:$F$3005,MATCH(D1392&amp;"|"&amp;(P1392-1),$O$6:$O$3005,0)))</f>
        <v/>
      </c>
      <c r="H1392" s="87">
        <f>IF(G1392="","",MAX(0,G1392-F1392))</f>
        <v/>
      </c>
      <c r="I1392" s="95" t="n"/>
      <c r="J1392" s="87">
        <f>IF(D1392="","",IFERROR(INDEX(Eng_PAR,MATCH(D1392,Eng_Label,0)),""))</f>
        <v/>
      </c>
      <c r="K1392" s="97">
        <f>IF(OR(F1392="",J1392=""),"",F1392-J1392)</f>
        <v/>
      </c>
      <c r="L1392" s="86">
        <f>IF(OR(F1392="",J1392="",N(J1392)=0),"",IF(F1392/J1392&lt;=cfg_Crit,"CRITICAL",IF(F1392/J1392&lt;=cfg_Low,"LOW","OK")))</f>
        <v/>
      </c>
      <c r="M1392" s="98">
        <f>IF(B1392="","",DATE(YEAR(B1392),MONTH(B1392),1))</f>
        <v/>
      </c>
      <c r="N1392" s="86">
        <f>IF(OR(B1392="",D1392=""),"","CNT-"&amp;TEXT(ROW()-5,"00000"))</f>
        <v/>
      </c>
      <c r="O1392" s="86">
        <f>IF(P1392="","",D1392&amp;"|"&amp;P1392)</f>
        <v/>
      </c>
      <c r="P1392" s="86">
        <f>IF(OR(D1392="",F1392=""),"",COUNTIFS($D$6:D1392,D1392,$F$6:F1392,"&lt;&gt;"))</f>
        <v/>
      </c>
    </row>
    <row r="1393" ht="20" customHeight="1">
      <c r="B1393" s="93" t="n"/>
      <c r="C1393" s="94">
        <f>IF(B1393="","",WEEKNUM(B1393,21))</f>
        <v/>
      </c>
      <c r="D1393" s="95" t="n"/>
      <c r="E1393" s="86">
        <f>IF(D1393="","",IFERROR(INDEX(Eng_Item,MATCH(D1393,Eng_Label,0)),"not in list"))</f>
        <v/>
      </c>
      <c r="F1393" s="96" t="n"/>
      <c r="G1393" s="87">
        <f>IF(OR(P1393="",N(P1393)&lt;=1),"",INDEX($F$6:$F$3005,MATCH(D1393&amp;"|"&amp;(P1393-1),$O$6:$O$3005,0)))</f>
        <v/>
      </c>
      <c r="H1393" s="87">
        <f>IF(G1393="","",MAX(0,G1393-F1393))</f>
        <v/>
      </c>
      <c r="I1393" s="95" t="n"/>
      <c r="J1393" s="87">
        <f>IF(D1393="","",IFERROR(INDEX(Eng_PAR,MATCH(D1393,Eng_Label,0)),""))</f>
        <v/>
      </c>
      <c r="K1393" s="97">
        <f>IF(OR(F1393="",J1393=""),"",F1393-J1393)</f>
        <v/>
      </c>
      <c r="L1393" s="86">
        <f>IF(OR(F1393="",J1393="",N(J1393)=0),"",IF(F1393/J1393&lt;=cfg_Crit,"CRITICAL",IF(F1393/J1393&lt;=cfg_Low,"LOW","OK")))</f>
        <v/>
      </c>
      <c r="M1393" s="98">
        <f>IF(B1393="","",DATE(YEAR(B1393),MONTH(B1393),1))</f>
        <v/>
      </c>
      <c r="N1393" s="86">
        <f>IF(OR(B1393="",D1393=""),"","CNT-"&amp;TEXT(ROW()-5,"00000"))</f>
        <v/>
      </c>
      <c r="O1393" s="86">
        <f>IF(P1393="","",D1393&amp;"|"&amp;P1393)</f>
        <v/>
      </c>
      <c r="P1393" s="86">
        <f>IF(OR(D1393="",F1393=""),"",COUNTIFS($D$6:D1393,D1393,$F$6:F1393,"&lt;&gt;"))</f>
        <v/>
      </c>
    </row>
    <row r="1394" ht="20" customHeight="1">
      <c r="B1394" s="93" t="n"/>
      <c r="C1394" s="94">
        <f>IF(B1394="","",WEEKNUM(B1394,21))</f>
        <v/>
      </c>
      <c r="D1394" s="95" t="n"/>
      <c r="E1394" s="86">
        <f>IF(D1394="","",IFERROR(INDEX(Eng_Item,MATCH(D1394,Eng_Label,0)),"not in list"))</f>
        <v/>
      </c>
      <c r="F1394" s="96" t="n"/>
      <c r="G1394" s="87">
        <f>IF(OR(P1394="",N(P1394)&lt;=1),"",INDEX($F$6:$F$3005,MATCH(D1394&amp;"|"&amp;(P1394-1),$O$6:$O$3005,0)))</f>
        <v/>
      </c>
      <c r="H1394" s="87">
        <f>IF(G1394="","",MAX(0,G1394-F1394))</f>
        <v/>
      </c>
      <c r="I1394" s="95" t="n"/>
      <c r="J1394" s="87">
        <f>IF(D1394="","",IFERROR(INDEX(Eng_PAR,MATCH(D1394,Eng_Label,0)),""))</f>
        <v/>
      </c>
      <c r="K1394" s="97">
        <f>IF(OR(F1394="",J1394=""),"",F1394-J1394)</f>
        <v/>
      </c>
      <c r="L1394" s="86">
        <f>IF(OR(F1394="",J1394="",N(J1394)=0),"",IF(F1394/J1394&lt;=cfg_Crit,"CRITICAL",IF(F1394/J1394&lt;=cfg_Low,"LOW","OK")))</f>
        <v/>
      </c>
      <c r="M1394" s="98">
        <f>IF(B1394="","",DATE(YEAR(B1394),MONTH(B1394),1))</f>
        <v/>
      </c>
      <c r="N1394" s="86">
        <f>IF(OR(B1394="",D1394=""),"","CNT-"&amp;TEXT(ROW()-5,"00000"))</f>
        <v/>
      </c>
      <c r="O1394" s="86">
        <f>IF(P1394="","",D1394&amp;"|"&amp;P1394)</f>
        <v/>
      </c>
      <c r="P1394" s="86">
        <f>IF(OR(D1394="",F1394=""),"",COUNTIFS($D$6:D1394,D1394,$F$6:F1394,"&lt;&gt;"))</f>
        <v/>
      </c>
    </row>
    <row r="1395" ht="20" customHeight="1">
      <c r="B1395" s="93" t="n"/>
      <c r="C1395" s="94">
        <f>IF(B1395="","",WEEKNUM(B1395,21))</f>
        <v/>
      </c>
      <c r="D1395" s="95" t="n"/>
      <c r="E1395" s="86">
        <f>IF(D1395="","",IFERROR(INDEX(Eng_Item,MATCH(D1395,Eng_Label,0)),"not in list"))</f>
        <v/>
      </c>
      <c r="F1395" s="96" t="n"/>
      <c r="G1395" s="87">
        <f>IF(OR(P1395="",N(P1395)&lt;=1),"",INDEX($F$6:$F$3005,MATCH(D1395&amp;"|"&amp;(P1395-1),$O$6:$O$3005,0)))</f>
        <v/>
      </c>
      <c r="H1395" s="87">
        <f>IF(G1395="","",MAX(0,G1395-F1395))</f>
        <v/>
      </c>
      <c r="I1395" s="95" t="n"/>
      <c r="J1395" s="87">
        <f>IF(D1395="","",IFERROR(INDEX(Eng_PAR,MATCH(D1395,Eng_Label,0)),""))</f>
        <v/>
      </c>
      <c r="K1395" s="97">
        <f>IF(OR(F1395="",J1395=""),"",F1395-J1395)</f>
        <v/>
      </c>
      <c r="L1395" s="86">
        <f>IF(OR(F1395="",J1395="",N(J1395)=0),"",IF(F1395/J1395&lt;=cfg_Crit,"CRITICAL",IF(F1395/J1395&lt;=cfg_Low,"LOW","OK")))</f>
        <v/>
      </c>
      <c r="M1395" s="98">
        <f>IF(B1395="","",DATE(YEAR(B1395),MONTH(B1395),1))</f>
        <v/>
      </c>
      <c r="N1395" s="86">
        <f>IF(OR(B1395="",D1395=""),"","CNT-"&amp;TEXT(ROW()-5,"00000"))</f>
        <v/>
      </c>
      <c r="O1395" s="86">
        <f>IF(P1395="","",D1395&amp;"|"&amp;P1395)</f>
        <v/>
      </c>
      <c r="P1395" s="86">
        <f>IF(OR(D1395="",F1395=""),"",COUNTIFS($D$6:D1395,D1395,$F$6:F1395,"&lt;&gt;"))</f>
        <v/>
      </c>
    </row>
    <row r="1396" ht="20" customHeight="1">
      <c r="B1396" s="93" t="n"/>
      <c r="C1396" s="94">
        <f>IF(B1396="","",WEEKNUM(B1396,21))</f>
        <v/>
      </c>
      <c r="D1396" s="95" t="n"/>
      <c r="E1396" s="86">
        <f>IF(D1396="","",IFERROR(INDEX(Eng_Item,MATCH(D1396,Eng_Label,0)),"not in list"))</f>
        <v/>
      </c>
      <c r="F1396" s="96" t="n"/>
      <c r="G1396" s="87">
        <f>IF(OR(P1396="",N(P1396)&lt;=1),"",INDEX($F$6:$F$3005,MATCH(D1396&amp;"|"&amp;(P1396-1),$O$6:$O$3005,0)))</f>
        <v/>
      </c>
      <c r="H1396" s="87">
        <f>IF(G1396="","",MAX(0,G1396-F1396))</f>
        <v/>
      </c>
      <c r="I1396" s="95" t="n"/>
      <c r="J1396" s="87">
        <f>IF(D1396="","",IFERROR(INDEX(Eng_PAR,MATCH(D1396,Eng_Label,0)),""))</f>
        <v/>
      </c>
      <c r="K1396" s="97">
        <f>IF(OR(F1396="",J1396=""),"",F1396-J1396)</f>
        <v/>
      </c>
      <c r="L1396" s="86">
        <f>IF(OR(F1396="",J1396="",N(J1396)=0),"",IF(F1396/J1396&lt;=cfg_Crit,"CRITICAL",IF(F1396/J1396&lt;=cfg_Low,"LOW","OK")))</f>
        <v/>
      </c>
      <c r="M1396" s="98">
        <f>IF(B1396="","",DATE(YEAR(B1396),MONTH(B1396),1))</f>
        <v/>
      </c>
      <c r="N1396" s="86">
        <f>IF(OR(B1396="",D1396=""),"","CNT-"&amp;TEXT(ROW()-5,"00000"))</f>
        <v/>
      </c>
      <c r="O1396" s="86">
        <f>IF(P1396="","",D1396&amp;"|"&amp;P1396)</f>
        <v/>
      </c>
      <c r="P1396" s="86">
        <f>IF(OR(D1396="",F1396=""),"",COUNTIFS($D$6:D1396,D1396,$F$6:F1396,"&lt;&gt;"))</f>
        <v/>
      </c>
    </row>
    <row r="1397" ht="20" customHeight="1">
      <c r="B1397" s="93" t="n"/>
      <c r="C1397" s="94">
        <f>IF(B1397="","",WEEKNUM(B1397,21))</f>
        <v/>
      </c>
      <c r="D1397" s="95" t="n"/>
      <c r="E1397" s="86">
        <f>IF(D1397="","",IFERROR(INDEX(Eng_Item,MATCH(D1397,Eng_Label,0)),"not in list"))</f>
        <v/>
      </c>
      <c r="F1397" s="96" t="n"/>
      <c r="G1397" s="87">
        <f>IF(OR(P1397="",N(P1397)&lt;=1),"",INDEX($F$6:$F$3005,MATCH(D1397&amp;"|"&amp;(P1397-1),$O$6:$O$3005,0)))</f>
        <v/>
      </c>
      <c r="H1397" s="87">
        <f>IF(G1397="","",MAX(0,G1397-F1397))</f>
        <v/>
      </c>
      <c r="I1397" s="95" t="n"/>
      <c r="J1397" s="87">
        <f>IF(D1397="","",IFERROR(INDEX(Eng_PAR,MATCH(D1397,Eng_Label,0)),""))</f>
        <v/>
      </c>
      <c r="K1397" s="97">
        <f>IF(OR(F1397="",J1397=""),"",F1397-J1397)</f>
        <v/>
      </c>
      <c r="L1397" s="86">
        <f>IF(OR(F1397="",J1397="",N(J1397)=0),"",IF(F1397/J1397&lt;=cfg_Crit,"CRITICAL",IF(F1397/J1397&lt;=cfg_Low,"LOW","OK")))</f>
        <v/>
      </c>
      <c r="M1397" s="98">
        <f>IF(B1397="","",DATE(YEAR(B1397),MONTH(B1397),1))</f>
        <v/>
      </c>
      <c r="N1397" s="86">
        <f>IF(OR(B1397="",D1397=""),"","CNT-"&amp;TEXT(ROW()-5,"00000"))</f>
        <v/>
      </c>
      <c r="O1397" s="86">
        <f>IF(P1397="","",D1397&amp;"|"&amp;P1397)</f>
        <v/>
      </c>
      <c r="P1397" s="86">
        <f>IF(OR(D1397="",F1397=""),"",COUNTIFS($D$6:D1397,D1397,$F$6:F1397,"&lt;&gt;"))</f>
        <v/>
      </c>
    </row>
    <row r="1398" ht="20" customHeight="1">
      <c r="B1398" s="93" t="n"/>
      <c r="C1398" s="94">
        <f>IF(B1398="","",WEEKNUM(B1398,21))</f>
        <v/>
      </c>
      <c r="D1398" s="95" t="n"/>
      <c r="E1398" s="86">
        <f>IF(D1398="","",IFERROR(INDEX(Eng_Item,MATCH(D1398,Eng_Label,0)),"not in list"))</f>
        <v/>
      </c>
      <c r="F1398" s="96" t="n"/>
      <c r="G1398" s="87">
        <f>IF(OR(P1398="",N(P1398)&lt;=1),"",INDEX($F$6:$F$3005,MATCH(D1398&amp;"|"&amp;(P1398-1),$O$6:$O$3005,0)))</f>
        <v/>
      </c>
      <c r="H1398" s="87">
        <f>IF(G1398="","",MAX(0,G1398-F1398))</f>
        <v/>
      </c>
      <c r="I1398" s="95" t="n"/>
      <c r="J1398" s="87">
        <f>IF(D1398="","",IFERROR(INDEX(Eng_PAR,MATCH(D1398,Eng_Label,0)),""))</f>
        <v/>
      </c>
      <c r="K1398" s="97">
        <f>IF(OR(F1398="",J1398=""),"",F1398-J1398)</f>
        <v/>
      </c>
      <c r="L1398" s="86">
        <f>IF(OR(F1398="",J1398="",N(J1398)=0),"",IF(F1398/J1398&lt;=cfg_Crit,"CRITICAL",IF(F1398/J1398&lt;=cfg_Low,"LOW","OK")))</f>
        <v/>
      </c>
      <c r="M1398" s="98">
        <f>IF(B1398="","",DATE(YEAR(B1398),MONTH(B1398),1))</f>
        <v/>
      </c>
      <c r="N1398" s="86">
        <f>IF(OR(B1398="",D1398=""),"","CNT-"&amp;TEXT(ROW()-5,"00000"))</f>
        <v/>
      </c>
      <c r="O1398" s="86">
        <f>IF(P1398="","",D1398&amp;"|"&amp;P1398)</f>
        <v/>
      </c>
      <c r="P1398" s="86">
        <f>IF(OR(D1398="",F1398=""),"",COUNTIFS($D$6:D1398,D1398,$F$6:F1398,"&lt;&gt;"))</f>
        <v/>
      </c>
    </row>
    <row r="1399" ht="20" customHeight="1">
      <c r="B1399" s="93" t="n"/>
      <c r="C1399" s="94">
        <f>IF(B1399="","",WEEKNUM(B1399,21))</f>
        <v/>
      </c>
      <c r="D1399" s="95" t="n"/>
      <c r="E1399" s="86">
        <f>IF(D1399="","",IFERROR(INDEX(Eng_Item,MATCH(D1399,Eng_Label,0)),"not in list"))</f>
        <v/>
      </c>
      <c r="F1399" s="96" t="n"/>
      <c r="G1399" s="87">
        <f>IF(OR(P1399="",N(P1399)&lt;=1),"",INDEX($F$6:$F$3005,MATCH(D1399&amp;"|"&amp;(P1399-1),$O$6:$O$3005,0)))</f>
        <v/>
      </c>
      <c r="H1399" s="87">
        <f>IF(G1399="","",MAX(0,G1399-F1399))</f>
        <v/>
      </c>
      <c r="I1399" s="95" t="n"/>
      <c r="J1399" s="87">
        <f>IF(D1399="","",IFERROR(INDEX(Eng_PAR,MATCH(D1399,Eng_Label,0)),""))</f>
        <v/>
      </c>
      <c r="K1399" s="97">
        <f>IF(OR(F1399="",J1399=""),"",F1399-J1399)</f>
        <v/>
      </c>
      <c r="L1399" s="86">
        <f>IF(OR(F1399="",J1399="",N(J1399)=0),"",IF(F1399/J1399&lt;=cfg_Crit,"CRITICAL",IF(F1399/J1399&lt;=cfg_Low,"LOW","OK")))</f>
        <v/>
      </c>
      <c r="M1399" s="98">
        <f>IF(B1399="","",DATE(YEAR(B1399),MONTH(B1399),1))</f>
        <v/>
      </c>
      <c r="N1399" s="86">
        <f>IF(OR(B1399="",D1399=""),"","CNT-"&amp;TEXT(ROW()-5,"00000"))</f>
        <v/>
      </c>
      <c r="O1399" s="86">
        <f>IF(P1399="","",D1399&amp;"|"&amp;P1399)</f>
        <v/>
      </c>
      <c r="P1399" s="86">
        <f>IF(OR(D1399="",F1399=""),"",COUNTIFS($D$6:D1399,D1399,$F$6:F1399,"&lt;&gt;"))</f>
        <v/>
      </c>
    </row>
    <row r="1400" ht="20" customHeight="1">
      <c r="B1400" s="93" t="n"/>
      <c r="C1400" s="94">
        <f>IF(B1400="","",WEEKNUM(B1400,21))</f>
        <v/>
      </c>
      <c r="D1400" s="95" t="n"/>
      <c r="E1400" s="86">
        <f>IF(D1400="","",IFERROR(INDEX(Eng_Item,MATCH(D1400,Eng_Label,0)),"not in list"))</f>
        <v/>
      </c>
      <c r="F1400" s="96" t="n"/>
      <c r="G1400" s="87">
        <f>IF(OR(P1400="",N(P1400)&lt;=1),"",INDEX($F$6:$F$3005,MATCH(D1400&amp;"|"&amp;(P1400-1),$O$6:$O$3005,0)))</f>
        <v/>
      </c>
      <c r="H1400" s="87">
        <f>IF(G1400="","",MAX(0,G1400-F1400))</f>
        <v/>
      </c>
      <c r="I1400" s="95" t="n"/>
      <c r="J1400" s="87">
        <f>IF(D1400="","",IFERROR(INDEX(Eng_PAR,MATCH(D1400,Eng_Label,0)),""))</f>
        <v/>
      </c>
      <c r="K1400" s="97">
        <f>IF(OR(F1400="",J1400=""),"",F1400-J1400)</f>
        <v/>
      </c>
      <c r="L1400" s="86">
        <f>IF(OR(F1400="",J1400="",N(J1400)=0),"",IF(F1400/J1400&lt;=cfg_Crit,"CRITICAL",IF(F1400/J1400&lt;=cfg_Low,"LOW","OK")))</f>
        <v/>
      </c>
      <c r="M1400" s="98">
        <f>IF(B1400="","",DATE(YEAR(B1400),MONTH(B1400),1))</f>
        <v/>
      </c>
      <c r="N1400" s="86">
        <f>IF(OR(B1400="",D1400=""),"","CNT-"&amp;TEXT(ROW()-5,"00000"))</f>
        <v/>
      </c>
      <c r="O1400" s="86">
        <f>IF(P1400="","",D1400&amp;"|"&amp;P1400)</f>
        <v/>
      </c>
      <c r="P1400" s="86">
        <f>IF(OR(D1400="",F1400=""),"",COUNTIFS($D$6:D1400,D1400,$F$6:F1400,"&lt;&gt;"))</f>
        <v/>
      </c>
    </row>
    <row r="1401" ht="20" customHeight="1">
      <c r="B1401" s="93" t="n"/>
      <c r="C1401" s="94">
        <f>IF(B1401="","",WEEKNUM(B1401,21))</f>
        <v/>
      </c>
      <c r="D1401" s="95" t="n"/>
      <c r="E1401" s="86">
        <f>IF(D1401="","",IFERROR(INDEX(Eng_Item,MATCH(D1401,Eng_Label,0)),"not in list"))</f>
        <v/>
      </c>
      <c r="F1401" s="96" t="n"/>
      <c r="G1401" s="87">
        <f>IF(OR(P1401="",N(P1401)&lt;=1),"",INDEX($F$6:$F$3005,MATCH(D1401&amp;"|"&amp;(P1401-1),$O$6:$O$3005,0)))</f>
        <v/>
      </c>
      <c r="H1401" s="87">
        <f>IF(G1401="","",MAX(0,G1401-F1401))</f>
        <v/>
      </c>
      <c r="I1401" s="95" t="n"/>
      <c r="J1401" s="87">
        <f>IF(D1401="","",IFERROR(INDEX(Eng_PAR,MATCH(D1401,Eng_Label,0)),""))</f>
        <v/>
      </c>
      <c r="K1401" s="97">
        <f>IF(OR(F1401="",J1401=""),"",F1401-J1401)</f>
        <v/>
      </c>
      <c r="L1401" s="86">
        <f>IF(OR(F1401="",J1401="",N(J1401)=0),"",IF(F1401/J1401&lt;=cfg_Crit,"CRITICAL",IF(F1401/J1401&lt;=cfg_Low,"LOW","OK")))</f>
        <v/>
      </c>
      <c r="M1401" s="98">
        <f>IF(B1401="","",DATE(YEAR(B1401),MONTH(B1401),1))</f>
        <v/>
      </c>
      <c r="N1401" s="86">
        <f>IF(OR(B1401="",D1401=""),"","CNT-"&amp;TEXT(ROW()-5,"00000"))</f>
        <v/>
      </c>
      <c r="O1401" s="86">
        <f>IF(P1401="","",D1401&amp;"|"&amp;P1401)</f>
        <v/>
      </c>
      <c r="P1401" s="86">
        <f>IF(OR(D1401="",F1401=""),"",COUNTIFS($D$6:D1401,D1401,$F$6:F1401,"&lt;&gt;"))</f>
        <v/>
      </c>
    </row>
    <row r="1402" ht="20" customHeight="1">
      <c r="B1402" s="93" t="n"/>
      <c r="C1402" s="94">
        <f>IF(B1402="","",WEEKNUM(B1402,21))</f>
        <v/>
      </c>
      <c r="D1402" s="95" t="n"/>
      <c r="E1402" s="86">
        <f>IF(D1402="","",IFERROR(INDEX(Eng_Item,MATCH(D1402,Eng_Label,0)),"not in list"))</f>
        <v/>
      </c>
      <c r="F1402" s="96" t="n"/>
      <c r="G1402" s="87">
        <f>IF(OR(P1402="",N(P1402)&lt;=1),"",INDEX($F$6:$F$3005,MATCH(D1402&amp;"|"&amp;(P1402-1),$O$6:$O$3005,0)))</f>
        <v/>
      </c>
      <c r="H1402" s="87">
        <f>IF(G1402="","",MAX(0,G1402-F1402))</f>
        <v/>
      </c>
      <c r="I1402" s="95" t="n"/>
      <c r="J1402" s="87">
        <f>IF(D1402="","",IFERROR(INDEX(Eng_PAR,MATCH(D1402,Eng_Label,0)),""))</f>
        <v/>
      </c>
      <c r="K1402" s="97">
        <f>IF(OR(F1402="",J1402=""),"",F1402-J1402)</f>
        <v/>
      </c>
      <c r="L1402" s="86">
        <f>IF(OR(F1402="",J1402="",N(J1402)=0),"",IF(F1402/J1402&lt;=cfg_Crit,"CRITICAL",IF(F1402/J1402&lt;=cfg_Low,"LOW","OK")))</f>
        <v/>
      </c>
      <c r="M1402" s="98">
        <f>IF(B1402="","",DATE(YEAR(B1402),MONTH(B1402),1))</f>
        <v/>
      </c>
      <c r="N1402" s="86">
        <f>IF(OR(B1402="",D1402=""),"","CNT-"&amp;TEXT(ROW()-5,"00000"))</f>
        <v/>
      </c>
      <c r="O1402" s="86">
        <f>IF(P1402="","",D1402&amp;"|"&amp;P1402)</f>
        <v/>
      </c>
      <c r="P1402" s="86">
        <f>IF(OR(D1402="",F1402=""),"",COUNTIFS($D$6:D1402,D1402,$F$6:F1402,"&lt;&gt;"))</f>
        <v/>
      </c>
    </row>
    <row r="1403" ht="20" customHeight="1">
      <c r="B1403" s="93" t="n"/>
      <c r="C1403" s="94">
        <f>IF(B1403="","",WEEKNUM(B1403,21))</f>
        <v/>
      </c>
      <c r="D1403" s="95" t="n"/>
      <c r="E1403" s="86">
        <f>IF(D1403="","",IFERROR(INDEX(Eng_Item,MATCH(D1403,Eng_Label,0)),"not in list"))</f>
        <v/>
      </c>
      <c r="F1403" s="96" t="n"/>
      <c r="G1403" s="87">
        <f>IF(OR(P1403="",N(P1403)&lt;=1),"",INDEX($F$6:$F$3005,MATCH(D1403&amp;"|"&amp;(P1403-1),$O$6:$O$3005,0)))</f>
        <v/>
      </c>
      <c r="H1403" s="87">
        <f>IF(G1403="","",MAX(0,G1403-F1403))</f>
        <v/>
      </c>
      <c r="I1403" s="95" t="n"/>
      <c r="J1403" s="87">
        <f>IF(D1403="","",IFERROR(INDEX(Eng_PAR,MATCH(D1403,Eng_Label,0)),""))</f>
        <v/>
      </c>
      <c r="K1403" s="97">
        <f>IF(OR(F1403="",J1403=""),"",F1403-J1403)</f>
        <v/>
      </c>
      <c r="L1403" s="86">
        <f>IF(OR(F1403="",J1403="",N(J1403)=0),"",IF(F1403/J1403&lt;=cfg_Crit,"CRITICAL",IF(F1403/J1403&lt;=cfg_Low,"LOW","OK")))</f>
        <v/>
      </c>
      <c r="M1403" s="98">
        <f>IF(B1403="","",DATE(YEAR(B1403),MONTH(B1403),1))</f>
        <v/>
      </c>
      <c r="N1403" s="86">
        <f>IF(OR(B1403="",D1403=""),"","CNT-"&amp;TEXT(ROW()-5,"00000"))</f>
        <v/>
      </c>
      <c r="O1403" s="86">
        <f>IF(P1403="","",D1403&amp;"|"&amp;P1403)</f>
        <v/>
      </c>
      <c r="P1403" s="86">
        <f>IF(OR(D1403="",F1403=""),"",COUNTIFS($D$6:D1403,D1403,$F$6:F1403,"&lt;&gt;"))</f>
        <v/>
      </c>
    </row>
    <row r="1404" ht="20" customHeight="1">
      <c r="B1404" s="93" t="n"/>
      <c r="C1404" s="94">
        <f>IF(B1404="","",WEEKNUM(B1404,21))</f>
        <v/>
      </c>
      <c r="D1404" s="95" t="n"/>
      <c r="E1404" s="86">
        <f>IF(D1404="","",IFERROR(INDEX(Eng_Item,MATCH(D1404,Eng_Label,0)),"not in list"))</f>
        <v/>
      </c>
      <c r="F1404" s="96" t="n"/>
      <c r="G1404" s="87">
        <f>IF(OR(P1404="",N(P1404)&lt;=1),"",INDEX($F$6:$F$3005,MATCH(D1404&amp;"|"&amp;(P1404-1),$O$6:$O$3005,0)))</f>
        <v/>
      </c>
      <c r="H1404" s="87">
        <f>IF(G1404="","",MAX(0,G1404-F1404))</f>
        <v/>
      </c>
      <c r="I1404" s="95" t="n"/>
      <c r="J1404" s="87">
        <f>IF(D1404="","",IFERROR(INDEX(Eng_PAR,MATCH(D1404,Eng_Label,0)),""))</f>
        <v/>
      </c>
      <c r="K1404" s="97">
        <f>IF(OR(F1404="",J1404=""),"",F1404-J1404)</f>
        <v/>
      </c>
      <c r="L1404" s="86">
        <f>IF(OR(F1404="",J1404="",N(J1404)=0),"",IF(F1404/J1404&lt;=cfg_Crit,"CRITICAL",IF(F1404/J1404&lt;=cfg_Low,"LOW","OK")))</f>
        <v/>
      </c>
      <c r="M1404" s="98">
        <f>IF(B1404="","",DATE(YEAR(B1404),MONTH(B1404),1))</f>
        <v/>
      </c>
      <c r="N1404" s="86">
        <f>IF(OR(B1404="",D1404=""),"","CNT-"&amp;TEXT(ROW()-5,"00000"))</f>
        <v/>
      </c>
      <c r="O1404" s="86">
        <f>IF(P1404="","",D1404&amp;"|"&amp;P1404)</f>
        <v/>
      </c>
      <c r="P1404" s="86">
        <f>IF(OR(D1404="",F1404=""),"",COUNTIFS($D$6:D1404,D1404,$F$6:F1404,"&lt;&gt;"))</f>
        <v/>
      </c>
    </row>
    <row r="1405" ht="20" customHeight="1">
      <c r="B1405" s="93" t="n"/>
      <c r="C1405" s="94">
        <f>IF(B1405="","",WEEKNUM(B1405,21))</f>
        <v/>
      </c>
      <c r="D1405" s="95" t="n"/>
      <c r="E1405" s="86">
        <f>IF(D1405="","",IFERROR(INDEX(Eng_Item,MATCH(D1405,Eng_Label,0)),"not in list"))</f>
        <v/>
      </c>
      <c r="F1405" s="96" t="n"/>
      <c r="G1405" s="87">
        <f>IF(OR(P1405="",N(P1405)&lt;=1),"",INDEX($F$6:$F$3005,MATCH(D1405&amp;"|"&amp;(P1405-1),$O$6:$O$3005,0)))</f>
        <v/>
      </c>
      <c r="H1405" s="87">
        <f>IF(G1405="","",MAX(0,G1405-F1405))</f>
        <v/>
      </c>
      <c r="I1405" s="95" t="n"/>
      <c r="J1405" s="87">
        <f>IF(D1405="","",IFERROR(INDEX(Eng_PAR,MATCH(D1405,Eng_Label,0)),""))</f>
        <v/>
      </c>
      <c r="K1405" s="97">
        <f>IF(OR(F1405="",J1405=""),"",F1405-J1405)</f>
        <v/>
      </c>
      <c r="L1405" s="86">
        <f>IF(OR(F1405="",J1405="",N(J1405)=0),"",IF(F1405/J1405&lt;=cfg_Crit,"CRITICAL",IF(F1405/J1405&lt;=cfg_Low,"LOW","OK")))</f>
        <v/>
      </c>
      <c r="M1405" s="98">
        <f>IF(B1405="","",DATE(YEAR(B1405),MONTH(B1405),1))</f>
        <v/>
      </c>
      <c r="N1405" s="86">
        <f>IF(OR(B1405="",D1405=""),"","CNT-"&amp;TEXT(ROW()-5,"00000"))</f>
        <v/>
      </c>
      <c r="O1405" s="86">
        <f>IF(P1405="","",D1405&amp;"|"&amp;P1405)</f>
        <v/>
      </c>
      <c r="P1405" s="86">
        <f>IF(OR(D1405="",F1405=""),"",COUNTIFS($D$6:D1405,D1405,$F$6:F1405,"&lt;&gt;"))</f>
        <v/>
      </c>
    </row>
    <row r="1406" ht="20" customHeight="1">
      <c r="B1406" s="93" t="n"/>
      <c r="C1406" s="94">
        <f>IF(B1406="","",WEEKNUM(B1406,21))</f>
        <v/>
      </c>
      <c r="D1406" s="95" t="n"/>
      <c r="E1406" s="86">
        <f>IF(D1406="","",IFERROR(INDEX(Eng_Item,MATCH(D1406,Eng_Label,0)),"not in list"))</f>
        <v/>
      </c>
      <c r="F1406" s="96" t="n"/>
      <c r="G1406" s="87">
        <f>IF(OR(P1406="",N(P1406)&lt;=1),"",INDEX($F$6:$F$3005,MATCH(D1406&amp;"|"&amp;(P1406-1),$O$6:$O$3005,0)))</f>
        <v/>
      </c>
      <c r="H1406" s="87">
        <f>IF(G1406="","",MAX(0,G1406-F1406))</f>
        <v/>
      </c>
      <c r="I1406" s="95" t="n"/>
      <c r="J1406" s="87">
        <f>IF(D1406="","",IFERROR(INDEX(Eng_PAR,MATCH(D1406,Eng_Label,0)),""))</f>
        <v/>
      </c>
      <c r="K1406" s="97">
        <f>IF(OR(F1406="",J1406=""),"",F1406-J1406)</f>
        <v/>
      </c>
      <c r="L1406" s="86">
        <f>IF(OR(F1406="",J1406="",N(J1406)=0),"",IF(F1406/J1406&lt;=cfg_Crit,"CRITICAL",IF(F1406/J1406&lt;=cfg_Low,"LOW","OK")))</f>
        <v/>
      </c>
      <c r="M1406" s="98">
        <f>IF(B1406="","",DATE(YEAR(B1406),MONTH(B1406),1))</f>
        <v/>
      </c>
      <c r="N1406" s="86">
        <f>IF(OR(B1406="",D1406=""),"","CNT-"&amp;TEXT(ROW()-5,"00000"))</f>
        <v/>
      </c>
      <c r="O1406" s="86">
        <f>IF(P1406="","",D1406&amp;"|"&amp;P1406)</f>
        <v/>
      </c>
      <c r="P1406" s="86">
        <f>IF(OR(D1406="",F1406=""),"",COUNTIFS($D$6:D1406,D1406,$F$6:F1406,"&lt;&gt;"))</f>
        <v/>
      </c>
    </row>
    <row r="1407" ht="20" customHeight="1">
      <c r="B1407" s="93" t="n"/>
      <c r="C1407" s="94">
        <f>IF(B1407="","",WEEKNUM(B1407,21))</f>
        <v/>
      </c>
      <c r="D1407" s="95" t="n"/>
      <c r="E1407" s="86">
        <f>IF(D1407="","",IFERROR(INDEX(Eng_Item,MATCH(D1407,Eng_Label,0)),"not in list"))</f>
        <v/>
      </c>
      <c r="F1407" s="96" t="n"/>
      <c r="G1407" s="87">
        <f>IF(OR(P1407="",N(P1407)&lt;=1),"",INDEX($F$6:$F$3005,MATCH(D1407&amp;"|"&amp;(P1407-1),$O$6:$O$3005,0)))</f>
        <v/>
      </c>
      <c r="H1407" s="87">
        <f>IF(G1407="","",MAX(0,G1407-F1407))</f>
        <v/>
      </c>
      <c r="I1407" s="95" t="n"/>
      <c r="J1407" s="87">
        <f>IF(D1407="","",IFERROR(INDEX(Eng_PAR,MATCH(D1407,Eng_Label,0)),""))</f>
        <v/>
      </c>
      <c r="K1407" s="97">
        <f>IF(OR(F1407="",J1407=""),"",F1407-J1407)</f>
        <v/>
      </c>
      <c r="L1407" s="86">
        <f>IF(OR(F1407="",J1407="",N(J1407)=0),"",IF(F1407/J1407&lt;=cfg_Crit,"CRITICAL",IF(F1407/J1407&lt;=cfg_Low,"LOW","OK")))</f>
        <v/>
      </c>
      <c r="M1407" s="98">
        <f>IF(B1407="","",DATE(YEAR(B1407),MONTH(B1407),1))</f>
        <v/>
      </c>
      <c r="N1407" s="86">
        <f>IF(OR(B1407="",D1407=""),"","CNT-"&amp;TEXT(ROW()-5,"00000"))</f>
        <v/>
      </c>
      <c r="O1407" s="86">
        <f>IF(P1407="","",D1407&amp;"|"&amp;P1407)</f>
        <v/>
      </c>
      <c r="P1407" s="86">
        <f>IF(OR(D1407="",F1407=""),"",COUNTIFS($D$6:D1407,D1407,$F$6:F1407,"&lt;&gt;"))</f>
        <v/>
      </c>
    </row>
    <row r="1408" ht="20" customHeight="1">
      <c r="B1408" s="93" t="n"/>
      <c r="C1408" s="94">
        <f>IF(B1408="","",WEEKNUM(B1408,21))</f>
        <v/>
      </c>
      <c r="D1408" s="95" t="n"/>
      <c r="E1408" s="86">
        <f>IF(D1408="","",IFERROR(INDEX(Eng_Item,MATCH(D1408,Eng_Label,0)),"not in list"))</f>
        <v/>
      </c>
      <c r="F1408" s="96" t="n"/>
      <c r="G1408" s="87">
        <f>IF(OR(P1408="",N(P1408)&lt;=1),"",INDEX($F$6:$F$3005,MATCH(D1408&amp;"|"&amp;(P1408-1),$O$6:$O$3005,0)))</f>
        <v/>
      </c>
      <c r="H1408" s="87">
        <f>IF(G1408="","",MAX(0,G1408-F1408))</f>
        <v/>
      </c>
      <c r="I1408" s="95" t="n"/>
      <c r="J1408" s="87">
        <f>IF(D1408="","",IFERROR(INDEX(Eng_PAR,MATCH(D1408,Eng_Label,0)),""))</f>
        <v/>
      </c>
      <c r="K1408" s="97">
        <f>IF(OR(F1408="",J1408=""),"",F1408-J1408)</f>
        <v/>
      </c>
      <c r="L1408" s="86">
        <f>IF(OR(F1408="",J1408="",N(J1408)=0),"",IF(F1408/J1408&lt;=cfg_Crit,"CRITICAL",IF(F1408/J1408&lt;=cfg_Low,"LOW","OK")))</f>
        <v/>
      </c>
      <c r="M1408" s="98">
        <f>IF(B1408="","",DATE(YEAR(B1408),MONTH(B1408),1))</f>
        <v/>
      </c>
      <c r="N1408" s="86">
        <f>IF(OR(B1408="",D1408=""),"","CNT-"&amp;TEXT(ROW()-5,"00000"))</f>
        <v/>
      </c>
      <c r="O1408" s="86">
        <f>IF(P1408="","",D1408&amp;"|"&amp;P1408)</f>
        <v/>
      </c>
      <c r="P1408" s="86">
        <f>IF(OR(D1408="",F1408=""),"",COUNTIFS($D$6:D1408,D1408,$F$6:F1408,"&lt;&gt;"))</f>
        <v/>
      </c>
    </row>
    <row r="1409" ht="20" customHeight="1">
      <c r="B1409" s="93" t="n"/>
      <c r="C1409" s="94">
        <f>IF(B1409="","",WEEKNUM(B1409,21))</f>
        <v/>
      </c>
      <c r="D1409" s="95" t="n"/>
      <c r="E1409" s="86">
        <f>IF(D1409="","",IFERROR(INDEX(Eng_Item,MATCH(D1409,Eng_Label,0)),"not in list"))</f>
        <v/>
      </c>
      <c r="F1409" s="96" t="n"/>
      <c r="G1409" s="87">
        <f>IF(OR(P1409="",N(P1409)&lt;=1),"",INDEX($F$6:$F$3005,MATCH(D1409&amp;"|"&amp;(P1409-1),$O$6:$O$3005,0)))</f>
        <v/>
      </c>
      <c r="H1409" s="87">
        <f>IF(G1409="","",MAX(0,G1409-F1409))</f>
        <v/>
      </c>
      <c r="I1409" s="95" t="n"/>
      <c r="J1409" s="87">
        <f>IF(D1409="","",IFERROR(INDEX(Eng_PAR,MATCH(D1409,Eng_Label,0)),""))</f>
        <v/>
      </c>
      <c r="K1409" s="97">
        <f>IF(OR(F1409="",J1409=""),"",F1409-J1409)</f>
        <v/>
      </c>
      <c r="L1409" s="86">
        <f>IF(OR(F1409="",J1409="",N(J1409)=0),"",IF(F1409/J1409&lt;=cfg_Crit,"CRITICAL",IF(F1409/J1409&lt;=cfg_Low,"LOW","OK")))</f>
        <v/>
      </c>
      <c r="M1409" s="98">
        <f>IF(B1409="","",DATE(YEAR(B1409),MONTH(B1409),1))</f>
        <v/>
      </c>
      <c r="N1409" s="86">
        <f>IF(OR(B1409="",D1409=""),"","CNT-"&amp;TEXT(ROW()-5,"00000"))</f>
        <v/>
      </c>
      <c r="O1409" s="86">
        <f>IF(P1409="","",D1409&amp;"|"&amp;P1409)</f>
        <v/>
      </c>
      <c r="P1409" s="86">
        <f>IF(OR(D1409="",F1409=""),"",COUNTIFS($D$6:D1409,D1409,$F$6:F1409,"&lt;&gt;"))</f>
        <v/>
      </c>
    </row>
    <row r="1410" ht="20" customHeight="1">
      <c r="B1410" s="93" t="n"/>
      <c r="C1410" s="94">
        <f>IF(B1410="","",WEEKNUM(B1410,21))</f>
        <v/>
      </c>
      <c r="D1410" s="95" t="n"/>
      <c r="E1410" s="86">
        <f>IF(D1410="","",IFERROR(INDEX(Eng_Item,MATCH(D1410,Eng_Label,0)),"not in list"))</f>
        <v/>
      </c>
      <c r="F1410" s="96" t="n"/>
      <c r="G1410" s="87">
        <f>IF(OR(P1410="",N(P1410)&lt;=1),"",INDEX($F$6:$F$3005,MATCH(D1410&amp;"|"&amp;(P1410-1),$O$6:$O$3005,0)))</f>
        <v/>
      </c>
      <c r="H1410" s="87">
        <f>IF(G1410="","",MAX(0,G1410-F1410))</f>
        <v/>
      </c>
      <c r="I1410" s="95" t="n"/>
      <c r="J1410" s="87">
        <f>IF(D1410="","",IFERROR(INDEX(Eng_PAR,MATCH(D1410,Eng_Label,0)),""))</f>
        <v/>
      </c>
      <c r="K1410" s="97">
        <f>IF(OR(F1410="",J1410=""),"",F1410-J1410)</f>
        <v/>
      </c>
      <c r="L1410" s="86">
        <f>IF(OR(F1410="",J1410="",N(J1410)=0),"",IF(F1410/J1410&lt;=cfg_Crit,"CRITICAL",IF(F1410/J1410&lt;=cfg_Low,"LOW","OK")))</f>
        <v/>
      </c>
      <c r="M1410" s="98">
        <f>IF(B1410="","",DATE(YEAR(B1410),MONTH(B1410),1))</f>
        <v/>
      </c>
      <c r="N1410" s="86">
        <f>IF(OR(B1410="",D1410=""),"","CNT-"&amp;TEXT(ROW()-5,"00000"))</f>
        <v/>
      </c>
      <c r="O1410" s="86">
        <f>IF(P1410="","",D1410&amp;"|"&amp;P1410)</f>
        <v/>
      </c>
      <c r="P1410" s="86">
        <f>IF(OR(D1410="",F1410=""),"",COUNTIFS($D$6:D1410,D1410,$F$6:F1410,"&lt;&gt;"))</f>
        <v/>
      </c>
    </row>
    <row r="1411" ht="20" customHeight="1">
      <c r="B1411" s="93" t="n"/>
      <c r="C1411" s="94">
        <f>IF(B1411="","",WEEKNUM(B1411,21))</f>
        <v/>
      </c>
      <c r="D1411" s="95" t="n"/>
      <c r="E1411" s="86">
        <f>IF(D1411="","",IFERROR(INDEX(Eng_Item,MATCH(D1411,Eng_Label,0)),"not in list"))</f>
        <v/>
      </c>
      <c r="F1411" s="96" t="n"/>
      <c r="G1411" s="87">
        <f>IF(OR(P1411="",N(P1411)&lt;=1),"",INDEX($F$6:$F$3005,MATCH(D1411&amp;"|"&amp;(P1411-1),$O$6:$O$3005,0)))</f>
        <v/>
      </c>
      <c r="H1411" s="87">
        <f>IF(G1411="","",MAX(0,G1411-F1411))</f>
        <v/>
      </c>
      <c r="I1411" s="95" t="n"/>
      <c r="J1411" s="87">
        <f>IF(D1411="","",IFERROR(INDEX(Eng_PAR,MATCH(D1411,Eng_Label,0)),""))</f>
        <v/>
      </c>
      <c r="K1411" s="97">
        <f>IF(OR(F1411="",J1411=""),"",F1411-J1411)</f>
        <v/>
      </c>
      <c r="L1411" s="86">
        <f>IF(OR(F1411="",J1411="",N(J1411)=0),"",IF(F1411/J1411&lt;=cfg_Crit,"CRITICAL",IF(F1411/J1411&lt;=cfg_Low,"LOW","OK")))</f>
        <v/>
      </c>
      <c r="M1411" s="98">
        <f>IF(B1411="","",DATE(YEAR(B1411),MONTH(B1411),1))</f>
        <v/>
      </c>
      <c r="N1411" s="86">
        <f>IF(OR(B1411="",D1411=""),"","CNT-"&amp;TEXT(ROW()-5,"00000"))</f>
        <v/>
      </c>
      <c r="O1411" s="86">
        <f>IF(P1411="","",D1411&amp;"|"&amp;P1411)</f>
        <v/>
      </c>
      <c r="P1411" s="86">
        <f>IF(OR(D1411="",F1411=""),"",COUNTIFS($D$6:D1411,D1411,$F$6:F1411,"&lt;&gt;"))</f>
        <v/>
      </c>
    </row>
    <row r="1412" ht="20" customHeight="1">
      <c r="B1412" s="93" t="n"/>
      <c r="C1412" s="94">
        <f>IF(B1412="","",WEEKNUM(B1412,21))</f>
        <v/>
      </c>
      <c r="D1412" s="95" t="n"/>
      <c r="E1412" s="86">
        <f>IF(D1412="","",IFERROR(INDEX(Eng_Item,MATCH(D1412,Eng_Label,0)),"not in list"))</f>
        <v/>
      </c>
      <c r="F1412" s="96" t="n"/>
      <c r="G1412" s="87">
        <f>IF(OR(P1412="",N(P1412)&lt;=1),"",INDEX($F$6:$F$3005,MATCH(D1412&amp;"|"&amp;(P1412-1),$O$6:$O$3005,0)))</f>
        <v/>
      </c>
      <c r="H1412" s="87">
        <f>IF(G1412="","",MAX(0,G1412-F1412))</f>
        <v/>
      </c>
      <c r="I1412" s="95" t="n"/>
      <c r="J1412" s="87">
        <f>IF(D1412="","",IFERROR(INDEX(Eng_PAR,MATCH(D1412,Eng_Label,0)),""))</f>
        <v/>
      </c>
      <c r="K1412" s="97">
        <f>IF(OR(F1412="",J1412=""),"",F1412-J1412)</f>
        <v/>
      </c>
      <c r="L1412" s="86">
        <f>IF(OR(F1412="",J1412="",N(J1412)=0),"",IF(F1412/J1412&lt;=cfg_Crit,"CRITICAL",IF(F1412/J1412&lt;=cfg_Low,"LOW","OK")))</f>
        <v/>
      </c>
      <c r="M1412" s="98">
        <f>IF(B1412="","",DATE(YEAR(B1412),MONTH(B1412),1))</f>
        <v/>
      </c>
      <c r="N1412" s="86">
        <f>IF(OR(B1412="",D1412=""),"","CNT-"&amp;TEXT(ROW()-5,"00000"))</f>
        <v/>
      </c>
      <c r="O1412" s="86">
        <f>IF(P1412="","",D1412&amp;"|"&amp;P1412)</f>
        <v/>
      </c>
      <c r="P1412" s="86">
        <f>IF(OR(D1412="",F1412=""),"",COUNTIFS($D$6:D1412,D1412,$F$6:F1412,"&lt;&gt;"))</f>
        <v/>
      </c>
    </row>
    <row r="1413" ht="20" customHeight="1">
      <c r="B1413" s="93" t="n"/>
      <c r="C1413" s="94">
        <f>IF(B1413="","",WEEKNUM(B1413,21))</f>
        <v/>
      </c>
      <c r="D1413" s="95" t="n"/>
      <c r="E1413" s="86">
        <f>IF(D1413="","",IFERROR(INDEX(Eng_Item,MATCH(D1413,Eng_Label,0)),"not in list"))</f>
        <v/>
      </c>
      <c r="F1413" s="96" t="n"/>
      <c r="G1413" s="87">
        <f>IF(OR(P1413="",N(P1413)&lt;=1),"",INDEX($F$6:$F$3005,MATCH(D1413&amp;"|"&amp;(P1413-1),$O$6:$O$3005,0)))</f>
        <v/>
      </c>
      <c r="H1413" s="87">
        <f>IF(G1413="","",MAX(0,G1413-F1413))</f>
        <v/>
      </c>
      <c r="I1413" s="95" t="n"/>
      <c r="J1413" s="87">
        <f>IF(D1413="","",IFERROR(INDEX(Eng_PAR,MATCH(D1413,Eng_Label,0)),""))</f>
        <v/>
      </c>
      <c r="K1413" s="97">
        <f>IF(OR(F1413="",J1413=""),"",F1413-J1413)</f>
        <v/>
      </c>
      <c r="L1413" s="86">
        <f>IF(OR(F1413="",J1413="",N(J1413)=0),"",IF(F1413/J1413&lt;=cfg_Crit,"CRITICAL",IF(F1413/J1413&lt;=cfg_Low,"LOW","OK")))</f>
        <v/>
      </c>
      <c r="M1413" s="98">
        <f>IF(B1413="","",DATE(YEAR(B1413),MONTH(B1413),1))</f>
        <v/>
      </c>
      <c r="N1413" s="86">
        <f>IF(OR(B1413="",D1413=""),"","CNT-"&amp;TEXT(ROW()-5,"00000"))</f>
        <v/>
      </c>
      <c r="O1413" s="86">
        <f>IF(P1413="","",D1413&amp;"|"&amp;P1413)</f>
        <v/>
      </c>
      <c r="P1413" s="86">
        <f>IF(OR(D1413="",F1413=""),"",COUNTIFS($D$6:D1413,D1413,$F$6:F1413,"&lt;&gt;"))</f>
        <v/>
      </c>
    </row>
    <row r="1414" ht="20" customHeight="1">
      <c r="B1414" s="93" t="n"/>
      <c r="C1414" s="94">
        <f>IF(B1414="","",WEEKNUM(B1414,21))</f>
        <v/>
      </c>
      <c r="D1414" s="95" t="n"/>
      <c r="E1414" s="86">
        <f>IF(D1414="","",IFERROR(INDEX(Eng_Item,MATCH(D1414,Eng_Label,0)),"not in list"))</f>
        <v/>
      </c>
      <c r="F1414" s="96" t="n"/>
      <c r="G1414" s="87">
        <f>IF(OR(P1414="",N(P1414)&lt;=1),"",INDEX($F$6:$F$3005,MATCH(D1414&amp;"|"&amp;(P1414-1),$O$6:$O$3005,0)))</f>
        <v/>
      </c>
      <c r="H1414" s="87">
        <f>IF(G1414="","",MAX(0,G1414-F1414))</f>
        <v/>
      </c>
      <c r="I1414" s="95" t="n"/>
      <c r="J1414" s="87">
        <f>IF(D1414="","",IFERROR(INDEX(Eng_PAR,MATCH(D1414,Eng_Label,0)),""))</f>
        <v/>
      </c>
      <c r="K1414" s="97">
        <f>IF(OR(F1414="",J1414=""),"",F1414-J1414)</f>
        <v/>
      </c>
      <c r="L1414" s="86">
        <f>IF(OR(F1414="",J1414="",N(J1414)=0),"",IF(F1414/J1414&lt;=cfg_Crit,"CRITICAL",IF(F1414/J1414&lt;=cfg_Low,"LOW","OK")))</f>
        <v/>
      </c>
      <c r="M1414" s="98">
        <f>IF(B1414="","",DATE(YEAR(B1414),MONTH(B1414),1))</f>
        <v/>
      </c>
      <c r="N1414" s="86">
        <f>IF(OR(B1414="",D1414=""),"","CNT-"&amp;TEXT(ROW()-5,"00000"))</f>
        <v/>
      </c>
      <c r="O1414" s="86">
        <f>IF(P1414="","",D1414&amp;"|"&amp;P1414)</f>
        <v/>
      </c>
      <c r="P1414" s="86">
        <f>IF(OR(D1414="",F1414=""),"",COUNTIFS($D$6:D1414,D1414,$F$6:F1414,"&lt;&gt;"))</f>
        <v/>
      </c>
    </row>
    <row r="1415" ht="20" customHeight="1">
      <c r="B1415" s="93" t="n"/>
      <c r="C1415" s="94">
        <f>IF(B1415="","",WEEKNUM(B1415,21))</f>
        <v/>
      </c>
      <c r="D1415" s="95" t="n"/>
      <c r="E1415" s="86">
        <f>IF(D1415="","",IFERROR(INDEX(Eng_Item,MATCH(D1415,Eng_Label,0)),"not in list"))</f>
        <v/>
      </c>
      <c r="F1415" s="96" t="n"/>
      <c r="G1415" s="87">
        <f>IF(OR(P1415="",N(P1415)&lt;=1),"",INDEX($F$6:$F$3005,MATCH(D1415&amp;"|"&amp;(P1415-1),$O$6:$O$3005,0)))</f>
        <v/>
      </c>
      <c r="H1415" s="87">
        <f>IF(G1415="","",MAX(0,G1415-F1415))</f>
        <v/>
      </c>
      <c r="I1415" s="95" t="n"/>
      <c r="J1415" s="87">
        <f>IF(D1415="","",IFERROR(INDEX(Eng_PAR,MATCH(D1415,Eng_Label,0)),""))</f>
        <v/>
      </c>
      <c r="K1415" s="97">
        <f>IF(OR(F1415="",J1415=""),"",F1415-J1415)</f>
        <v/>
      </c>
      <c r="L1415" s="86">
        <f>IF(OR(F1415="",J1415="",N(J1415)=0),"",IF(F1415/J1415&lt;=cfg_Crit,"CRITICAL",IF(F1415/J1415&lt;=cfg_Low,"LOW","OK")))</f>
        <v/>
      </c>
      <c r="M1415" s="98">
        <f>IF(B1415="","",DATE(YEAR(B1415),MONTH(B1415),1))</f>
        <v/>
      </c>
      <c r="N1415" s="86">
        <f>IF(OR(B1415="",D1415=""),"","CNT-"&amp;TEXT(ROW()-5,"00000"))</f>
        <v/>
      </c>
      <c r="O1415" s="86">
        <f>IF(P1415="","",D1415&amp;"|"&amp;P1415)</f>
        <v/>
      </c>
      <c r="P1415" s="86">
        <f>IF(OR(D1415="",F1415=""),"",COUNTIFS($D$6:D1415,D1415,$F$6:F1415,"&lt;&gt;"))</f>
        <v/>
      </c>
    </row>
    <row r="1416" ht="20" customHeight="1">
      <c r="B1416" s="93" t="n"/>
      <c r="C1416" s="94">
        <f>IF(B1416="","",WEEKNUM(B1416,21))</f>
        <v/>
      </c>
      <c r="D1416" s="95" t="n"/>
      <c r="E1416" s="86">
        <f>IF(D1416="","",IFERROR(INDEX(Eng_Item,MATCH(D1416,Eng_Label,0)),"not in list"))</f>
        <v/>
      </c>
      <c r="F1416" s="96" t="n"/>
      <c r="G1416" s="87">
        <f>IF(OR(P1416="",N(P1416)&lt;=1),"",INDEX($F$6:$F$3005,MATCH(D1416&amp;"|"&amp;(P1416-1),$O$6:$O$3005,0)))</f>
        <v/>
      </c>
      <c r="H1416" s="87">
        <f>IF(G1416="","",MAX(0,G1416-F1416))</f>
        <v/>
      </c>
      <c r="I1416" s="95" t="n"/>
      <c r="J1416" s="87">
        <f>IF(D1416="","",IFERROR(INDEX(Eng_PAR,MATCH(D1416,Eng_Label,0)),""))</f>
        <v/>
      </c>
      <c r="K1416" s="97">
        <f>IF(OR(F1416="",J1416=""),"",F1416-J1416)</f>
        <v/>
      </c>
      <c r="L1416" s="86">
        <f>IF(OR(F1416="",J1416="",N(J1416)=0),"",IF(F1416/J1416&lt;=cfg_Crit,"CRITICAL",IF(F1416/J1416&lt;=cfg_Low,"LOW","OK")))</f>
        <v/>
      </c>
      <c r="M1416" s="98">
        <f>IF(B1416="","",DATE(YEAR(B1416),MONTH(B1416),1))</f>
        <v/>
      </c>
      <c r="N1416" s="86">
        <f>IF(OR(B1416="",D1416=""),"","CNT-"&amp;TEXT(ROW()-5,"00000"))</f>
        <v/>
      </c>
      <c r="O1416" s="86">
        <f>IF(P1416="","",D1416&amp;"|"&amp;P1416)</f>
        <v/>
      </c>
      <c r="P1416" s="86">
        <f>IF(OR(D1416="",F1416=""),"",COUNTIFS($D$6:D1416,D1416,$F$6:F1416,"&lt;&gt;"))</f>
        <v/>
      </c>
    </row>
    <row r="1417" ht="20" customHeight="1">
      <c r="B1417" s="93" t="n"/>
      <c r="C1417" s="94">
        <f>IF(B1417="","",WEEKNUM(B1417,21))</f>
        <v/>
      </c>
      <c r="D1417" s="95" t="n"/>
      <c r="E1417" s="86">
        <f>IF(D1417="","",IFERROR(INDEX(Eng_Item,MATCH(D1417,Eng_Label,0)),"not in list"))</f>
        <v/>
      </c>
      <c r="F1417" s="96" t="n"/>
      <c r="G1417" s="87">
        <f>IF(OR(P1417="",N(P1417)&lt;=1),"",INDEX($F$6:$F$3005,MATCH(D1417&amp;"|"&amp;(P1417-1),$O$6:$O$3005,0)))</f>
        <v/>
      </c>
      <c r="H1417" s="87">
        <f>IF(G1417="","",MAX(0,G1417-F1417))</f>
        <v/>
      </c>
      <c r="I1417" s="95" t="n"/>
      <c r="J1417" s="87">
        <f>IF(D1417="","",IFERROR(INDEX(Eng_PAR,MATCH(D1417,Eng_Label,0)),""))</f>
        <v/>
      </c>
      <c r="K1417" s="97">
        <f>IF(OR(F1417="",J1417=""),"",F1417-J1417)</f>
        <v/>
      </c>
      <c r="L1417" s="86">
        <f>IF(OR(F1417="",J1417="",N(J1417)=0),"",IF(F1417/J1417&lt;=cfg_Crit,"CRITICAL",IF(F1417/J1417&lt;=cfg_Low,"LOW","OK")))</f>
        <v/>
      </c>
      <c r="M1417" s="98">
        <f>IF(B1417="","",DATE(YEAR(B1417),MONTH(B1417),1))</f>
        <v/>
      </c>
      <c r="N1417" s="86">
        <f>IF(OR(B1417="",D1417=""),"","CNT-"&amp;TEXT(ROW()-5,"00000"))</f>
        <v/>
      </c>
      <c r="O1417" s="86">
        <f>IF(P1417="","",D1417&amp;"|"&amp;P1417)</f>
        <v/>
      </c>
      <c r="P1417" s="86">
        <f>IF(OR(D1417="",F1417=""),"",COUNTIFS($D$6:D1417,D1417,$F$6:F1417,"&lt;&gt;"))</f>
        <v/>
      </c>
    </row>
    <row r="1418" ht="20" customHeight="1">
      <c r="B1418" s="93" t="n"/>
      <c r="C1418" s="94">
        <f>IF(B1418="","",WEEKNUM(B1418,21))</f>
        <v/>
      </c>
      <c r="D1418" s="95" t="n"/>
      <c r="E1418" s="86">
        <f>IF(D1418="","",IFERROR(INDEX(Eng_Item,MATCH(D1418,Eng_Label,0)),"not in list"))</f>
        <v/>
      </c>
      <c r="F1418" s="96" t="n"/>
      <c r="G1418" s="87">
        <f>IF(OR(P1418="",N(P1418)&lt;=1),"",INDEX($F$6:$F$3005,MATCH(D1418&amp;"|"&amp;(P1418-1),$O$6:$O$3005,0)))</f>
        <v/>
      </c>
      <c r="H1418" s="87">
        <f>IF(G1418="","",MAX(0,G1418-F1418))</f>
        <v/>
      </c>
      <c r="I1418" s="95" t="n"/>
      <c r="J1418" s="87">
        <f>IF(D1418="","",IFERROR(INDEX(Eng_PAR,MATCH(D1418,Eng_Label,0)),""))</f>
        <v/>
      </c>
      <c r="K1418" s="97">
        <f>IF(OR(F1418="",J1418=""),"",F1418-J1418)</f>
        <v/>
      </c>
      <c r="L1418" s="86">
        <f>IF(OR(F1418="",J1418="",N(J1418)=0),"",IF(F1418/J1418&lt;=cfg_Crit,"CRITICAL",IF(F1418/J1418&lt;=cfg_Low,"LOW","OK")))</f>
        <v/>
      </c>
      <c r="M1418" s="98">
        <f>IF(B1418="","",DATE(YEAR(B1418),MONTH(B1418),1))</f>
        <v/>
      </c>
      <c r="N1418" s="86">
        <f>IF(OR(B1418="",D1418=""),"","CNT-"&amp;TEXT(ROW()-5,"00000"))</f>
        <v/>
      </c>
      <c r="O1418" s="86">
        <f>IF(P1418="","",D1418&amp;"|"&amp;P1418)</f>
        <v/>
      </c>
      <c r="P1418" s="86">
        <f>IF(OR(D1418="",F1418=""),"",COUNTIFS($D$6:D1418,D1418,$F$6:F1418,"&lt;&gt;"))</f>
        <v/>
      </c>
    </row>
    <row r="1419" ht="20" customHeight="1">
      <c r="B1419" s="93" t="n"/>
      <c r="C1419" s="94">
        <f>IF(B1419="","",WEEKNUM(B1419,21))</f>
        <v/>
      </c>
      <c r="D1419" s="95" t="n"/>
      <c r="E1419" s="86">
        <f>IF(D1419="","",IFERROR(INDEX(Eng_Item,MATCH(D1419,Eng_Label,0)),"not in list"))</f>
        <v/>
      </c>
      <c r="F1419" s="96" t="n"/>
      <c r="G1419" s="87">
        <f>IF(OR(P1419="",N(P1419)&lt;=1),"",INDEX($F$6:$F$3005,MATCH(D1419&amp;"|"&amp;(P1419-1),$O$6:$O$3005,0)))</f>
        <v/>
      </c>
      <c r="H1419" s="87">
        <f>IF(G1419="","",MAX(0,G1419-F1419))</f>
        <v/>
      </c>
      <c r="I1419" s="95" t="n"/>
      <c r="J1419" s="87">
        <f>IF(D1419="","",IFERROR(INDEX(Eng_PAR,MATCH(D1419,Eng_Label,0)),""))</f>
        <v/>
      </c>
      <c r="K1419" s="97">
        <f>IF(OR(F1419="",J1419=""),"",F1419-J1419)</f>
        <v/>
      </c>
      <c r="L1419" s="86">
        <f>IF(OR(F1419="",J1419="",N(J1419)=0),"",IF(F1419/J1419&lt;=cfg_Crit,"CRITICAL",IF(F1419/J1419&lt;=cfg_Low,"LOW","OK")))</f>
        <v/>
      </c>
      <c r="M1419" s="98">
        <f>IF(B1419="","",DATE(YEAR(B1419),MONTH(B1419),1))</f>
        <v/>
      </c>
      <c r="N1419" s="86">
        <f>IF(OR(B1419="",D1419=""),"","CNT-"&amp;TEXT(ROW()-5,"00000"))</f>
        <v/>
      </c>
      <c r="O1419" s="86">
        <f>IF(P1419="","",D1419&amp;"|"&amp;P1419)</f>
        <v/>
      </c>
      <c r="P1419" s="86">
        <f>IF(OR(D1419="",F1419=""),"",COUNTIFS($D$6:D1419,D1419,$F$6:F1419,"&lt;&gt;"))</f>
        <v/>
      </c>
    </row>
    <row r="1420" ht="20" customHeight="1">
      <c r="B1420" s="93" t="n"/>
      <c r="C1420" s="94">
        <f>IF(B1420="","",WEEKNUM(B1420,21))</f>
        <v/>
      </c>
      <c r="D1420" s="95" t="n"/>
      <c r="E1420" s="86">
        <f>IF(D1420="","",IFERROR(INDEX(Eng_Item,MATCH(D1420,Eng_Label,0)),"not in list"))</f>
        <v/>
      </c>
      <c r="F1420" s="96" t="n"/>
      <c r="G1420" s="87">
        <f>IF(OR(P1420="",N(P1420)&lt;=1),"",INDEX($F$6:$F$3005,MATCH(D1420&amp;"|"&amp;(P1420-1),$O$6:$O$3005,0)))</f>
        <v/>
      </c>
      <c r="H1420" s="87">
        <f>IF(G1420="","",MAX(0,G1420-F1420))</f>
        <v/>
      </c>
      <c r="I1420" s="95" t="n"/>
      <c r="J1420" s="87">
        <f>IF(D1420="","",IFERROR(INDEX(Eng_PAR,MATCH(D1420,Eng_Label,0)),""))</f>
        <v/>
      </c>
      <c r="K1420" s="97">
        <f>IF(OR(F1420="",J1420=""),"",F1420-J1420)</f>
        <v/>
      </c>
      <c r="L1420" s="86">
        <f>IF(OR(F1420="",J1420="",N(J1420)=0),"",IF(F1420/J1420&lt;=cfg_Crit,"CRITICAL",IF(F1420/J1420&lt;=cfg_Low,"LOW","OK")))</f>
        <v/>
      </c>
      <c r="M1420" s="98">
        <f>IF(B1420="","",DATE(YEAR(B1420),MONTH(B1420),1))</f>
        <v/>
      </c>
      <c r="N1420" s="86">
        <f>IF(OR(B1420="",D1420=""),"","CNT-"&amp;TEXT(ROW()-5,"00000"))</f>
        <v/>
      </c>
      <c r="O1420" s="86">
        <f>IF(P1420="","",D1420&amp;"|"&amp;P1420)</f>
        <v/>
      </c>
      <c r="P1420" s="86">
        <f>IF(OR(D1420="",F1420=""),"",COUNTIFS($D$6:D1420,D1420,$F$6:F1420,"&lt;&gt;"))</f>
        <v/>
      </c>
    </row>
    <row r="1421" ht="20" customHeight="1">
      <c r="B1421" s="93" t="n"/>
      <c r="C1421" s="94">
        <f>IF(B1421="","",WEEKNUM(B1421,21))</f>
        <v/>
      </c>
      <c r="D1421" s="95" t="n"/>
      <c r="E1421" s="86">
        <f>IF(D1421="","",IFERROR(INDEX(Eng_Item,MATCH(D1421,Eng_Label,0)),"not in list"))</f>
        <v/>
      </c>
      <c r="F1421" s="96" t="n"/>
      <c r="G1421" s="87">
        <f>IF(OR(P1421="",N(P1421)&lt;=1),"",INDEX($F$6:$F$3005,MATCH(D1421&amp;"|"&amp;(P1421-1),$O$6:$O$3005,0)))</f>
        <v/>
      </c>
      <c r="H1421" s="87">
        <f>IF(G1421="","",MAX(0,G1421-F1421))</f>
        <v/>
      </c>
      <c r="I1421" s="95" t="n"/>
      <c r="J1421" s="87">
        <f>IF(D1421="","",IFERROR(INDEX(Eng_PAR,MATCH(D1421,Eng_Label,0)),""))</f>
        <v/>
      </c>
      <c r="K1421" s="97">
        <f>IF(OR(F1421="",J1421=""),"",F1421-J1421)</f>
        <v/>
      </c>
      <c r="L1421" s="86">
        <f>IF(OR(F1421="",J1421="",N(J1421)=0),"",IF(F1421/J1421&lt;=cfg_Crit,"CRITICAL",IF(F1421/J1421&lt;=cfg_Low,"LOW","OK")))</f>
        <v/>
      </c>
      <c r="M1421" s="98">
        <f>IF(B1421="","",DATE(YEAR(B1421),MONTH(B1421),1))</f>
        <v/>
      </c>
      <c r="N1421" s="86">
        <f>IF(OR(B1421="",D1421=""),"","CNT-"&amp;TEXT(ROW()-5,"00000"))</f>
        <v/>
      </c>
      <c r="O1421" s="86">
        <f>IF(P1421="","",D1421&amp;"|"&amp;P1421)</f>
        <v/>
      </c>
      <c r="P1421" s="86">
        <f>IF(OR(D1421="",F1421=""),"",COUNTIFS($D$6:D1421,D1421,$F$6:F1421,"&lt;&gt;"))</f>
        <v/>
      </c>
    </row>
    <row r="1422" ht="20" customHeight="1">
      <c r="B1422" s="93" t="n"/>
      <c r="C1422" s="94">
        <f>IF(B1422="","",WEEKNUM(B1422,21))</f>
        <v/>
      </c>
      <c r="D1422" s="95" t="n"/>
      <c r="E1422" s="86">
        <f>IF(D1422="","",IFERROR(INDEX(Eng_Item,MATCH(D1422,Eng_Label,0)),"not in list"))</f>
        <v/>
      </c>
      <c r="F1422" s="96" t="n"/>
      <c r="G1422" s="87">
        <f>IF(OR(P1422="",N(P1422)&lt;=1),"",INDEX($F$6:$F$3005,MATCH(D1422&amp;"|"&amp;(P1422-1),$O$6:$O$3005,0)))</f>
        <v/>
      </c>
      <c r="H1422" s="87">
        <f>IF(G1422="","",MAX(0,G1422-F1422))</f>
        <v/>
      </c>
      <c r="I1422" s="95" t="n"/>
      <c r="J1422" s="87">
        <f>IF(D1422="","",IFERROR(INDEX(Eng_PAR,MATCH(D1422,Eng_Label,0)),""))</f>
        <v/>
      </c>
      <c r="K1422" s="97">
        <f>IF(OR(F1422="",J1422=""),"",F1422-J1422)</f>
        <v/>
      </c>
      <c r="L1422" s="86">
        <f>IF(OR(F1422="",J1422="",N(J1422)=0),"",IF(F1422/J1422&lt;=cfg_Crit,"CRITICAL",IF(F1422/J1422&lt;=cfg_Low,"LOW","OK")))</f>
        <v/>
      </c>
      <c r="M1422" s="98">
        <f>IF(B1422="","",DATE(YEAR(B1422),MONTH(B1422),1))</f>
        <v/>
      </c>
      <c r="N1422" s="86">
        <f>IF(OR(B1422="",D1422=""),"","CNT-"&amp;TEXT(ROW()-5,"00000"))</f>
        <v/>
      </c>
      <c r="O1422" s="86">
        <f>IF(P1422="","",D1422&amp;"|"&amp;P1422)</f>
        <v/>
      </c>
      <c r="P1422" s="86">
        <f>IF(OR(D1422="",F1422=""),"",COUNTIFS($D$6:D1422,D1422,$F$6:F1422,"&lt;&gt;"))</f>
        <v/>
      </c>
    </row>
    <row r="1423" ht="20" customHeight="1">
      <c r="B1423" s="93" t="n"/>
      <c r="C1423" s="94">
        <f>IF(B1423="","",WEEKNUM(B1423,21))</f>
        <v/>
      </c>
      <c r="D1423" s="95" t="n"/>
      <c r="E1423" s="86">
        <f>IF(D1423="","",IFERROR(INDEX(Eng_Item,MATCH(D1423,Eng_Label,0)),"not in list"))</f>
        <v/>
      </c>
      <c r="F1423" s="96" t="n"/>
      <c r="G1423" s="87">
        <f>IF(OR(P1423="",N(P1423)&lt;=1),"",INDEX($F$6:$F$3005,MATCH(D1423&amp;"|"&amp;(P1423-1),$O$6:$O$3005,0)))</f>
        <v/>
      </c>
      <c r="H1423" s="87">
        <f>IF(G1423="","",MAX(0,G1423-F1423))</f>
        <v/>
      </c>
      <c r="I1423" s="95" t="n"/>
      <c r="J1423" s="87">
        <f>IF(D1423="","",IFERROR(INDEX(Eng_PAR,MATCH(D1423,Eng_Label,0)),""))</f>
        <v/>
      </c>
      <c r="K1423" s="97">
        <f>IF(OR(F1423="",J1423=""),"",F1423-J1423)</f>
        <v/>
      </c>
      <c r="L1423" s="86">
        <f>IF(OR(F1423="",J1423="",N(J1423)=0),"",IF(F1423/J1423&lt;=cfg_Crit,"CRITICAL",IF(F1423/J1423&lt;=cfg_Low,"LOW","OK")))</f>
        <v/>
      </c>
      <c r="M1423" s="98">
        <f>IF(B1423="","",DATE(YEAR(B1423),MONTH(B1423),1))</f>
        <v/>
      </c>
      <c r="N1423" s="86">
        <f>IF(OR(B1423="",D1423=""),"","CNT-"&amp;TEXT(ROW()-5,"00000"))</f>
        <v/>
      </c>
      <c r="O1423" s="86">
        <f>IF(P1423="","",D1423&amp;"|"&amp;P1423)</f>
        <v/>
      </c>
      <c r="P1423" s="86">
        <f>IF(OR(D1423="",F1423=""),"",COUNTIFS($D$6:D1423,D1423,$F$6:F1423,"&lt;&gt;"))</f>
        <v/>
      </c>
    </row>
    <row r="1424" ht="20" customHeight="1">
      <c r="B1424" s="93" t="n"/>
      <c r="C1424" s="94">
        <f>IF(B1424="","",WEEKNUM(B1424,21))</f>
        <v/>
      </c>
      <c r="D1424" s="95" t="n"/>
      <c r="E1424" s="86">
        <f>IF(D1424="","",IFERROR(INDEX(Eng_Item,MATCH(D1424,Eng_Label,0)),"not in list"))</f>
        <v/>
      </c>
      <c r="F1424" s="96" t="n"/>
      <c r="G1424" s="87">
        <f>IF(OR(P1424="",N(P1424)&lt;=1),"",INDEX($F$6:$F$3005,MATCH(D1424&amp;"|"&amp;(P1424-1),$O$6:$O$3005,0)))</f>
        <v/>
      </c>
      <c r="H1424" s="87">
        <f>IF(G1424="","",MAX(0,G1424-F1424))</f>
        <v/>
      </c>
      <c r="I1424" s="95" t="n"/>
      <c r="J1424" s="87">
        <f>IF(D1424="","",IFERROR(INDEX(Eng_PAR,MATCH(D1424,Eng_Label,0)),""))</f>
        <v/>
      </c>
      <c r="K1424" s="97">
        <f>IF(OR(F1424="",J1424=""),"",F1424-J1424)</f>
        <v/>
      </c>
      <c r="L1424" s="86">
        <f>IF(OR(F1424="",J1424="",N(J1424)=0),"",IF(F1424/J1424&lt;=cfg_Crit,"CRITICAL",IF(F1424/J1424&lt;=cfg_Low,"LOW","OK")))</f>
        <v/>
      </c>
      <c r="M1424" s="98">
        <f>IF(B1424="","",DATE(YEAR(B1424),MONTH(B1424),1))</f>
        <v/>
      </c>
      <c r="N1424" s="86">
        <f>IF(OR(B1424="",D1424=""),"","CNT-"&amp;TEXT(ROW()-5,"00000"))</f>
        <v/>
      </c>
      <c r="O1424" s="86">
        <f>IF(P1424="","",D1424&amp;"|"&amp;P1424)</f>
        <v/>
      </c>
      <c r="P1424" s="86">
        <f>IF(OR(D1424="",F1424=""),"",COUNTIFS($D$6:D1424,D1424,$F$6:F1424,"&lt;&gt;"))</f>
        <v/>
      </c>
    </row>
    <row r="1425" ht="20" customHeight="1">
      <c r="B1425" s="93" t="n"/>
      <c r="C1425" s="94">
        <f>IF(B1425="","",WEEKNUM(B1425,21))</f>
        <v/>
      </c>
      <c r="D1425" s="95" t="n"/>
      <c r="E1425" s="86">
        <f>IF(D1425="","",IFERROR(INDEX(Eng_Item,MATCH(D1425,Eng_Label,0)),"not in list"))</f>
        <v/>
      </c>
      <c r="F1425" s="96" t="n"/>
      <c r="G1425" s="87">
        <f>IF(OR(P1425="",N(P1425)&lt;=1),"",INDEX($F$6:$F$3005,MATCH(D1425&amp;"|"&amp;(P1425-1),$O$6:$O$3005,0)))</f>
        <v/>
      </c>
      <c r="H1425" s="87">
        <f>IF(G1425="","",MAX(0,G1425-F1425))</f>
        <v/>
      </c>
      <c r="I1425" s="95" t="n"/>
      <c r="J1425" s="87">
        <f>IF(D1425="","",IFERROR(INDEX(Eng_PAR,MATCH(D1425,Eng_Label,0)),""))</f>
        <v/>
      </c>
      <c r="K1425" s="97">
        <f>IF(OR(F1425="",J1425=""),"",F1425-J1425)</f>
        <v/>
      </c>
      <c r="L1425" s="86">
        <f>IF(OR(F1425="",J1425="",N(J1425)=0),"",IF(F1425/J1425&lt;=cfg_Crit,"CRITICAL",IF(F1425/J1425&lt;=cfg_Low,"LOW","OK")))</f>
        <v/>
      </c>
      <c r="M1425" s="98">
        <f>IF(B1425="","",DATE(YEAR(B1425),MONTH(B1425),1))</f>
        <v/>
      </c>
      <c r="N1425" s="86">
        <f>IF(OR(B1425="",D1425=""),"","CNT-"&amp;TEXT(ROW()-5,"00000"))</f>
        <v/>
      </c>
      <c r="O1425" s="86">
        <f>IF(P1425="","",D1425&amp;"|"&amp;P1425)</f>
        <v/>
      </c>
      <c r="P1425" s="86">
        <f>IF(OR(D1425="",F1425=""),"",COUNTIFS($D$6:D1425,D1425,$F$6:F1425,"&lt;&gt;"))</f>
        <v/>
      </c>
    </row>
    <row r="1426" ht="20" customHeight="1">
      <c r="B1426" s="93" t="n"/>
      <c r="C1426" s="94">
        <f>IF(B1426="","",WEEKNUM(B1426,21))</f>
        <v/>
      </c>
      <c r="D1426" s="95" t="n"/>
      <c r="E1426" s="86">
        <f>IF(D1426="","",IFERROR(INDEX(Eng_Item,MATCH(D1426,Eng_Label,0)),"not in list"))</f>
        <v/>
      </c>
      <c r="F1426" s="96" t="n"/>
      <c r="G1426" s="87">
        <f>IF(OR(P1426="",N(P1426)&lt;=1),"",INDEX($F$6:$F$3005,MATCH(D1426&amp;"|"&amp;(P1426-1),$O$6:$O$3005,0)))</f>
        <v/>
      </c>
      <c r="H1426" s="87">
        <f>IF(G1426="","",MAX(0,G1426-F1426))</f>
        <v/>
      </c>
      <c r="I1426" s="95" t="n"/>
      <c r="J1426" s="87">
        <f>IF(D1426="","",IFERROR(INDEX(Eng_PAR,MATCH(D1426,Eng_Label,0)),""))</f>
        <v/>
      </c>
      <c r="K1426" s="97">
        <f>IF(OR(F1426="",J1426=""),"",F1426-J1426)</f>
        <v/>
      </c>
      <c r="L1426" s="86">
        <f>IF(OR(F1426="",J1426="",N(J1426)=0),"",IF(F1426/J1426&lt;=cfg_Crit,"CRITICAL",IF(F1426/J1426&lt;=cfg_Low,"LOW","OK")))</f>
        <v/>
      </c>
      <c r="M1426" s="98">
        <f>IF(B1426="","",DATE(YEAR(B1426),MONTH(B1426),1))</f>
        <v/>
      </c>
      <c r="N1426" s="86">
        <f>IF(OR(B1426="",D1426=""),"","CNT-"&amp;TEXT(ROW()-5,"00000"))</f>
        <v/>
      </c>
      <c r="O1426" s="86">
        <f>IF(P1426="","",D1426&amp;"|"&amp;P1426)</f>
        <v/>
      </c>
      <c r="P1426" s="86">
        <f>IF(OR(D1426="",F1426=""),"",COUNTIFS($D$6:D1426,D1426,$F$6:F1426,"&lt;&gt;"))</f>
        <v/>
      </c>
    </row>
    <row r="1427" ht="20" customHeight="1">
      <c r="B1427" s="93" t="n"/>
      <c r="C1427" s="94">
        <f>IF(B1427="","",WEEKNUM(B1427,21))</f>
        <v/>
      </c>
      <c r="D1427" s="95" t="n"/>
      <c r="E1427" s="86">
        <f>IF(D1427="","",IFERROR(INDEX(Eng_Item,MATCH(D1427,Eng_Label,0)),"not in list"))</f>
        <v/>
      </c>
      <c r="F1427" s="96" t="n"/>
      <c r="G1427" s="87">
        <f>IF(OR(P1427="",N(P1427)&lt;=1),"",INDEX($F$6:$F$3005,MATCH(D1427&amp;"|"&amp;(P1427-1),$O$6:$O$3005,0)))</f>
        <v/>
      </c>
      <c r="H1427" s="87">
        <f>IF(G1427="","",MAX(0,G1427-F1427))</f>
        <v/>
      </c>
      <c r="I1427" s="95" t="n"/>
      <c r="J1427" s="87">
        <f>IF(D1427="","",IFERROR(INDEX(Eng_PAR,MATCH(D1427,Eng_Label,0)),""))</f>
        <v/>
      </c>
      <c r="K1427" s="97">
        <f>IF(OR(F1427="",J1427=""),"",F1427-J1427)</f>
        <v/>
      </c>
      <c r="L1427" s="86">
        <f>IF(OR(F1427="",J1427="",N(J1427)=0),"",IF(F1427/J1427&lt;=cfg_Crit,"CRITICAL",IF(F1427/J1427&lt;=cfg_Low,"LOW","OK")))</f>
        <v/>
      </c>
      <c r="M1427" s="98">
        <f>IF(B1427="","",DATE(YEAR(B1427),MONTH(B1427),1))</f>
        <v/>
      </c>
      <c r="N1427" s="86">
        <f>IF(OR(B1427="",D1427=""),"","CNT-"&amp;TEXT(ROW()-5,"00000"))</f>
        <v/>
      </c>
      <c r="O1427" s="86">
        <f>IF(P1427="","",D1427&amp;"|"&amp;P1427)</f>
        <v/>
      </c>
      <c r="P1427" s="86">
        <f>IF(OR(D1427="",F1427=""),"",COUNTIFS($D$6:D1427,D1427,$F$6:F1427,"&lt;&gt;"))</f>
        <v/>
      </c>
    </row>
    <row r="1428" ht="20" customHeight="1">
      <c r="B1428" s="93" t="n"/>
      <c r="C1428" s="94">
        <f>IF(B1428="","",WEEKNUM(B1428,21))</f>
        <v/>
      </c>
      <c r="D1428" s="95" t="n"/>
      <c r="E1428" s="86">
        <f>IF(D1428="","",IFERROR(INDEX(Eng_Item,MATCH(D1428,Eng_Label,0)),"not in list"))</f>
        <v/>
      </c>
      <c r="F1428" s="96" t="n"/>
      <c r="G1428" s="87">
        <f>IF(OR(P1428="",N(P1428)&lt;=1),"",INDEX($F$6:$F$3005,MATCH(D1428&amp;"|"&amp;(P1428-1),$O$6:$O$3005,0)))</f>
        <v/>
      </c>
      <c r="H1428" s="87">
        <f>IF(G1428="","",MAX(0,G1428-F1428))</f>
        <v/>
      </c>
      <c r="I1428" s="95" t="n"/>
      <c r="J1428" s="87">
        <f>IF(D1428="","",IFERROR(INDEX(Eng_PAR,MATCH(D1428,Eng_Label,0)),""))</f>
        <v/>
      </c>
      <c r="K1428" s="97">
        <f>IF(OR(F1428="",J1428=""),"",F1428-J1428)</f>
        <v/>
      </c>
      <c r="L1428" s="86">
        <f>IF(OR(F1428="",J1428="",N(J1428)=0),"",IF(F1428/J1428&lt;=cfg_Crit,"CRITICAL",IF(F1428/J1428&lt;=cfg_Low,"LOW","OK")))</f>
        <v/>
      </c>
      <c r="M1428" s="98">
        <f>IF(B1428="","",DATE(YEAR(B1428),MONTH(B1428),1))</f>
        <v/>
      </c>
      <c r="N1428" s="86">
        <f>IF(OR(B1428="",D1428=""),"","CNT-"&amp;TEXT(ROW()-5,"00000"))</f>
        <v/>
      </c>
      <c r="O1428" s="86">
        <f>IF(P1428="","",D1428&amp;"|"&amp;P1428)</f>
        <v/>
      </c>
      <c r="P1428" s="86">
        <f>IF(OR(D1428="",F1428=""),"",COUNTIFS($D$6:D1428,D1428,$F$6:F1428,"&lt;&gt;"))</f>
        <v/>
      </c>
    </row>
    <row r="1429" ht="20" customHeight="1">
      <c r="B1429" s="93" t="n"/>
      <c r="C1429" s="94">
        <f>IF(B1429="","",WEEKNUM(B1429,21))</f>
        <v/>
      </c>
      <c r="D1429" s="95" t="n"/>
      <c r="E1429" s="86">
        <f>IF(D1429="","",IFERROR(INDEX(Eng_Item,MATCH(D1429,Eng_Label,0)),"not in list"))</f>
        <v/>
      </c>
      <c r="F1429" s="96" t="n"/>
      <c r="G1429" s="87">
        <f>IF(OR(P1429="",N(P1429)&lt;=1),"",INDEX($F$6:$F$3005,MATCH(D1429&amp;"|"&amp;(P1429-1),$O$6:$O$3005,0)))</f>
        <v/>
      </c>
      <c r="H1429" s="87">
        <f>IF(G1429="","",MAX(0,G1429-F1429))</f>
        <v/>
      </c>
      <c r="I1429" s="95" t="n"/>
      <c r="J1429" s="87">
        <f>IF(D1429="","",IFERROR(INDEX(Eng_PAR,MATCH(D1429,Eng_Label,0)),""))</f>
        <v/>
      </c>
      <c r="K1429" s="97">
        <f>IF(OR(F1429="",J1429=""),"",F1429-J1429)</f>
        <v/>
      </c>
      <c r="L1429" s="86">
        <f>IF(OR(F1429="",J1429="",N(J1429)=0),"",IF(F1429/J1429&lt;=cfg_Crit,"CRITICAL",IF(F1429/J1429&lt;=cfg_Low,"LOW","OK")))</f>
        <v/>
      </c>
      <c r="M1429" s="98">
        <f>IF(B1429="","",DATE(YEAR(B1429),MONTH(B1429),1))</f>
        <v/>
      </c>
      <c r="N1429" s="86">
        <f>IF(OR(B1429="",D1429=""),"","CNT-"&amp;TEXT(ROW()-5,"00000"))</f>
        <v/>
      </c>
      <c r="O1429" s="86">
        <f>IF(P1429="","",D1429&amp;"|"&amp;P1429)</f>
        <v/>
      </c>
      <c r="P1429" s="86">
        <f>IF(OR(D1429="",F1429=""),"",COUNTIFS($D$6:D1429,D1429,$F$6:F1429,"&lt;&gt;"))</f>
        <v/>
      </c>
    </row>
    <row r="1430" ht="20" customHeight="1">
      <c r="B1430" s="93" t="n"/>
      <c r="C1430" s="94">
        <f>IF(B1430="","",WEEKNUM(B1430,21))</f>
        <v/>
      </c>
      <c r="D1430" s="95" t="n"/>
      <c r="E1430" s="86">
        <f>IF(D1430="","",IFERROR(INDEX(Eng_Item,MATCH(D1430,Eng_Label,0)),"not in list"))</f>
        <v/>
      </c>
      <c r="F1430" s="96" t="n"/>
      <c r="G1430" s="87">
        <f>IF(OR(P1430="",N(P1430)&lt;=1),"",INDEX($F$6:$F$3005,MATCH(D1430&amp;"|"&amp;(P1430-1),$O$6:$O$3005,0)))</f>
        <v/>
      </c>
      <c r="H1430" s="87">
        <f>IF(G1430="","",MAX(0,G1430-F1430))</f>
        <v/>
      </c>
      <c r="I1430" s="95" t="n"/>
      <c r="J1430" s="87">
        <f>IF(D1430="","",IFERROR(INDEX(Eng_PAR,MATCH(D1430,Eng_Label,0)),""))</f>
        <v/>
      </c>
      <c r="K1430" s="97">
        <f>IF(OR(F1430="",J1430=""),"",F1430-J1430)</f>
        <v/>
      </c>
      <c r="L1430" s="86">
        <f>IF(OR(F1430="",J1430="",N(J1430)=0),"",IF(F1430/J1430&lt;=cfg_Crit,"CRITICAL",IF(F1430/J1430&lt;=cfg_Low,"LOW","OK")))</f>
        <v/>
      </c>
      <c r="M1430" s="98">
        <f>IF(B1430="","",DATE(YEAR(B1430),MONTH(B1430),1))</f>
        <v/>
      </c>
      <c r="N1430" s="86">
        <f>IF(OR(B1430="",D1430=""),"","CNT-"&amp;TEXT(ROW()-5,"00000"))</f>
        <v/>
      </c>
      <c r="O1430" s="86">
        <f>IF(P1430="","",D1430&amp;"|"&amp;P1430)</f>
        <v/>
      </c>
      <c r="P1430" s="86">
        <f>IF(OR(D1430="",F1430=""),"",COUNTIFS($D$6:D1430,D1430,$F$6:F1430,"&lt;&gt;"))</f>
        <v/>
      </c>
    </row>
    <row r="1431" ht="20" customHeight="1">
      <c r="B1431" s="93" t="n"/>
      <c r="C1431" s="94">
        <f>IF(B1431="","",WEEKNUM(B1431,21))</f>
        <v/>
      </c>
      <c r="D1431" s="95" t="n"/>
      <c r="E1431" s="86">
        <f>IF(D1431="","",IFERROR(INDEX(Eng_Item,MATCH(D1431,Eng_Label,0)),"not in list"))</f>
        <v/>
      </c>
      <c r="F1431" s="96" t="n"/>
      <c r="G1431" s="87">
        <f>IF(OR(P1431="",N(P1431)&lt;=1),"",INDEX($F$6:$F$3005,MATCH(D1431&amp;"|"&amp;(P1431-1),$O$6:$O$3005,0)))</f>
        <v/>
      </c>
      <c r="H1431" s="87">
        <f>IF(G1431="","",MAX(0,G1431-F1431))</f>
        <v/>
      </c>
      <c r="I1431" s="95" t="n"/>
      <c r="J1431" s="87">
        <f>IF(D1431="","",IFERROR(INDEX(Eng_PAR,MATCH(D1431,Eng_Label,0)),""))</f>
        <v/>
      </c>
      <c r="K1431" s="97">
        <f>IF(OR(F1431="",J1431=""),"",F1431-J1431)</f>
        <v/>
      </c>
      <c r="L1431" s="86">
        <f>IF(OR(F1431="",J1431="",N(J1431)=0),"",IF(F1431/J1431&lt;=cfg_Crit,"CRITICAL",IF(F1431/J1431&lt;=cfg_Low,"LOW","OK")))</f>
        <v/>
      </c>
      <c r="M1431" s="98">
        <f>IF(B1431="","",DATE(YEAR(B1431),MONTH(B1431),1))</f>
        <v/>
      </c>
      <c r="N1431" s="86">
        <f>IF(OR(B1431="",D1431=""),"","CNT-"&amp;TEXT(ROW()-5,"00000"))</f>
        <v/>
      </c>
      <c r="O1431" s="86">
        <f>IF(P1431="","",D1431&amp;"|"&amp;P1431)</f>
        <v/>
      </c>
      <c r="P1431" s="86">
        <f>IF(OR(D1431="",F1431=""),"",COUNTIFS($D$6:D1431,D1431,$F$6:F1431,"&lt;&gt;"))</f>
        <v/>
      </c>
    </row>
    <row r="1432" ht="20" customHeight="1">
      <c r="B1432" s="93" t="n"/>
      <c r="C1432" s="94">
        <f>IF(B1432="","",WEEKNUM(B1432,21))</f>
        <v/>
      </c>
      <c r="D1432" s="95" t="n"/>
      <c r="E1432" s="86">
        <f>IF(D1432="","",IFERROR(INDEX(Eng_Item,MATCH(D1432,Eng_Label,0)),"not in list"))</f>
        <v/>
      </c>
      <c r="F1432" s="96" t="n"/>
      <c r="G1432" s="87">
        <f>IF(OR(P1432="",N(P1432)&lt;=1),"",INDEX($F$6:$F$3005,MATCH(D1432&amp;"|"&amp;(P1432-1),$O$6:$O$3005,0)))</f>
        <v/>
      </c>
      <c r="H1432" s="87">
        <f>IF(G1432="","",MAX(0,G1432-F1432))</f>
        <v/>
      </c>
      <c r="I1432" s="95" t="n"/>
      <c r="J1432" s="87">
        <f>IF(D1432="","",IFERROR(INDEX(Eng_PAR,MATCH(D1432,Eng_Label,0)),""))</f>
        <v/>
      </c>
      <c r="K1432" s="97">
        <f>IF(OR(F1432="",J1432=""),"",F1432-J1432)</f>
        <v/>
      </c>
      <c r="L1432" s="86">
        <f>IF(OR(F1432="",J1432="",N(J1432)=0),"",IF(F1432/J1432&lt;=cfg_Crit,"CRITICAL",IF(F1432/J1432&lt;=cfg_Low,"LOW","OK")))</f>
        <v/>
      </c>
      <c r="M1432" s="98">
        <f>IF(B1432="","",DATE(YEAR(B1432),MONTH(B1432),1))</f>
        <v/>
      </c>
      <c r="N1432" s="86">
        <f>IF(OR(B1432="",D1432=""),"","CNT-"&amp;TEXT(ROW()-5,"00000"))</f>
        <v/>
      </c>
      <c r="O1432" s="86">
        <f>IF(P1432="","",D1432&amp;"|"&amp;P1432)</f>
        <v/>
      </c>
      <c r="P1432" s="86">
        <f>IF(OR(D1432="",F1432=""),"",COUNTIFS($D$6:D1432,D1432,$F$6:F1432,"&lt;&gt;"))</f>
        <v/>
      </c>
    </row>
    <row r="1433" ht="20" customHeight="1">
      <c r="B1433" s="93" t="n"/>
      <c r="C1433" s="94">
        <f>IF(B1433="","",WEEKNUM(B1433,21))</f>
        <v/>
      </c>
      <c r="D1433" s="95" t="n"/>
      <c r="E1433" s="86">
        <f>IF(D1433="","",IFERROR(INDEX(Eng_Item,MATCH(D1433,Eng_Label,0)),"not in list"))</f>
        <v/>
      </c>
      <c r="F1433" s="96" t="n"/>
      <c r="G1433" s="87">
        <f>IF(OR(P1433="",N(P1433)&lt;=1),"",INDEX($F$6:$F$3005,MATCH(D1433&amp;"|"&amp;(P1433-1),$O$6:$O$3005,0)))</f>
        <v/>
      </c>
      <c r="H1433" s="87">
        <f>IF(G1433="","",MAX(0,G1433-F1433))</f>
        <v/>
      </c>
      <c r="I1433" s="95" t="n"/>
      <c r="J1433" s="87">
        <f>IF(D1433="","",IFERROR(INDEX(Eng_PAR,MATCH(D1433,Eng_Label,0)),""))</f>
        <v/>
      </c>
      <c r="K1433" s="97">
        <f>IF(OR(F1433="",J1433=""),"",F1433-J1433)</f>
        <v/>
      </c>
      <c r="L1433" s="86">
        <f>IF(OR(F1433="",J1433="",N(J1433)=0),"",IF(F1433/J1433&lt;=cfg_Crit,"CRITICAL",IF(F1433/J1433&lt;=cfg_Low,"LOW","OK")))</f>
        <v/>
      </c>
      <c r="M1433" s="98">
        <f>IF(B1433="","",DATE(YEAR(B1433),MONTH(B1433),1))</f>
        <v/>
      </c>
      <c r="N1433" s="86">
        <f>IF(OR(B1433="",D1433=""),"","CNT-"&amp;TEXT(ROW()-5,"00000"))</f>
        <v/>
      </c>
      <c r="O1433" s="86">
        <f>IF(P1433="","",D1433&amp;"|"&amp;P1433)</f>
        <v/>
      </c>
      <c r="P1433" s="86">
        <f>IF(OR(D1433="",F1433=""),"",COUNTIFS($D$6:D1433,D1433,$F$6:F1433,"&lt;&gt;"))</f>
        <v/>
      </c>
    </row>
    <row r="1434" ht="20" customHeight="1">
      <c r="B1434" s="93" t="n"/>
      <c r="C1434" s="94">
        <f>IF(B1434="","",WEEKNUM(B1434,21))</f>
        <v/>
      </c>
      <c r="D1434" s="95" t="n"/>
      <c r="E1434" s="86">
        <f>IF(D1434="","",IFERROR(INDEX(Eng_Item,MATCH(D1434,Eng_Label,0)),"not in list"))</f>
        <v/>
      </c>
      <c r="F1434" s="96" t="n"/>
      <c r="G1434" s="87">
        <f>IF(OR(P1434="",N(P1434)&lt;=1),"",INDEX($F$6:$F$3005,MATCH(D1434&amp;"|"&amp;(P1434-1),$O$6:$O$3005,0)))</f>
        <v/>
      </c>
      <c r="H1434" s="87">
        <f>IF(G1434="","",MAX(0,G1434-F1434))</f>
        <v/>
      </c>
      <c r="I1434" s="95" t="n"/>
      <c r="J1434" s="87">
        <f>IF(D1434="","",IFERROR(INDEX(Eng_PAR,MATCH(D1434,Eng_Label,0)),""))</f>
        <v/>
      </c>
      <c r="K1434" s="97">
        <f>IF(OR(F1434="",J1434=""),"",F1434-J1434)</f>
        <v/>
      </c>
      <c r="L1434" s="86">
        <f>IF(OR(F1434="",J1434="",N(J1434)=0),"",IF(F1434/J1434&lt;=cfg_Crit,"CRITICAL",IF(F1434/J1434&lt;=cfg_Low,"LOW","OK")))</f>
        <v/>
      </c>
      <c r="M1434" s="98">
        <f>IF(B1434="","",DATE(YEAR(B1434),MONTH(B1434),1))</f>
        <v/>
      </c>
      <c r="N1434" s="86">
        <f>IF(OR(B1434="",D1434=""),"","CNT-"&amp;TEXT(ROW()-5,"00000"))</f>
        <v/>
      </c>
      <c r="O1434" s="86">
        <f>IF(P1434="","",D1434&amp;"|"&amp;P1434)</f>
        <v/>
      </c>
      <c r="P1434" s="86">
        <f>IF(OR(D1434="",F1434=""),"",COUNTIFS($D$6:D1434,D1434,$F$6:F1434,"&lt;&gt;"))</f>
        <v/>
      </c>
    </row>
    <row r="1435" ht="20" customHeight="1">
      <c r="B1435" s="93" t="n"/>
      <c r="C1435" s="94">
        <f>IF(B1435="","",WEEKNUM(B1435,21))</f>
        <v/>
      </c>
      <c r="D1435" s="95" t="n"/>
      <c r="E1435" s="86">
        <f>IF(D1435="","",IFERROR(INDEX(Eng_Item,MATCH(D1435,Eng_Label,0)),"not in list"))</f>
        <v/>
      </c>
      <c r="F1435" s="96" t="n"/>
      <c r="G1435" s="87">
        <f>IF(OR(P1435="",N(P1435)&lt;=1),"",INDEX($F$6:$F$3005,MATCH(D1435&amp;"|"&amp;(P1435-1),$O$6:$O$3005,0)))</f>
        <v/>
      </c>
      <c r="H1435" s="87">
        <f>IF(G1435="","",MAX(0,G1435-F1435))</f>
        <v/>
      </c>
      <c r="I1435" s="95" t="n"/>
      <c r="J1435" s="87">
        <f>IF(D1435="","",IFERROR(INDEX(Eng_PAR,MATCH(D1435,Eng_Label,0)),""))</f>
        <v/>
      </c>
      <c r="K1435" s="97">
        <f>IF(OR(F1435="",J1435=""),"",F1435-J1435)</f>
        <v/>
      </c>
      <c r="L1435" s="86">
        <f>IF(OR(F1435="",J1435="",N(J1435)=0),"",IF(F1435/J1435&lt;=cfg_Crit,"CRITICAL",IF(F1435/J1435&lt;=cfg_Low,"LOW","OK")))</f>
        <v/>
      </c>
      <c r="M1435" s="98">
        <f>IF(B1435="","",DATE(YEAR(B1435),MONTH(B1435),1))</f>
        <v/>
      </c>
      <c r="N1435" s="86">
        <f>IF(OR(B1435="",D1435=""),"","CNT-"&amp;TEXT(ROW()-5,"00000"))</f>
        <v/>
      </c>
      <c r="O1435" s="86">
        <f>IF(P1435="","",D1435&amp;"|"&amp;P1435)</f>
        <v/>
      </c>
      <c r="P1435" s="86">
        <f>IF(OR(D1435="",F1435=""),"",COUNTIFS($D$6:D1435,D1435,$F$6:F1435,"&lt;&gt;"))</f>
        <v/>
      </c>
    </row>
    <row r="1436" ht="20" customHeight="1">
      <c r="B1436" s="93" t="n"/>
      <c r="C1436" s="94">
        <f>IF(B1436="","",WEEKNUM(B1436,21))</f>
        <v/>
      </c>
      <c r="D1436" s="95" t="n"/>
      <c r="E1436" s="86">
        <f>IF(D1436="","",IFERROR(INDEX(Eng_Item,MATCH(D1436,Eng_Label,0)),"not in list"))</f>
        <v/>
      </c>
      <c r="F1436" s="96" t="n"/>
      <c r="G1436" s="87">
        <f>IF(OR(P1436="",N(P1436)&lt;=1),"",INDEX($F$6:$F$3005,MATCH(D1436&amp;"|"&amp;(P1436-1),$O$6:$O$3005,0)))</f>
        <v/>
      </c>
      <c r="H1436" s="87">
        <f>IF(G1436="","",MAX(0,G1436-F1436))</f>
        <v/>
      </c>
      <c r="I1436" s="95" t="n"/>
      <c r="J1436" s="87">
        <f>IF(D1436="","",IFERROR(INDEX(Eng_PAR,MATCH(D1436,Eng_Label,0)),""))</f>
        <v/>
      </c>
      <c r="K1436" s="97">
        <f>IF(OR(F1436="",J1436=""),"",F1436-J1436)</f>
        <v/>
      </c>
      <c r="L1436" s="86">
        <f>IF(OR(F1436="",J1436="",N(J1436)=0),"",IF(F1436/J1436&lt;=cfg_Crit,"CRITICAL",IF(F1436/J1436&lt;=cfg_Low,"LOW","OK")))</f>
        <v/>
      </c>
      <c r="M1436" s="98">
        <f>IF(B1436="","",DATE(YEAR(B1436),MONTH(B1436),1))</f>
        <v/>
      </c>
      <c r="N1436" s="86">
        <f>IF(OR(B1436="",D1436=""),"","CNT-"&amp;TEXT(ROW()-5,"00000"))</f>
        <v/>
      </c>
      <c r="O1436" s="86">
        <f>IF(P1436="","",D1436&amp;"|"&amp;P1436)</f>
        <v/>
      </c>
      <c r="P1436" s="86">
        <f>IF(OR(D1436="",F1436=""),"",COUNTIFS($D$6:D1436,D1436,$F$6:F1436,"&lt;&gt;"))</f>
        <v/>
      </c>
    </row>
    <row r="1437" ht="20" customHeight="1">
      <c r="B1437" s="93" t="n"/>
      <c r="C1437" s="94">
        <f>IF(B1437="","",WEEKNUM(B1437,21))</f>
        <v/>
      </c>
      <c r="D1437" s="95" t="n"/>
      <c r="E1437" s="86">
        <f>IF(D1437="","",IFERROR(INDEX(Eng_Item,MATCH(D1437,Eng_Label,0)),"not in list"))</f>
        <v/>
      </c>
      <c r="F1437" s="96" t="n"/>
      <c r="G1437" s="87">
        <f>IF(OR(P1437="",N(P1437)&lt;=1),"",INDEX($F$6:$F$3005,MATCH(D1437&amp;"|"&amp;(P1437-1),$O$6:$O$3005,0)))</f>
        <v/>
      </c>
      <c r="H1437" s="87">
        <f>IF(G1437="","",MAX(0,G1437-F1437))</f>
        <v/>
      </c>
      <c r="I1437" s="95" t="n"/>
      <c r="J1437" s="87">
        <f>IF(D1437="","",IFERROR(INDEX(Eng_PAR,MATCH(D1437,Eng_Label,0)),""))</f>
        <v/>
      </c>
      <c r="K1437" s="97">
        <f>IF(OR(F1437="",J1437=""),"",F1437-J1437)</f>
        <v/>
      </c>
      <c r="L1437" s="86">
        <f>IF(OR(F1437="",J1437="",N(J1437)=0),"",IF(F1437/J1437&lt;=cfg_Crit,"CRITICAL",IF(F1437/J1437&lt;=cfg_Low,"LOW","OK")))</f>
        <v/>
      </c>
      <c r="M1437" s="98">
        <f>IF(B1437="","",DATE(YEAR(B1437),MONTH(B1437),1))</f>
        <v/>
      </c>
      <c r="N1437" s="86">
        <f>IF(OR(B1437="",D1437=""),"","CNT-"&amp;TEXT(ROW()-5,"00000"))</f>
        <v/>
      </c>
      <c r="O1437" s="86">
        <f>IF(P1437="","",D1437&amp;"|"&amp;P1437)</f>
        <v/>
      </c>
      <c r="P1437" s="86">
        <f>IF(OR(D1437="",F1437=""),"",COUNTIFS($D$6:D1437,D1437,$F$6:F1437,"&lt;&gt;"))</f>
        <v/>
      </c>
    </row>
    <row r="1438" ht="20" customHeight="1">
      <c r="B1438" s="93" t="n"/>
      <c r="C1438" s="94">
        <f>IF(B1438="","",WEEKNUM(B1438,21))</f>
        <v/>
      </c>
      <c r="D1438" s="95" t="n"/>
      <c r="E1438" s="86">
        <f>IF(D1438="","",IFERROR(INDEX(Eng_Item,MATCH(D1438,Eng_Label,0)),"not in list"))</f>
        <v/>
      </c>
      <c r="F1438" s="96" t="n"/>
      <c r="G1438" s="87">
        <f>IF(OR(P1438="",N(P1438)&lt;=1),"",INDEX($F$6:$F$3005,MATCH(D1438&amp;"|"&amp;(P1438-1),$O$6:$O$3005,0)))</f>
        <v/>
      </c>
      <c r="H1438" s="87">
        <f>IF(G1438="","",MAX(0,G1438-F1438))</f>
        <v/>
      </c>
      <c r="I1438" s="95" t="n"/>
      <c r="J1438" s="87">
        <f>IF(D1438="","",IFERROR(INDEX(Eng_PAR,MATCH(D1438,Eng_Label,0)),""))</f>
        <v/>
      </c>
      <c r="K1438" s="97">
        <f>IF(OR(F1438="",J1438=""),"",F1438-J1438)</f>
        <v/>
      </c>
      <c r="L1438" s="86">
        <f>IF(OR(F1438="",J1438="",N(J1438)=0),"",IF(F1438/J1438&lt;=cfg_Crit,"CRITICAL",IF(F1438/J1438&lt;=cfg_Low,"LOW","OK")))</f>
        <v/>
      </c>
      <c r="M1438" s="98">
        <f>IF(B1438="","",DATE(YEAR(B1438),MONTH(B1438),1))</f>
        <v/>
      </c>
      <c r="N1438" s="86">
        <f>IF(OR(B1438="",D1438=""),"","CNT-"&amp;TEXT(ROW()-5,"00000"))</f>
        <v/>
      </c>
      <c r="O1438" s="86">
        <f>IF(P1438="","",D1438&amp;"|"&amp;P1438)</f>
        <v/>
      </c>
      <c r="P1438" s="86">
        <f>IF(OR(D1438="",F1438=""),"",COUNTIFS($D$6:D1438,D1438,$F$6:F1438,"&lt;&gt;"))</f>
        <v/>
      </c>
    </row>
    <row r="1439" ht="20" customHeight="1">
      <c r="B1439" s="93" t="n"/>
      <c r="C1439" s="94">
        <f>IF(B1439="","",WEEKNUM(B1439,21))</f>
        <v/>
      </c>
      <c r="D1439" s="95" t="n"/>
      <c r="E1439" s="86">
        <f>IF(D1439="","",IFERROR(INDEX(Eng_Item,MATCH(D1439,Eng_Label,0)),"not in list"))</f>
        <v/>
      </c>
      <c r="F1439" s="96" t="n"/>
      <c r="G1439" s="87">
        <f>IF(OR(P1439="",N(P1439)&lt;=1),"",INDEX($F$6:$F$3005,MATCH(D1439&amp;"|"&amp;(P1439-1),$O$6:$O$3005,0)))</f>
        <v/>
      </c>
      <c r="H1439" s="87">
        <f>IF(G1439="","",MAX(0,G1439-F1439))</f>
        <v/>
      </c>
      <c r="I1439" s="95" t="n"/>
      <c r="J1439" s="87">
        <f>IF(D1439="","",IFERROR(INDEX(Eng_PAR,MATCH(D1439,Eng_Label,0)),""))</f>
        <v/>
      </c>
      <c r="K1439" s="97">
        <f>IF(OR(F1439="",J1439=""),"",F1439-J1439)</f>
        <v/>
      </c>
      <c r="L1439" s="86">
        <f>IF(OR(F1439="",J1439="",N(J1439)=0),"",IF(F1439/J1439&lt;=cfg_Crit,"CRITICAL",IF(F1439/J1439&lt;=cfg_Low,"LOW","OK")))</f>
        <v/>
      </c>
      <c r="M1439" s="98">
        <f>IF(B1439="","",DATE(YEAR(B1439),MONTH(B1439),1))</f>
        <v/>
      </c>
      <c r="N1439" s="86">
        <f>IF(OR(B1439="",D1439=""),"","CNT-"&amp;TEXT(ROW()-5,"00000"))</f>
        <v/>
      </c>
      <c r="O1439" s="86">
        <f>IF(P1439="","",D1439&amp;"|"&amp;P1439)</f>
        <v/>
      </c>
      <c r="P1439" s="86">
        <f>IF(OR(D1439="",F1439=""),"",COUNTIFS($D$6:D1439,D1439,$F$6:F1439,"&lt;&gt;"))</f>
        <v/>
      </c>
    </row>
    <row r="1440" ht="20" customHeight="1">
      <c r="B1440" s="93" t="n"/>
      <c r="C1440" s="94">
        <f>IF(B1440="","",WEEKNUM(B1440,21))</f>
        <v/>
      </c>
      <c r="D1440" s="95" t="n"/>
      <c r="E1440" s="86">
        <f>IF(D1440="","",IFERROR(INDEX(Eng_Item,MATCH(D1440,Eng_Label,0)),"not in list"))</f>
        <v/>
      </c>
      <c r="F1440" s="96" t="n"/>
      <c r="G1440" s="87">
        <f>IF(OR(P1440="",N(P1440)&lt;=1),"",INDEX($F$6:$F$3005,MATCH(D1440&amp;"|"&amp;(P1440-1),$O$6:$O$3005,0)))</f>
        <v/>
      </c>
      <c r="H1440" s="87">
        <f>IF(G1440="","",MAX(0,G1440-F1440))</f>
        <v/>
      </c>
      <c r="I1440" s="95" t="n"/>
      <c r="J1440" s="87">
        <f>IF(D1440="","",IFERROR(INDEX(Eng_PAR,MATCH(D1440,Eng_Label,0)),""))</f>
        <v/>
      </c>
      <c r="K1440" s="97">
        <f>IF(OR(F1440="",J1440=""),"",F1440-J1440)</f>
        <v/>
      </c>
      <c r="L1440" s="86">
        <f>IF(OR(F1440="",J1440="",N(J1440)=0),"",IF(F1440/J1440&lt;=cfg_Crit,"CRITICAL",IF(F1440/J1440&lt;=cfg_Low,"LOW","OK")))</f>
        <v/>
      </c>
      <c r="M1440" s="98">
        <f>IF(B1440="","",DATE(YEAR(B1440),MONTH(B1440),1))</f>
        <v/>
      </c>
      <c r="N1440" s="86">
        <f>IF(OR(B1440="",D1440=""),"","CNT-"&amp;TEXT(ROW()-5,"00000"))</f>
        <v/>
      </c>
      <c r="O1440" s="86">
        <f>IF(P1440="","",D1440&amp;"|"&amp;P1440)</f>
        <v/>
      </c>
      <c r="P1440" s="86">
        <f>IF(OR(D1440="",F1440=""),"",COUNTIFS($D$6:D1440,D1440,$F$6:F1440,"&lt;&gt;"))</f>
        <v/>
      </c>
    </row>
    <row r="1441" ht="20" customHeight="1">
      <c r="B1441" s="93" t="n"/>
      <c r="C1441" s="94">
        <f>IF(B1441="","",WEEKNUM(B1441,21))</f>
        <v/>
      </c>
      <c r="D1441" s="95" t="n"/>
      <c r="E1441" s="86">
        <f>IF(D1441="","",IFERROR(INDEX(Eng_Item,MATCH(D1441,Eng_Label,0)),"not in list"))</f>
        <v/>
      </c>
      <c r="F1441" s="96" t="n"/>
      <c r="G1441" s="87">
        <f>IF(OR(P1441="",N(P1441)&lt;=1),"",INDEX($F$6:$F$3005,MATCH(D1441&amp;"|"&amp;(P1441-1),$O$6:$O$3005,0)))</f>
        <v/>
      </c>
      <c r="H1441" s="87">
        <f>IF(G1441="","",MAX(0,G1441-F1441))</f>
        <v/>
      </c>
      <c r="I1441" s="95" t="n"/>
      <c r="J1441" s="87">
        <f>IF(D1441="","",IFERROR(INDEX(Eng_PAR,MATCH(D1441,Eng_Label,0)),""))</f>
        <v/>
      </c>
      <c r="K1441" s="97">
        <f>IF(OR(F1441="",J1441=""),"",F1441-J1441)</f>
        <v/>
      </c>
      <c r="L1441" s="86">
        <f>IF(OR(F1441="",J1441="",N(J1441)=0),"",IF(F1441/J1441&lt;=cfg_Crit,"CRITICAL",IF(F1441/J1441&lt;=cfg_Low,"LOW","OK")))</f>
        <v/>
      </c>
      <c r="M1441" s="98">
        <f>IF(B1441="","",DATE(YEAR(B1441),MONTH(B1441),1))</f>
        <v/>
      </c>
      <c r="N1441" s="86">
        <f>IF(OR(B1441="",D1441=""),"","CNT-"&amp;TEXT(ROW()-5,"00000"))</f>
        <v/>
      </c>
      <c r="O1441" s="86">
        <f>IF(P1441="","",D1441&amp;"|"&amp;P1441)</f>
        <v/>
      </c>
      <c r="P1441" s="86">
        <f>IF(OR(D1441="",F1441=""),"",COUNTIFS($D$6:D1441,D1441,$F$6:F1441,"&lt;&gt;"))</f>
        <v/>
      </c>
    </row>
    <row r="1442" ht="20" customHeight="1">
      <c r="B1442" s="93" t="n"/>
      <c r="C1442" s="94">
        <f>IF(B1442="","",WEEKNUM(B1442,21))</f>
        <v/>
      </c>
      <c r="D1442" s="95" t="n"/>
      <c r="E1442" s="86">
        <f>IF(D1442="","",IFERROR(INDEX(Eng_Item,MATCH(D1442,Eng_Label,0)),"not in list"))</f>
        <v/>
      </c>
      <c r="F1442" s="96" t="n"/>
      <c r="G1442" s="87">
        <f>IF(OR(P1442="",N(P1442)&lt;=1),"",INDEX($F$6:$F$3005,MATCH(D1442&amp;"|"&amp;(P1442-1),$O$6:$O$3005,0)))</f>
        <v/>
      </c>
      <c r="H1442" s="87">
        <f>IF(G1442="","",MAX(0,G1442-F1442))</f>
        <v/>
      </c>
      <c r="I1442" s="95" t="n"/>
      <c r="J1442" s="87">
        <f>IF(D1442="","",IFERROR(INDEX(Eng_PAR,MATCH(D1442,Eng_Label,0)),""))</f>
        <v/>
      </c>
      <c r="K1442" s="97">
        <f>IF(OR(F1442="",J1442=""),"",F1442-J1442)</f>
        <v/>
      </c>
      <c r="L1442" s="86">
        <f>IF(OR(F1442="",J1442="",N(J1442)=0),"",IF(F1442/J1442&lt;=cfg_Crit,"CRITICAL",IF(F1442/J1442&lt;=cfg_Low,"LOW","OK")))</f>
        <v/>
      </c>
      <c r="M1442" s="98">
        <f>IF(B1442="","",DATE(YEAR(B1442),MONTH(B1442),1))</f>
        <v/>
      </c>
      <c r="N1442" s="86">
        <f>IF(OR(B1442="",D1442=""),"","CNT-"&amp;TEXT(ROW()-5,"00000"))</f>
        <v/>
      </c>
      <c r="O1442" s="86">
        <f>IF(P1442="","",D1442&amp;"|"&amp;P1442)</f>
        <v/>
      </c>
      <c r="P1442" s="86">
        <f>IF(OR(D1442="",F1442=""),"",COUNTIFS($D$6:D1442,D1442,$F$6:F1442,"&lt;&gt;"))</f>
        <v/>
      </c>
    </row>
    <row r="1443" ht="20" customHeight="1">
      <c r="B1443" s="93" t="n"/>
      <c r="C1443" s="94">
        <f>IF(B1443="","",WEEKNUM(B1443,21))</f>
        <v/>
      </c>
      <c r="D1443" s="95" t="n"/>
      <c r="E1443" s="86">
        <f>IF(D1443="","",IFERROR(INDEX(Eng_Item,MATCH(D1443,Eng_Label,0)),"not in list"))</f>
        <v/>
      </c>
      <c r="F1443" s="96" t="n"/>
      <c r="G1443" s="87">
        <f>IF(OR(P1443="",N(P1443)&lt;=1),"",INDEX($F$6:$F$3005,MATCH(D1443&amp;"|"&amp;(P1443-1),$O$6:$O$3005,0)))</f>
        <v/>
      </c>
      <c r="H1443" s="87">
        <f>IF(G1443="","",MAX(0,G1443-F1443))</f>
        <v/>
      </c>
      <c r="I1443" s="95" t="n"/>
      <c r="J1443" s="87">
        <f>IF(D1443="","",IFERROR(INDEX(Eng_PAR,MATCH(D1443,Eng_Label,0)),""))</f>
        <v/>
      </c>
      <c r="K1443" s="97">
        <f>IF(OR(F1443="",J1443=""),"",F1443-J1443)</f>
        <v/>
      </c>
      <c r="L1443" s="86">
        <f>IF(OR(F1443="",J1443="",N(J1443)=0),"",IF(F1443/J1443&lt;=cfg_Crit,"CRITICAL",IF(F1443/J1443&lt;=cfg_Low,"LOW","OK")))</f>
        <v/>
      </c>
      <c r="M1443" s="98">
        <f>IF(B1443="","",DATE(YEAR(B1443),MONTH(B1443),1))</f>
        <v/>
      </c>
      <c r="N1443" s="86">
        <f>IF(OR(B1443="",D1443=""),"","CNT-"&amp;TEXT(ROW()-5,"00000"))</f>
        <v/>
      </c>
      <c r="O1443" s="86">
        <f>IF(P1443="","",D1443&amp;"|"&amp;P1443)</f>
        <v/>
      </c>
      <c r="P1443" s="86">
        <f>IF(OR(D1443="",F1443=""),"",COUNTIFS($D$6:D1443,D1443,$F$6:F1443,"&lt;&gt;"))</f>
        <v/>
      </c>
    </row>
    <row r="1444" ht="20" customHeight="1">
      <c r="B1444" s="93" t="n"/>
      <c r="C1444" s="94">
        <f>IF(B1444="","",WEEKNUM(B1444,21))</f>
        <v/>
      </c>
      <c r="D1444" s="95" t="n"/>
      <c r="E1444" s="86">
        <f>IF(D1444="","",IFERROR(INDEX(Eng_Item,MATCH(D1444,Eng_Label,0)),"not in list"))</f>
        <v/>
      </c>
      <c r="F1444" s="96" t="n"/>
      <c r="G1444" s="87">
        <f>IF(OR(P1444="",N(P1444)&lt;=1),"",INDEX($F$6:$F$3005,MATCH(D1444&amp;"|"&amp;(P1444-1),$O$6:$O$3005,0)))</f>
        <v/>
      </c>
      <c r="H1444" s="87">
        <f>IF(G1444="","",MAX(0,G1444-F1444))</f>
        <v/>
      </c>
      <c r="I1444" s="95" t="n"/>
      <c r="J1444" s="87">
        <f>IF(D1444="","",IFERROR(INDEX(Eng_PAR,MATCH(D1444,Eng_Label,0)),""))</f>
        <v/>
      </c>
      <c r="K1444" s="97">
        <f>IF(OR(F1444="",J1444=""),"",F1444-J1444)</f>
        <v/>
      </c>
      <c r="L1444" s="86">
        <f>IF(OR(F1444="",J1444="",N(J1444)=0),"",IF(F1444/J1444&lt;=cfg_Crit,"CRITICAL",IF(F1444/J1444&lt;=cfg_Low,"LOW","OK")))</f>
        <v/>
      </c>
      <c r="M1444" s="98">
        <f>IF(B1444="","",DATE(YEAR(B1444),MONTH(B1444),1))</f>
        <v/>
      </c>
      <c r="N1444" s="86">
        <f>IF(OR(B1444="",D1444=""),"","CNT-"&amp;TEXT(ROW()-5,"00000"))</f>
        <v/>
      </c>
      <c r="O1444" s="86">
        <f>IF(P1444="","",D1444&amp;"|"&amp;P1444)</f>
        <v/>
      </c>
      <c r="P1444" s="86">
        <f>IF(OR(D1444="",F1444=""),"",COUNTIFS($D$6:D1444,D1444,$F$6:F1444,"&lt;&gt;"))</f>
        <v/>
      </c>
    </row>
    <row r="1445" ht="20" customHeight="1">
      <c r="B1445" s="93" t="n"/>
      <c r="C1445" s="94">
        <f>IF(B1445="","",WEEKNUM(B1445,21))</f>
        <v/>
      </c>
      <c r="D1445" s="95" t="n"/>
      <c r="E1445" s="86">
        <f>IF(D1445="","",IFERROR(INDEX(Eng_Item,MATCH(D1445,Eng_Label,0)),"not in list"))</f>
        <v/>
      </c>
      <c r="F1445" s="96" t="n"/>
      <c r="G1445" s="87">
        <f>IF(OR(P1445="",N(P1445)&lt;=1),"",INDEX($F$6:$F$3005,MATCH(D1445&amp;"|"&amp;(P1445-1),$O$6:$O$3005,0)))</f>
        <v/>
      </c>
      <c r="H1445" s="87">
        <f>IF(G1445="","",MAX(0,G1445-F1445))</f>
        <v/>
      </c>
      <c r="I1445" s="95" t="n"/>
      <c r="J1445" s="87">
        <f>IF(D1445="","",IFERROR(INDEX(Eng_PAR,MATCH(D1445,Eng_Label,0)),""))</f>
        <v/>
      </c>
      <c r="K1445" s="97">
        <f>IF(OR(F1445="",J1445=""),"",F1445-J1445)</f>
        <v/>
      </c>
      <c r="L1445" s="86">
        <f>IF(OR(F1445="",J1445="",N(J1445)=0),"",IF(F1445/J1445&lt;=cfg_Crit,"CRITICAL",IF(F1445/J1445&lt;=cfg_Low,"LOW","OK")))</f>
        <v/>
      </c>
      <c r="M1445" s="98">
        <f>IF(B1445="","",DATE(YEAR(B1445),MONTH(B1445),1))</f>
        <v/>
      </c>
      <c r="N1445" s="86">
        <f>IF(OR(B1445="",D1445=""),"","CNT-"&amp;TEXT(ROW()-5,"00000"))</f>
        <v/>
      </c>
      <c r="O1445" s="86">
        <f>IF(P1445="","",D1445&amp;"|"&amp;P1445)</f>
        <v/>
      </c>
      <c r="P1445" s="86">
        <f>IF(OR(D1445="",F1445=""),"",COUNTIFS($D$6:D1445,D1445,$F$6:F1445,"&lt;&gt;"))</f>
        <v/>
      </c>
    </row>
    <row r="1446" ht="20" customHeight="1">
      <c r="B1446" s="93" t="n"/>
      <c r="C1446" s="94">
        <f>IF(B1446="","",WEEKNUM(B1446,21))</f>
        <v/>
      </c>
      <c r="D1446" s="95" t="n"/>
      <c r="E1446" s="86">
        <f>IF(D1446="","",IFERROR(INDEX(Eng_Item,MATCH(D1446,Eng_Label,0)),"not in list"))</f>
        <v/>
      </c>
      <c r="F1446" s="96" t="n"/>
      <c r="G1446" s="87">
        <f>IF(OR(P1446="",N(P1446)&lt;=1),"",INDEX($F$6:$F$3005,MATCH(D1446&amp;"|"&amp;(P1446-1),$O$6:$O$3005,0)))</f>
        <v/>
      </c>
      <c r="H1446" s="87">
        <f>IF(G1446="","",MAX(0,G1446-F1446))</f>
        <v/>
      </c>
      <c r="I1446" s="95" t="n"/>
      <c r="J1446" s="87">
        <f>IF(D1446="","",IFERROR(INDEX(Eng_PAR,MATCH(D1446,Eng_Label,0)),""))</f>
        <v/>
      </c>
      <c r="K1446" s="97">
        <f>IF(OR(F1446="",J1446=""),"",F1446-J1446)</f>
        <v/>
      </c>
      <c r="L1446" s="86">
        <f>IF(OR(F1446="",J1446="",N(J1446)=0),"",IF(F1446/J1446&lt;=cfg_Crit,"CRITICAL",IF(F1446/J1446&lt;=cfg_Low,"LOW","OK")))</f>
        <v/>
      </c>
      <c r="M1446" s="98">
        <f>IF(B1446="","",DATE(YEAR(B1446),MONTH(B1446),1))</f>
        <v/>
      </c>
      <c r="N1446" s="86">
        <f>IF(OR(B1446="",D1446=""),"","CNT-"&amp;TEXT(ROW()-5,"00000"))</f>
        <v/>
      </c>
      <c r="O1446" s="86">
        <f>IF(P1446="","",D1446&amp;"|"&amp;P1446)</f>
        <v/>
      </c>
      <c r="P1446" s="86">
        <f>IF(OR(D1446="",F1446=""),"",COUNTIFS($D$6:D1446,D1446,$F$6:F1446,"&lt;&gt;"))</f>
        <v/>
      </c>
    </row>
    <row r="1447" ht="20" customHeight="1">
      <c r="B1447" s="93" t="n"/>
      <c r="C1447" s="94">
        <f>IF(B1447="","",WEEKNUM(B1447,21))</f>
        <v/>
      </c>
      <c r="D1447" s="95" t="n"/>
      <c r="E1447" s="86">
        <f>IF(D1447="","",IFERROR(INDEX(Eng_Item,MATCH(D1447,Eng_Label,0)),"not in list"))</f>
        <v/>
      </c>
      <c r="F1447" s="96" t="n"/>
      <c r="G1447" s="87">
        <f>IF(OR(P1447="",N(P1447)&lt;=1),"",INDEX($F$6:$F$3005,MATCH(D1447&amp;"|"&amp;(P1447-1),$O$6:$O$3005,0)))</f>
        <v/>
      </c>
      <c r="H1447" s="87">
        <f>IF(G1447="","",MAX(0,G1447-F1447))</f>
        <v/>
      </c>
      <c r="I1447" s="95" t="n"/>
      <c r="J1447" s="87">
        <f>IF(D1447="","",IFERROR(INDEX(Eng_PAR,MATCH(D1447,Eng_Label,0)),""))</f>
        <v/>
      </c>
      <c r="K1447" s="97">
        <f>IF(OR(F1447="",J1447=""),"",F1447-J1447)</f>
        <v/>
      </c>
      <c r="L1447" s="86">
        <f>IF(OR(F1447="",J1447="",N(J1447)=0),"",IF(F1447/J1447&lt;=cfg_Crit,"CRITICAL",IF(F1447/J1447&lt;=cfg_Low,"LOW","OK")))</f>
        <v/>
      </c>
      <c r="M1447" s="98">
        <f>IF(B1447="","",DATE(YEAR(B1447),MONTH(B1447),1))</f>
        <v/>
      </c>
      <c r="N1447" s="86">
        <f>IF(OR(B1447="",D1447=""),"","CNT-"&amp;TEXT(ROW()-5,"00000"))</f>
        <v/>
      </c>
      <c r="O1447" s="86">
        <f>IF(P1447="","",D1447&amp;"|"&amp;P1447)</f>
        <v/>
      </c>
      <c r="P1447" s="86">
        <f>IF(OR(D1447="",F1447=""),"",COUNTIFS($D$6:D1447,D1447,$F$6:F1447,"&lt;&gt;"))</f>
        <v/>
      </c>
    </row>
    <row r="1448" ht="20" customHeight="1">
      <c r="B1448" s="93" t="n"/>
      <c r="C1448" s="94">
        <f>IF(B1448="","",WEEKNUM(B1448,21))</f>
        <v/>
      </c>
      <c r="D1448" s="95" t="n"/>
      <c r="E1448" s="86">
        <f>IF(D1448="","",IFERROR(INDEX(Eng_Item,MATCH(D1448,Eng_Label,0)),"not in list"))</f>
        <v/>
      </c>
      <c r="F1448" s="96" t="n"/>
      <c r="G1448" s="87">
        <f>IF(OR(P1448="",N(P1448)&lt;=1),"",INDEX($F$6:$F$3005,MATCH(D1448&amp;"|"&amp;(P1448-1),$O$6:$O$3005,0)))</f>
        <v/>
      </c>
      <c r="H1448" s="87">
        <f>IF(G1448="","",MAX(0,G1448-F1448))</f>
        <v/>
      </c>
      <c r="I1448" s="95" t="n"/>
      <c r="J1448" s="87">
        <f>IF(D1448="","",IFERROR(INDEX(Eng_PAR,MATCH(D1448,Eng_Label,0)),""))</f>
        <v/>
      </c>
      <c r="K1448" s="97">
        <f>IF(OR(F1448="",J1448=""),"",F1448-J1448)</f>
        <v/>
      </c>
      <c r="L1448" s="86">
        <f>IF(OR(F1448="",J1448="",N(J1448)=0),"",IF(F1448/J1448&lt;=cfg_Crit,"CRITICAL",IF(F1448/J1448&lt;=cfg_Low,"LOW","OK")))</f>
        <v/>
      </c>
      <c r="M1448" s="98">
        <f>IF(B1448="","",DATE(YEAR(B1448),MONTH(B1448),1))</f>
        <v/>
      </c>
      <c r="N1448" s="86">
        <f>IF(OR(B1448="",D1448=""),"","CNT-"&amp;TEXT(ROW()-5,"00000"))</f>
        <v/>
      </c>
      <c r="O1448" s="86">
        <f>IF(P1448="","",D1448&amp;"|"&amp;P1448)</f>
        <v/>
      </c>
      <c r="P1448" s="86">
        <f>IF(OR(D1448="",F1448=""),"",COUNTIFS($D$6:D1448,D1448,$F$6:F1448,"&lt;&gt;"))</f>
        <v/>
      </c>
    </row>
    <row r="1449" ht="20" customHeight="1">
      <c r="B1449" s="93" t="n"/>
      <c r="C1449" s="94">
        <f>IF(B1449="","",WEEKNUM(B1449,21))</f>
        <v/>
      </c>
      <c r="D1449" s="95" t="n"/>
      <c r="E1449" s="86">
        <f>IF(D1449="","",IFERROR(INDEX(Eng_Item,MATCH(D1449,Eng_Label,0)),"not in list"))</f>
        <v/>
      </c>
      <c r="F1449" s="96" t="n"/>
      <c r="G1449" s="87">
        <f>IF(OR(P1449="",N(P1449)&lt;=1),"",INDEX($F$6:$F$3005,MATCH(D1449&amp;"|"&amp;(P1449-1),$O$6:$O$3005,0)))</f>
        <v/>
      </c>
      <c r="H1449" s="87">
        <f>IF(G1449="","",MAX(0,G1449-F1449))</f>
        <v/>
      </c>
      <c r="I1449" s="95" t="n"/>
      <c r="J1449" s="87">
        <f>IF(D1449="","",IFERROR(INDEX(Eng_PAR,MATCH(D1449,Eng_Label,0)),""))</f>
        <v/>
      </c>
      <c r="K1449" s="97">
        <f>IF(OR(F1449="",J1449=""),"",F1449-J1449)</f>
        <v/>
      </c>
      <c r="L1449" s="86">
        <f>IF(OR(F1449="",J1449="",N(J1449)=0),"",IF(F1449/J1449&lt;=cfg_Crit,"CRITICAL",IF(F1449/J1449&lt;=cfg_Low,"LOW","OK")))</f>
        <v/>
      </c>
      <c r="M1449" s="98">
        <f>IF(B1449="","",DATE(YEAR(B1449),MONTH(B1449),1))</f>
        <v/>
      </c>
      <c r="N1449" s="86">
        <f>IF(OR(B1449="",D1449=""),"","CNT-"&amp;TEXT(ROW()-5,"00000"))</f>
        <v/>
      </c>
      <c r="O1449" s="86">
        <f>IF(P1449="","",D1449&amp;"|"&amp;P1449)</f>
        <v/>
      </c>
      <c r="P1449" s="86">
        <f>IF(OR(D1449="",F1449=""),"",COUNTIFS($D$6:D1449,D1449,$F$6:F1449,"&lt;&gt;"))</f>
        <v/>
      </c>
    </row>
    <row r="1450" ht="20" customHeight="1">
      <c r="B1450" s="93" t="n"/>
      <c r="C1450" s="94">
        <f>IF(B1450="","",WEEKNUM(B1450,21))</f>
        <v/>
      </c>
      <c r="D1450" s="95" t="n"/>
      <c r="E1450" s="86">
        <f>IF(D1450="","",IFERROR(INDEX(Eng_Item,MATCH(D1450,Eng_Label,0)),"not in list"))</f>
        <v/>
      </c>
      <c r="F1450" s="96" t="n"/>
      <c r="G1450" s="87">
        <f>IF(OR(P1450="",N(P1450)&lt;=1),"",INDEX($F$6:$F$3005,MATCH(D1450&amp;"|"&amp;(P1450-1),$O$6:$O$3005,0)))</f>
        <v/>
      </c>
      <c r="H1450" s="87">
        <f>IF(G1450="","",MAX(0,G1450-F1450))</f>
        <v/>
      </c>
      <c r="I1450" s="95" t="n"/>
      <c r="J1450" s="87">
        <f>IF(D1450="","",IFERROR(INDEX(Eng_PAR,MATCH(D1450,Eng_Label,0)),""))</f>
        <v/>
      </c>
      <c r="K1450" s="97">
        <f>IF(OR(F1450="",J1450=""),"",F1450-J1450)</f>
        <v/>
      </c>
      <c r="L1450" s="86">
        <f>IF(OR(F1450="",J1450="",N(J1450)=0),"",IF(F1450/J1450&lt;=cfg_Crit,"CRITICAL",IF(F1450/J1450&lt;=cfg_Low,"LOW","OK")))</f>
        <v/>
      </c>
      <c r="M1450" s="98">
        <f>IF(B1450="","",DATE(YEAR(B1450),MONTH(B1450),1))</f>
        <v/>
      </c>
      <c r="N1450" s="86">
        <f>IF(OR(B1450="",D1450=""),"","CNT-"&amp;TEXT(ROW()-5,"00000"))</f>
        <v/>
      </c>
      <c r="O1450" s="86">
        <f>IF(P1450="","",D1450&amp;"|"&amp;P1450)</f>
        <v/>
      </c>
      <c r="P1450" s="86">
        <f>IF(OR(D1450="",F1450=""),"",COUNTIFS($D$6:D1450,D1450,$F$6:F1450,"&lt;&gt;"))</f>
        <v/>
      </c>
    </row>
    <row r="1451" ht="20" customHeight="1">
      <c r="B1451" s="93" t="n"/>
      <c r="C1451" s="94">
        <f>IF(B1451="","",WEEKNUM(B1451,21))</f>
        <v/>
      </c>
      <c r="D1451" s="95" t="n"/>
      <c r="E1451" s="86">
        <f>IF(D1451="","",IFERROR(INDEX(Eng_Item,MATCH(D1451,Eng_Label,0)),"not in list"))</f>
        <v/>
      </c>
      <c r="F1451" s="96" t="n"/>
      <c r="G1451" s="87">
        <f>IF(OR(P1451="",N(P1451)&lt;=1),"",INDEX($F$6:$F$3005,MATCH(D1451&amp;"|"&amp;(P1451-1),$O$6:$O$3005,0)))</f>
        <v/>
      </c>
      <c r="H1451" s="87">
        <f>IF(G1451="","",MAX(0,G1451-F1451))</f>
        <v/>
      </c>
      <c r="I1451" s="95" t="n"/>
      <c r="J1451" s="87">
        <f>IF(D1451="","",IFERROR(INDEX(Eng_PAR,MATCH(D1451,Eng_Label,0)),""))</f>
        <v/>
      </c>
      <c r="K1451" s="97">
        <f>IF(OR(F1451="",J1451=""),"",F1451-J1451)</f>
        <v/>
      </c>
      <c r="L1451" s="86">
        <f>IF(OR(F1451="",J1451="",N(J1451)=0),"",IF(F1451/J1451&lt;=cfg_Crit,"CRITICAL",IF(F1451/J1451&lt;=cfg_Low,"LOW","OK")))</f>
        <v/>
      </c>
      <c r="M1451" s="98">
        <f>IF(B1451="","",DATE(YEAR(B1451),MONTH(B1451),1))</f>
        <v/>
      </c>
      <c r="N1451" s="86">
        <f>IF(OR(B1451="",D1451=""),"","CNT-"&amp;TEXT(ROW()-5,"00000"))</f>
        <v/>
      </c>
      <c r="O1451" s="86">
        <f>IF(P1451="","",D1451&amp;"|"&amp;P1451)</f>
        <v/>
      </c>
      <c r="P1451" s="86">
        <f>IF(OR(D1451="",F1451=""),"",COUNTIFS($D$6:D1451,D1451,$F$6:F1451,"&lt;&gt;"))</f>
        <v/>
      </c>
    </row>
    <row r="1452" ht="20" customHeight="1">
      <c r="B1452" s="93" t="n"/>
      <c r="C1452" s="94">
        <f>IF(B1452="","",WEEKNUM(B1452,21))</f>
        <v/>
      </c>
      <c r="D1452" s="95" t="n"/>
      <c r="E1452" s="86">
        <f>IF(D1452="","",IFERROR(INDEX(Eng_Item,MATCH(D1452,Eng_Label,0)),"not in list"))</f>
        <v/>
      </c>
      <c r="F1452" s="96" t="n"/>
      <c r="G1452" s="87">
        <f>IF(OR(P1452="",N(P1452)&lt;=1),"",INDEX($F$6:$F$3005,MATCH(D1452&amp;"|"&amp;(P1452-1),$O$6:$O$3005,0)))</f>
        <v/>
      </c>
      <c r="H1452" s="87">
        <f>IF(G1452="","",MAX(0,G1452-F1452))</f>
        <v/>
      </c>
      <c r="I1452" s="95" t="n"/>
      <c r="J1452" s="87">
        <f>IF(D1452="","",IFERROR(INDEX(Eng_PAR,MATCH(D1452,Eng_Label,0)),""))</f>
        <v/>
      </c>
      <c r="K1452" s="97">
        <f>IF(OR(F1452="",J1452=""),"",F1452-J1452)</f>
        <v/>
      </c>
      <c r="L1452" s="86">
        <f>IF(OR(F1452="",J1452="",N(J1452)=0),"",IF(F1452/J1452&lt;=cfg_Crit,"CRITICAL",IF(F1452/J1452&lt;=cfg_Low,"LOW","OK")))</f>
        <v/>
      </c>
      <c r="M1452" s="98">
        <f>IF(B1452="","",DATE(YEAR(B1452),MONTH(B1452),1))</f>
        <v/>
      </c>
      <c r="N1452" s="86">
        <f>IF(OR(B1452="",D1452=""),"","CNT-"&amp;TEXT(ROW()-5,"00000"))</f>
        <v/>
      </c>
      <c r="O1452" s="86">
        <f>IF(P1452="","",D1452&amp;"|"&amp;P1452)</f>
        <v/>
      </c>
      <c r="P1452" s="86">
        <f>IF(OR(D1452="",F1452=""),"",COUNTIFS($D$6:D1452,D1452,$F$6:F1452,"&lt;&gt;"))</f>
        <v/>
      </c>
    </row>
    <row r="1453" ht="20" customHeight="1">
      <c r="B1453" s="93" t="n"/>
      <c r="C1453" s="94">
        <f>IF(B1453="","",WEEKNUM(B1453,21))</f>
        <v/>
      </c>
      <c r="D1453" s="95" t="n"/>
      <c r="E1453" s="86">
        <f>IF(D1453="","",IFERROR(INDEX(Eng_Item,MATCH(D1453,Eng_Label,0)),"not in list"))</f>
        <v/>
      </c>
      <c r="F1453" s="96" t="n"/>
      <c r="G1453" s="87">
        <f>IF(OR(P1453="",N(P1453)&lt;=1),"",INDEX($F$6:$F$3005,MATCH(D1453&amp;"|"&amp;(P1453-1),$O$6:$O$3005,0)))</f>
        <v/>
      </c>
      <c r="H1453" s="87">
        <f>IF(G1453="","",MAX(0,G1453-F1453))</f>
        <v/>
      </c>
      <c r="I1453" s="95" t="n"/>
      <c r="J1453" s="87">
        <f>IF(D1453="","",IFERROR(INDEX(Eng_PAR,MATCH(D1453,Eng_Label,0)),""))</f>
        <v/>
      </c>
      <c r="K1453" s="97">
        <f>IF(OR(F1453="",J1453=""),"",F1453-J1453)</f>
        <v/>
      </c>
      <c r="L1453" s="86">
        <f>IF(OR(F1453="",J1453="",N(J1453)=0),"",IF(F1453/J1453&lt;=cfg_Crit,"CRITICAL",IF(F1453/J1453&lt;=cfg_Low,"LOW","OK")))</f>
        <v/>
      </c>
      <c r="M1453" s="98">
        <f>IF(B1453="","",DATE(YEAR(B1453),MONTH(B1453),1))</f>
        <v/>
      </c>
      <c r="N1453" s="86">
        <f>IF(OR(B1453="",D1453=""),"","CNT-"&amp;TEXT(ROW()-5,"00000"))</f>
        <v/>
      </c>
      <c r="O1453" s="86">
        <f>IF(P1453="","",D1453&amp;"|"&amp;P1453)</f>
        <v/>
      </c>
      <c r="P1453" s="86">
        <f>IF(OR(D1453="",F1453=""),"",COUNTIFS($D$6:D1453,D1453,$F$6:F1453,"&lt;&gt;"))</f>
        <v/>
      </c>
    </row>
    <row r="1454" ht="20" customHeight="1">
      <c r="B1454" s="93" t="n"/>
      <c r="C1454" s="94">
        <f>IF(B1454="","",WEEKNUM(B1454,21))</f>
        <v/>
      </c>
      <c r="D1454" s="95" t="n"/>
      <c r="E1454" s="86">
        <f>IF(D1454="","",IFERROR(INDEX(Eng_Item,MATCH(D1454,Eng_Label,0)),"not in list"))</f>
        <v/>
      </c>
      <c r="F1454" s="96" t="n"/>
      <c r="G1454" s="87">
        <f>IF(OR(P1454="",N(P1454)&lt;=1),"",INDEX($F$6:$F$3005,MATCH(D1454&amp;"|"&amp;(P1454-1),$O$6:$O$3005,0)))</f>
        <v/>
      </c>
      <c r="H1454" s="87">
        <f>IF(G1454="","",MAX(0,G1454-F1454))</f>
        <v/>
      </c>
      <c r="I1454" s="95" t="n"/>
      <c r="J1454" s="87">
        <f>IF(D1454="","",IFERROR(INDEX(Eng_PAR,MATCH(D1454,Eng_Label,0)),""))</f>
        <v/>
      </c>
      <c r="K1454" s="97">
        <f>IF(OR(F1454="",J1454=""),"",F1454-J1454)</f>
        <v/>
      </c>
      <c r="L1454" s="86">
        <f>IF(OR(F1454="",J1454="",N(J1454)=0),"",IF(F1454/J1454&lt;=cfg_Crit,"CRITICAL",IF(F1454/J1454&lt;=cfg_Low,"LOW","OK")))</f>
        <v/>
      </c>
      <c r="M1454" s="98">
        <f>IF(B1454="","",DATE(YEAR(B1454),MONTH(B1454),1))</f>
        <v/>
      </c>
      <c r="N1454" s="86">
        <f>IF(OR(B1454="",D1454=""),"","CNT-"&amp;TEXT(ROW()-5,"00000"))</f>
        <v/>
      </c>
      <c r="O1454" s="86">
        <f>IF(P1454="","",D1454&amp;"|"&amp;P1454)</f>
        <v/>
      </c>
      <c r="P1454" s="86">
        <f>IF(OR(D1454="",F1454=""),"",COUNTIFS($D$6:D1454,D1454,$F$6:F1454,"&lt;&gt;"))</f>
        <v/>
      </c>
    </row>
    <row r="1455" ht="20" customHeight="1">
      <c r="B1455" s="93" t="n"/>
      <c r="C1455" s="94">
        <f>IF(B1455="","",WEEKNUM(B1455,21))</f>
        <v/>
      </c>
      <c r="D1455" s="95" t="n"/>
      <c r="E1455" s="86">
        <f>IF(D1455="","",IFERROR(INDEX(Eng_Item,MATCH(D1455,Eng_Label,0)),"not in list"))</f>
        <v/>
      </c>
      <c r="F1455" s="96" t="n"/>
      <c r="G1455" s="87">
        <f>IF(OR(P1455="",N(P1455)&lt;=1),"",INDEX($F$6:$F$3005,MATCH(D1455&amp;"|"&amp;(P1455-1),$O$6:$O$3005,0)))</f>
        <v/>
      </c>
      <c r="H1455" s="87">
        <f>IF(G1455="","",MAX(0,G1455-F1455))</f>
        <v/>
      </c>
      <c r="I1455" s="95" t="n"/>
      <c r="J1455" s="87">
        <f>IF(D1455="","",IFERROR(INDEX(Eng_PAR,MATCH(D1455,Eng_Label,0)),""))</f>
        <v/>
      </c>
      <c r="K1455" s="97">
        <f>IF(OR(F1455="",J1455=""),"",F1455-J1455)</f>
        <v/>
      </c>
      <c r="L1455" s="86">
        <f>IF(OR(F1455="",J1455="",N(J1455)=0),"",IF(F1455/J1455&lt;=cfg_Crit,"CRITICAL",IF(F1455/J1455&lt;=cfg_Low,"LOW","OK")))</f>
        <v/>
      </c>
      <c r="M1455" s="98">
        <f>IF(B1455="","",DATE(YEAR(B1455),MONTH(B1455),1))</f>
        <v/>
      </c>
      <c r="N1455" s="86">
        <f>IF(OR(B1455="",D1455=""),"","CNT-"&amp;TEXT(ROW()-5,"00000"))</f>
        <v/>
      </c>
      <c r="O1455" s="86">
        <f>IF(P1455="","",D1455&amp;"|"&amp;P1455)</f>
        <v/>
      </c>
      <c r="P1455" s="86">
        <f>IF(OR(D1455="",F1455=""),"",COUNTIFS($D$6:D1455,D1455,$F$6:F1455,"&lt;&gt;"))</f>
        <v/>
      </c>
    </row>
    <row r="1456" ht="20" customHeight="1">
      <c r="B1456" s="93" t="n"/>
      <c r="C1456" s="94">
        <f>IF(B1456="","",WEEKNUM(B1456,21))</f>
        <v/>
      </c>
      <c r="D1456" s="95" t="n"/>
      <c r="E1456" s="86">
        <f>IF(D1456="","",IFERROR(INDEX(Eng_Item,MATCH(D1456,Eng_Label,0)),"not in list"))</f>
        <v/>
      </c>
      <c r="F1456" s="96" t="n"/>
      <c r="G1456" s="87">
        <f>IF(OR(P1456="",N(P1456)&lt;=1),"",INDEX($F$6:$F$3005,MATCH(D1456&amp;"|"&amp;(P1456-1),$O$6:$O$3005,0)))</f>
        <v/>
      </c>
      <c r="H1456" s="87">
        <f>IF(G1456="","",MAX(0,G1456-F1456))</f>
        <v/>
      </c>
      <c r="I1456" s="95" t="n"/>
      <c r="J1456" s="87">
        <f>IF(D1456="","",IFERROR(INDEX(Eng_PAR,MATCH(D1456,Eng_Label,0)),""))</f>
        <v/>
      </c>
      <c r="K1456" s="97">
        <f>IF(OR(F1456="",J1456=""),"",F1456-J1456)</f>
        <v/>
      </c>
      <c r="L1456" s="86">
        <f>IF(OR(F1456="",J1456="",N(J1456)=0),"",IF(F1456/J1456&lt;=cfg_Crit,"CRITICAL",IF(F1456/J1456&lt;=cfg_Low,"LOW","OK")))</f>
        <v/>
      </c>
      <c r="M1456" s="98">
        <f>IF(B1456="","",DATE(YEAR(B1456),MONTH(B1456),1))</f>
        <v/>
      </c>
      <c r="N1456" s="86">
        <f>IF(OR(B1456="",D1456=""),"","CNT-"&amp;TEXT(ROW()-5,"00000"))</f>
        <v/>
      </c>
      <c r="O1456" s="86">
        <f>IF(P1456="","",D1456&amp;"|"&amp;P1456)</f>
        <v/>
      </c>
      <c r="P1456" s="86">
        <f>IF(OR(D1456="",F1456=""),"",COUNTIFS($D$6:D1456,D1456,$F$6:F1456,"&lt;&gt;"))</f>
        <v/>
      </c>
    </row>
    <row r="1457" ht="20" customHeight="1">
      <c r="B1457" s="93" t="n"/>
      <c r="C1457" s="94">
        <f>IF(B1457="","",WEEKNUM(B1457,21))</f>
        <v/>
      </c>
      <c r="D1457" s="95" t="n"/>
      <c r="E1457" s="86">
        <f>IF(D1457="","",IFERROR(INDEX(Eng_Item,MATCH(D1457,Eng_Label,0)),"not in list"))</f>
        <v/>
      </c>
      <c r="F1457" s="96" t="n"/>
      <c r="G1457" s="87">
        <f>IF(OR(P1457="",N(P1457)&lt;=1),"",INDEX($F$6:$F$3005,MATCH(D1457&amp;"|"&amp;(P1457-1),$O$6:$O$3005,0)))</f>
        <v/>
      </c>
      <c r="H1457" s="87">
        <f>IF(G1457="","",MAX(0,G1457-F1457))</f>
        <v/>
      </c>
      <c r="I1457" s="95" t="n"/>
      <c r="J1457" s="87">
        <f>IF(D1457="","",IFERROR(INDEX(Eng_PAR,MATCH(D1457,Eng_Label,0)),""))</f>
        <v/>
      </c>
      <c r="K1457" s="97">
        <f>IF(OR(F1457="",J1457=""),"",F1457-J1457)</f>
        <v/>
      </c>
      <c r="L1457" s="86">
        <f>IF(OR(F1457="",J1457="",N(J1457)=0),"",IF(F1457/J1457&lt;=cfg_Crit,"CRITICAL",IF(F1457/J1457&lt;=cfg_Low,"LOW","OK")))</f>
        <v/>
      </c>
      <c r="M1457" s="98">
        <f>IF(B1457="","",DATE(YEAR(B1457),MONTH(B1457),1))</f>
        <v/>
      </c>
      <c r="N1457" s="86">
        <f>IF(OR(B1457="",D1457=""),"","CNT-"&amp;TEXT(ROW()-5,"00000"))</f>
        <v/>
      </c>
      <c r="O1457" s="86">
        <f>IF(P1457="","",D1457&amp;"|"&amp;P1457)</f>
        <v/>
      </c>
      <c r="P1457" s="86">
        <f>IF(OR(D1457="",F1457=""),"",COUNTIFS($D$6:D1457,D1457,$F$6:F1457,"&lt;&gt;"))</f>
        <v/>
      </c>
    </row>
    <row r="1458" ht="20" customHeight="1">
      <c r="B1458" s="93" t="n"/>
      <c r="C1458" s="94">
        <f>IF(B1458="","",WEEKNUM(B1458,21))</f>
        <v/>
      </c>
      <c r="D1458" s="95" t="n"/>
      <c r="E1458" s="86">
        <f>IF(D1458="","",IFERROR(INDEX(Eng_Item,MATCH(D1458,Eng_Label,0)),"not in list"))</f>
        <v/>
      </c>
      <c r="F1458" s="96" t="n"/>
      <c r="G1458" s="87">
        <f>IF(OR(P1458="",N(P1458)&lt;=1),"",INDEX($F$6:$F$3005,MATCH(D1458&amp;"|"&amp;(P1458-1),$O$6:$O$3005,0)))</f>
        <v/>
      </c>
      <c r="H1458" s="87">
        <f>IF(G1458="","",MAX(0,G1458-F1458))</f>
        <v/>
      </c>
      <c r="I1458" s="95" t="n"/>
      <c r="J1458" s="87">
        <f>IF(D1458="","",IFERROR(INDEX(Eng_PAR,MATCH(D1458,Eng_Label,0)),""))</f>
        <v/>
      </c>
      <c r="K1458" s="97">
        <f>IF(OR(F1458="",J1458=""),"",F1458-J1458)</f>
        <v/>
      </c>
      <c r="L1458" s="86">
        <f>IF(OR(F1458="",J1458="",N(J1458)=0),"",IF(F1458/J1458&lt;=cfg_Crit,"CRITICAL",IF(F1458/J1458&lt;=cfg_Low,"LOW","OK")))</f>
        <v/>
      </c>
      <c r="M1458" s="98">
        <f>IF(B1458="","",DATE(YEAR(B1458),MONTH(B1458),1))</f>
        <v/>
      </c>
      <c r="N1458" s="86">
        <f>IF(OR(B1458="",D1458=""),"","CNT-"&amp;TEXT(ROW()-5,"00000"))</f>
        <v/>
      </c>
      <c r="O1458" s="86">
        <f>IF(P1458="","",D1458&amp;"|"&amp;P1458)</f>
        <v/>
      </c>
      <c r="P1458" s="86">
        <f>IF(OR(D1458="",F1458=""),"",COUNTIFS($D$6:D1458,D1458,$F$6:F1458,"&lt;&gt;"))</f>
        <v/>
      </c>
    </row>
    <row r="1459" ht="20" customHeight="1">
      <c r="B1459" s="93" t="n"/>
      <c r="C1459" s="94">
        <f>IF(B1459="","",WEEKNUM(B1459,21))</f>
        <v/>
      </c>
      <c r="D1459" s="95" t="n"/>
      <c r="E1459" s="86">
        <f>IF(D1459="","",IFERROR(INDEX(Eng_Item,MATCH(D1459,Eng_Label,0)),"not in list"))</f>
        <v/>
      </c>
      <c r="F1459" s="96" t="n"/>
      <c r="G1459" s="87">
        <f>IF(OR(P1459="",N(P1459)&lt;=1),"",INDEX($F$6:$F$3005,MATCH(D1459&amp;"|"&amp;(P1459-1),$O$6:$O$3005,0)))</f>
        <v/>
      </c>
      <c r="H1459" s="87">
        <f>IF(G1459="","",MAX(0,G1459-F1459))</f>
        <v/>
      </c>
      <c r="I1459" s="95" t="n"/>
      <c r="J1459" s="87">
        <f>IF(D1459="","",IFERROR(INDEX(Eng_PAR,MATCH(D1459,Eng_Label,0)),""))</f>
        <v/>
      </c>
      <c r="K1459" s="97">
        <f>IF(OR(F1459="",J1459=""),"",F1459-J1459)</f>
        <v/>
      </c>
      <c r="L1459" s="86">
        <f>IF(OR(F1459="",J1459="",N(J1459)=0),"",IF(F1459/J1459&lt;=cfg_Crit,"CRITICAL",IF(F1459/J1459&lt;=cfg_Low,"LOW","OK")))</f>
        <v/>
      </c>
      <c r="M1459" s="98">
        <f>IF(B1459="","",DATE(YEAR(B1459),MONTH(B1459),1))</f>
        <v/>
      </c>
      <c r="N1459" s="86">
        <f>IF(OR(B1459="",D1459=""),"","CNT-"&amp;TEXT(ROW()-5,"00000"))</f>
        <v/>
      </c>
      <c r="O1459" s="86">
        <f>IF(P1459="","",D1459&amp;"|"&amp;P1459)</f>
        <v/>
      </c>
      <c r="P1459" s="86">
        <f>IF(OR(D1459="",F1459=""),"",COUNTIFS($D$6:D1459,D1459,$F$6:F1459,"&lt;&gt;"))</f>
        <v/>
      </c>
    </row>
    <row r="1460" ht="20" customHeight="1">
      <c r="B1460" s="93" t="n"/>
      <c r="C1460" s="94">
        <f>IF(B1460="","",WEEKNUM(B1460,21))</f>
        <v/>
      </c>
      <c r="D1460" s="95" t="n"/>
      <c r="E1460" s="86">
        <f>IF(D1460="","",IFERROR(INDEX(Eng_Item,MATCH(D1460,Eng_Label,0)),"not in list"))</f>
        <v/>
      </c>
      <c r="F1460" s="96" t="n"/>
      <c r="G1460" s="87">
        <f>IF(OR(P1460="",N(P1460)&lt;=1),"",INDEX($F$6:$F$3005,MATCH(D1460&amp;"|"&amp;(P1460-1),$O$6:$O$3005,0)))</f>
        <v/>
      </c>
      <c r="H1460" s="87">
        <f>IF(G1460="","",MAX(0,G1460-F1460))</f>
        <v/>
      </c>
      <c r="I1460" s="95" t="n"/>
      <c r="J1460" s="87">
        <f>IF(D1460="","",IFERROR(INDEX(Eng_PAR,MATCH(D1460,Eng_Label,0)),""))</f>
        <v/>
      </c>
      <c r="K1460" s="97">
        <f>IF(OR(F1460="",J1460=""),"",F1460-J1460)</f>
        <v/>
      </c>
      <c r="L1460" s="86">
        <f>IF(OR(F1460="",J1460="",N(J1460)=0),"",IF(F1460/J1460&lt;=cfg_Crit,"CRITICAL",IF(F1460/J1460&lt;=cfg_Low,"LOW","OK")))</f>
        <v/>
      </c>
      <c r="M1460" s="98">
        <f>IF(B1460="","",DATE(YEAR(B1460),MONTH(B1460),1))</f>
        <v/>
      </c>
      <c r="N1460" s="86">
        <f>IF(OR(B1460="",D1460=""),"","CNT-"&amp;TEXT(ROW()-5,"00000"))</f>
        <v/>
      </c>
      <c r="O1460" s="86">
        <f>IF(P1460="","",D1460&amp;"|"&amp;P1460)</f>
        <v/>
      </c>
      <c r="P1460" s="86">
        <f>IF(OR(D1460="",F1460=""),"",COUNTIFS($D$6:D1460,D1460,$F$6:F1460,"&lt;&gt;"))</f>
        <v/>
      </c>
    </row>
    <row r="1461" ht="20" customHeight="1">
      <c r="B1461" s="93" t="n"/>
      <c r="C1461" s="94">
        <f>IF(B1461="","",WEEKNUM(B1461,21))</f>
        <v/>
      </c>
      <c r="D1461" s="95" t="n"/>
      <c r="E1461" s="86">
        <f>IF(D1461="","",IFERROR(INDEX(Eng_Item,MATCH(D1461,Eng_Label,0)),"not in list"))</f>
        <v/>
      </c>
      <c r="F1461" s="96" t="n"/>
      <c r="G1461" s="87">
        <f>IF(OR(P1461="",N(P1461)&lt;=1),"",INDEX($F$6:$F$3005,MATCH(D1461&amp;"|"&amp;(P1461-1),$O$6:$O$3005,0)))</f>
        <v/>
      </c>
      <c r="H1461" s="87">
        <f>IF(G1461="","",MAX(0,G1461-F1461))</f>
        <v/>
      </c>
      <c r="I1461" s="95" t="n"/>
      <c r="J1461" s="87">
        <f>IF(D1461="","",IFERROR(INDEX(Eng_PAR,MATCH(D1461,Eng_Label,0)),""))</f>
        <v/>
      </c>
      <c r="K1461" s="97">
        <f>IF(OR(F1461="",J1461=""),"",F1461-J1461)</f>
        <v/>
      </c>
      <c r="L1461" s="86">
        <f>IF(OR(F1461="",J1461="",N(J1461)=0),"",IF(F1461/J1461&lt;=cfg_Crit,"CRITICAL",IF(F1461/J1461&lt;=cfg_Low,"LOW","OK")))</f>
        <v/>
      </c>
      <c r="M1461" s="98">
        <f>IF(B1461="","",DATE(YEAR(B1461),MONTH(B1461),1))</f>
        <v/>
      </c>
      <c r="N1461" s="86">
        <f>IF(OR(B1461="",D1461=""),"","CNT-"&amp;TEXT(ROW()-5,"00000"))</f>
        <v/>
      </c>
      <c r="O1461" s="86">
        <f>IF(P1461="","",D1461&amp;"|"&amp;P1461)</f>
        <v/>
      </c>
      <c r="P1461" s="86">
        <f>IF(OR(D1461="",F1461=""),"",COUNTIFS($D$6:D1461,D1461,$F$6:F1461,"&lt;&gt;"))</f>
        <v/>
      </c>
    </row>
    <row r="1462" ht="20" customHeight="1">
      <c r="B1462" s="93" t="n"/>
      <c r="C1462" s="94">
        <f>IF(B1462="","",WEEKNUM(B1462,21))</f>
        <v/>
      </c>
      <c r="D1462" s="95" t="n"/>
      <c r="E1462" s="86">
        <f>IF(D1462="","",IFERROR(INDEX(Eng_Item,MATCH(D1462,Eng_Label,0)),"not in list"))</f>
        <v/>
      </c>
      <c r="F1462" s="96" t="n"/>
      <c r="G1462" s="87">
        <f>IF(OR(P1462="",N(P1462)&lt;=1),"",INDEX($F$6:$F$3005,MATCH(D1462&amp;"|"&amp;(P1462-1),$O$6:$O$3005,0)))</f>
        <v/>
      </c>
      <c r="H1462" s="87">
        <f>IF(G1462="","",MAX(0,G1462-F1462))</f>
        <v/>
      </c>
      <c r="I1462" s="95" t="n"/>
      <c r="J1462" s="87">
        <f>IF(D1462="","",IFERROR(INDEX(Eng_PAR,MATCH(D1462,Eng_Label,0)),""))</f>
        <v/>
      </c>
      <c r="K1462" s="97">
        <f>IF(OR(F1462="",J1462=""),"",F1462-J1462)</f>
        <v/>
      </c>
      <c r="L1462" s="86">
        <f>IF(OR(F1462="",J1462="",N(J1462)=0),"",IF(F1462/J1462&lt;=cfg_Crit,"CRITICAL",IF(F1462/J1462&lt;=cfg_Low,"LOW","OK")))</f>
        <v/>
      </c>
      <c r="M1462" s="98">
        <f>IF(B1462="","",DATE(YEAR(B1462),MONTH(B1462),1))</f>
        <v/>
      </c>
      <c r="N1462" s="86">
        <f>IF(OR(B1462="",D1462=""),"","CNT-"&amp;TEXT(ROW()-5,"00000"))</f>
        <v/>
      </c>
      <c r="O1462" s="86">
        <f>IF(P1462="","",D1462&amp;"|"&amp;P1462)</f>
        <v/>
      </c>
      <c r="P1462" s="86">
        <f>IF(OR(D1462="",F1462=""),"",COUNTIFS($D$6:D1462,D1462,$F$6:F1462,"&lt;&gt;"))</f>
        <v/>
      </c>
    </row>
    <row r="1463" ht="20" customHeight="1">
      <c r="B1463" s="93" t="n"/>
      <c r="C1463" s="94">
        <f>IF(B1463="","",WEEKNUM(B1463,21))</f>
        <v/>
      </c>
      <c r="D1463" s="95" t="n"/>
      <c r="E1463" s="86">
        <f>IF(D1463="","",IFERROR(INDEX(Eng_Item,MATCH(D1463,Eng_Label,0)),"not in list"))</f>
        <v/>
      </c>
      <c r="F1463" s="96" t="n"/>
      <c r="G1463" s="87">
        <f>IF(OR(P1463="",N(P1463)&lt;=1),"",INDEX($F$6:$F$3005,MATCH(D1463&amp;"|"&amp;(P1463-1),$O$6:$O$3005,0)))</f>
        <v/>
      </c>
      <c r="H1463" s="87">
        <f>IF(G1463="","",MAX(0,G1463-F1463))</f>
        <v/>
      </c>
      <c r="I1463" s="95" t="n"/>
      <c r="J1463" s="87">
        <f>IF(D1463="","",IFERROR(INDEX(Eng_PAR,MATCH(D1463,Eng_Label,0)),""))</f>
        <v/>
      </c>
      <c r="K1463" s="97">
        <f>IF(OR(F1463="",J1463=""),"",F1463-J1463)</f>
        <v/>
      </c>
      <c r="L1463" s="86">
        <f>IF(OR(F1463="",J1463="",N(J1463)=0),"",IF(F1463/J1463&lt;=cfg_Crit,"CRITICAL",IF(F1463/J1463&lt;=cfg_Low,"LOW","OK")))</f>
        <v/>
      </c>
      <c r="M1463" s="98">
        <f>IF(B1463="","",DATE(YEAR(B1463),MONTH(B1463),1))</f>
        <v/>
      </c>
      <c r="N1463" s="86">
        <f>IF(OR(B1463="",D1463=""),"","CNT-"&amp;TEXT(ROW()-5,"00000"))</f>
        <v/>
      </c>
      <c r="O1463" s="86">
        <f>IF(P1463="","",D1463&amp;"|"&amp;P1463)</f>
        <v/>
      </c>
      <c r="P1463" s="86">
        <f>IF(OR(D1463="",F1463=""),"",COUNTIFS($D$6:D1463,D1463,$F$6:F1463,"&lt;&gt;"))</f>
        <v/>
      </c>
    </row>
    <row r="1464" ht="20" customHeight="1">
      <c r="B1464" s="93" t="n"/>
      <c r="C1464" s="94">
        <f>IF(B1464="","",WEEKNUM(B1464,21))</f>
        <v/>
      </c>
      <c r="D1464" s="95" t="n"/>
      <c r="E1464" s="86">
        <f>IF(D1464="","",IFERROR(INDEX(Eng_Item,MATCH(D1464,Eng_Label,0)),"not in list"))</f>
        <v/>
      </c>
      <c r="F1464" s="96" t="n"/>
      <c r="G1464" s="87">
        <f>IF(OR(P1464="",N(P1464)&lt;=1),"",INDEX($F$6:$F$3005,MATCH(D1464&amp;"|"&amp;(P1464-1),$O$6:$O$3005,0)))</f>
        <v/>
      </c>
      <c r="H1464" s="87">
        <f>IF(G1464="","",MAX(0,G1464-F1464))</f>
        <v/>
      </c>
      <c r="I1464" s="95" t="n"/>
      <c r="J1464" s="87">
        <f>IF(D1464="","",IFERROR(INDEX(Eng_PAR,MATCH(D1464,Eng_Label,0)),""))</f>
        <v/>
      </c>
      <c r="K1464" s="97">
        <f>IF(OR(F1464="",J1464=""),"",F1464-J1464)</f>
        <v/>
      </c>
      <c r="L1464" s="86">
        <f>IF(OR(F1464="",J1464="",N(J1464)=0),"",IF(F1464/J1464&lt;=cfg_Crit,"CRITICAL",IF(F1464/J1464&lt;=cfg_Low,"LOW","OK")))</f>
        <v/>
      </c>
      <c r="M1464" s="98">
        <f>IF(B1464="","",DATE(YEAR(B1464),MONTH(B1464),1))</f>
        <v/>
      </c>
      <c r="N1464" s="86">
        <f>IF(OR(B1464="",D1464=""),"","CNT-"&amp;TEXT(ROW()-5,"00000"))</f>
        <v/>
      </c>
      <c r="O1464" s="86">
        <f>IF(P1464="","",D1464&amp;"|"&amp;P1464)</f>
        <v/>
      </c>
      <c r="P1464" s="86">
        <f>IF(OR(D1464="",F1464=""),"",COUNTIFS($D$6:D1464,D1464,$F$6:F1464,"&lt;&gt;"))</f>
        <v/>
      </c>
    </row>
    <row r="1465" ht="20" customHeight="1">
      <c r="B1465" s="93" t="n"/>
      <c r="C1465" s="94">
        <f>IF(B1465="","",WEEKNUM(B1465,21))</f>
        <v/>
      </c>
      <c r="D1465" s="95" t="n"/>
      <c r="E1465" s="86">
        <f>IF(D1465="","",IFERROR(INDEX(Eng_Item,MATCH(D1465,Eng_Label,0)),"not in list"))</f>
        <v/>
      </c>
      <c r="F1465" s="96" t="n"/>
      <c r="G1465" s="87">
        <f>IF(OR(P1465="",N(P1465)&lt;=1),"",INDEX($F$6:$F$3005,MATCH(D1465&amp;"|"&amp;(P1465-1),$O$6:$O$3005,0)))</f>
        <v/>
      </c>
      <c r="H1465" s="87">
        <f>IF(G1465="","",MAX(0,G1465-F1465))</f>
        <v/>
      </c>
      <c r="I1465" s="95" t="n"/>
      <c r="J1465" s="87">
        <f>IF(D1465="","",IFERROR(INDEX(Eng_PAR,MATCH(D1465,Eng_Label,0)),""))</f>
        <v/>
      </c>
      <c r="K1465" s="97">
        <f>IF(OR(F1465="",J1465=""),"",F1465-J1465)</f>
        <v/>
      </c>
      <c r="L1465" s="86">
        <f>IF(OR(F1465="",J1465="",N(J1465)=0),"",IF(F1465/J1465&lt;=cfg_Crit,"CRITICAL",IF(F1465/J1465&lt;=cfg_Low,"LOW","OK")))</f>
        <v/>
      </c>
      <c r="M1465" s="98">
        <f>IF(B1465="","",DATE(YEAR(B1465),MONTH(B1465),1))</f>
        <v/>
      </c>
      <c r="N1465" s="86">
        <f>IF(OR(B1465="",D1465=""),"","CNT-"&amp;TEXT(ROW()-5,"00000"))</f>
        <v/>
      </c>
      <c r="O1465" s="86">
        <f>IF(P1465="","",D1465&amp;"|"&amp;P1465)</f>
        <v/>
      </c>
      <c r="P1465" s="86">
        <f>IF(OR(D1465="",F1465=""),"",COUNTIFS($D$6:D1465,D1465,$F$6:F1465,"&lt;&gt;"))</f>
        <v/>
      </c>
    </row>
    <row r="1466" ht="20" customHeight="1">
      <c r="B1466" s="93" t="n"/>
      <c r="C1466" s="94">
        <f>IF(B1466="","",WEEKNUM(B1466,21))</f>
        <v/>
      </c>
      <c r="D1466" s="95" t="n"/>
      <c r="E1466" s="86">
        <f>IF(D1466="","",IFERROR(INDEX(Eng_Item,MATCH(D1466,Eng_Label,0)),"not in list"))</f>
        <v/>
      </c>
      <c r="F1466" s="96" t="n"/>
      <c r="G1466" s="87">
        <f>IF(OR(P1466="",N(P1466)&lt;=1),"",INDEX($F$6:$F$3005,MATCH(D1466&amp;"|"&amp;(P1466-1),$O$6:$O$3005,0)))</f>
        <v/>
      </c>
      <c r="H1466" s="87">
        <f>IF(G1466="","",MAX(0,G1466-F1466))</f>
        <v/>
      </c>
      <c r="I1466" s="95" t="n"/>
      <c r="J1466" s="87">
        <f>IF(D1466="","",IFERROR(INDEX(Eng_PAR,MATCH(D1466,Eng_Label,0)),""))</f>
        <v/>
      </c>
      <c r="K1466" s="97">
        <f>IF(OR(F1466="",J1466=""),"",F1466-J1466)</f>
        <v/>
      </c>
      <c r="L1466" s="86">
        <f>IF(OR(F1466="",J1466="",N(J1466)=0),"",IF(F1466/J1466&lt;=cfg_Crit,"CRITICAL",IF(F1466/J1466&lt;=cfg_Low,"LOW","OK")))</f>
        <v/>
      </c>
      <c r="M1466" s="98">
        <f>IF(B1466="","",DATE(YEAR(B1466),MONTH(B1466),1))</f>
        <v/>
      </c>
      <c r="N1466" s="86">
        <f>IF(OR(B1466="",D1466=""),"","CNT-"&amp;TEXT(ROW()-5,"00000"))</f>
        <v/>
      </c>
      <c r="O1466" s="86">
        <f>IF(P1466="","",D1466&amp;"|"&amp;P1466)</f>
        <v/>
      </c>
      <c r="P1466" s="86">
        <f>IF(OR(D1466="",F1466=""),"",COUNTIFS($D$6:D1466,D1466,$F$6:F1466,"&lt;&gt;"))</f>
        <v/>
      </c>
    </row>
    <row r="1467" ht="20" customHeight="1">
      <c r="B1467" s="93" t="n"/>
      <c r="C1467" s="94">
        <f>IF(B1467="","",WEEKNUM(B1467,21))</f>
        <v/>
      </c>
      <c r="D1467" s="95" t="n"/>
      <c r="E1467" s="86">
        <f>IF(D1467="","",IFERROR(INDEX(Eng_Item,MATCH(D1467,Eng_Label,0)),"not in list"))</f>
        <v/>
      </c>
      <c r="F1467" s="96" t="n"/>
      <c r="G1467" s="87">
        <f>IF(OR(P1467="",N(P1467)&lt;=1),"",INDEX($F$6:$F$3005,MATCH(D1467&amp;"|"&amp;(P1467-1),$O$6:$O$3005,0)))</f>
        <v/>
      </c>
      <c r="H1467" s="87">
        <f>IF(G1467="","",MAX(0,G1467-F1467))</f>
        <v/>
      </c>
      <c r="I1467" s="95" t="n"/>
      <c r="J1467" s="87">
        <f>IF(D1467="","",IFERROR(INDEX(Eng_PAR,MATCH(D1467,Eng_Label,0)),""))</f>
        <v/>
      </c>
      <c r="K1467" s="97">
        <f>IF(OR(F1467="",J1467=""),"",F1467-J1467)</f>
        <v/>
      </c>
      <c r="L1467" s="86">
        <f>IF(OR(F1467="",J1467="",N(J1467)=0),"",IF(F1467/J1467&lt;=cfg_Crit,"CRITICAL",IF(F1467/J1467&lt;=cfg_Low,"LOW","OK")))</f>
        <v/>
      </c>
      <c r="M1467" s="98">
        <f>IF(B1467="","",DATE(YEAR(B1467),MONTH(B1467),1))</f>
        <v/>
      </c>
      <c r="N1467" s="86">
        <f>IF(OR(B1467="",D1467=""),"","CNT-"&amp;TEXT(ROW()-5,"00000"))</f>
        <v/>
      </c>
      <c r="O1467" s="86">
        <f>IF(P1467="","",D1467&amp;"|"&amp;P1467)</f>
        <v/>
      </c>
      <c r="P1467" s="86">
        <f>IF(OR(D1467="",F1467=""),"",COUNTIFS($D$6:D1467,D1467,$F$6:F1467,"&lt;&gt;"))</f>
        <v/>
      </c>
    </row>
    <row r="1468" ht="20" customHeight="1">
      <c r="B1468" s="93" t="n"/>
      <c r="C1468" s="94">
        <f>IF(B1468="","",WEEKNUM(B1468,21))</f>
        <v/>
      </c>
      <c r="D1468" s="95" t="n"/>
      <c r="E1468" s="86">
        <f>IF(D1468="","",IFERROR(INDEX(Eng_Item,MATCH(D1468,Eng_Label,0)),"not in list"))</f>
        <v/>
      </c>
      <c r="F1468" s="96" t="n"/>
      <c r="G1468" s="87">
        <f>IF(OR(P1468="",N(P1468)&lt;=1),"",INDEX($F$6:$F$3005,MATCH(D1468&amp;"|"&amp;(P1468-1),$O$6:$O$3005,0)))</f>
        <v/>
      </c>
      <c r="H1468" s="87">
        <f>IF(G1468="","",MAX(0,G1468-F1468))</f>
        <v/>
      </c>
      <c r="I1468" s="95" t="n"/>
      <c r="J1468" s="87">
        <f>IF(D1468="","",IFERROR(INDEX(Eng_PAR,MATCH(D1468,Eng_Label,0)),""))</f>
        <v/>
      </c>
      <c r="K1468" s="97">
        <f>IF(OR(F1468="",J1468=""),"",F1468-J1468)</f>
        <v/>
      </c>
      <c r="L1468" s="86">
        <f>IF(OR(F1468="",J1468="",N(J1468)=0),"",IF(F1468/J1468&lt;=cfg_Crit,"CRITICAL",IF(F1468/J1468&lt;=cfg_Low,"LOW","OK")))</f>
        <v/>
      </c>
      <c r="M1468" s="98">
        <f>IF(B1468="","",DATE(YEAR(B1468),MONTH(B1468),1))</f>
        <v/>
      </c>
      <c r="N1468" s="86">
        <f>IF(OR(B1468="",D1468=""),"","CNT-"&amp;TEXT(ROW()-5,"00000"))</f>
        <v/>
      </c>
      <c r="O1468" s="86">
        <f>IF(P1468="","",D1468&amp;"|"&amp;P1468)</f>
        <v/>
      </c>
      <c r="P1468" s="86">
        <f>IF(OR(D1468="",F1468=""),"",COUNTIFS($D$6:D1468,D1468,$F$6:F1468,"&lt;&gt;"))</f>
        <v/>
      </c>
    </row>
    <row r="1469" ht="20" customHeight="1">
      <c r="B1469" s="93" t="n"/>
      <c r="C1469" s="94">
        <f>IF(B1469="","",WEEKNUM(B1469,21))</f>
        <v/>
      </c>
      <c r="D1469" s="95" t="n"/>
      <c r="E1469" s="86">
        <f>IF(D1469="","",IFERROR(INDEX(Eng_Item,MATCH(D1469,Eng_Label,0)),"not in list"))</f>
        <v/>
      </c>
      <c r="F1469" s="96" t="n"/>
      <c r="G1469" s="87">
        <f>IF(OR(P1469="",N(P1469)&lt;=1),"",INDEX($F$6:$F$3005,MATCH(D1469&amp;"|"&amp;(P1469-1),$O$6:$O$3005,0)))</f>
        <v/>
      </c>
      <c r="H1469" s="87">
        <f>IF(G1469="","",MAX(0,G1469-F1469))</f>
        <v/>
      </c>
      <c r="I1469" s="95" t="n"/>
      <c r="J1469" s="87">
        <f>IF(D1469="","",IFERROR(INDEX(Eng_PAR,MATCH(D1469,Eng_Label,0)),""))</f>
        <v/>
      </c>
      <c r="K1469" s="97">
        <f>IF(OR(F1469="",J1469=""),"",F1469-J1469)</f>
        <v/>
      </c>
      <c r="L1469" s="86">
        <f>IF(OR(F1469="",J1469="",N(J1469)=0),"",IF(F1469/J1469&lt;=cfg_Crit,"CRITICAL",IF(F1469/J1469&lt;=cfg_Low,"LOW","OK")))</f>
        <v/>
      </c>
      <c r="M1469" s="98">
        <f>IF(B1469="","",DATE(YEAR(B1469),MONTH(B1469),1))</f>
        <v/>
      </c>
      <c r="N1469" s="86">
        <f>IF(OR(B1469="",D1469=""),"","CNT-"&amp;TEXT(ROW()-5,"00000"))</f>
        <v/>
      </c>
      <c r="O1469" s="86">
        <f>IF(P1469="","",D1469&amp;"|"&amp;P1469)</f>
        <v/>
      </c>
      <c r="P1469" s="86">
        <f>IF(OR(D1469="",F1469=""),"",COUNTIFS($D$6:D1469,D1469,$F$6:F1469,"&lt;&gt;"))</f>
        <v/>
      </c>
    </row>
    <row r="1470" ht="20" customHeight="1">
      <c r="B1470" s="93" t="n"/>
      <c r="C1470" s="94">
        <f>IF(B1470="","",WEEKNUM(B1470,21))</f>
        <v/>
      </c>
      <c r="D1470" s="95" t="n"/>
      <c r="E1470" s="86">
        <f>IF(D1470="","",IFERROR(INDEX(Eng_Item,MATCH(D1470,Eng_Label,0)),"not in list"))</f>
        <v/>
      </c>
      <c r="F1470" s="96" t="n"/>
      <c r="G1470" s="87">
        <f>IF(OR(P1470="",N(P1470)&lt;=1),"",INDEX($F$6:$F$3005,MATCH(D1470&amp;"|"&amp;(P1470-1),$O$6:$O$3005,0)))</f>
        <v/>
      </c>
      <c r="H1470" s="87">
        <f>IF(G1470="","",MAX(0,G1470-F1470))</f>
        <v/>
      </c>
      <c r="I1470" s="95" t="n"/>
      <c r="J1470" s="87">
        <f>IF(D1470="","",IFERROR(INDEX(Eng_PAR,MATCH(D1470,Eng_Label,0)),""))</f>
        <v/>
      </c>
      <c r="K1470" s="97">
        <f>IF(OR(F1470="",J1470=""),"",F1470-J1470)</f>
        <v/>
      </c>
      <c r="L1470" s="86">
        <f>IF(OR(F1470="",J1470="",N(J1470)=0),"",IF(F1470/J1470&lt;=cfg_Crit,"CRITICAL",IF(F1470/J1470&lt;=cfg_Low,"LOW","OK")))</f>
        <v/>
      </c>
      <c r="M1470" s="98">
        <f>IF(B1470="","",DATE(YEAR(B1470),MONTH(B1470),1))</f>
        <v/>
      </c>
      <c r="N1470" s="86">
        <f>IF(OR(B1470="",D1470=""),"","CNT-"&amp;TEXT(ROW()-5,"00000"))</f>
        <v/>
      </c>
      <c r="O1470" s="86">
        <f>IF(P1470="","",D1470&amp;"|"&amp;P1470)</f>
        <v/>
      </c>
      <c r="P1470" s="86">
        <f>IF(OR(D1470="",F1470=""),"",COUNTIFS($D$6:D1470,D1470,$F$6:F1470,"&lt;&gt;"))</f>
        <v/>
      </c>
    </row>
    <row r="1471" ht="20" customHeight="1">
      <c r="B1471" s="93" t="n"/>
      <c r="C1471" s="94">
        <f>IF(B1471="","",WEEKNUM(B1471,21))</f>
        <v/>
      </c>
      <c r="D1471" s="95" t="n"/>
      <c r="E1471" s="86">
        <f>IF(D1471="","",IFERROR(INDEX(Eng_Item,MATCH(D1471,Eng_Label,0)),"not in list"))</f>
        <v/>
      </c>
      <c r="F1471" s="96" t="n"/>
      <c r="G1471" s="87">
        <f>IF(OR(P1471="",N(P1471)&lt;=1),"",INDEX($F$6:$F$3005,MATCH(D1471&amp;"|"&amp;(P1471-1),$O$6:$O$3005,0)))</f>
        <v/>
      </c>
      <c r="H1471" s="87">
        <f>IF(G1471="","",MAX(0,G1471-F1471))</f>
        <v/>
      </c>
      <c r="I1471" s="95" t="n"/>
      <c r="J1471" s="87">
        <f>IF(D1471="","",IFERROR(INDEX(Eng_PAR,MATCH(D1471,Eng_Label,0)),""))</f>
        <v/>
      </c>
      <c r="K1471" s="97">
        <f>IF(OR(F1471="",J1471=""),"",F1471-J1471)</f>
        <v/>
      </c>
      <c r="L1471" s="86">
        <f>IF(OR(F1471="",J1471="",N(J1471)=0),"",IF(F1471/J1471&lt;=cfg_Crit,"CRITICAL",IF(F1471/J1471&lt;=cfg_Low,"LOW","OK")))</f>
        <v/>
      </c>
      <c r="M1471" s="98">
        <f>IF(B1471="","",DATE(YEAR(B1471),MONTH(B1471),1))</f>
        <v/>
      </c>
      <c r="N1471" s="86">
        <f>IF(OR(B1471="",D1471=""),"","CNT-"&amp;TEXT(ROW()-5,"00000"))</f>
        <v/>
      </c>
      <c r="O1471" s="86">
        <f>IF(P1471="","",D1471&amp;"|"&amp;P1471)</f>
        <v/>
      </c>
      <c r="P1471" s="86">
        <f>IF(OR(D1471="",F1471=""),"",COUNTIFS($D$6:D1471,D1471,$F$6:F1471,"&lt;&gt;"))</f>
        <v/>
      </c>
    </row>
    <row r="1472" ht="20" customHeight="1">
      <c r="B1472" s="93" t="n"/>
      <c r="C1472" s="94">
        <f>IF(B1472="","",WEEKNUM(B1472,21))</f>
        <v/>
      </c>
      <c r="D1472" s="95" t="n"/>
      <c r="E1472" s="86">
        <f>IF(D1472="","",IFERROR(INDEX(Eng_Item,MATCH(D1472,Eng_Label,0)),"not in list"))</f>
        <v/>
      </c>
      <c r="F1472" s="96" t="n"/>
      <c r="G1472" s="87">
        <f>IF(OR(P1472="",N(P1472)&lt;=1),"",INDEX($F$6:$F$3005,MATCH(D1472&amp;"|"&amp;(P1472-1),$O$6:$O$3005,0)))</f>
        <v/>
      </c>
      <c r="H1472" s="87">
        <f>IF(G1472="","",MAX(0,G1472-F1472))</f>
        <v/>
      </c>
      <c r="I1472" s="95" t="n"/>
      <c r="J1472" s="87">
        <f>IF(D1472="","",IFERROR(INDEX(Eng_PAR,MATCH(D1472,Eng_Label,0)),""))</f>
        <v/>
      </c>
      <c r="K1472" s="97">
        <f>IF(OR(F1472="",J1472=""),"",F1472-J1472)</f>
        <v/>
      </c>
      <c r="L1472" s="86">
        <f>IF(OR(F1472="",J1472="",N(J1472)=0),"",IF(F1472/J1472&lt;=cfg_Crit,"CRITICAL",IF(F1472/J1472&lt;=cfg_Low,"LOW","OK")))</f>
        <v/>
      </c>
      <c r="M1472" s="98">
        <f>IF(B1472="","",DATE(YEAR(B1472),MONTH(B1472),1))</f>
        <v/>
      </c>
      <c r="N1472" s="86">
        <f>IF(OR(B1472="",D1472=""),"","CNT-"&amp;TEXT(ROW()-5,"00000"))</f>
        <v/>
      </c>
      <c r="O1472" s="86">
        <f>IF(P1472="","",D1472&amp;"|"&amp;P1472)</f>
        <v/>
      </c>
      <c r="P1472" s="86">
        <f>IF(OR(D1472="",F1472=""),"",COUNTIFS($D$6:D1472,D1472,$F$6:F1472,"&lt;&gt;"))</f>
        <v/>
      </c>
    </row>
    <row r="1473" ht="20" customHeight="1">
      <c r="B1473" s="93" t="n"/>
      <c r="C1473" s="94">
        <f>IF(B1473="","",WEEKNUM(B1473,21))</f>
        <v/>
      </c>
      <c r="D1473" s="95" t="n"/>
      <c r="E1473" s="86">
        <f>IF(D1473="","",IFERROR(INDEX(Eng_Item,MATCH(D1473,Eng_Label,0)),"not in list"))</f>
        <v/>
      </c>
      <c r="F1473" s="96" t="n"/>
      <c r="G1473" s="87">
        <f>IF(OR(P1473="",N(P1473)&lt;=1),"",INDEX($F$6:$F$3005,MATCH(D1473&amp;"|"&amp;(P1473-1),$O$6:$O$3005,0)))</f>
        <v/>
      </c>
      <c r="H1473" s="87">
        <f>IF(G1473="","",MAX(0,G1473-F1473))</f>
        <v/>
      </c>
      <c r="I1473" s="95" t="n"/>
      <c r="J1473" s="87">
        <f>IF(D1473="","",IFERROR(INDEX(Eng_PAR,MATCH(D1473,Eng_Label,0)),""))</f>
        <v/>
      </c>
      <c r="K1473" s="97">
        <f>IF(OR(F1473="",J1473=""),"",F1473-J1473)</f>
        <v/>
      </c>
      <c r="L1473" s="86">
        <f>IF(OR(F1473="",J1473="",N(J1473)=0),"",IF(F1473/J1473&lt;=cfg_Crit,"CRITICAL",IF(F1473/J1473&lt;=cfg_Low,"LOW","OK")))</f>
        <v/>
      </c>
      <c r="M1473" s="98">
        <f>IF(B1473="","",DATE(YEAR(B1473),MONTH(B1473),1))</f>
        <v/>
      </c>
      <c r="N1473" s="86">
        <f>IF(OR(B1473="",D1473=""),"","CNT-"&amp;TEXT(ROW()-5,"00000"))</f>
        <v/>
      </c>
      <c r="O1473" s="86">
        <f>IF(P1473="","",D1473&amp;"|"&amp;P1473)</f>
        <v/>
      </c>
      <c r="P1473" s="86">
        <f>IF(OR(D1473="",F1473=""),"",COUNTIFS($D$6:D1473,D1473,$F$6:F1473,"&lt;&gt;"))</f>
        <v/>
      </c>
    </row>
    <row r="1474" ht="20" customHeight="1">
      <c r="B1474" s="93" t="n"/>
      <c r="C1474" s="94">
        <f>IF(B1474="","",WEEKNUM(B1474,21))</f>
        <v/>
      </c>
      <c r="D1474" s="95" t="n"/>
      <c r="E1474" s="86">
        <f>IF(D1474="","",IFERROR(INDEX(Eng_Item,MATCH(D1474,Eng_Label,0)),"not in list"))</f>
        <v/>
      </c>
      <c r="F1474" s="96" t="n"/>
      <c r="G1474" s="87">
        <f>IF(OR(P1474="",N(P1474)&lt;=1),"",INDEX($F$6:$F$3005,MATCH(D1474&amp;"|"&amp;(P1474-1),$O$6:$O$3005,0)))</f>
        <v/>
      </c>
      <c r="H1474" s="87">
        <f>IF(G1474="","",MAX(0,G1474-F1474))</f>
        <v/>
      </c>
      <c r="I1474" s="95" t="n"/>
      <c r="J1474" s="87">
        <f>IF(D1474="","",IFERROR(INDEX(Eng_PAR,MATCH(D1474,Eng_Label,0)),""))</f>
        <v/>
      </c>
      <c r="K1474" s="97">
        <f>IF(OR(F1474="",J1474=""),"",F1474-J1474)</f>
        <v/>
      </c>
      <c r="L1474" s="86">
        <f>IF(OR(F1474="",J1474="",N(J1474)=0),"",IF(F1474/J1474&lt;=cfg_Crit,"CRITICAL",IF(F1474/J1474&lt;=cfg_Low,"LOW","OK")))</f>
        <v/>
      </c>
      <c r="M1474" s="98">
        <f>IF(B1474="","",DATE(YEAR(B1474),MONTH(B1474),1))</f>
        <v/>
      </c>
      <c r="N1474" s="86">
        <f>IF(OR(B1474="",D1474=""),"","CNT-"&amp;TEXT(ROW()-5,"00000"))</f>
        <v/>
      </c>
      <c r="O1474" s="86">
        <f>IF(P1474="","",D1474&amp;"|"&amp;P1474)</f>
        <v/>
      </c>
      <c r="P1474" s="86">
        <f>IF(OR(D1474="",F1474=""),"",COUNTIFS($D$6:D1474,D1474,$F$6:F1474,"&lt;&gt;"))</f>
        <v/>
      </c>
    </row>
    <row r="1475" ht="20" customHeight="1">
      <c r="B1475" s="93" t="n"/>
      <c r="C1475" s="94">
        <f>IF(B1475="","",WEEKNUM(B1475,21))</f>
        <v/>
      </c>
      <c r="D1475" s="95" t="n"/>
      <c r="E1475" s="86">
        <f>IF(D1475="","",IFERROR(INDEX(Eng_Item,MATCH(D1475,Eng_Label,0)),"not in list"))</f>
        <v/>
      </c>
      <c r="F1475" s="96" t="n"/>
      <c r="G1475" s="87">
        <f>IF(OR(P1475="",N(P1475)&lt;=1),"",INDEX($F$6:$F$3005,MATCH(D1475&amp;"|"&amp;(P1475-1),$O$6:$O$3005,0)))</f>
        <v/>
      </c>
      <c r="H1475" s="87">
        <f>IF(G1475="","",MAX(0,G1475-F1475))</f>
        <v/>
      </c>
      <c r="I1475" s="95" t="n"/>
      <c r="J1475" s="87">
        <f>IF(D1475="","",IFERROR(INDEX(Eng_PAR,MATCH(D1475,Eng_Label,0)),""))</f>
        <v/>
      </c>
      <c r="K1475" s="97">
        <f>IF(OR(F1475="",J1475=""),"",F1475-J1475)</f>
        <v/>
      </c>
      <c r="L1475" s="86">
        <f>IF(OR(F1475="",J1475="",N(J1475)=0),"",IF(F1475/J1475&lt;=cfg_Crit,"CRITICAL",IF(F1475/J1475&lt;=cfg_Low,"LOW","OK")))</f>
        <v/>
      </c>
      <c r="M1475" s="98">
        <f>IF(B1475="","",DATE(YEAR(B1475),MONTH(B1475),1))</f>
        <v/>
      </c>
      <c r="N1475" s="86">
        <f>IF(OR(B1475="",D1475=""),"","CNT-"&amp;TEXT(ROW()-5,"00000"))</f>
        <v/>
      </c>
      <c r="O1475" s="86">
        <f>IF(P1475="","",D1475&amp;"|"&amp;P1475)</f>
        <v/>
      </c>
      <c r="P1475" s="86">
        <f>IF(OR(D1475="",F1475=""),"",COUNTIFS($D$6:D1475,D1475,$F$6:F1475,"&lt;&gt;"))</f>
        <v/>
      </c>
    </row>
    <row r="1476" ht="20" customHeight="1">
      <c r="B1476" s="93" t="n"/>
      <c r="C1476" s="94">
        <f>IF(B1476="","",WEEKNUM(B1476,21))</f>
        <v/>
      </c>
      <c r="D1476" s="95" t="n"/>
      <c r="E1476" s="86">
        <f>IF(D1476="","",IFERROR(INDEX(Eng_Item,MATCH(D1476,Eng_Label,0)),"not in list"))</f>
        <v/>
      </c>
      <c r="F1476" s="96" t="n"/>
      <c r="G1476" s="87">
        <f>IF(OR(P1476="",N(P1476)&lt;=1),"",INDEX($F$6:$F$3005,MATCH(D1476&amp;"|"&amp;(P1476-1),$O$6:$O$3005,0)))</f>
        <v/>
      </c>
      <c r="H1476" s="87">
        <f>IF(G1476="","",MAX(0,G1476-F1476))</f>
        <v/>
      </c>
      <c r="I1476" s="95" t="n"/>
      <c r="J1476" s="87">
        <f>IF(D1476="","",IFERROR(INDEX(Eng_PAR,MATCH(D1476,Eng_Label,0)),""))</f>
        <v/>
      </c>
      <c r="K1476" s="97">
        <f>IF(OR(F1476="",J1476=""),"",F1476-J1476)</f>
        <v/>
      </c>
      <c r="L1476" s="86">
        <f>IF(OR(F1476="",J1476="",N(J1476)=0),"",IF(F1476/J1476&lt;=cfg_Crit,"CRITICAL",IF(F1476/J1476&lt;=cfg_Low,"LOW","OK")))</f>
        <v/>
      </c>
      <c r="M1476" s="98">
        <f>IF(B1476="","",DATE(YEAR(B1476),MONTH(B1476),1))</f>
        <v/>
      </c>
      <c r="N1476" s="86">
        <f>IF(OR(B1476="",D1476=""),"","CNT-"&amp;TEXT(ROW()-5,"00000"))</f>
        <v/>
      </c>
      <c r="O1476" s="86">
        <f>IF(P1476="","",D1476&amp;"|"&amp;P1476)</f>
        <v/>
      </c>
      <c r="P1476" s="86">
        <f>IF(OR(D1476="",F1476=""),"",COUNTIFS($D$6:D1476,D1476,$F$6:F1476,"&lt;&gt;"))</f>
        <v/>
      </c>
    </row>
    <row r="1477" ht="20" customHeight="1">
      <c r="B1477" s="93" t="n"/>
      <c r="C1477" s="94">
        <f>IF(B1477="","",WEEKNUM(B1477,21))</f>
        <v/>
      </c>
      <c r="D1477" s="95" t="n"/>
      <c r="E1477" s="86">
        <f>IF(D1477="","",IFERROR(INDEX(Eng_Item,MATCH(D1477,Eng_Label,0)),"not in list"))</f>
        <v/>
      </c>
      <c r="F1477" s="96" t="n"/>
      <c r="G1477" s="87">
        <f>IF(OR(P1477="",N(P1477)&lt;=1),"",INDEX($F$6:$F$3005,MATCH(D1477&amp;"|"&amp;(P1477-1),$O$6:$O$3005,0)))</f>
        <v/>
      </c>
      <c r="H1477" s="87">
        <f>IF(G1477="","",MAX(0,G1477-F1477))</f>
        <v/>
      </c>
      <c r="I1477" s="95" t="n"/>
      <c r="J1477" s="87">
        <f>IF(D1477="","",IFERROR(INDEX(Eng_PAR,MATCH(D1477,Eng_Label,0)),""))</f>
        <v/>
      </c>
      <c r="K1477" s="97">
        <f>IF(OR(F1477="",J1477=""),"",F1477-J1477)</f>
        <v/>
      </c>
      <c r="L1477" s="86">
        <f>IF(OR(F1477="",J1477="",N(J1477)=0),"",IF(F1477/J1477&lt;=cfg_Crit,"CRITICAL",IF(F1477/J1477&lt;=cfg_Low,"LOW","OK")))</f>
        <v/>
      </c>
      <c r="M1477" s="98">
        <f>IF(B1477="","",DATE(YEAR(B1477),MONTH(B1477),1))</f>
        <v/>
      </c>
      <c r="N1477" s="86">
        <f>IF(OR(B1477="",D1477=""),"","CNT-"&amp;TEXT(ROW()-5,"00000"))</f>
        <v/>
      </c>
      <c r="O1477" s="86">
        <f>IF(P1477="","",D1477&amp;"|"&amp;P1477)</f>
        <v/>
      </c>
      <c r="P1477" s="86">
        <f>IF(OR(D1477="",F1477=""),"",COUNTIFS($D$6:D1477,D1477,$F$6:F1477,"&lt;&gt;"))</f>
        <v/>
      </c>
    </row>
    <row r="1478" ht="20" customHeight="1">
      <c r="B1478" s="93" t="n"/>
      <c r="C1478" s="94">
        <f>IF(B1478="","",WEEKNUM(B1478,21))</f>
        <v/>
      </c>
      <c r="D1478" s="95" t="n"/>
      <c r="E1478" s="86">
        <f>IF(D1478="","",IFERROR(INDEX(Eng_Item,MATCH(D1478,Eng_Label,0)),"not in list"))</f>
        <v/>
      </c>
      <c r="F1478" s="96" t="n"/>
      <c r="G1478" s="87">
        <f>IF(OR(P1478="",N(P1478)&lt;=1),"",INDEX($F$6:$F$3005,MATCH(D1478&amp;"|"&amp;(P1478-1),$O$6:$O$3005,0)))</f>
        <v/>
      </c>
      <c r="H1478" s="87">
        <f>IF(G1478="","",MAX(0,G1478-F1478))</f>
        <v/>
      </c>
      <c r="I1478" s="95" t="n"/>
      <c r="J1478" s="87">
        <f>IF(D1478="","",IFERROR(INDEX(Eng_PAR,MATCH(D1478,Eng_Label,0)),""))</f>
        <v/>
      </c>
      <c r="K1478" s="97">
        <f>IF(OR(F1478="",J1478=""),"",F1478-J1478)</f>
        <v/>
      </c>
      <c r="L1478" s="86">
        <f>IF(OR(F1478="",J1478="",N(J1478)=0),"",IF(F1478/J1478&lt;=cfg_Crit,"CRITICAL",IF(F1478/J1478&lt;=cfg_Low,"LOW","OK")))</f>
        <v/>
      </c>
      <c r="M1478" s="98">
        <f>IF(B1478="","",DATE(YEAR(B1478),MONTH(B1478),1))</f>
        <v/>
      </c>
      <c r="N1478" s="86">
        <f>IF(OR(B1478="",D1478=""),"","CNT-"&amp;TEXT(ROW()-5,"00000"))</f>
        <v/>
      </c>
      <c r="O1478" s="86">
        <f>IF(P1478="","",D1478&amp;"|"&amp;P1478)</f>
        <v/>
      </c>
      <c r="P1478" s="86">
        <f>IF(OR(D1478="",F1478=""),"",COUNTIFS($D$6:D1478,D1478,$F$6:F1478,"&lt;&gt;"))</f>
        <v/>
      </c>
    </row>
    <row r="1479" ht="20" customHeight="1">
      <c r="B1479" s="93" t="n"/>
      <c r="C1479" s="94">
        <f>IF(B1479="","",WEEKNUM(B1479,21))</f>
        <v/>
      </c>
      <c r="D1479" s="95" t="n"/>
      <c r="E1479" s="86">
        <f>IF(D1479="","",IFERROR(INDEX(Eng_Item,MATCH(D1479,Eng_Label,0)),"not in list"))</f>
        <v/>
      </c>
      <c r="F1479" s="96" t="n"/>
      <c r="G1479" s="87">
        <f>IF(OR(P1479="",N(P1479)&lt;=1),"",INDEX($F$6:$F$3005,MATCH(D1479&amp;"|"&amp;(P1479-1),$O$6:$O$3005,0)))</f>
        <v/>
      </c>
      <c r="H1479" s="87">
        <f>IF(G1479="","",MAX(0,G1479-F1479))</f>
        <v/>
      </c>
      <c r="I1479" s="95" t="n"/>
      <c r="J1479" s="87">
        <f>IF(D1479="","",IFERROR(INDEX(Eng_PAR,MATCH(D1479,Eng_Label,0)),""))</f>
        <v/>
      </c>
      <c r="K1479" s="97">
        <f>IF(OR(F1479="",J1479=""),"",F1479-J1479)</f>
        <v/>
      </c>
      <c r="L1479" s="86">
        <f>IF(OR(F1479="",J1479="",N(J1479)=0),"",IF(F1479/J1479&lt;=cfg_Crit,"CRITICAL",IF(F1479/J1479&lt;=cfg_Low,"LOW","OK")))</f>
        <v/>
      </c>
      <c r="M1479" s="98">
        <f>IF(B1479="","",DATE(YEAR(B1479),MONTH(B1479),1))</f>
        <v/>
      </c>
      <c r="N1479" s="86">
        <f>IF(OR(B1479="",D1479=""),"","CNT-"&amp;TEXT(ROW()-5,"00000"))</f>
        <v/>
      </c>
      <c r="O1479" s="86">
        <f>IF(P1479="","",D1479&amp;"|"&amp;P1479)</f>
        <v/>
      </c>
      <c r="P1479" s="86">
        <f>IF(OR(D1479="",F1479=""),"",COUNTIFS($D$6:D1479,D1479,$F$6:F1479,"&lt;&gt;"))</f>
        <v/>
      </c>
    </row>
    <row r="1480" ht="20" customHeight="1">
      <c r="B1480" s="93" t="n"/>
      <c r="C1480" s="94">
        <f>IF(B1480="","",WEEKNUM(B1480,21))</f>
        <v/>
      </c>
      <c r="D1480" s="95" t="n"/>
      <c r="E1480" s="86">
        <f>IF(D1480="","",IFERROR(INDEX(Eng_Item,MATCH(D1480,Eng_Label,0)),"not in list"))</f>
        <v/>
      </c>
      <c r="F1480" s="96" t="n"/>
      <c r="G1480" s="87">
        <f>IF(OR(P1480="",N(P1480)&lt;=1),"",INDEX($F$6:$F$3005,MATCH(D1480&amp;"|"&amp;(P1480-1),$O$6:$O$3005,0)))</f>
        <v/>
      </c>
      <c r="H1480" s="87">
        <f>IF(G1480="","",MAX(0,G1480-F1480))</f>
        <v/>
      </c>
      <c r="I1480" s="95" t="n"/>
      <c r="J1480" s="87">
        <f>IF(D1480="","",IFERROR(INDEX(Eng_PAR,MATCH(D1480,Eng_Label,0)),""))</f>
        <v/>
      </c>
      <c r="K1480" s="97">
        <f>IF(OR(F1480="",J1480=""),"",F1480-J1480)</f>
        <v/>
      </c>
      <c r="L1480" s="86">
        <f>IF(OR(F1480="",J1480="",N(J1480)=0),"",IF(F1480/J1480&lt;=cfg_Crit,"CRITICAL",IF(F1480/J1480&lt;=cfg_Low,"LOW","OK")))</f>
        <v/>
      </c>
      <c r="M1480" s="98">
        <f>IF(B1480="","",DATE(YEAR(B1480),MONTH(B1480),1))</f>
        <v/>
      </c>
      <c r="N1480" s="86">
        <f>IF(OR(B1480="",D1480=""),"","CNT-"&amp;TEXT(ROW()-5,"00000"))</f>
        <v/>
      </c>
      <c r="O1480" s="86">
        <f>IF(P1480="","",D1480&amp;"|"&amp;P1480)</f>
        <v/>
      </c>
      <c r="P1480" s="86">
        <f>IF(OR(D1480="",F1480=""),"",COUNTIFS($D$6:D1480,D1480,$F$6:F1480,"&lt;&gt;"))</f>
        <v/>
      </c>
    </row>
    <row r="1481" ht="20" customHeight="1">
      <c r="B1481" s="93" t="n"/>
      <c r="C1481" s="94">
        <f>IF(B1481="","",WEEKNUM(B1481,21))</f>
        <v/>
      </c>
      <c r="D1481" s="95" t="n"/>
      <c r="E1481" s="86">
        <f>IF(D1481="","",IFERROR(INDEX(Eng_Item,MATCH(D1481,Eng_Label,0)),"not in list"))</f>
        <v/>
      </c>
      <c r="F1481" s="96" t="n"/>
      <c r="G1481" s="87">
        <f>IF(OR(P1481="",N(P1481)&lt;=1),"",INDEX($F$6:$F$3005,MATCH(D1481&amp;"|"&amp;(P1481-1),$O$6:$O$3005,0)))</f>
        <v/>
      </c>
      <c r="H1481" s="87">
        <f>IF(G1481="","",MAX(0,G1481-F1481))</f>
        <v/>
      </c>
      <c r="I1481" s="95" t="n"/>
      <c r="J1481" s="87">
        <f>IF(D1481="","",IFERROR(INDEX(Eng_PAR,MATCH(D1481,Eng_Label,0)),""))</f>
        <v/>
      </c>
      <c r="K1481" s="97">
        <f>IF(OR(F1481="",J1481=""),"",F1481-J1481)</f>
        <v/>
      </c>
      <c r="L1481" s="86">
        <f>IF(OR(F1481="",J1481="",N(J1481)=0),"",IF(F1481/J1481&lt;=cfg_Crit,"CRITICAL",IF(F1481/J1481&lt;=cfg_Low,"LOW","OK")))</f>
        <v/>
      </c>
      <c r="M1481" s="98">
        <f>IF(B1481="","",DATE(YEAR(B1481),MONTH(B1481),1))</f>
        <v/>
      </c>
      <c r="N1481" s="86">
        <f>IF(OR(B1481="",D1481=""),"","CNT-"&amp;TEXT(ROW()-5,"00000"))</f>
        <v/>
      </c>
      <c r="O1481" s="86">
        <f>IF(P1481="","",D1481&amp;"|"&amp;P1481)</f>
        <v/>
      </c>
      <c r="P1481" s="86">
        <f>IF(OR(D1481="",F1481=""),"",COUNTIFS($D$6:D1481,D1481,$F$6:F1481,"&lt;&gt;"))</f>
        <v/>
      </c>
    </row>
    <row r="1482" ht="20" customHeight="1">
      <c r="B1482" s="93" t="n"/>
      <c r="C1482" s="94">
        <f>IF(B1482="","",WEEKNUM(B1482,21))</f>
        <v/>
      </c>
      <c r="D1482" s="95" t="n"/>
      <c r="E1482" s="86">
        <f>IF(D1482="","",IFERROR(INDEX(Eng_Item,MATCH(D1482,Eng_Label,0)),"not in list"))</f>
        <v/>
      </c>
      <c r="F1482" s="96" t="n"/>
      <c r="G1482" s="87">
        <f>IF(OR(P1482="",N(P1482)&lt;=1),"",INDEX($F$6:$F$3005,MATCH(D1482&amp;"|"&amp;(P1482-1),$O$6:$O$3005,0)))</f>
        <v/>
      </c>
      <c r="H1482" s="87">
        <f>IF(G1482="","",MAX(0,G1482-F1482))</f>
        <v/>
      </c>
      <c r="I1482" s="95" t="n"/>
      <c r="J1482" s="87">
        <f>IF(D1482="","",IFERROR(INDEX(Eng_PAR,MATCH(D1482,Eng_Label,0)),""))</f>
        <v/>
      </c>
      <c r="K1482" s="97">
        <f>IF(OR(F1482="",J1482=""),"",F1482-J1482)</f>
        <v/>
      </c>
      <c r="L1482" s="86">
        <f>IF(OR(F1482="",J1482="",N(J1482)=0),"",IF(F1482/J1482&lt;=cfg_Crit,"CRITICAL",IF(F1482/J1482&lt;=cfg_Low,"LOW","OK")))</f>
        <v/>
      </c>
      <c r="M1482" s="98">
        <f>IF(B1482="","",DATE(YEAR(B1482),MONTH(B1482),1))</f>
        <v/>
      </c>
      <c r="N1482" s="86">
        <f>IF(OR(B1482="",D1482=""),"","CNT-"&amp;TEXT(ROW()-5,"00000"))</f>
        <v/>
      </c>
      <c r="O1482" s="86">
        <f>IF(P1482="","",D1482&amp;"|"&amp;P1482)</f>
        <v/>
      </c>
      <c r="P1482" s="86">
        <f>IF(OR(D1482="",F1482=""),"",COUNTIFS($D$6:D1482,D1482,$F$6:F1482,"&lt;&gt;"))</f>
        <v/>
      </c>
    </row>
    <row r="1483" ht="20" customHeight="1">
      <c r="B1483" s="93" t="n"/>
      <c r="C1483" s="94">
        <f>IF(B1483="","",WEEKNUM(B1483,21))</f>
        <v/>
      </c>
      <c r="D1483" s="95" t="n"/>
      <c r="E1483" s="86">
        <f>IF(D1483="","",IFERROR(INDEX(Eng_Item,MATCH(D1483,Eng_Label,0)),"not in list"))</f>
        <v/>
      </c>
      <c r="F1483" s="96" t="n"/>
      <c r="G1483" s="87">
        <f>IF(OR(P1483="",N(P1483)&lt;=1),"",INDEX($F$6:$F$3005,MATCH(D1483&amp;"|"&amp;(P1483-1),$O$6:$O$3005,0)))</f>
        <v/>
      </c>
      <c r="H1483" s="87">
        <f>IF(G1483="","",MAX(0,G1483-F1483))</f>
        <v/>
      </c>
      <c r="I1483" s="95" t="n"/>
      <c r="J1483" s="87">
        <f>IF(D1483="","",IFERROR(INDEX(Eng_PAR,MATCH(D1483,Eng_Label,0)),""))</f>
        <v/>
      </c>
      <c r="K1483" s="97">
        <f>IF(OR(F1483="",J1483=""),"",F1483-J1483)</f>
        <v/>
      </c>
      <c r="L1483" s="86">
        <f>IF(OR(F1483="",J1483="",N(J1483)=0),"",IF(F1483/J1483&lt;=cfg_Crit,"CRITICAL",IF(F1483/J1483&lt;=cfg_Low,"LOW","OK")))</f>
        <v/>
      </c>
      <c r="M1483" s="98">
        <f>IF(B1483="","",DATE(YEAR(B1483),MONTH(B1483),1))</f>
        <v/>
      </c>
      <c r="N1483" s="86">
        <f>IF(OR(B1483="",D1483=""),"","CNT-"&amp;TEXT(ROW()-5,"00000"))</f>
        <v/>
      </c>
      <c r="O1483" s="86">
        <f>IF(P1483="","",D1483&amp;"|"&amp;P1483)</f>
        <v/>
      </c>
      <c r="P1483" s="86">
        <f>IF(OR(D1483="",F1483=""),"",COUNTIFS($D$6:D1483,D1483,$F$6:F1483,"&lt;&gt;"))</f>
        <v/>
      </c>
    </row>
    <row r="1484" ht="20" customHeight="1">
      <c r="B1484" s="93" t="n"/>
      <c r="C1484" s="94">
        <f>IF(B1484="","",WEEKNUM(B1484,21))</f>
        <v/>
      </c>
      <c r="D1484" s="95" t="n"/>
      <c r="E1484" s="86">
        <f>IF(D1484="","",IFERROR(INDEX(Eng_Item,MATCH(D1484,Eng_Label,0)),"not in list"))</f>
        <v/>
      </c>
      <c r="F1484" s="96" t="n"/>
      <c r="G1484" s="87">
        <f>IF(OR(P1484="",N(P1484)&lt;=1),"",INDEX($F$6:$F$3005,MATCH(D1484&amp;"|"&amp;(P1484-1),$O$6:$O$3005,0)))</f>
        <v/>
      </c>
      <c r="H1484" s="87">
        <f>IF(G1484="","",MAX(0,G1484-F1484))</f>
        <v/>
      </c>
      <c r="I1484" s="95" t="n"/>
      <c r="J1484" s="87">
        <f>IF(D1484="","",IFERROR(INDEX(Eng_PAR,MATCH(D1484,Eng_Label,0)),""))</f>
        <v/>
      </c>
      <c r="K1484" s="97">
        <f>IF(OR(F1484="",J1484=""),"",F1484-J1484)</f>
        <v/>
      </c>
      <c r="L1484" s="86">
        <f>IF(OR(F1484="",J1484="",N(J1484)=0),"",IF(F1484/J1484&lt;=cfg_Crit,"CRITICAL",IF(F1484/J1484&lt;=cfg_Low,"LOW","OK")))</f>
        <v/>
      </c>
      <c r="M1484" s="98">
        <f>IF(B1484="","",DATE(YEAR(B1484),MONTH(B1484),1))</f>
        <v/>
      </c>
      <c r="N1484" s="86">
        <f>IF(OR(B1484="",D1484=""),"","CNT-"&amp;TEXT(ROW()-5,"00000"))</f>
        <v/>
      </c>
      <c r="O1484" s="86">
        <f>IF(P1484="","",D1484&amp;"|"&amp;P1484)</f>
        <v/>
      </c>
      <c r="P1484" s="86">
        <f>IF(OR(D1484="",F1484=""),"",COUNTIFS($D$6:D1484,D1484,$F$6:F1484,"&lt;&gt;"))</f>
        <v/>
      </c>
    </row>
    <row r="1485" ht="20" customHeight="1">
      <c r="B1485" s="93" t="n"/>
      <c r="C1485" s="94">
        <f>IF(B1485="","",WEEKNUM(B1485,21))</f>
        <v/>
      </c>
      <c r="D1485" s="95" t="n"/>
      <c r="E1485" s="86">
        <f>IF(D1485="","",IFERROR(INDEX(Eng_Item,MATCH(D1485,Eng_Label,0)),"not in list"))</f>
        <v/>
      </c>
      <c r="F1485" s="96" t="n"/>
      <c r="G1485" s="87">
        <f>IF(OR(P1485="",N(P1485)&lt;=1),"",INDEX($F$6:$F$3005,MATCH(D1485&amp;"|"&amp;(P1485-1),$O$6:$O$3005,0)))</f>
        <v/>
      </c>
      <c r="H1485" s="87">
        <f>IF(G1485="","",MAX(0,G1485-F1485))</f>
        <v/>
      </c>
      <c r="I1485" s="95" t="n"/>
      <c r="J1485" s="87">
        <f>IF(D1485="","",IFERROR(INDEX(Eng_PAR,MATCH(D1485,Eng_Label,0)),""))</f>
        <v/>
      </c>
      <c r="K1485" s="97">
        <f>IF(OR(F1485="",J1485=""),"",F1485-J1485)</f>
        <v/>
      </c>
      <c r="L1485" s="86">
        <f>IF(OR(F1485="",J1485="",N(J1485)=0),"",IF(F1485/J1485&lt;=cfg_Crit,"CRITICAL",IF(F1485/J1485&lt;=cfg_Low,"LOW","OK")))</f>
        <v/>
      </c>
      <c r="M1485" s="98">
        <f>IF(B1485="","",DATE(YEAR(B1485),MONTH(B1485),1))</f>
        <v/>
      </c>
      <c r="N1485" s="86">
        <f>IF(OR(B1485="",D1485=""),"","CNT-"&amp;TEXT(ROW()-5,"00000"))</f>
        <v/>
      </c>
      <c r="O1485" s="86">
        <f>IF(P1485="","",D1485&amp;"|"&amp;P1485)</f>
        <v/>
      </c>
      <c r="P1485" s="86">
        <f>IF(OR(D1485="",F1485=""),"",COUNTIFS($D$6:D1485,D1485,$F$6:F1485,"&lt;&gt;"))</f>
        <v/>
      </c>
    </row>
    <row r="1486" ht="20" customHeight="1">
      <c r="B1486" s="93" t="n"/>
      <c r="C1486" s="94">
        <f>IF(B1486="","",WEEKNUM(B1486,21))</f>
        <v/>
      </c>
      <c r="D1486" s="95" t="n"/>
      <c r="E1486" s="86">
        <f>IF(D1486="","",IFERROR(INDEX(Eng_Item,MATCH(D1486,Eng_Label,0)),"not in list"))</f>
        <v/>
      </c>
      <c r="F1486" s="96" t="n"/>
      <c r="G1486" s="87">
        <f>IF(OR(P1486="",N(P1486)&lt;=1),"",INDEX($F$6:$F$3005,MATCH(D1486&amp;"|"&amp;(P1486-1),$O$6:$O$3005,0)))</f>
        <v/>
      </c>
      <c r="H1486" s="87">
        <f>IF(G1486="","",MAX(0,G1486-F1486))</f>
        <v/>
      </c>
      <c r="I1486" s="95" t="n"/>
      <c r="J1486" s="87">
        <f>IF(D1486="","",IFERROR(INDEX(Eng_PAR,MATCH(D1486,Eng_Label,0)),""))</f>
        <v/>
      </c>
      <c r="K1486" s="97">
        <f>IF(OR(F1486="",J1486=""),"",F1486-J1486)</f>
        <v/>
      </c>
      <c r="L1486" s="86">
        <f>IF(OR(F1486="",J1486="",N(J1486)=0),"",IF(F1486/J1486&lt;=cfg_Crit,"CRITICAL",IF(F1486/J1486&lt;=cfg_Low,"LOW","OK")))</f>
        <v/>
      </c>
      <c r="M1486" s="98">
        <f>IF(B1486="","",DATE(YEAR(B1486),MONTH(B1486),1))</f>
        <v/>
      </c>
      <c r="N1486" s="86">
        <f>IF(OR(B1486="",D1486=""),"","CNT-"&amp;TEXT(ROW()-5,"00000"))</f>
        <v/>
      </c>
      <c r="O1486" s="86">
        <f>IF(P1486="","",D1486&amp;"|"&amp;P1486)</f>
        <v/>
      </c>
      <c r="P1486" s="86">
        <f>IF(OR(D1486="",F1486=""),"",COUNTIFS($D$6:D1486,D1486,$F$6:F1486,"&lt;&gt;"))</f>
        <v/>
      </c>
    </row>
    <row r="1487" ht="20" customHeight="1">
      <c r="B1487" s="93" t="n"/>
      <c r="C1487" s="94">
        <f>IF(B1487="","",WEEKNUM(B1487,21))</f>
        <v/>
      </c>
      <c r="D1487" s="95" t="n"/>
      <c r="E1487" s="86">
        <f>IF(D1487="","",IFERROR(INDEX(Eng_Item,MATCH(D1487,Eng_Label,0)),"not in list"))</f>
        <v/>
      </c>
      <c r="F1487" s="96" t="n"/>
      <c r="G1487" s="87">
        <f>IF(OR(P1487="",N(P1487)&lt;=1),"",INDEX($F$6:$F$3005,MATCH(D1487&amp;"|"&amp;(P1487-1),$O$6:$O$3005,0)))</f>
        <v/>
      </c>
      <c r="H1487" s="87">
        <f>IF(G1487="","",MAX(0,G1487-F1487))</f>
        <v/>
      </c>
      <c r="I1487" s="95" t="n"/>
      <c r="J1487" s="87">
        <f>IF(D1487="","",IFERROR(INDEX(Eng_PAR,MATCH(D1487,Eng_Label,0)),""))</f>
        <v/>
      </c>
      <c r="K1487" s="97">
        <f>IF(OR(F1487="",J1487=""),"",F1487-J1487)</f>
        <v/>
      </c>
      <c r="L1487" s="86">
        <f>IF(OR(F1487="",J1487="",N(J1487)=0),"",IF(F1487/J1487&lt;=cfg_Crit,"CRITICAL",IF(F1487/J1487&lt;=cfg_Low,"LOW","OK")))</f>
        <v/>
      </c>
      <c r="M1487" s="98">
        <f>IF(B1487="","",DATE(YEAR(B1487),MONTH(B1487),1))</f>
        <v/>
      </c>
      <c r="N1487" s="86">
        <f>IF(OR(B1487="",D1487=""),"","CNT-"&amp;TEXT(ROW()-5,"00000"))</f>
        <v/>
      </c>
      <c r="O1487" s="86">
        <f>IF(P1487="","",D1487&amp;"|"&amp;P1487)</f>
        <v/>
      </c>
      <c r="P1487" s="86">
        <f>IF(OR(D1487="",F1487=""),"",COUNTIFS($D$6:D1487,D1487,$F$6:F1487,"&lt;&gt;"))</f>
        <v/>
      </c>
    </row>
    <row r="1488" ht="20" customHeight="1">
      <c r="B1488" s="93" t="n"/>
      <c r="C1488" s="94">
        <f>IF(B1488="","",WEEKNUM(B1488,21))</f>
        <v/>
      </c>
      <c r="D1488" s="95" t="n"/>
      <c r="E1488" s="86">
        <f>IF(D1488="","",IFERROR(INDEX(Eng_Item,MATCH(D1488,Eng_Label,0)),"not in list"))</f>
        <v/>
      </c>
      <c r="F1488" s="96" t="n"/>
      <c r="G1488" s="87">
        <f>IF(OR(P1488="",N(P1488)&lt;=1),"",INDEX($F$6:$F$3005,MATCH(D1488&amp;"|"&amp;(P1488-1),$O$6:$O$3005,0)))</f>
        <v/>
      </c>
      <c r="H1488" s="87">
        <f>IF(G1488="","",MAX(0,G1488-F1488))</f>
        <v/>
      </c>
      <c r="I1488" s="95" t="n"/>
      <c r="J1488" s="87">
        <f>IF(D1488="","",IFERROR(INDEX(Eng_PAR,MATCH(D1488,Eng_Label,0)),""))</f>
        <v/>
      </c>
      <c r="K1488" s="97">
        <f>IF(OR(F1488="",J1488=""),"",F1488-J1488)</f>
        <v/>
      </c>
      <c r="L1488" s="86">
        <f>IF(OR(F1488="",J1488="",N(J1488)=0),"",IF(F1488/J1488&lt;=cfg_Crit,"CRITICAL",IF(F1488/J1488&lt;=cfg_Low,"LOW","OK")))</f>
        <v/>
      </c>
      <c r="M1488" s="98">
        <f>IF(B1488="","",DATE(YEAR(B1488),MONTH(B1488),1))</f>
        <v/>
      </c>
      <c r="N1488" s="86">
        <f>IF(OR(B1488="",D1488=""),"","CNT-"&amp;TEXT(ROW()-5,"00000"))</f>
        <v/>
      </c>
      <c r="O1488" s="86">
        <f>IF(P1488="","",D1488&amp;"|"&amp;P1488)</f>
        <v/>
      </c>
      <c r="P1488" s="86">
        <f>IF(OR(D1488="",F1488=""),"",COUNTIFS($D$6:D1488,D1488,$F$6:F1488,"&lt;&gt;"))</f>
        <v/>
      </c>
    </row>
    <row r="1489" ht="20" customHeight="1">
      <c r="B1489" s="93" t="n"/>
      <c r="C1489" s="94">
        <f>IF(B1489="","",WEEKNUM(B1489,21))</f>
        <v/>
      </c>
      <c r="D1489" s="95" t="n"/>
      <c r="E1489" s="86">
        <f>IF(D1489="","",IFERROR(INDEX(Eng_Item,MATCH(D1489,Eng_Label,0)),"not in list"))</f>
        <v/>
      </c>
      <c r="F1489" s="96" t="n"/>
      <c r="G1489" s="87">
        <f>IF(OR(P1489="",N(P1489)&lt;=1),"",INDEX($F$6:$F$3005,MATCH(D1489&amp;"|"&amp;(P1489-1),$O$6:$O$3005,0)))</f>
        <v/>
      </c>
      <c r="H1489" s="87">
        <f>IF(G1489="","",MAX(0,G1489-F1489))</f>
        <v/>
      </c>
      <c r="I1489" s="95" t="n"/>
      <c r="J1489" s="87">
        <f>IF(D1489="","",IFERROR(INDEX(Eng_PAR,MATCH(D1489,Eng_Label,0)),""))</f>
        <v/>
      </c>
      <c r="K1489" s="97">
        <f>IF(OR(F1489="",J1489=""),"",F1489-J1489)</f>
        <v/>
      </c>
      <c r="L1489" s="86">
        <f>IF(OR(F1489="",J1489="",N(J1489)=0),"",IF(F1489/J1489&lt;=cfg_Crit,"CRITICAL",IF(F1489/J1489&lt;=cfg_Low,"LOW","OK")))</f>
        <v/>
      </c>
      <c r="M1489" s="98">
        <f>IF(B1489="","",DATE(YEAR(B1489),MONTH(B1489),1))</f>
        <v/>
      </c>
      <c r="N1489" s="86">
        <f>IF(OR(B1489="",D1489=""),"","CNT-"&amp;TEXT(ROW()-5,"00000"))</f>
        <v/>
      </c>
      <c r="O1489" s="86">
        <f>IF(P1489="","",D1489&amp;"|"&amp;P1489)</f>
        <v/>
      </c>
      <c r="P1489" s="86">
        <f>IF(OR(D1489="",F1489=""),"",COUNTIFS($D$6:D1489,D1489,$F$6:F1489,"&lt;&gt;"))</f>
        <v/>
      </c>
    </row>
    <row r="1490" ht="20" customHeight="1">
      <c r="B1490" s="93" t="n"/>
      <c r="C1490" s="94">
        <f>IF(B1490="","",WEEKNUM(B1490,21))</f>
        <v/>
      </c>
      <c r="D1490" s="95" t="n"/>
      <c r="E1490" s="86">
        <f>IF(D1490="","",IFERROR(INDEX(Eng_Item,MATCH(D1490,Eng_Label,0)),"not in list"))</f>
        <v/>
      </c>
      <c r="F1490" s="96" t="n"/>
      <c r="G1490" s="87">
        <f>IF(OR(P1490="",N(P1490)&lt;=1),"",INDEX($F$6:$F$3005,MATCH(D1490&amp;"|"&amp;(P1490-1),$O$6:$O$3005,0)))</f>
        <v/>
      </c>
      <c r="H1490" s="87">
        <f>IF(G1490="","",MAX(0,G1490-F1490))</f>
        <v/>
      </c>
      <c r="I1490" s="95" t="n"/>
      <c r="J1490" s="87">
        <f>IF(D1490="","",IFERROR(INDEX(Eng_PAR,MATCH(D1490,Eng_Label,0)),""))</f>
        <v/>
      </c>
      <c r="K1490" s="97">
        <f>IF(OR(F1490="",J1490=""),"",F1490-J1490)</f>
        <v/>
      </c>
      <c r="L1490" s="86">
        <f>IF(OR(F1490="",J1490="",N(J1490)=0),"",IF(F1490/J1490&lt;=cfg_Crit,"CRITICAL",IF(F1490/J1490&lt;=cfg_Low,"LOW","OK")))</f>
        <v/>
      </c>
      <c r="M1490" s="98">
        <f>IF(B1490="","",DATE(YEAR(B1490),MONTH(B1490),1))</f>
        <v/>
      </c>
      <c r="N1490" s="86">
        <f>IF(OR(B1490="",D1490=""),"","CNT-"&amp;TEXT(ROW()-5,"00000"))</f>
        <v/>
      </c>
      <c r="O1490" s="86">
        <f>IF(P1490="","",D1490&amp;"|"&amp;P1490)</f>
        <v/>
      </c>
      <c r="P1490" s="86">
        <f>IF(OR(D1490="",F1490=""),"",COUNTIFS($D$6:D1490,D1490,$F$6:F1490,"&lt;&gt;"))</f>
        <v/>
      </c>
    </row>
    <row r="1491" ht="20" customHeight="1">
      <c r="B1491" s="93" t="n"/>
      <c r="C1491" s="94">
        <f>IF(B1491="","",WEEKNUM(B1491,21))</f>
        <v/>
      </c>
      <c r="D1491" s="95" t="n"/>
      <c r="E1491" s="86">
        <f>IF(D1491="","",IFERROR(INDEX(Eng_Item,MATCH(D1491,Eng_Label,0)),"not in list"))</f>
        <v/>
      </c>
      <c r="F1491" s="96" t="n"/>
      <c r="G1491" s="87">
        <f>IF(OR(P1491="",N(P1491)&lt;=1),"",INDEX($F$6:$F$3005,MATCH(D1491&amp;"|"&amp;(P1491-1),$O$6:$O$3005,0)))</f>
        <v/>
      </c>
      <c r="H1491" s="87">
        <f>IF(G1491="","",MAX(0,G1491-F1491))</f>
        <v/>
      </c>
      <c r="I1491" s="95" t="n"/>
      <c r="J1491" s="87">
        <f>IF(D1491="","",IFERROR(INDEX(Eng_PAR,MATCH(D1491,Eng_Label,0)),""))</f>
        <v/>
      </c>
      <c r="K1491" s="97">
        <f>IF(OR(F1491="",J1491=""),"",F1491-J1491)</f>
        <v/>
      </c>
      <c r="L1491" s="86">
        <f>IF(OR(F1491="",J1491="",N(J1491)=0),"",IF(F1491/J1491&lt;=cfg_Crit,"CRITICAL",IF(F1491/J1491&lt;=cfg_Low,"LOW","OK")))</f>
        <v/>
      </c>
      <c r="M1491" s="98">
        <f>IF(B1491="","",DATE(YEAR(B1491),MONTH(B1491),1))</f>
        <v/>
      </c>
      <c r="N1491" s="86">
        <f>IF(OR(B1491="",D1491=""),"","CNT-"&amp;TEXT(ROW()-5,"00000"))</f>
        <v/>
      </c>
      <c r="O1491" s="86">
        <f>IF(P1491="","",D1491&amp;"|"&amp;P1491)</f>
        <v/>
      </c>
      <c r="P1491" s="86">
        <f>IF(OR(D1491="",F1491=""),"",COUNTIFS($D$6:D1491,D1491,$F$6:F1491,"&lt;&gt;"))</f>
        <v/>
      </c>
    </row>
    <row r="1492" ht="20" customHeight="1">
      <c r="B1492" s="93" t="n"/>
      <c r="C1492" s="94">
        <f>IF(B1492="","",WEEKNUM(B1492,21))</f>
        <v/>
      </c>
      <c r="D1492" s="95" t="n"/>
      <c r="E1492" s="86">
        <f>IF(D1492="","",IFERROR(INDEX(Eng_Item,MATCH(D1492,Eng_Label,0)),"not in list"))</f>
        <v/>
      </c>
      <c r="F1492" s="96" t="n"/>
      <c r="G1492" s="87">
        <f>IF(OR(P1492="",N(P1492)&lt;=1),"",INDEX($F$6:$F$3005,MATCH(D1492&amp;"|"&amp;(P1492-1),$O$6:$O$3005,0)))</f>
        <v/>
      </c>
      <c r="H1492" s="87">
        <f>IF(G1492="","",MAX(0,G1492-F1492))</f>
        <v/>
      </c>
      <c r="I1492" s="95" t="n"/>
      <c r="J1492" s="87">
        <f>IF(D1492="","",IFERROR(INDEX(Eng_PAR,MATCH(D1492,Eng_Label,0)),""))</f>
        <v/>
      </c>
      <c r="K1492" s="97">
        <f>IF(OR(F1492="",J1492=""),"",F1492-J1492)</f>
        <v/>
      </c>
      <c r="L1492" s="86">
        <f>IF(OR(F1492="",J1492="",N(J1492)=0),"",IF(F1492/J1492&lt;=cfg_Crit,"CRITICAL",IF(F1492/J1492&lt;=cfg_Low,"LOW","OK")))</f>
        <v/>
      </c>
      <c r="M1492" s="98">
        <f>IF(B1492="","",DATE(YEAR(B1492),MONTH(B1492),1))</f>
        <v/>
      </c>
      <c r="N1492" s="86">
        <f>IF(OR(B1492="",D1492=""),"","CNT-"&amp;TEXT(ROW()-5,"00000"))</f>
        <v/>
      </c>
      <c r="O1492" s="86">
        <f>IF(P1492="","",D1492&amp;"|"&amp;P1492)</f>
        <v/>
      </c>
      <c r="P1492" s="86">
        <f>IF(OR(D1492="",F1492=""),"",COUNTIFS($D$6:D1492,D1492,$F$6:F1492,"&lt;&gt;"))</f>
        <v/>
      </c>
    </row>
    <row r="1493" ht="20" customHeight="1">
      <c r="B1493" s="93" t="n"/>
      <c r="C1493" s="94">
        <f>IF(B1493="","",WEEKNUM(B1493,21))</f>
        <v/>
      </c>
      <c r="D1493" s="95" t="n"/>
      <c r="E1493" s="86">
        <f>IF(D1493="","",IFERROR(INDEX(Eng_Item,MATCH(D1493,Eng_Label,0)),"not in list"))</f>
        <v/>
      </c>
      <c r="F1493" s="96" t="n"/>
      <c r="G1493" s="87">
        <f>IF(OR(P1493="",N(P1493)&lt;=1),"",INDEX($F$6:$F$3005,MATCH(D1493&amp;"|"&amp;(P1493-1),$O$6:$O$3005,0)))</f>
        <v/>
      </c>
      <c r="H1493" s="87">
        <f>IF(G1493="","",MAX(0,G1493-F1493))</f>
        <v/>
      </c>
      <c r="I1493" s="95" t="n"/>
      <c r="J1493" s="87">
        <f>IF(D1493="","",IFERROR(INDEX(Eng_PAR,MATCH(D1493,Eng_Label,0)),""))</f>
        <v/>
      </c>
      <c r="K1493" s="97">
        <f>IF(OR(F1493="",J1493=""),"",F1493-J1493)</f>
        <v/>
      </c>
      <c r="L1493" s="86">
        <f>IF(OR(F1493="",J1493="",N(J1493)=0),"",IF(F1493/J1493&lt;=cfg_Crit,"CRITICAL",IF(F1493/J1493&lt;=cfg_Low,"LOW","OK")))</f>
        <v/>
      </c>
      <c r="M1493" s="98">
        <f>IF(B1493="","",DATE(YEAR(B1493),MONTH(B1493),1))</f>
        <v/>
      </c>
      <c r="N1493" s="86">
        <f>IF(OR(B1493="",D1493=""),"","CNT-"&amp;TEXT(ROW()-5,"00000"))</f>
        <v/>
      </c>
      <c r="O1493" s="86">
        <f>IF(P1493="","",D1493&amp;"|"&amp;P1493)</f>
        <v/>
      </c>
      <c r="P1493" s="86">
        <f>IF(OR(D1493="",F1493=""),"",COUNTIFS($D$6:D1493,D1493,$F$6:F1493,"&lt;&gt;"))</f>
        <v/>
      </c>
    </row>
    <row r="1494" ht="20" customHeight="1">
      <c r="B1494" s="93" t="n"/>
      <c r="C1494" s="94">
        <f>IF(B1494="","",WEEKNUM(B1494,21))</f>
        <v/>
      </c>
      <c r="D1494" s="95" t="n"/>
      <c r="E1494" s="86">
        <f>IF(D1494="","",IFERROR(INDEX(Eng_Item,MATCH(D1494,Eng_Label,0)),"not in list"))</f>
        <v/>
      </c>
      <c r="F1494" s="96" t="n"/>
      <c r="G1494" s="87">
        <f>IF(OR(P1494="",N(P1494)&lt;=1),"",INDEX($F$6:$F$3005,MATCH(D1494&amp;"|"&amp;(P1494-1),$O$6:$O$3005,0)))</f>
        <v/>
      </c>
      <c r="H1494" s="87">
        <f>IF(G1494="","",MAX(0,G1494-F1494))</f>
        <v/>
      </c>
      <c r="I1494" s="95" t="n"/>
      <c r="J1494" s="87">
        <f>IF(D1494="","",IFERROR(INDEX(Eng_PAR,MATCH(D1494,Eng_Label,0)),""))</f>
        <v/>
      </c>
      <c r="K1494" s="97">
        <f>IF(OR(F1494="",J1494=""),"",F1494-J1494)</f>
        <v/>
      </c>
      <c r="L1494" s="86">
        <f>IF(OR(F1494="",J1494="",N(J1494)=0),"",IF(F1494/J1494&lt;=cfg_Crit,"CRITICAL",IF(F1494/J1494&lt;=cfg_Low,"LOW","OK")))</f>
        <v/>
      </c>
      <c r="M1494" s="98">
        <f>IF(B1494="","",DATE(YEAR(B1494),MONTH(B1494),1))</f>
        <v/>
      </c>
      <c r="N1494" s="86">
        <f>IF(OR(B1494="",D1494=""),"","CNT-"&amp;TEXT(ROW()-5,"00000"))</f>
        <v/>
      </c>
      <c r="O1494" s="86">
        <f>IF(P1494="","",D1494&amp;"|"&amp;P1494)</f>
        <v/>
      </c>
      <c r="P1494" s="86">
        <f>IF(OR(D1494="",F1494=""),"",COUNTIFS($D$6:D1494,D1494,$F$6:F1494,"&lt;&gt;"))</f>
        <v/>
      </c>
    </row>
    <row r="1495" ht="20" customHeight="1">
      <c r="B1495" s="93" t="n"/>
      <c r="C1495" s="94">
        <f>IF(B1495="","",WEEKNUM(B1495,21))</f>
        <v/>
      </c>
      <c r="D1495" s="95" t="n"/>
      <c r="E1495" s="86">
        <f>IF(D1495="","",IFERROR(INDEX(Eng_Item,MATCH(D1495,Eng_Label,0)),"not in list"))</f>
        <v/>
      </c>
      <c r="F1495" s="96" t="n"/>
      <c r="G1495" s="87">
        <f>IF(OR(P1495="",N(P1495)&lt;=1),"",INDEX($F$6:$F$3005,MATCH(D1495&amp;"|"&amp;(P1495-1),$O$6:$O$3005,0)))</f>
        <v/>
      </c>
      <c r="H1495" s="87">
        <f>IF(G1495="","",MAX(0,G1495-F1495))</f>
        <v/>
      </c>
      <c r="I1495" s="95" t="n"/>
      <c r="J1495" s="87">
        <f>IF(D1495="","",IFERROR(INDEX(Eng_PAR,MATCH(D1495,Eng_Label,0)),""))</f>
        <v/>
      </c>
      <c r="K1495" s="97">
        <f>IF(OR(F1495="",J1495=""),"",F1495-J1495)</f>
        <v/>
      </c>
      <c r="L1495" s="86">
        <f>IF(OR(F1495="",J1495="",N(J1495)=0),"",IF(F1495/J1495&lt;=cfg_Crit,"CRITICAL",IF(F1495/J1495&lt;=cfg_Low,"LOW","OK")))</f>
        <v/>
      </c>
      <c r="M1495" s="98">
        <f>IF(B1495="","",DATE(YEAR(B1495),MONTH(B1495),1))</f>
        <v/>
      </c>
      <c r="N1495" s="86">
        <f>IF(OR(B1495="",D1495=""),"","CNT-"&amp;TEXT(ROW()-5,"00000"))</f>
        <v/>
      </c>
      <c r="O1495" s="86">
        <f>IF(P1495="","",D1495&amp;"|"&amp;P1495)</f>
        <v/>
      </c>
      <c r="P1495" s="86">
        <f>IF(OR(D1495="",F1495=""),"",COUNTIFS($D$6:D1495,D1495,$F$6:F1495,"&lt;&gt;"))</f>
        <v/>
      </c>
    </row>
    <row r="1496" ht="20" customHeight="1">
      <c r="B1496" s="93" t="n"/>
      <c r="C1496" s="94">
        <f>IF(B1496="","",WEEKNUM(B1496,21))</f>
        <v/>
      </c>
      <c r="D1496" s="95" t="n"/>
      <c r="E1496" s="86">
        <f>IF(D1496="","",IFERROR(INDEX(Eng_Item,MATCH(D1496,Eng_Label,0)),"not in list"))</f>
        <v/>
      </c>
      <c r="F1496" s="96" t="n"/>
      <c r="G1496" s="87">
        <f>IF(OR(P1496="",N(P1496)&lt;=1),"",INDEX($F$6:$F$3005,MATCH(D1496&amp;"|"&amp;(P1496-1),$O$6:$O$3005,0)))</f>
        <v/>
      </c>
      <c r="H1496" s="87">
        <f>IF(G1496="","",MAX(0,G1496-F1496))</f>
        <v/>
      </c>
      <c r="I1496" s="95" t="n"/>
      <c r="J1496" s="87">
        <f>IF(D1496="","",IFERROR(INDEX(Eng_PAR,MATCH(D1496,Eng_Label,0)),""))</f>
        <v/>
      </c>
      <c r="K1496" s="97">
        <f>IF(OR(F1496="",J1496=""),"",F1496-J1496)</f>
        <v/>
      </c>
      <c r="L1496" s="86">
        <f>IF(OR(F1496="",J1496="",N(J1496)=0),"",IF(F1496/J1496&lt;=cfg_Crit,"CRITICAL",IF(F1496/J1496&lt;=cfg_Low,"LOW","OK")))</f>
        <v/>
      </c>
      <c r="M1496" s="98">
        <f>IF(B1496="","",DATE(YEAR(B1496),MONTH(B1496),1))</f>
        <v/>
      </c>
      <c r="N1496" s="86">
        <f>IF(OR(B1496="",D1496=""),"","CNT-"&amp;TEXT(ROW()-5,"00000"))</f>
        <v/>
      </c>
      <c r="O1496" s="86">
        <f>IF(P1496="","",D1496&amp;"|"&amp;P1496)</f>
        <v/>
      </c>
      <c r="P1496" s="86">
        <f>IF(OR(D1496="",F1496=""),"",COUNTIFS($D$6:D1496,D1496,$F$6:F1496,"&lt;&gt;"))</f>
        <v/>
      </c>
    </row>
    <row r="1497" ht="20" customHeight="1">
      <c r="B1497" s="93" t="n"/>
      <c r="C1497" s="94">
        <f>IF(B1497="","",WEEKNUM(B1497,21))</f>
        <v/>
      </c>
      <c r="D1497" s="95" t="n"/>
      <c r="E1497" s="86">
        <f>IF(D1497="","",IFERROR(INDEX(Eng_Item,MATCH(D1497,Eng_Label,0)),"not in list"))</f>
        <v/>
      </c>
      <c r="F1497" s="96" t="n"/>
      <c r="G1497" s="87">
        <f>IF(OR(P1497="",N(P1497)&lt;=1),"",INDEX($F$6:$F$3005,MATCH(D1497&amp;"|"&amp;(P1497-1),$O$6:$O$3005,0)))</f>
        <v/>
      </c>
      <c r="H1497" s="87">
        <f>IF(G1497="","",MAX(0,G1497-F1497))</f>
        <v/>
      </c>
      <c r="I1497" s="95" t="n"/>
      <c r="J1497" s="87">
        <f>IF(D1497="","",IFERROR(INDEX(Eng_PAR,MATCH(D1497,Eng_Label,0)),""))</f>
        <v/>
      </c>
      <c r="K1497" s="97">
        <f>IF(OR(F1497="",J1497=""),"",F1497-J1497)</f>
        <v/>
      </c>
      <c r="L1497" s="86">
        <f>IF(OR(F1497="",J1497="",N(J1497)=0),"",IF(F1497/J1497&lt;=cfg_Crit,"CRITICAL",IF(F1497/J1497&lt;=cfg_Low,"LOW","OK")))</f>
        <v/>
      </c>
      <c r="M1497" s="98">
        <f>IF(B1497="","",DATE(YEAR(B1497),MONTH(B1497),1))</f>
        <v/>
      </c>
      <c r="N1497" s="86">
        <f>IF(OR(B1497="",D1497=""),"","CNT-"&amp;TEXT(ROW()-5,"00000"))</f>
        <v/>
      </c>
      <c r="O1497" s="86">
        <f>IF(P1497="","",D1497&amp;"|"&amp;P1497)</f>
        <v/>
      </c>
      <c r="P1497" s="86">
        <f>IF(OR(D1497="",F1497=""),"",COUNTIFS($D$6:D1497,D1497,$F$6:F1497,"&lt;&gt;"))</f>
        <v/>
      </c>
    </row>
    <row r="1498" ht="20" customHeight="1">
      <c r="B1498" s="93" t="n"/>
      <c r="C1498" s="94">
        <f>IF(B1498="","",WEEKNUM(B1498,21))</f>
        <v/>
      </c>
      <c r="D1498" s="95" t="n"/>
      <c r="E1498" s="86">
        <f>IF(D1498="","",IFERROR(INDEX(Eng_Item,MATCH(D1498,Eng_Label,0)),"not in list"))</f>
        <v/>
      </c>
      <c r="F1498" s="96" t="n"/>
      <c r="G1498" s="87">
        <f>IF(OR(P1498="",N(P1498)&lt;=1),"",INDEX($F$6:$F$3005,MATCH(D1498&amp;"|"&amp;(P1498-1),$O$6:$O$3005,0)))</f>
        <v/>
      </c>
      <c r="H1498" s="87">
        <f>IF(G1498="","",MAX(0,G1498-F1498))</f>
        <v/>
      </c>
      <c r="I1498" s="95" t="n"/>
      <c r="J1498" s="87">
        <f>IF(D1498="","",IFERROR(INDEX(Eng_PAR,MATCH(D1498,Eng_Label,0)),""))</f>
        <v/>
      </c>
      <c r="K1498" s="97">
        <f>IF(OR(F1498="",J1498=""),"",F1498-J1498)</f>
        <v/>
      </c>
      <c r="L1498" s="86">
        <f>IF(OR(F1498="",J1498="",N(J1498)=0),"",IF(F1498/J1498&lt;=cfg_Crit,"CRITICAL",IF(F1498/J1498&lt;=cfg_Low,"LOW","OK")))</f>
        <v/>
      </c>
      <c r="M1498" s="98">
        <f>IF(B1498="","",DATE(YEAR(B1498),MONTH(B1498),1))</f>
        <v/>
      </c>
      <c r="N1498" s="86">
        <f>IF(OR(B1498="",D1498=""),"","CNT-"&amp;TEXT(ROW()-5,"00000"))</f>
        <v/>
      </c>
      <c r="O1498" s="86">
        <f>IF(P1498="","",D1498&amp;"|"&amp;P1498)</f>
        <v/>
      </c>
      <c r="P1498" s="86">
        <f>IF(OR(D1498="",F1498=""),"",COUNTIFS($D$6:D1498,D1498,$F$6:F1498,"&lt;&gt;"))</f>
        <v/>
      </c>
    </row>
    <row r="1499" ht="20" customHeight="1">
      <c r="B1499" s="93" t="n"/>
      <c r="C1499" s="94">
        <f>IF(B1499="","",WEEKNUM(B1499,21))</f>
        <v/>
      </c>
      <c r="D1499" s="95" t="n"/>
      <c r="E1499" s="86">
        <f>IF(D1499="","",IFERROR(INDEX(Eng_Item,MATCH(D1499,Eng_Label,0)),"not in list"))</f>
        <v/>
      </c>
      <c r="F1499" s="96" t="n"/>
      <c r="G1499" s="87">
        <f>IF(OR(P1499="",N(P1499)&lt;=1),"",INDEX($F$6:$F$3005,MATCH(D1499&amp;"|"&amp;(P1499-1),$O$6:$O$3005,0)))</f>
        <v/>
      </c>
      <c r="H1499" s="87">
        <f>IF(G1499="","",MAX(0,G1499-F1499))</f>
        <v/>
      </c>
      <c r="I1499" s="95" t="n"/>
      <c r="J1499" s="87">
        <f>IF(D1499="","",IFERROR(INDEX(Eng_PAR,MATCH(D1499,Eng_Label,0)),""))</f>
        <v/>
      </c>
      <c r="K1499" s="97">
        <f>IF(OR(F1499="",J1499=""),"",F1499-J1499)</f>
        <v/>
      </c>
      <c r="L1499" s="86">
        <f>IF(OR(F1499="",J1499="",N(J1499)=0),"",IF(F1499/J1499&lt;=cfg_Crit,"CRITICAL",IF(F1499/J1499&lt;=cfg_Low,"LOW","OK")))</f>
        <v/>
      </c>
      <c r="M1499" s="98">
        <f>IF(B1499="","",DATE(YEAR(B1499),MONTH(B1499),1))</f>
        <v/>
      </c>
      <c r="N1499" s="86">
        <f>IF(OR(B1499="",D1499=""),"","CNT-"&amp;TEXT(ROW()-5,"00000"))</f>
        <v/>
      </c>
      <c r="O1499" s="86">
        <f>IF(P1499="","",D1499&amp;"|"&amp;P1499)</f>
        <v/>
      </c>
      <c r="P1499" s="86">
        <f>IF(OR(D1499="",F1499=""),"",COUNTIFS($D$6:D1499,D1499,$F$6:F1499,"&lt;&gt;"))</f>
        <v/>
      </c>
    </row>
    <row r="1500" ht="20" customHeight="1">
      <c r="B1500" s="93" t="n"/>
      <c r="C1500" s="94">
        <f>IF(B1500="","",WEEKNUM(B1500,21))</f>
        <v/>
      </c>
      <c r="D1500" s="95" t="n"/>
      <c r="E1500" s="86">
        <f>IF(D1500="","",IFERROR(INDEX(Eng_Item,MATCH(D1500,Eng_Label,0)),"not in list"))</f>
        <v/>
      </c>
      <c r="F1500" s="96" t="n"/>
      <c r="G1500" s="87">
        <f>IF(OR(P1500="",N(P1500)&lt;=1),"",INDEX($F$6:$F$3005,MATCH(D1500&amp;"|"&amp;(P1500-1),$O$6:$O$3005,0)))</f>
        <v/>
      </c>
      <c r="H1500" s="87">
        <f>IF(G1500="","",MAX(0,G1500-F1500))</f>
        <v/>
      </c>
      <c r="I1500" s="95" t="n"/>
      <c r="J1500" s="87">
        <f>IF(D1500="","",IFERROR(INDEX(Eng_PAR,MATCH(D1500,Eng_Label,0)),""))</f>
        <v/>
      </c>
      <c r="K1500" s="97">
        <f>IF(OR(F1500="",J1500=""),"",F1500-J1500)</f>
        <v/>
      </c>
      <c r="L1500" s="86">
        <f>IF(OR(F1500="",J1500="",N(J1500)=0),"",IF(F1500/J1500&lt;=cfg_Crit,"CRITICAL",IF(F1500/J1500&lt;=cfg_Low,"LOW","OK")))</f>
        <v/>
      </c>
      <c r="M1500" s="98">
        <f>IF(B1500="","",DATE(YEAR(B1500),MONTH(B1500),1))</f>
        <v/>
      </c>
      <c r="N1500" s="86">
        <f>IF(OR(B1500="",D1500=""),"","CNT-"&amp;TEXT(ROW()-5,"00000"))</f>
        <v/>
      </c>
      <c r="O1500" s="86">
        <f>IF(P1500="","",D1500&amp;"|"&amp;P1500)</f>
        <v/>
      </c>
      <c r="P1500" s="86">
        <f>IF(OR(D1500="",F1500=""),"",COUNTIFS($D$6:D1500,D1500,$F$6:F1500,"&lt;&gt;"))</f>
        <v/>
      </c>
    </row>
    <row r="1501" ht="20" customHeight="1">
      <c r="B1501" s="93" t="n"/>
      <c r="C1501" s="94">
        <f>IF(B1501="","",WEEKNUM(B1501,21))</f>
        <v/>
      </c>
      <c r="D1501" s="95" t="n"/>
      <c r="E1501" s="86">
        <f>IF(D1501="","",IFERROR(INDEX(Eng_Item,MATCH(D1501,Eng_Label,0)),"not in list"))</f>
        <v/>
      </c>
      <c r="F1501" s="96" t="n"/>
      <c r="G1501" s="87">
        <f>IF(OR(P1501="",N(P1501)&lt;=1),"",INDEX($F$6:$F$3005,MATCH(D1501&amp;"|"&amp;(P1501-1),$O$6:$O$3005,0)))</f>
        <v/>
      </c>
      <c r="H1501" s="87">
        <f>IF(G1501="","",MAX(0,G1501-F1501))</f>
        <v/>
      </c>
      <c r="I1501" s="95" t="n"/>
      <c r="J1501" s="87">
        <f>IF(D1501="","",IFERROR(INDEX(Eng_PAR,MATCH(D1501,Eng_Label,0)),""))</f>
        <v/>
      </c>
      <c r="K1501" s="97">
        <f>IF(OR(F1501="",J1501=""),"",F1501-J1501)</f>
        <v/>
      </c>
      <c r="L1501" s="86">
        <f>IF(OR(F1501="",J1501="",N(J1501)=0),"",IF(F1501/J1501&lt;=cfg_Crit,"CRITICAL",IF(F1501/J1501&lt;=cfg_Low,"LOW","OK")))</f>
        <v/>
      </c>
      <c r="M1501" s="98">
        <f>IF(B1501="","",DATE(YEAR(B1501),MONTH(B1501),1))</f>
        <v/>
      </c>
      <c r="N1501" s="86">
        <f>IF(OR(B1501="",D1501=""),"","CNT-"&amp;TEXT(ROW()-5,"00000"))</f>
        <v/>
      </c>
      <c r="O1501" s="86">
        <f>IF(P1501="","",D1501&amp;"|"&amp;P1501)</f>
        <v/>
      </c>
      <c r="P1501" s="86">
        <f>IF(OR(D1501="",F1501=""),"",COUNTIFS($D$6:D1501,D1501,$F$6:F1501,"&lt;&gt;"))</f>
        <v/>
      </c>
    </row>
    <row r="1502" ht="20" customHeight="1">
      <c r="B1502" s="93" t="n"/>
      <c r="C1502" s="94">
        <f>IF(B1502="","",WEEKNUM(B1502,21))</f>
        <v/>
      </c>
      <c r="D1502" s="95" t="n"/>
      <c r="E1502" s="86">
        <f>IF(D1502="","",IFERROR(INDEX(Eng_Item,MATCH(D1502,Eng_Label,0)),"not in list"))</f>
        <v/>
      </c>
      <c r="F1502" s="96" t="n"/>
      <c r="G1502" s="87">
        <f>IF(OR(P1502="",N(P1502)&lt;=1),"",INDEX($F$6:$F$3005,MATCH(D1502&amp;"|"&amp;(P1502-1),$O$6:$O$3005,0)))</f>
        <v/>
      </c>
      <c r="H1502" s="87">
        <f>IF(G1502="","",MAX(0,G1502-F1502))</f>
        <v/>
      </c>
      <c r="I1502" s="95" t="n"/>
      <c r="J1502" s="87">
        <f>IF(D1502="","",IFERROR(INDEX(Eng_PAR,MATCH(D1502,Eng_Label,0)),""))</f>
        <v/>
      </c>
      <c r="K1502" s="97">
        <f>IF(OR(F1502="",J1502=""),"",F1502-J1502)</f>
        <v/>
      </c>
      <c r="L1502" s="86">
        <f>IF(OR(F1502="",J1502="",N(J1502)=0),"",IF(F1502/J1502&lt;=cfg_Crit,"CRITICAL",IF(F1502/J1502&lt;=cfg_Low,"LOW","OK")))</f>
        <v/>
      </c>
      <c r="M1502" s="98">
        <f>IF(B1502="","",DATE(YEAR(B1502),MONTH(B1502),1))</f>
        <v/>
      </c>
      <c r="N1502" s="86">
        <f>IF(OR(B1502="",D1502=""),"","CNT-"&amp;TEXT(ROW()-5,"00000"))</f>
        <v/>
      </c>
      <c r="O1502" s="86">
        <f>IF(P1502="","",D1502&amp;"|"&amp;P1502)</f>
        <v/>
      </c>
      <c r="P1502" s="86">
        <f>IF(OR(D1502="",F1502=""),"",COUNTIFS($D$6:D1502,D1502,$F$6:F1502,"&lt;&gt;"))</f>
        <v/>
      </c>
    </row>
    <row r="1503" ht="20" customHeight="1">
      <c r="B1503" s="93" t="n"/>
      <c r="C1503" s="94">
        <f>IF(B1503="","",WEEKNUM(B1503,21))</f>
        <v/>
      </c>
      <c r="D1503" s="95" t="n"/>
      <c r="E1503" s="86">
        <f>IF(D1503="","",IFERROR(INDEX(Eng_Item,MATCH(D1503,Eng_Label,0)),"not in list"))</f>
        <v/>
      </c>
      <c r="F1503" s="96" t="n"/>
      <c r="G1503" s="87">
        <f>IF(OR(P1503="",N(P1503)&lt;=1),"",INDEX($F$6:$F$3005,MATCH(D1503&amp;"|"&amp;(P1503-1),$O$6:$O$3005,0)))</f>
        <v/>
      </c>
      <c r="H1503" s="87">
        <f>IF(G1503="","",MAX(0,G1503-F1503))</f>
        <v/>
      </c>
      <c r="I1503" s="95" t="n"/>
      <c r="J1503" s="87">
        <f>IF(D1503="","",IFERROR(INDEX(Eng_PAR,MATCH(D1503,Eng_Label,0)),""))</f>
        <v/>
      </c>
      <c r="K1503" s="97">
        <f>IF(OR(F1503="",J1503=""),"",F1503-J1503)</f>
        <v/>
      </c>
      <c r="L1503" s="86">
        <f>IF(OR(F1503="",J1503="",N(J1503)=0),"",IF(F1503/J1503&lt;=cfg_Crit,"CRITICAL",IF(F1503/J1503&lt;=cfg_Low,"LOW","OK")))</f>
        <v/>
      </c>
      <c r="M1503" s="98">
        <f>IF(B1503="","",DATE(YEAR(B1503),MONTH(B1503),1))</f>
        <v/>
      </c>
      <c r="N1503" s="86">
        <f>IF(OR(B1503="",D1503=""),"","CNT-"&amp;TEXT(ROW()-5,"00000"))</f>
        <v/>
      </c>
      <c r="O1503" s="86">
        <f>IF(P1503="","",D1503&amp;"|"&amp;P1503)</f>
        <v/>
      </c>
      <c r="P1503" s="86">
        <f>IF(OR(D1503="",F1503=""),"",COUNTIFS($D$6:D1503,D1503,$F$6:F1503,"&lt;&gt;"))</f>
        <v/>
      </c>
    </row>
    <row r="1504" ht="20" customHeight="1">
      <c r="B1504" s="93" t="n"/>
      <c r="C1504" s="94">
        <f>IF(B1504="","",WEEKNUM(B1504,21))</f>
        <v/>
      </c>
      <c r="D1504" s="95" t="n"/>
      <c r="E1504" s="86">
        <f>IF(D1504="","",IFERROR(INDEX(Eng_Item,MATCH(D1504,Eng_Label,0)),"not in list"))</f>
        <v/>
      </c>
      <c r="F1504" s="96" t="n"/>
      <c r="G1504" s="87">
        <f>IF(OR(P1504="",N(P1504)&lt;=1),"",INDEX($F$6:$F$3005,MATCH(D1504&amp;"|"&amp;(P1504-1),$O$6:$O$3005,0)))</f>
        <v/>
      </c>
      <c r="H1504" s="87">
        <f>IF(G1504="","",MAX(0,G1504-F1504))</f>
        <v/>
      </c>
      <c r="I1504" s="95" t="n"/>
      <c r="J1504" s="87">
        <f>IF(D1504="","",IFERROR(INDEX(Eng_PAR,MATCH(D1504,Eng_Label,0)),""))</f>
        <v/>
      </c>
      <c r="K1504" s="97">
        <f>IF(OR(F1504="",J1504=""),"",F1504-J1504)</f>
        <v/>
      </c>
      <c r="L1504" s="86">
        <f>IF(OR(F1504="",J1504="",N(J1504)=0),"",IF(F1504/J1504&lt;=cfg_Crit,"CRITICAL",IF(F1504/J1504&lt;=cfg_Low,"LOW","OK")))</f>
        <v/>
      </c>
      <c r="M1504" s="98">
        <f>IF(B1504="","",DATE(YEAR(B1504),MONTH(B1504),1))</f>
        <v/>
      </c>
      <c r="N1504" s="86">
        <f>IF(OR(B1504="",D1504=""),"","CNT-"&amp;TEXT(ROW()-5,"00000"))</f>
        <v/>
      </c>
      <c r="O1504" s="86">
        <f>IF(P1504="","",D1504&amp;"|"&amp;P1504)</f>
        <v/>
      </c>
      <c r="P1504" s="86">
        <f>IF(OR(D1504="",F1504=""),"",COUNTIFS($D$6:D1504,D1504,$F$6:F1504,"&lt;&gt;"))</f>
        <v/>
      </c>
    </row>
    <row r="1505" ht="20" customHeight="1">
      <c r="B1505" s="93" t="n"/>
      <c r="C1505" s="94">
        <f>IF(B1505="","",WEEKNUM(B1505,21))</f>
        <v/>
      </c>
      <c r="D1505" s="95" t="n"/>
      <c r="E1505" s="86">
        <f>IF(D1505="","",IFERROR(INDEX(Eng_Item,MATCH(D1505,Eng_Label,0)),"not in list"))</f>
        <v/>
      </c>
      <c r="F1505" s="96" t="n"/>
      <c r="G1505" s="87">
        <f>IF(OR(P1505="",N(P1505)&lt;=1),"",INDEX($F$6:$F$3005,MATCH(D1505&amp;"|"&amp;(P1505-1),$O$6:$O$3005,0)))</f>
        <v/>
      </c>
      <c r="H1505" s="87">
        <f>IF(G1505="","",MAX(0,G1505-F1505))</f>
        <v/>
      </c>
      <c r="I1505" s="95" t="n"/>
      <c r="J1505" s="87">
        <f>IF(D1505="","",IFERROR(INDEX(Eng_PAR,MATCH(D1505,Eng_Label,0)),""))</f>
        <v/>
      </c>
      <c r="K1505" s="97">
        <f>IF(OR(F1505="",J1505=""),"",F1505-J1505)</f>
        <v/>
      </c>
      <c r="L1505" s="86">
        <f>IF(OR(F1505="",J1505="",N(J1505)=0),"",IF(F1505/J1505&lt;=cfg_Crit,"CRITICAL",IF(F1505/J1505&lt;=cfg_Low,"LOW","OK")))</f>
        <v/>
      </c>
      <c r="M1505" s="98">
        <f>IF(B1505="","",DATE(YEAR(B1505),MONTH(B1505),1))</f>
        <v/>
      </c>
      <c r="N1505" s="86">
        <f>IF(OR(B1505="",D1505=""),"","CNT-"&amp;TEXT(ROW()-5,"00000"))</f>
        <v/>
      </c>
      <c r="O1505" s="86">
        <f>IF(P1505="","",D1505&amp;"|"&amp;P1505)</f>
        <v/>
      </c>
      <c r="P1505" s="86">
        <f>IF(OR(D1505="",F1505=""),"",COUNTIFS($D$6:D1505,D1505,$F$6:F1505,"&lt;&gt;"))</f>
        <v/>
      </c>
    </row>
    <row r="1506" ht="20" customHeight="1">
      <c r="B1506" s="93" t="n"/>
      <c r="C1506" s="94">
        <f>IF(B1506="","",WEEKNUM(B1506,21))</f>
        <v/>
      </c>
      <c r="D1506" s="95" t="n"/>
      <c r="E1506" s="86">
        <f>IF(D1506="","",IFERROR(INDEX(Eng_Item,MATCH(D1506,Eng_Label,0)),"not in list"))</f>
        <v/>
      </c>
      <c r="F1506" s="96" t="n"/>
      <c r="G1506" s="87">
        <f>IF(OR(P1506="",N(P1506)&lt;=1),"",INDEX($F$6:$F$3005,MATCH(D1506&amp;"|"&amp;(P1506-1),$O$6:$O$3005,0)))</f>
        <v/>
      </c>
      <c r="H1506" s="87">
        <f>IF(G1506="","",MAX(0,G1506-F1506))</f>
        <v/>
      </c>
      <c r="I1506" s="95" t="n"/>
      <c r="J1506" s="87">
        <f>IF(D1506="","",IFERROR(INDEX(Eng_PAR,MATCH(D1506,Eng_Label,0)),""))</f>
        <v/>
      </c>
      <c r="K1506" s="97">
        <f>IF(OR(F1506="",J1506=""),"",F1506-J1506)</f>
        <v/>
      </c>
      <c r="L1506" s="86">
        <f>IF(OR(F1506="",J1506="",N(J1506)=0),"",IF(F1506/J1506&lt;=cfg_Crit,"CRITICAL",IF(F1506/J1506&lt;=cfg_Low,"LOW","OK")))</f>
        <v/>
      </c>
      <c r="M1506" s="98">
        <f>IF(B1506="","",DATE(YEAR(B1506),MONTH(B1506),1))</f>
        <v/>
      </c>
      <c r="N1506" s="86">
        <f>IF(OR(B1506="",D1506=""),"","CNT-"&amp;TEXT(ROW()-5,"00000"))</f>
        <v/>
      </c>
      <c r="O1506" s="86">
        <f>IF(P1506="","",D1506&amp;"|"&amp;P1506)</f>
        <v/>
      </c>
      <c r="P1506" s="86">
        <f>IF(OR(D1506="",F1506=""),"",COUNTIFS($D$6:D1506,D1506,$F$6:F1506,"&lt;&gt;"))</f>
        <v/>
      </c>
    </row>
    <row r="1507" ht="20" customHeight="1">
      <c r="B1507" s="93" t="n"/>
      <c r="C1507" s="94">
        <f>IF(B1507="","",WEEKNUM(B1507,21))</f>
        <v/>
      </c>
      <c r="D1507" s="95" t="n"/>
      <c r="E1507" s="86">
        <f>IF(D1507="","",IFERROR(INDEX(Eng_Item,MATCH(D1507,Eng_Label,0)),"not in list"))</f>
        <v/>
      </c>
      <c r="F1507" s="96" t="n"/>
      <c r="G1507" s="87">
        <f>IF(OR(P1507="",N(P1507)&lt;=1),"",INDEX($F$6:$F$3005,MATCH(D1507&amp;"|"&amp;(P1507-1),$O$6:$O$3005,0)))</f>
        <v/>
      </c>
      <c r="H1507" s="87">
        <f>IF(G1507="","",MAX(0,G1507-F1507))</f>
        <v/>
      </c>
      <c r="I1507" s="95" t="n"/>
      <c r="J1507" s="87">
        <f>IF(D1507="","",IFERROR(INDEX(Eng_PAR,MATCH(D1507,Eng_Label,0)),""))</f>
        <v/>
      </c>
      <c r="K1507" s="97">
        <f>IF(OR(F1507="",J1507=""),"",F1507-J1507)</f>
        <v/>
      </c>
      <c r="L1507" s="86">
        <f>IF(OR(F1507="",J1507="",N(J1507)=0),"",IF(F1507/J1507&lt;=cfg_Crit,"CRITICAL",IF(F1507/J1507&lt;=cfg_Low,"LOW","OK")))</f>
        <v/>
      </c>
      <c r="M1507" s="98">
        <f>IF(B1507="","",DATE(YEAR(B1507),MONTH(B1507),1))</f>
        <v/>
      </c>
      <c r="N1507" s="86">
        <f>IF(OR(B1507="",D1507=""),"","CNT-"&amp;TEXT(ROW()-5,"00000"))</f>
        <v/>
      </c>
      <c r="O1507" s="86">
        <f>IF(P1507="","",D1507&amp;"|"&amp;P1507)</f>
        <v/>
      </c>
      <c r="P1507" s="86">
        <f>IF(OR(D1507="",F1507=""),"",COUNTIFS($D$6:D1507,D1507,$F$6:F1507,"&lt;&gt;"))</f>
        <v/>
      </c>
    </row>
    <row r="1508" ht="20" customHeight="1">
      <c r="B1508" s="93" t="n"/>
      <c r="C1508" s="94">
        <f>IF(B1508="","",WEEKNUM(B1508,21))</f>
        <v/>
      </c>
      <c r="D1508" s="95" t="n"/>
      <c r="E1508" s="86">
        <f>IF(D1508="","",IFERROR(INDEX(Eng_Item,MATCH(D1508,Eng_Label,0)),"not in list"))</f>
        <v/>
      </c>
      <c r="F1508" s="96" t="n"/>
      <c r="G1508" s="87">
        <f>IF(OR(P1508="",N(P1508)&lt;=1),"",INDEX($F$6:$F$3005,MATCH(D1508&amp;"|"&amp;(P1508-1),$O$6:$O$3005,0)))</f>
        <v/>
      </c>
      <c r="H1508" s="87">
        <f>IF(G1508="","",MAX(0,G1508-F1508))</f>
        <v/>
      </c>
      <c r="I1508" s="95" t="n"/>
      <c r="J1508" s="87">
        <f>IF(D1508="","",IFERROR(INDEX(Eng_PAR,MATCH(D1508,Eng_Label,0)),""))</f>
        <v/>
      </c>
      <c r="K1508" s="97">
        <f>IF(OR(F1508="",J1508=""),"",F1508-J1508)</f>
        <v/>
      </c>
      <c r="L1508" s="86">
        <f>IF(OR(F1508="",J1508="",N(J1508)=0),"",IF(F1508/J1508&lt;=cfg_Crit,"CRITICAL",IF(F1508/J1508&lt;=cfg_Low,"LOW","OK")))</f>
        <v/>
      </c>
      <c r="M1508" s="98">
        <f>IF(B1508="","",DATE(YEAR(B1508),MONTH(B1508),1))</f>
        <v/>
      </c>
      <c r="N1508" s="86">
        <f>IF(OR(B1508="",D1508=""),"","CNT-"&amp;TEXT(ROW()-5,"00000"))</f>
        <v/>
      </c>
      <c r="O1508" s="86">
        <f>IF(P1508="","",D1508&amp;"|"&amp;P1508)</f>
        <v/>
      </c>
      <c r="P1508" s="86">
        <f>IF(OR(D1508="",F1508=""),"",COUNTIFS($D$6:D1508,D1508,$F$6:F1508,"&lt;&gt;"))</f>
        <v/>
      </c>
    </row>
    <row r="1509" ht="20" customHeight="1">
      <c r="B1509" s="93" t="n"/>
      <c r="C1509" s="94">
        <f>IF(B1509="","",WEEKNUM(B1509,21))</f>
        <v/>
      </c>
      <c r="D1509" s="95" t="n"/>
      <c r="E1509" s="86">
        <f>IF(D1509="","",IFERROR(INDEX(Eng_Item,MATCH(D1509,Eng_Label,0)),"not in list"))</f>
        <v/>
      </c>
      <c r="F1509" s="96" t="n"/>
      <c r="G1509" s="87">
        <f>IF(OR(P1509="",N(P1509)&lt;=1),"",INDEX($F$6:$F$3005,MATCH(D1509&amp;"|"&amp;(P1509-1),$O$6:$O$3005,0)))</f>
        <v/>
      </c>
      <c r="H1509" s="87">
        <f>IF(G1509="","",MAX(0,G1509-F1509))</f>
        <v/>
      </c>
      <c r="I1509" s="95" t="n"/>
      <c r="J1509" s="87">
        <f>IF(D1509="","",IFERROR(INDEX(Eng_PAR,MATCH(D1509,Eng_Label,0)),""))</f>
        <v/>
      </c>
      <c r="K1509" s="97">
        <f>IF(OR(F1509="",J1509=""),"",F1509-J1509)</f>
        <v/>
      </c>
      <c r="L1509" s="86">
        <f>IF(OR(F1509="",J1509="",N(J1509)=0),"",IF(F1509/J1509&lt;=cfg_Crit,"CRITICAL",IF(F1509/J1509&lt;=cfg_Low,"LOW","OK")))</f>
        <v/>
      </c>
      <c r="M1509" s="98">
        <f>IF(B1509="","",DATE(YEAR(B1509),MONTH(B1509),1))</f>
        <v/>
      </c>
      <c r="N1509" s="86">
        <f>IF(OR(B1509="",D1509=""),"","CNT-"&amp;TEXT(ROW()-5,"00000"))</f>
        <v/>
      </c>
      <c r="O1509" s="86">
        <f>IF(P1509="","",D1509&amp;"|"&amp;P1509)</f>
        <v/>
      </c>
      <c r="P1509" s="86">
        <f>IF(OR(D1509="",F1509=""),"",COUNTIFS($D$6:D1509,D1509,$F$6:F1509,"&lt;&gt;"))</f>
        <v/>
      </c>
    </row>
    <row r="1510" ht="20" customHeight="1">
      <c r="B1510" s="93" t="n"/>
      <c r="C1510" s="94">
        <f>IF(B1510="","",WEEKNUM(B1510,21))</f>
        <v/>
      </c>
      <c r="D1510" s="95" t="n"/>
      <c r="E1510" s="86">
        <f>IF(D1510="","",IFERROR(INDEX(Eng_Item,MATCH(D1510,Eng_Label,0)),"not in list"))</f>
        <v/>
      </c>
      <c r="F1510" s="96" t="n"/>
      <c r="G1510" s="87">
        <f>IF(OR(P1510="",N(P1510)&lt;=1),"",INDEX($F$6:$F$3005,MATCH(D1510&amp;"|"&amp;(P1510-1),$O$6:$O$3005,0)))</f>
        <v/>
      </c>
      <c r="H1510" s="87">
        <f>IF(G1510="","",MAX(0,G1510-F1510))</f>
        <v/>
      </c>
      <c r="I1510" s="95" t="n"/>
      <c r="J1510" s="87">
        <f>IF(D1510="","",IFERROR(INDEX(Eng_PAR,MATCH(D1510,Eng_Label,0)),""))</f>
        <v/>
      </c>
      <c r="K1510" s="97">
        <f>IF(OR(F1510="",J1510=""),"",F1510-J1510)</f>
        <v/>
      </c>
      <c r="L1510" s="86">
        <f>IF(OR(F1510="",J1510="",N(J1510)=0),"",IF(F1510/J1510&lt;=cfg_Crit,"CRITICAL",IF(F1510/J1510&lt;=cfg_Low,"LOW","OK")))</f>
        <v/>
      </c>
      <c r="M1510" s="98">
        <f>IF(B1510="","",DATE(YEAR(B1510),MONTH(B1510),1))</f>
        <v/>
      </c>
      <c r="N1510" s="86">
        <f>IF(OR(B1510="",D1510=""),"","CNT-"&amp;TEXT(ROW()-5,"00000"))</f>
        <v/>
      </c>
      <c r="O1510" s="86">
        <f>IF(P1510="","",D1510&amp;"|"&amp;P1510)</f>
        <v/>
      </c>
      <c r="P1510" s="86">
        <f>IF(OR(D1510="",F1510=""),"",COUNTIFS($D$6:D1510,D1510,$F$6:F1510,"&lt;&gt;"))</f>
        <v/>
      </c>
    </row>
    <row r="1511" ht="20" customHeight="1">
      <c r="B1511" s="93" t="n"/>
      <c r="C1511" s="94">
        <f>IF(B1511="","",WEEKNUM(B1511,21))</f>
        <v/>
      </c>
      <c r="D1511" s="95" t="n"/>
      <c r="E1511" s="86">
        <f>IF(D1511="","",IFERROR(INDEX(Eng_Item,MATCH(D1511,Eng_Label,0)),"not in list"))</f>
        <v/>
      </c>
      <c r="F1511" s="96" t="n"/>
      <c r="G1511" s="87">
        <f>IF(OR(P1511="",N(P1511)&lt;=1),"",INDEX($F$6:$F$3005,MATCH(D1511&amp;"|"&amp;(P1511-1),$O$6:$O$3005,0)))</f>
        <v/>
      </c>
      <c r="H1511" s="87">
        <f>IF(G1511="","",MAX(0,G1511-F1511))</f>
        <v/>
      </c>
      <c r="I1511" s="95" t="n"/>
      <c r="J1511" s="87">
        <f>IF(D1511="","",IFERROR(INDEX(Eng_PAR,MATCH(D1511,Eng_Label,0)),""))</f>
        <v/>
      </c>
      <c r="K1511" s="97">
        <f>IF(OR(F1511="",J1511=""),"",F1511-J1511)</f>
        <v/>
      </c>
      <c r="L1511" s="86">
        <f>IF(OR(F1511="",J1511="",N(J1511)=0),"",IF(F1511/J1511&lt;=cfg_Crit,"CRITICAL",IF(F1511/J1511&lt;=cfg_Low,"LOW","OK")))</f>
        <v/>
      </c>
      <c r="M1511" s="98">
        <f>IF(B1511="","",DATE(YEAR(B1511),MONTH(B1511),1))</f>
        <v/>
      </c>
      <c r="N1511" s="86">
        <f>IF(OR(B1511="",D1511=""),"","CNT-"&amp;TEXT(ROW()-5,"00000"))</f>
        <v/>
      </c>
      <c r="O1511" s="86">
        <f>IF(P1511="","",D1511&amp;"|"&amp;P1511)</f>
        <v/>
      </c>
      <c r="P1511" s="86">
        <f>IF(OR(D1511="",F1511=""),"",COUNTIFS($D$6:D1511,D1511,$F$6:F1511,"&lt;&gt;"))</f>
        <v/>
      </c>
    </row>
    <row r="1512" ht="20" customHeight="1">
      <c r="B1512" s="93" t="n"/>
      <c r="C1512" s="94">
        <f>IF(B1512="","",WEEKNUM(B1512,21))</f>
        <v/>
      </c>
      <c r="D1512" s="95" t="n"/>
      <c r="E1512" s="86">
        <f>IF(D1512="","",IFERROR(INDEX(Eng_Item,MATCH(D1512,Eng_Label,0)),"not in list"))</f>
        <v/>
      </c>
      <c r="F1512" s="96" t="n"/>
      <c r="G1512" s="87">
        <f>IF(OR(P1512="",N(P1512)&lt;=1),"",INDEX($F$6:$F$3005,MATCH(D1512&amp;"|"&amp;(P1512-1),$O$6:$O$3005,0)))</f>
        <v/>
      </c>
      <c r="H1512" s="87">
        <f>IF(G1512="","",MAX(0,G1512-F1512))</f>
        <v/>
      </c>
      <c r="I1512" s="95" t="n"/>
      <c r="J1512" s="87">
        <f>IF(D1512="","",IFERROR(INDEX(Eng_PAR,MATCH(D1512,Eng_Label,0)),""))</f>
        <v/>
      </c>
      <c r="K1512" s="97">
        <f>IF(OR(F1512="",J1512=""),"",F1512-J1512)</f>
        <v/>
      </c>
      <c r="L1512" s="86">
        <f>IF(OR(F1512="",J1512="",N(J1512)=0),"",IF(F1512/J1512&lt;=cfg_Crit,"CRITICAL",IF(F1512/J1512&lt;=cfg_Low,"LOW","OK")))</f>
        <v/>
      </c>
      <c r="M1512" s="98">
        <f>IF(B1512="","",DATE(YEAR(B1512),MONTH(B1512),1))</f>
        <v/>
      </c>
      <c r="N1512" s="86">
        <f>IF(OR(B1512="",D1512=""),"","CNT-"&amp;TEXT(ROW()-5,"00000"))</f>
        <v/>
      </c>
      <c r="O1512" s="86">
        <f>IF(P1512="","",D1512&amp;"|"&amp;P1512)</f>
        <v/>
      </c>
      <c r="P1512" s="86">
        <f>IF(OR(D1512="",F1512=""),"",COUNTIFS($D$6:D1512,D1512,$F$6:F1512,"&lt;&gt;"))</f>
        <v/>
      </c>
    </row>
    <row r="1513" ht="20" customHeight="1">
      <c r="B1513" s="93" t="n"/>
      <c r="C1513" s="94">
        <f>IF(B1513="","",WEEKNUM(B1513,21))</f>
        <v/>
      </c>
      <c r="D1513" s="95" t="n"/>
      <c r="E1513" s="86">
        <f>IF(D1513="","",IFERROR(INDEX(Eng_Item,MATCH(D1513,Eng_Label,0)),"not in list"))</f>
        <v/>
      </c>
      <c r="F1513" s="96" t="n"/>
      <c r="G1513" s="87">
        <f>IF(OR(P1513="",N(P1513)&lt;=1),"",INDEX($F$6:$F$3005,MATCH(D1513&amp;"|"&amp;(P1513-1),$O$6:$O$3005,0)))</f>
        <v/>
      </c>
      <c r="H1513" s="87">
        <f>IF(G1513="","",MAX(0,G1513-F1513))</f>
        <v/>
      </c>
      <c r="I1513" s="95" t="n"/>
      <c r="J1513" s="87">
        <f>IF(D1513="","",IFERROR(INDEX(Eng_PAR,MATCH(D1513,Eng_Label,0)),""))</f>
        <v/>
      </c>
      <c r="K1513" s="97">
        <f>IF(OR(F1513="",J1513=""),"",F1513-J1513)</f>
        <v/>
      </c>
      <c r="L1513" s="86">
        <f>IF(OR(F1513="",J1513="",N(J1513)=0),"",IF(F1513/J1513&lt;=cfg_Crit,"CRITICAL",IF(F1513/J1513&lt;=cfg_Low,"LOW","OK")))</f>
        <v/>
      </c>
      <c r="M1513" s="98">
        <f>IF(B1513="","",DATE(YEAR(B1513),MONTH(B1513),1))</f>
        <v/>
      </c>
      <c r="N1513" s="86">
        <f>IF(OR(B1513="",D1513=""),"","CNT-"&amp;TEXT(ROW()-5,"00000"))</f>
        <v/>
      </c>
      <c r="O1513" s="86">
        <f>IF(P1513="","",D1513&amp;"|"&amp;P1513)</f>
        <v/>
      </c>
      <c r="P1513" s="86">
        <f>IF(OR(D1513="",F1513=""),"",COUNTIFS($D$6:D1513,D1513,$F$6:F1513,"&lt;&gt;"))</f>
        <v/>
      </c>
    </row>
    <row r="1514" ht="20" customHeight="1">
      <c r="B1514" s="93" t="n"/>
      <c r="C1514" s="94">
        <f>IF(B1514="","",WEEKNUM(B1514,21))</f>
        <v/>
      </c>
      <c r="D1514" s="95" t="n"/>
      <c r="E1514" s="86">
        <f>IF(D1514="","",IFERROR(INDEX(Eng_Item,MATCH(D1514,Eng_Label,0)),"not in list"))</f>
        <v/>
      </c>
      <c r="F1514" s="96" t="n"/>
      <c r="G1514" s="87">
        <f>IF(OR(P1514="",N(P1514)&lt;=1),"",INDEX($F$6:$F$3005,MATCH(D1514&amp;"|"&amp;(P1514-1),$O$6:$O$3005,0)))</f>
        <v/>
      </c>
      <c r="H1514" s="87">
        <f>IF(G1514="","",MAX(0,G1514-F1514))</f>
        <v/>
      </c>
      <c r="I1514" s="95" t="n"/>
      <c r="J1514" s="87">
        <f>IF(D1514="","",IFERROR(INDEX(Eng_PAR,MATCH(D1514,Eng_Label,0)),""))</f>
        <v/>
      </c>
      <c r="K1514" s="97">
        <f>IF(OR(F1514="",J1514=""),"",F1514-J1514)</f>
        <v/>
      </c>
      <c r="L1514" s="86">
        <f>IF(OR(F1514="",J1514="",N(J1514)=0),"",IF(F1514/J1514&lt;=cfg_Crit,"CRITICAL",IF(F1514/J1514&lt;=cfg_Low,"LOW","OK")))</f>
        <v/>
      </c>
      <c r="M1514" s="98">
        <f>IF(B1514="","",DATE(YEAR(B1514),MONTH(B1514),1))</f>
        <v/>
      </c>
      <c r="N1514" s="86">
        <f>IF(OR(B1514="",D1514=""),"","CNT-"&amp;TEXT(ROW()-5,"00000"))</f>
        <v/>
      </c>
      <c r="O1514" s="86">
        <f>IF(P1514="","",D1514&amp;"|"&amp;P1514)</f>
        <v/>
      </c>
      <c r="P1514" s="86">
        <f>IF(OR(D1514="",F1514=""),"",COUNTIFS($D$6:D1514,D1514,$F$6:F1514,"&lt;&gt;"))</f>
        <v/>
      </c>
    </row>
    <row r="1515" ht="20" customHeight="1">
      <c r="B1515" s="93" t="n"/>
      <c r="C1515" s="94">
        <f>IF(B1515="","",WEEKNUM(B1515,21))</f>
        <v/>
      </c>
      <c r="D1515" s="95" t="n"/>
      <c r="E1515" s="86">
        <f>IF(D1515="","",IFERROR(INDEX(Eng_Item,MATCH(D1515,Eng_Label,0)),"not in list"))</f>
        <v/>
      </c>
      <c r="F1515" s="96" t="n"/>
      <c r="G1515" s="87">
        <f>IF(OR(P1515="",N(P1515)&lt;=1),"",INDEX($F$6:$F$3005,MATCH(D1515&amp;"|"&amp;(P1515-1),$O$6:$O$3005,0)))</f>
        <v/>
      </c>
      <c r="H1515" s="87">
        <f>IF(G1515="","",MAX(0,G1515-F1515))</f>
        <v/>
      </c>
      <c r="I1515" s="95" t="n"/>
      <c r="J1515" s="87">
        <f>IF(D1515="","",IFERROR(INDEX(Eng_PAR,MATCH(D1515,Eng_Label,0)),""))</f>
        <v/>
      </c>
      <c r="K1515" s="97">
        <f>IF(OR(F1515="",J1515=""),"",F1515-J1515)</f>
        <v/>
      </c>
      <c r="L1515" s="86">
        <f>IF(OR(F1515="",J1515="",N(J1515)=0),"",IF(F1515/J1515&lt;=cfg_Crit,"CRITICAL",IF(F1515/J1515&lt;=cfg_Low,"LOW","OK")))</f>
        <v/>
      </c>
      <c r="M1515" s="98">
        <f>IF(B1515="","",DATE(YEAR(B1515),MONTH(B1515),1))</f>
        <v/>
      </c>
      <c r="N1515" s="86">
        <f>IF(OR(B1515="",D1515=""),"","CNT-"&amp;TEXT(ROW()-5,"00000"))</f>
        <v/>
      </c>
      <c r="O1515" s="86">
        <f>IF(P1515="","",D1515&amp;"|"&amp;P1515)</f>
        <v/>
      </c>
      <c r="P1515" s="86">
        <f>IF(OR(D1515="",F1515=""),"",COUNTIFS($D$6:D1515,D1515,$F$6:F1515,"&lt;&gt;"))</f>
        <v/>
      </c>
    </row>
    <row r="1516" ht="20" customHeight="1">
      <c r="B1516" s="93" t="n"/>
      <c r="C1516" s="94">
        <f>IF(B1516="","",WEEKNUM(B1516,21))</f>
        <v/>
      </c>
      <c r="D1516" s="95" t="n"/>
      <c r="E1516" s="86">
        <f>IF(D1516="","",IFERROR(INDEX(Eng_Item,MATCH(D1516,Eng_Label,0)),"not in list"))</f>
        <v/>
      </c>
      <c r="F1516" s="96" t="n"/>
      <c r="G1516" s="87">
        <f>IF(OR(P1516="",N(P1516)&lt;=1),"",INDEX($F$6:$F$3005,MATCH(D1516&amp;"|"&amp;(P1516-1),$O$6:$O$3005,0)))</f>
        <v/>
      </c>
      <c r="H1516" s="87">
        <f>IF(G1516="","",MAX(0,G1516-F1516))</f>
        <v/>
      </c>
      <c r="I1516" s="95" t="n"/>
      <c r="J1516" s="87">
        <f>IF(D1516="","",IFERROR(INDEX(Eng_PAR,MATCH(D1516,Eng_Label,0)),""))</f>
        <v/>
      </c>
      <c r="K1516" s="97">
        <f>IF(OR(F1516="",J1516=""),"",F1516-J1516)</f>
        <v/>
      </c>
      <c r="L1516" s="86">
        <f>IF(OR(F1516="",J1516="",N(J1516)=0),"",IF(F1516/J1516&lt;=cfg_Crit,"CRITICAL",IF(F1516/J1516&lt;=cfg_Low,"LOW","OK")))</f>
        <v/>
      </c>
      <c r="M1516" s="98">
        <f>IF(B1516="","",DATE(YEAR(B1516),MONTH(B1516),1))</f>
        <v/>
      </c>
      <c r="N1516" s="86">
        <f>IF(OR(B1516="",D1516=""),"","CNT-"&amp;TEXT(ROW()-5,"00000"))</f>
        <v/>
      </c>
      <c r="O1516" s="86">
        <f>IF(P1516="","",D1516&amp;"|"&amp;P1516)</f>
        <v/>
      </c>
      <c r="P1516" s="86">
        <f>IF(OR(D1516="",F1516=""),"",COUNTIFS($D$6:D1516,D1516,$F$6:F1516,"&lt;&gt;"))</f>
        <v/>
      </c>
    </row>
    <row r="1517" ht="20" customHeight="1">
      <c r="B1517" s="93" t="n"/>
      <c r="C1517" s="94">
        <f>IF(B1517="","",WEEKNUM(B1517,21))</f>
        <v/>
      </c>
      <c r="D1517" s="95" t="n"/>
      <c r="E1517" s="86">
        <f>IF(D1517="","",IFERROR(INDEX(Eng_Item,MATCH(D1517,Eng_Label,0)),"not in list"))</f>
        <v/>
      </c>
      <c r="F1517" s="96" t="n"/>
      <c r="G1517" s="87">
        <f>IF(OR(P1517="",N(P1517)&lt;=1),"",INDEX($F$6:$F$3005,MATCH(D1517&amp;"|"&amp;(P1517-1),$O$6:$O$3005,0)))</f>
        <v/>
      </c>
      <c r="H1517" s="87">
        <f>IF(G1517="","",MAX(0,G1517-F1517))</f>
        <v/>
      </c>
      <c r="I1517" s="95" t="n"/>
      <c r="J1517" s="87">
        <f>IF(D1517="","",IFERROR(INDEX(Eng_PAR,MATCH(D1517,Eng_Label,0)),""))</f>
        <v/>
      </c>
      <c r="K1517" s="97">
        <f>IF(OR(F1517="",J1517=""),"",F1517-J1517)</f>
        <v/>
      </c>
      <c r="L1517" s="86">
        <f>IF(OR(F1517="",J1517="",N(J1517)=0),"",IF(F1517/J1517&lt;=cfg_Crit,"CRITICAL",IF(F1517/J1517&lt;=cfg_Low,"LOW","OK")))</f>
        <v/>
      </c>
      <c r="M1517" s="98">
        <f>IF(B1517="","",DATE(YEAR(B1517),MONTH(B1517),1))</f>
        <v/>
      </c>
      <c r="N1517" s="86">
        <f>IF(OR(B1517="",D1517=""),"","CNT-"&amp;TEXT(ROW()-5,"00000"))</f>
        <v/>
      </c>
      <c r="O1517" s="86">
        <f>IF(P1517="","",D1517&amp;"|"&amp;P1517)</f>
        <v/>
      </c>
      <c r="P1517" s="86">
        <f>IF(OR(D1517="",F1517=""),"",COUNTIFS($D$6:D1517,D1517,$F$6:F1517,"&lt;&gt;"))</f>
        <v/>
      </c>
    </row>
    <row r="1518" ht="20" customHeight="1">
      <c r="B1518" s="93" t="n"/>
      <c r="C1518" s="94">
        <f>IF(B1518="","",WEEKNUM(B1518,21))</f>
        <v/>
      </c>
      <c r="D1518" s="95" t="n"/>
      <c r="E1518" s="86">
        <f>IF(D1518="","",IFERROR(INDEX(Eng_Item,MATCH(D1518,Eng_Label,0)),"not in list"))</f>
        <v/>
      </c>
      <c r="F1518" s="96" t="n"/>
      <c r="G1518" s="87">
        <f>IF(OR(P1518="",N(P1518)&lt;=1),"",INDEX($F$6:$F$3005,MATCH(D1518&amp;"|"&amp;(P1518-1),$O$6:$O$3005,0)))</f>
        <v/>
      </c>
      <c r="H1518" s="87">
        <f>IF(G1518="","",MAX(0,G1518-F1518))</f>
        <v/>
      </c>
      <c r="I1518" s="95" t="n"/>
      <c r="J1518" s="87">
        <f>IF(D1518="","",IFERROR(INDEX(Eng_PAR,MATCH(D1518,Eng_Label,0)),""))</f>
        <v/>
      </c>
      <c r="K1518" s="97">
        <f>IF(OR(F1518="",J1518=""),"",F1518-J1518)</f>
        <v/>
      </c>
      <c r="L1518" s="86">
        <f>IF(OR(F1518="",J1518="",N(J1518)=0),"",IF(F1518/J1518&lt;=cfg_Crit,"CRITICAL",IF(F1518/J1518&lt;=cfg_Low,"LOW","OK")))</f>
        <v/>
      </c>
      <c r="M1518" s="98">
        <f>IF(B1518="","",DATE(YEAR(B1518),MONTH(B1518),1))</f>
        <v/>
      </c>
      <c r="N1518" s="86">
        <f>IF(OR(B1518="",D1518=""),"","CNT-"&amp;TEXT(ROW()-5,"00000"))</f>
        <v/>
      </c>
      <c r="O1518" s="86">
        <f>IF(P1518="","",D1518&amp;"|"&amp;P1518)</f>
        <v/>
      </c>
      <c r="P1518" s="86">
        <f>IF(OR(D1518="",F1518=""),"",COUNTIFS($D$6:D1518,D1518,$F$6:F1518,"&lt;&gt;"))</f>
        <v/>
      </c>
    </row>
    <row r="1519" ht="20" customHeight="1">
      <c r="B1519" s="93" t="n"/>
      <c r="C1519" s="94">
        <f>IF(B1519="","",WEEKNUM(B1519,21))</f>
        <v/>
      </c>
      <c r="D1519" s="95" t="n"/>
      <c r="E1519" s="86">
        <f>IF(D1519="","",IFERROR(INDEX(Eng_Item,MATCH(D1519,Eng_Label,0)),"not in list"))</f>
        <v/>
      </c>
      <c r="F1519" s="96" t="n"/>
      <c r="G1519" s="87">
        <f>IF(OR(P1519="",N(P1519)&lt;=1),"",INDEX($F$6:$F$3005,MATCH(D1519&amp;"|"&amp;(P1519-1),$O$6:$O$3005,0)))</f>
        <v/>
      </c>
      <c r="H1519" s="87">
        <f>IF(G1519="","",MAX(0,G1519-F1519))</f>
        <v/>
      </c>
      <c r="I1519" s="95" t="n"/>
      <c r="J1519" s="87">
        <f>IF(D1519="","",IFERROR(INDEX(Eng_PAR,MATCH(D1519,Eng_Label,0)),""))</f>
        <v/>
      </c>
      <c r="K1519" s="97">
        <f>IF(OR(F1519="",J1519=""),"",F1519-J1519)</f>
        <v/>
      </c>
      <c r="L1519" s="86">
        <f>IF(OR(F1519="",J1519="",N(J1519)=0),"",IF(F1519/J1519&lt;=cfg_Crit,"CRITICAL",IF(F1519/J1519&lt;=cfg_Low,"LOW","OK")))</f>
        <v/>
      </c>
      <c r="M1519" s="98">
        <f>IF(B1519="","",DATE(YEAR(B1519),MONTH(B1519),1))</f>
        <v/>
      </c>
      <c r="N1519" s="86">
        <f>IF(OR(B1519="",D1519=""),"","CNT-"&amp;TEXT(ROW()-5,"00000"))</f>
        <v/>
      </c>
      <c r="O1519" s="86">
        <f>IF(P1519="","",D1519&amp;"|"&amp;P1519)</f>
        <v/>
      </c>
      <c r="P1519" s="86">
        <f>IF(OR(D1519="",F1519=""),"",COUNTIFS($D$6:D1519,D1519,$F$6:F1519,"&lt;&gt;"))</f>
        <v/>
      </c>
    </row>
    <row r="1520" ht="20" customHeight="1">
      <c r="B1520" s="93" t="n"/>
      <c r="C1520" s="94">
        <f>IF(B1520="","",WEEKNUM(B1520,21))</f>
        <v/>
      </c>
      <c r="D1520" s="95" t="n"/>
      <c r="E1520" s="86">
        <f>IF(D1520="","",IFERROR(INDEX(Eng_Item,MATCH(D1520,Eng_Label,0)),"not in list"))</f>
        <v/>
      </c>
      <c r="F1520" s="96" t="n"/>
      <c r="G1520" s="87">
        <f>IF(OR(P1520="",N(P1520)&lt;=1),"",INDEX($F$6:$F$3005,MATCH(D1520&amp;"|"&amp;(P1520-1),$O$6:$O$3005,0)))</f>
        <v/>
      </c>
      <c r="H1520" s="87">
        <f>IF(G1520="","",MAX(0,G1520-F1520))</f>
        <v/>
      </c>
      <c r="I1520" s="95" t="n"/>
      <c r="J1520" s="87">
        <f>IF(D1520="","",IFERROR(INDEX(Eng_PAR,MATCH(D1520,Eng_Label,0)),""))</f>
        <v/>
      </c>
      <c r="K1520" s="97">
        <f>IF(OR(F1520="",J1520=""),"",F1520-J1520)</f>
        <v/>
      </c>
      <c r="L1520" s="86">
        <f>IF(OR(F1520="",J1520="",N(J1520)=0),"",IF(F1520/J1520&lt;=cfg_Crit,"CRITICAL",IF(F1520/J1520&lt;=cfg_Low,"LOW","OK")))</f>
        <v/>
      </c>
      <c r="M1520" s="98">
        <f>IF(B1520="","",DATE(YEAR(B1520),MONTH(B1520),1))</f>
        <v/>
      </c>
      <c r="N1520" s="86">
        <f>IF(OR(B1520="",D1520=""),"","CNT-"&amp;TEXT(ROW()-5,"00000"))</f>
        <v/>
      </c>
      <c r="O1520" s="86">
        <f>IF(P1520="","",D1520&amp;"|"&amp;P1520)</f>
        <v/>
      </c>
      <c r="P1520" s="86">
        <f>IF(OR(D1520="",F1520=""),"",COUNTIFS($D$6:D1520,D1520,$F$6:F1520,"&lt;&gt;"))</f>
        <v/>
      </c>
    </row>
    <row r="1521" ht="20" customHeight="1">
      <c r="B1521" s="93" t="n"/>
      <c r="C1521" s="94">
        <f>IF(B1521="","",WEEKNUM(B1521,21))</f>
        <v/>
      </c>
      <c r="D1521" s="95" t="n"/>
      <c r="E1521" s="86">
        <f>IF(D1521="","",IFERROR(INDEX(Eng_Item,MATCH(D1521,Eng_Label,0)),"not in list"))</f>
        <v/>
      </c>
      <c r="F1521" s="96" t="n"/>
      <c r="G1521" s="87">
        <f>IF(OR(P1521="",N(P1521)&lt;=1),"",INDEX($F$6:$F$3005,MATCH(D1521&amp;"|"&amp;(P1521-1),$O$6:$O$3005,0)))</f>
        <v/>
      </c>
      <c r="H1521" s="87">
        <f>IF(G1521="","",MAX(0,G1521-F1521))</f>
        <v/>
      </c>
      <c r="I1521" s="95" t="n"/>
      <c r="J1521" s="87">
        <f>IF(D1521="","",IFERROR(INDEX(Eng_PAR,MATCH(D1521,Eng_Label,0)),""))</f>
        <v/>
      </c>
      <c r="K1521" s="97">
        <f>IF(OR(F1521="",J1521=""),"",F1521-J1521)</f>
        <v/>
      </c>
      <c r="L1521" s="86">
        <f>IF(OR(F1521="",J1521="",N(J1521)=0),"",IF(F1521/J1521&lt;=cfg_Crit,"CRITICAL",IF(F1521/J1521&lt;=cfg_Low,"LOW","OK")))</f>
        <v/>
      </c>
      <c r="M1521" s="98">
        <f>IF(B1521="","",DATE(YEAR(B1521),MONTH(B1521),1))</f>
        <v/>
      </c>
      <c r="N1521" s="86">
        <f>IF(OR(B1521="",D1521=""),"","CNT-"&amp;TEXT(ROW()-5,"00000"))</f>
        <v/>
      </c>
      <c r="O1521" s="86">
        <f>IF(P1521="","",D1521&amp;"|"&amp;P1521)</f>
        <v/>
      </c>
      <c r="P1521" s="86">
        <f>IF(OR(D1521="",F1521=""),"",COUNTIFS($D$6:D1521,D1521,$F$6:F1521,"&lt;&gt;"))</f>
        <v/>
      </c>
    </row>
    <row r="1522" ht="20" customHeight="1">
      <c r="B1522" s="93" t="n"/>
      <c r="C1522" s="94">
        <f>IF(B1522="","",WEEKNUM(B1522,21))</f>
        <v/>
      </c>
      <c r="D1522" s="95" t="n"/>
      <c r="E1522" s="86">
        <f>IF(D1522="","",IFERROR(INDEX(Eng_Item,MATCH(D1522,Eng_Label,0)),"not in list"))</f>
        <v/>
      </c>
      <c r="F1522" s="96" t="n"/>
      <c r="G1522" s="87">
        <f>IF(OR(P1522="",N(P1522)&lt;=1),"",INDEX($F$6:$F$3005,MATCH(D1522&amp;"|"&amp;(P1522-1),$O$6:$O$3005,0)))</f>
        <v/>
      </c>
      <c r="H1522" s="87">
        <f>IF(G1522="","",MAX(0,G1522-F1522))</f>
        <v/>
      </c>
      <c r="I1522" s="95" t="n"/>
      <c r="J1522" s="87">
        <f>IF(D1522="","",IFERROR(INDEX(Eng_PAR,MATCH(D1522,Eng_Label,0)),""))</f>
        <v/>
      </c>
      <c r="K1522" s="97">
        <f>IF(OR(F1522="",J1522=""),"",F1522-J1522)</f>
        <v/>
      </c>
      <c r="L1522" s="86">
        <f>IF(OR(F1522="",J1522="",N(J1522)=0),"",IF(F1522/J1522&lt;=cfg_Crit,"CRITICAL",IF(F1522/J1522&lt;=cfg_Low,"LOW","OK")))</f>
        <v/>
      </c>
      <c r="M1522" s="98">
        <f>IF(B1522="","",DATE(YEAR(B1522),MONTH(B1522),1))</f>
        <v/>
      </c>
      <c r="N1522" s="86">
        <f>IF(OR(B1522="",D1522=""),"","CNT-"&amp;TEXT(ROW()-5,"00000"))</f>
        <v/>
      </c>
      <c r="O1522" s="86">
        <f>IF(P1522="","",D1522&amp;"|"&amp;P1522)</f>
        <v/>
      </c>
      <c r="P1522" s="86">
        <f>IF(OR(D1522="",F1522=""),"",COUNTIFS($D$6:D1522,D1522,$F$6:F1522,"&lt;&gt;"))</f>
        <v/>
      </c>
    </row>
    <row r="1523" ht="20" customHeight="1">
      <c r="B1523" s="93" t="n"/>
      <c r="C1523" s="94">
        <f>IF(B1523="","",WEEKNUM(B1523,21))</f>
        <v/>
      </c>
      <c r="D1523" s="95" t="n"/>
      <c r="E1523" s="86">
        <f>IF(D1523="","",IFERROR(INDEX(Eng_Item,MATCH(D1523,Eng_Label,0)),"not in list"))</f>
        <v/>
      </c>
      <c r="F1523" s="96" t="n"/>
      <c r="G1523" s="87">
        <f>IF(OR(P1523="",N(P1523)&lt;=1),"",INDEX($F$6:$F$3005,MATCH(D1523&amp;"|"&amp;(P1523-1),$O$6:$O$3005,0)))</f>
        <v/>
      </c>
      <c r="H1523" s="87">
        <f>IF(G1523="","",MAX(0,G1523-F1523))</f>
        <v/>
      </c>
      <c r="I1523" s="95" t="n"/>
      <c r="J1523" s="87">
        <f>IF(D1523="","",IFERROR(INDEX(Eng_PAR,MATCH(D1523,Eng_Label,0)),""))</f>
        <v/>
      </c>
      <c r="K1523" s="97">
        <f>IF(OR(F1523="",J1523=""),"",F1523-J1523)</f>
        <v/>
      </c>
      <c r="L1523" s="86">
        <f>IF(OR(F1523="",J1523="",N(J1523)=0),"",IF(F1523/J1523&lt;=cfg_Crit,"CRITICAL",IF(F1523/J1523&lt;=cfg_Low,"LOW","OK")))</f>
        <v/>
      </c>
      <c r="M1523" s="98">
        <f>IF(B1523="","",DATE(YEAR(B1523),MONTH(B1523),1))</f>
        <v/>
      </c>
      <c r="N1523" s="86">
        <f>IF(OR(B1523="",D1523=""),"","CNT-"&amp;TEXT(ROW()-5,"00000"))</f>
        <v/>
      </c>
      <c r="O1523" s="86">
        <f>IF(P1523="","",D1523&amp;"|"&amp;P1523)</f>
        <v/>
      </c>
      <c r="P1523" s="86">
        <f>IF(OR(D1523="",F1523=""),"",COUNTIFS($D$6:D1523,D1523,$F$6:F1523,"&lt;&gt;"))</f>
        <v/>
      </c>
    </row>
    <row r="1524" ht="20" customHeight="1">
      <c r="B1524" s="93" t="n"/>
      <c r="C1524" s="94">
        <f>IF(B1524="","",WEEKNUM(B1524,21))</f>
        <v/>
      </c>
      <c r="D1524" s="95" t="n"/>
      <c r="E1524" s="86">
        <f>IF(D1524="","",IFERROR(INDEX(Eng_Item,MATCH(D1524,Eng_Label,0)),"not in list"))</f>
        <v/>
      </c>
      <c r="F1524" s="96" t="n"/>
      <c r="G1524" s="87">
        <f>IF(OR(P1524="",N(P1524)&lt;=1),"",INDEX($F$6:$F$3005,MATCH(D1524&amp;"|"&amp;(P1524-1),$O$6:$O$3005,0)))</f>
        <v/>
      </c>
      <c r="H1524" s="87">
        <f>IF(G1524="","",MAX(0,G1524-F1524))</f>
        <v/>
      </c>
      <c r="I1524" s="95" t="n"/>
      <c r="J1524" s="87">
        <f>IF(D1524="","",IFERROR(INDEX(Eng_PAR,MATCH(D1524,Eng_Label,0)),""))</f>
        <v/>
      </c>
      <c r="K1524" s="97">
        <f>IF(OR(F1524="",J1524=""),"",F1524-J1524)</f>
        <v/>
      </c>
      <c r="L1524" s="86">
        <f>IF(OR(F1524="",J1524="",N(J1524)=0),"",IF(F1524/J1524&lt;=cfg_Crit,"CRITICAL",IF(F1524/J1524&lt;=cfg_Low,"LOW","OK")))</f>
        <v/>
      </c>
      <c r="M1524" s="98">
        <f>IF(B1524="","",DATE(YEAR(B1524),MONTH(B1524),1))</f>
        <v/>
      </c>
      <c r="N1524" s="86">
        <f>IF(OR(B1524="",D1524=""),"","CNT-"&amp;TEXT(ROW()-5,"00000"))</f>
        <v/>
      </c>
      <c r="O1524" s="86">
        <f>IF(P1524="","",D1524&amp;"|"&amp;P1524)</f>
        <v/>
      </c>
      <c r="P1524" s="86">
        <f>IF(OR(D1524="",F1524=""),"",COUNTIFS($D$6:D1524,D1524,$F$6:F1524,"&lt;&gt;"))</f>
        <v/>
      </c>
    </row>
    <row r="1525" ht="20" customHeight="1">
      <c r="B1525" s="93" t="n"/>
      <c r="C1525" s="94">
        <f>IF(B1525="","",WEEKNUM(B1525,21))</f>
        <v/>
      </c>
      <c r="D1525" s="95" t="n"/>
      <c r="E1525" s="86">
        <f>IF(D1525="","",IFERROR(INDEX(Eng_Item,MATCH(D1525,Eng_Label,0)),"not in list"))</f>
        <v/>
      </c>
      <c r="F1525" s="96" t="n"/>
      <c r="G1525" s="87">
        <f>IF(OR(P1525="",N(P1525)&lt;=1),"",INDEX($F$6:$F$3005,MATCH(D1525&amp;"|"&amp;(P1525-1),$O$6:$O$3005,0)))</f>
        <v/>
      </c>
      <c r="H1525" s="87">
        <f>IF(G1525="","",MAX(0,G1525-F1525))</f>
        <v/>
      </c>
      <c r="I1525" s="95" t="n"/>
      <c r="J1525" s="87">
        <f>IF(D1525="","",IFERROR(INDEX(Eng_PAR,MATCH(D1525,Eng_Label,0)),""))</f>
        <v/>
      </c>
      <c r="K1525" s="97">
        <f>IF(OR(F1525="",J1525=""),"",F1525-J1525)</f>
        <v/>
      </c>
      <c r="L1525" s="86">
        <f>IF(OR(F1525="",J1525="",N(J1525)=0),"",IF(F1525/J1525&lt;=cfg_Crit,"CRITICAL",IF(F1525/J1525&lt;=cfg_Low,"LOW","OK")))</f>
        <v/>
      </c>
      <c r="M1525" s="98">
        <f>IF(B1525="","",DATE(YEAR(B1525),MONTH(B1525),1))</f>
        <v/>
      </c>
      <c r="N1525" s="86">
        <f>IF(OR(B1525="",D1525=""),"","CNT-"&amp;TEXT(ROW()-5,"00000"))</f>
        <v/>
      </c>
      <c r="O1525" s="86">
        <f>IF(P1525="","",D1525&amp;"|"&amp;P1525)</f>
        <v/>
      </c>
      <c r="P1525" s="86">
        <f>IF(OR(D1525="",F1525=""),"",COUNTIFS($D$6:D1525,D1525,$F$6:F1525,"&lt;&gt;"))</f>
        <v/>
      </c>
    </row>
    <row r="1526" ht="20" customHeight="1">
      <c r="B1526" s="93" t="n"/>
      <c r="C1526" s="94">
        <f>IF(B1526="","",WEEKNUM(B1526,21))</f>
        <v/>
      </c>
      <c r="D1526" s="95" t="n"/>
      <c r="E1526" s="86">
        <f>IF(D1526="","",IFERROR(INDEX(Eng_Item,MATCH(D1526,Eng_Label,0)),"not in list"))</f>
        <v/>
      </c>
      <c r="F1526" s="96" t="n"/>
      <c r="G1526" s="87">
        <f>IF(OR(P1526="",N(P1526)&lt;=1),"",INDEX($F$6:$F$3005,MATCH(D1526&amp;"|"&amp;(P1526-1),$O$6:$O$3005,0)))</f>
        <v/>
      </c>
      <c r="H1526" s="87">
        <f>IF(G1526="","",MAX(0,G1526-F1526))</f>
        <v/>
      </c>
      <c r="I1526" s="95" t="n"/>
      <c r="J1526" s="87">
        <f>IF(D1526="","",IFERROR(INDEX(Eng_PAR,MATCH(D1526,Eng_Label,0)),""))</f>
        <v/>
      </c>
      <c r="K1526" s="97">
        <f>IF(OR(F1526="",J1526=""),"",F1526-J1526)</f>
        <v/>
      </c>
      <c r="L1526" s="86">
        <f>IF(OR(F1526="",J1526="",N(J1526)=0),"",IF(F1526/J1526&lt;=cfg_Crit,"CRITICAL",IF(F1526/J1526&lt;=cfg_Low,"LOW","OK")))</f>
        <v/>
      </c>
      <c r="M1526" s="98">
        <f>IF(B1526="","",DATE(YEAR(B1526),MONTH(B1526),1))</f>
        <v/>
      </c>
      <c r="N1526" s="86">
        <f>IF(OR(B1526="",D1526=""),"","CNT-"&amp;TEXT(ROW()-5,"00000"))</f>
        <v/>
      </c>
      <c r="O1526" s="86">
        <f>IF(P1526="","",D1526&amp;"|"&amp;P1526)</f>
        <v/>
      </c>
      <c r="P1526" s="86">
        <f>IF(OR(D1526="",F1526=""),"",COUNTIFS($D$6:D1526,D1526,$F$6:F1526,"&lt;&gt;"))</f>
        <v/>
      </c>
    </row>
    <row r="1527" ht="20" customHeight="1">
      <c r="B1527" s="93" t="n"/>
      <c r="C1527" s="94">
        <f>IF(B1527="","",WEEKNUM(B1527,21))</f>
        <v/>
      </c>
      <c r="D1527" s="95" t="n"/>
      <c r="E1527" s="86">
        <f>IF(D1527="","",IFERROR(INDEX(Eng_Item,MATCH(D1527,Eng_Label,0)),"not in list"))</f>
        <v/>
      </c>
      <c r="F1527" s="96" t="n"/>
      <c r="G1527" s="87">
        <f>IF(OR(P1527="",N(P1527)&lt;=1),"",INDEX($F$6:$F$3005,MATCH(D1527&amp;"|"&amp;(P1527-1),$O$6:$O$3005,0)))</f>
        <v/>
      </c>
      <c r="H1527" s="87">
        <f>IF(G1527="","",MAX(0,G1527-F1527))</f>
        <v/>
      </c>
      <c r="I1527" s="95" t="n"/>
      <c r="J1527" s="87">
        <f>IF(D1527="","",IFERROR(INDEX(Eng_PAR,MATCH(D1527,Eng_Label,0)),""))</f>
        <v/>
      </c>
      <c r="K1527" s="97">
        <f>IF(OR(F1527="",J1527=""),"",F1527-J1527)</f>
        <v/>
      </c>
      <c r="L1527" s="86">
        <f>IF(OR(F1527="",J1527="",N(J1527)=0),"",IF(F1527/J1527&lt;=cfg_Crit,"CRITICAL",IF(F1527/J1527&lt;=cfg_Low,"LOW","OK")))</f>
        <v/>
      </c>
      <c r="M1527" s="98">
        <f>IF(B1527="","",DATE(YEAR(B1527),MONTH(B1527),1))</f>
        <v/>
      </c>
      <c r="N1527" s="86">
        <f>IF(OR(B1527="",D1527=""),"","CNT-"&amp;TEXT(ROW()-5,"00000"))</f>
        <v/>
      </c>
      <c r="O1527" s="86">
        <f>IF(P1527="","",D1527&amp;"|"&amp;P1527)</f>
        <v/>
      </c>
      <c r="P1527" s="86">
        <f>IF(OR(D1527="",F1527=""),"",COUNTIFS($D$6:D1527,D1527,$F$6:F1527,"&lt;&gt;"))</f>
        <v/>
      </c>
    </row>
    <row r="1528" ht="20" customHeight="1">
      <c r="B1528" s="93" t="n"/>
      <c r="C1528" s="94">
        <f>IF(B1528="","",WEEKNUM(B1528,21))</f>
        <v/>
      </c>
      <c r="D1528" s="95" t="n"/>
      <c r="E1528" s="86">
        <f>IF(D1528="","",IFERROR(INDEX(Eng_Item,MATCH(D1528,Eng_Label,0)),"not in list"))</f>
        <v/>
      </c>
      <c r="F1528" s="96" t="n"/>
      <c r="G1528" s="87">
        <f>IF(OR(P1528="",N(P1528)&lt;=1),"",INDEX($F$6:$F$3005,MATCH(D1528&amp;"|"&amp;(P1528-1),$O$6:$O$3005,0)))</f>
        <v/>
      </c>
      <c r="H1528" s="87">
        <f>IF(G1528="","",MAX(0,G1528-F1528))</f>
        <v/>
      </c>
      <c r="I1528" s="95" t="n"/>
      <c r="J1528" s="87">
        <f>IF(D1528="","",IFERROR(INDEX(Eng_PAR,MATCH(D1528,Eng_Label,0)),""))</f>
        <v/>
      </c>
      <c r="K1528" s="97">
        <f>IF(OR(F1528="",J1528=""),"",F1528-J1528)</f>
        <v/>
      </c>
      <c r="L1528" s="86">
        <f>IF(OR(F1528="",J1528="",N(J1528)=0),"",IF(F1528/J1528&lt;=cfg_Crit,"CRITICAL",IF(F1528/J1528&lt;=cfg_Low,"LOW","OK")))</f>
        <v/>
      </c>
      <c r="M1528" s="98">
        <f>IF(B1528="","",DATE(YEAR(B1528),MONTH(B1528),1))</f>
        <v/>
      </c>
      <c r="N1528" s="86">
        <f>IF(OR(B1528="",D1528=""),"","CNT-"&amp;TEXT(ROW()-5,"00000"))</f>
        <v/>
      </c>
      <c r="O1528" s="86">
        <f>IF(P1528="","",D1528&amp;"|"&amp;P1528)</f>
        <v/>
      </c>
      <c r="P1528" s="86">
        <f>IF(OR(D1528="",F1528=""),"",COUNTIFS($D$6:D1528,D1528,$F$6:F1528,"&lt;&gt;"))</f>
        <v/>
      </c>
    </row>
    <row r="1529" ht="20" customHeight="1">
      <c r="B1529" s="93" t="n"/>
      <c r="C1529" s="94">
        <f>IF(B1529="","",WEEKNUM(B1529,21))</f>
        <v/>
      </c>
      <c r="D1529" s="95" t="n"/>
      <c r="E1529" s="86">
        <f>IF(D1529="","",IFERROR(INDEX(Eng_Item,MATCH(D1529,Eng_Label,0)),"not in list"))</f>
        <v/>
      </c>
      <c r="F1529" s="96" t="n"/>
      <c r="G1529" s="87">
        <f>IF(OR(P1529="",N(P1529)&lt;=1),"",INDEX($F$6:$F$3005,MATCH(D1529&amp;"|"&amp;(P1529-1),$O$6:$O$3005,0)))</f>
        <v/>
      </c>
      <c r="H1529" s="87">
        <f>IF(G1529="","",MAX(0,G1529-F1529))</f>
        <v/>
      </c>
      <c r="I1529" s="95" t="n"/>
      <c r="J1529" s="87">
        <f>IF(D1529="","",IFERROR(INDEX(Eng_PAR,MATCH(D1529,Eng_Label,0)),""))</f>
        <v/>
      </c>
      <c r="K1529" s="97">
        <f>IF(OR(F1529="",J1529=""),"",F1529-J1529)</f>
        <v/>
      </c>
      <c r="L1529" s="86">
        <f>IF(OR(F1529="",J1529="",N(J1529)=0),"",IF(F1529/J1529&lt;=cfg_Crit,"CRITICAL",IF(F1529/J1529&lt;=cfg_Low,"LOW","OK")))</f>
        <v/>
      </c>
      <c r="M1529" s="98">
        <f>IF(B1529="","",DATE(YEAR(B1529),MONTH(B1529),1))</f>
        <v/>
      </c>
      <c r="N1529" s="86">
        <f>IF(OR(B1529="",D1529=""),"","CNT-"&amp;TEXT(ROW()-5,"00000"))</f>
        <v/>
      </c>
      <c r="O1529" s="86">
        <f>IF(P1529="","",D1529&amp;"|"&amp;P1529)</f>
        <v/>
      </c>
      <c r="P1529" s="86">
        <f>IF(OR(D1529="",F1529=""),"",COUNTIFS($D$6:D1529,D1529,$F$6:F1529,"&lt;&gt;"))</f>
        <v/>
      </c>
    </row>
    <row r="1530" ht="20" customHeight="1">
      <c r="B1530" s="93" t="n"/>
      <c r="C1530" s="94">
        <f>IF(B1530="","",WEEKNUM(B1530,21))</f>
        <v/>
      </c>
      <c r="D1530" s="95" t="n"/>
      <c r="E1530" s="86">
        <f>IF(D1530="","",IFERROR(INDEX(Eng_Item,MATCH(D1530,Eng_Label,0)),"not in list"))</f>
        <v/>
      </c>
      <c r="F1530" s="96" t="n"/>
      <c r="G1530" s="87">
        <f>IF(OR(P1530="",N(P1530)&lt;=1),"",INDEX($F$6:$F$3005,MATCH(D1530&amp;"|"&amp;(P1530-1),$O$6:$O$3005,0)))</f>
        <v/>
      </c>
      <c r="H1530" s="87">
        <f>IF(G1530="","",MAX(0,G1530-F1530))</f>
        <v/>
      </c>
      <c r="I1530" s="95" t="n"/>
      <c r="J1530" s="87">
        <f>IF(D1530="","",IFERROR(INDEX(Eng_PAR,MATCH(D1530,Eng_Label,0)),""))</f>
        <v/>
      </c>
      <c r="K1530" s="97">
        <f>IF(OR(F1530="",J1530=""),"",F1530-J1530)</f>
        <v/>
      </c>
      <c r="L1530" s="86">
        <f>IF(OR(F1530="",J1530="",N(J1530)=0),"",IF(F1530/J1530&lt;=cfg_Crit,"CRITICAL",IF(F1530/J1530&lt;=cfg_Low,"LOW","OK")))</f>
        <v/>
      </c>
      <c r="M1530" s="98">
        <f>IF(B1530="","",DATE(YEAR(B1530),MONTH(B1530),1))</f>
        <v/>
      </c>
      <c r="N1530" s="86">
        <f>IF(OR(B1530="",D1530=""),"","CNT-"&amp;TEXT(ROW()-5,"00000"))</f>
        <v/>
      </c>
      <c r="O1530" s="86">
        <f>IF(P1530="","",D1530&amp;"|"&amp;P1530)</f>
        <v/>
      </c>
      <c r="P1530" s="86">
        <f>IF(OR(D1530="",F1530=""),"",COUNTIFS($D$6:D1530,D1530,$F$6:F1530,"&lt;&gt;"))</f>
        <v/>
      </c>
    </row>
    <row r="1531" ht="20" customHeight="1">
      <c r="B1531" s="93" t="n"/>
      <c r="C1531" s="94">
        <f>IF(B1531="","",WEEKNUM(B1531,21))</f>
        <v/>
      </c>
      <c r="D1531" s="95" t="n"/>
      <c r="E1531" s="86">
        <f>IF(D1531="","",IFERROR(INDEX(Eng_Item,MATCH(D1531,Eng_Label,0)),"not in list"))</f>
        <v/>
      </c>
      <c r="F1531" s="96" t="n"/>
      <c r="G1531" s="87">
        <f>IF(OR(P1531="",N(P1531)&lt;=1),"",INDEX($F$6:$F$3005,MATCH(D1531&amp;"|"&amp;(P1531-1),$O$6:$O$3005,0)))</f>
        <v/>
      </c>
      <c r="H1531" s="87">
        <f>IF(G1531="","",MAX(0,G1531-F1531))</f>
        <v/>
      </c>
      <c r="I1531" s="95" t="n"/>
      <c r="J1531" s="87">
        <f>IF(D1531="","",IFERROR(INDEX(Eng_PAR,MATCH(D1531,Eng_Label,0)),""))</f>
        <v/>
      </c>
      <c r="K1531" s="97">
        <f>IF(OR(F1531="",J1531=""),"",F1531-J1531)</f>
        <v/>
      </c>
      <c r="L1531" s="86">
        <f>IF(OR(F1531="",J1531="",N(J1531)=0),"",IF(F1531/J1531&lt;=cfg_Crit,"CRITICAL",IF(F1531/J1531&lt;=cfg_Low,"LOW","OK")))</f>
        <v/>
      </c>
      <c r="M1531" s="98">
        <f>IF(B1531="","",DATE(YEAR(B1531),MONTH(B1531),1))</f>
        <v/>
      </c>
      <c r="N1531" s="86">
        <f>IF(OR(B1531="",D1531=""),"","CNT-"&amp;TEXT(ROW()-5,"00000"))</f>
        <v/>
      </c>
      <c r="O1531" s="86">
        <f>IF(P1531="","",D1531&amp;"|"&amp;P1531)</f>
        <v/>
      </c>
      <c r="P1531" s="86">
        <f>IF(OR(D1531="",F1531=""),"",COUNTIFS($D$6:D1531,D1531,$F$6:F1531,"&lt;&gt;"))</f>
        <v/>
      </c>
    </row>
    <row r="1532" ht="20" customHeight="1">
      <c r="B1532" s="93" t="n"/>
      <c r="C1532" s="94">
        <f>IF(B1532="","",WEEKNUM(B1532,21))</f>
        <v/>
      </c>
      <c r="D1532" s="95" t="n"/>
      <c r="E1532" s="86">
        <f>IF(D1532="","",IFERROR(INDEX(Eng_Item,MATCH(D1532,Eng_Label,0)),"not in list"))</f>
        <v/>
      </c>
      <c r="F1532" s="96" t="n"/>
      <c r="G1532" s="87">
        <f>IF(OR(P1532="",N(P1532)&lt;=1),"",INDEX($F$6:$F$3005,MATCH(D1532&amp;"|"&amp;(P1532-1),$O$6:$O$3005,0)))</f>
        <v/>
      </c>
      <c r="H1532" s="87">
        <f>IF(G1532="","",MAX(0,G1532-F1532))</f>
        <v/>
      </c>
      <c r="I1532" s="95" t="n"/>
      <c r="J1532" s="87">
        <f>IF(D1532="","",IFERROR(INDEX(Eng_PAR,MATCH(D1532,Eng_Label,0)),""))</f>
        <v/>
      </c>
      <c r="K1532" s="97">
        <f>IF(OR(F1532="",J1532=""),"",F1532-J1532)</f>
        <v/>
      </c>
      <c r="L1532" s="86">
        <f>IF(OR(F1532="",J1532="",N(J1532)=0),"",IF(F1532/J1532&lt;=cfg_Crit,"CRITICAL",IF(F1532/J1532&lt;=cfg_Low,"LOW","OK")))</f>
        <v/>
      </c>
      <c r="M1532" s="98">
        <f>IF(B1532="","",DATE(YEAR(B1532),MONTH(B1532),1))</f>
        <v/>
      </c>
      <c r="N1532" s="86">
        <f>IF(OR(B1532="",D1532=""),"","CNT-"&amp;TEXT(ROW()-5,"00000"))</f>
        <v/>
      </c>
      <c r="O1532" s="86">
        <f>IF(P1532="","",D1532&amp;"|"&amp;P1532)</f>
        <v/>
      </c>
      <c r="P1532" s="86">
        <f>IF(OR(D1532="",F1532=""),"",COUNTIFS($D$6:D1532,D1532,$F$6:F1532,"&lt;&gt;"))</f>
        <v/>
      </c>
    </row>
    <row r="1533" ht="20" customHeight="1">
      <c r="B1533" s="93" t="n"/>
      <c r="C1533" s="94">
        <f>IF(B1533="","",WEEKNUM(B1533,21))</f>
        <v/>
      </c>
      <c r="D1533" s="95" t="n"/>
      <c r="E1533" s="86">
        <f>IF(D1533="","",IFERROR(INDEX(Eng_Item,MATCH(D1533,Eng_Label,0)),"not in list"))</f>
        <v/>
      </c>
      <c r="F1533" s="96" t="n"/>
      <c r="G1533" s="87">
        <f>IF(OR(P1533="",N(P1533)&lt;=1),"",INDEX($F$6:$F$3005,MATCH(D1533&amp;"|"&amp;(P1533-1),$O$6:$O$3005,0)))</f>
        <v/>
      </c>
      <c r="H1533" s="87">
        <f>IF(G1533="","",MAX(0,G1533-F1533))</f>
        <v/>
      </c>
      <c r="I1533" s="95" t="n"/>
      <c r="J1533" s="87">
        <f>IF(D1533="","",IFERROR(INDEX(Eng_PAR,MATCH(D1533,Eng_Label,0)),""))</f>
        <v/>
      </c>
      <c r="K1533" s="97">
        <f>IF(OR(F1533="",J1533=""),"",F1533-J1533)</f>
        <v/>
      </c>
      <c r="L1533" s="86">
        <f>IF(OR(F1533="",J1533="",N(J1533)=0),"",IF(F1533/J1533&lt;=cfg_Crit,"CRITICAL",IF(F1533/J1533&lt;=cfg_Low,"LOW","OK")))</f>
        <v/>
      </c>
      <c r="M1533" s="98">
        <f>IF(B1533="","",DATE(YEAR(B1533),MONTH(B1533),1))</f>
        <v/>
      </c>
      <c r="N1533" s="86">
        <f>IF(OR(B1533="",D1533=""),"","CNT-"&amp;TEXT(ROW()-5,"00000"))</f>
        <v/>
      </c>
      <c r="O1533" s="86">
        <f>IF(P1533="","",D1533&amp;"|"&amp;P1533)</f>
        <v/>
      </c>
      <c r="P1533" s="86">
        <f>IF(OR(D1533="",F1533=""),"",COUNTIFS($D$6:D1533,D1533,$F$6:F1533,"&lt;&gt;"))</f>
        <v/>
      </c>
    </row>
    <row r="1534" ht="20" customHeight="1">
      <c r="B1534" s="93" t="n"/>
      <c r="C1534" s="94">
        <f>IF(B1534="","",WEEKNUM(B1534,21))</f>
        <v/>
      </c>
      <c r="D1534" s="95" t="n"/>
      <c r="E1534" s="86">
        <f>IF(D1534="","",IFERROR(INDEX(Eng_Item,MATCH(D1534,Eng_Label,0)),"not in list"))</f>
        <v/>
      </c>
      <c r="F1534" s="96" t="n"/>
      <c r="G1534" s="87">
        <f>IF(OR(P1534="",N(P1534)&lt;=1),"",INDEX($F$6:$F$3005,MATCH(D1534&amp;"|"&amp;(P1534-1),$O$6:$O$3005,0)))</f>
        <v/>
      </c>
      <c r="H1534" s="87">
        <f>IF(G1534="","",MAX(0,G1534-F1534))</f>
        <v/>
      </c>
      <c r="I1534" s="95" t="n"/>
      <c r="J1534" s="87">
        <f>IF(D1534="","",IFERROR(INDEX(Eng_PAR,MATCH(D1534,Eng_Label,0)),""))</f>
        <v/>
      </c>
      <c r="K1534" s="97">
        <f>IF(OR(F1534="",J1534=""),"",F1534-J1534)</f>
        <v/>
      </c>
      <c r="L1534" s="86">
        <f>IF(OR(F1534="",J1534="",N(J1534)=0),"",IF(F1534/J1534&lt;=cfg_Crit,"CRITICAL",IF(F1534/J1534&lt;=cfg_Low,"LOW","OK")))</f>
        <v/>
      </c>
      <c r="M1534" s="98">
        <f>IF(B1534="","",DATE(YEAR(B1534),MONTH(B1534),1))</f>
        <v/>
      </c>
      <c r="N1534" s="86">
        <f>IF(OR(B1534="",D1534=""),"","CNT-"&amp;TEXT(ROW()-5,"00000"))</f>
        <v/>
      </c>
      <c r="O1534" s="86">
        <f>IF(P1534="","",D1534&amp;"|"&amp;P1534)</f>
        <v/>
      </c>
      <c r="P1534" s="86">
        <f>IF(OR(D1534="",F1534=""),"",COUNTIFS($D$6:D1534,D1534,$F$6:F1534,"&lt;&gt;"))</f>
        <v/>
      </c>
    </row>
    <row r="1535" ht="20" customHeight="1">
      <c r="B1535" s="93" t="n"/>
      <c r="C1535" s="94">
        <f>IF(B1535="","",WEEKNUM(B1535,21))</f>
        <v/>
      </c>
      <c r="D1535" s="95" t="n"/>
      <c r="E1535" s="86">
        <f>IF(D1535="","",IFERROR(INDEX(Eng_Item,MATCH(D1535,Eng_Label,0)),"not in list"))</f>
        <v/>
      </c>
      <c r="F1535" s="96" t="n"/>
      <c r="G1535" s="87">
        <f>IF(OR(P1535="",N(P1535)&lt;=1),"",INDEX($F$6:$F$3005,MATCH(D1535&amp;"|"&amp;(P1535-1),$O$6:$O$3005,0)))</f>
        <v/>
      </c>
      <c r="H1535" s="87">
        <f>IF(G1535="","",MAX(0,G1535-F1535))</f>
        <v/>
      </c>
      <c r="I1535" s="95" t="n"/>
      <c r="J1535" s="87">
        <f>IF(D1535="","",IFERROR(INDEX(Eng_PAR,MATCH(D1535,Eng_Label,0)),""))</f>
        <v/>
      </c>
      <c r="K1535" s="97">
        <f>IF(OR(F1535="",J1535=""),"",F1535-J1535)</f>
        <v/>
      </c>
      <c r="L1535" s="86">
        <f>IF(OR(F1535="",J1535="",N(J1535)=0),"",IF(F1535/J1535&lt;=cfg_Crit,"CRITICAL",IF(F1535/J1535&lt;=cfg_Low,"LOW","OK")))</f>
        <v/>
      </c>
      <c r="M1535" s="98">
        <f>IF(B1535="","",DATE(YEAR(B1535),MONTH(B1535),1))</f>
        <v/>
      </c>
      <c r="N1535" s="86">
        <f>IF(OR(B1535="",D1535=""),"","CNT-"&amp;TEXT(ROW()-5,"00000"))</f>
        <v/>
      </c>
      <c r="O1535" s="86">
        <f>IF(P1535="","",D1535&amp;"|"&amp;P1535)</f>
        <v/>
      </c>
      <c r="P1535" s="86">
        <f>IF(OR(D1535="",F1535=""),"",COUNTIFS($D$6:D1535,D1535,$F$6:F1535,"&lt;&gt;"))</f>
        <v/>
      </c>
    </row>
    <row r="1536" ht="20" customHeight="1">
      <c r="B1536" s="93" t="n"/>
      <c r="C1536" s="94">
        <f>IF(B1536="","",WEEKNUM(B1536,21))</f>
        <v/>
      </c>
      <c r="D1536" s="95" t="n"/>
      <c r="E1536" s="86">
        <f>IF(D1536="","",IFERROR(INDEX(Eng_Item,MATCH(D1536,Eng_Label,0)),"not in list"))</f>
        <v/>
      </c>
      <c r="F1536" s="96" t="n"/>
      <c r="G1536" s="87">
        <f>IF(OR(P1536="",N(P1536)&lt;=1),"",INDEX($F$6:$F$3005,MATCH(D1536&amp;"|"&amp;(P1536-1),$O$6:$O$3005,0)))</f>
        <v/>
      </c>
      <c r="H1536" s="87">
        <f>IF(G1536="","",MAX(0,G1536-F1536))</f>
        <v/>
      </c>
      <c r="I1536" s="95" t="n"/>
      <c r="J1536" s="87">
        <f>IF(D1536="","",IFERROR(INDEX(Eng_PAR,MATCH(D1536,Eng_Label,0)),""))</f>
        <v/>
      </c>
      <c r="K1536" s="97">
        <f>IF(OR(F1536="",J1536=""),"",F1536-J1536)</f>
        <v/>
      </c>
      <c r="L1536" s="86">
        <f>IF(OR(F1536="",J1536="",N(J1536)=0),"",IF(F1536/J1536&lt;=cfg_Crit,"CRITICAL",IF(F1536/J1536&lt;=cfg_Low,"LOW","OK")))</f>
        <v/>
      </c>
      <c r="M1536" s="98">
        <f>IF(B1536="","",DATE(YEAR(B1536),MONTH(B1536),1))</f>
        <v/>
      </c>
      <c r="N1536" s="86">
        <f>IF(OR(B1536="",D1536=""),"","CNT-"&amp;TEXT(ROW()-5,"00000"))</f>
        <v/>
      </c>
      <c r="O1536" s="86">
        <f>IF(P1536="","",D1536&amp;"|"&amp;P1536)</f>
        <v/>
      </c>
      <c r="P1536" s="86">
        <f>IF(OR(D1536="",F1536=""),"",COUNTIFS($D$6:D1536,D1536,$F$6:F1536,"&lt;&gt;"))</f>
        <v/>
      </c>
    </row>
    <row r="1537" ht="20" customHeight="1">
      <c r="B1537" s="93" t="n"/>
      <c r="C1537" s="94">
        <f>IF(B1537="","",WEEKNUM(B1537,21))</f>
        <v/>
      </c>
      <c r="D1537" s="95" t="n"/>
      <c r="E1537" s="86">
        <f>IF(D1537="","",IFERROR(INDEX(Eng_Item,MATCH(D1537,Eng_Label,0)),"not in list"))</f>
        <v/>
      </c>
      <c r="F1537" s="96" t="n"/>
      <c r="G1537" s="87">
        <f>IF(OR(P1537="",N(P1537)&lt;=1),"",INDEX($F$6:$F$3005,MATCH(D1537&amp;"|"&amp;(P1537-1),$O$6:$O$3005,0)))</f>
        <v/>
      </c>
      <c r="H1537" s="87">
        <f>IF(G1537="","",MAX(0,G1537-F1537))</f>
        <v/>
      </c>
      <c r="I1537" s="95" t="n"/>
      <c r="J1537" s="87">
        <f>IF(D1537="","",IFERROR(INDEX(Eng_PAR,MATCH(D1537,Eng_Label,0)),""))</f>
        <v/>
      </c>
      <c r="K1537" s="97">
        <f>IF(OR(F1537="",J1537=""),"",F1537-J1537)</f>
        <v/>
      </c>
      <c r="L1537" s="86">
        <f>IF(OR(F1537="",J1537="",N(J1537)=0),"",IF(F1537/J1537&lt;=cfg_Crit,"CRITICAL",IF(F1537/J1537&lt;=cfg_Low,"LOW","OK")))</f>
        <v/>
      </c>
      <c r="M1537" s="98">
        <f>IF(B1537="","",DATE(YEAR(B1537),MONTH(B1537),1))</f>
        <v/>
      </c>
      <c r="N1537" s="86">
        <f>IF(OR(B1537="",D1537=""),"","CNT-"&amp;TEXT(ROW()-5,"00000"))</f>
        <v/>
      </c>
      <c r="O1537" s="86">
        <f>IF(P1537="","",D1537&amp;"|"&amp;P1537)</f>
        <v/>
      </c>
      <c r="P1537" s="86">
        <f>IF(OR(D1537="",F1537=""),"",COUNTIFS($D$6:D1537,D1537,$F$6:F1537,"&lt;&gt;"))</f>
        <v/>
      </c>
    </row>
    <row r="1538" ht="20" customHeight="1">
      <c r="B1538" s="93" t="n"/>
      <c r="C1538" s="94">
        <f>IF(B1538="","",WEEKNUM(B1538,21))</f>
        <v/>
      </c>
      <c r="D1538" s="95" t="n"/>
      <c r="E1538" s="86">
        <f>IF(D1538="","",IFERROR(INDEX(Eng_Item,MATCH(D1538,Eng_Label,0)),"not in list"))</f>
        <v/>
      </c>
      <c r="F1538" s="96" t="n"/>
      <c r="G1538" s="87">
        <f>IF(OR(P1538="",N(P1538)&lt;=1),"",INDEX($F$6:$F$3005,MATCH(D1538&amp;"|"&amp;(P1538-1),$O$6:$O$3005,0)))</f>
        <v/>
      </c>
      <c r="H1538" s="87">
        <f>IF(G1538="","",MAX(0,G1538-F1538))</f>
        <v/>
      </c>
      <c r="I1538" s="95" t="n"/>
      <c r="J1538" s="87">
        <f>IF(D1538="","",IFERROR(INDEX(Eng_PAR,MATCH(D1538,Eng_Label,0)),""))</f>
        <v/>
      </c>
      <c r="K1538" s="97">
        <f>IF(OR(F1538="",J1538=""),"",F1538-J1538)</f>
        <v/>
      </c>
      <c r="L1538" s="86">
        <f>IF(OR(F1538="",J1538="",N(J1538)=0),"",IF(F1538/J1538&lt;=cfg_Crit,"CRITICAL",IF(F1538/J1538&lt;=cfg_Low,"LOW","OK")))</f>
        <v/>
      </c>
      <c r="M1538" s="98">
        <f>IF(B1538="","",DATE(YEAR(B1538),MONTH(B1538),1))</f>
        <v/>
      </c>
      <c r="N1538" s="86">
        <f>IF(OR(B1538="",D1538=""),"","CNT-"&amp;TEXT(ROW()-5,"00000"))</f>
        <v/>
      </c>
      <c r="O1538" s="86">
        <f>IF(P1538="","",D1538&amp;"|"&amp;P1538)</f>
        <v/>
      </c>
      <c r="P1538" s="86">
        <f>IF(OR(D1538="",F1538=""),"",COUNTIFS($D$6:D1538,D1538,$F$6:F1538,"&lt;&gt;"))</f>
        <v/>
      </c>
    </row>
    <row r="1539" ht="20" customHeight="1">
      <c r="B1539" s="93" t="n"/>
      <c r="C1539" s="94">
        <f>IF(B1539="","",WEEKNUM(B1539,21))</f>
        <v/>
      </c>
      <c r="D1539" s="95" t="n"/>
      <c r="E1539" s="86">
        <f>IF(D1539="","",IFERROR(INDEX(Eng_Item,MATCH(D1539,Eng_Label,0)),"not in list"))</f>
        <v/>
      </c>
      <c r="F1539" s="96" t="n"/>
      <c r="G1539" s="87">
        <f>IF(OR(P1539="",N(P1539)&lt;=1),"",INDEX($F$6:$F$3005,MATCH(D1539&amp;"|"&amp;(P1539-1),$O$6:$O$3005,0)))</f>
        <v/>
      </c>
      <c r="H1539" s="87">
        <f>IF(G1539="","",MAX(0,G1539-F1539))</f>
        <v/>
      </c>
      <c r="I1539" s="95" t="n"/>
      <c r="J1539" s="87">
        <f>IF(D1539="","",IFERROR(INDEX(Eng_PAR,MATCH(D1539,Eng_Label,0)),""))</f>
        <v/>
      </c>
      <c r="K1539" s="97">
        <f>IF(OR(F1539="",J1539=""),"",F1539-J1539)</f>
        <v/>
      </c>
      <c r="L1539" s="86">
        <f>IF(OR(F1539="",J1539="",N(J1539)=0),"",IF(F1539/J1539&lt;=cfg_Crit,"CRITICAL",IF(F1539/J1539&lt;=cfg_Low,"LOW","OK")))</f>
        <v/>
      </c>
      <c r="M1539" s="98">
        <f>IF(B1539="","",DATE(YEAR(B1539),MONTH(B1539),1))</f>
        <v/>
      </c>
      <c r="N1539" s="86">
        <f>IF(OR(B1539="",D1539=""),"","CNT-"&amp;TEXT(ROW()-5,"00000"))</f>
        <v/>
      </c>
      <c r="O1539" s="86">
        <f>IF(P1539="","",D1539&amp;"|"&amp;P1539)</f>
        <v/>
      </c>
      <c r="P1539" s="86">
        <f>IF(OR(D1539="",F1539=""),"",COUNTIFS($D$6:D1539,D1539,$F$6:F1539,"&lt;&gt;"))</f>
        <v/>
      </c>
    </row>
    <row r="1540" ht="20" customHeight="1">
      <c r="B1540" s="93" t="n"/>
      <c r="C1540" s="94">
        <f>IF(B1540="","",WEEKNUM(B1540,21))</f>
        <v/>
      </c>
      <c r="D1540" s="95" t="n"/>
      <c r="E1540" s="86">
        <f>IF(D1540="","",IFERROR(INDEX(Eng_Item,MATCH(D1540,Eng_Label,0)),"not in list"))</f>
        <v/>
      </c>
      <c r="F1540" s="96" t="n"/>
      <c r="G1540" s="87">
        <f>IF(OR(P1540="",N(P1540)&lt;=1),"",INDEX($F$6:$F$3005,MATCH(D1540&amp;"|"&amp;(P1540-1),$O$6:$O$3005,0)))</f>
        <v/>
      </c>
      <c r="H1540" s="87">
        <f>IF(G1540="","",MAX(0,G1540-F1540))</f>
        <v/>
      </c>
      <c r="I1540" s="95" t="n"/>
      <c r="J1540" s="87">
        <f>IF(D1540="","",IFERROR(INDEX(Eng_PAR,MATCH(D1540,Eng_Label,0)),""))</f>
        <v/>
      </c>
      <c r="K1540" s="97">
        <f>IF(OR(F1540="",J1540=""),"",F1540-J1540)</f>
        <v/>
      </c>
      <c r="L1540" s="86">
        <f>IF(OR(F1540="",J1540="",N(J1540)=0),"",IF(F1540/J1540&lt;=cfg_Crit,"CRITICAL",IF(F1540/J1540&lt;=cfg_Low,"LOW","OK")))</f>
        <v/>
      </c>
      <c r="M1540" s="98">
        <f>IF(B1540="","",DATE(YEAR(B1540),MONTH(B1540),1))</f>
        <v/>
      </c>
      <c r="N1540" s="86">
        <f>IF(OR(B1540="",D1540=""),"","CNT-"&amp;TEXT(ROW()-5,"00000"))</f>
        <v/>
      </c>
      <c r="O1540" s="86">
        <f>IF(P1540="","",D1540&amp;"|"&amp;P1540)</f>
        <v/>
      </c>
      <c r="P1540" s="86">
        <f>IF(OR(D1540="",F1540=""),"",COUNTIFS($D$6:D1540,D1540,$F$6:F1540,"&lt;&gt;"))</f>
        <v/>
      </c>
    </row>
    <row r="1541" ht="20" customHeight="1">
      <c r="B1541" s="93" t="n"/>
      <c r="C1541" s="94">
        <f>IF(B1541="","",WEEKNUM(B1541,21))</f>
        <v/>
      </c>
      <c r="D1541" s="95" t="n"/>
      <c r="E1541" s="86">
        <f>IF(D1541="","",IFERROR(INDEX(Eng_Item,MATCH(D1541,Eng_Label,0)),"not in list"))</f>
        <v/>
      </c>
      <c r="F1541" s="96" t="n"/>
      <c r="G1541" s="87">
        <f>IF(OR(P1541="",N(P1541)&lt;=1),"",INDEX($F$6:$F$3005,MATCH(D1541&amp;"|"&amp;(P1541-1),$O$6:$O$3005,0)))</f>
        <v/>
      </c>
      <c r="H1541" s="87">
        <f>IF(G1541="","",MAX(0,G1541-F1541))</f>
        <v/>
      </c>
      <c r="I1541" s="95" t="n"/>
      <c r="J1541" s="87">
        <f>IF(D1541="","",IFERROR(INDEX(Eng_PAR,MATCH(D1541,Eng_Label,0)),""))</f>
        <v/>
      </c>
      <c r="K1541" s="97">
        <f>IF(OR(F1541="",J1541=""),"",F1541-J1541)</f>
        <v/>
      </c>
      <c r="L1541" s="86">
        <f>IF(OR(F1541="",J1541="",N(J1541)=0),"",IF(F1541/J1541&lt;=cfg_Crit,"CRITICAL",IF(F1541/J1541&lt;=cfg_Low,"LOW","OK")))</f>
        <v/>
      </c>
      <c r="M1541" s="98">
        <f>IF(B1541="","",DATE(YEAR(B1541),MONTH(B1541),1))</f>
        <v/>
      </c>
      <c r="N1541" s="86">
        <f>IF(OR(B1541="",D1541=""),"","CNT-"&amp;TEXT(ROW()-5,"00000"))</f>
        <v/>
      </c>
      <c r="O1541" s="86">
        <f>IF(P1541="","",D1541&amp;"|"&amp;P1541)</f>
        <v/>
      </c>
      <c r="P1541" s="86">
        <f>IF(OR(D1541="",F1541=""),"",COUNTIFS($D$6:D1541,D1541,$F$6:F1541,"&lt;&gt;"))</f>
        <v/>
      </c>
    </row>
    <row r="1542" ht="20" customHeight="1">
      <c r="B1542" s="93" t="n"/>
      <c r="C1542" s="94">
        <f>IF(B1542="","",WEEKNUM(B1542,21))</f>
        <v/>
      </c>
      <c r="D1542" s="95" t="n"/>
      <c r="E1542" s="86">
        <f>IF(D1542="","",IFERROR(INDEX(Eng_Item,MATCH(D1542,Eng_Label,0)),"not in list"))</f>
        <v/>
      </c>
      <c r="F1542" s="96" t="n"/>
      <c r="G1542" s="87">
        <f>IF(OR(P1542="",N(P1542)&lt;=1),"",INDEX($F$6:$F$3005,MATCH(D1542&amp;"|"&amp;(P1542-1),$O$6:$O$3005,0)))</f>
        <v/>
      </c>
      <c r="H1542" s="87">
        <f>IF(G1542="","",MAX(0,G1542-F1542))</f>
        <v/>
      </c>
      <c r="I1542" s="95" t="n"/>
      <c r="J1542" s="87">
        <f>IF(D1542="","",IFERROR(INDEX(Eng_PAR,MATCH(D1542,Eng_Label,0)),""))</f>
        <v/>
      </c>
      <c r="K1542" s="97">
        <f>IF(OR(F1542="",J1542=""),"",F1542-J1542)</f>
        <v/>
      </c>
      <c r="L1542" s="86">
        <f>IF(OR(F1542="",J1542="",N(J1542)=0),"",IF(F1542/J1542&lt;=cfg_Crit,"CRITICAL",IF(F1542/J1542&lt;=cfg_Low,"LOW","OK")))</f>
        <v/>
      </c>
      <c r="M1542" s="98">
        <f>IF(B1542="","",DATE(YEAR(B1542),MONTH(B1542),1))</f>
        <v/>
      </c>
      <c r="N1542" s="86">
        <f>IF(OR(B1542="",D1542=""),"","CNT-"&amp;TEXT(ROW()-5,"00000"))</f>
        <v/>
      </c>
      <c r="O1542" s="86">
        <f>IF(P1542="","",D1542&amp;"|"&amp;P1542)</f>
        <v/>
      </c>
      <c r="P1542" s="86">
        <f>IF(OR(D1542="",F1542=""),"",COUNTIFS($D$6:D1542,D1542,$F$6:F1542,"&lt;&gt;"))</f>
        <v/>
      </c>
    </row>
    <row r="1543" ht="20" customHeight="1">
      <c r="B1543" s="93" t="n"/>
      <c r="C1543" s="94">
        <f>IF(B1543="","",WEEKNUM(B1543,21))</f>
        <v/>
      </c>
      <c r="D1543" s="95" t="n"/>
      <c r="E1543" s="86">
        <f>IF(D1543="","",IFERROR(INDEX(Eng_Item,MATCH(D1543,Eng_Label,0)),"not in list"))</f>
        <v/>
      </c>
      <c r="F1543" s="96" t="n"/>
      <c r="G1543" s="87">
        <f>IF(OR(P1543="",N(P1543)&lt;=1),"",INDEX($F$6:$F$3005,MATCH(D1543&amp;"|"&amp;(P1543-1),$O$6:$O$3005,0)))</f>
        <v/>
      </c>
      <c r="H1543" s="87">
        <f>IF(G1543="","",MAX(0,G1543-F1543))</f>
        <v/>
      </c>
      <c r="I1543" s="95" t="n"/>
      <c r="J1543" s="87">
        <f>IF(D1543="","",IFERROR(INDEX(Eng_PAR,MATCH(D1543,Eng_Label,0)),""))</f>
        <v/>
      </c>
      <c r="K1543" s="97">
        <f>IF(OR(F1543="",J1543=""),"",F1543-J1543)</f>
        <v/>
      </c>
      <c r="L1543" s="86">
        <f>IF(OR(F1543="",J1543="",N(J1543)=0),"",IF(F1543/J1543&lt;=cfg_Crit,"CRITICAL",IF(F1543/J1543&lt;=cfg_Low,"LOW","OK")))</f>
        <v/>
      </c>
      <c r="M1543" s="98">
        <f>IF(B1543="","",DATE(YEAR(B1543),MONTH(B1543),1))</f>
        <v/>
      </c>
      <c r="N1543" s="86">
        <f>IF(OR(B1543="",D1543=""),"","CNT-"&amp;TEXT(ROW()-5,"00000"))</f>
        <v/>
      </c>
      <c r="O1543" s="86">
        <f>IF(P1543="","",D1543&amp;"|"&amp;P1543)</f>
        <v/>
      </c>
      <c r="P1543" s="86">
        <f>IF(OR(D1543="",F1543=""),"",COUNTIFS($D$6:D1543,D1543,$F$6:F1543,"&lt;&gt;"))</f>
        <v/>
      </c>
    </row>
    <row r="1544" ht="20" customHeight="1">
      <c r="B1544" s="93" t="n"/>
      <c r="C1544" s="94">
        <f>IF(B1544="","",WEEKNUM(B1544,21))</f>
        <v/>
      </c>
      <c r="D1544" s="95" t="n"/>
      <c r="E1544" s="86">
        <f>IF(D1544="","",IFERROR(INDEX(Eng_Item,MATCH(D1544,Eng_Label,0)),"not in list"))</f>
        <v/>
      </c>
      <c r="F1544" s="96" t="n"/>
      <c r="G1544" s="87">
        <f>IF(OR(P1544="",N(P1544)&lt;=1),"",INDEX($F$6:$F$3005,MATCH(D1544&amp;"|"&amp;(P1544-1),$O$6:$O$3005,0)))</f>
        <v/>
      </c>
      <c r="H1544" s="87">
        <f>IF(G1544="","",MAX(0,G1544-F1544))</f>
        <v/>
      </c>
      <c r="I1544" s="95" t="n"/>
      <c r="J1544" s="87">
        <f>IF(D1544="","",IFERROR(INDEX(Eng_PAR,MATCH(D1544,Eng_Label,0)),""))</f>
        <v/>
      </c>
      <c r="K1544" s="97">
        <f>IF(OR(F1544="",J1544=""),"",F1544-J1544)</f>
        <v/>
      </c>
      <c r="L1544" s="86">
        <f>IF(OR(F1544="",J1544="",N(J1544)=0),"",IF(F1544/J1544&lt;=cfg_Crit,"CRITICAL",IF(F1544/J1544&lt;=cfg_Low,"LOW","OK")))</f>
        <v/>
      </c>
      <c r="M1544" s="98">
        <f>IF(B1544="","",DATE(YEAR(B1544),MONTH(B1544),1))</f>
        <v/>
      </c>
      <c r="N1544" s="86">
        <f>IF(OR(B1544="",D1544=""),"","CNT-"&amp;TEXT(ROW()-5,"00000"))</f>
        <v/>
      </c>
      <c r="O1544" s="86">
        <f>IF(P1544="","",D1544&amp;"|"&amp;P1544)</f>
        <v/>
      </c>
      <c r="P1544" s="86">
        <f>IF(OR(D1544="",F1544=""),"",COUNTIFS($D$6:D1544,D1544,$F$6:F1544,"&lt;&gt;"))</f>
        <v/>
      </c>
    </row>
    <row r="1545" ht="20" customHeight="1">
      <c r="B1545" s="93" t="n"/>
      <c r="C1545" s="94">
        <f>IF(B1545="","",WEEKNUM(B1545,21))</f>
        <v/>
      </c>
      <c r="D1545" s="95" t="n"/>
      <c r="E1545" s="86">
        <f>IF(D1545="","",IFERROR(INDEX(Eng_Item,MATCH(D1545,Eng_Label,0)),"not in list"))</f>
        <v/>
      </c>
      <c r="F1545" s="96" t="n"/>
      <c r="G1545" s="87">
        <f>IF(OR(P1545="",N(P1545)&lt;=1),"",INDEX($F$6:$F$3005,MATCH(D1545&amp;"|"&amp;(P1545-1),$O$6:$O$3005,0)))</f>
        <v/>
      </c>
      <c r="H1545" s="87">
        <f>IF(G1545="","",MAX(0,G1545-F1545))</f>
        <v/>
      </c>
      <c r="I1545" s="95" t="n"/>
      <c r="J1545" s="87">
        <f>IF(D1545="","",IFERROR(INDEX(Eng_PAR,MATCH(D1545,Eng_Label,0)),""))</f>
        <v/>
      </c>
      <c r="K1545" s="97">
        <f>IF(OR(F1545="",J1545=""),"",F1545-J1545)</f>
        <v/>
      </c>
      <c r="L1545" s="86">
        <f>IF(OR(F1545="",J1545="",N(J1545)=0),"",IF(F1545/J1545&lt;=cfg_Crit,"CRITICAL",IF(F1545/J1545&lt;=cfg_Low,"LOW","OK")))</f>
        <v/>
      </c>
      <c r="M1545" s="98">
        <f>IF(B1545="","",DATE(YEAR(B1545),MONTH(B1545),1))</f>
        <v/>
      </c>
      <c r="N1545" s="86">
        <f>IF(OR(B1545="",D1545=""),"","CNT-"&amp;TEXT(ROW()-5,"00000"))</f>
        <v/>
      </c>
      <c r="O1545" s="86">
        <f>IF(P1545="","",D1545&amp;"|"&amp;P1545)</f>
        <v/>
      </c>
      <c r="P1545" s="86">
        <f>IF(OR(D1545="",F1545=""),"",COUNTIFS($D$6:D1545,D1545,$F$6:F1545,"&lt;&gt;"))</f>
        <v/>
      </c>
    </row>
    <row r="1546" ht="20" customHeight="1">
      <c r="B1546" s="93" t="n"/>
      <c r="C1546" s="94">
        <f>IF(B1546="","",WEEKNUM(B1546,21))</f>
        <v/>
      </c>
      <c r="D1546" s="95" t="n"/>
      <c r="E1546" s="86">
        <f>IF(D1546="","",IFERROR(INDEX(Eng_Item,MATCH(D1546,Eng_Label,0)),"not in list"))</f>
        <v/>
      </c>
      <c r="F1546" s="96" t="n"/>
      <c r="G1546" s="87">
        <f>IF(OR(P1546="",N(P1546)&lt;=1),"",INDEX($F$6:$F$3005,MATCH(D1546&amp;"|"&amp;(P1546-1),$O$6:$O$3005,0)))</f>
        <v/>
      </c>
      <c r="H1546" s="87">
        <f>IF(G1546="","",MAX(0,G1546-F1546))</f>
        <v/>
      </c>
      <c r="I1546" s="95" t="n"/>
      <c r="J1546" s="87">
        <f>IF(D1546="","",IFERROR(INDEX(Eng_PAR,MATCH(D1546,Eng_Label,0)),""))</f>
        <v/>
      </c>
      <c r="K1546" s="97">
        <f>IF(OR(F1546="",J1546=""),"",F1546-J1546)</f>
        <v/>
      </c>
      <c r="L1546" s="86">
        <f>IF(OR(F1546="",J1546="",N(J1546)=0),"",IF(F1546/J1546&lt;=cfg_Crit,"CRITICAL",IF(F1546/J1546&lt;=cfg_Low,"LOW","OK")))</f>
        <v/>
      </c>
      <c r="M1546" s="98">
        <f>IF(B1546="","",DATE(YEAR(B1546),MONTH(B1546),1))</f>
        <v/>
      </c>
      <c r="N1546" s="86">
        <f>IF(OR(B1546="",D1546=""),"","CNT-"&amp;TEXT(ROW()-5,"00000"))</f>
        <v/>
      </c>
      <c r="O1546" s="86">
        <f>IF(P1546="","",D1546&amp;"|"&amp;P1546)</f>
        <v/>
      </c>
      <c r="P1546" s="86">
        <f>IF(OR(D1546="",F1546=""),"",COUNTIFS($D$6:D1546,D1546,$F$6:F1546,"&lt;&gt;"))</f>
        <v/>
      </c>
    </row>
    <row r="1547" ht="20" customHeight="1">
      <c r="B1547" s="93" t="n"/>
      <c r="C1547" s="94">
        <f>IF(B1547="","",WEEKNUM(B1547,21))</f>
        <v/>
      </c>
      <c r="D1547" s="95" t="n"/>
      <c r="E1547" s="86">
        <f>IF(D1547="","",IFERROR(INDEX(Eng_Item,MATCH(D1547,Eng_Label,0)),"not in list"))</f>
        <v/>
      </c>
      <c r="F1547" s="96" t="n"/>
      <c r="G1547" s="87">
        <f>IF(OR(P1547="",N(P1547)&lt;=1),"",INDEX($F$6:$F$3005,MATCH(D1547&amp;"|"&amp;(P1547-1),$O$6:$O$3005,0)))</f>
        <v/>
      </c>
      <c r="H1547" s="87">
        <f>IF(G1547="","",MAX(0,G1547-F1547))</f>
        <v/>
      </c>
      <c r="I1547" s="95" t="n"/>
      <c r="J1547" s="87">
        <f>IF(D1547="","",IFERROR(INDEX(Eng_PAR,MATCH(D1547,Eng_Label,0)),""))</f>
        <v/>
      </c>
      <c r="K1547" s="97">
        <f>IF(OR(F1547="",J1547=""),"",F1547-J1547)</f>
        <v/>
      </c>
      <c r="L1547" s="86">
        <f>IF(OR(F1547="",J1547="",N(J1547)=0),"",IF(F1547/J1547&lt;=cfg_Crit,"CRITICAL",IF(F1547/J1547&lt;=cfg_Low,"LOW","OK")))</f>
        <v/>
      </c>
      <c r="M1547" s="98">
        <f>IF(B1547="","",DATE(YEAR(B1547),MONTH(B1547),1))</f>
        <v/>
      </c>
      <c r="N1547" s="86">
        <f>IF(OR(B1547="",D1547=""),"","CNT-"&amp;TEXT(ROW()-5,"00000"))</f>
        <v/>
      </c>
      <c r="O1547" s="86">
        <f>IF(P1547="","",D1547&amp;"|"&amp;P1547)</f>
        <v/>
      </c>
      <c r="P1547" s="86">
        <f>IF(OR(D1547="",F1547=""),"",COUNTIFS($D$6:D1547,D1547,$F$6:F1547,"&lt;&gt;"))</f>
        <v/>
      </c>
    </row>
    <row r="1548" ht="20" customHeight="1">
      <c r="B1548" s="93" t="n"/>
      <c r="C1548" s="94">
        <f>IF(B1548="","",WEEKNUM(B1548,21))</f>
        <v/>
      </c>
      <c r="D1548" s="95" t="n"/>
      <c r="E1548" s="86">
        <f>IF(D1548="","",IFERROR(INDEX(Eng_Item,MATCH(D1548,Eng_Label,0)),"not in list"))</f>
        <v/>
      </c>
      <c r="F1548" s="96" t="n"/>
      <c r="G1548" s="87">
        <f>IF(OR(P1548="",N(P1548)&lt;=1),"",INDEX($F$6:$F$3005,MATCH(D1548&amp;"|"&amp;(P1548-1),$O$6:$O$3005,0)))</f>
        <v/>
      </c>
      <c r="H1548" s="87">
        <f>IF(G1548="","",MAX(0,G1548-F1548))</f>
        <v/>
      </c>
      <c r="I1548" s="95" t="n"/>
      <c r="J1548" s="87">
        <f>IF(D1548="","",IFERROR(INDEX(Eng_PAR,MATCH(D1548,Eng_Label,0)),""))</f>
        <v/>
      </c>
      <c r="K1548" s="97">
        <f>IF(OR(F1548="",J1548=""),"",F1548-J1548)</f>
        <v/>
      </c>
      <c r="L1548" s="86">
        <f>IF(OR(F1548="",J1548="",N(J1548)=0),"",IF(F1548/J1548&lt;=cfg_Crit,"CRITICAL",IF(F1548/J1548&lt;=cfg_Low,"LOW","OK")))</f>
        <v/>
      </c>
      <c r="M1548" s="98">
        <f>IF(B1548="","",DATE(YEAR(B1548),MONTH(B1548),1))</f>
        <v/>
      </c>
      <c r="N1548" s="86">
        <f>IF(OR(B1548="",D1548=""),"","CNT-"&amp;TEXT(ROW()-5,"00000"))</f>
        <v/>
      </c>
      <c r="O1548" s="86">
        <f>IF(P1548="","",D1548&amp;"|"&amp;P1548)</f>
        <v/>
      </c>
      <c r="P1548" s="86">
        <f>IF(OR(D1548="",F1548=""),"",COUNTIFS($D$6:D1548,D1548,$F$6:F1548,"&lt;&gt;"))</f>
        <v/>
      </c>
    </row>
    <row r="1549" ht="20" customHeight="1">
      <c r="B1549" s="93" t="n"/>
      <c r="C1549" s="94">
        <f>IF(B1549="","",WEEKNUM(B1549,21))</f>
        <v/>
      </c>
      <c r="D1549" s="95" t="n"/>
      <c r="E1549" s="86">
        <f>IF(D1549="","",IFERROR(INDEX(Eng_Item,MATCH(D1549,Eng_Label,0)),"not in list"))</f>
        <v/>
      </c>
      <c r="F1549" s="96" t="n"/>
      <c r="G1549" s="87">
        <f>IF(OR(P1549="",N(P1549)&lt;=1),"",INDEX($F$6:$F$3005,MATCH(D1549&amp;"|"&amp;(P1549-1),$O$6:$O$3005,0)))</f>
        <v/>
      </c>
      <c r="H1549" s="87">
        <f>IF(G1549="","",MAX(0,G1549-F1549))</f>
        <v/>
      </c>
      <c r="I1549" s="95" t="n"/>
      <c r="J1549" s="87">
        <f>IF(D1549="","",IFERROR(INDEX(Eng_PAR,MATCH(D1549,Eng_Label,0)),""))</f>
        <v/>
      </c>
      <c r="K1549" s="97">
        <f>IF(OR(F1549="",J1549=""),"",F1549-J1549)</f>
        <v/>
      </c>
      <c r="L1549" s="86">
        <f>IF(OR(F1549="",J1549="",N(J1549)=0),"",IF(F1549/J1549&lt;=cfg_Crit,"CRITICAL",IF(F1549/J1549&lt;=cfg_Low,"LOW","OK")))</f>
        <v/>
      </c>
      <c r="M1549" s="98">
        <f>IF(B1549="","",DATE(YEAR(B1549),MONTH(B1549),1))</f>
        <v/>
      </c>
      <c r="N1549" s="86">
        <f>IF(OR(B1549="",D1549=""),"","CNT-"&amp;TEXT(ROW()-5,"00000"))</f>
        <v/>
      </c>
      <c r="O1549" s="86">
        <f>IF(P1549="","",D1549&amp;"|"&amp;P1549)</f>
        <v/>
      </c>
      <c r="P1549" s="86">
        <f>IF(OR(D1549="",F1549=""),"",COUNTIFS($D$6:D1549,D1549,$F$6:F1549,"&lt;&gt;"))</f>
        <v/>
      </c>
    </row>
    <row r="1550" ht="20" customHeight="1">
      <c r="B1550" s="93" t="n"/>
      <c r="C1550" s="94">
        <f>IF(B1550="","",WEEKNUM(B1550,21))</f>
        <v/>
      </c>
      <c r="D1550" s="95" t="n"/>
      <c r="E1550" s="86">
        <f>IF(D1550="","",IFERROR(INDEX(Eng_Item,MATCH(D1550,Eng_Label,0)),"not in list"))</f>
        <v/>
      </c>
      <c r="F1550" s="96" t="n"/>
      <c r="G1550" s="87">
        <f>IF(OR(P1550="",N(P1550)&lt;=1),"",INDEX($F$6:$F$3005,MATCH(D1550&amp;"|"&amp;(P1550-1),$O$6:$O$3005,0)))</f>
        <v/>
      </c>
      <c r="H1550" s="87">
        <f>IF(G1550="","",MAX(0,G1550-F1550))</f>
        <v/>
      </c>
      <c r="I1550" s="95" t="n"/>
      <c r="J1550" s="87">
        <f>IF(D1550="","",IFERROR(INDEX(Eng_PAR,MATCH(D1550,Eng_Label,0)),""))</f>
        <v/>
      </c>
      <c r="K1550" s="97">
        <f>IF(OR(F1550="",J1550=""),"",F1550-J1550)</f>
        <v/>
      </c>
      <c r="L1550" s="86">
        <f>IF(OR(F1550="",J1550="",N(J1550)=0),"",IF(F1550/J1550&lt;=cfg_Crit,"CRITICAL",IF(F1550/J1550&lt;=cfg_Low,"LOW","OK")))</f>
        <v/>
      </c>
      <c r="M1550" s="98">
        <f>IF(B1550="","",DATE(YEAR(B1550),MONTH(B1550),1))</f>
        <v/>
      </c>
      <c r="N1550" s="86">
        <f>IF(OR(B1550="",D1550=""),"","CNT-"&amp;TEXT(ROW()-5,"00000"))</f>
        <v/>
      </c>
      <c r="O1550" s="86">
        <f>IF(P1550="","",D1550&amp;"|"&amp;P1550)</f>
        <v/>
      </c>
      <c r="P1550" s="86">
        <f>IF(OR(D1550="",F1550=""),"",COUNTIFS($D$6:D1550,D1550,$F$6:F1550,"&lt;&gt;"))</f>
        <v/>
      </c>
    </row>
    <row r="1551" ht="20" customHeight="1">
      <c r="B1551" s="93" t="n"/>
      <c r="C1551" s="94">
        <f>IF(B1551="","",WEEKNUM(B1551,21))</f>
        <v/>
      </c>
      <c r="D1551" s="95" t="n"/>
      <c r="E1551" s="86">
        <f>IF(D1551="","",IFERROR(INDEX(Eng_Item,MATCH(D1551,Eng_Label,0)),"not in list"))</f>
        <v/>
      </c>
      <c r="F1551" s="96" t="n"/>
      <c r="G1551" s="87">
        <f>IF(OR(P1551="",N(P1551)&lt;=1),"",INDEX($F$6:$F$3005,MATCH(D1551&amp;"|"&amp;(P1551-1),$O$6:$O$3005,0)))</f>
        <v/>
      </c>
      <c r="H1551" s="87">
        <f>IF(G1551="","",MAX(0,G1551-F1551))</f>
        <v/>
      </c>
      <c r="I1551" s="95" t="n"/>
      <c r="J1551" s="87">
        <f>IF(D1551="","",IFERROR(INDEX(Eng_PAR,MATCH(D1551,Eng_Label,0)),""))</f>
        <v/>
      </c>
      <c r="K1551" s="97">
        <f>IF(OR(F1551="",J1551=""),"",F1551-J1551)</f>
        <v/>
      </c>
      <c r="L1551" s="86">
        <f>IF(OR(F1551="",J1551="",N(J1551)=0),"",IF(F1551/J1551&lt;=cfg_Crit,"CRITICAL",IF(F1551/J1551&lt;=cfg_Low,"LOW","OK")))</f>
        <v/>
      </c>
      <c r="M1551" s="98">
        <f>IF(B1551="","",DATE(YEAR(B1551),MONTH(B1551),1))</f>
        <v/>
      </c>
      <c r="N1551" s="86">
        <f>IF(OR(B1551="",D1551=""),"","CNT-"&amp;TEXT(ROW()-5,"00000"))</f>
        <v/>
      </c>
      <c r="O1551" s="86">
        <f>IF(P1551="","",D1551&amp;"|"&amp;P1551)</f>
        <v/>
      </c>
      <c r="P1551" s="86">
        <f>IF(OR(D1551="",F1551=""),"",COUNTIFS($D$6:D1551,D1551,$F$6:F1551,"&lt;&gt;"))</f>
        <v/>
      </c>
    </row>
    <row r="1552" ht="20" customHeight="1">
      <c r="B1552" s="93" t="n"/>
      <c r="C1552" s="94">
        <f>IF(B1552="","",WEEKNUM(B1552,21))</f>
        <v/>
      </c>
      <c r="D1552" s="95" t="n"/>
      <c r="E1552" s="86">
        <f>IF(D1552="","",IFERROR(INDEX(Eng_Item,MATCH(D1552,Eng_Label,0)),"not in list"))</f>
        <v/>
      </c>
      <c r="F1552" s="96" t="n"/>
      <c r="G1552" s="87">
        <f>IF(OR(P1552="",N(P1552)&lt;=1),"",INDEX($F$6:$F$3005,MATCH(D1552&amp;"|"&amp;(P1552-1),$O$6:$O$3005,0)))</f>
        <v/>
      </c>
      <c r="H1552" s="87">
        <f>IF(G1552="","",MAX(0,G1552-F1552))</f>
        <v/>
      </c>
      <c r="I1552" s="95" t="n"/>
      <c r="J1552" s="87">
        <f>IF(D1552="","",IFERROR(INDEX(Eng_PAR,MATCH(D1552,Eng_Label,0)),""))</f>
        <v/>
      </c>
      <c r="K1552" s="97">
        <f>IF(OR(F1552="",J1552=""),"",F1552-J1552)</f>
        <v/>
      </c>
      <c r="L1552" s="86">
        <f>IF(OR(F1552="",J1552="",N(J1552)=0),"",IF(F1552/J1552&lt;=cfg_Crit,"CRITICAL",IF(F1552/J1552&lt;=cfg_Low,"LOW","OK")))</f>
        <v/>
      </c>
      <c r="M1552" s="98">
        <f>IF(B1552="","",DATE(YEAR(B1552),MONTH(B1552),1))</f>
        <v/>
      </c>
      <c r="N1552" s="86">
        <f>IF(OR(B1552="",D1552=""),"","CNT-"&amp;TEXT(ROW()-5,"00000"))</f>
        <v/>
      </c>
      <c r="O1552" s="86">
        <f>IF(P1552="","",D1552&amp;"|"&amp;P1552)</f>
        <v/>
      </c>
      <c r="P1552" s="86">
        <f>IF(OR(D1552="",F1552=""),"",COUNTIFS($D$6:D1552,D1552,$F$6:F1552,"&lt;&gt;"))</f>
        <v/>
      </c>
    </row>
    <row r="1553" ht="20" customHeight="1">
      <c r="B1553" s="93" t="n"/>
      <c r="C1553" s="94">
        <f>IF(B1553="","",WEEKNUM(B1553,21))</f>
        <v/>
      </c>
      <c r="D1553" s="95" t="n"/>
      <c r="E1553" s="86">
        <f>IF(D1553="","",IFERROR(INDEX(Eng_Item,MATCH(D1553,Eng_Label,0)),"not in list"))</f>
        <v/>
      </c>
      <c r="F1553" s="96" t="n"/>
      <c r="G1553" s="87">
        <f>IF(OR(P1553="",N(P1553)&lt;=1),"",INDEX($F$6:$F$3005,MATCH(D1553&amp;"|"&amp;(P1553-1),$O$6:$O$3005,0)))</f>
        <v/>
      </c>
      <c r="H1553" s="87">
        <f>IF(G1553="","",MAX(0,G1553-F1553))</f>
        <v/>
      </c>
      <c r="I1553" s="95" t="n"/>
      <c r="J1553" s="87">
        <f>IF(D1553="","",IFERROR(INDEX(Eng_PAR,MATCH(D1553,Eng_Label,0)),""))</f>
        <v/>
      </c>
      <c r="K1553" s="97">
        <f>IF(OR(F1553="",J1553=""),"",F1553-J1553)</f>
        <v/>
      </c>
      <c r="L1553" s="86">
        <f>IF(OR(F1553="",J1553="",N(J1553)=0),"",IF(F1553/J1553&lt;=cfg_Crit,"CRITICAL",IF(F1553/J1553&lt;=cfg_Low,"LOW","OK")))</f>
        <v/>
      </c>
      <c r="M1553" s="98">
        <f>IF(B1553="","",DATE(YEAR(B1553),MONTH(B1553),1))</f>
        <v/>
      </c>
      <c r="N1553" s="86">
        <f>IF(OR(B1553="",D1553=""),"","CNT-"&amp;TEXT(ROW()-5,"00000"))</f>
        <v/>
      </c>
      <c r="O1553" s="86">
        <f>IF(P1553="","",D1553&amp;"|"&amp;P1553)</f>
        <v/>
      </c>
      <c r="P1553" s="86">
        <f>IF(OR(D1553="",F1553=""),"",COUNTIFS($D$6:D1553,D1553,$F$6:F1553,"&lt;&gt;"))</f>
        <v/>
      </c>
    </row>
    <row r="1554" ht="20" customHeight="1">
      <c r="B1554" s="93" t="n"/>
      <c r="C1554" s="94">
        <f>IF(B1554="","",WEEKNUM(B1554,21))</f>
        <v/>
      </c>
      <c r="D1554" s="95" t="n"/>
      <c r="E1554" s="86">
        <f>IF(D1554="","",IFERROR(INDEX(Eng_Item,MATCH(D1554,Eng_Label,0)),"not in list"))</f>
        <v/>
      </c>
      <c r="F1554" s="96" t="n"/>
      <c r="G1554" s="87">
        <f>IF(OR(P1554="",N(P1554)&lt;=1),"",INDEX($F$6:$F$3005,MATCH(D1554&amp;"|"&amp;(P1554-1),$O$6:$O$3005,0)))</f>
        <v/>
      </c>
      <c r="H1554" s="87">
        <f>IF(G1554="","",MAX(0,G1554-F1554))</f>
        <v/>
      </c>
      <c r="I1554" s="95" t="n"/>
      <c r="J1554" s="87">
        <f>IF(D1554="","",IFERROR(INDEX(Eng_PAR,MATCH(D1554,Eng_Label,0)),""))</f>
        <v/>
      </c>
      <c r="K1554" s="97">
        <f>IF(OR(F1554="",J1554=""),"",F1554-J1554)</f>
        <v/>
      </c>
      <c r="L1554" s="86">
        <f>IF(OR(F1554="",J1554="",N(J1554)=0),"",IF(F1554/J1554&lt;=cfg_Crit,"CRITICAL",IF(F1554/J1554&lt;=cfg_Low,"LOW","OK")))</f>
        <v/>
      </c>
      <c r="M1554" s="98">
        <f>IF(B1554="","",DATE(YEAR(B1554),MONTH(B1554),1))</f>
        <v/>
      </c>
      <c r="N1554" s="86">
        <f>IF(OR(B1554="",D1554=""),"","CNT-"&amp;TEXT(ROW()-5,"00000"))</f>
        <v/>
      </c>
      <c r="O1554" s="86">
        <f>IF(P1554="","",D1554&amp;"|"&amp;P1554)</f>
        <v/>
      </c>
      <c r="P1554" s="86">
        <f>IF(OR(D1554="",F1554=""),"",COUNTIFS($D$6:D1554,D1554,$F$6:F1554,"&lt;&gt;"))</f>
        <v/>
      </c>
    </row>
    <row r="1555" ht="20" customHeight="1">
      <c r="B1555" s="93" t="n"/>
      <c r="C1555" s="94">
        <f>IF(B1555="","",WEEKNUM(B1555,21))</f>
        <v/>
      </c>
      <c r="D1555" s="95" t="n"/>
      <c r="E1555" s="86">
        <f>IF(D1555="","",IFERROR(INDEX(Eng_Item,MATCH(D1555,Eng_Label,0)),"not in list"))</f>
        <v/>
      </c>
      <c r="F1555" s="96" t="n"/>
      <c r="G1555" s="87">
        <f>IF(OR(P1555="",N(P1555)&lt;=1),"",INDEX($F$6:$F$3005,MATCH(D1555&amp;"|"&amp;(P1555-1),$O$6:$O$3005,0)))</f>
        <v/>
      </c>
      <c r="H1555" s="87">
        <f>IF(G1555="","",MAX(0,G1555-F1555))</f>
        <v/>
      </c>
      <c r="I1555" s="95" t="n"/>
      <c r="J1555" s="87">
        <f>IF(D1555="","",IFERROR(INDEX(Eng_PAR,MATCH(D1555,Eng_Label,0)),""))</f>
        <v/>
      </c>
      <c r="K1555" s="97">
        <f>IF(OR(F1555="",J1555=""),"",F1555-J1555)</f>
        <v/>
      </c>
      <c r="L1555" s="86">
        <f>IF(OR(F1555="",J1555="",N(J1555)=0),"",IF(F1555/J1555&lt;=cfg_Crit,"CRITICAL",IF(F1555/J1555&lt;=cfg_Low,"LOW","OK")))</f>
        <v/>
      </c>
      <c r="M1555" s="98">
        <f>IF(B1555="","",DATE(YEAR(B1555),MONTH(B1555),1))</f>
        <v/>
      </c>
      <c r="N1555" s="86">
        <f>IF(OR(B1555="",D1555=""),"","CNT-"&amp;TEXT(ROW()-5,"00000"))</f>
        <v/>
      </c>
      <c r="O1555" s="86">
        <f>IF(P1555="","",D1555&amp;"|"&amp;P1555)</f>
        <v/>
      </c>
      <c r="P1555" s="86">
        <f>IF(OR(D1555="",F1555=""),"",COUNTIFS($D$6:D1555,D1555,$F$6:F1555,"&lt;&gt;"))</f>
        <v/>
      </c>
    </row>
    <row r="1556" ht="20" customHeight="1">
      <c r="B1556" s="93" t="n"/>
      <c r="C1556" s="94">
        <f>IF(B1556="","",WEEKNUM(B1556,21))</f>
        <v/>
      </c>
      <c r="D1556" s="95" t="n"/>
      <c r="E1556" s="86">
        <f>IF(D1556="","",IFERROR(INDEX(Eng_Item,MATCH(D1556,Eng_Label,0)),"not in list"))</f>
        <v/>
      </c>
      <c r="F1556" s="96" t="n"/>
      <c r="G1556" s="87">
        <f>IF(OR(P1556="",N(P1556)&lt;=1),"",INDEX($F$6:$F$3005,MATCH(D1556&amp;"|"&amp;(P1556-1),$O$6:$O$3005,0)))</f>
        <v/>
      </c>
      <c r="H1556" s="87">
        <f>IF(G1556="","",MAX(0,G1556-F1556))</f>
        <v/>
      </c>
      <c r="I1556" s="95" t="n"/>
      <c r="J1556" s="87">
        <f>IF(D1556="","",IFERROR(INDEX(Eng_PAR,MATCH(D1556,Eng_Label,0)),""))</f>
        <v/>
      </c>
      <c r="K1556" s="97">
        <f>IF(OR(F1556="",J1556=""),"",F1556-J1556)</f>
        <v/>
      </c>
      <c r="L1556" s="86">
        <f>IF(OR(F1556="",J1556="",N(J1556)=0),"",IF(F1556/J1556&lt;=cfg_Crit,"CRITICAL",IF(F1556/J1556&lt;=cfg_Low,"LOW","OK")))</f>
        <v/>
      </c>
      <c r="M1556" s="98">
        <f>IF(B1556="","",DATE(YEAR(B1556),MONTH(B1556),1))</f>
        <v/>
      </c>
      <c r="N1556" s="86">
        <f>IF(OR(B1556="",D1556=""),"","CNT-"&amp;TEXT(ROW()-5,"00000"))</f>
        <v/>
      </c>
      <c r="O1556" s="86">
        <f>IF(P1556="","",D1556&amp;"|"&amp;P1556)</f>
        <v/>
      </c>
      <c r="P1556" s="86">
        <f>IF(OR(D1556="",F1556=""),"",COUNTIFS($D$6:D1556,D1556,$F$6:F1556,"&lt;&gt;"))</f>
        <v/>
      </c>
    </row>
    <row r="1557" ht="20" customHeight="1">
      <c r="B1557" s="93" t="n"/>
      <c r="C1557" s="94">
        <f>IF(B1557="","",WEEKNUM(B1557,21))</f>
        <v/>
      </c>
      <c r="D1557" s="95" t="n"/>
      <c r="E1557" s="86">
        <f>IF(D1557="","",IFERROR(INDEX(Eng_Item,MATCH(D1557,Eng_Label,0)),"not in list"))</f>
        <v/>
      </c>
      <c r="F1557" s="96" t="n"/>
      <c r="G1557" s="87">
        <f>IF(OR(P1557="",N(P1557)&lt;=1),"",INDEX($F$6:$F$3005,MATCH(D1557&amp;"|"&amp;(P1557-1),$O$6:$O$3005,0)))</f>
        <v/>
      </c>
      <c r="H1557" s="87">
        <f>IF(G1557="","",MAX(0,G1557-F1557))</f>
        <v/>
      </c>
      <c r="I1557" s="95" t="n"/>
      <c r="J1557" s="87">
        <f>IF(D1557="","",IFERROR(INDEX(Eng_PAR,MATCH(D1557,Eng_Label,0)),""))</f>
        <v/>
      </c>
      <c r="K1557" s="97">
        <f>IF(OR(F1557="",J1557=""),"",F1557-J1557)</f>
        <v/>
      </c>
      <c r="L1557" s="86">
        <f>IF(OR(F1557="",J1557="",N(J1557)=0),"",IF(F1557/J1557&lt;=cfg_Crit,"CRITICAL",IF(F1557/J1557&lt;=cfg_Low,"LOW","OK")))</f>
        <v/>
      </c>
      <c r="M1557" s="98">
        <f>IF(B1557="","",DATE(YEAR(B1557),MONTH(B1557),1))</f>
        <v/>
      </c>
      <c r="N1557" s="86">
        <f>IF(OR(B1557="",D1557=""),"","CNT-"&amp;TEXT(ROW()-5,"00000"))</f>
        <v/>
      </c>
      <c r="O1557" s="86">
        <f>IF(P1557="","",D1557&amp;"|"&amp;P1557)</f>
        <v/>
      </c>
      <c r="P1557" s="86">
        <f>IF(OR(D1557="",F1557=""),"",COUNTIFS($D$6:D1557,D1557,$F$6:F1557,"&lt;&gt;"))</f>
        <v/>
      </c>
    </row>
    <row r="1558" ht="20" customHeight="1">
      <c r="B1558" s="93" t="n"/>
      <c r="C1558" s="94">
        <f>IF(B1558="","",WEEKNUM(B1558,21))</f>
        <v/>
      </c>
      <c r="D1558" s="95" t="n"/>
      <c r="E1558" s="86">
        <f>IF(D1558="","",IFERROR(INDEX(Eng_Item,MATCH(D1558,Eng_Label,0)),"not in list"))</f>
        <v/>
      </c>
      <c r="F1558" s="96" t="n"/>
      <c r="G1558" s="87">
        <f>IF(OR(P1558="",N(P1558)&lt;=1),"",INDEX($F$6:$F$3005,MATCH(D1558&amp;"|"&amp;(P1558-1),$O$6:$O$3005,0)))</f>
        <v/>
      </c>
      <c r="H1558" s="87">
        <f>IF(G1558="","",MAX(0,G1558-F1558))</f>
        <v/>
      </c>
      <c r="I1558" s="95" t="n"/>
      <c r="J1558" s="87">
        <f>IF(D1558="","",IFERROR(INDEX(Eng_PAR,MATCH(D1558,Eng_Label,0)),""))</f>
        <v/>
      </c>
      <c r="K1558" s="97">
        <f>IF(OR(F1558="",J1558=""),"",F1558-J1558)</f>
        <v/>
      </c>
      <c r="L1558" s="86">
        <f>IF(OR(F1558="",J1558="",N(J1558)=0),"",IF(F1558/J1558&lt;=cfg_Crit,"CRITICAL",IF(F1558/J1558&lt;=cfg_Low,"LOW","OK")))</f>
        <v/>
      </c>
      <c r="M1558" s="98">
        <f>IF(B1558="","",DATE(YEAR(B1558),MONTH(B1558),1))</f>
        <v/>
      </c>
      <c r="N1558" s="86">
        <f>IF(OR(B1558="",D1558=""),"","CNT-"&amp;TEXT(ROW()-5,"00000"))</f>
        <v/>
      </c>
      <c r="O1558" s="86">
        <f>IF(P1558="","",D1558&amp;"|"&amp;P1558)</f>
        <v/>
      </c>
      <c r="P1558" s="86">
        <f>IF(OR(D1558="",F1558=""),"",COUNTIFS($D$6:D1558,D1558,$F$6:F1558,"&lt;&gt;"))</f>
        <v/>
      </c>
    </row>
    <row r="1559" ht="20" customHeight="1">
      <c r="B1559" s="93" t="n"/>
      <c r="C1559" s="94">
        <f>IF(B1559="","",WEEKNUM(B1559,21))</f>
        <v/>
      </c>
      <c r="D1559" s="95" t="n"/>
      <c r="E1559" s="86">
        <f>IF(D1559="","",IFERROR(INDEX(Eng_Item,MATCH(D1559,Eng_Label,0)),"not in list"))</f>
        <v/>
      </c>
      <c r="F1559" s="96" t="n"/>
      <c r="G1559" s="87">
        <f>IF(OR(P1559="",N(P1559)&lt;=1),"",INDEX($F$6:$F$3005,MATCH(D1559&amp;"|"&amp;(P1559-1),$O$6:$O$3005,0)))</f>
        <v/>
      </c>
      <c r="H1559" s="87">
        <f>IF(G1559="","",MAX(0,G1559-F1559))</f>
        <v/>
      </c>
      <c r="I1559" s="95" t="n"/>
      <c r="J1559" s="87">
        <f>IF(D1559="","",IFERROR(INDEX(Eng_PAR,MATCH(D1559,Eng_Label,0)),""))</f>
        <v/>
      </c>
      <c r="K1559" s="97">
        <f>IF(OR(F1559="",J1559=""),"",F1559-J1559)</f>
        <v/>
      </c>
      <c r="L1559" s="86">
        <f>IF(OR(F1559="",J1559="",N(J1559)=0),"",IF(F1559/J1559&lt;=cfg_Crit,"CRITICAL",IF(F1559/J1559&lt;=cfg_Low,"LOW","OK")))</f>
        <v/>
      </c>
      <c r="M1559" s="98">
        <f>IF(B1559="","",DATE(YEAR(B1559),MONTH(B1559),1))</f>
        <v/>
      </c>
      <c r="N1559" s="86">
        <f>IF(OR(B1559="",D1559=""),"","CNT-"&amp;TEXT(ROW()-5,"00000"))</f>
        <v/>
      </c>
      <c r="O1559" s="86">
        <f>IF(P1559="","",D1559&amp;"|"&amp;P1559)</f>
        <v/>
      </c>
      <c r="P1559" s="86">
        <f>IF(OR(D1559="",F1559=""),"",COUNTIFS($D$6:D1559,D1559,$F$6:F1559,"&lt;&gt;"))</f>
        <v/>
      </c>
    </row>
    <row r="1560" ht="20" customHeight="1">
      <c r="B1560" s="93" t="n"/>
      <c r="C1560" s="94">
        <f>IF(B1560="","",WEEKNUM(B1560,21))</f>
        <v/>
      </c>
      <c r="D1560" s="95" t="n"/>
      <c r="E1560" s="86">
        <f>IF(D1560="","",IFERROR(INDEX(Eng_Item,MATCH(D1560,Eng_Label,0)),"not in list"))</f>
        <v/>
      </c>
      <c r="F1560" s="96" t="n"/>
      <c r="G1560" s="87">
        <f>IF(OR(P1560="",N(P1560)&lt;=1),"",INDEX($F$6:$F$3005,MATCH(D1560&amp;"|"&amp;(P1560-1),$O$6:$O$3005,0)))</f>
        <v/>
      </c>
      <c r="H1560" s="87">
        <f>IF(G1560="","",MAX(0,G1560-F1560))</f>
        <v/>
      </c>
      <c r="I1560" s="95" t="n"/>
      <c r="J1560" s="87">
        <f>IF(D1560="","",IFERROR(INDEX(Eng_PAR,MATCH(D1560,Eng_Label,0)),""))</f>
        <v/>
      </c>
      <c r="K1560" s="97">
        <f>IF(OR(F1560="",J1560=""),"",F1560-J1560)</f>
        <v/>
      </c>
      <c r="L1560" s="86">
        <f>IF(OR(F1560="",J1560="",N(J1560)=0),"",IF(F1560/J1560&lt;=cfg_Crit,"CRITICAL",IF(F1560/J1560&lt;=cfg_Low,"LOW","OK")))</f>
        <v/>
      </c>
      <c r="M1560" s="98">
        <f>IF(B1560="","",DATE(YEAR(B1560),MONTH(B1560),1))</f>
        <v/>
      </c>
      <c r="N1560" s="86">
        <f>IF(OR(B1560="",D1560=""),"","CNT-"&amp;TEXT(ROW()-5,"00000"))</f>
        <v/>
      </c>
      <c r="O1560" s="86">
        <f>IF(P1560="","",D1560&amp;"|"&amp;P1560)</f>
        <v/>
      </c>
      <c r="P1560" s="86">
        <f>IF(OR(D1560="",F1560=""),"",COUNTIFS($D$6:D1560,D1560,$F$6:F1560,"&lt;&gt;"))</f>
        <v/>
      </c>
    </row>
    <row r="1561" ht="20" customHeight="1">
      <c r="B1561" s="93" t="n"/>
      <c r="C1561" s="94">
        <f>IF(B1561="","",WEEKNUM(B1561,21))</f>
        <v/>
      </c>
      <c r="D1561" s="95" t="n"/>
      <c r="E1561" s="86">
        <f>IF(D1561="","",IFERROR(INDEX(Eng_Item,MATCH(D1561,Eng_Label,0)),"not in list"))</f>
        <v/>
      </c>
      <c r="F1561" s="96" t="n"/>
      <c r="G1561" s="87">
        <f>IF(OR(P1561="",N(P1561)&lt;=1),"",INDEX($F$6:$F$3005,MATCH(D1561&amp;"|"&amp;(P1561-1),$O$6:$O$3005,0)))</f>
        <v/>
      </c>
      <c r="H1561" s="87">
        <f>IF(G1561="","",MAX(0,G1561-F1561))</f>
        <v/>
      </c>
      <c r="I1561" s="95" t="n"/>
      <c r="J1561" s="87">
        <f>IF(D1561="","",IFERROR(INDEX(Eng_PAR,MATCH(D1561,Eng_Label,0)),""))</f>
        <v/>
      </c>
      <c r="K1561" s="97">
        <f>IF(OR(F1561="",J1561=""),"",F1561-J1561)</f>
        <v/>
      </c>
      <c r="L1561" s="86">
        <f>IF(OR(F1561="",J1561="",N(J1561)=0),"",IF(F1561/J1561&lt;=cfg_Crit,"CRITICAL",IF(F1561/J1561&lt;=cfg_Low,"LOW","OK")))</f>
        <v/>
      </c>
      <c r="M1561" s="98">
        <f>IF(B1561="","",DATE(YEAR(B1561),MONTH(B1561),1))</f>
        <v/>
      </c>
      <c r="N1561" s="86">
        <f>IF(OR(B1561="",D1561=""),"","CNT-"&amp;TEXT(ROW()-5,"00000"))</f>
        <v/>
      </c>
      <c r="O1561" s="86">
        <f>IF(P1561="","",D1561&amp;"|"&amp;P1561)</f>
        <v/>
      </c>
      <c r="P1561" s="86">
        <f>IF(OR(D1561="",F1561=""),"",COUNTIFS($D$6:D1561,D1561,$F$6:F1561,"&lt;&gt;"))</f>
        <v/>
      </c>
    </row>
    <row r="1562" ht="20" customHeight="1">
      <c r="B1562" s="93" t="n"/>
      <c r="C1562" s="94">
        <f>IF(B1562="","",WEEKNUM(B1562,21))</f>
        <v/>
      </c>
      <c r="D1562" s="95" t="n"/>
      <c r="E1562" s="86">
        <f>IF(D1562="","",IFERROR(INDEX(Eng_Item,MATCH(D1562,Eng_Label,0)),"not in list"))</f>
        <v/>
      </c>
      <c r="F1562" s="96" t="n"/>
      <c r="G1562" s="87">
        <f>IF(OR(P1562="",N(P1562)&lt;=1),"",INDEX($F$6:$F$3005,MATCH(D1562&amp;"|"&amp;(P1562-1),$O$6:$O$3005,0)))</f>
        <v/>
      </c>
      <c r="H1562" s="87">
        <f>IF(G1562="","",MAX(0,G1562-F1562))</f>
        <v/>
      </c>
      <c r="I1562" s="95" t="n"/>
      <c r="J1562" s="87">
        <f>IF(D1562="","",IFERROR(INDEX(Eng_PAR,MATCH(D1562,Eng_Label,0)),""))</f>
        <v/>
      </c>
      <c r="K1562" s="97">
        <f>IF(OR(F1562="",J1562=""),"",F1562-J1562)</f>
        <v/>
      </c>
      <c r="L1562" s="86">
        <f>IF(OR(F1562="",J1562="",N(J1562)=0),"",IF(F1562/J1562&lt;=cfg_Crit,"CRITICAL",IF(F1562/J1562&lt;=cfg_Low,"LOW","OK")))</f>
        <v/>
      </c>
      <c r="M1562" s="98">
        <f>IF(B1562="","",DATE(YEAR(B1562),MONTH(B1562),1))</f>
        <v/>
      </c>
      <c r="N1562" s="86">
        <f>IF(OR(B1562="",D1562=""),"","CNT-"&amp;TEXT(ROW()-5,"00000"))</f>
        <v/>
      </c>
      <c r="O1562" s="86">
        <f>IF(P1562="","",D1562&amp;"|"&amp;P1562)</f>
        <v/>
      </c>
      <c r="P1562" s="86">
        <f>IF(OR(D1562="",F1562=""),"",COUNTIFS($D$6:D1562,D1562,$F$6:F1562,"&lt;&gt;"))</f>
        <v/>
      </c>
    </row>
    <row r="1563" ht="20" customHeight="1">
      <c r="B1563" s="93" t="n"/>
      <c r="C1563" s="94">
        <f>IF(B1563="","",WEEKNUM(B1563,21))</f>
        <v/>
      </c>
      <c r="D1563" s="95" t="n"/>
      <c r="E1563" s="86">
        <f>IF(D1563="","",IFERROR(INDEX(Eng_Item,MATCH(D1563,Eng_Label,0)),"not in list"))</f>
        <v/>
      </c>
      <c r="F1563" s="96" t="n"/>
      <c r="G1563" s="87">
        <f>IF(OR(P1563="",N(P1563)&lt;=1),"",INDEX($F$6:$F$3005,MATCH(D1563&amp;"|"&amp;(P1563-1),$O$6:$O$3005,0)))</f>
        <v/>
      </c>
      <c r="H1563" s="87">
        <f>IF(G1563="","",MAX(0,G1563-F1563))</f>
        <v/>
      </c>
      <c r="I1563" s="95" t="n"/>
      <c r="J1563" s="87">
        <f>IF(D1563="","",IFERROR(INDEX(Eng_PAR,MATCH(D1563,Eng_Label,0)),""))</f>
        <v/>
      </c>
      <c r="K1563" s="97">
        <f>IF(OR(F1563="",J1563=""),"",F1563-J1563)</f>
        <v/>
      </c>
      <c r="L1563" s="86">
        <f>IF(OR(F1563="",J1563="",N(J1563)=0),"",IF(F1563/J1563&lt;=cfg_Crit,"CRITICAL",IF(F1563/J1563&lt;=cfg_Low,"LOW","OK")))</f>
        <v/>
      </c>
      <c r="M1563" s="98">
        <f>IF(B1563="","",DATE(YEAR(B1563),MONTH(B1563),1))</f>
        <v/>
      </c>
      <c r="N1563" s="86">
        <f>IF(OR(B1563="",D1563=""),"","CNT-"&amp;TEXT(ROW()-5,"00000"))</f>
        <v/>
      </c>
      <c r="O1563" s="86">
        <f>IF(P1563="","",D1563&amp;"|"&amp;P1563)</f>
        <v/>
      </c>
      <c r="P1563" s="86">
        <f>IF(OR(D1563="",F1563=""),"",COUNTIFS($D$6:D1563,D1563,$F$6:F1563,"&lt;&gt;"))</f>
        <v/>
      </c>
    </row>
    <row r="1564" ht="20" customHeight="1">
      <c r="B1564" s="93" t="n"/>
      <c r="C1564" s="94">
        <f>IF(B1564="","",WEEKNUM(B1564,21))</f>
        <v/>
      </c>
      <c r="D1564" s="95" t="n"/>
      <c r="E1564" s="86">
        <f>IF(D1564="","",IFERROR(INDEX(Eng_Item,MATCH(D1564,Eng_Label,0)),"not in list"))</f>
        <v/>
      </c>
      <c r="F1564" s="96" t="n"/>
      <c r="G1564" s="87">
        <f>IF(OR(P1564="",N(P1564)&lt;=1),"",INDEX($F$6:$F$3005,MATCH(D1564&amp;"|"&amp;(P1564-1),$O$6:$O$3005,0)))</f>
        <v/>
      </c>
      <c r="H1564" s="87">
        <f>IF(G1564="","",MAX(0,G1564-F1564))</f>
        <v/>
      </c>
      <c r="I1564" s="95" t="n"/>
      <c r="J1564" s="87">
        <f>IF(D1564="","",IFERROR(INDEX(Eng_PAR,MATCH(D1564,Eng_Label,0)),""))</f>
        <v/>
      </c>
      <c r="K1564" s="97">
        <f>IF(OR(F1564="",J1564=""),"",F1564-J1564)</f>
        <v/>
      </c>
      <c r="L1564" s="86">
        <f>IF(OR(F1564="",J1564="",N(J1564)=0),"",IF(F1564/J1564&lt;=cfg_Crit,"CRITICAL",IF(F1564/J1564&lt;=cfg_Low,"LOW","OK")))</f>
        <v/>
      </c>
      <c r="M1564" s="98">
        <f>IF(B1564="","",DATE(YEAR(B1564),MONTH(B1564),1))</f>
        <v/>
      </c>
      <c r="N1564" s="86">
        <f>IF(OR(B1564="",D1564=""),"","CNT-"&amp;TEXT(ROW()-5,"00000"))</f>
        <v/>
      </c>
      <c r="O1564" s="86">
        <f>IF(P1564="","",D1564&amp;"|"&amp;P1564)</f>
        <v/>
      </c>
      <c r="P1564" s="86">
        <f>IF(OR(D1564="",F1564=""),"",COUNTIFS($D$6:D1564,D1564,$F$6:F1564,"&lt;&gt;"))</f>
        <v/>
      </c>
    </row>
    <row r="1565" ht="20" customHeight="1">
      <c r="B1565" s="93" t="n"/>
      <c r="C1565" s="94">
        <f>IF(B1565="","",WEEKNUM(B1565,21))</f>
        <v/>
      </c>
      <c r="D1565" s="95" t="n"/>
      <c r="E1565" s="86">
        <f>IF(D1565="","",IFERROR(INDEX(Eng_Item,MATCH(D1565,Eng_Label,0)),"not in list"))</f>
        <v/>
      </c>
      <c r="F1565" s="96" t="n"/>
      <c r="G1565" s="87">
        <f>IF(OR(P1565="",N(P1565)&lt;=1),"",INDEX($F$6:$F$3005,MATCH(D1565&amp;"|"&amp;(P1565-1),$O$6:$O$3005,0)))</f>
        <v/>
      </c>
      <c r="H1565" s="87">
        <f>IF(G1565="","",MAX(0,G1565-F1565))</f>
        <v/>
      </c>
      <c r="I1565" s="95" t="n"/>
      <c r="J1565" s="87">
        <f>IF(D1565="","",IFERROR(INDEX(Eng_PAR,MATCH(D1565,Eng_Label,0)),""))</f>
        <v/>
      </c>
      <c r="K1565" s="97">
        <f>IF(OR(F1565="",J1565=""),"",F1565-J1565)</f>
        <v/>
      </c>
      <c r="L1565" s="86">
        <f>IF(OR(F1565="",J1565="",N(J1565)=0),"",IF(F1565/J1565&lt;=cfg_Crit,"CRITICAL",IF(F1565/J1565&lt;=cfg_Low,"LOW","OK")))</f>
        <v/>
      </c>
      <c r="M1565" s="98">
        <f>IF(B1565="","",DATE(YEAR(B1565),MONTH(B1565),1))</f>
        <v/>
      </c>
      <c r="N1565" s="86">
        <f>IF(OR(B1565="",D1565=""),"","CNT-"&amp;TEXT(ROW()-5,"00000"))</f>
        <v/>
      </c>
      <c r="O1565" s="86">
        <f>IF(P1565="","",D1565&amp;"|"&amp;P1565)</f>
        <v/>
      </c>
      <c r="P1565" s="86">
        <f>IF(OR(D1565="",F1565=""),"",COUNTIFS($D$6:D1565,D1565,$F$6:F1565,"&lt;&gt;"))</f>
        <v/>
      </c>
    </row>
    <row r="1566" ht="20" customHeight="1">
      <c r="B1566" s="93" t="n"/>
      <c r="C1566" s="94">
        <f>IF(B1566="","",WEEKNUM(B1566,21))</f>
        <v/>
      </c>
      <c r="D1566" s="95" t="n"/>
      <c r="E1566" s="86">
        <f>IF(D1566="","",IFERROR(INDEX(Eng_Item,MATCH(D1566,Eng_Label,0)),"not in list"))</f>
        <v/>
      </c>
      <c r="F1566" s="96" t="n"/>
      <c r="G1566" s="87">
        <f>IF(OR(P1566="",N(P1566)&lt;=1),"",INDEX($F$6:$F$3005,MATCH(D1566&amp;"|"&amp;(P1566-1),$O$6:$O$3005,0)))</f>
        <v/>
      </c>
      <c r="H1566" s="87">
        <f>IF(G1566="","",MAX(0,G1566-F1566))</f>
        <v/>
      </c>
      <c r="I1566" s="95" t="n"/>
      <c r="J1566" s="87">
        <f>IF(D1566="","",IFERROR(INDEX(Eng_PAR,MATCH(D1566,Eng_Label,0)),""))</f>
        <v/>
      </c>
      <c r="K1566" s="97">
        <f>IF(OR(F1566="",J1566=""),"",F1566-J1566)</f>
        <v/>
      </c>
      <c r="L1566" s="86">
        <f>IF(OR(F1566="",J1566="",N(J1566)=0),"",IF(F1566/J1566&lt;=cfg_Crit,"CRITICAL",IF(F1566/J1566&lt;=cfg_Low,"LOW","OK")))</f>
        <v/>
      </c>
      <c r="M1566" s="98">
        <f>IF(B1566="","",DATE(YEAR(B1566),MONTH(B1566),1))</f>
        <v/>
      </c>
      <c r="N1566" s="86">
        <f>IF(OR(B1566="",D1566=""),"","CNT-"&amp;TEXT(ROW()-5,"00000"))</f>
        <v/>
      </c>
      <c r="O1566" s="86">
        <f>IF(P1566="","",D1566&amp;"|"&amp;P1566)</f>
        <v/>
      </c>
      <c r="P1566" s="86">
        <f>IF(OR(D1566="",F1566=""),"",COUNTIFS($D$6:D1566,D1566,$F$6:F1566,"&lt;&gt;"))</f>
        <v/>
      </c>
    </row>
    <row r="1567" ht="20" customHeight="1">
      <c r="B1567" s="93" t="n"/>
      <c r="C1567" s="94">
        <f>IF(B1567="","",WEEKNUM(B1567,21))</f>
        <v/>
      </c>
      <c r="D1567" s="95" t="n"/>
      <c r="E1567" s="86">
        <f>IF(D1567="","",IFERROR(INDEX(Eng_Item,MATCH(D1567,Eng_Label,0)),"not in list"))</f>
        <v/>
      </c>
      <c r="F1567" s="96" t="n"/>
      <c r="G1567" s="87">
        <f>IF(OR(P1567="",N(P1567)&lt;=1),"",INDEX($F$6:$F$3005,MATCH(D1567&amp;"|"&amp;(P1567-1),$O$6:$O$3005,0)))</f>
        <v/>
      </c>
      <c r="H1567" s="87">
        <f>IF(G1567="","",MAX(0,G1567-F1567))</f>
        <v/>
      </c>
      <c r="I1567" s="95" t="n"/>
      <c r="J1567" s="87">
        <f>IF(D1567="","",IFERROR(INDEX(Eng_PAR,MATCH(D1567,Eng_Label,0)),""))</f>
        <v/>
      </c>
      <c r="K1567" s="97">
        <f>IF(OR(F1567="",J1567=""),"",F1567-J1567)</f>
        <v/>
      </c>
      <c r="L1567" s="86">
        <f>IF(OR(F1567="",J1567="",N(J1567)=0),"",IF(F1567/J1567&lt;=cfg_Crit,"CRITICAL",IF(F1567/J1567&lt;=cfg_Low,"LOW","OK")))</f>
        <v/>
      </c>
      <c r="M1567" s="98">
        <f>IF(B1567="","",DATE(YEAR(B1567),MONTH(B1567),1))</f>
        <v/>
      </c>
      <c r="N1567" s="86">
        <f>IF(OR(B1567="",D1567=""),"","CNT-"&amp;TEXT(ROW()-5,"00000"))</f>
        <v/>
      </c>
      <c r="O1567" s="86">
        <f>IF(P1567="","",D1567&amp;"|"&amp;P1567)</f>
        <v/>
      </c>
      <c r="P1567" s="86">
        <f>IF(OR(D1567="",F1567=""),"",COUNTIFS($D$6:D1567,D1567,$F$6:F1567,"&lt;&gt;"))</f>
        <v/>
      </c>
    </row>
    <row r="1568" ht="20" customHeight="1">
      <c r="B1568" s="93" t="n"/>
      <c r="C1568" s="94">
        <f>IF(B1568="","",WEEKNUM(B1568,21))</f>
        <v/>
      </c>
      <c r="D1568" s="95" t="n"/>
      <c r="E1568" s="86">
        <f>IF(D1568="","",IFERROR(INDEX(Eng_Item,MATCH(D1568,Eng_Label,0)),"not in list"))</f>
        <v/>
      </c>
      <c r="F1568" s="96" t="n"/>
      <c r="G1568" s="87">
        <f>IF(OR(P1568="",N(P1568)&lt;=1),"",INDEX($F$6:$F$3005,MATCH(D1568&amp;"|"&amp;(P1568-1),$O$6:$O$3005,0)))</f>
        <v/>
      </c>
      <c r="H1568" s="87">
        <f>IF(G1568="","",MAX(0,G1568-F1568))</f>
        <v/>
      </c>
      <c r="I1568" s="95" t="n"/>
      <c r="J1568" s="87">
        <f>IF(D1568="","",IFERROR(INDEX(Eng_PAR,MATCH(D1568,Eng_Label,0)),""))</f>
        <v/>
      </c>
      <c r="K1568" s="97">
        <f>IF(OR(F1568="",J1568=""),"",F1568-J1568)</f>
        <v/>
      </c>
      <c r="L1568" s="86">
        <f>IF(OR(F1568="",J1568="",N(J1568)=0),"",IF(F1568/J1568&lt;=cfg_Crit,"CRITICAL",IF(F1568/J1568&lt;=cfg_Low,"LOW","OK")))</f>
        <v/>
      </c>
      <c r="M1568" s="98">
        <f>IF(B1568="","",DATE(YEAR(B1568),MONTH(B1568),1))</f>
        <v/>
      </c>
      <c r="N1568" s="86">
        <f>IF(OR(B1568="",D1568=""),"","CNT-"&amp;TEXT(ROW()-5,"00000"))</f>
        <v/>
      </c>
      <c r="O1568" s="86">
        <f>IF(P1568="","",D1568&amp;"|"&amp;P1568)</f>
        <v/>
      </c>
      <c r="P1568" s="86">
        <f>IF(OR(D1568="",F1568=""),"",COUNTIFS($D$6:D1568,D1568,$F$6:F1568,"&lt;&gt;"))</f>
        <v/>
      </c>
    </row>
    <row r="1569" ht="20" customHeight="1">
      <c r="B1569" s="93" t="n"/>
      <c r="C1569" s="94">
        <f>IF(B1569="","",WEEKNUM(B1569,21))</f>
        <v/>
      </c>
      <c r="D1569" s="95" t="n"/>
      <c r="E1569" s="86">
        <f>IF(D1569="","",IFERROR(INDEX(Eng_Item,MATCH(D1569,Eng_Label,0)),"not in list"))</f>
        <v/>
      </c>
      <c r="F1569" s="96" t="n"/>
      <c r="G1569" s="87">
        <f>IF(OR(P1569="",N(P1569)&lt;=1),"",INDEX($F$6:$F$3005,MATCH(D1569&amp;"|"&amp;(P1569-1),$O$6:$O$3005,0)))</f>
        <v/>
      </c>
      <c r="H1569" s="87">
        <f>IF(G1569="","",MAX(0,G1569-F1569))</f>
        <v/>
      </c>
      <c r="I1569" s="95" t="n"/>
      <c r="J1569" s="87">
        <f>IF(D1569="","",IFERROR(INDEX(Eng_PAR,MATCH(D1569,Eng_Label,0)),""))</f>
        <v/>
      </c>
      <c r="K1569" s="97">
        <f>IF(OR(F1569="",J1569=""),"",F1569-J1569)</f>
        <v/>
      </c>
      <c r="L1569" s="86">
        <f>IF(OR(F1569="",J1569="",N(J1569)=0),"",IF(F1569/J1569&lt;=cfg_Crit,"CRITICAL",IF(F1569/J1569&lt;=cfg_Low,"LOW","OK")))</f>
        <v/>
      </c>
      <c r="M1569" s="98">
        <f>IF(B1569="","",DATE(YEAR(B1569),MONTH(B1569),1))</f>
        <v/>
      </c>
      <c r="N1569" s="86">
        <f>IF(OR(B1569="",D1569=""),"","CNT-"&amp;TEXT(ROW()-5,"00000"))</f>
        <v/>
      </c>
      <c r="O1569" s="86">
        <f>IF(P1569="","",D1569&amp;"|"&amp;P1569)</f>
        <v/>
      </c>
      <c r="P1569" s="86">
        <f>IF(OR(D1569="",F1569=""),"",COUNTIFS($D$6:D1569,D1569,$F$6:F1569,"&lt;&gt;"))</f>
        <v/>
      </c>
    </row>
    <row r="1570" ht="20" customHeight="1">
      <c r="B1570" s="93" t="n"/>
      <c r="C1570" s="94">
        <f>IF(B1570="","",WEEKNUM(B1570,21))</f>
        <v/>
      </c>
      <c r="D1570" s="95" t="n"/>
      <c r="E1570" s="86">
        <f>IF(D1570="","",IFERROR(INDEX(Eng_Item,MATCH(D1570,Eng_Label,0)),"not in list"))</f>
        <v/>
      </c>
      <c r="F1570" s="96" t="n"/>
      <c r="G1570" s="87">
        <f>IF(OR(P1570="",N(P1570)&lt;=1),"",INDEX($F$6:$F$3005,MATCH(D1570&amp;"|"&amp;(P1570-1),$O$6:$O$3005,0)))</f>
        <v/>
      </c>
      <c r="H1570" s="87">
        <f>IF(G1570="","",MAX(0,G1570-F1570))</f>
        <v/>
      </c>
      <c r="I1570" s="95" t="n"/>
      <c r="J1570" s="87">
        <f>IF(D1570="","",IFERROR(INDEX(Eng_PAR,MATCH(D1570,Eng_Label,0)),""))</f>
        <v/>
      </c>
      <c r="K1570" s="97">
        <f>IF(OR(F1570="",J1570=""),"",F1570-J1570)</f>
        <v/>
      </c>
      <c r="L1570" s="86">
        <f>IF(OR(F1570="",J1570="",N(J1570)=0),"",IF(F1570/J1570&lt;=cfg_Crit,"CRITICAL",IF(F1570/J1570&lt;=cfg_Low,"LOW","OK")))</f>
        <v/>
      </c>
      <c r="M1570" s="98">
        <f>IF(B1570="","",DATE(YEAR(B1570),MONTH(B1570),1))</f>
        <v/>
      </c>
      <c r="N1570" s="86">
        <f>IF(OR(B1570="",D1570=""),"","CNT-"&amp;TEXT(ROW()-5,"00000"))</f>
        <v/>
      </c>
      <c r="O1570" s="86">
        <f>IF(P1570="","",D1570&amp;"|"&amp;P1570)</f>
        <v/>
      </c>
      <c r="P1570" s="86">
        <f>IF(OR(D1570="",F1570=""),"",COUNTIFS($D$6:D1570,D1570,$F$6:F1570,"&lt;&gt;"))</f>
        <v/>
      </c>
    </row>
    <row r="1571" ht="20" customHeight="1">
      <c r="B1571" s="93" t="n"/>
      <c r="C1571" s="94">
        <f>IF(B1571="","",WEEKNUM(B1571,21))</f>
        <v/>
      </c>
      <c r="D1571" s="95" t="n"/>
      <c r="E1571" s="86">
        <f>IF(D1571="","",IFERROR(INDEX(Eng_Item,MATCH(D1571,Eng_Label,0)),"not in list"))</f>
        <v/>
      </c>
      <c r="F1571" s="96" t="n"/>
      <c r="G1571" s="87">
        <f>IF(OR(P1571="",N(P1571)&lt;=1),"",INDEX($F$6:$F$3005,MATCH(D1571&amp;"|"&amp;(P1571-1),$O$6:$O$3005,0)))</f>
        <v/>
      </c>
      <c r="H1571" s="87">
        <f>IF(G1571="","",MAX(0,G1571-F1571))</f>
        <v/>
      </c>
      <c r="I1571" s="95" t="n"/>
      <c r="J1571" s="87">
        <f>IF(D1571="","",IFERROR(INDEX(Eng_PAR,MATCH(D1571,Eng_Label,0)),""))</f>
        <v/>
      </c>
      <c r="K1571" s="97">
        <f>IF(OR(F1571="",J1571=""),"",F1571-J1571)</f>
        <v/>
      </c>
      <c r="L1571" s="86">
        <f>IF(OR(F1571="",J1571="",N(J1571)=0),"",IF(F1571/J1571&lt;=cfg_Crit,"CRITICAL",IF(F1571/J1571&lt;=cfg_Low,"LOW","OK")))</f>
        <v/>
      </c>
      <c r="M1571" s="98">
        <f>IF(B1571="","",DATE(YEAR(B1571),MONTH(B1571),1))</f>
        <v/>
      </c>
      <c r="N1571" s="86">
        <f>IF(OR(B1571="",D1571=""),"","CNT-"&amp;TEXT(ROW()-5,"00000"))</f>
        <v/>
      </c>
      <c r="O1571" s="86">
        <f>IF(P1571="","",D1571&amp;"|"&amp;P1571)</f>
        <v/>
      </c>
      <c r="P1571" s="86">
        <f>IF(OR(D1571="",F1571=""),"",COUNTIFS($D$6:D1571,D1571,$F$6:F1571,"&lt;&gt;"))</f>
        <v/>
      </c>
    </row>
    <row r="1572" ht="20" customHeight="1">
      <c r="B1572" s="93" t="n"/>
      <c r="C1572" s="94">
        <f>IF(B1572="","",WEEKNUM(B1572,21))</f>
        <v/>
      </c>
      <c r="D1572" s="95" t="n"/>
      <c r="E1572" s="86">
        <f>IF(D1572="","",IFERROR(INDEX(Eng_Item,MATCH(D1572,Eng_Label,0)),"not in list"))</f>
        <v/>
      </c>
      <c r="F1572" s="96" t="n"/>
      <c r="G1572" s="87">
        <f>IF(OR(P1572="",N(P1572)&lt;=1),"",INDEX($F$6:$F$3005,MATCH(D1572&amp;"|"&amp;(P1572-1),$O$6:$O$3005,0)))</f>
        <v/>
      </c>
      <c r="H1572" s="87">
        <f>IF(G1572="","",MAX(0,G1572-F1572))</f>
        <v/>
      </c>
      <c r="I1572" s="95" t="n"/>
      <c r="J1572" s="87">
        <f>IF(D1572="","",IFERROR(INDEX(Eng_PAR,MATCH(D1572,Eng_Label,0)),""))</f>
        <v/>
      </c>
      <c r="K1572" s="97">
        <f>IF(OR(F1572="",J1572=""),"",F1572-J1572)</f>
        <v/>
      </c>
      <c r="L1572" s="86">
        <f>IF(OR(F1572="",J1572="",N(J1572)=0),"",IF(F1572/J1572&lt;=cfg_Crit,"CRITICAL",IF(F1572/J1572&lt;=cfg_Low,"LOW","OK")))</f>
        <v/>
      </c>
      <c r="M1572" s="98">
        <f>IF(B1572="","",DATE(YEAR(B1572),MONTH(B1572),1))</f>
        <v/>
      </c>
      <c r="N1572" s="86">
        <f>IF(OR(B1572="",D1572=""),"","CNT-"&amp;TEXT(ROW()-5,"00000"))</f>
        <v/>
      </c>
      <c r="O1572" s="86">
        <f>IF(P1572="","",D1572&amp;"|"&amp;P1572)</f>
        <v/>
      </c>
      <c r="P1572" s="86">
        <f>IF(OR(D1572="",F1572=""),"",COUNTIFS($D$6:D1572,D1572,$F$6:F1572,"&lt;&gt;"))</f>
        <v/>
      </c>
    </row>
    <row r="1573" ht="20" customHeight="1">
      <c r="B1573" s="93" t="n"/>
      <c r="C1573" s="94">
        <f>IF(B1573="","",WEEKNUM(B1573,21))</f>
        <v/>
      </c>
      <c r="D1573" s="95" t="n"/>
      <c r="E1573" s="86">
        <f>IF(D1573="","",IFERROR(INDEX(Eng_Item,MATCH(D1573,Eng_Label,0)),"not in list"))</f>
        <v/>
      </c>
      <c r="F1573" s="96" t="n"/>
      <c r="G1573" s="87">
        <f>IF(OR(P1573="",N(P1573)&lt;=1),"",INDEX($F$6:$F$3005,MATCH(D1573&amp;"|"&amp;(P1573-1),$O$6:$O$3005,0)))</f>
        <v/>
      </c>
      <c r="H1573" s="87">
        <f>IF(G1573="","",MAX(0,G1573-F1573))</f>
        <v/>
      </c>
      <c r="I1573" s="95" t="n"/>
      <c r="J1573" s="87">
        <f>IF(D1573="","",IFERROR(INDEX(Eng_PAR,MATCH(D1573,Eng_Label,0)),""))</f>
        <v/>
      </c>
      <c r="K1573" s="97">
        <f>IF(OR(F1573="",J1573=""),"",F1573-J1573)</f>
        <v/>
      </c>
      <c r="L1573" s="86">
        <f>IF(OR(F1573="",J1573="",N(J1573)=0),"",IF(F1573/J1573&lt;=cfg_Crit,"CRITICAL",IF(F1573/J1573&lt;=cfg_Low,"LOW","OK")))</f>
        <v/>
      </c>
      <c r="M1573" s="98">
        <f>IF(B1573="","",DATE(YEAR(B1573),MONTH(B1573),1))</f>
        <v/>
      </c>
      <c r="N1573" s="86">
        <f>IF(OR(B1573="",D1573=""),"","CNT-"&amp;TEXT(ROW()-5,"00000"))</f>
        <v/>
      </c>
      <c r="O1573" s="86">
        <f>IF(P1573="","",D1573&amp;"|"&amp;P1573)</f>
        <v/>
      </c>
      <c r="P1573" s="86">
        <f>IF(OR(D1573="",F1573=""),"",COUNTIFS($D$6:D1573,D1573,$F$6:F1573,"&lt;&gt;"))</f>
        <v/>
      </c>
    </row>
    <row r="1574" ht="20" customHeight="1">
      <c r="B1574" s="93" t="n"/>
      <c r="C1574" s="94">
        <f>IF(B1574="","",WEEKNUM(B1574,21))</f>
        <v/>
      </c>
      <c r="D1574" s="95" t="n"/>
      <c r="E1574" s="86">
        <f>IF(D1574="","",IFERROR(INDEX(Eng_Item,MATCH(D1574,Eng_Label,0)),"not in list"))</f>
        <v/>
      </c>
      <c r="F1574" s="96" t="n"/>
      <c r="G1574" s="87">
        <f>IF(OR(P1574="",N(P1574)&lt;=1),"",INDEX($F$6:$F$3005,MATCH(D1574&amp;"|"&amp;(P1574-1),$O$6:$O$3005,0)))</f>
        <v/>
      </c>
      <c r="H1574" s="87">
        <f>IF(G1574="","",MAX(0,G1574-F1574))</f>
        <v/>
      </c>
      <c r="I1574" s="95" t="n"/>
      <c r="J1574" s="87">
        <f>IF(D1574="","",IFERROR(INDEX(Eng_PAR,MATCH(D1574,Eng_Label,0)),""))</f>
        <v/>
      </c>
      <c r="K1574" s="97">
        <f>IF(OR(F1574="",J1574=""),"",F1574-J1574)</f>
        <v/>
      </c>
      <c r="L1574" s="86">
        <f>IF(OR(F1574="",J1574="",N(J1574)=0),"",IF(F1574/J1574&lt;=cfg_Crit,"CRITICAL",IF(F1574/J1574&lt;=cfg_Low,"LOW","OK")))</f>
        <v/>
      </c>
      <c r="M1574" s="98">
        <f>IF(B1574="","",DATE(YEAR(B1574),MONTH(B1574),1))</f>
        <v/>
      </c>
      <c r="N1574" s="86">
        <f>IF(OR(B1574="",D1574=""),"","CNT-"&amp;TEXT(ROW()-5,"00000"))</f>
        <v/>
      </c>
      <c r="O1574" s="86">
        <f>IF(P1574="","",D1574&amp;"|"&amp;P1574)</f>
        <v/>
      </c>
      <c r="P1574" s="86">
        <f>IF(OR(D1574="",F1574=""),"",COUNTIFS($D$6:D1574,D1574,$F$6:F1574,"&lt;&gt;"))</f>
        <v/>
      </c>
    </row>
    <row r="1575" ht="20" customHeight="1">
      <c r="B1575" s="93" t="n"/>
      <c r="C1575" s="94">
        <f>IF(B1575="","",WEEKNUM(B1575,21))</f>
        <v/>
      </c>
      <c r="D1575" s="95" t="n"/>
      <c r="E1575" s="86">
        <f>IF(D1575="","",IFERROR(INDEX(Eng_Item,MATCH(D1575,Eng_Label,0)),"not in list"))</f>
        <v/>
      </c>
      <c r="F1575" s="96" t="n"/>
      <c r="G1575" s="87">
        <f>IF(OR(P1575="",N(P1575)&lt;=1),"",INDEX($F$6:$F$3005,MATCH(D1575&amp;"|"&amp;(P1575-1),$O$6:$O$3005,0)))</f>
        <v/>
      </c>
      <c r="H1575" s="87">
        <f>IF(G1575="","",MAX(0,G1575-F1575))</f>
        <v/>
      </c>
      <c r="I1575" s="95" t="n"/>
      <c r="J1575" s="87">
        <f>IF(D1575="","",IFERROR(INDEX(Eng_PAR,MATCH(D1575,Eng_Label,0)),""))</f>
        <v/>
      </c>
      <c r="K1575" s="97">
        <f>IF(OR(F1575="",J1575=""),"",F1575-J1575)</f>
        <v/>
      </c>
      <c r="L1575" s="86">
        <f>IF(OR(F1575="",J1575="",N(J1575)=0),"",IF(F1575/J1575&lt;=cfg_Crit,"CRITICAL",IF(F1575/J1575&lt;=cfg_Low,"LOW","OK")))</f>
        <v/>
      </c>
      <c r="M1575" s="98">
        <f>IF(B1575="","",DATE(YEAR(B1575),MONTH(B1575),1))</f>
        <v/>
      </c>
      <c r="N1575" s="86">
        <f>IF(OR(B1575="",D1575=""),"","CNT-"&amp;TEXT(ROW()-5,"00000"))</f>
        <v/>
      </c>
      <c r="O1575" s="86">
        <f>IF(P1575="","",D1575&amp;"|"&amp;P1575)</f>
        <v/>
      </c>
      <c r="P1575" s="86">
        <f>IF(OR(D1575="",F1575=""),"",COUNTIFS($D$6:D1575,D1575,$F$6:F1575,"&lt;&gt;"))</f>
        <v/>
      </c>
    </row>
    <row r="1576" ht="20" customHeight="1">
      <c r="B1576" s="93" t="n"/>
      <c r="C1576" s="94">
        <f>IF(B1576="","",WEEKNUM(B1576,21))</f>
        <v/>
      </c>
      <c r="D1576" s="95" t="n"/>
      <c r="E1576" s="86">
        <f>IF(D1576="","",IFERROR(INDEX(Eng_Item,MATCH(D1576,Eng_Label,0)),"not in list"))</f>
        <v/>
      </c>
      <c r="F1576" s="96" t="n"/>
      <c r="G1576" s="87">
        <f>IF(OR(P1576="",N(P1576)&lt;=1),"",INDEX($F$6:$F$3005,MATCH(D1576&amp;"|"&amp;(P1576-1),$O$6:$O$3005,0)))</f>
        <v/>
      </c>
      <c r="H1576" s="87">
        <f>IF(G1576="","",MAX(0,G1576-F1576))</f>
        <v/>
      </c>
      <c r="I1576" s="95" t="n"/>
      <c r="J1576" s="87">
        <f>IF(D1576="","",IFERROR(INDEX(Eng_PAR,MATCH(D1576,Eng_Label,0)),""))</f>
        <v/>
      </c>
      <c r="K1576" s="97">
        <f>IF(OR(F1576="",J1576=""),"",F1576-J1576)</f>
        <v/>
      </c>
      <c r="L1576" s="86">
        <f>IF(OR(F1576="",J1576="",N(J1576)=0),"",IF(F1576/J1576&lt;=cfg_Crit,"CRITICAL",IF(F1576/J1576&lt;=cfg_Low,"LOW","OK")))</f>
        <v/>
      </c>
      <c r="M1576" s="98">
        <f>IF(B1576="","",DATE(YEAR(B1576),MONTH(B1576),1))</f>
        <v/>
      </c>
      <c r="N1576" s="86">
        <f>IF(OR(B1576="",D1576=""),"","CNT-"&amp;TEXT(ROW()-5,"00000"))</f>
        <v/>
      </c>
      <c r="O1576" s="86">
        <f>IF(P1576="","",D1576&amp;"|"&amp;P1576)</f>
        <v/>
      </c>
      <c r="P1576" s="86">
        <f>IF(OR(D1576="",F1576=""),"",COUNTIFS($D$6:D1576,D1576,$F$6:F1576,"&lt;&gt;"))</f>
        <v/>
      </c>
    </row>
    <row r="1577" ht="20" customHeight="1">
      <c r="B1577" s="93" t="n"/>
      <c r="C1577" s="94">
        <f>IF(B1577="","",WEEKNUM(B1577,21))</f>
        <v/>
      </c>
      <c r="D1577" s="95" t="n"/>
      <c r="E1577" s="86">
        <f>IF(D1577="","",IFERROR(INDEX(Eng_Item,MATCH(D1577,Eng_Label,0)),"not in list"))</f>
        <v/>
      </c>
      <c r="F1577" s="96" t="n"/>
      <c r="G1577" s="87">
        <f>IF(OR(P1577="",N(P1577)&lt;=1),"",INDEX($F$6:$F$3005,MATCH(D1577&amp;"|"&amp;(P1577-1),$O$6:$O$3005,0)))</f>
        <v/>
      </c>
      <c r="H1577" s="87">
        <f>IF(G1577="","",MAX(0,G1577-F1577))</f>
        <v/>
      </c>
      <c r="I1577" s="95" t="n"/>
      <c r="J1577" s="87">
        <f>IF(D1577="","",IFERROR(INDEX(Eng_PAR,MATCH(D1577,Eng_Label,0)),""))</f>
        <v/>
      </c>
      <c r="K1577" s="97">
        <f>IF(OR(F1577="",J1577=""),"",F1577-J1577)</f>
        <v/>
      </c>
      <c r="L1577" s="86">
        <f>IF(OR(F1577="",J1577="",N(J1577)=0),"",IF(F1577/J1577&lt;=cfg_Crit,"CRITICAL",IF(F1577/J1577&lt;=cfg_Low,"LOW","OK")))</f>
        <v/>
      </c>
      <c r="M1577" s="98">
        <f>IF(B1577="","",DATE(YEAR(B1577),MONTH(B1577),1))</f>
        <v/>
      </c>
      <c r="N1577" s="86">
        <f>IF(OR(B1577="",D1577=""),"","CNT-"&amp;TEXT(ROW()-5,"00000"))</f>
        <v/>
      </c>
      <c r="O1577" s="86">
        <f>IF(P1577="","",D1577&amp;"|"&amp;P1577)</f>
        <v/>
      </c>
      <c r="P1577" s="86">
        <f>IF(OR(D1577="",F1577=""),"",COUNTIFS($D$6:D1577,D1577,$F$6:F1577,"&lt;&gt;"))</f>
        <v/>
      </c>
    </row>
    <row r="1578" ht="20" customHeight="1">
      <c r="B1578" s="93" t="n"/>
      <c r="C1578" s="94">
        <f>IF(B1578="","",WEEKNUM(B1578,21))</f>
        <v/>
      </c>
      <c r="D1578" s="95" t="n"/>
      <c r="E1578" s="86">
        <f>IF(D1578="","",IFERROR(INDEX(Eng_Item,MATCH(D1578,Eng_Label,0)),"not in list"))</f>
        <v/>
      </c>
      <c r="F1578" s="96" t="n"/>
      <c r="G1578" s="87">
        <f>IF(OR(P1578="",N(P1578)&lt;=1),"",INDEX($F$6:$F$3005,MATCH(D1578&amp;"|"&amp;(P1578-1),$O$6:$O$3005,0)))</f>
        <v/>
      </c>
      <c r="H1578" s="87">
        <f>IF(G1578="","",MAX(0,G1578-F1578))</f>
        <v/>
      </c>
      <c r="I1578" s="95" t="n"/>
      <c r="J1578" s="87">
        <f>IF(D1578="","",IFERROR(INDEX(Eng_PAR,MATCH(D1578,Eng_Label,0)),""))</f>
        <v/>
      </c>
      <c r="K1578" s="97">
        <f>IF(OR(F1578="",J1578=""),"",F1578-J1578)</f>
        <v/>
      </c>
      <c r="L1578" s="86">
        <f>IF(OR(F1578="",J1578="",N(J1578)=0),"",IF(F1578/J1578&lt;=cfg_Crit,"CRITICAL",IF(F1578/J1578&lt;=cfg_Low,"LOW","OK")))</f>
        <v/>
      </c>
      <c r="M1578" s="98">
        <f>IF(B1578="","",DATE(YEAR(B1578),MONTH(B1578),1))</f>
        <v/>
      </c>
      <c r="N1578" s="86">
        <f>IF(OR(B1578="",D1578=""),"","CNT-"&amp;TEXT(ROW()-5,"00000"))</f>
        <v/>
      </c>
      <c r="O1578" s="86">
        <f>IF(P1578="","",D1578&amp;"|"&amp;P1578)</f>
        <v/>
      </c>
      <c r="P1578" s="86">
        <f>IF(OR(D1578="",F1578=""),"",COUNTIFS($D$6:D1578,D1578,$F$6:F1578,"&lt;&gt;"))</f>
        <v/>
      </c>
    </row>
    <row r="1579" ht="20" customHeight="1">
      <c r="B1579" s="93" t="n"/>
      <c r="C1579" s="94">
        <f>IF(B1579="","",WEEKNUM(B1579,21))</f>
        <v/>
      </c>
      <c r="D1579" s="95" t="n"/>
      <c r="E1579" s="86">
        <f>IF(D1579="","",IFERROR(INDEX(Eng_Item,MATCH(D1579,Eng_Label,0)),"not in list"))</f>
        <v/>
      </c>
      <c r="F1579" s="96" t="n"/>
      <c r="G1579" s="87">
        <f>IF(OR(P1579="",N(P1579)&lt;=1),"",INDEX($F$6:$F$3005,MATCH(D1579&amp;"|"&amp;(P1579-1),$O$6:$O$3005,0)))</f>
        <v/>
      </c>
      <c r="H1579" s="87">
        <f>IF(G1579="","",MAX(0,G1579-F1579))</f>
        <v/>
      </c>
      <c r="I1579" s="95" t="n"/>
      <c r="J1579" s="87">
        <f>IF(D1579="","",IFERROR(INDEX(Eng_PAR,MATCH(D1579,Eng_Label,0)),""))</f>
        <v/>
      </c>
      <c r="K1579" s="97">
        <f>IF(OR(F1579="",J1579=""),"",F1579-J1579)</f>
        <v/>
      </c>
      <c r="L1579" s="86">
        <f>IF(OR(F1579="",J1579="",N(J1579)=0),"",IF(F1579/J1579&lt;=cfg_Crit,"CRITICAL",IF(F1579/J1579&lt;=cfg_Low,"LOW","OK")))</f>
        <v/>
      </c>
      <c r="M1579" s="98">
        <f>IF(B1579="","",DATE(YEAR(B1579),MONTH(B1579),1))</f>
        <v/>
      </c>
      <c r="N1579" s="86">
        <f>IF(OR(B1579="",D1579=""),"","CNT-"&amp;TEXT(ROW()-5,"00000"))</f>
        <v/>
      </c>
      <c r="O1579" s="86">
        <f>IF(P1579="","",D1579&amp;"|"&amp;P1579)</f>
        <v/>
      </c>
      <c r="P1579" s="86">
        <f>IF(OR(D1579="",F1579=""),"",COUNTIFS($D$6:D1579,D1579,$F$6:F1579,"&lt;&gt;"))</f>
        <v/>
      </c>
    </row>
    <row r="1580" ht="20" customHeight="1">
      <c r="B1580" s="93" t="n"/>
      <c r="C1580" s="94">
        <f>IF(B1580="","",WEEKNUM(B1580,21))</f>
        <v/>
      </c>
      <c r="D1580" s="95" t="n"/>
      <c r="E1580" s="86">
        <f>IF(D1580="","",IFERROR(INDEX(Eng_Item,MATCH(D1580,Eng_Label,0)),"not in list"))</f>
        <v/>
      </c>
      <c r="F1580" s="96" t="n"/>
      <c r="G1580" s="87">
        <f>IF(OR(P1580="",N(P1580)&lt;=1),"",INDEX($F$6:$F$3005,MATCH(D1580&amp;"|"&amp;(P1580-1),$O$6:$O$3005,0)))</f>
        <v/>
      </c>
      <c r="H1580" s="87">
        <f>IF(G1580="","",MAX(0,G1580-F1580))</f>
        <v/>
      </c>
      <c r="I1580" s="95" t="n"/>
      <c r="J1580" s="87">
        <f>IF(D1580="","",IFERROR(INDEX(Eng_PAR,MATCH(D1580,Eng_Label,0)),""))</f>
        <v/>
      </c>
      <c r="K1580" s="97">
        <f>IF(OR(F1580="",J1580=""),"",F1580-J1580)</f>
        <v/>
      </c>
      <c r="L1580" s="86">
        <f>IF(OR(F1580="",J1580="",N(J1580)=0),"",IF(F1580/J1580&lt;=cfg_Crit,"CRITICAL",IF(F1580/J1580&lt;=cfg_Low,"LOW","OK")))</f>
        <v/>
      </c>
      <c r="M1580" s="98">
        <f>IF(B1580="","",DATE(YEAR(B1580),MONTH(B1580),1))</f>
        <v/>
      </c>
      <c r="N1580" s="86">
        <f>IF(OR(B1580="",D1580=""),"","CNT-"&amp;TEXT(ROW()-5,"00000"))</f>
        <v/>
      </c>
      <c r="O1580" s="86">
        <f>IF(P1580="","",D1580&amp;"|"&amp;P1580)</f>
        <v/>
      </c>
      <c r="P1580" s="86">
        <f>IF(OR(D1580="",F1580=""),"",COUNTIFS($D$6:D1580,D1580,$F$6:F1580,"&lt;&gt;"))</f>
        <v/>
      </c>
    </row>
    <row r="1581" ht="20" customHeight="1">
      <c r="B1581" s="93" t="n"/>
      <c r="C1581" s="94">
        <f>IF(B1581="","",WEEKNUM(B1581,21))</f>
        <v/>
      </c>
      <c r="D1581" s="95" t="n"/>
      <c r="E1581" s="86">
        <f>IF(D1581="","",IFERROR(INDEX(Eng_Item,MATCH(D1581,Eng_Label,0)),"not in list"))</f>
        <v/>
      </c>
      <c r="F1581" s="96" t="n"/>
      <c r="G1581" s="87">
        <f>IF(OR(P1581="",N(P1581)&lt;=1),"",INDEX($F$6:$F$3005,MATCH(D1581&amp;"|"&amp;(P1581-1),$O$6:$O$3005,0)))</f>
        <v/>
      </c>
      <c r="H1581" s="87">
        <f>IF(G1581="","",MAX(0,G1581-F1581))</f>
        <v/>
      </c>
      <c r="I1581" s="95" t="n"/>
      <c r="J1581" s="87">
        <f>IF(D1581="","",IFERROR(INDEX(Eng_PAR,MATCH(D1581,Eng_Label,0)),""))</f>
        <v/>
      </c>
      <c r="K1581" s="97">
        <f>IF(OR(F1581="",J1581=""),"",F1581-J1581)</f>
        <v/>
      </c>
      <c r="L1581" s="86">
        <f>IF(OR(F1581="",J1581="",N(J1581)=0),"",IF(F1581/J1581&lt;=cfg_Crit,"CRITICAL",IF(F1581/J1581&lt;=cfg_Low,"LOW","OK")))</f>
        <v/>
      </c>
      <c r="M1581" s="98">
        <f>IF(B1581="","",DATE(YEAR(B1581),MONTH(B1581),1))</f>
        <v/>
      </c>
      <c r="N1581" s="86">
        <f>IF(OR(B1581="",D1581=""),"","CNT-"&amp;TEXT(ROW()-5,"00000"))</f>
        <v/>
      </c>
      <c r="O1581" s="86">
        <f>IF(P1581="","",D1581&amp;"|"&amp;P1581)</f>
        <v/>
      </c>
      <c r="P1581" s="86">
        <f>IF(OR(D1581="",F1581=""),"",COUNTIFS($D$6:D1581,D1581,$F$6:F1581,"&lt;&gt;"))</f>
        <v/>
      </c>
    </row>
    <row r="1582" ht="20" customHeight="1">
      <c r="B1582" s="93" t="n"/>
      <c r="C1582" s="94">
        <f>IF(B1582="","",WEEKNUM(B1582,21))</f>
        <v/>
      </c>
      <c r="D1582" s="95" t="n"/>
      <c r="E1582" s="86">
        <f>IF(D1582="","",IFERROR(INDEX(Eng_Item,MATCH(D1582,Eng_Label,0)),"not in list"))</f>
        <v/>
      </c>
      <c r="F1582" s="96" t="n"/>
      <c r="G1582" s="87">
        <f>IF(OR(P1582="",N(P1582)&lt;=1),"",INDEX($F$6:$F$3005,MATCH(D1582&amp;"|"&amp;(P1582-1),$O$6:$O$3005,0)))</f>
        <v/>
      </c>
      <c r="H1582" s="87">
        <f>IF(G1582="","",MAX(0,G1582-F1582))</f>
        <v/>
      </c>
      <c r="I1582" s="95" t="n"/>
      <c r="J1582" s="87">
        <f>IF(D1582="","",IFERROR(INDEX(Eng_PAR,MATCH(D1582,Eng_Label,0)),""))</f>
        <v/>
      </c>
      <c r="K1582" s="97">
        <f>IF(OR(F1582="",J1582=""),"",F1582-J1582)</f>
        <v/>
      </c>
      <c r="L1582" s="86">
        <f>IF(OR(F1582="",J1582="",N(J1582)=0),"",IF(F1582/J1582&lt;=cfg_Crit,"CRITICAL",IF(F1582/J1582&lt;=cfg_Low,"LOW","OK")))</f>
        <v/>
      </c>
      <c r="M1582" s="98">
        <f>IF(B1582="","",DATE(YEAR(B1582),MONTH(B1582),1))</f>
        <v/>
      </c>
      <c r="N1582" s="86">
        <f>IF(OR(B1582="",D1582=""),"","CNT-"&amp;TEXT(ROW()-5,"00000"))</f>
        <v/>
      </c>
      <c r="O1582" s="86">
        <f>IF(P1582="","",D1582&amp;"|"&amp;P1582)</f>
        <v/>
      </c>
      <c r="P1582" s="86">
        <f>IF(OR(D1582="",F1582=""),"",COUNTIFS($D$6:D1582,D1582,$F$6:F1582,"&lt;&gt;"))</f>
        <v/>
      </c>
    </row>
    <row r="1583" ht="20" customHeight="1">
      <c r="B1583" s="93" t="n"/>
      <c r="C1583" s="94">
        <f>IF(B1583="","",WEEKNUM(B1583,21))</f>
        <v/>
      </c>
      <c r="D1583" s="95" t="n"/>
      <c r="E1583" s="86">
        <f>IF(D1583="","",IFERROR(INDEX(Eng_Item,MATCH(D1583,Eng_Label,0)),"not in list"))</f>
        <v/>
      </c>
      <c r="F1583" s="96" t="n"/>
      <c r="G1583" s="87">
        <f>IF(OR(P1583="",N(P1583)&lt;=1),"",INDEX($F$6:$F$3005,MATCH(D1583&amp;"|"&amp;(P1583-1),$O$6:$O$3005,0)))</f>
        <v/>
      </c>
      <c r="H1583" s="87">
        <f>IF(G1583="","",MAX(0,G1583-F1583))</f>
        <v/>
      </c>
      <c r="I1583" s="95" t="n"/>
      <c r="J1583" s="87">
        <f>IF(D1583="","",IFERROR(INDEX(Eng_PAR,MATCH(D1583,Eng_Label,0)),""))</f>
        <v/>
      </c>
      <c r="K1583" s="97">
        <f>IF(OR(F1583="",J1583=""),"",F1583-J1583)</f>
        <v/>
      </c>
      <c r="L1583" s="86">
        <f>IF(OR(F1583="",J1583="",N(J1583)=0),"",IF(F1583/J1583&lt;=cfg_Crit,"CRITICAL",IF(F1583/J1583&lt;=cfg_Low,"LOW","OK")))</f>
        <v/>
      </c>
      <c r="M1583" s="98">
        <f>IF(B1583="","",DATE(YEAR(B1583),MONTH(B1583),1))</f>
        <v/>
      </c>
      <c r="N1583" s="86">
        <f>IF(OR(B1583="",D1583=""),"","CNT-"&amp;TEXT(ROW()-5,"00000"))</f>
        <v/>
      </c>
      <c r="O1583" s="86">
        <f>IF(P1583="","",D1583&amp;"|"&amp;P1583)</f>
        <v/>
      </c>
      <c r="P1583" s="86">
        <f>IF(OR(D1583="",F1583=""),"",COUNTIFS($D$6:D1583,D1583,$F$6:F1583,"&lt;&gt;"))</f>
        <v/>
      </c>
    </row>
    <row r="1584" ht="20" customHeight="1">
      <c r="B1584" s="93" t="n"/>
      <c r="C1584" s="94">
        <f>IF(B1584="","",WEEKNUM(B1584,21))</f>
        <v/>
      </c>
      <c r="D1584" s="95" t="n"/>
      <c r="E1584" s="86">
        <f>IF(D1584="","",IFERROR(INDEX(Eng_Item,MATCH(D1584,Eng_Label,0)),"not in list"))</f>
        <v/>
      </c>
      <c r="F1584" s="96" t="n"/>
      <c r="G1584" s="87">
        <f>IF(OR(P1584="",N(P1584)&lt;=1),"",INDEX($F$6:$F$3005,MATCH(D1584&amp;"|"&amp;(P1584-1),$O$6:$O$3005,0)))</f>
        <v/>
      </c>
      <c r="H1584" s="87">
        <f>IF(G1584="","",MAX(0,G1584-F1584))</f>
        <v/>
      </c>
      <c r="I1584" s="95" t="n"/>
      <c r="J1584" s="87">
        <f>IF(D1584="","",IFERROR(INDEX(Eng_PAR,MATCH(D1584,Eng_Label,0)),""))</f>
        <v/>
      </c>
      <c r="K1584" s="97">
        <f>IF(OR(F1584="",J1584=""),"",F1584-J1584)</f>
        <v/>
      </c>
      <c r="L1584" s="86">
        <f>IF(OR(F1584="",J1584="",N(J1584)=0),"",IF(F1584/J1584&lt;=cfg_Crit,"CRITICAL",IF(F1584/J1584&lt;=cfg_Low,"LOW","OK")))</f>
        <v/>
      </c>
      <c r="M1584" s="98">
        <f>IF(B1584="","",DATE(YEAR(B1584),MONTH(B1584),1))</f>
        <v/>
      </c>
      <c r="N1584" s="86">
        <f>IF(OR(B1584="",D1584=""),"","CNT-"&amp;TEXT(ROW()-5,"00000"))</f>
        <v/>
      </c>
      <c r="O1584" s="86">
        <f>IF(P1584="","",D1584&amp;"|"&amp;P1584)</f>
        <v/>
      </c>
      <c r="P1584" s="86">
        <f>IF(OR(D1584="",F1584=""),"",COUNTIFS($D$6:D1584,D1584,$F$6:F1584,"&lt;&gt;"))</f>
        <v/>
      </c>
    </row>
    <row r="1585" ht="20" customHeight="1">
      <c r="B1585" s="93" t="n"/>
      <c r="C1585" s="94">
        <f>IF(B1585="","",WEEKNUM(B1585,21))</f>
        <v/>
      </c>
      <c r="D1585" s="95" t="n"/>
      <c r="E1585" s="86">
        <f>IF(D1585="","",IFERROR(INDEX(Eng_Item,MATCH(D1585,Eng_Label,0)),"not in list"))</f>
        <v/>
      </c>
      <c r="F1585" s="96" t="n"/>
      <c r="G1585" s="87">
        <f>IF(OR(P1585="",N(P1585)&lt;=1),"",INDEX($F$6:$F$3005,MATCH(D1585&amp;"|"&amp;(P1585-1),$O$6:$O$3005,0)))</f>
        <v/>
      </c>
      <c r="H1585" s="87">
        <f>IF(G1585="","",MAX(0,G1585-F1585))</f>
        <v/>
      </c>
      <c r="I1585" s="95" t="n"/>
      <c r="J1585" s="87">
        <f>IF(D1585="","",IFERROR(INDEX(Eng_PAR,MATCH(D1585,Eng_Label,0)),""))</f>
        <v/>
      </c>
      <c r="K1585" s="97">
        <f>IF(OR(F1585="",J1585=""),"",F1585-J1585)</f>
        <v/>
      </c>
      <c r="L1585" s="86">
        <f>IF(OR(F1585="",J1585="",N(J1585)=0),"",IF(F1585/J1585&lt;=cfg_Crit,"CRITICAL",IF(F1585/J1585&lt;=cfg_Low,"LOW","OK")))</f>
        <v/>
      </c>
      <c r="M1585" s="98">
        <f>IF(B1585="","",DATE(YEAR(B1585),MONTH(B1585),1))</f>
        <v/>
      </c>
      <c r="N1585" s="86">
        <f>IF(OR(B1585="",D1585=""),"","CNT-"&amp;TEXT(ROW()-5,"00000"))</f>
        <v/>
      </c>
      <c r="O1585" s="86">
        <f>IF(P1585="","",D1585&amp;"|"&amp;P1585)</f>
        <v/>
      </c>
      <c r="P1585" s="86">
        <f>IF(OR(D1585="",F1585=""),"",COUNTIFS($D$6:D1585,D1585,$F$6:F1585,"&lt;&gt;"))</f>
        <v/>
      </c>
    </row>
    <row r="1586" ht="20" customHeight="1">
      <c r="B1586" s="93" t="n"/>
      <c r="C1586" s="94">
        <f>IF(B1586="","",WEEKNUM(B1586,21))</f>
        <v/>
      </c>
      <c r="D1586" s="95" t="n"/>
      <c r="E1586" s="86">
        <f>IF(D1586="","",IFERROR(INDEX(Eng_Item,MATCH(D1586,Eng_Label,0)),"not in list"))</f>
        <v/>
      </c>
      <c r="F1586" s="96" t="n"/>
      <c r="G1586" s="87">
        <f>IF(OR(P1586="",N(P1586)&lt;=1),"",INDEX($F$6:$F$3005,MATCH(D1586&amp;"|"&amp;(P1586-1),$O$6:$O$3005,0)))</f>
        <v/>
      </c>
      <c r="H1586" s="87">
        <f>IF(G1586="","",MAX(0,G1586-F1586))</f>
        <v/>
      </c>
      <c r="I1586" s="95" t="n"/>
      <c r="J1586" s="87">
        <f>IF(D1586="","",IFERROR(INDEX(Eng_PAR,MATCH(D1586,Eng_Label,0)),""))</f>
        <v/>
      </c>
      <c r="K1586" s="97">
        <f>IF(OR(F1586="",J1586=""),"",F1586-J1586)</f>
        <v/>
      </c>
      <c r="L1586" s="86">
        <f>IF(OR(F1586="",J1586="",N(J1586)=0),"",IF(F1586/J1586&lt;=cfg_Crit,"CRITICAL",IF(F1586/J1586&lt;=cfg_Low,"LOW","OK")))</f>
        <v/>
      </c>
      <c r="M1586" s="98">
        <f>IF(B1586="","",DATE(YEAR(B1586),MONTH(B1586),1))</f>
        <v/>
      </c>
      <c r="N1586" s="86">
        <f>IF(OR(B1586="",D1586=""),"","CNT-"&amp;TEXT(ROW()-5,"00000"))</f>
        <v/>
      </c>
      <c r="O1586" s="86">
        <f>IF(P1586="","",D1586&amp;"|"&amp;P1586)</f>
        <v/>
      </c>
      <c r="P1586" s="86">
        <f>IF(OR(D1586="",F1586=""),"",COUNTIFS($D$6:D1586,D1586,$F$6:F1586,"&lt;&gt;"))</f>
        <v/>
      </c>
    </row>
    <row r="1587" ht="20" customHeight="1">
      <c r="B1587" s="93" t="n"/>
      <c r="C1587" s="94">
        <f>IF(B1587="","",WEEKNUM(B1587,21))</f>
        <v/>
      </c>
      <c r="D1587" s="95" t="n"/>
      <c r="E1587" s="86">
        <f>IF(D1587="","",IFERROR(INDEX(Eng_Item,MATCH(D1587,Eng_Label,0)),"not in list"))</f>
        <v/>
      </c>
      <c r="F1587" s="96" t="n"/>
      <c r="G1587" s="87">
        <f>IF(OR(P1587="",N(P1587)&lt;=1),"",INDEX($F$6:$F$3005,MATCH(D1587&amp;"|"&amp;(P1587-1),$O$6:$O$3005,0)))</f>
        <v/>
      </c>
      <c r="H1587" s="87">
        <f>IF(G1587="","",MAX(0,G1587-F1587))</f>
        <v/>
      </c>
      <c r="I1587" s="95" t="n"/>
      <c r="J1587" s="87">
        <f>IF(D1587="","",IFERROR(INDEX(Eng_PAR,MATCH(D1587,Eng_Label,0)),""))</f>
        <v/>
      </c>
      <c r="K1587" s="97">
        <f>IF(OR(F1587="",J1587=""),"",F1587-J1587)</f>
        <v/>
      </c>
      <c r="L1587" s="86">
        <f>IF(OR(F1587="",J1587="",N(J1587)=0),"",IF(F1587/J1587&lt;=cfg_Crit,"CRITICAL",IF(F1587/J1587&lt;=cfg_Low,"LOW","OK")))</f>
        <v/>
      </c>
      <c r="M1587" s="98">
        <f>IF(B1587="","",DATE(YEAR(B1587),MONTH(B1587),1))</f>
        <v/>
      </c>
      <c r="N1587" s="86">
        <f>IF(OR(B1587="",D1587=""),"","CNT-"&amp;TEXT(ROW()-5,"00000"))</f>
        <v/>
      </c>
      <c r="O1587" s="86">
        <f>IF(P1587="","",D1587&amp;"|"&amp;P1587)</f>
        <v/>
      </c>
      <c r="P1587" s="86">
        <f>IF(OR(D1587="",F1587=""),"",COUNTIFS($D$6:D1587,D1587,$F$6:F1587,"&lt;&gt;"))</f>
        <v/>
      </c>
    </row>
    <row r="1588" ht="20" customHeight="1">
      <c r="B1588" s="93" t="n"/>
      <c r="C1588" s="94">
        <f>IF(B1588="","",WEEKNUM(B1588,21))</f>
        <v/>
      </c>
      <c r="D1588" s="95" t="n"/>
      <c r="E1588" s="86">
        <f>IF(D1588="","",IFERROR(INDEX(Eng_Item,MATCH(D1588,Eng_Label,0)),"not in list"))</f>
        <v/>
      </c>
      <c r="F1588" s="96" t="n"/>
      <c r="G1588" s="87">
        <f>IF(OR(P1588="",N(P1588)&lt;=1),"",INDEX($F$6:$F$3005,MATCH(D1588&amp;"|"&amp;(P1588-1),$O$6:$O$3005,0)))</f>
        <v/>
      </c>
      <c r="H1588" s="87">
        <f>IF(G1588="","",MAX(0,G1588-F1588))</f>
        <v/>
      </c>
      <c r="I1588" s="95" t="n"/>
      <c r="J1588" s="87">
        <f>IF(D1588="","",IFERROR(INDEX(Eng_PAR,MATCH(D1588,Eng_Label,0)),""))</f>
        <v/>
      </c>
      <c r="K1588" s="97">
        <f>IF(OR(F1588="",J1588=""),"",F1588-J1588)</f>
        <v/>
      </c>
      <c r="L1588" s="86">
        <f>IF(OR(F1588="",J1588="",N(J1588)=0),"",IF(F1588/J1588&lt;=cfg_Crit,"CRITICAL",IF(F1588/J1588&lt;=cfg_Low,"LOW","OK")))</f>
        <v/>
      </c>
      <c r="M1588" s="98">
        <f>IF(B1588="","",DATE(YEAR(B1588),MONTH(B1588),1))</f>
        <v/>
      </c>
      <c r="N1588" s="86">
        <f>IF(OR(B1588="",D1588=""),"","CNT-"&amp;TEXT(ROW()-5,"00000"))</f>
        <v/>
      </c>
      <c r="O1588" s="86">
        <f>IF(P1588="","",D1588&amp;"|"&amp;P1588)</f>
        <v/>
      </c>
      <c r="P1588" s="86">
        <f>IF(OR(D1588="",F1588=""),"",COUNTIFS($D$6:D1588,D1588,$F$6:F1588,"&lt;&gt;"))</f>
        <v/>
      </c>
    </row>
    <row r="1589" ht="20" customHeight="1">
      <c r="B1589" s="93" t="n"/>
      <c r="C1589" s="94">
        <f>IF(B1589="","",WEEKNUM(B1589,21))</f>
        <v/>
      </c>
      <c r="D1589" s="95" t="n"/>
      <c r="E1589" s="86">
        <f>IF(D1589="","",IFERROR(INDEX(Eng_Item,MATCH(D1589,Eng_Label,0)),"not in list"))</f>
        <v/>
      </c>
      <c r="F1589" s="96" t="n"/>
      <c r="G1589" s="87">
        <f>IF(OR(P1589="",N(P1589)&lt;=1),"",INDEX($F$6:$F$3005,MATCH(D1589&amp;"|"&amp;(P1589-1),$O$6:$O$3005,0)))</f>
        <v/>
      </c>
      <c r="H1589" s="87">
        <f>IF(G1589="","",MAX(0,G1589-F1589))</f>
        <v/>
      </c>
      <c r="I1589" s="95" t="n"/>
      <c r="J1589" s="87">
        <f>IF(D1589="","",IFERROR(INDEX(Eng_PAR,MATCH(D1589,Eng_Label,0)),""))</f>
        <v/>
      </c>
      <c r="K1589" s="97">
        <f>IF(OR(F1589="",J1589=""),"",F1589-J1589)</f>
        <v/>
      </c>
      <c r="L1589" s="86">
        <f>IF(OR(F1589="",J1589="",N(J1589)=0),"",IF(F1589/J1589&lt;=cfg_Crit,"CRITICAL",IF(F1589/J1589&lt;=cfg_Low,"LOW","OK")))</f>
        <v/>
      </c>
      <c r="M1589" s="98">
        <f>IF(B1589="","",DATE(YEAR(B1589),MONTH(B1589),1))</f>
        <v/>
      </c>
      <c r="N1589" s="86">
        <f>IF(OR(B1589="",D1589=""),"","CNT-"&amp;TEXT(ROW()-5,"00000"))</f>
        <v/>
      </c>
      <c r="O1589" s="86">
        <f>IF(P1589="","",D1589&amp;"|"&amp;P1589)</f>
        <v/>
      </c>
      <c r="P1589" s="86">
        <f>IF(OR(D1589="",F1589=""),"",COUNTIFS($D$6:D1589,D1589,$F$6:F1589,"&lt;&gt;"))</f>
        <v/>
      </c>
    </row>
    <row r="1590" ht="20" customHeight="1">
      <c r="B1590" s="93" t="n"/>
      <c r="C1590" s="94">
        <f>IF(B1590="","",WEEKNUM(B1590,21))</f>
        <v/>
      </c>
      <c r="D1590" s="95" t="n"/>
      <c r="E1590" s="86">
        <f>IF(D1590="","",IFERROR(INDEX(Eng_Item,MATCH(D1590,Eng_Label,0)),"not in list"))</f>
        <v/>
      </c>
      <c r="F1590" s="96" t="n"/>
      <c r="G1590" s="87">
        <f>IF(OR(P1590="",N(P1590)&lt;=1),"",INDEX($F$6:$F$3005,MATCH(D1590&amp;"|"&amp;(P1590-1),$O$6:$O$3005,0)))</f>
        <v/>
      </c>
      <c r="H1590" s="87">
        <f>IF(G1590="","",MAX(0,G1590-F1590))</f>
        <v/>
      </c>
      <c r="I1590" s="95" t="n"/>
      <c r="J1590" s="87">
        <f>IF(D1590="","",IFERROR(INDEX(Eng_PAR,MATCH(D1590,Eng_Label,0)),""))</f>
        <v/>
      </c>
      <c r="K1590" s="97">
        <f>IF(OR(F1590="",J1590=""),"",F1590-J1590)</f>
        <v/>
      </c>
      <c r="L1590" s="86">
        <f>IF(OR(F1590="",J1590="",N(J1590)=0),"",IF(F1590/J1590&lt;=cfg_Crit,"CRITICAL",IF(F1590/J1590&lt;=cfg_Low,"LOW","OK")))</f>
        <v/>
      </c>
      <c r="M1590" s="98">
        <f>IF(B1590="","",DATE(YEAR(B1590),MONTH(B1590),1))</f>
        <v/>
      </c>
      <c r="N1590" s="86">
        <f>IF(OR(B1590="",D1590=""),"","CNT-"&amp;TEXT(ROW()-5,"00000"))</f>
        <v/>
      </c>
      <c r="O1590" s="86">
        <f>IF(P1590="","",D1590&amp;"|"&amp;P1590)</f>
        <v/>
      </c>
      <c r="P1590" s="86">
        <f>IF(OR(D1590="",F1590=""),"",COUNTIFS($D$6:D1590,D1590,$F$6:F1590,"&lt;&gt;"))</f>
        <v/>
      </c>
    </row>
    <row r="1591" ht="20" customHeight="1">
      <c r="B1591" s="93" t="n"/>
      <c r="C1591" s="94">
        <f>IF(B1591="","",WEEKNUM(B1591,21))</f>
        <v/>
      </c>
      <c r="D1591" s="95" t="n"/>
      <c r="E1591" s="86">
        <f>IF(D1591="","",IFERROR(INDEX(Eng_Item,MATCH(D1591,Eng_Label,0)),"not in list"))</f>
        <v/>
      </c>
      <c r="F1591" s="96" t="n"/>
      <c r="G1591" s="87">
        <f>IF(OR(P1591="",N(P1591)&lt;=1),"",INDEX($F$6:$F$3005,MATCH(D1591&amp;"|"&amp;(P1591-1),$O$6:$O$3005,0)))</f>
        <v/>
      </c>
      <c r="H1591" s="87">
        <f>IF(G1591="","",MAX(0,G1591-F1591))</f>
        <v/>
      </c>
      <c r="I1591" s="95" t="n"/>
      <c r="J1591" s="87">
        <f>IF(D1591="","",IFERROR(INDEX(Eng_PAR,MATCH(D1591,Eng_Label,0)),""))</f>
        <v/>
      </c>
      <c r="K1591" s="97">
        <f>IF(OR(F1591="",J1591=""),"",F1591-J1591)</f>
        <v/>
      </c>
      <c r="L1591" s="86">
        <f>IF(OR(F1591="",J1591="",N(J1591)=0),"",IF(F1591/J1591&lt;=cfg_Crit,"CRITICAL",IF(F1591/J1591&lt;=cfg_Low,"LOW","OK")))</f>
        <v/>
      </c>
      <c r="M1591" s="98">
        <f>IF(B1591="","",DATE(YEAR(B1591),MONTH(B1591),1))</f>
        <v/>
      </c>
      <c r="N1591" s="86">
        <f>IF(OR(B1591="",D1591=""),"","CNT-"&amp;TEXT(ROW()-5,"00000"))</f>
        <v/>
      </c>
      <c r="O1591" s="86">
        <f>IF(P1591="","",D1591&amp;"|"&amp;P1591)</f>
        <v/>
      </c>
      <c r="P1591" s="86">
        <f>IF(OR(D1591="",F1591=""),"",COUNTIFS($D$6:D1591,D1591,$F$6:F1591,"&lt;&gt;"))</f>
        <v/>
      </c>
    </row>
    <row r="1592" ht="20" customHeight="1">
      <c r="B1592" s="93" t="n"/>
      <c r="C1592" s="94">
        <f>IF(B1592="","",WEEKNUM(B1592,21))</f>
        <v/>
      </c>
      <c r="D1592" s="95" t="n"/>
      <c r="E1592" s="86">
        <f>IF(D1592="","",IFERROR(INDEX(Eng_Item,MATCH(D1592,Eng_Label,0)),"not in list"))</f>
        <v/>
      </c>
      <c r="F1592" s="96" t="n"/>
      <c r="G1592" s="87">
        <f>IF(OR(P1592="",N(P1592)&lt;=1),"",INDEX($F$6:$F$3005,MATCH(D1592&amp;"|"&amp;(P1592-1),$O$6:$O$3005,0)))</f>
        <v/>
      </c>
      <c r="H1592" s="87">
        <f>IF(G1592="","",MAX(0,G1592-F1592))</f>
        <v/>
      </c>
      <c r="I1592" s="95" t="n"/>
      <c r="J1592" s="87">
        <f>IF(D1592="","",IFERROR(INDEX(Eng_PAR,MATCH(D1592,Eng_Label,0)),""))</f>
        <v/>
      </c>
      <c r="K1592" s="97">
        <f>IF(OR(F1592="",J1592=""),"",F1592-J1592)</f>
        <v/>
      </c>
      <c r="L1592" s="86">
        <f>IF(OR(F1592="",J1592="",N(J1592)=0),"",IF(F1592/J1592&lt;=cfg_Crit,"CRITICAL",IF(F1592/J1592&lt;=cfg_Low,"LOW","OK")))</f>
        <v/>
      </c>
      <c r="M1592" s="98">
        <f>IF(B1592="","",DATE(YEAR(B1592),MONTH(B1592),1))</f>
        <v/>
      </c>
      <c r="N1592" s="86">
        <f>IF(OR(B1592="",D1592=""),"","CNT-"&amp;TEXT(ROW()-5,"00000"))</f>
        <v/>
      </c>
      <c r="O1592" s="86">
        <f>IF(P1592="","",D1592&amp;"|"&amp;P1592)</f>
        <v/>
      </c>
      <c r="P1592" s="86">
        <f>IF(OR(D1592="",F1592=""),"",COUNTIFS($D$6:D1592,D1592,$F$6:F1592,"&lt;&gt;"))</f>
        <v/>
      </c>
    </row>
    <row r="1593" ht="20" customHeight="1">
      <c r="B1593" s="93" t="n"/>
      <c r="C1593" s="94">
        <f>IF(B1593="","",WEEKNUM(B1593,21))</f>
        <v/>
      </c>
      <c r="D1593" s="95" t="n"/>
      <c r="E1593" s="86">
        <f>IF(D1593="","",IFERROR(INDEX(Eng_Item,MATCH(D1593,Eng_Label,0)),"not in list"))</f>
        <v/>
      </c>
      <c r="F1593" s="96" t="n"/>
      <c r="G1593" s="87">
        <f>IF(OR(P1593="",N(P1593)&lt;=1),"",INDEX($F$6:$F$3005,MATCH(D1593&amp;"|"&amp;(P1593-1),$O$6:$O$3005,0)))</f>
        <v/>
      </c>
      <c r="H1593" s="87">
        <f>IF(G1593="","",MAX(0,G1593-F1593))</f>
        <v/>
      </c>
      <c r="I1593" s="95" t="n"/>
      <c r="J1593" s="87">
        <f>IF(D1593="","",IFERROR(INDEX(Eng_PAR,MATCH(D1593,Eng_Label,0)),""))</f>
        <v/>
      </c>
      <c r="K1593" s="97">
        <f>IF(OR(F1593="",J1593=""),"",F1593-J1593)</f>
        <v/>
      </c>
      <c r="L1593" s="86">
        <f>IF(OR(F1593="",J1593="",N(J1593)=0),"",IF(F1593/J1593&lt;=cfg_Crit,"CRITICAL",IF(F1593/J1593&lt;=cfg_Low,"LOW","OK")))</f>
        <v/>
      </c>
      <c r="M1593" s="98">
        <f>IF(B1593="","",DATE(YEAR(B1593),MONTH(B1593),1))</f>
        <v/>
      </c>
      <c r="N1593" s="86">
        <f>IF(OR(B1593="",D1593=""),"","CNT-"&amp;TEXT(ROW()-5,"00000"))</f>
        <v/>
      </c>
      <c r="O1593" s="86">
        <f>IF(P1593="","",D1593&amp;"|"&amp;P1593)</f>
        <v/>
      </c>
      <c r="P1593" s="86">
        <f>IF(OR(D1593="",F1593=""),"",COUNTIFS($D$6:D1593,D1593,$F$6:F1593,"&lt;&gt;"))</f>
        <v/>
      </c>
    </row>
    <row r="1594" ht="20" customHeight="1">
      <c r="B1594" s="93" t="n"/>
      <c r="C1594" s="94">
        <f>IF(B1594="","",WEEKNUM(B1594,21))</f>
        <v/>
      </c>
      <c r="D1594" s="95" t="n"/>
      <c r="E1594" s="86">
        <f>IF(D1594="","",IFERROR(INDEX(Eng_Item,MATCH(D1594,Eng_Label,0)),"not in list"))</f>
        <v/>
      </c>
      <c r="F1594" s="96" t="n"/>
      <c r="G1594" s="87">
        <f>IF(OR(P1594="",N(P1594)&lt;=1),"",INDEX($F$6:$F$3005,MATCH(D1594&amp;"|"&amp;(P1594-1),$O$6:$O$3005,0)))</f>
        <v/>
      </c>
      <c r="H1594" s="87">
        <f>IF(G1594="","",MAX(0,G1594-F1594))</f>
        <v/>
      </c>
      <c r="I1594" s="95" t="n"/>
      <c r="J1594" s="87">
        <f>IF(D1594="","",IFERROR(INDEX(Eng_PAR,MATCH(D1594,Eng_Label,0)),""))</f>
        <v/>
      </c>
      <c r="K1594" s="97">
        <f>IF(OR(F1594="",J1594=""),"",F1594-J1594)</f>
        <v/>
      </c>
      <c r="L1594" s="86">
        <f>IF(OR(F1594="",J1594="",N(J1594)=0),"",IF(F1594/J1594&lt;=cfg_Crit,"CRITICAL",IF(F1594/J1594&lt;=cfg_Low,"LOW","OK")))</f>
        <v/>
      </c>
      <c r="M1594" s="98">
        <f>IF(B1594="","",DATE(YEAR(B1594),MONTH(B1594),1))</f>
        <v/>
      </c>
      <c r="N1594" s="86">
        <f>IF(OR(B1594="",D1594=""),"","CNT-"&amp;TEXT(ROW()-5,"00000"))</f>
        <v/>
      </c>
      <c r="O1594" s="86">
        <f>IF(P1594="","",D1594&amp;"|"&amp;P1594)</f>
        <v/>
      </c>
      <c r="P1594" s="86">
        <f>IF(OR(D1594="",F1594=""),"",COUNTIFS($D$6:D1594,D1594,$F$6:F1594,"&lt;&gt;"))</f>
        <v/>
      </c>
    </row>
    <row r="1595" ht="20" customHeight="1">
      <c r="B1595" s="93" t="n"/>
      <c r="C1595" s="94">
        <f>IF(B1595="","",WEEKNUM(B1595,21))</f>
        <v/>
      </c>
      <c r="D1595" s="95" t="n"/>
      <c r="E1595" s="86">
        <f>IF(D1595="","",IFERROR(INDEX(Eng_Item,MATCH(D1595,Eng_Label,0)),"not in list"))</f>
        <v/>
      </c>
      <c r="F1595" s="96" t="n"/>
      <c r="G1595" s="87">
        <f>IF(OR(P1595="",N(P1595)&lt;=1),"",INDEX($F$6:$F$3005,MATCH(D1595&amp;"|"&amp;(P1595-1),$O$6:$O$3005,0)))</f>
        <v/>
      </c>
      <c r="H1595" s="87">
        <f>IF(G1595="","",MAX(0,G1595-F1595))</f>
        <v/>
      </c>
      <c r="I1595" s="95" t="n"/>
      <c r="J1595" s="87">
        <f>IF(D1595="","",IFERROR(INDEX(Eng_PAR,MATCH(D1595,Eng_Label,0)),""))</f>
        <v/>
      </c>
      <c r="K1595" s="97">
        <f>IF(OR(F1595="",J1595=""),"",F1595-J1595)</f>
        <v/>
      </c>
      <c r="L1595" s="86">
        <f>IF(OR(F1595="",J1595="",N(J1595)=0),"",IF(F1595/J1595&lt;=cfg_Crit,"CRITICAL",IF(F1595/J1595&lt;=cfg_Low,"LOW","OK")))</f>
        <v/>
      </c>
      <c r="M1595" s="98">
        <f>IF(B1595="","",DATE(YEAR(B1595),MONTH(B1595),1))</f>
        <v/>
      </c>
      <c r="N1595" s="86">
        <f>IF(OR(B1595="",D1595=""),"","CNT-"&amp;TEXT(ROW()-5,"00000"))</f>
        <v/>
      </c>
      <c r="O1595" s="86">
        <f>IF(P1595="","",D1595&amp;"|"&amp;P1595)</f>
        <v/>
      </c>
      <c r="P1595" s="86">
        <f>IF(OR(D1595="",F1595=""),"",COUNTIFS($D$6:D1595,D1595,$F$6:F1595,"&lt;&gt;"))</f>
        <v/>
      </c>
    </row>
    <row r="1596" ht="20" customHeight="1">
      <c r="B1596" s="93" t="n"/>
      <c r="C1596" s="94">
        <f>IF(B1596="","",WEEKNUM(B1596,21))</f>
        <v/>
      </c>
      <c r="D1596" s="95" t="n"/>
      <c r="E1596" s="86">
        <f>IF(D1596="","",IFERROR(INDEX(Eng_Item,MATCH(D1596,Eng_Label,0)),"not in list"))</f>
        <v/>
      </c>
      <c r="F1596" s="96" t="n"/>
      <c r="G1596" s="87">
        <f>IF(OR(P1596="",N(P1596)&lt;=1),"",INDEX($F$6:$F$3005,MATCH(D1596&amp;"|"&amp;(P1596-1),$O$6:$O$3005,0)))</f>
        <v/>
      </c>
      <c r="H1596" s="87">
        <f>IF(G1596="","",MAX(0,G1596-F1596))</f>
        <v/>
      </c>
      <c r="I1596" s="95" t="n"/>
      <c r="J1596" s="87">
        <f>IF(D1596="","",IFERROR(INDEX(Eng_PAR,MATCH(D1596,Eng_Label,0)),""))</f>
        <v/>
      </c>
      <c r="K1596" s="97">
        <f>IF(OR(F1596="",J1596=""),"",F1596-J1596)</f>
        <v/>
      </c>
      <c r="L1596" s="86">
        <f>IF(OR(F1596="",J1596="",N(J1596)=0),"",IF(F1596/J1596&lt;=cfg_Crit,"CRITICAL",IF(F1596/J1596&lt;=cfg_Low,"LOW","OK")))</f>
        <v/>
      </c>
      <c r="M1596" s="98">
        <f>IF(B1596="","",DATE(YEAR(B1596),MONTH(B1596),1))</f>
        <v/>
      </c>
      <c r="N1596" s="86">
        <f>IF(OR(B1596="",D1596=""),"","CNT-"&amp;TEXT(ROW()-5,"00000"))</f>
        <v/>
      </c>
      <c r="O1596" s="86">
        <f>IF(P1596="","",D1596&amp;"|"&amp;P1596)</f>
        <v/>
      </c>
      <c r="P1596" s="86">
        <f>IF(OR(D1596="",F1596=""),"",COUNTIFS($D$6:D1596,D1596,$F$6:F1596,"&lt;&gt;"))</f>
        <v/>
      </c>
    </row>
    <row r="1597" ht="20" customHeight="1">
      <c r="B1597" s="93" t="n"/>
      <c r="C1597" s="94">
        <f>IF(B1597="","",WEEKNUM(B1597,21))</f>
        <v/>
      </c>
      <c r="D1597" s="95" t="n"/>
      <c r="E1597" s="86">
        <f>IF(D1597="","",IFERROR(INDEX(Eng_Item,MATCH(D1597,Eng_Label,0)),"not in list"))</f>
        <v/>
      </c>
      <c r="F1597" s="96" t="n"/>
      <c r="G1597" s="87">
        <f>IF(OR(P1597="",N(P1597)&lt;=1),"",INDEX($F$6:$F$3005,MATCH(D1597&amp;"|"&amp;(P1597-1),$O$6:$O$3005,0)))</f>
        <v/>
      </c>
      <c r="H1597" s="87">
        <f>IF(G1597="","",MAX(0,G1597-F1597))</f>
        <v/>
      </c>
      <c r="I1597" s="95" t="n"/>
      <c r="J1597" s="87">
        <f>IF(D1597="","",IFERROR(INDEX(Eng_PAR,MATCH(D1597,Eng_Label,0)),""))</f>
        <v/>
      </c>
      <c r="K1597" s="97">
        <f>IF(OR(F1597="",J1597=""),"",F1597-J1597)</f>
        <v/>
      </c>
      <c r="L1597" s="86">
        <f>IF(OR(F1597="",J1597="",N(J1597)=0),"",IF(F1597/J1597&lt;=cfg_Crit,"CRITICAL",IF(F1597/J1597&lt;=cfg_Low,"LOW","OK")))</f>
        <v/>
      </c>
      <c r="M1597" s="98">
        <f>IF(B1597="","",DATE(YEAR(B1597),MONTH(B1597),1))</f>
        <v/>
      </c>
      <c r="N1597" s="86">
        <f>IF(OR(B1597="",D1597=""),"","CNT-"&amp;TEXT(ROW()-5,"00000"))</f>
        <v/>
      </c>
      <c r="O1597" s="86">
        <f>IF(P1597="","",D1597&amp;"|"&amp;P1597)</f>
        <v/>
      </c>
      <c r="P1597" s="86">
        <f>IF(OR(D1597="",F1597=""),"",COUNTIFS($D$6:D1597,D1597,$F$6:F1597,"&lt;&gt;"))</f>
        <v/>
      </c>
    </row>
    <row r="1598" ht="20" customHeight="1">
      <c r="B1598" s="93" t="n"/>
      <c r="C1598" s="94">
        <f>IF(B1598="","",WEEKNUM(B1598,21))</f>
        <v/>
      </c>
      <c r="D1598" s="95" t="n"/>
      <c r="E1598" s="86">
        <f>IF(D1598="","",IFERROR(INDEX(Eng_Item,MATCH(D1598,Eng_Label,0)),"not in list"))</f>
        <v/>
      </c>
      <c r="F1598" s="96" t="n"/>
      <c r="G1598" s="87">
        <f>IF(OR(P1598="",N(P1598)&lt;=1),"",INDEX($F$6:$F$3005,MATCH(D1598&amp;"|"&amp;(P1598-1),$O$6:$O$3005,0)))</f>
        <v/>
      </c>
      <c r="H1598" s="87">
        <f>IF(G1598="","",MAX(0,G1598-F1598))</f>
        <v/>
      </c>
      <c r="I1598" s="95" t="n"/>
      <c r="J1598" s="87">
        <f>IF(D1598="","",IFERROR(INDEX(Eng_PAR,MATCH(D1598,Eng_Label,0)),""))</f>
        <v/>
      </c>
      <c r="K1598" s="97">
        <f>IF(OR(F1598="",J1598=""),"",F1598-J1598)</f>
        <v/>
      </c>
      <c r="L1598" s="86">
        <f>IF(OR(F1598="",J1598="",N(J1598)=0),"",IF(F1598/J1598&lt;=cfg_Crit,"CRITICAL",IF(F1598/J1598&lt;=cfg_Low,"LOW","OK")))</f>
        <v/>
      </c>
      <c r="M1598" s="98">
        <f>IF(B1598="","",DATE(YEAR(B1598),MONTH(B1598),1))</f>
        <v/>
      </c>
      <c r="N1598" s="86">
        <f>IF(OR(B1598="",D1598=""),"","CNT-"&amp;TEXT(ROW()-5,"00000"))</f>
        <v/>
      </c>
      <c r="O1598" s="86">
        <f>IF(P1598="","",D1598&amp;"|"&amp;P1598)</f>
        <v/>
      </c>
      <c r="P1598" s="86">
        <f>IF(OR(D1598="",F1598=""),"",COUNTIFS($D$6:D1598,D1598,$F$6:F1598,"&lt;&gt;"))</f>
        <v/>
      </c>
    </row>
    <row r="1599" ht="20" customHeight="1">
      <c r="B1599" s="93" t="n"/>
      <c r="C1599" s="94">
        <f>IF(B1599="","",WEEKNUM(B1599,21))</f>
        <v/>
      </c>
      <c r="D1599" s="95" t="n"/>
      <c r="E1599" s="86">
        <f>IF(D1599="","",IFERROR(INDEX(Eng_Item,MATCH(D1599,Eng_Label,0)),"not in list"))</f>
        <v/>
      </c>
      <c r="F1599" s="96" t="n"/>
      <c r="G1599" s="87">
        <f>IF(OR(P1599="",N(P1599)&lt;=1),"",INDEX($F$6:$F$3005,MATCH(D1599&amp;"|"&amp;(P1599-1),$O$6:$O$3005,0)))</f>
        <v/>
      </c>
      <c r="H1599" s="87">
        <f>IF(G1599="","",MAX(0,G1599-F1599))</f>
        <v/>
      </c>
      <c r="I1599" s="95" t="n"/>
      <c r="J1599" s="87">
        <f>IF(D1599="","",IFERROR(INDEX(Eng_PAR,MATCH(D1599,Eng_Label,0)),""))</f>
        <v/>
      </c>
      <c r="K1599" s="97">
        <f>IF(OR(F1599="",J1599=""),"",F1599-J1599)</f>
        <v/>
      </c>
      <c r="L1599" s="86">
        <f>IF(OR(F1599="",J1599="",N(J1599)=0),"",IF(F1599/J1599&lt;=cfg_Crit,"CRITICAL",IF(F1599/J1599&lt;=cfg_Low,"LOW","OK")))</f>
        <v/>
      </c>
      <c r="M1599" s="98">
        <f>IF(B1599="","",DATE(YEAR(B1599),MONTH(B1599),1))</f>
        <v/>
      </c>
      <c r="N1599" s="86">
        <f>IF(OR(B1599="",D1599=""),"","CNT-"&amp;TEXT(ROW()-5,"00000"))</f>
        <v/>
      </c>
      <c r="O1599" s="86">
        <f>IF(P1599="","",D1599&amp;"|"&amp;P1599)</f>
        <v/>
      </c>
      <c r="P1599" s="86">
        <f>IF(OR(D1599="",F1599=""),"",COUNTIFS($D$6:D1599,D1599,$F$6:F1599,"&lt;&gt;"))</f>
        <v/>
      </c>
    </row>
    <row r="1600" ht="20" customHeight="1">
      <c r="B1600" s="93" t="n"/>
      <c r="C1600" s="94">
        <f>IF(B1600="","",WEEKNUM(B1600,21))</f>
        <v/>
      </c>
      <c r="D1600" s="95" t="n"/>
      <c r="E1600" s="86">
        <f>IF(D1600="","",IFERROR(INDEX(Eng_Item,MATCH(D1600,Eng_Label,0)),"not in list"))</f>
        <v/>
      </c>
      <c r="F1600" s="96" t="n"/>
      <c r="G1600" s="87">
        <f>IF(OR(P1600="",N(P1600)&lt;=1),"",INDEX($F$6:$F$3005,MATCH(D1600&amp;"|"&amp;(P1600-1),$O$6:$O$3005,0)))</f>
        <v/>
      </c>
      <c r="H1600" s="87">
        <f>IF(G1600="","",MAX(0,G1600-F1600))</f>
        <v/>
      </c>
      <c r="I1600" s="95" t="n"/>
      <c r="J1600" s="87">
        <f>IF(D1600="","",IFERROR(INDEX(Eng_PAR,MATCH(D1600,Eng_Label,0)),""))</f>
        <v/>
      </c>
      <c r="K1600" s="97">
        <f>IF(OR(F1600="",J1600=""),"",F1600-J1600)</f>
        <v/>
      </c>
      <c r="L1600" s="86">
        <f>IF(OR(F1600="",J1600="",N(J1600)=0),"",IF(F1600/J1600&lt;=cfg_Crit,"CRITICAL",IF(F1600/J1600&lt;=cfg_Low,"LOW","OK")))</f>
        <v/>
      </c>
      <c r="M1600" s="98">
        <f>IF(B1600="","",DATE(YEAR(B1600),MONTH(B1600),1))</f>
        <v/>
      </c>
      <c r="N1600" s="86">
        <f>IF(OR(B1600="",D1600=""),"","CNT-"&amp;TEXT(ROW()-5,"00000"))</f>
        <v/>
      </c>
      <c r="O1600" s="86">
        <f>IF(P1600="","",D1600&amp;"|"&amp;P1600)</f>
        <v/>
      </c>
      <c r="P1600" s="86">
        <f>IF(OR(D1600="",F1600=""),"",COUNTIFS($D$6:D1600,D1600,$F$6:F1600,"&lt;&gt;"))</f>
        <v/>
      </c>
    </row>
    <row r="1601" ht="20" customHeight="1">
      <c r="B1601" s="93" t="n"/>
      <c r="C1601" s="94">
        <f>IF(B1601="","",WEEKNUM(B1601,21))</f>
        <v/>
      </c>
      <c r="D1601" s="95" t="n"/>
      <c r="E1601" s="86">
        <f>IF(D1601="","",IFERROR(INDEX(Eng_Item,MATCH(D1601,Eng_Label,0)),"not in list"))</f>
        <v/>
      </c>
      <c r="F1601" s="96" t="n"/>
      <c r="G1601" s="87">
        <f>IF(OR(P1601="",N(P1601)&lt;=1),"",INDEX($F$6:$F$3005,MATCH(D1601&amp;"|"&amp;(P1601-1),$O$6:$O$3005,0)))</f>
        <v/>
      </c>
      <c r="H1601" s="87">
        <f>IF(G1601="","",MAX(0,G1601-F1601))</f>
        <v/>
      </c>
      <c r="I1601" s="95" t="n"/>
      <c r="J1601" s="87">
        <f>IF(D1601="","",IFERROR(INDEX(Eng_PAR,MATCH(D1601,Eng_Label,0)),""))</f>
        <v/>
      </c>
      <c r="K1601" s="97">
        <f>IF(OR(F1601="",J1601=""),"",F1601-J1601)</f>
        <v/>
      </c>
      <c r="L1601" s="86">
        <f>IF(OR(F1601="",J1601="",N(J1601)=0),"",IF(F1601/J1601&lt;=cfg_Crit,"CRITICAL",IF(F1601/J1601&lt;=cfg_Low,"LOW","OK")))</f>
        <v/>
      </c>
      <c r="M1601" s="98">
        <f>IF(B1601="","",DATE(YEAR(B1601),MONTH(B1601),1))</f>
        <v/>
      </c>
      <c r="N1601" s="86">
        <f>IF(OR(B1601="",D1601=""),"","CNT-"&amp;TEXT(ROW()-5,"00000"))</f>
        <v/>
      </c>
      <c r="O1601" s="86">
        <f>IF(P1601="","",D1601&amp;"|"&amp;P1601)</f>
        <v/>
      </c>
      <c r="P1601" s="86">
        <f>IF(OR(D1601="",F1601=""),"",COUNTIFS($D$6:D1601,D1601,$F$6:F1601,"&lt;&gt;"))</f>
        <v/>
      </c>
    </row>
    <row r="1602" ht="20" customHeight="1">
      <c r="B1602" s="93" t="n"/>
      <c r="C1602" s="94">
        <f>IF(B1602="","",WEEKNUM(B1602,21))</f>
        <v/>
      </c>
      <c r="D1602" s="95" t="n"/>
      <c r="E1602" s="86">
        <f>IF(D1602="","",IFERROR(INDEX(Eng_Item,MATCH(D1602,Eng_Label,0)),"not in list"))</f>
        <v/>
      </c>
      <c r="F1602" s="96" t="n"/>
      <c r="G1602" s="87">
        <f>IF(OR(P1602="",N(P1602)&lt;=1),"",INDEX($F$6:$F$3005,MATCH(D1602&amp;"|"&amp;(P1602-1),$O$6:$O$3005,0)))</f>
        <v/>
      </c>
      <c r="H1602" s="87">
        <f>IF(G1602="","",MAX(0,G1602-F1602))</f>
        <v/>
      </c>
      <c r="I1602" s="95" t="n"/>
      <c r="J1602" s="87">
        <f>IF(D1602="","",IFERROR(INDEX(Eng_PAR,MATCH(D1602,Eng_Label,0)),""))</f>
        <v/>
      </c>
      <c r="K1602" s="97">
        <f>IF(OR(F1602="",J1602=""),"",F1602-J1602)</f>
        <v/>
      </c>
      <c r="L1602" s="86">
        <f>IF(OR(F1602="",J1602="",N(J1602)=0),"",IF(F1602/J1602&lt;=cfg_Crit,"CRITICAL",IF(F1602/J1602&lt;=cfg_Low,"LOW","OK")))</f>
        <v/>
      </c>
      <c r="M1602" s="98">
        <f>IF(B1602="","",DATE(YEAR(B1602),MONTH(B1602),1))</f>
        <v/>
      </c>
      <c r="N1602" s="86">
        <f>IF(OR(B1602="",D1602=""),"","CNT-"&amp;TEXT(ROW()-5,"00000"))</f>
        <v/>
      </c>
      <c r="O1602" s="86">
        <f>IF(P1602="","",D1602&amp;"|"&amp;P1602)</f>
        <v/>
      </c>
      <c r="P1602" s="86">
        <f>IF(OR(D1602="",F1602=""),"",COUNTIFS($D$6:D1602,D1602,$F$6:F1602,"&lt;&gt;"))</f>
        <v/>
      </c>
    </row>
    <row r="1603" ht="20" customHeight="1">
      <c r="B1603" s="93" t="n"/>
      <c r="C1603" s="94">
        <f>IF(B1603="","",WEEKNUM(B1603,21))</f>
        <v/>
      </c>
      <c r="D1603" s="95" t="n"/>
      <c r="E1603" s="86">
        <f>IF(D1603="","",IFERROR(INDEX(Eng_Item,MATCH(D1603,Eng_Label,0)),"not in list"))</f>
        <v/>
      </c>
      <c r="F1603" s="96" t="n"/>
      <c r="G1603" s="87">
        <f>IF(OR(P1603="",N(P1603)&lt;=1),"",INDEX($F$6:$F$3005,MATCH(D1603&amp;"|"&amp;(P1603-1),$O$6:$O$3005,0)))</f>
        <v/>
      </c>
      <c r="H1603" s="87">
        <f>IF(G1603="","",MAX(0,G1603-F1603))</f>
        <v/>
      </c>
      <c r="I1603" s="95" t="n"/>
      <c r="J1603" s="87">
        <f>IF(D1603="","",IFERROR(INDEX(Eng_PAR,MATCH(D1603,Eng_Label,0)),""))</f>
        <v/>
      </c>
      <c r="K1603" s="97">
        <f>IF(OR(F1603="",J1603=""),"",F1603-J1603)</f>
        <v/>
      </c>
      <c r="L1603" s="86">
        <f>IF(OR(F1603="",J1603="",N(J1603)=0),"",IF(F1603/J1603&lt;=cfg_Crit,"CRITICAL",IF(F1603/J1603&lt;=cfg_Low,"LOW","OK")))</f>
        <v/>
      </c>
      <c r="M1603" s="98">
        <f>IF(B1603="","",DATE(YEAR(B1603),MONTH(B1603),1))</f>
        <v/>
      </c>
      <c r="N1603" s="86">
        <f>IF(OR(B1603="",D1603=""),"","CNT-"&amp;TEXT(ROW()-5,"00000"))</f>
        <v/>
      </c>
      <c r="O1603" s="86">
        <f>IF(P1603="","",D1603&amp;"|"&amp;P1603)</f>
        <v/>
      </c>
      <c r="P1603" s="86">
        <f>IF(OR(D1603="",F1603=""),"",COUNTIFS($D$6:D1603,D1603,$F$6:F1603,"&lt;&gt;"))</f>
        <v/>
      </c>
    </row>
    <row r="1604" ht="20" customHeight="1">
      <c r="B1604" s="93" t="n"/>
      <c r="C1604" s="94">
        <f>IF(B1604="","",WEEKNUM(B1604,21))</f>
        <v/>
      </c>
      <c r="D1604" s="95" t="n"/>
      <c r="E1604" s="86">
        <f>IF(D1604="","",IFERROR(INDEX(Eng_Item,MATCH(D1604,Eng_Label,0)),"not in list"))</f>
        <v/>
      </c>
      <c r="F1604" s="96" t="n"/>
      <c r="G1604" s="87">
        <f>IF(OR(P1604="",N(P1604)&lt;=1),"",INDEX($F$6:$F$3005,MATCH(D1604&amp;"|"&amp;(P1604-1),$O$6:$O$3005,0)))</f>
        <v/>
      </c>
      <c r="H1604" s="87">
        <f>IF(G1604="","",MAX(0,G1604-F1604))</f>
        <v/>
      </c>
      <c r="I1604" s="95" t="n"/>
      <c r="J1604" s="87">
        <f>IF(D1604="","",IFERROR(INDEX(Eng_PAR,MATCH(D1604,Eng_Label,0)),""))</f>
        <v/>
      </c>
      <c r="K1604" s="97">
        <f>IF(OR(F1604="",J1604=""),"",F1604-J1604)</f>
        <v/>
      </c>
      <c r="L1604" s="86">
        <f>IF(OR(F1604="",J1604="",N(J1604)=0),"",IF(F1604/J1604&lt;=cfg_Crit,"CRITICAL",IF(F1604/J1604&lt;=cfg_Low,"LOW","OK")))</f>
        <v/>
      </c>
      <c r="M1604" s="98">
        <f>IF(B1604="","",DATE(YEAR(B1604),MONTH(B1604),1))</f>
        <v/>
      </c>
      <c r="N1604" s="86">
        <f>IF(OR(B1604="",D1604=""),"","CNT-"&amp;TEXT(ROW()-5,"00000"))</f>
        <v/>
      </c>
      <c r="O1604" s="86">
        <f>IF(P1604="","",D1604&amp;"|"&amp;P1604)</f>
        <v/>
      </c>
      <c r="P1604" s="86">
        <f>IF(OR(D1604="",F1604=""),"",COUNTIFS($D$6:D1604,D1604,$F$6:F1604,"&lt;&gt;"))</f>
        <v/>
      </c>
    </row>
    <row r="1605" ht="20" customHeight="1">
      <c r="B1605" s="93" t="n"/>
      <c r="C1605" s="94">
        <f>IF(B1605="","",WEEKNUM(B1605,21))</f>
        <v/>
      </c>
      <c r="D1605" s="95" t="n"/>
      <c r="E1605" s="86">
        <f>IF(D1605="","",IFERROR(INDEX(Eng_Item,MATCH(D1605,Eng_Label,0)),"not in list"))</f>
        <v/>
      </c>
      <c r="F1605" s="96" t="n"/>
      <c r="G1605" s="87">
        <f>IF(OR(P1605="",N(P1605)&lt;=1),"",INDEX($F$6:$F$3005,MATCH(D1605&amp;"|"&amp;(P1605-1),$O$6:$O$3005,0)))</f>
        <v/>
      </c>
      <c r="H1605" s="87">
        <f>IF(G1605="","",MAX(0,G1605-F1605))</f>
        <v/>
      </c>
      <c r="I1605" s="95" t="n"/>
      <c r="J1605" s="87">
        <f>IF(D1605="","",IFERROR(INDEX(Eng_PAR,MATCH(D1605,Eng_Label,0)),""))</f>
        <v/>
      </c>
      <c r="K1605" s="97">
        <f>IF(OR(F1605="",J1605=""),"",F1605-J1605)</f>
        <v/>
      </c>
      <c r="L1605" s="86">
        <f>IF(OR(F1605="",J1605="",N(J1605)=0),"",IF(F1605/J1605&lt;=cfg_Crit,"CRITICAL",IF(F1605/J1605&lt;=cfg_Low,"LOW","OK")))</f>
        <v/>
      </c>
      <c r="M1605" s="98">
        <f>IF(B1605="","",DATE(YEAR(B1605),MONTH(B1605),1))</f>
        <v/>
      </c>
      <c r="N1605" s="86">
        <f>IF(OR(B1605="",D1605=""),"","CNT-"&amp;TEXT(ROW()-5,"00000"))</f>
        <v/>
      </c>
      <c r="O1605" s="86">
        <f>IF(P1605="","",D1605&amp;"|"&amp;P1605)</f>
        <v/>
      </c>
      <c r="P1605" s="86">
        <f>IF(OR(D1605="",F1605=""),"",COUNTIFS($D$6:D1605,D1605,$F$6:F1605,"&lt;&gt;"))</f>
        <v/>
      </c>
    </row>
    <row r="1606" ht="20" customHeight="1">
      <c r="B1606" s="93" t="n"/>
      <c r="C1606" s="94">
        <f>IF(B1606="","",WEEKNUM(B1606,21))</f>
        <v/>
      </c>
      <c r="D1606" s="95" t="n"/>
      <c r="E1606" s="86">
        <f>IF(D1606="","",IFERROR(INDEX(Eng_Item,MATCH(D1606,Eng_Label,0)),"not in list"))</f>
        <v/>
      </c>
      <c r="F1606" s="96" t="n"/>
      <c r="G1606" s="87">
        <f>IF(OR(P1606="",N(P1606)&lt;=1),"",INDEX($F$6:$F$3005,MATCH(D1606&amp;"|"&amp;(P1606-1),$O$6:$O$3005,0)))</f>
        <v/>
      </c>
      <c r="H1606" s="87">
        <f>IF(G1606="","",MAX(0,G1606-F1606))</f>
        <v/>
      </c>
      <c r="I1606" s="95" t="n"/>
      <c r="J1606" s="87">
        <f>IF(D1606="","",IFERROR(INDEX(Eng_PAR,MATCH(D1606,Eng_Label,0)),""))</f>
        <v/>
      </c>
      <c r="K1606" s="97">
        <f>IF(OR(F1606="",J1606=""),"",F1606-J1606)</f>
        <v/>
      </c>
      <c r="L1606" s="86">
        <f>IF(OR(F1606="",J1606="",N(J1606)=0),"",IF(F1606/J1606&lt;=cfg_Crit,"CRITICAL",IF(F1606/J1606&lt;=cfg_Low,"LOW","OK")))</f>
        <v/>
      </c>
      <c r="M1606" s="98">
        <f>IF(B1606="","",DATE(YEAR(B1606),MONTH(B1606),1))</f>
        <v/>
      </c>
      <c r="N1606" s="86">
        <f>IF(OR(B1606="",D1606=""),"","CNT-"&amp;TEXT(ROW()-5,"00000"))</f>
        <v/>
      </c>
      <c r="O1606" s="86">
        <f>IF(P1606="","",D1606&amp;"|"&amp;P1606)</f>
        <v/>
      </c>
      <c r="P1606" s="86">
        <f>IF(OR(D1606="",F1606=""),"",COUNTIFS($D$6:D1606,D1606,$F$6:F1606,"&lt;&gt;"))</f>
        <v/>
      </c>
    </row>
    <row r="1607" ht="20" customHeight="1">
      <c r="B1607" s="93" t="n"/>
      <c r="C1607" s="94">
        <f>IF(B1607="","",WEEKNUM(B1607,21))</f>
        <v/>
      </c>
      <c r="D1607" s="95" t="n"/>
      <c r="E1607" s="86">
        <f>IF(D1607="","",IFERROR(INDEX(Eng_Item,MATCH(D1607,Eng_Label,0)),"not in list"))</f>
        <v/>
      </c>
      <c r="F1607" s="96" t="n"/>
      <c r="G1607" s="87">
        <f>IF(OR(P1607="",N(P1607)&lt;=1),"",INDEX($F$6:$F$3005,MATCH(D1607&amp;"|"&amp;(P1607-1),$O$6:$O$3005,0)))</f>
        <v/>
      </c>
      <c r="H1607" s="87">
        <f>IF(G1607="","",MAX(0,G1607-F1607))</f>
        <v/>
      </c>
      <c r="I1607" s="95" t="n"/>
      <c r="J1607" s="87">
        <f>IF(D1607="","",IFERROR(INDEX(Eng_PAR,MATCH(D1607,Eng_Label,0)),""))</f>
        <v/>
      </c>
      <c r="K1607" s="97">
        <f>IF(OR(F1607="",J1607=""),"",F1607-J1607)</f>
        <v/>
      </c>
      <c r="L1607" s="86">
        <f>IF(OR(F1607="",J1607="",N(J1607)=0),"",IF(F1607/J1607&lt;=cfg_Crit,"CRITICAL",IF(F1607/J1607&lt;=cfg_Low,"LOW","OK")))</f>
        <v/>
      </c>
      <c r="M1607" s="98">
        <f>IF(B1607="","",DATE(YEAR(B1607),MONTH(B1607),1))</f>
        <v/>
      </c>
      <c r="N1607" s="86">
        <f>IF(OR(B1607="",D1607=""),"","CNT-"&amp;TEXT(ROW()-5,"00000"))</f>
        <v/>
      </c>
      <c r="O1607" s="86">
        <f>IF(P1607="","",D1607&amp;"|"&amp;P1607)</f>
        <v/>
      </c>
      <c r="P1607" s="86">
        <f>IF(OR(D1607="",F1607=""),"",COUNTIFS($D$6:D1607,D1607,$F$6:F1607,"&lt;&gt;"))</f>
        <v/>
      </c>
    </row>
    <row r="1608" ht="20" customHeight="1">
      <c r="B1608" s="93" t="n"/>
      <c r="C1608" s="94">
        <f>IF(B1608="","",WEEKNUM(B1608,21))</f>
        <v/>
      </c>
      <c r="D1608" s="95" t="n"/>
      <c r="E1608" s="86">
        <f>IF(D1608="","",IFERROR(INDEX(Eng_Item,MATCH(D1608,Eng_Label,0)),"not in list"))</f>
        <v/>
      </c>
      <c r="F1608" s="96" t="n"/>
      <c r="G1608" s="87">
        <f>IF(OR(P1608="",N(P1608)&lt;=1),"",INDEX($F$6:$F$3005,MATCH(D1608&amp;"|"&amp;(P1608-1),$O$6:$O$3005,0)))</f>
        <v/>
      </c>
      <c r="H1608" s="87">
        <f>IF(G1608="","",MAX(0,G1608-F1608))</f>
        <v/>
      </c>
      <c r="I1608" s="95" t="n"/>
      <c r="J1608" s="87">
        <f>IF(D1608="","",IFERROR(INDEX(Eng_PAR,MATCH(D1608,Eng_Label,0)),""))</f>
        <v/>
      </c>
      <c r="K1608" s="97">
        <f>IF(OR(F1608="",J1608=""),"",F1608-J1608)</f>
        <v/>
      </c>
      <c r="L1608" s="86">
        <f>IF(OR(F1608="",J1608="",N(J1608)=0),"",IF(F1608/J1608&lt;=cfg_Crit,"CRITICAL",IF(F1608/J1608&lt;=cfg_Low,"LOW","OK")))</f>
        <v/>
      </c>
      <c r="M1608" s="98">
        <f>IF(B1608="","",DATE(YEAR(B1608),MONTH(B1608),1))</f>
        <v/>
      </c>
      <c r="N1608" s="86">
        <f>IF(OR(B1608="",D1608=""),"","CNT-"&amp;TEXT(ROW()-5,"00000"))</f>
        <v/>
      </c>
      <c r="O1608" s="86">
        <f>IF(P1608="","",D1608&amp;"|"&amp;P1608)</f>
        <v/>
      </c>
      <c r="P1608" s="86">
        <f>IF(OR(D1608="",F1608=""),"",COUNTIFS($D$6:D1608,D1608,$F$6:F1608,"&lt;&gt;"))</f>
        <v/>
      </c>
    </row>
    <row r="1609" ht="20" customHeight="1">
      <c r="B1609" s="93" t="n"/>
      <c r="C1609" s="94">
        <f>IF(B1609="","",WEEKNUM(B1609,21))</f>
        <v/>
      </c>
      <c r="D1609" s="95" t="n"/>
      <c r="E1609" s="86">
        <f>IF(D1609="","",IFERROR(INDEX(Eng_Item,MATCH(D1609,Eng_Label,0)),"not in list"))</f>
        <v/>
      </c>
      <c r="F1609" s="96" t="n"/>
      <c r="G1609" s="87">
        <f>IF(OR(P1609="",N(P1609)&lt;=1),"",INDEX($F$6:$F$3005,MATCH(D1609&amp;"|"&amp;(P1609-1),$O$6:$O$3005,0)))</f>
        <v/>
      </c>
      <c r="H1609" s="87">
        <f>IF(G1609="","",MAX(0,G1609-F1609))</f>
        <v/>
      </c>
      <c r="I1609" s="95" t="n"/>
      <c r="J1609" s="87">
        <f>IF(D1609="","",IFERROR(INDEX(Eng_PAR,MATCH(D1609,Eng_Label,0)),""))</f>
        <v/>
      </c>
      <c r="K1609" s="97">
        <f>IF(OR(F1609="",J1609=""),"",F1609-J1609)</f>
        <v/>
      </c>
      <c r="L1609" s="86">
        <f>IF(OR(F1609="",J1609="",N(J1609)=0),"",IF(F1609/J1609&lt;=cfg_Crit,"CRITICAL",IF(F1609/J1609&lt;=cfg_Low,"LOW","OK")))</f>
        <v/>
      </c>
      <c r="M1609" s="98">
        <f>IF(B1609="","",DATE(YEAR(B1609),MONTH(B1609),1))</f>
        <v/>
      </c>
      <c r="N1609" s="86">
        <f>IF(OR(B1609="",D1609=""),"","CNT-"&amp;TEXT(ROW()-5,"00000"))</f>
        <v/>
      </c>
      <c r="O1609" s="86">
        <f>IF(P1609="","",D1609&amp;"|"&amp;P1609)</f>
        <v/>
      </c>
      <c r="P1609" s="86">
        <f>IF(OR(D1609="",F1609=""),"",COUNTIFS($D$6:D1609,D1609,$F$6:F1609,"&lt;&gt;"))</f>
        <v/>
      </c>
    </row>
    <row r="1610" ht="20" customHeight="1">
      <c r="B1610" s="93" t="n"/>
      <c r="C1610" s="94">
        <f>IF(B1610="","",WEEKNUM(B1610,21))</f>
        <v/>
      </c>
      <c r="D1610" s="95" t="n"/>
      <c r="E1610" s="86">
        <f>IF(D1610="","",IFERROR(INDEX(Eng_Item,MATCH(D1610,Eng_Label,0)),"not in list"))</f>
        <v/>
      </c>
      <c r="F1610" s="96" t="n"/>
      <c r="G1610" s="87">
        <f>IF(OR(P1610="",N(P1610)&lt;=1),"",INDEX($F$6:$F$3005,MATCH(D1610&amp;"|"&amp;(P1610-1),$O$6:$O$3005,0)))</f>
        <v/>
      </c>
      <c r="H1610" s="87">
        <f>IF(G1610="","",MAX(0,G1610-F1610))</f>
        <v/>
      </c>
      <c r="I1610" s="95" t="n"/>
      <c r="J1610" s="87">
        <f>IF(D1610="","",IFERROR(INDEX(Eng_PAR,MATCH(D1610,Eng_Label,0)),""))</f>
        <v/>
      </c>
      <c r="K1610" s="97">
        <f>IF(OR(F1610="",J1610=""),"",F1610-J1610)</f>
        <v/>
      </c>
      <c r="L1610" s="86">
        <f>IF(OR(F1610="",J1610="",N(J1610)=0),"",IF(F1610/J1610&lt;=cfg_Crit,"CRITICAL",IF(F1610/J1610&lt;=cfg_Low,"LOW","OK")))</f>
        <v/>
      </c>
      <c r="M1610" s="98">
        <f>IF(B1610="","",DATE(YEAR(B1610),MONTH(B1610),1))</f>
        <v/>
      </c>
      <c r="N1610" s="86">
        <f>IF(OR(B1610="",D1610=""),"","CNT-"&amp;TEXT(ROW()-5,"00000"))</f>
        <v/>
      </c>
      <c r="O1610" s="86">
        <f>IF(P1610="","",D1610&amp;"|"&amp;P1610)</f>
        <v/>
      </c>
      <c r="P1610" s="86">
        <f>IF(OR(D1610="",F1610=""),"",COUNTIFS($D$6:D1610,D1610,$F$6:F1610,"&lt;&gt;"))</f>
        <v/>
      </c>
    </row>
    <row r="1611" ht="20" customHeight="1">
      <c r="B1611" s="93" t="n"/>
      <c r="C1611" s="94">
        <f>IF(B1611="","",WEEKNUM(B1611,21))</f>
        <v/>
      </c>
      <c r="D1611" s="95" t="n"/>
      <c r="E1611" s="86">
        <f>IF(D1611="","",IFERROR(INDEX(Eng_Item,MATCH(D1611,Eng_Label,0)),"not in list"))</f>
        <v/>
      </c>
      <c r="F1611" s="96" t="n"/>
      <c r="G1611" s="87">
        <f>IF(OR(P1611="",N(P1611)&lt;=1),"",INDEX($F$6:$F$3005,MATCH(D1611&amp;"|"&amp;(P1611-1),$O$6:$O$3005,0)))</f>
        <v/>
      </c>
      <c r="H1611" s="87">
        <f>IF(G1611="","",MAX(0,G1611-F1611))</f>
        <v/>
      </c>
      <c r="I1611" s="95" t="n"/>
      <c r="J1611" s="87">
        <f>IF(D1611="","",IFERROR(INDEX(Eng_PAR,MATCH(D1611,Eng_Label,0)),""))</f>
        <v/>
      </c>
      <c r="K1611" s="97">
        <f>IF(OR(F1611="",J1611=""),"",F1611-J1611)</f>
        <v/>
      </c>
      <c r="L1611" s="86">
        <f>IF(OR(F1611="",J1611="",N(J1611)=0),"",IF(F1611/J1611&lt;=cfg_Crit,"CRITICAL",IF(F1611/J1611&lt;=cfg_Low,"LOW","OK")))</f>
        <v/>
      </c>
      <c r="M1611" s="98">
        <f>IF(B1611="","",DATE(YEAR(B1611),MONTH(B1611),1))</f>
        <v/>
      </c>
      <c r="N1611" s="86">
        <f>IF(OR(B1611="",D1611=""),"","CNT-"&amp;TEXT(ROW()-5,"00000"))</f>
        <v/>
      </c>
      <c r="O1611" s="86">
        <f>IF(P1611="","",D1611&amp;"|"&amp;P1611)</f>
        <v/>
      </c>
      <c r="P1611" s="86">
        <f>IF(OR(D1611="",F1611=""),"",COUNTIFS($D$6:D1611,D1611,$F$6:F1611,"&lt;&gt;"))</f>
        <v/>
      </c>
    </row>
    <row r="1612" ht="20" customHeight="1">
      <c r="B1612" s="93" t="n"/>
      <c r="C1612" s="94">
        <f>IF(B1612="","",WEEKNUM(B1612,21))</f>
        <v/>
      </c>
      <c r="D1612" s="95" t="n"/>
      <c r="E1612" s="86">
        <f>IF(D1612="","",IFERROR(INDEX(Eng_Item,MATCH(D1612,Eng_Label,0)),"not in list"))</f>
        <v/>
      </c>
      <c r="F1612" s="96" t="n"/>
      <c r="G1612" s="87">
        <f>IF(OR(P1612="",N(P1612)&lt;=1),"",INDEX($F$6:$F$3005,MATCH(D1612&amp;"|"&amp;(P1612-1),$O$6:$O$3005,0)))</f>
        <v/>
      </c>
      <c r="H1612" s="87">
        <f>IF(G1612="","",MAX(0,G1612-F1612))</f>
        <v/>
      </c>
      <c r="I1612" s="95" t="n"/>
      <c r="J1612" s="87">
        <f>IF(D1612="","",IFERROR(INDEX(Eng_PAR,MATCH(D1612,Eng_Label,0)),""))</f>
        <v/>
      </c>
      <c r="K1612" s="97">
        <f>IF(OR(F1612="",J1612=""),"",F1612-J1612)</f>
        <v/>
      </c>
      <c r="L1612" s="86">
        <f>IF(OR(F1612="",J1612="",N(J1612)=0),"",IF(F1612/J1612&lt;=cfg_Crit,"CRITICAL",IF(F1612/J1612&lt;=cfg_Low,"LOW","OK")))</f>
        <v/>
      </c>
      <c r="M1612" s="98">
        <f>IF(B1612="","",DATE(YEAR(B1612),MONTH(B1612),1))</f>
        <v/>
      </c>
      <c r="N1612" s="86">
        <f>IF(OR(B1612="",D1612=""),"","CNT-"&amp;TEXT(ROW()-5,"00000"))</f>
        <v/>
      </c>
      <c r="O1612" s="86">
        <f>IF(P1612="","",D1612&amp;"|"&amp;P1612)</f>
        <v/>
      </c>
      <c r="P1612" s="86">
        <f>IF(OR(D1612="",F1612=""),"",COUNTIFS($D$6:D1612,D1612,$F$6:F1612,"&lt;&gt;"))</f>
        <v/>
      </c>
    </row>
    <row r="1613" ht="20" customHeight="1">
      <c r="B1613" s="93" t="n"/>
      <c r="C1613" s="94">
        <f>IF(B1613="","",WEEKNUM(B1613,21))</f>
        <v/>
      </c>
      <c r="D1613" s="95" t="n"/>
      <c r="E1613" s="86">
        <f>IF(D1613="","",IFERROR(INDEX(Eng_Item,MATCH(D1613,Eng_Label,0)),"not in list"))</f>
        <v/>
      </c>
      <c r="F1613" s="96" t="n"/>
      <c r="G1613" s="87">
        <f>IF(OR(P1613="",N(P1613)&lt;=1),"",INDEX($F$6:$F$3005,MATCH(D1613&amp;"|"&amp;(P1613-1),$O$6:$O$3005,0)))</f>
        <v/>
      </c>
      <c r="H1613" s="87">
        <f>IF(G1613="","",MAX(0,G1613-F1613))</f>
        <v/>
      </c>
      <c r="I1613" s="95" t="n"/>
      <c r="J1613" s="87">
        <f>IF(D1613="","",IFERROR(INDEX(Eng_PAR,MATCH(D1613,Eng_Label,0)),""))</f>
        <v/>
      </c>
      <c r="K1613" s="97">
        <f>IF(OR(F1613="",J1613=""),"",F1613-J1613)</f>
        <v/>
      </c>
      <c r="L1613" s="86">
        <f>IF(OR(F1613="",J1613="",N(J1613)=0),"",IF(F1613/J1613&lt;=cfg_Crit,"CRITICAL",IF(F1613/J1613&lt;=cfg_Low,"LOW","OK")))</f>
        <v/>
      </c>
      <c r="M1613" s="98">
        <f>IF(B1613="","",DATE(YEAR(B1613),MONTH(B1613),1))</f>
        <v/>
      </c>
      <c r="N1613" s="86">
        <f>IF(OR(B1613="",D1613=""),"","CNT-"&amp;TEXT(ROW()-5,"00000"))</f>
        <v/>
      </c>
      <c r="O1613" s="86">
        <f>IF(P1613="","",D1613&amp;"|"&amp;P1613)</f>
        <v/>
      </c>
      <c r="P1613" s="86">
        <f>IF(OR(D1613="",F1613=""),"",COUNTIFS($D$6:D1613,D1613,$F$6:F1613,"&lt;&gt;"))</f>
        <v/>
      </c>
    </row>
    <row r="1614" ht="20" customHeight="1">
      <c r="B1614" s="93" t="n"/>
      <c r="C1614" s="94">
        <f>IF(B1614="","",WEEKNUM(B1614,21))</f>
        <v/>
      </c>
      <c r="D1614" s="95" t="n"/>
      <c r="E1614" s="86">
        <f>IF(D1614="","",IFERROR(INDEX(Eng_Item,MATCH(D1614,Eng_Label,0)),"not in list"))</f>
        <v/>
      </c>
      <c r="F1614" s="96" t="n"/>
      <c r="G1614" s="87">
        <f>IF(OR(P1614="",N(P1614)&lt;=1),"",INDEX($F$6:$F$3005,MATCH(D1614&amp;"|"&amp;(P1614-1),$O$6:$O$3005,0)))</f>
        <v/>
      </c>
      <c r="H1614" s="87">
        <f>IF(G1614="","",MAX(0,G1614-F1614))</f>
        <v/>
      </c>
      <c r="I1614" s="95" t="n"/>
      <c r="J1614" s="87">
        <f>IF(D1614="","",IFERROR(INDEX(Eng_PAR,MATCH(D1614,Eng_Label,0)),""))</f>
        <v/>
      </c>
      <c r="K1614" s="97">
        <f>IF(OR(F1614="",J1614=""),"",F1614-J1614)</f>
        <v/>
      </c>
      <c r="L1614" s="86">
        <f>IF(OR(F1614="",J1614="",N(J1614)=0),"",IF(F1614/J1614&lt;=cfg_Crit,"CRITICAL",IF(F1614/J1614&lt;=cfg_Low,"LOW","OK")))</f>
        <v/>
      </c>
      <c r="M1614" s="98">
        <f>IF(B1614="","",DATE(YEAR(B1614),MONTH(B1614),1))</f>
        <v/>
      </c>
      <c r="N1614" s="86">
        <f>IF(OR(B1614="",D1614=""),"","CNT-"&amp;TEXT(ROW()-5,"00000"))</f>
        <v/>
      </c>
      <c r="O1614" s="86">
        <f>IF(P1614="","",D1614&amp;"|"&amp;P1614)</f>
        <v/>
      </c>
      <c r="P1614" s="86">
        <f>IF(OR(D1614="",F1614=""),"",COUNTIFS($D$6:D1614,D1614,$F$6:F1614,"&lt;&gt;"))</f>
        <v/>
      </c>
    </row>
    <row r="1615" ht="20" customHeight="1">
      <c r="B1615" s="93" t="n"/>
      <c r="C1615" s="94">
        <f>IF(B1615="","",WEEKNUM(B1615,21))</f>
        <v/>
      </c>
      <c r="D1615" s="95" t="n"/>
      <c r="E1615" s="86">
        <f>IF(D1615="","",IFERROR(INDEX(Eng_Item,MATCH(D1615,Eng_Label,0)),"not in list"))</f>
        <v/>
      </c>
      <c r="F1615" s="96" t="n"/>
      <c r="G1615" s="87">
        <f>IF(OR(P1615="",N(P1615)&lt;=1),"",INDEX($F$6:$F$3005,MATCH(D1615&amp;"|"&amp;(P1615-1),$O$6:$O$3005,0)))</f>
        <v/>
      </c>
      <c r="H1615" s="87">
        <f>IF(G1615="","",MAX(0,G1615-F1615))</f>
        <v/>
      </c>
      <c r="I1615" s="95" t="n"/>
      <c r="J1615" s="87">
        <f>IF(D1615="","",IFERROR(INDEX(Eng_PAR,MATCH(D1615,Eng_Label,0)),""))</f>
        <v/>
      </c>
      <c r="K1615" s="97">
        <f>IF(OR(F1615="",J1615=""),"",F1615-J1615)</f>
        <v/>
      </c>
      <c r="L1615" s="86">
        <f>IF(OR(F1615="",J1615="",N(J1615)=0),"",IF(F1615/J1615&lt;=cfg_Crit,"CRITICAL",IF(F1615/J1615&lt;=cfg_Low,"LOW","OK")))</f>
        <v/>
      </c>
      <c r="M1615" s="98">
        <f>IF(B1615="","",DATE(YEAR(B1615),MONTH(B1615),1))</f>
        <v/>
      </c>
      <c r="N1615" s="86">
        <f>IF(OR(B1615="",D1615=""),"","CNT-"&amp;TEXT(ROW()-5,"00000"))</f>
        <v/>
      </c>
      <c r="O1615" s="86">
        <f>IF(P1615="","",D1615&amp;"|"&amp;P1615)</f>
        <v/>
      </c>
      <c r="P1615" s="86">
        <f>IF(OR(D1615="",F1615=""),"",COUNTIFS($D$6:D1615,D1615,$F$6:F1615,"&lt;&gt;"))</f>
        <v/>
      </c>
    </row>
    <row r="1616" ht="20" customHeight="1">
      <c r="B1616" s="93" t="n"/>
      <c r="C1616" s="94">
        <f>IF(B1616="","",WEEKNUM(B1616,21))</f>
        <v/>
      </c>
      <c r="D1616" s="95" t="n"/>
      <c r="E1616" s="86">
        <f>IF(D1616="","",IFERROR(INDEX(Eng_Item,MATCH(D1616,Eng_Label,0)),"not in list"))</f>
        <v/>
      </c>
      <c r="F1616" s="96" t="n"/>
      <c r="G1616" s="87">
        <f>IF(OR(P1616="",N(P1616)&lt;=1),"",INDEX($F$6:$F$3005,MATCH(D1616&amp;"|"&amp;(P1616-1),$O$6:$O$3005,0)))</f>
        <v/>
      </c>
      <c r="H1616" s="87">
        <f>IF(G1616="","",MAX(0,G1616-F1616))</f>
        <v/>
      </c>
      <c r="I1616" s="95" t="n"/>
      <c r="J1616" s="87">
        <f>IF(D1616="","",IFERROR(INDEX(Eng_PAR,MATCH(D1616,Eng_Label,0)),""))</f>
        <v/>
      </c>
      <c r="K1616" s="97">
        <f>IF(OR(F1616="",J1616=""),"",F1616-J1616)</f>
        <v/>
      </c>
      <c r="L1616" s="86">
        <f>IF(OR(F1616="",J1616="",N(J1616)=0),"",IF(F1616/J1616&lt;=cfg_Crit,"CRITICAL",IF(F1616/J1616&lt;=cfg_Low,"LOW","OK")))</f>
        <v/>
      </c>
      <c r="M1616" s="98">
        <f>IF(B1616="","",DATE(YEAR(B1616),MONTH(B1616),1))</f>
        <v/>
      </c>
      <c r="N1616" s="86">
        <f>IF(OR(B1616="",D1616=""),"","CNT-"&amp;TEXT(ROW()-5,"00000"))</f>
        <v/>
      </c>
      <c r="O1616" s="86">
        <f>IF(P1616="","",D1616&amp;"|"&amp;P1616)</f>
        <v/>
      </c>
      <c r="P1616" s="86">
        <f>IF(OR(D1616="",F1616=""),"",COUNTIFS($D$6:D1616,D1616,$F$6:F1616,"&lt;&gt;"))</f>
        <v/>
      </c>
    </row>
    <row r="1617" ht="20" customHeight="1">
      <c r="B1617" s="93" t="n"/>
      <c r="C1617" s="94">
        <f>IF(B1617="","",WEEKNUM(B1617,21))</f>
        <v/>
      </c>
      <c r="D1617" s="95" t="n"/>
      <c r="E1617" s="86">
        <f>IF(D1617="","",IFERROR(INDEX(Eng_Item,MATCH(D1617,Eng_Label,0)),"not in list"))</f>
        <v/>
      </c>
      <c r="F1617" s="96" t="n"/>
      <c r="G1617" s="87">
        <f>IF(OR(P1617="",N(P1617)&lt;=1),"",INDEX($F$6:$F$3005,MATCH(D1617&amp;"|"&amp;(P1617-1),$O$6:$O$3005,0)))</f>
        <v/>
      </c>
      <c r="H1617" s="87">
        <f>IF(G1617="","",MAX(0,G1617-F1617))</f>
        <v/>
      </c>
      <c r="I1617" s="95" t="n"/>
      <c r="J1617" s="87">
        <f>IF(D1617="","",IFERROR(INDEX(Eng_PAR,MATCH(D1617,Eng_Label,0)),""))</f>
        <v/>
      </c>
      <c r="K1617" s="97">
        <f>IF(OR(F1617="",J1617=""),"",F1617-J1617)</f>
        <v/>
      </c>
      <c r="L1617" s="86">
        <f>IF(OR(F1617="",J1617="",N(J1617)=0),"",IF(F1617/J1617&lt;=cfg_Crit,"CRITICAL",IF(F1617/J1617&lt;=cfg_Low,"LOW","OK")))</f>
        <v/>
      </c>
      <c r="M1617" s="98">
        <f>IF(B1617="","",DATE(YEAR(B1617),MONTH(B1617),1))</f>
        <v/>
      </c>
      <c r="N1617" s="86">
        <f>IF(OR(B1617="",D1617=""),"","CNT-"&amp;TEXT(ROW()-5,"00000"))</f>
        <v/>
      </c>
      <c r="O1617" s="86">
        <f>IF(P1617="","",D1617&amp;"|"&amp;P1617)</f>
        <v/>
      </c>
      <c r="P1617" s="86">
        <f>IF(OR(D1617="",F1617=""),"",COUNTIFS($D$6:D1617,D1617,$F$6:F1617,"&lt;&gt;"))</f>
        <v/>
      </c>
    </row>
    <row r="1618" ht="20" customHeight="1">
      <c r="B1618" s="93" t="n"/>
      <c r="C1618" s="94">
        <f>IF(B1618="","",WEEKNUM(B1618,21))</f>
        <v/>
      </c>
      <c r="D1618" s="95" t="n"/>
      <c r="E1618" s="86">
        <f>IF(D1618="","",IFERROR(INDEX(Eng_Item,MATCH(D1618,Eng_Label,0)),"not in list"))</f>
        <v/>
      </c>
      <c r="F1618" s="96" t="n"/>
      <c r="G1618" s="87">
        <f>IF(OR(P1618="",N(P1618)&lt;=1),"",INDEX($F$6:$F$3005,MATCH(D1618&amp;"|"&amp;(P1618-1),$O$6:$O$3005,0)))</f>
        <v/>
      </c>
      <c r="H1618" s="87">
        <f>IF(G1618="","",MAX(0,G1618-F1618))</f>
        <v/>
      </c>
      <c r="I1618" s="95" t="n"/>
      <c r="J1618" s="87">
        <f>IF(D1618="","",IFERROR(INDEX(Eng_PAR,MATCH(D1618,Eng_Label,0)),""))</f>
        <v/>
      </c>
      <c r="K1618" s="97">
        <f>IF(OR(F1618="",J1618=""),"",F1618-J1618)</f>
        <v/>
      </c>
      <c r="L1618" s="86">
        <f>IF(OR(F1618="",J1618="",N(J1618)=0),"",IF(F1618/J1618&lt;=cfg_Crit,"CRITICAL",IF(F1618/J1618&lt;=cfg_Low,"LOW","OK")))</f>
        <v/>
      </c>
      <c r="M1618" s="98">
        <f>IF(B1618="","",DATE(YEAR(B1618),MONTH(B1618),1))</f>
        <v/>
      </c>
      <c r="N1618" s="86">
        <f>IF(OR(B1618="",D1618=""),"","CNT-"&amp;TEXT(ROW()-5,"00000"))</f>
        <v/>
      </c>
      <c r="O1618" s="86">
        <f>IF(P1618="","",D1618&amp;"|"&amp;P1618)</f>
        <v/>
      </c>
      <c r="P1618" s="86">
        <f>IF(OR(D1618="",F1618=""),"",COUNTIFS($D$6:D1618,D1618,$F$6:F1618,"&lt;&gt;"))</f>
        <v/>
      </c>
    </row>
    <row r="1619" ht="20" customHeight="1">
      <c r="B1619" s="93" t="n"/>
      <c r="C1619" s="94">
        <f>IF(B1619="","",WEEKNUM(B1619,21))</f>
        <v/>
      </c>
      <c r="D1619" s="95" t="n"/>
      <c r="E1619" s="86">
        <f>IF(D1619="","",IFERROR(INDEX(Eng_Item,MATCH(D1619,Eng_Label,0)),"not in list"))</f>
        <v/>
      </c>
      <c r="F1619" s="96" t="n"/>
      <c r="G1619" s="87">
        <f>IF(OR(P1619="",N(P1619)&lt;=1),"",INDEX($F$6:$F$3005,MATCH(D1619&amp;"|"&amp;(P1619-1),$O$6:$O$3005,0)))</f>
        <v/>
      </c>
      <c r="H1619" s="87">
        <f>IF(G1619="","",MAX(0,G1619-F1619))</f>
        <v/>
      </c>
      <c r="I1619" s="95" t="n"/>
      <c r="J1619" s="87">
        <f>IF(D1619="","",IFERROR(INDEX(Eng_PAR,MATCH(D1619,Eng_Label,0)),""))</f>
        <v/>
      </c>
      <c r="K1619" s="97">
        <f>IF(OR(F1619="",J1619=""),"",F1619-J1619)</f>
        <v/>
      </c>
      <c r="L1619" s="86">
        <f>IF(OR(F1619="",J1619="",N(J1619)=0),"",IF(F1619/J1619&lt;=cfg_Crit,"CRITICAL",IF(F1619/J1619&lt;=cfg_Low,"LOW","OK")))</f>
        <v/>
      </c>
      <c r="M1619" s="98">
        <f>IF(B1619="","",DATE(YEAR(B1619),MONTH(B1619),1))</f>
        <v/>
      </c>
      <c r="N1619" s="86">
        <f>IF(OR(B1619="",D1619=""),"","CNT-"&amp;TEXT(ROW()-5,"00000"))</f>
        <v/>
      </c>
      <c r="O1619" s="86">
        <f>IF(P1619="","",D1619&amp;"|"&amp;P1619)</f>
        <v/>
      </c>
      <c r="P1619" s="86">
        <f>IF(OR(D1619="",F1619=""),"",COUNTIFS($D$6:D1619,D1619,$F$6:F1619,"&lt;&gt;"))</f>
        <v/>
      </c>
    </row>
    <row r="1620" ht="20" customHeight="1">
      <c r="B1620" s="93" t="n"/>
      <c r="C1620" s="94">
        <f>IF(B1620="","",WEEKNUM(B1620,21))</f>
        <v/>
      </c>
      <c r="D1620" s="95" t="n"/>
      <c r="E1620" s="86">
        <f>IF(D1620="","",IFERROR(INDEX(Eng_Item,MATCH(D1620,Eng_Label,0)),"not in list"))</f>
        <v/>
      </c>
      <c r="F1620" s="96" t="n"/>
      <c r="G1620" s="87">
        <f>IF(OR(P1620="",N(P1620)&lt;=1),"",INDEX($F$6:$F$3005,MATCH(D1620&amp;"|"&amp;(P1620-1),$O$6:$O$3005,0)))</f>
        <v/>
      </c>
      <c r="H1620" s="87">
        <f>IF(G1620="","",MAX(0,G1620-F1620))</f>
        <v/>
      </c>
      <c r="I1620" s="95" t="n"/>
      <c r="J1620" s="87">
        <f>IF(D1620="","",IFERROR(INDEX(Eng_PAR,MATCH(D1620,Eng_Label,0)),""))</f>
        <v/>
      </c>
      <c r="K1620" s="97">
        <f>IF(OR(F1620="",J1620=""),"",F1620-J1620)</f>
        <v/>
      </c>
      <c r="L1620" s="86">
        <f>IF(OR(F1620="",J1620="",N(J1620)=0),"",IF(F1620/J1620&lt;=cfg_Crit,"CRITICAL",IF(F1620/J1620&lt;=cfg_Low,"LOW","OK")))</f>
        <v/>
      </c>
      <c r="M1620" s="98">
        <f>IF(B1620="","",DATE(YEAR(B1620),MONTH(B1620),1))</f>
        <v/>
      </c>
      <c r="N1620" s="86">
        <f>IF(OR(B1620="",D1620=""),"","CNT-"&amp;TEXT(ROW()-5,"00000"))</f>
        <v/>
      </c>
      <c r="O1620" s="86">
        <f>IF(P1620="","",D1620&amp;"|"&amp;P1620)</f>
        <v/>
      </c>
      <c r="P1620" s="86">
        <f>IF(OR(D1620="",F1620=""),"",COUNTIFS($D$6:D1620,D1620,$F$6:F1620,"&lt;&gt;"))</f>
        <v/>
      </c>
    </row>
    <row r="1621" ht="20" customHeight="1">
      <c r="B1621" s="93" t="n"/>
      <c r="C1621" s="94">
        <f>IF(B1621="","",WEEKNUM(B1621,21))</f>
        <v/>
      </c>
      <c r="D1621" s="95" t="n"/>
      <c r="E1621" s="86">
        <f>IF(D1621="","",IFERROR(INDEX(Eng_Item,MATCH(D1621,Eng_Label,0)),"not in list"))</f>
        <v/>
      </c>
      <c r="F1621" s="96" t="n"/>
      <c r="G1621" s="87">
        <f>IF(OR(P1621="",N(P1621)&lt;=1),"",INDEX($F$6:$F$3005,MATCH(D1621&amp;"|"&amp;(P1621-1),$O$6:$O$3005,0)))</f>
        <v/>
      </c>
      <c r="H1621" s="87">
        <f>IF(G1621="","",MAX(0,G1621-F1621))</f>
        <v/>
      </c>
      <c r="I1621" s="95" t="n"/>
      <c r="J1621" s="87">
        <f>IF(D1621="","",IFERROR(INDEX(Eng_PAR,MATCH(D1621,Eng_Label,0)),""))</f>
        <v/>
      </c>
      <c r="K1621" s="97">
        <f>IF(OR(F1621="",J1621=""),"",F1621-J1621)</f>
        <v/>
      </c>
      <c r="L1621" s="86">
        <f>IF(OR(F1621="",J1621="",N(J1621)=0),"",IF(F1621/J1621&lt;=cfg_Crit,"CRITICAL",IF(F1621/J1621&lt;=cfg_Low,"LOW","OK")))</f>
        <v/>
      </c>
      <c r="M1621" s="98">
        <f>IF(B1621="","",DATE(YEAR(B1621),MONTH(B1621),1))</f>
        <v/>
      </c>
      <c r="N1621" s="86">
        <f>IF(OR(B1621="",D1621=""),"","CNT-"&amp;TEXT(ROW()-5,"00000"))</f>
        <v/>
      </c>
      <c r="O1621" s="86">
        <f>IF(P1621="","",D1621&amp;"|"&amp;P1621)</f>
        <v/>
      </c>
      <c r="P1621" s="86">
        <f>IF(OR(D1621="",F1621=""),"",COUNTIFS($D$6:D1621,D1621,$F$6:F1621,"&lt;&gt;"))</f>
        <v/>
      </c>
    </row>
    <row r="1622" ht="20" customHeight="1">
      <c r="B1622" s="93" t="n"/>
      <c r="C1622" s="94">
        <f>IF(B1622="","",WEEKNUM(B1622,21))</f>
        <v/>
      </c>
      <c r="D1622" s="95" t="n"/>
      <c r="E1622" s="86">
        <f>IF(D1622="","",IFERROR(INDEX(Eng_Item,MATCH(D1622,Eng_Label,0)),"not in list"))</f>
        <v/>
      </c>
      <c r="F1622" s="96" t="n"/>
      <c r="G1622" s="87">
        <f>IF(OR(P1622="",N(P1622)&lt;=1),"",INDEX($F$6:$F$3005,MATCH(D1622&amp;"|"&amp;(P1622-1),$O$6:$O$3005,0)))</f>
        <v/>
      </c>
      <c r="H1622" s="87">
        <f>IF(G1622="","",MAX(0,G1622-F1622))</f>
        <v/>
      </c>
      <c r="I1622" s="95" t="n"/>
      <c r="J1622" s="87">
        <f>IF(D1622="","",IFERROR(INDEX(Eng_PAR,MATCH(D1622,Eng_Label,0)),""))</f>
        <v/>
      </c>
      <c r="K1622" s="97">
        <f>IF(OR(F1622="",J1622=""),"",F1622-J1622)</f>
        <v/>
      </c>
      <c r="L1622" s="86">
        <f>IF(OR(F1622="",J1622="",N(J1622)=0),"",IF(F1622/J1622&lt;=cfg_Crit,"CRITICAL",IF(F1622/J1622&lt;=cfg_Low,"LOW","OK")))</f>
        <v/>
      </c>
      <c r="M1622" s="98">
        <f>IF(B1622="","",DATE(YEAR(B1622),MONTH(B1622),1))</f>
        <v/>
      </c>
      <c r="N1622" s="86">
        <f>IF(OR(B1622="",D1622=""),"","CNT-"&amp;TEXT(ROW()-5,"00000"))</f>
        <v/>
      </c>
      <c r="O1622" s="86">
        <f>IF(P1622="","",D1622&amp;"|"&amp;P1622)</f>
        <v/>
      </c>
      <c r="P1622" s="86">
        <f>IF(OR(D1622="",F1622=""),"",COUNTIFS($D$6:D1622,D1622,$F$6:F1622,"&lt;&gt;"))</f>
        <v/>
      </c>
    </row>
    <row r="1623" ht="20" customHeight="1">
      <c r="B1623" s="93" t="n"/>
      <c r="C1623" s="94">
        <f>IF(B1623="","",WEEKNUM(B1623,21))</f>
        <v/>
      </c>
      <c r="D1623" s="95" t="n"/>
      <c r="E1623" s="86">
        <f>IF(D1623="","",IFERROR(INDEX(Eng_Item,MATCH(D1623,Eng_Label,0)),"not in list"))</f>
        <v/>
      </c>
      <c r="F1623" s="96" t="n"/>
      <c r="G1623" s="87">
        <f>IF(OR(P1623="",N(P1623)&lt;=1),"",INDEX($F$6:$F$3005,MATCH(D1623&amp;"|"&amp;(P1623-1),$O$6:$O$3005,0)))</f>
        <v/>
      </c>
      <c r="H1623" s="87">
        <f>IF(G1623="","",MAX(0,G1623-F1623))</f>
        <v/>
      </c>
      <c r="I1623" s="95" t="n"/>
      <c r="J1623" s="87">
        <f>IF(D1623="","",IFERROR(INDEX(Eng_PAR,MATCH(D1623,Eng_Label,0)),""))</f>
        <v/>
      </c>
      <c r="K1623" s="97">
        <f>IF(OR(F1623="",J1623=""),"",F1623-J1623)</f>
        <v/>
      </c>
      <c r="L1623" s="86">
        <f>IF(OR(F1623="",J1623="",N(J1623)=0),"",IF(F1623/J1623&lt;=cfg_Crit,"CRITICAL",IF(F1623/J1623&lt;=cfg_Low,"LOW","OK")))</f>
        <v/>
      </c>
      <c r="M1623" s="98">
        <f>IF(B1623="","",DATE(YEAR(B1623),MONTH(B1623),1))</f>
        <v/>
      </c>
      <c r="N1623" s="86">
        <f>IF(OR(B1623="",D1623=""),"","CNT-"&amp;TEXT(ROW()-5,"00000"))</f>
        <v/>
      </c>
      <c r="O1623" s="86">
        <f>IF(P1623="","",D1623&amp;"|"&amp;P1623)</f>
        <v/>
      </c>
      <c r="P1623" s="86">
        <f>IF(OR(D1623="",F1623=""),"",COUNTIFS($D$6:D1623,D1623,$F$6:F1623,"&lt;&gt;"))</f>
        <v/>
      </c>
    </row>
    <row r="1624" ht="20" customHeight="1">
      <c r="B1624" s="93" t="n"/>
      <c r="C1624" s="94">
        <f>IF(B1624="","",WEEKNUM(B1624,21))</f>
        <v/>
      </c>
      <c r="D1624" s="95" t="n"/>
      <c r="E1624" s="86">
        <f>IF(D1624="","",IFERROR(INDEX(Eng_Item,MATCH(D1624,Eng_Label,0)),"not in list"))</f>
        <v/>
      </c>
      <c r="F1624" s="96" t="n"/>
      <c r="G1624" s="87">
        <f>IF(OR(P1624="",N(P1624)&lt;=1),"",INDEX($F$6:$F$3005,MATCH(D1624&amp;"|"&amp;(P1624-1),$O$6:$O$3005,0)))</f>
        <v/>
      </c>
      <c r="H1624" s="87">
        <f>IF(G1624="","",MAX(0,G1624-F1624))</f>
        <v/>
      </c>
      <c r="I1624" s="95" t="n"/>
      <c r="J1624" s="87">
        <f>IF(D1624="","",IFERROR(INDEX(Eng_PAR,MATCH(D1624,Eng_Label,0)),""))</f>
        <v/>
      </c>
      <c r="K1624" s="97">
        <f>IF(OR(F1624="",J1624=""),"",F1624-J1624)</f>
        <v/>
      </c>
      <c r="L1624" s="86">
        <f>IF(OR(F1624="",J1624="",N(J1624)=0),"",IF(F1624/J1624&lt;=cfg_Crit,"CRITICAL",IF(F1624/J1624&lt;=cfg_Low,"LOW","OK")))</f>
        <v/>
      </c>
      <c r="M1624" s="98">
        <f>IF(B1624="","",DATE(YEAR(B1624),MONTH(B1624),1))</f>
        <v/>
      </c>
      <c r="N1624" s="86">
        <f>IF(OR(B1624="",D1624=""),"","CNT-"&amp;TEXT(ROW()-5,"00000"))</f>
        <v/>
      </c>
      <c r="O1624" s="86">
        <f>IF(P1624="","",D1624&amp;"|"&amp;P1624)</f>
        <v/>
      </c>
      <c r="P1624" s="86">
        <f>IF(OR(D1624="",F1624=""),"",COUNTIFS($D$6:D1624,D1624,$F$6:F1624,"&lt;&gt;"))</f>
        <v/>
      </c>
    </row>
    <row r="1625" ht="20" customHeight="1">
      <c r="B1625" s="93" t="n"/>
      <c r="C1625" s="94">
        <f>IF(B1625="","",WEEKNUM(B1625,21))</f>
        <v/>
      </c>
      <c r="D1625" s="95" t="n"/>
      <c r="E1625" s="86">
        <f>IF(D1625="","",IFERROR(INDEX(Eng_Item,MATCH(D1625,Eng_Label,0)),"not in list"))</f>
        <v/>
      </c>
      <c r="F1625" s="96" t="n"/>
      <c r="G1625" s="87">
        <f>IF(OR(P1625="",N(P1625)&lt;=1),"",INDEX($F$6:$F$3005,MATCH(D1625&amp;"|"&amp;(P1625-1),$O$6:$O$3005,0)))</f>
        <v/>
      </c>
      <c r="H1625" s="87">
        <f>IF(G1625="","",MAX(0,G1625-F1625))</f>
        <v/>
      </c>
      <c r="I1625" s="95" t="n"/>
      <c r="J1625" s="87">
        <f>IF(D1625="","",IFERROR(INDEX(Eng_PAR,MATCH(D1625,Eng_Label,0)),""))</f>
        <v/>
      </c>
      <c r="K1625" s="97">
        <f>IF(OR(F1625="",J1625=""),"",F1625-J1625)</f>
        <v/>
      </c>
      <c r="L1625" s="86">
        <f>IF(OR(F1625="",J1625="",N(J1625)=0),"",IF(F1625/J1625&lt;=cfg_Crit,"CRITICAL",IF(F1625/J1625&lt;=cfg_Low,"LOW","OK")))</f>
        <v/>
      </c>
      <c r="M1625" s="98">
        <f>IF(B1625="","",DATE(YEAR(B1625),MONTH(B1625),1))</f>
        <v/>
      </c>
      <c r="N1625" s="86">
        <f>IF(OR(B1625="",D1625=""),"","CNT-"&amp;TEXT(ROW()-5,"00000"))</f>
        <v/>
      </c>
      <c r="O1625" s="86">
        <f>IF(P1625="","",D1625&amp;"|"&amp;P1625)</f>
        <v/>
      </c>
      <c r="P1625" s="86">
        <f>IF(OR(D1625="",F1625=""),"",COUNTIFS($D$6:D1625,D1625,$F$6:F1625,"&lt;&gt;"))</f>
        <v/>
      </c>
    </row>
    <row r="1626" ht="20" customHeight="1">
      <c r="B1626" s="93" t="n"/>
      <c r="C1626" s="94">
        <f>IF(B1626="","",WEEKNUM(B1626,21))</f>
        <v/>
      </c>
      <c r="D1626" s="95" t="n"/>
      <c r="E1626" s="86">
        <f>IF(D1626="","",IFERROR(INDEX(Eng_Item,MATCH(D1626,Eng_Label,0)),"not in list"))</f>
        <v/>
      </c>
      <c r="F1626" s="96" t="n"/>
      <c r="G1626" s="87">
        <f>IF(OR(P1626="",N(P1626)&lt;=1),"",INDEX($F$6:$F$3005,MATCH(D1626&amp;"|"&amp;(P1626-1),$O$6:$O$3005,0)))</f>
        <v/>
      </c>
      <c r="H1626" s="87">
        <f>IF(G1626="","",MAX(0,G1626-F1626))</f>
        <v/>
      </c>
      <c r="I1626" s="95" t="n"/>
      <c r="J1626" s="87">
        <f>IF(D1626="","",IFERROR(INDEX(Eng_PAR,MATCH(D1626,Eng_Label,0)),""))</f>
        <v/>
      </c>
      <c r="K1626" s="97">
        <f>IF(OR(F1626="",J1626=""),"",F1626-J1626)</f>
        <v/>
      </c>
      <c r="L1626" s="86">
        <f>IF(OR(F1626="",J1626="",N(J1626)=0),"",IF(F1626/J1626&lt;=cfg_Crit,"CRITICAL",IF(F1626/J1626&lt;=cfg_Low,"LOW","OK")))</f>
        <v/>
      </c>
      <c r="M1626" s="98">
        <f>IF(B1626="","",DATE(YEAR(B1626),MONTH(B1626),1))</f>
        <v/>
      </c>
      <c r="N1626" s="86">
        <f>IF(OR(B1626="",D1626=""),"","CNT-"&amp;TEXT(ROW()-5,"00000"))</f>
        <v/>
      </c>
      <c r="O1626" s="86">
        <f>IF(P1626="","",D1626&amp;"|"&amp;P1626)</f>
        <v/>
      </c>
      <c r="P1626" s="86">
        <f>IF(OR(D1626="",F1626=""),"",COUNTIFS($D$6:D1626,D1626,$F$6:F1626,"&lt;&gt;"))</f>
        <v/>
      </c>
    </row>
    <row r="1627" ht="20" customHeight="1">
      <c r="B1627" s="93" t="n"/>
      <c r="C1627" s="94">
        <f>IF(B1627="","",WEEKNUM(B1627,21))</f>
        <v/>
      </c>
      <c r="D1627" s="95" t="n"/>
      <c r="E1627" s="86">
        <f>IF(D1627="","",IFERROR(INDEX(Eng_Item,MATCH(D1627,Eng_Label,0)),"not in list"))</f>
        <v/>
      </c>
      <c r="F1627" s="96" t="n"/>
      <c r="G1627" s="87">
        <f>IF(OR(P1627="",N(P1627)&lt;=1),"",INDEX($F$6:$F$3005,MATCH(D1627&amp;"|"&amp;(P1627-1),$O$6:$O$3005,0)))</f>
        <v/>
      </c>
      <c r="H1627" s="87">
        <f>IF(G1627="","",MAX(0,G1627-F1627))</f>
        <v/>
      </c>
      <c r="I1627" s="95" t="n"/>
      <c r="J1627" s="87">
        <f>IF(D1627="","",IFERROR(INDEX(Eng_PAR,MATCH(D1627,Eng_Label,0)),""))</f>
        <v/>
      </c>
      <c r="K1627" s="97">
        <f>IF(OR(F1627="",J1627=""),"",F1627-J1627)</f>
        <v/>
      </c>
      <c r="L1627" s="86">
        <f>IF(OR(F1627="",J1627="",N(J1627)=0),"",IF(F1627/J1627&lt;=cfg_Crit,"CRITICAL",IF(F1627/J1627&lt;=cfg_Low,"LOW","OK")))</f>
        <v/>
      </c>
      <c r="M1627" s="98">
        <f>IF(B1627="","",DATE(YEAR(B1627),MONTH(B1627),1))</f>
        <v/>
      </c>
      <c r="N1627" s="86">
        <f>IF(OR(B1627="",D1627=""),"","CNT-"&amp;TEXT(ROW()-5,"00000"))</f>
        <v/>
      </c>
      <c r="O1627" s="86">
        <f>IF(P1627="","",D1627&amp;"|"&amp;P1627)</f>
        <v/>
      </c>
      <c r="P1627" s="86">
        <f>IF(OR(D1627="",F1627=""),"",COUNTIFS($D$6:D1627,D1627,$F$6:F1627,"&lt;&gt;"))</f>
        <v/>
      </c>
    </row>
    <row r="1628" ht="20" customHeight="1">
      <c r="B1628" s="93" t="n"/>
      <c r="C1628" s="94">
        <f>IF(B1628="","",WEEKNUM(B1628,21))</f>
        <v/>
      </c>
      <c r="D1628" s="95" t="n"/>
      <c r="E1628" s="86">
        <f>IF(D1628="","",IFERROR(INDEX(Eng_Item,MATCH(D1628,Eng_Label,0)),"not in list"))</f>
        <v/>
      </c>
      <c r="F1628" s="96" t="n"/>
      <c r="G1628" s="87">
        <f>IF(OR(P1628="",N(P1628)&lt;=1),"",INDEX($F$6:$F$3005,MATCH(D1628&amp;"|"&amp;(P1628-1),$O$6:$O$3005,0)))</f>
        <v/>
      </c>
      <c r="H1628" s="87">
        <f>IF(G1628="","",MAX(0,G1628-F1628))</f>
        <v/>
      </c>
      <c r="I1628" s="95" t="n"/>
      <c r="J1628" s="87">
        <f>IF(D1628="","",IFERROR(INDEX(Eng_PAR,MATCH(D1628,Eng_Label,0)),""))</f>
        <v/>
      </c>
      <c r="K1628" s="97">
        <f>IF(OR(F1628="",J1628=""),"",F1628-J1628)</f>
        <v/>
      </c>
      <c r="L1628" s="86">
        <f>IF(OR(F1628="",J1628="",N(J1628)=0),"",IF(F1628/J1628&lt;=cfg_Crit,"CRITICAL",IF(F1628/J1628&lt;=cfg_Low,"LOW","OK")))</f>
        <v/>
      </c>
      <c r="M1628" s="98">
        <f>IF(B1628="","",DATE(YEAR(B1628),MONTH(B1628),1))</f>
        <v/>
      </c>
      <c r="N1628" s="86">
        <f>IF(OR(B1628="",D1628=""),"","CNT-"&amp;TEXT(ROW()-5,"00000"))</f>
        <v/>
      </c>
      <c r="O1628" s="86">
        <f>IF(P1628="","",D1628&amp;"|"&amp;P1628)</f>
        <v/>
      </c>
      <c r="P1628" s="86">
        <f>IF(OR(D1628="",F1628=""),"",COUNTIFS($D$6:D1628,D1628,$F$6:F1628,"&lt;&gt;"))</f>
        <v/>
      </c>
    </row>
    <row r="1629" ht="20" customHeight="1">
      <c r="B1629" s="93" t="n"/>
      <c r="C1629" s="94">
        <f>IF(B1629="","",WEEKNUM(B1629,21))</f>
        <v/>
      </c>
      <c r="D1629" s="95" t="n"/>
      <c r="E1629" s="86">
        <f>IF(D1629="","",IFERROR(INDEX(Eng_Item,MATCH(D1629,Eng_Label,0)),"not in list"))</f>
        <v/>
      </c>
      <c r="F1629" s="96" t="n"/>
      <c r="G1629" s="87">
        <f>IF(OR(P1629="",N(P1629)&lt;=1),"",INDEX($F$6:$F$3005,MATCH(D1629&amp;"|"&amp;(P1629-1),$O$6:$O$3005,0)))</f>
        <v/>
      </c>
      <c r="H1629" s="87">
        <f>IF(G1629="","",MAX(0,G1629-F1629))</f>
        <v/>
      </c>
      <c r="I1629" s="95" t="n"/>
      <c r="J1629" s="87">
        <f>IF(D1629="","",IFERROR(INDEX(Eng_PAR,MATCH(D1629,Eng_Label,0)),""))</f>
        <v/>
      </c>
      <c r="K1629" s="97">
        <f>IF(OR(F1629="",J1629=""),"",F1629-J1629)</f>
        <v/>
      </c>
      <c r="L1629" s="86">
        <f>IF(OR(F1629="",J1629="",N(J1629)=0),"",IF(F1629/J1629&lt;=cfg_Crit,"CRITICAL",IF(F1629/J1629&lt;=cfg_Low,"LOW","OK")))</f>
        <v/>
      </c>
      <c r="M1629" s="98">
        <f>IF(B1629="","",DATE(YEAR(B1629),MONTH(B1629),1))</f>
        <v/>
      </c>
      <c r="N1629" s="86">
        <f>IF(OR(B1629="",D1629=""),"","CNT-"&amp;TEXT(ROW()-5,"00000"))</f>
        <v/>
      </c>
      <c r="O1629" s="86">
        <f>IF(P1629="","",D1629&amp;"|"&amp;P1629)</f>
        <v/>
      </c>
      <c r="P1629" s="86">
        <f>IF(OR(D1629="",F1629=""),"",COUNTIFS($D$6:D1629,D1629,$F$6:F1629,"&lt;&gt;"))</f>
        <v/>
      </c>
    </row>
    <row r="1630" ht="20" customHeight="1">
      <c r="B1630" s="93" t="n"/>
      <c r="C1630" s="94">
        <f>IF(B1630="","",WEEKNUM(B1630,21))</f>
        <v/>
      </c>
      <c r="D1630" s="95" t="n"/>
      <c r="E1630" s="86">
        <f>IF(D1630="","",IFERROR(INDEX(Eng_Item,MATCH(D1630,Eng_Label,0)),"not in list"))</f>
        <v/>
      </c>
      <c r="F1630" s="96" t="n"/>
      <c r="G1630" s="87">
        <f>IF(OR(P1630="",N(P1630)&lt;=1),"",INDEX($F$6:$F$3005,MATCH(D1630&amp;"|"&amp;(P1630-1),$O$6:$O$3005,0)))</f>
        <v/>
      </c>
      <c r="H1630" s="87">
        <f>IF(G1630="","",MAX(0,G1630-F1630))</f>
        <v/>
      </c>
      <c r="I1630" s="95" t="n"/>
      <c r="J1630" s="87">
        <f>IF(D1630="","",IFERROR(INDEX(Eng_PAR,MATCH(D1630,Eng_Label,0)),""))</f>
        <v/>
      </c>
      <c r="K1630" s="97">
        <f>IF(OR(F1630="",J1630=""),"",F1630-J1630)</f>
        <v/>
      </c>
      <c r="L1630" s="86">
        <f>IF(OR(F1630="",J1630="",N(J1630)=0),"",IF(F1630/J1630&lt;=cfg_Crit,"CRITICAL",IF(F1630/J1630&lt;=cfg_Low,"LOW","OK")))</f>
        <v/>
      </c>
      <c r="M1630" s="98">
        <f>IF(B1630="","",DATE(YEAR(B1630),MONTH(B1630),1))</f>
        <v/>
      </c>
      <c r="N1630" s="86">
        <f>IF(OR(B1630="",D1630=""),"","CNT-"&amp;TEXT(ROW()-5,"00000"))</f>
        <v/>
      </c>
      <c r="O1630" s="86">
        <f>IF(P1630="","",D1630&amp;"|"&amp;P1630)</f>
        <v/>
      </c>
      <c r="P1630" s="86">
        <f>IF(OR(D1630="",F1630=""),"",COUNTIFS($D$6:D1630,D1630,$F$6:F1630,"&lt;&gt;"))</f>
        <v/>
      </c>
    </row>
    <row r="1631" ht="20" customHeight="1">
      <c r="B1631" s="93" t="n"/>
      <c r="C1631" s="94">
        <f>IF(B1631="","",WEEKNUM(B1631,21))</f>
        <v/>
      </c>
      <c r="D1631" s="95" t="n"/>
      <c r="E1631" s="86">
        <f>IF(D1631="","",IFERROR(INDEX(Eng_Item,MATCH(D1631,Eng_Label,0)),"not in list"))</f>
        <v/>
      </c>
      <c r="F1631" s="96" t="n"/>
      <c r="G1631" s="87">
        <f>IF(OR(P1631="",N(P1631)&lt;=1),"",INDEX($F$6:$F$3005,MATCH(D1631&amp;"|"&amp;(P1631-1),$O$6:$O$3005,0)))</f>
        <v/>
      </c>
      <c r="H1631" s="87">
        <f>IF(G1631="","",MAX(0,G1631-F1631))</f>
        <v/>
      </c>
      <c r="I1631" s="95" t="n"/>
      <c r="J1631" s="87">
        <f>IF(D1631="","",IFERROR(INDEX(Eng_PAR,MATCH(D1631,Eng_Label,0)),""))</f>
        <v/>
      </c>
      <c r="K1631" s="97">
        <f>IF(OR(F1631="",J1631=""),"",F1631-J1631)</f>
        <v/>
      </c>
      <c r="L1631" s="86">
        <f>IF(OR(F1631="",J1631="",N(J1631)=0),"",IF(F1631/J1631&lt;=cfg_Crit,"CRITICAL",IF(F1631/J1631&lt;=cfg_Low,"LOW","OK")))</f>
        <v/>
      </c>
      <c r="M1631" s="98">
        <f>IF(B1631="","",DATE(YEAR(B1631),MONTH(B1631),1))</f>
        <v/>
      </c>
      <c r="N1631" s="86">
        <f>IF(OR(B1631="",D1631=""),"","CNT-"&amp;TEXT(ROW()-5,"00000"))</f>
        <v/>
      </c>
      <c r="O1631" s="86">
        <f>IF(P1631="","",D1631&amp;"|"&amp;P1631)</f>
        <v/>
      </c>
      <c r="P1631" s="86">
        <f>IF(OR(D1631="",F1631=""),"",COUNTIFS($D$6:D1631,D1631,$F$6:F1631,"&lt;&gt;"))</f>
        <v/>
      </c>
    </row>
    <row r="1632" ht="20" customHeight="1">
      <c r="B1632" s="93" t="n"/>
      <c r="C1632" s="94">
        <f>IF(B1632="","",WEEKNUM(B1632,21))</f>
        <v/>
      </c>
      <c r="D1632" s="95" t="n"/>
      <c r="E1632" s="86">
        <f>IF(D1632="","",IFERROR(INDEX(Eng_Item,MATCH(D1632,Eng_Label,0)),"not in list"))</f>
        <v/>
      </c>
      <c r="F1632" s="96" t="n"/>
      <c r="G1632" s="87">
        <f>IF(OR(P1632="",N(P1632)&lt;=1),"",INDEX($F$6:$F$3005,MATCH(D1632&amp;"|"&amp;(P1632-1),$O$6:$O$3005,0)))</f>
        <v/>
      </c>
      <c r="H1632" s="87">
        <f>IF(G1632="","",MAX(0,G1632-F1632))</f>
        <v/>
      </c>
      <c r="I1632" s="95" t="n"/>
      <c r="J1632" s="87">
        <f>IF(D1632="","",IFERROR(INDEX(Eng_PAR,MATCH(D1632,Eng_Label,0)),""))</f>
        <v/>
      </c>
      <c r="K1632" s="97">
        <f>IF(OR(F1632="",J1632=""),"",F1632-J1632)</f>
        <v/>
      </c>
      <c r="L1632" s="86">
        <f>IF(OR(F1632="",J1632="",N(J1632)=0),"",IF(F1632/J1632&lt;=cfg_Crit,"CRITICAL",IF(F1632/J1632&lt;=cfg_Low,"LOW","OK")))</f>
        <v/>
      </c>
      <c r="M1632" s="98">
        <f>IF(B1632="","",DATE(YEAR(B1632),MONTH(B1632),1))</f>
        <v/>
      </c>
      <c r="N1632" s="86">
        <f>IF(OR(B1632="",D1632=""),"","CNT-"&amp;TEXT(ROW()-5,"00000"))</f>
        <v/>
      </c>
      <c r="O1632" s="86">
        <f>IF(P1632="","",D1632&amp;"|"&amp;P1632)</f>
        <v/>
      </c>
      <c r="P1632" s="86">
        <f>IF(OR(D1632="",F1632=""),"",COUNTIFS($D$6:D1632,D1632,$F$6:F1632,"&lt;&gt;"))</f>
        <v/>
      </c>
    </row>
    <row r="1633" ht="20" customHeight="1">
      <c r="B1633" s="93" t="n"/>
      <c r="C1633" s="94">
        <f>IF(B1633="","",WEEKNUM(B1633,21))</f>
        <v/>
      </c>
      <c r="D1633" s="95" t="n"/>
      <c r="E1633" s="86">
        <f>IF(D1633="","",IFERROR(INDEX(Eng_Item,MATCH(D1633,Eng_Label,0)),"not in list"))</f>
        <v/>
      </c>
      <c r="F1633" s="96" t="n"/>
      <c r="G1633" s="87">
        <f>IF(OR(P1633="",N(P1633)&lt;=1),"",INDEX($F$6:$F$3005,MATCH(D1633&amp;"|"&amp;(P1633-1),$O$6:$O$3005,0)))</f>
        <v/>
      </c>
      <c r="H1633" s="87">
        <f>IF(G1633="","",MAX(0,G1633-F1633))</f>
        <v/>
      </c>
      <c r="I1633" s="95" t="n"/>
      <c r="J1633" s="87">
        <f>IF(D1633="","",IFERROR(INDEX(Eng_PAR,MATCH(D1633,Eng_Label,0)),""))</f>
        <v/>
      </c>
      <c r="K1633" s="97">
        <f>IF(OR(F1633="",J1633=""),"",F1633-J1633)</f>
        <v/>
      </c>
      <c r="L1633" s="86">
        <f>IF(OR(F1633="",J1633="",N(J1633)=0),"",IF(F1633/J1633&lt;=cfg_Crit,"CRITICAL",IF(F1633/J1633&lt;=cfg_Low,"LOW","OK")))</f>
        <v/>
      </c>
      <c r="M1633" s="98">
        <f>IF(B1633="","",DATE(YEAR(B1633),MONTH(B1633),1))</f>
        <v/>
      </c>
      <c r="N1633" s="86">
        <f>IF(OR(B1633="",D1633=""),"","CNT-"&amp;TEXT(ROW()-5,"00000"))</f>
        <v/>
      </c>
      <c r="O1633" s="86">
        <f>IF(P1633="","",D1633&amp;"|"&amp;P1633)</f>
        <v/>
      </c>
      <c r="P1633" s="86">
        <f>IF(OR(D1633="",F1633=""),"",COUNTIFS($D$6:D1633,D1633,$F$6:F1633,"&lt;&gt;"))</f>
        <v/>
      </c>
    </row>
    <row r="1634" ht="20" customHeight="1">
      <c r="B1634" s="93" t="n"/>
      <c r="C1634" s="94">
        <f>IF(B1634="","",WEEKNUM(B1634,21))</f>
        <v/>
      </c>
      <c r="D1634" s="95" t="n"/>
      <c r="E1634" s="86">
        <f>IF(D1634="","",IFERROR(INDEX(Eng_Item,MATCH(D1634,Eng_Label,0)),"not in list"))</f>
        <v/>
      </c>
      <c r="F1634" s="96" t="n"/>
      <c r="G1634" s="87">
        <f>IF(OR(P1634="",N(P1634)&lt;=1),"",INDEX($F$6:$F$3005,MATCH(D1634&amp;"|"&amp;(P1634-1),$O$6:$O$3005,0)))</f>
        <v/>
      </c>
      <c r="H1634" s="87">
        <f>IF(G1634="","",MAX(0,G1634-F1634))</f>
        <v/>
      </c>
      <c r="I1634" s="95" t="n"/>
      <c r="J1634" s="87">
        <f>IF(D1634="","",IFERROR(INDEX(Eng_PAR,MATCH(D1634,Eng_Label,0)),""))</f>
        <v/>
      </c>
      <c r="K1634" s="97">
        <f>IF(OR(F1634="",J1634=""),"",F1634-J1634)</f>
        <v/>
      </c>
      <c r="L1634" s="86">
        <f>IF(OR(F1634="",J1634="",N(J1634)=0),"",IF(F1634/J1634&lt;=cfg_Crit,"CRITICAL",IF(F1634/J1634&lt;=cfg_Low,"LOW","OK")))</f>
        <v/>
      </c>
      <c r="M1634" s="98">
        <f>IF(B1634="","",DATE(YEAR(B1634),MONTH(B1634),1))</f>
        <v/>
      </c>
      <c r="N1634" s="86">
        <f>IF(OR(B1634="",D1634=""),"","CNT-"&amp;TEXT(ROW()-5,"00000"))</f>
        <v/>
      </c>
      <c r="O1634" s="86">
        <f>IF(P1634="","",D1634&amp;"|"&amp;P1634)</f>
        <v/>
      </c>
      <c r="P1634" s="86">
        <f>IF(OR(D1634="",F1634=""),"",COUNTIFS($D$6:D1634,D1634,$F$6:F1634,"&lt;&gt;"))</f>
        <v/>
      </c>
    </row>
    <row r="1635" ht="20" customHeight="1">
      <c r="B1635" s="93" t="n"/>
      <c r="C1635" s="94">
        <f>IF(B1635="","",WEEKNUM(B1635,21))</f>
        <v/>
      </c>
      <c r="D1635" s="95" t="n"/>
      <c r="E1635" s="86">
        <f>IF(D1635="","",IFERROR(INDEX(Eng_Item,MATCH(D1635,Eng_Label,0)),"not in list"))</f>
        <v/>
      </c>
      <c r="F1635" s="96" t="n"/>
      <c r="G1635" s="87">
        <f>IF(OR(P1635="",N(P1635)&lt;=1),"",INDEX($F$6:$F$3005,MATCH(D1635&amp;"|"&amp;(P1635-1),$O$6:$O$3005,0)))</f>
        <v/>
      </c>
      <c r="H1635" s="87">
        <f>IF(G1635="","",MAX(0,G1635-F1635))</f>
        <v/>
      </c>
      <c r="I1635" s="95" t="n"/>
      <c r="J1635" s="87">
        <f>IF(D1635="","",IFERROR(INDEX(Eng_PAR,MATCH(D1635,Eng_Label,0)),""))</f>
        <v/>
      </c>
      <c r="K1635" s="97">
        <f>IF(OR(F1635="",J1635=""),"",F1635-J1635)</f>
        <v/>
      </c>
      <c r="L1635" s="86">
        <f>IF(OR(F1635="",J1635="",N(J1635)=0),"",IF(F1635/J1635&lt;=cfg_Crit,"CRITICAL",IF(F1635/J1635&lt;=cfg_Low,"LOW","OK")))</f>
        <v/>
      </c>
      <c r="M1635" s="98">
        <f>IF(B1635="","",DATE(YEAR(B1635),MONTH(B1635),1))</f>
        <v/>
      </c>
      <c r="N1635" s="86">
        <f>IF(OR(B1635="",D1635=""),"","CNT-"&amp;TEXT(ROW()-5,"00000"))</f>
        <v/>
      </c>
      <c r="O1635" s="86">
        <f>IF(P1635="","",D1635&amp;"|"&amp;P1635)</f>
        <v/>
      </c>
      <c r="P1635" s="86">
        <f>IF(OR(D1635="",F1635=""),"",COUNTIFS($D$6:D1635,D1635,$F$6:F1635,"&lt;&gt;"))</f>
        <v/>
      </c>
    </row>
    <row r="1636" ht="20" customHeight="1">
      <c r="B1636" s="93" t="n"/>
      <c r="C1636" s="94">
        <f>IF(B1636="","",WEEKNUM(B1636,21))</f>
        <v/>
      </c>
      <c r="D1636" s="95" t="n"/>
      <c r="E1636" s="86">
        <f>IF(D1636="","",IFERROR(INDEX(Eng_Item,MATCH(D1636,Eng_Label,0)),"not in list"))</f>
        <v/>
      </c>
      <c r="F1636" s="96" t="n"/>
      <c r="G1636" s="87">
        <f>IF(OR(P1636="",N(P1636)&lt;=1),"",INDEX($F$6:$F$3005,MATCH(D1636&amp;"|"&amp;(P1636-1),$O$6:$O$3005,0)))</f>
        <v/>
      </c>
      <c r="H1636" s="87">
        <f>IF(G1636="","",MAX(0,G1636-F1636))</f>
        <v/>
      </c>
      <c r="I1636" s="95" t="n"/>
      <c r="J1636" s="87">
        <f>IF(D1636="","",IFERROR(INDEX(Eng_PAR,MATCH(D1636,Eng_Label,0)),""))</f>
        <v/>
      </c>
      <c r="K1636" s="97">
        <f>IF(OR(F1636="",J1636=""),"",F1636-J1636)</f>
        <v/>
      </c>
      <c r="L1636" s="86">
        <f>IF(OR(F1636="",J1636="",N(J1636)=0),"",IF(F1636/J1636&lt;=cfg_Crit,"CRITICAL",IF(F1636/J1636&lt;=cfg_Low,"LOW","OK")))</f>
        <v/>
      </c>
      <c r="M1636" s="98">
        <f>IF(B1636="","",DATE(YEAR(B1636),MONTH(B1636),1))</f>
        <v/>
      </c>
      <c r="N1636" s="86">
        <f>IF(OR(B1636="",D1636=""),"","CNT-"&amp;TEXT(ROW()-5,"00000"))</f>
        <v/>
      </c>
      <c r="O1636" s="86">
        <f>IF(P1636="","",D1636&amp;"|"&amp;P1636)</f>
        <v/>
      </c>
      <c r="P1636" s="86">
        <f>IF(OR(D1636="",F1636=""),"",COUNTIFS($D$6:D1636,D1636,$F$6:F1636,"&lt;&gt;"))</f>
        <v/>
      </c>
    </row>
    <row r="1637" ht="20" customHeight="1">
      <c r="B1637" s="93" t="n"/>
      <c r="C1637" s="94">
        <f>IF(B1637="","",WEEKNUM(B1637,21))</f>
        <v/>
      </c>
      <c r="D1637" s="95" t="n"/>
      <c r="E1637" s="86">
        <f>IF(D1637="","",IFERROR(INDEX(Eng_Item,MATCH(D1637,Eng_Label,0)),"not in list"))</f>
        <v/>
      </c>
      <c r="F1637" s="96" t="n"/>
      <c r="G1637" s="87">
        <f>IF(OR(P1637="",N(P1637)&lt;=1),"",INDEX($F$6:$F$3005,MATCH(D1637&amp;"|"&amp;(P1637-1),$O$6:$O$3005,0)))</f>
        <v/>
      </c>
      <c r="H1637" s="87">
        <f>IF(G1637="","",MAX(0,G1637-F1637))</f>
        <v/>
      </c>
      <c r="I1637" s="95" t="n"/>
      <c r="J1637" s="87">
        <f>IF(D1637="","",IFERROR(INDEX(Eng_PAR,MATCH(D1637,Eng_Label,0)),""))</f>
        <v/>
      </c>
      <c r="K1637" s="97">
        <f>IF(OR(F1637="",J1637=""),"",F1637-J1637)</f>
        <v/>
      </c>
      <c r="L1637" s="86">
        <f>IF(OR(F1637="",J1637="",N(J1637)=0),"",IF(F1637/J1637&lt;=cfg_Crit,"CRITICAL",IF(F1637/J1637&lt;=cfg_Low,"LOW","OK")))</f>
        <v/>
      </c>
      <c r="M1637" s="98">
        <f>IF(B1637="","",DATE(YEAR(B1637),MONTH(B1637),1))</f>
        <v/>
      </c>
      <c r="N1637" s="86">
        <f>IF(OR(B1637="",D1637=""),"","CNT-"&amp;TEXT(ROW()-5,"00000"))</f>
        <v/>
      </c>
      <c r="O1637" s="86">
        <f>IF(P1637="","",D1637&amp;"|"&amp;P1637)</f>
        <v/>
      </c>
      <c r="P1637" s="86">
        <f>IF(OR(D1637="",F1637=""),"",COUNTIFS($D$6:D1637,D1637,$F$6:F1637,"&lt;&gt;"))</f>
        <v/>
      </c>
    </row>
    <row r="1638" ht="20" customHeight="1">
      <c r="B1638" s="93" t="n"/>
      <c r="C1638" s="94">
        <f>IF(B1638="","",WEEKNUM(B1638,21))</f>
        <v/>
      </c>
      <c r="D1638" s="95" t="n"/>
      <c r="E1638" s="86">
        <f>IF(D1638="","",IFERROR(INDEX(Eng_Item,MATCH(D1638,Eng_Label,0)),"not in list"))</f>
        <v/>
      </c>
      <c r="F1638" s="96" t="n"/>
      <c r="G1638" s="87">
        <f>IF(OR(P1638="",N(P1638)&lt;=1),"",INDEX($F$6:$F$3005,MATCH(D1638&amp;"|"&amp;(P1638-1),$O$6:$O$3005,0)))</f>
        <v/>
      </c>
      <c r="H1638" s="87">
        <f>IF(G1638="","",MAX(0,G1638-F1638))</f>
        <v/>
      </c>
      <c r="I1638" s="95" t="n"/>
      <c r="J1638" s="87">
        <f>IF(D1638="","",IFERROR(INDEX(Eng_PAR,MATCH(D1638,Eng_Label,0)),""))</f>
        <v/>
      </c>
      <c r="K1638" s="97">
        <f>IF(OR(F1638="",J1638=""),"",F1638-J1638)</f>
        <v/>
      </c>
      <c r="L1638" s="86">
        <f>IF(OR(F1638="",J1638="",N(J1638)=0),"",IF(F1638/J1638&lt;=cfg_Crit,"CRITICAL",IF(F1638/J1638&lt;=cfg_Low,"LOW","OK")))</f>
        <v/>
      </c>
      <c r="M1638" s="98">
        <f>IF(B1638="","",DATE(YEAR(B1638),MONTH(B1638),1))</f>
        <v/>
      </c>
      <c r="N1638" s="86">
        <f>IF(OR(B1638="",D1638=""),"","CNT-"&amp;TEXT(ROW()-5,"00000"))</f>
        <v/>
      </c>
      <c r="O1638" s="86">
        <f>IF(P1638="","",D1638&amp;"|"&amp;P1638)</f>
        <v/>
      </c>
      <c r="P1638" s="86">
        <f>IF(OR(D1638="",F1638=""),"",COUNTIFS($D$6:D1638,D1638,$F$6:F1638,"&lt;&gt;"))</f>
        <v/>
      </c>
    </row>
    <row r="1639" ht="20" customHeight="1">
      <c r="B1639" s="93" t="n"/>
      <c r="C1639" s="94">
        <f>IF(B1639="","",WEEKNUM(B1639,21))</f>
        <v/>
      </c>
      <c r="D1639" s="95" t="n"/>
      <c r="E1639" s="86">
        <f>IF(D1639="","",IFERROR(INDEX(Eng_Item,MATCH(D1639,Eng_Label,0)),"not in list"))</f>
        <v/>
      </c>
      <c r="F1639" s="96" t="n"/>
      <c r="G1639" s="87">
        <f>IF(OR(P1639="",N(P1639)&lt;=1),"",INDEX($F$6:$F$3005,MATCH(D1639&amp;"|"&amp;(P1639-1),$O$6:$O$3005,0)))</f>
        <v/>
      </c>
      <c r="H1639" s="87">
        <f>IF(G1639="","",MAX(0,G1639-F1639))</f>
        <v/>
      </c>
      <c r="I1639" s="95" t="n"/>
      <c r="J1639" s="87">
        <f>IF(D1639="","",IFERROR(INDEX(Eng_PAR,MATCH(D1639,Eng_Label,0)),""))</f>
        <v/>
      </c>
      <c r="K1639" s="97">
        <f>IF(OR(F1639="",J1639=""),"",F1639-J1639)</f>
        <v/>
      </c>
      <c r="L1639" s="86">
        <f>IF(OR(F1639="",J1639="",N(J1639)=0),"",IF(F1639/J1639&lt;=cfg_Crit,"CRITICAL",IF(F1639/J1639&lt;=cfg_Low,"LOW","OK")))</f>
        <v/>
      </c>
      <c r="M1639" s="98">
        <f>IF(B1639="","",DATE(YEAR(B1639),MONTH(B1639),1))</f>
        <v/>
      </c>
      <c r="N1639" s="86">
        <f>IF(OR(B1639="",D1639=""),"","CNT-"&amp;TEXT(ROW()-5,"00000"))</f>
        <v/>
      </c>
      <c r="O1639" s="86">
        <f>IF(P1639="","",D1639&amp;"|"&amp;P1639)</f>
        <v/>
      </c>
      <c r="P1639" s="86">
        <f>IF(OR(D1639="",F1639=""),"",COUNTIFS($D$6:D1639,D1639,$F$6:F1639,"&lt;&gt;"))</f>
        <v/>
      </c>
    </row>
    <row r="1640" ht="20" customHeight="1">
      <c r="B1640" s="93" t="n"/>
      <c r="C1640" s="94">
        <f>IF(B1640="","",WEEKNUM(B1640,21))</f>
        <v/>
      </c>
      <c r="D1640" s="95" t="n"/>
      <c r="E1640" s="86">
        <f>IF(D1640="","",IFERROR(INDEX(Eng_Item,MATCH(D1640,Eng_Label,0)),"not in list"))</f>
        <v/>
      </c>
      <c r="F1640" s="96" t="n"/>
      <c r="G1640" s="87">
        <f>IF(OR(P1640="",N(P1640)&lt;=1),"",INDEX($F$6:$F$3005,MATCH(D1640&amp;"|"&amp;(P1640-1),$O$6:$O$3005,0)))</f>
        <v/>
      </c>
      <c r="H1640" s="87">
        <f>IF(G1640="","",MAX(0,G1640-F1640))</f>
        <v/>
      </c>
      <c r="I1640" s="95" t="n"/>
      <c r="J1640" s="87">
        <f>IF(D1640="","",IFERROR(INDEX(Eng_PAR,MATCH(D1640,Eng_Label,0)),""))</f>
        <v/>
      </c>
      <c r="K1640" s="97">
        <f>IF(OR(F1640="",J1640=""),"",F1640-J1640)</f>
        <v/>
      </c>
      <c r="L1640" s="86">
        <f>IF(OR(F1640="",J1640="",N(J1640)=0),"",IF(F1640/J1640&lt;=cfg_Crit,"CRITICAL",IF(F1640/J1640&lt;=cfg_Low,"LOW","OK")))</f>
        <v/>
      </c>
      <c r="M1640" s="98">
        <f>IF(B1640="","",DATE(YEAR(B1640),MONTH(B1640),1))</f>
        <v/>
      </c>
      <c r="N1640" s="86">
        <f>IF(OR(B1640="",D1640=""),"","CNT-"&amp;TEXT(ROW()-5,"00000"))</f>
        <v/>
      </c>
      <c r="O1640" s="86">
        <f>IF(P1640="","",D1640&amp;"|"&amp;P1640)</f>
        <v/>
      </c>
      <c r="P1640" s="86">
        <f>IF(OR(D1640="",F1640=""),"",COUNTIFS($D$6:D1640,D1640,$F$6:F1640,"&lt;&gt;"))</f>
        <v/>
      </c>
    </row>
    <row r="1641" ht="20" customHeight="1">
      <c r="B1641" s="93" t="n"/>
      <c r="C1641" s="94">
        <f>IF(B1641="","",WEEKNUM(B1641,21))</f>
        <v/>
      </c>
      <c r="D1641" s="95" t="n"/>
      <c r="E1641" s="86">
        <f>IF(D1641="","",IFERROR(INDEX(Eng_Item,MATCH(D1641,Eng_Label,0)),"not in list"))</f>
        <v/>
      </c>
      <c r="F1641" s="96" t="n"/>
      <c r="G1641" s="87">
        <f>IF(OR(P1641="",N(P1641)&lt;=1),"",INDEX($F$6:$F$3005,MATCH(D1641&amp;"|"&amp;(P1641-1),$O$6:$O$3005,0)))</f>
        <v/>
      </c>
      <c r="H1641" s="87">
        <f>IF(G1641="","",MAX(0,G1641-F1641))</f>
        <v/>
      </c>
      <c r="I1641" s="95" t="n"/>
      <c r="J1641" s="87">
        <f>IF(D1641="","",IFERROR(INDEX(Eng_PAR,MATCH(D1641,Eng_Label,0)),""))</f>
        <v/>
      </c>
      <c r="K1641" s="97">
        <f>IF(OR(F1641="",J1641=""),"",F1641-J1641)</f>
        <v/>
      </c>
      <c r="L1641" s="86">
        <f>IF(OR(F1641="",J1641="",N(J1641)=0),"",IF(F1641/J1641&lt;=cfg_Crit,"CRITICAL",IF(F1641/J1641&lt;=cfg_Low,"LOW","OK")))</f>
        <v/>
      </c>
      <c r="M1641" s="98">
        <f>IF(B1641="","",DATE(YEAR(B1641),MONTH(B1641),1))</f>
        <v/>
      </c>
      <c r="N1641" s="86">
        <f>IF(OR(B1641="",D1641=""),"","CNT-"&amp;TEXT(ROW()-5,"00000"))</f>
        <v/>
      </c>
      <c r="O1641" s="86">
        <f>IF(P1641="","",D1641&amp;"|"&amp;P1641)</f>
        <v/>
      </c>
      <c r="P1641" s="86">
        <f>IF(OR(D1641="",F1641=""),"",COUNTIFS($D$6:D1641,D1641,$F$6:F1641,"&lt;&gt;"))</f>
        <v/>
      </c>
    </row>
    <row r="1642" ht="20" customHeight="1">
      <c r="B1642" s="93" t="n"/>
      <c r="C1642" s="94">
        <f>IF(B1642="","",WEEKNUM(B1642,21))</f>
        <v/>
      </c>
      <c r="D1642" s="95" t="n"/>
      <c r="E1642" s="86">
        <f>IF(D1642="","",IFERROR(INDEX(Eng_Item,MATCH(D1642,Eng_Label,0)),"not in list"))</f>
        <v/>
      </c>
      <c r="F1642" s="96" t="n"/>
      <c r="G1642" s="87">
        <f>IF(OR(P1642="",N(P1642)&lt;=1),"",INDEX($F$6:$F$3005,MATCH(D1642&amp;"|"&amp;(P1642-1),$O$6:$O$3005,0)))</f>
        <v/>
      </c>
      <c r="H1642" s="87">
        <f>IF(G1642="","",MAX(0,G1642-F1642))</f>
        <v/>
      </c>
      <c r="I1642" s="95" t="n"/>
      <c r="J1642" s="87">
        <f>IF(D1642="","",IFERROR(INDEX(Eng_PAR,MATCH(D1642,Eng_Label,0)),""))</f>
        <v/>
      </c>
      <c r="K1642" s="97">
        <f>IF(OR(F1642="",J1642=""),"",F1642-J1642)</f>
        <v/>
      </c>
      <c r="L1642" s="86">
        <f>IF(OR(F1642="",J1642="",N(J1642)=0),"",IF(F1642/J1642&lt;=cfg_Crit,"CRITICAL",IF(F1642/J1642&lt;=cfg_Low,"LOW","OK")))</f>
        <v/>
      </c>
      <c r="M1642" s="98">
        <f>IF(B1642="","",DATE(YEAR(B1642),MONTH(B1642),1))</f>
        <v/>
      </c>
      <c r="N1642" s="86">
        <f>IF(OR(B1642="",D1642=""),"","CNT-"&amp;TEXT(ROW()-5,"00000"))</f>
        <v/>
      </c>
      <c r="O1642" s="86">
        <f>IF(P1642="","",D1642&amp;"|"&amp;P1642)</f>
        <v/>
      </c>
      <c r="P1642" s="86">
        <f>IF(OR(D1642="",F1642=""),"",COUNTIFS($D$6:D1642,D1642,$F$6:F1642,"&lt;&gt;"))</f>
        <v/>
      </c>
    </row>
    <row r="1643" ht="20" customHeight="1">
      <c r="B1643" s="93" t="n"/>
      <c r="C1643" s="94">
        <f>IF(B1643="","",WEEKNUM(B1643,21))</f>
        <v/>
      </c>
      <c r="D1643" s="95" t="n"/>
      <c r="E1643" s="86">
        <f>IF(D1643="","",IFERROR(INDEX(Eng_Item,MATCH(D1643,Eng_Label,0)),"not in list"))</f>
        <v/>
      </c>
      <c r="F1643" s="96" t="n"/>
      <c r="G1643" s="87">
        <f>IF(OR(P1643="",N(P1643)&lt;=1),"",INDEX($F$6:$F$3005,MATCH(D1643&amp;"|"&amp;(P1643-1),$O$6:$O$3005,0)))</f>
        <v/>
      </c>
      <c r="H1643" s="87">
        <f>IF(G1643="","",MAX(0,G1643-F1643))</f>
        <v/>
      </c>
      <c r="I1643" s="95" t="n"/>
      <c r="J1643" s="87">
        <f>IF(D1643="","",IFERROR(INDEX(Eng_PAR,MATCH(D1643,Eng_Label,0)),""))</f>
        <v/>
      </c>
      <c r="K1643" s="97">
        <f>IF(OR(F1643="",J1643=""),"",F1643-J1643)</f>
        <v/>
      </c>
      <c r="L1643" s="86">
        <f>IF(OR(F1643="",J1643="",N(J1643)=0),"",IF(F1643/J1643&lt;=cfg_Crit,"CRITICAL",IF(F1643/J1643&lt;=cfg_Low,"LOW","OK")))</f>
        <v/>
      </c>
      <c r="M1643" s="98">
        <f>IF(B1643="","",DATE(YEAR(B1643),MONTH(B1643),1))</f>
        <v/>
      </c>
      <c r="N1643" s="86">
        <f>IF(OR(B1643="",D1643=""),"","CNT-"&amp;TEXT(ROW()-5,"00000"))</f>
        <v/>
      </c>
      <c r="O1643" s="86">
        <f>IF(P1643="","",D1643&amp;"|"&amp;P1643)</f>
        <v/>
      </c>
      <c r="P1643" s="86">
        <f>IF(OR(D1643="",F1643=""),"",COUNTIFS($D$6:D1643,D1643,$F$6:F1643,"&lt;&gt;"))</f>
        <v/>
      </c>
    </row>
    <row r="1644" ht="20" customHeight="1">
      <c r="B1644" s="93" t="n"/>
      <c r="C1644" s="94">
        <f>IF(B1644="","",WEEKNUM(B1644,21))</f>
        <v/>
      </c>
      <c r="D1644" s="95" t="n"/>
      <c r="E1644" s="86">
        <f>IF(D1644="","",IFERROR(INDEX(Eng_Item,MATCH(D1644,Eng_Label,0)),"not in list"))</f>
        <v/>
      </c>
      <c r="F1644" s="96" t="n"/>
      <c r="G1644" s="87">
        <f>IF(OR(P1644="",N(P1644)&lt;=1),"",INDEX($F$6:$F$3005,MATCH(D1644&amp;"|"&amp;(P1644-1),$O$6:$O$3005,0)))</f>
        <v/>
      </c>
      <c r="H1644" s="87">
        <f>IF(G1644="","",MAX(0,G1644-F1644))</f>
        <v/>
      </c>
      <c r="I1644" s="95" t="n"/>
      <c r="J1644" s="87">
        <f>IF(D1644="","",IFERROR(INDEX(Eng_PAR,MATCH(D1644,Eng_Label,0)),""))</f>
        <v/>
      </c>
      <c r="K1644" s="97">
        <f>IF(OR(F1644="",J1644=""),"",F1644-J1644)</f>
        <v/>
      </c>
      <c r="L1644" s="86">
        <f>IF(OR(F1644="",J1644="",N(J1644)=0),"",IF(F1644/J1644&lt;=cfg_Crit,"CRITICAL",IF(F1644/J1644&lt;=cfg_Low,"LOW","OK")))</f>
        <v/>
      </c>
      <c r="M1644" s="98">
        <f>IF(B1644="","",DATE(YEAR(B1644),MONTH(B1644),1))</f>
        <v/>
      </c>
      <c r="N1644" s="86">
        <f>IF(OR(B1644="",D1644=""),"","CNT-"&amp;TEXT(ROW()-5,"00000"))</f>
        <v/>
      </c>
      <c r="O1644" s="86">
        <f>IF(P1644="","",D1644&amp;"|"&amp;P1644)</f>
        <v/>
      </c>
      <c r="P1644" s="86">
        <f>IF(OR(D1644="",F1644=""),"",COUNTIFS($D$6:D1644,D1644,$F$6:F1644,"&lt;&gt;"))</f>
        <v/>
      </c>
    </row>
    <row r="1645" ht="20" customHeight="1">
      <c r="B1645" s="93" t="n"/>
      <c r="C1645" s="94">
        <f>IF(B1645="","",WEEKNUM(B1645,21))</f>
        <v/>
      </c>
      <c r="D1645" s="95" t="n"/>
      <c r="E1645" s="86">
        <f>IF(D1645="","",IFERROR(INDEX(Eng_Item,MATCH(D1645,Eng_Label,0)),"not in list"))</f>
        <v/>
      </c>
      <c r="F1645" s="96" t="n"/>
      <c r="G1645" s="87">
        <f>IF(OR(P1645="",N(P1645)&lt;=1),"",INDEX($F$6:$F$3005,MATCH(D1645&amp;"|"&amp;(P1645-1),$O$6:$O$3005,0)))</f>
        <v/>
      </c>
      <c r="H1645" s="87">
        <f>IF(G1645="","",MAX(0,G1645-F1645))</f>
        <v/>
      </c>
      <c r="I1645" s="95" t="n"/>
      <c r="J1645" s="87">
        <f>IF(D1645="","",IFERROR(INDEX(Eng_PAR,MATCH(D1645,Eng_Label,0)),""))</f>
        <v/>
      </c>
      <c r="K1645" s="97">
        <f>IF(OR(F1645="",J1645=""),"",F1645-J1645)</f>
        <v/>
      </c>
      <c r="L1645" s="86">
        <f>IF(OR(F1645="",J1645="",N(J1645)=0),"",IF(F1645/J1645&lt;=cfg_Crit,"CRITICAL",IF(F1645/J1645&lt;=cfg_Low,"LOW","OK")))</f>
        <v/>
      </c>
      <c r="M1645" s="98">
        <f>IF(B1645="","",DATE(YEAR(B1645),MONTH(B1645),1))</f>
        <v/>
      </c>
      <c r="N1645" s="86">
        <f>IF(OR(B1645="",D1645=""),"","CNT-"&amp;TEXT(ROW()-5,"00000"))</f>
        <v/>
      </c>
      <c r="O1645" s="86">
        <f>IF(P1645="","",D1645&amp;"|"&amp;P1645)</f>
        <v/>
      </c>
      <c r="P1645" s="86">
        <f>IF(OR(D1645="",F1645=""),"",COUNTIFS($D$6:D1645,D1645,$F$6:F1645,"&lt;&gt;"))</f>
        <v/>
      </c>
    </row>
    <row r="1646" ht="20" customHeight="1">
      <c r="B1646" s="93" t="n"/>
      <c r="C1646" s="94">
        <f>IF(B1646="","",WEEKNUM(B1646,21))</f>
        <v/>
      </c>
      <c r="D1646" s="95" t="n"/>
      <c r="E1646" s="86">
        <f>IF(D1646="","",IFERROR(INDEX(Eng_Item,MATCH(D1646,Eng_Label,0)),"not in list"))</f>
        <v/>
      </c>
      <c r="F1646" s="96" t="n"/>
      <c r="G1646" s="87">
        <f>IF(OR(P1646="",N(P1646)&lt;=1),"",INDEX($F$6:$F$3005,MATCH(D1646&amp;"|"&amp;(P1646-1),$O$6:$O$3005,0)))</f>
        <v/>
      </c>
      <c r="H1646" s="87">
        <f>IF(G1646="","",MAX(0,G1646-F1646))</f>
        <v/>
      </c>
      <c r="I1646" s="95" t="n"/>
      <c r="J1646" s="87">
        <f>IF(D1646="","",IFERROR(INDEX(Eng_PAR,MATCH(D1646,Eng_Label,0)),""))</f>
        <v/>
      </c>
      <c r="K1646" s="97">
        <f>IF(OR(F1646="",J1646=""),"",F1646-J1646)</f>
        <v/>
      </c>
      <c r="L1646" s="86">
        <f>IF(OR(F1646="",J1646="",N(J1646)=0),"",IF(F1646/J1646&lt;=cfg_Crit,"CRITICAL",IF(F1646/J1646&lt;=cfg_Low,"LOW","OK")))</f>
        <v/>
      </c>
      <c r="M1646" s="98">
        <f>IF(B1646="","",DATE(YEAR(B1646),MONTH(B1646),1))</f>
        <v/>
      </c>
      <c r="N1646" s="86">
        <f>IF(OR(B1646="",D1646=""),"","CNT-"&amp;TEXT(ROW()-5,"00000"))</f>
        <v/>
      </c>
      <c r="O1646" s="86">
        <f>IF(P1646="","",D1646&amp;"|"&amp;P1646)</f>
        <v/>
      </c>
      <c r="P1646" s="86">
        <f>IF(OR(D1646="",F1646=""),"",COUNTIFS($D$6:D1646,D1646,$F$6:F1646,"&lt;&gt;"))</f>
        <v/>
      </c>
    </row>
    <row r="1647" ht="20" customHeight="1">
      <c r="B1647" s="93" t="n"/>
      <c r="C1647" s="94">
        <f>IF(B1647="","",WEEKNUM(B1647,21))</f>
        <v/>
      </c>
      <c r="D1647" s="95" t="n"/>
      <c r="E1647" s="86">
        <f>IF(D1647="","",IFERROR(INDEX(Eng_Item,MATCH(D1647,Eng_Label,0)),"not in list"))</f>
        <v/>
      </c>
      <c r="F1647" s="96" t="n"/>
      <c r="G1647" s="87">
        <f>IF(OR(P1647="",N(P1647)&lt;=1),"",INDEX($F$6:$F$3005,MATCH(D1647&amp;"|"&amp;(P1647-1),$O$6:$O$3005,0)))</f>
        <v/>
      </c>
      <c r="H1647" s="87">
        <f>IF(G1647="","",MAX(0,G1647-F1647))</f>
        <v/>
      </c>
      <c r="I1647" s="95" t="n"/>
      <c r="J1647" s="87">
        <f>IF(D1647="","",IFERROR(INDEX(Eng_PAR,MATCH(D1647,Eng_Label,0)),""))</f>
        <v/>
      </c>
      <c r="K1647" s="97">
        <f>IF(OR(F1647="",J1647=""),"",F1647-J1647)</f>
        <v/>
      </c>
      <c r="L1647" s="86">
        <f>IF(OR(F1647="",J1647="",N(J1647)=0),"",IF(F1647/J1647&lt;=cfg_Crit,"CRITICAL",IF(F1647/J1647&lt;=cfg_Low,"LOW","OK")))</f>
        <v/>
      </c>
      <c r="M1647" s="98">
        <f>IF(B1647="","",DATE(YEAR(B1647),MONTH(B1647),1))</f>
        <v/>
      </c>
      <c r="N1647" s="86">
        <f>IF(OR(B1647="",D1647=""),"","CNT-"&amp;TEXT(ROW()-5,"00000"))</f>
        <v/>
      </c>
      <c r="O1647" s="86">
        <f>IF(P1647="","",D1647&amp;"|"&amp;P1647)</f>
        <v/>
      </c>
      <c r="P1647" s="86">
        <f>IF(OR(D1647="",F1647=""),"",COUNTIFS($D$6:D1647,D1647,$F$6:F1647,"&lt;&gt;"))</f>
        <v/>
      </c>
    </row>
    <row r="1648" ht="20" customHeight="1">
      <c r="B1648" s="93" t="n"/>
      <c r="C1648" s="94">
        <f>IF(B1648="","",WEEKNUM(B1648,21))</f>
        <v/>
      </c>
      <c r="D1648" s="95" t="n"/>
      <c r="E1648" s="86">
        <f>IF(D1648="","",IFERROR(INDEX(Eng_Item,MATCH(D1648,Eng_Label,0)),"not in list"))</f>
        <v/>
      </c>
      <c r="F1648" s="96" t="n"/>
      <c r="G1648" s="87">
        <f>IF(OR(P1648="",N(P1648)&lt;=1),"",INDEX($F$6:$F$3005,MATCH(D1648&amp;"|"&amp;(P1648-1),$O$6:$O$3005,0)))</f>
        <v/>
      </c>
      <c r="H1648" s="87">
        <f>IF(G1648="","",MAX(0,G1648-F1648))</f>
        <v/>
      </c>
      <c r="I1648" s="95" t="n"/>
      <c r="J1648" s="87">
        <f>IF(D1648="","",IFERROR(INDEX(Eng_PAR,MATCH(D1648,Eng_Label,0)),""))</f>
        <v/>
      </c>
      <c r="K1648" s="97">
        <f>IF(OR(F1648="",J1648=""),"",F1648-J1648)</f>
        <v/>
      </c>
      <c r="L1648" s="86">
        <f>IF(OR(F1648="",J1648="",N(J1648)=0),"",IF(F1648/J1648&lt;=cfg_Crit,"CRITICAL",IF(F1648/J1648&lt;=cfg_Low,"LOW","OK")))</f>
        <v/>
      </c>
      <c r="M1648" s="98">
        <f>IF(B1648="","",DATE(YEAR(B1648),MONTH(B1648),1))</f>
        <v/>
      </c>
      <c r="N1648" s="86">
        <f>IF(OR(B1648="",D1648=""),"","CNT-"&amp;TEXT(ROW()-5,"00000"))</f>
        <v/>
      </c>
      <c r="O1648" s="86">
        <f>IF(P1648="","",D1648&amp;"|"&amp;P1648)</f>
        <v/>
      </c>
      <c r="P1648" s="86">
        <f>IF(OR(D1648="",F1648=""),"",COUNTIFS($D$6:D1648,D1648,$F$6:F1648,"&lt;&gt;"))</f>
        <v/>
      </c>
    </row>
    <row r="1649" ht="20" customHeight="1">
      <c r="B1649" s="93" t="n"/>
      <c r="C1649" s="94">
        <f>IF(B1649="","",WEEKNUM(B1649,21))</f>
        <v/>
      </c>
      <c r="D1649" s="95" t="n"/>
      <c r="E1649" s="86">
        <f>IF(D1649="","",IFERROR(INDEX(Eng_Item,MATCH(D1649,Eng_Label,0)),"not in list"))</f>
        <v/>
      </c>
      <c r="F1649" s="96" t="n"/>
      <c r="G1649" s="87">
        <f>IF(OR(P1649="",N(P1649)&lt;=1),"",INDEX($F$6:$F$3005,MATCH(D1649&amp;"|"&amp;(P1649-1),$O$6:$O$3005,0)))</f>
        <v/>
      </c>
      <c r="H1649" s="87">
        <f>IF(G1649="","",MAX(0,G1649-F1649))</f>
        <v/>
      </c>
      <c r="I1649" s="95" t="n"/>
      <c r="J1649" s="87">
        <f>IF(D1649="","",IFERROR(INDEX(Eng_PAR,MATCH(D1649,Eng_Label,0)),""))</f>
        <v/>
      </c>
      <c r="K1649" s="97">
        <f>IF(OR(F1649="",J1649=""),"",F1649-J1649)</f>
        <v/>
      </c>
      <c r="L1649" s="86">
        <f>IF(OR(F1649="",J1649="",N(J1649)=0),"",IF(F1649/J1649&lt;=cfg_Crit,"CRITICAL",IF(F1649/J1649&lt;=cfg_Low,"LOW","OK")))</f>
        <v/>
      </c>
      <c r="M1649" s="98">
        <f>IF(B1649="","",DATE(YEAR(B1649),MONTH(B1649),1))</f>
        <v/>
      </c>
      <c r="N1649" s="86">
        <f>IF(OR(B1649="",D1649=""),"","CNT-"&amp;TEXT(ROW()-5,"00000"))</f>
        <v/>
      </c>
      <c r="O1649" s="86">
        <f>IF(P1649="","",D1649&amp;"|"&amp;P1649)</f>
        <v/>
      </c>
      <c r="P1649" s="86">
        <f>IF(OR(D1649="",F1649=""),"",COUNTIFS($D$6:D1649,D1649,$F$6:F1649,"&lt;&gt;"))</f>
        <v/>
      </c>
    </row>
    <row r="1650" ht="20" customHeight="1">
      <c r="B1650" s="93" t="n"/>
      <c r="C1650" s="94">
        <f>IF(B1650="","",WEEKNUM(B1650,21))</f>
        <v/>
      </c>
      <c r="D1650" s="95" t="n"/>
      <c r="E1650" s="86">
        <f>IF(D1650="","",IFERROR(INDEX(Eng_Item,MATCH(D1650,Eng_Label,0)),"not in list"))</f>
        <v/>
      </c>
      <c r="F1650" s="96" t="n"/>
      <c r="G1650" s="87">
        <f>IF(OR(P1650="",N(P1650)&lt;=1),"",INDEX($F$6:$F$3005,MATCH(D1650&amp;"|"&amp;(P1650-1),$O$6:$O$3005,0)))</f>
        <v/>
      </c>
      <c r="H1650" s="87">
        <f>IF(G1650="","",MAX(0,G1650-F1650))</f>
        <v/>
      </c>
      <c r="I1650" s="95" t="n"/>
      <c r="J1650" s="87">
        <f>IF(D1650="","",IFERROR(INDEX(Eng_PAR,MATCH(D1650,Eng_Label,0)),""))</f>
        <v/>
      </c>
      <c r="K1650" s="97">
        <f>IF(OR(F1650="",J1650=""),"",F1650-J1650)</f>
        <v/>
      </c>
      <c r="L1650" s="86">
        <f>IF(OR(F1650="",J1650="",N(J1650)=0),"",IF(F1650/J1650&lt;=cfg_Crit,"CRITICAL",IF(F1650/J1650&lt;=cfg_Low,"LOW","OK")))</f>
        <v/>
      </c>
      <c r="M1650" s="98">
        <f>IF(B1650="","",DATE(YEAR(B1650),MONTH(B1650),1))</f>
        <v/>
      </c>
      <c r="N1650" s="86">
        <f>IF(OR(B1650="",D1650=""),"","CNT-"&amp;TEXT(ROW()-5,"00000"))</f>
        <v/>
      </c>
      <c r="O1650" s="86">
        <f>IF(P1650="","",D1650&amp;"|"&amp;P1650)</f>
        <v/>
      </c>
      <c r="P1650" s="86">
        <f>IF(OR(D1650="",F1650=""),"",COUNTIFS($D$6:D1650,D1650,$F$6:F1650,"&lt;&gt;"))</f>
        <v/>
      </c>
    </row>
    <row r="1651" ht="20" customHeight="1">
      <c r="B1651" s="93" t="n"/>
      <c r="C1651" s="94">
        <f>IF(B1651="","",WEEKNUM(B1651,21))</f>
        <v/>
      </c>
      <c r="D1651" s="95" t="n"/>
      <c r="E1651" s="86">
        <f>IF(D1651="","",IFERROR(INDEX(Eng_Item,MATCH(D1651,Eng_Label,0)),"not in list"))</f>
        <v/>
      </c>
      <c r="F1651" s="96" t="n"/>
      <c r="G1651" s="87">
        <f>IF(OR(P1651="",N(P1651)&lt;=1),"",INDEX($F$6:$F$3005,MATCH(D1651&amp;"|"&amp;(P1651-1),$O$6:$O$3005,0)))</f>
        <v/>
      </c>
      <c r="H1651" s="87">
        <f>IF(G1651="","",MAX(0,G1651-F1651))</f>
        <v/>
      </c>
      <c r="I1651" s="95" t="n"/>
      <c r="J1651" s="87">
        <f>IF(D1651="","",IFERROR(INDEX(Eng_PAR,MATCH(D1651,Eng_Label,0)),""))</f>
        <v/>
      </c>
      <c r="K1651" s="97">
        <f>IF(OR(F1651="",J1651=""),"",F1651-J1651)</f>
        <v/>
      </c>
      <c r="L1651" s="86">
        <f>IF(OR(F1651="",J1651="",N(J1651)=0),"",IF(F1651/J1651&lt;=cfg_Crit,"CRITICAL",IF(F1651/J1651&lt;=cfg_Low,"LOW","OK")))</f>
        <v/>
      </c>
      <c r="M1651" s="98">
        <f>IF(B1651="","",DATE(YEAR(B1651),MONTH(B1651),1))</f>
        <v/>
      </c>
      <c r="N1651" s="86">
        <f>IF(OR(B1651="",D1651=""),"","CNT-"&amp;TEXT(ROW()-5,"00000"))</f>
        <v/>
      </c>
      <c r="O1651" s="86">
        <f>IF(P1651="","",D1651&amp;"|"&amp;P1651)</f>
        <v/>
      </c>
      <c r="P1651" s="86">
        <f>IF(OR(D1651="",F1651=""),"",COUNTIFS($D$6:D1651,D1651,$F$6:F1651,"&lt;&gt;"))</f>
        <v/>
      </c>
    </row>
    <row r="1652" ht="20" customHeight="1">
      <c r="B1652" s="93" t="n"/>
      <c r="C1652" s="94">
        <f>IF(B1652="","",WEEKNUM(B1652,21))</f>
        <v/>
      </c>
      <c r="D1652" s="95" t="n"/>
      <c r="E1652" s="86">
        <f>IF(D1652="","",IFERROR(INDEX(Eng_Item,MATCH(D1652,Eng_Label,0)),"not in list"))</f>
        <v/>
      </c>
      <c r="F1652" s="96" t="n"/>
      <c r="G1652" s="87">
        <f>IF(OR(P1652="",N(P1652)&lt;=1),"",INDEX($F$6:$F$3005,MATCH(D1652&amp;"|"&amp;(P1652-1),$O$6:$O$3005,0)))</f>
        <v/>
      </c>
      <c r="H1652" s="87">
        <f>IF(G1652="","",MAX(0,G1652-F1652))</f>
        <v/>
      </c>
      <c r="I1652" s="95" t="n"/>
      <c r="J1652" s="87">
        <f>IF(D1652="","",IFERROR(INDEX(Eng_PAR,MATCH(D1652,Eng_Label,0)),""))</f>
        <v/>
      </c>
      <c r="K1652" s="97">
        <f>IF(OR(F1652="",J1652=""),"",F1652-J1652)</f>
        <v/>
      </c>
      <c r="L1652" s="86">
        <f>IF(OR(F1652="",J1652="",N(J1652)=0),"",IF(F1652/J1652&lt;=cfg_Crit,"CRITICAL",IF(F1652/J1652&lt;=cfg_Low,"LOW","OK")))</f>
        <v/>
      </c>
      <c r="M1652" s="98">
        <f>IF(B1652="","",DATE(YEAR(B1652),MONTH(B1652),1))</f>
        <v/>
      </c>
      <c r="N1652" s="86">
        <f>IF(OR(B1652="",D1652=""),"","CNT-"&amp;TEXT(ROW()-5,"00000"))</f>
        <v/>
      </c>
      <c r="O1652" s="86">
        <f>IF(P1652="","",D1652&amp;"|"&amp;P1652)</f>
        <v/>
      </c>
      <c r="P1652" s="86">
        <f>IF(OR(D1652="",F1652=""),"",COUNTIFS($D$6:D1652,D1652,$F$6:F1652,"&lt;&gt;"))</f>
        <v/>
      </c>
    </row>
    <row r="1653" ht="20" customHeight="1">
      <c r="B1653" s="93" t="n"/>
      <c r="C1653" s="94">
        <f>IF(B1653="","",WEEKNUM(B1653,21))</f>
        <v/>
      </c>
      <c r="D1653" s="95" t="n"/>
      <c r="E1653" s="86">
        <f>IF(D1653="","",IFERROR(INDEX(Eng_Item,MATCH(D1653,Eng_Label,0)),"not in list"))</f>
        <v/>
      </c>
      <c r="F1653" s="96" t="n"/>
      <c r="G1653" s="87">
        <f>IF(OR(P1653="",N(P1653)&lt;=1),"",INDEX($F$6:$F$3005,MATCH(D1653&amp;"|"&amp;(P1653-1),$O$6:$O$3005,0)))</f>
        <v/>
      </c>
      <c r="H1653" s="87">
        <f>IF(G1653="","",MAX(0,G1653-F1653))</f>
        <v/>
      </c>
      <c r="I1653" s="95" t="n"/>
      <c r="J1653" s="87">
        <f>IF(D1653="","",IFERROR(INDEX(Eng_PAR,MATCH(D1653,Eng_Label,0)),""))</f>
        <v/>
      </c>
      <c r="K1653" s="97">
        <f>IF(OR(F1653="",J1653=""),"",F1653-J1653)</f>
        <v/>
      </c>
      <c r="L1653" s="86">
        <f>IF(OR(F1653="",J1653="",N(J1653)=0),"",IF(F1653/J1653&lt;=cfg_Crit,"CRITICAL",IF(F1653/J1653&lt;=cfg_Low,"LOW","OK")))</f>
        <v/>
      </c>
      <c r="M1653" s="98">
        <f>IF(B1653="","",DATE(YEAR(B1653),MONTH(B1653),1))</f>
        <v/>
      </c>
      <c r="N1653" s="86">
        <f>IF(OR(B1653="",D1653=""),"","CNT-"&amp;TEXT(ROW()-5,"00000"))</f>
        <v/>
      </c>
      <c r="O1653" s="86">
        <f>IF(P1653="","",D1653&amp;"|"&amp;P1653)</f>
        <v/>
      </c>
      <c r="P1653" s="86">
        <f>IF(OR(D1653="",F1653=""),"",COUNTIFS($D$6:D1653,D1653,$F$6:F1653,"&lt;&gt;"))</f>
        <v/>
      </c>
    </row>
    <row r="1654" ht="20" customHeight="1">
      <c r="B1654" s="93" t="n"/>
      <c r="C1654" s="94">
        <f>IF(B1654="","",WEEKNUM(B1654,21))</f>
        <v/>
      </c>
      <c r="D1654" s="95" t="n"/>
      <c r="E1654" s="86">
        <f>IF(D1654="","",IFERROR(INDEX(Eng_Item,MATCH(D1654,Eng_Label,0)),"not in list"))</f>
        <v/>
      </c>
      <c r="F1654" s="96" t="n"/>
      <c r="G1654" s="87">
        <f>IF(OR(P1654="",N(P1654)&lt;=1),"",INDEX($F$6:$F$3005,MATCH(D1654&amp;"|"&amp;(P1654-1),$O$6:$O$3005,0)))</f>
        <v/>
      </c>
      <c r="H1654" s="87">
        <f>IF(G1654="","",MAX(0,G1654-F1654))</f>
        <v/>
      </c>
      <c r="I1654" s="95" t="n"/>
      <c r="J1654" s="87">
        <f>IF(D1654="","",IFERROR(INDEX(Eng_PAR,MATCH(D1654,Eng_Label,0)),""))</f>
        <v/>
      </c>
      <c r="K1654" s="97">
        <f>IF(OR(F1654="",J1654=""),"",F1654-J1654)</f>
        <v/>
      </c>
      <c r="L1654" s="86">
        <f>IF(OR(F1654="",J1654="",N(J1654)=0),"",IF(F1654/J1654&lt;=cfg_Crit,"CRITICAL",IF(F1654/J1654&lt;=cfg_Low,"LOW","OK")))</f>
        <v/>
      </c>
      <c r="M1654" s="98">
        <f>IF(B1654="","",DATE(YEAR(B1654),MONTH(B1654),1))</f>
        <v/>
      </c>
      <c r="N1654" s="86">
        <f>IF(OR(B1654="",D1654=""),"","CNT-"&amp;TEXT(ROW()-5,"00000"))</f>
        <v/>
      </c>
      <c r="O1654" s="86">
        <f>IF(P1654="","",D1654&amp;"|"&amp;P1654)</f>
        <v/>
      </c>
      <c r="P1654" s="86">
        <f>IF(OR(D1654="",F1654=""),"",COUNTIFS($D$6:D1654,D1654,$F$6:F1654,"&lt;&gt;"))</f>
        <v/>
      </c>
    </row>
    <row r="1655" ht="20" customHeight="1">
      <c r="B1655" s="93" t="n"/>
      <c r="C1655" s="94">
        <f>IF(B1655="","",WEEKNUM(B1655,21))</f>
        <v/>
      </c>
      <c r="D1655" s="95" t="n"/>
      <c r="E1655" s="86">
        <f>IF(D1655="","",IFERROR(INDEX(Eng_Item,MATCH(D1655,Eng_Label,0)),"not in list"))</f>
        <v/>
      </c>
      <c r="F1655" s="96" t="n"/>
      <c r="G1655" s="87">
        <f>IF(OR(P1655="",N(P1655)&lt;=1),"",INDEX($F$6:$F$3005,MATCH(D1655&amp;"|"&amp;(P1655-1),$O$6:$O$3005,0)))</f>
        <v/>
      </c>
      <c r="H1655" s="87">
        <f>IF(G1655="","",MAX(0,G1655-F1655))</f>
        <v/>
      </c>
      <c r="I1655" s="95" t="n"/>
      <c r="J1655" s="87">
        <f>IF(D1655="","",IFERROR(INDEX(Eng_PAR,MATCH(D1655,Eng_Label,0)),""))</f>
        <v/>
      </c>
      <c r="K1655" s="97">
        <f>IF(OR(F1655="",J1655=""),"",F1655-J1655)</f>
        <v/>
      </c>
      <c r="L1655" s="86">
        <f>IF(OR(F1655="",J1655="",N(J1655)=0),"",IF(F1655/J1655&lt;=cfg_Crit,"CRITICAL",IF(F1655/J1655&lt;=cfg_Low,"LOW","OK")))</f>
        <v/>
      </c>
      <c r="M1655" s="98">
        <f>IF(B1655="","",DATE(YEAR(B1655),MONTH(B1655),1))</f>
        <v/>
      </c>
      <c r="N1655" s="86">
        <f>IF(OR(B1655="",D1655=""),"","CNT-"&amp;TEXT(ROW()-5,"00000"))</f>
        <v/>
      </c>
      <c r="O1655" s="86">
        <f>IF(P1655="","",D1655&amp;"|"&amp;P1655)</f>
        <v/>
      </c>
      <c r="P1655" s="86">
        <f>IF(OR(D1655="",F1655=""),"",COUNTIFS($D$6:D1655,D1655,$F$6:F1655,"&lt;&gt;"))</f>
        <v/>
      </c>
    </row>
    <row r="1656" ht="20" customHeight="1">
      <c r="B1656" s="93" t="n"/>
      <c r="C1656" s="94">
        <f>IF(B1656="","",WEEKNUM(B1656,21))</f>
        <v/>
      </c>
      <c r="D1656" s="95" t="n"/>
      <c r="E1656" s="86">
        <f>IF(D1656="","",IFERROR(INDEX(Eng_Item,MATCH(D1656,Eng_Label,0)),"not in list"))</f>
        <v/>
      </c>
      <c r="F1656" s="96" t="n"/>
      <c r="G1656" s="87">
        <f>IF(OR(P1656="",N(P1656)&lt;=1),"",INDEX($F$6:$F$3005,MATCH(D1656&amp;"|"&amp;(P1656-1),$O$6:$O$3005,0)))</f>
        <v/>
      </c>
      <c r="H1656" s="87">
        <f>IF(G1656="","",MAX(0,G1656-F1656))</f>
        <v/>
      </c>
      <c r="I1656" s="95" t="n"/>
      <c r="J1656" s="87">
        <f>IF(D1656="","",IFERROR(INDEX(Eng_PAR,MATCH(D1656,Eng_Label,0)),""))</f>
        <v/>
      </c>
      <c r="K1656" s="97">
        <f>IF(OR(F1656="",J1656=""),"",F1656-J1656)</f>
        <v/>
      </c>
      <c r="L1656" s="86">
        <f>IF(OR(F1656="",J1656="",N(J1656)=0),"",IF(F1656/J1656&lt;=cfg_Crit,"CRITICAL",IF(F1656/J1656&lt;=cfg_Low,"LOW","OK")))</f>
        <v/>
      </c>
      <c r="M1656" s="98">
        <f>IF(B1656="","",DATE(YEAR(B1656),MONTH(B1656),1))</f>
        <v/>
      </c>
      <c r="N1656" s="86">
        <f>IF(OR(B1656="",D1656=""),"","CNT-"&amp;TEXT(ROW()-5,"00000"))</f>
        <v/>
      </c>
      <c r="O1656" s="86">
        <f>IF(P1656="","",D1656&amp;"|"&amp;P1656)</f>
        <v/>
      </c>
      <c r="P1656" s="86">
        <f>IF(OR(D1656="",F1656=""),"",COUNTIFS($D$6:D1656,D1656,$F$6:F1656,"&lt;&gt;"))</f>
        <v/>
      </c>
    </row>
    <row r="1657" ht="20" customHeight="1">
      <c r="B1657" s="93" t="n"/>
      <c r="C1657" s="94">
        <f>IF(B1657="","",WEEKNUM(B1657,21))</f>
        <v/>
      </c>
      <c r="D1657" s="95" t="n"/>
      <c r="E1657" s="86">
        <f>IF(D1657="","",IFERROR(INDEX(Eng_Item,MATCH(D1657,Eng_Label,0)),"not in list"))</f>
        <v/>
      </c>
      <c r="F1657" s="96" t="n"/>
      <c r="G1657" s="87">
        <f>IF(OR(P1657="",N(P1657)&lt;=1),"",INDEX($F$6:$F$3005,MATCH(D1657&amp;"|"&amp;(P1657-1),$O$6:$O$3005,0)))</f>
        <v/>
      </c>
      <c r="H1657" s="87">
        <f>IF(G1657="","",MAX(0,G1657-F1657))</f>
        <v/>
      </c>
      <c r="I1657" s="95" t="n"/>
      <c r="J1657" s="87">
        <f>IF(D1657="","",IFERROR(INDEX(Eng_PAR,MATCH(D1657,Eng_Label,0)),""))</f>
        <v/>
      </c>
      <c r="K1657" s="97">
        <f>IF(OR(F1657="",J1657=""),"",F1657-J1657)</f>
        <v/>
      </c>
      <c r="L1657" s="86">
        <f>IF(OR(F1657="",J1657="",N(J1657)=0),"",IF(F1657/J1657&lt;=cfg_Crit,"CRITICAL",IF(F1657/J1657&lt;=cfg_Low,"LOW","OK")))</f>
        <v/>
      </c>
      <c r="M1657" s="98">
        <f>IF(B1657="","",DATE(YEAR(B1657),MONTH(B1657),1))</f>
        <v/>
      </c>
      <c r="N1657" s="86">
        <f>IF(OR(B1657="",D1657=""),"","CNT-"&amp;TEXT(ROW()-5,"00000"))</f>
        <v/>
      </c>
      <c r="O1657" s="86">
        <f>IF(P1657="","",D1657&amp;"|"&amp;P1657)</f>
        <v/>
      </c>
      <c r="P1657" s="86">
        <f>IF(OR(D1657="",F1657=""),"",COUNTIFS($D$6:D1657,D1657,$F$6:F1657,"&lt;&gt;"))</f>
        <v/>
      </c>
    </row>
    <row r="1658" ht="20" customHeight="1">
      <c r="B1658" s="93" t="n"/>
      <c r="C1658" s="94">
        <f>IF(B1658="","",WEEKNUM(B1658,21))</f>
        <v/>
      </c>
      <c r="D1658" s="95" t="n"/>
      <c r="E1658" s="86">
        <f>IF(D1658="","",IFERROR(INDEX(Eng_Item,MATCH(D1658,Eng_Label,0)),"not in list"))</f>
        <v/>
      </c>
      <c r="F1658" s="96" t="n"/>
      <c r="G1658" s="87">
        <f>IF(OR(P1658="",N(P1658)&lt;=1),"",INDEX($F$6:$F$3005,MATCH(D1658&amp;"|"&amp;(P1658-1),$O$6:$O$3005,0)))</f>
        <v/>
      </c>
      <c r="H1658" s="87">
        <f>IF(G1658="","",MAX(0,G1658-F1658))</f>
        <v/>
      </c>
      <c r="I1658" s="95" t="n"/>
      <c r="J1658" s="87">
        <f>IF(D1658="","",IFERROR(INDEX(Eng_PAR,MATCH(D1658,Eng_Label,0)),""))</f>
        <v/>
      </c>
      <c r="K1658" s="97">
        <f>IF(OR(F1658="",J1658=""),"",F1658-J1658)</f>
        <v/>
      </c>
      <c r="L1658" s="86">
        <f>IF(OR(F1658="",J1658="",N(J1658)=0),"",IF(F1658/J1658&lt;=cfg_Crit,"CRITICAL",IF(F1658/J1658&lt;=cfg_Low,"LOW","OK")))</f>
        <v/>
      </c>
      <c r="M1658" s="98">
        <f>IF(B1658="","",DATE(YEAR(B1658),MONTH(B1658),1))</f>
        <v/>
      </c>
      <c r="N1658" s="86">
        <f>IF(OR(B1658="",D1658=""),"","CNT-"&amp;TEXT(ROW()-5,"00000"))</f>
        <v/>
      </c>
      <c r="O1658" s="86">
        <f>IF(P1658="","",D1658&amp;"|"&amp;P1658)</f>
        <v/>
      </c>
      <c r="P1658" s="86">
        <f>IF(OR(D1658="",F1658=""),"",COUNTIFS($D$6:D1658,D1658,$F$6:F1658,"&lt;&gt;"))</f>
        <v/>
      </c>
    </row>
    <row r="1659" ht="20" customHeight="1">
      <c r="B1659" s="93" t="n"/>
      <c r="C1659" s="94">
        <f>IF(B1659="","",WEEKNUM(B1659,21))</f>
        <v/>
      </c>
      <c r="D1659" s="95" t="n"/>
      <c r="E1659" s="86">
        <f>IF(D1659="","",IFERROR(INDEX(Eng_Item,MATCH(D1659,Eng_Label,0)),"not in list"))</f>
        <v/>
      </c>
      <c r="F1659" s="96" t="n"/>
      <c r="G1659" s="87">
        <f>IF(OR(P1659="",N(P1659)&lt;=1),"",INDEX($F$6:$F$3005,MATCH(D1659&amp;"|"&amp;(P1659-1),$O$6:$O$3005,0)))</f>
        <v/>
      </c>
      <c r="H1659" s="87">
        <f>IF(G1659="","",MAX(0,G1659-F1659))</f>
        <v/>
      </c>
      <c r="I1659" s="95" t="n"/>
      <c r="J1659" s="87">
        <f>IF(D1659="","",IFERROR(INDEX(Eng_PAR,MATCH(D1659,Eng_Label,0)),""))</f>
        <v/>
      </c>
      <c r="K1659" s="97">
        <f>IF(OR(F1659="",J1659=""),"",F1659-J1659)</f>
        <v/>
      </c>
      <c r="L1659" s="86">
        <f>IF(OR(F1659="",J1659="",N(J1659)=0),"",IF(F1659/J1659&lt;=cfg_Crit,"CRITICAL",IF(F1659/J1659&lt;=cfg_Low,"LOW","OK")))</f>
        <v/>
      </c>
      <c r="M1659" s="98">
        <f>IF(B1659="","",DATE(YEAR(B1659),MONTH(B1659),1))</f>
        <v/>
      </c>
      <c r="N1659" s="86">
        <f>IF(OR(B1659="",D1659=""),"","CNT-"&amp;TEXT(ROW()-5,"00000"))</f>
        <v/>
      </c>
      <c r="O1659" s="86">
        <f>IF(P1659="","",D1659&amp;"|"&amp;P1659)</f>
        <v/>
      </c>
      <c r="P1659" s="86">
        <f>IF(OR(D1659="",F1659=""),"",COUNTIFS($D$6:D1659,D1659,$F$6:F1659,"&lt;&gt;"))</f>
        <v/>
      </c>
    </row>
    <row r="1660" ht="20" customHeight="1">
      <c r="B1660" s="93" t="n"/>
      <c r="C1660" s="94">
        <f>IF(B1660="","",WEEKNUM(B1660,21))</f>
        <v/>
      </c>
      <c r="D1660" s="95" t="n"/>
      <c r="E1660" s="86">
        <f>IF(D1660="","",IFERROR(INDEX(Eng_Item,MATCH(D1660,Eng_Label,0)),"not in list"))</f>
        <v/>
      </c>
      <c r="F1660" s="96" t="n"/>
      <c r="G1660" s="87">
        <f>IF(OR(P1660="",N(P1660)&lt;=1),"",INDEX($F$6:$F$3005,MATCH(D1660&amp;"|"&amp;(P1660-1),$O$6:$O$3005,0)))</f>
        <v/>
      </c>
      <c r="H1660" s="87">
        <f>IF(G1660="","",MAX(0,G1660-F1660))</f>
        <v/>
      </c>
      <c r="I1660" s="95" t="n"/>
      <c r="J1660" s="87">
        <f>IF(D1660="","",IFERROR(INDEX(Eng_PAR,MATCH(D1660,Eng_Label,0)),""))</f>
        <v/>
      </c>
      <c r="K1660" s="97">
        <f>IF(OR(F1660="",J1660=""),"",F1660-J1660)</f>
        <v/>
      </c>
      <c r="L1660" s="86">
        <f>IF(OR(F1660="",J1660="",N(J1660)=0),"",IF(F1660/J1660&lt;=cfg_Crit,"CRITICAL",IF(F1660/J1660&lt;=cfg_Low,"LOW","OK")))</f>
        <v/>
      </c>
      <c r="M1660" s="98">
        <f>IF(B1660="","",DATE(YEAR(B1660),MONTH(B1660),1))</f>
        <v/>
      </c>
      <c r="N1660" s="86">
        <f>IF(OR(B1660="",D1660=""),"","CNT-"&amp;TEXT(ROW()-5,"00000"))</f>
        <v/>
      </c>
      <c r="O1660" s="86">
        <f>IF(P1660="","",D1660&amp;"|"&amp;P1660)</f>
        <v/>
      </c>
      <c r="P1660" s="86">
        <f>IF(OR(D1660="",F1660=""),"",COUNTIFS($D$6:D1660,D1660,$F$6:F1660,"&lt;&gt;"))</f>
        <v/>
      </c>
    </row>
    <row r="1661" ht="20" customHeight="1">
      <c r="B1661" s="93" t="n"/>
      <c r="C1661" s="94">
        <f>IF(B1661="","",WEEKNUM(B1661,21))</f>
        <v/>
      </c>
      <c r="D1661" s="95" t="n"/>
      <c r="E1661" s="86">
        <f>IF(D1661="","",IFERROR(INDEX(Eng_Item,MATCH(D1661,Eng_Label,0)),"not in list"))</f>
        <v/>
      </c>
      <c r="F1661" s="96" t="n"/>
      <c r="G1661" s="87">
        <f>IF(OR(P1661="",N(P1661)&lt;=1),"",INDEX($F$6:$F$3005,MATCH(D1661&amp;"|"&amp;(P1661-1),$O$6:$O$3005,0)))</f>
        <v/>
      </c>
      <c r="H1661" s="87">
        <f>IF(G1661="","",MAX(0,G1661-F1661))</f>
        <v/>
      </c>
      <c r="I1661" s="95" t="n"/>
      <c r="J1661" s="87">
        <f>IF(D1661="","",IFERROR(INDEX(Eng_PAR,MATCH(D1661,Eng_Label,0)),""))</f>
        <v/>
      </c>
      <c r="K1661" s="97">
        <f>IF(OR(F1661="",J1661=""),"",F1661-J1661)</f>
        <v/>
      </c>
      <c r="L1661" s="86">
        <f>IF(OR(F1661="",J1661="",N(J1661)=0),"",IF(F1661/J1661&lt;=cfg_Crit,"CRITICAL",IF(F1661/J1661&lt;=cfg_Low,"LOW","OK")))</f>
        <v/>
      </c>
      <c r="M1661" s="98">
        <f>IF(B1661="","",DATE(YEAR(B1661),MONTH(B1661),1))</f>
        <v/>
      </c>
      <c r="N1661" s="86">
        <f>IF(OR(B1661="",D1661=""),"","CNT-"&amp;TEXT(ROW()-5,"00000"))</f>
        <v/>
      </c>
      <c r="O1661" s="86">
        <f>IF(P1661="","",D1661&amp;"|"&amp;P1661)</f>
        <v/>
      </c>
      <c r="P1661" s="86">
        <f>IF(OR(D1661="",F1661=""),"",COUNTIFS($D$6:D1661,D1661,$F$6:F1661,"&lt;&gt;"))</f>
        <v/>
      </c>
    </row>
    <row r="1662" ht="20" customHeight="1">
      <c r="B1662" s="93" t="n"/>
      <c r="C1662" s="94">
        <f>IF(B1662="","",WEEKNUM(B1662,21))</f>
        <v/>
      </c>
      <c r="D1662" s="95" t="n"/>
      <c r="E1662" s="86">
        <f>IF(D1662="","",IFERROR(INDEX(Eng_Item,MATCH(D1662,Eng_Label,0)),"not in list"))</f>
        <v/>
      </c>
      <c r="F1662" s="96" t="n"/>
      <c r="G1662" s="87">
        <f>IF(OR(P1662="",N(P1662)&lt;=1),"",INDEX($F$6:$F$3005,MATCH(D1662&amp;"|"&amp;(P1662-1),$O$6:$O$3005,0)))</f>
        <v/>
      </c>
      <c r="H1662" s="87">
        <f>IF(G1662="","",MAX(0,G1662-F1662))</f>
        <v/>
      </c>
      <c r="I1662" s="95" t="n"/>
      <c r="J1662" s="87">
        <f>IF(D1662="","",IFERROR(INDEX(Eng_PAR,MATCH(D1662,Eng_Label,0)),""))</f>
        <v/>
      </c>
      <c r="K1662" s="97">
        <f>IF(OR(F1662="",J1662=""),"",F1662-J1662)</f>
        <v/>
      </c>
      <c r="L1662" s="86">
        <f>IF(OR(F1662="",J1662="",N(J1662)=0),"",IF(F1662/J1662&lt;=cfg_Crit,"CRITICAL",IF(F1662/J1662&lt;=cfg_Low,"LOW","OK")))</f>
        <v/>
      </c>
      <c r="M1662" s="98">
        <f>IF(B1662="","",DATE(YEAR(B1662),MONTH(B1662),1))</f>
        <v/>
      </c>
      <c r="N1662" s="86">
        <f>IF(OR(B1662="",D1662=""),"","CNT-"&amp;TEXT(ROW()-5,"00000"))</f>
        <v/>
      </c>
      <c r="O1662" s="86">
        <f>IF(P1662="","",D1662&amp;"|"&amp;P1662)</f>
        <v/>
      </c>
      <c r="P1662" s="86">
        <f>IF(OR(D1662="",F1662=""),"",COUNTIFS($D$6:D1662,D1662,$F$6:F1662,"&lt;&gt;"))</f>
        <v/>
      </c>
    </row>
    <row r="1663" ht="20" customHeight="1">
      <c r="B1663" s="93" t="n"/>
      <c r="C1663" s="94">
        <f>IF(B1663="","",WEEKNUM(B1663,21))</f>
        <v/>
      </c>
      <c r="D1663" s="95" t="n"/>
      <c r="E1663" s="86">
        <f>IF(D1663="","",IFERROR(INDEX(Eng_Item,MATCH(D1663,Eng_Label,0)),"not in list"))</f>
        <v/>
      </c>
      <c r="F1663" s="96" t="n"/>
      <c r="G1663" s="87">
        <f>IF(OR(P1663="",N(P1663)&lt;=1),"",INDEX($F$6:$F$3005,MATCH(D1663&amp;"|"&amp;(P1663-1),$O$6:$O$3005,0)))</f>
        <v/>
      </c>
      <c r="H1663" s="87">
        <f>IF(G1663="","",MAX(0,G1663-F1663))</f>
        <v/>
      </c>
      <c r="I1663" s="95" t="n"/>
      <c r="J1663" s="87">
        <f>IF(D1663="","",IFERROR(INDEX(Eng_PAR,MATCH(D1663,Eng_Label,0)),""))</f>
        <v/>
      </c>
      <c r="K1663" s="97">
        <f>IF(OR(F1663="",J1663=""),"",F1663-J1663)</f>
        <v/>
      </c>
      <c r="L1663" s="86">
        <f>IF(OR(F1663="",J1663="",N(J1663)=0),"",IF(F1663/J1663&lt;=cfg_Crit,"CRITICAL",IF(F1663/J1663&lt;=cfg_Low,"LOW","OK")))</f>
        <v/>
      </c>
      <c r="M1663" s="98">
        <f>IF(B1663="","",DATE(YEAR(B1663),MONTH(B1663),1))</f>
        <v/>
      </c>
      <c r="N1663" s="86">
        <f>IF(OR(B1663="",D1663=""),"","CNT-"&amp;TEXT(ROW()-5,"00000"))</f>
        <v/>
      </c>
      <c r="O1663" s="86">
        <f>IF(P1663="","",D1663&amp;"|"&amp;P1663)</f>
        <v/>
      </c>
      <c r="P1663" s="86">
        <f>IF(OR(D1663="",F1663=""),"",COUNTIFS($D$6:D1663,D1663,$F$6:F1663,"&lt;&gt;"))</f>
        <v/>
      </c>
    </row>
    <row r="1664" ht="20" customHeight="1">
      <c r="B1664" s="93" t="n"/>
      <c r="C1664" s="94">
        <f>IF(B1664="","",WEEKNUM(B1664,21))</f>
        <v/>
      </c>
      <c r="D1664" s="95" t="n"/>
      <c r="E1664" s="86">
        <f>IF(D1664="","",IFERROR(INDEX(Eng_Item,MATCH(D1664,Eng_Label,0)),"not in list"))</f>
        <v/>
      </c>
      <c r="F1664" s="96" t="n"/>
      <c r="G1664" s="87">
        <f>IF(OR(P1664="",N(P1664)&lt;=1),"",INDEX($F$6:$F$3005,MATCH(D1664&amp;"|"&amp;(P1664-1),$O$6:$O$3005,0)))</f>
        <v/>
      </c>
      <c r="H1664" s="87">
        <f>IF(G1664="","",MAX(0,G1664-F1664))</f>
        <v/>
      </c>
      <c r="I1664" s="95" t="n"/>
      <c r="J1664" s="87">
        <f>IF(D1664="","",IFERROR(INDEX(Eng_PAR,MATCH(D1664,Eng_Label,0)),""))</f>
        <v/>
      </c>
      <c r="K1664" s="97">
        <f>IF(OR(F1664="",J1664=""),"",F1664-J1664)</f>
        <v/>
      </c>
      <c r="L1664" s="86">
        <f>IF(OR(F1664="",J1664="",N(J1664)=0),"",IF(F1664/J1664&lt;=cfg_Crit,"CRITICAL",IF(F1664/J1664&lt;=cfg_Low,"LOW","OK")))</f>
        <v/>
      </c>
      <c r="M1664" s="98">
        <f>IF(B1664="","",DATE(YEAR(B1664),MONTH(B1664),1))</f>
        <v/>
      </c>
      <c r="N1664" s="86">
        <f>IF(OR(B1664="",D1664=""),"","CNT-"&amp;TEXT(ROW()-5,"00000"))</f>
        <v/>
      </c>
      <c r="O1664" s="86">
        <f>IF(P1664="","",D1664&amp;"|"&amp;P1664)</f>
        <v/>
      </c>
      <c r="P1664" s="86">
        <f>IF(OR(D1664="",F1664=""),"",COUNTIFS($D$6:D1664,D1664,$F$6:F1664,"&lt;&gt;"))</f>
        <v/>
      </c>
    </row>
    <row r="1665" ht="20" customHeight="1">
      <c r="B1665" s="93" t="n"/>
      <c r="C1665" s="94">
        <f>IF(B1665="","",WEEKNUM(B1665,21))</f>
        <v/>
      </c>
      <c r="D1665" s="95" t="n"/>
      <c r="E1665" s="86">
        <f>IF(D1665="","",IFERROR(INDEX(Eng_Item,MATCH(D1665,Eng_Label,0)),"not in list"))</f>
        <v/>
      </c>
      <c r="F1665" s="96" t="n"/>
      <c r="G1665" s="87">
        <f>IF(OR(P1665="",N(P1665)&lt;=1),"",INDEX($F$6:$F$3005,MATCH(D1665&amp;"|"&amp;(P1665-1),$O$6:$O$3005,0)))</f>
        <v/>
      </c>
      <c r="H1665" s="87">
        <f>IF(G1665="","",MAX(0,G1665-F1665))</f>
        <v/>
      </c>
      <c r="I1665" s="95" t="n"/>
      <c r="J1665" s="87">
        <f>IF(D1665="","",IFERROR(INDEX(Eng_PAR,MATCH(D1665,Eng_Label,0)),""))</f>
        <v/>
      </c>
      <c r="K1665" s="97">
        <f>IF(OR(F1665="",J1665=""),"",F1665-J1665)</f>
        <v/>
      </c>
      <c r="L1665" s="86">
        <f>IF(OR(F1665="",J1665="",N(J1665)=0),"",IF(F1665/J1665&lt;=cfg_Crit,"CRITICAL",IF(F1665/J1665&lt;=cfg_Low,"LOW","OK")))</f>
        <v/>
      </c>
      <c r="M1665" s="98">
        <f>IF(B1665="","",DATE(YEAR(B1665),MONTH(B1665),1))</f>
        <v/>
      </c>
      <c r="N1665" s="86">
        <f>IF(OR(B1665="",D1665=""),"","CNT-"&amp;TEXT(ROW()-5,"00000"))</f>
        <v/>
      </c>
      <c r="O1665" s="86">
        <f>IF(P1665="","",D1665&amp;"|"&amp;P1665)</f>
        <v/>
      </c>
      <c r="P1665" s="86">
        <f>IF(OR(D1665="",F1665=""),"",COUNTIFS($D$6:D1665,D1665,$F$6:F1665,"&lt;&gt;"))</f>
        <v/>
      </c>
    </row>
    <row r="1666" ht="20" customHeight="1">
      <c r="B1666" s="93" t="n"/>
      <c r="C1666" s="94">
        <f>IF(B1666="","",WEEKNUM(B1666,21))</f>
        <v/>
      </c>
      <c r="D1666" s="95" t="n"/>
      <c r="E1666" s="86">
        <f>IF(D1666="","",IFERROR(INDEX(Eng_Item,MATCH(D1666,Eng_Label,0)),"not in list"))</f>
        <v/>
      </c>
      <c r="F1666" s="96" t="n"/>
      <c r="G1666" s="87">
        <f>IF(OR(P1666="",N(P1666)&lt;=1),"",INDEX($F$6:$F$3005,MATCH(D1666&amp;"|"&amp;(P1666-1),$O$6:$O$3005,0)))</f>
        <v/>
      </c>
      <c r="H1666" s="87">
        <f>IF(G1666="","",MAX(0,G1666-F1666))</f>
        <v/>
      </c>
      <c r="I1666" s="95" t="n"/>
      <c r="J1666" s="87">
        <f>IF(D1666="","",IFERROR(INDEX(Eng_PAR,MATCH(D1666,Eng_Label,0)),""))</f>
        <v/>
      </c>
      <c r="K1666" s="97">
        <f>IF(OR(F1666="",J1666=""),"",F1666-J1666)</f>
        <v/>
      </c>
      <c r="L1666" s="86">
        <f>IF(OR(F1666="",J1666="",N(J1666)=0),"",IF(F1666/J1666&lt;=cfg_Crit,"CRITICAL",IF(F1666/J1666&lt;=cfg_Low,"LOW","OK")))</f>
        <v/>
      </c>
      <c r="M1666" s="98">
        <f>IF(B1666="","",DATE(YEAR(B1666),MONTH(B1666),1))</f>
        <v/>
      </c>
      <c r="N1666" s="86">
        <f>IF(OR(B1666="",D1666=""),"","CNT-"&amp;TEXT(ROW()-5,"00000"))</f>
        <v/>
      </c>
      <c r="O1666" s="86">
        <f>IF(P1666="","",D1666&amp;"|"&amp;P1666)</f>
        <v/>
      </c>
      <c r="P1666" s="86">
        <f>IF(OR(D1666="",F1666=""),"",COUNTIFS($D$6:D1666,D1666,$F$6:F1666,"&lt;&gt;"))</f>
        <v/>
      </c>
    </row>
    <row r="1667" ht="20" customHeight="1">
      <c r="B1667" s="93" t="n"/>
      <c r="C1667" s="94">
        <f>IF(B1667="","",WEEKNUM(B1667,21))</f>
        <v/>
      </c>
      <c r="D1667" s="95" t="n"/>
      <c r="E1667" s="86">
        <f>IF(D1667="","",IFERROR(INDEX(Eng_Item,MATCH(D1667,Eng_Label,0)),"not in list"))</f>
        <v/>
      </c>
      <c r="F1667" s="96" t="n"/>
      <c r="G1667" s="87">
        <f>IF(OR(P1667="",N(P1667)&lt;=1),"",INDEX($F$6:$F$3005,MATCH(D1667&amp;"|"&amp;(P1667-1),$O$6:$O$3005,0)))</f>
        <v/>
      </c>
      <c r="H1667" s="87">
        <f>IF(G1667="","",MAX(0,G1667-F1667))</f>
        <v/>
      </c>
      <c r="I1667" s="95" t="n"/>
      <c r="J1667" s="87">
        <f>IF(D1667="","",IFERROR(INDEX(Eng_PAR,MATCH(D1667,Eng_Label,0)),""))</f>
        <v/>
      </c>
      <c r="K1667" s="97">
        <f>IF(OR(F1667="",J1667=""),"",F1667-J1667)</f>
        <v/>
      </c>
      <c r="L1667" s="86">
        <f>IF(OR(F1667="",J1667="",N(J1667)=0),"",IF(F1667/J1667&lt;=cfg_Crit,"CRITICAL",IF(F1667/J1667&lt;=cfg_Low,"LOW","OK")))</f>
        <v/>
      </c>
      <c r="M1667" s="98">
        <f>IF(B1667="","",DATE(YEAR(B1667),MONTH(B1667),1))</f>
        <v/>
      </c>
      <c r="N1667" s="86">
        <f>IF(OR(B1667="",D1667=""),"","CNT-"&amp;TEXT(ROW()-5,"00000"))</f>
        <v/>
      </c>
      <c r="O1667" s="86">
        <f>IF(P1667="","",D1667&amp;"|"&amp;P1667)</f>
        <v/>
      </c>
      <c r="P1667" s="86">
        <f>IF(OR(D1667="",F1667=""),"",COUNTIFS($D$6:D1667,D1667,$F$6:F1667,"&lt;&gt;"))</f>
        <v/>
      </c>
    </row>
    <row r="1668" ht="20" customHeight="1">
      <c r="B1668" s="93" t="n"/>
      <c r="C1668" s="94">
        <f>IF(B1668="","",WEEKNUM(B1668,21))</f>
        <v/>
      </c>
      <c r="D1668" s="95" t="n"/>
      <c r="E1668" s="86">
        <f>IF(D1668="","",IFERROR(INDEX(Eng_Item,MATCH(D1668,Eng_Label,0)),"not in list"))</f>
        <v/>
      </c>
      <c r="F1668" s="96" t="n"/>
      <c r="G1668" s="87">
        <f>IF(OR(P1668="",N(P1668)&lt;=1),"",INDEX($F$6:$F$3005,MATCH(D1668&amp;"|"&amp;(P1668-1),$O$6:$O$3005,0)))</f>
        <v/>
      </c>
      <c r="H1668" s="87">
        <f>IF(G1668="","",MAX(0,G1668-F1668))</f>
        <v/>
      </c>
      <c r="I1668" s="95" t="n"/>
      <c r="J1668" s="87">
        <f>IF(D1668="","",IFERROR(INDEX(Eng_PAR,MATCH(D1668,Eng_Label,0)),""))</f>
        <v/>
      </c>
      <c r="K1668" s="97">
        <f>IF(OR(F1668="",J1668=""),"",F1668-J1668)</f>
        <v/>
      </c>
      <c r="L1668" s="86">
        <f>IF(OR(F1668="",J1668="",N(J1668)=0),"",IF(F1668/J1668&lt;=cfg_Crit,"CRITICAL",IF(F1668/J1668&lt;=cfg_Low,"LOW","OK")))</f>
        <v/>
      </c>
      <c r="M1668" s="98">
        <f>IF(B1668="","",DATE(YEAR(B1668),MONTH(B1668),1))</f>
        <v/>
      </c>
      <c r="N1668" s="86">
        <f>IF(OR(B1668="",D1668=""),"","CNT-"&amp;TEXT(ROW()-5,"00000"))</f>
        <v/>
      </c>
      <c r="O1668" s="86">
        <f>IF(P1668="","",D1668&amp;"|"&amp;P1668)</f>
        <v/>
      </c>
      <c r="P1668" s="86">
        <f>IF(OR(D1668="",F1668=""),"",COUNTIFS($D$6:D1668,D1668,$F$6:F1668,"&lt;&gt;"))</f>
        <v/>
      </c>
    </row>
    <row r="1669" ht="20" customHeight="1">
      <c r="B1669" s="93" t="n"/>
      <c r="C1669" s="94">
        <f>IF(B1669="","",WEEKNUM(B1669,21))</f>
        <v/>
      </c>
      <c r="D1669" s="95" t="n"/>
      <c r="E1669" s="86">
        <f>IF(D1669="","",IFERROR(INDEX(Eng_Item,MATCH(D1669,Eng_Label,0)),"not in list"))</f>
        <v/>
      </c>
      <c r="F1669" s="96" t="n"/>
      <c r="G1669" s="87">
        <f>IF(OR(P1669="",N(P1669)&lt;=1),"",INDEX($F$6:$F$3005,MATCH(D1669&amp;"|"&amp;(P1669-1),$O$6:$O$3005,0)))</f>
        <v/>
      </c>
      <c r="H1669" s="87">
        <f>IF(G1669="","",MAX(0,G1669-F1669))</f>
        <v/>
      </c>
      <c r="I1669" s="95" t="n"/>
      <c r="J1669" s="87">
        <f>IF(D1669="","",IFERROR(INDEX(Eng_PAR,MATCH(D1669,Eng_Label,0)),""))</f>
        <v/>
      </c>
      <c r="K1669" s="97">
        <f>IF(OR(F1669="",J1669=""),"",F1669-J1669)</f>
        <v/>
      </c>
      <c r="L1669" s="86">
        <f>IF(OR(F1669="",J1669="",N(J1669)=0),"",IF(F1669/J1669&lt;=cfg_Crit,"CRITICAL",IF(F1669/J1669&lt;=cfg_Low,"LOW","OK")))</f>
        <v/>
      </c>
      <c r="M1669" s="98">
        <f>IF(B1669="","",DATE(YEAR(B1669),MONTH(B1669),1))</f>
        <v/>
      </c>
      <c r="N1669" s="86">
        <f>IF(OR(B1669="",D1669=""),"","CNT-"&amp;TEXT(ROW()-5,"00000"))</f>
        <v/>
      </c>
      <c r="O1669" s="86">
        <f>IF(P1669="","",D1669&amp;"|"&amp;P1669)</f>
        <v/>
      </c>
      <c r="P1669" s="86">
        <f>IF(OR(D1669="",F1669=""),"",COUNTIFS($D$6:D1669,D1669,$F$6:F1669,"&lt;&gt;"))</f>
        <v/>
      </c>
    </row>
    <row r="1670" ht="20" customHeight="1">
      <c r="B1670" s="93" t="n"/>
      <c r="C1670" s="94">
        <f>IF(B1670="","",WEEKNUM(B1670,21))</f>
        <v/>
      </c>
      <c r="D1670" s="95" t="n"/>
      <c r="E1670" s="86">
        <f>IF(D1670="","",IFERROR(INDEX(Eng_Item,MATCH(D1670,Eng_Label,0)),"not in list"))</f>
        <v/>
      </c>
      <c r="F1670" s="96" t="n"/>
      <c r="G1670" s="87">
        <f>IF(OR(P1670="",N(P1670)&lt;=1),"",INDEX($F$6:$F$3005,MATCH(D1670&amp;"|"&amp;(P1670-1),$O$6:$O$3005,0)))</f>
        <v/>
      </c>
      <c r="H1670" s="87">
        <f>IF(G1670="","",MAX(0,G1670-F1670))</f>
        <v/>
      </c>
      <c r="I1670" s="95" t="n"/>
      <c r="J1670" s="87">
        <f>IF(D1670="","",IFERROR(INDEX(Eng_PAR,MATCH(D1670,Eng_Label,0)),""))</f>
        <v/>
      </c>
      <c r="K1670" s="97">
        <f>IF(OR(F1670="",J1670=""),"",F1670-J1670)</f>
        <v/>
      </c>
      <c r="L1670" s="86">
        <f>IF(OR(F1670="",J1670="",N(J1670)=0),"",IF(F1670/J1670&lt;=cfg_Crit,"CRITICAL",IF(F1670/J1670&lt;=cfg_Low,"LOW","OK")))</f>
        <v/>
      </c>
      <c r="M1670" s="98">
        <f>IF(B1670="","",DATE(YEAR(B1670),MONTH(B1670),1))</f>
        <v/>
      </c>
      <c r="N1670" s="86">
        <f>IF(OR(B1670="",D1670=""),"","CNT-"&amp;TEXT(ROW()-5,"00000"))</f>
        <v/>
      </c>
      <c r="O1670" s="86">
        <f>IF(P1670="","",D1670&amp;"|"&amp;P1670)</f>
        <v/>
      </c>
      <c r="P1670" s="86">
        <f>IF(OR(D1670="",F1670=""),"",COUNTIFS($D$6:D1670,D1670,$F$6:F1670,"&lt;&gt;"))</f>
        <v/>
      </c>
    </row>
    <row r="1671" ht="20" customHeight="1">
      <c r="B1671" s="93" t="n"/>
      <c r="C1671" s="94">
        <f>IF(B1671="","",WEEKNUM(B1671,21))</f>
        <v/>
      </c>
      <c r="D1671" s="95" t="n"/>
      <c r="E1671" s="86">
        <f>IF(D1671="","",IFERROR(INDEX(Eng_Item,MATCH(D1671,Eng_Label,0)),"not in list"))</f>
        <v/>
      </c>
      <c r="F1671" s="96" t="n"/>
      <c r="G1671" s="87">
        <f>IF(OR(P1671="",N(P1671)&lt;=1),"",INDEX($F$6:$F$3005,MATCH(D1671&amp;"|"&amp;(P1671-1),$O$6:$O$3005,0)))</f>
        <v/>
      </c>
      <c r="H1671" s="87">
        <f>IF(G1671="","",MAX(0,G1671-F1671))</f>
        <v/>
      </c>
      <c r="I1671" s="95" t="n"/>
      <c r="J1671" s="87">
        <f>IF(D1671="","",IFERROR(INDEX(Eng_PAR,MATCH(D1671,Eng_Label,0)),""))</f>
        <v/>
      </c>
      <c r="K1671" s="97">
        <f>IF(OR(F1671="",J1671=""),"",F1671-J1671)</f>
        <v/>
      </c>
      <c r="L1671" s="86">
        <f>IF(OR(F1671="",J1671="",N(J1671)=0),"",IF(F1671/J1671&lt;=cfg_Crit,"CRITICAL",IF(F1671/J1671&lt;=cfg_Low,"LOW","OK")))</f>
        <v/>
      </c>
      <c r="M1671" s="98">
        <f>IF(B1671="","",DATE(YEAR(B1671),MONTH(B1671),1))</f>
        <v/>
      </c>
      <c r="N1671" s="86">
        <f>IF(OR(B1671="",D1671=""),"","CNT-"&amp;TEXT(ROW()-5,"00000"))</f>
        <v/>
      </c>
      <c r="O1671" s="86">
        <f>IF(P1671="","",D1671&amp;"|"&amp;P1671)</f>
        <v/>
      </c>
      <c r="P1671" s="86">
        <f>IF(OR(D1671="",F1671=""),"",COUNTIFS($D$6:D1671,D1671,$F$6:F1671,"&lt;&gt;"))</f>
        <v/>
      </c>
    </row>
    <row r="1672" ht="20" customHeight="1">
      <c r="B1672" s="93" t="n"/>
      <c r="C1672" s="94">
        <f>IF(B1672="","",WEEKNUM(B1672,21))</f>
        <v/>
      </c>
      <c r="D1672" s="95" t="n"/>
      <c r="E1672" s="86">
        <f>IF(D1672="","",IFERROR(INDEX(Eng_Item,MATCH(D1672,Eng_Label,0)),"not in list"))</f>
        <v/>
      </c>
      <c r="F1672" s="96" t="n"/>
      <c r="G1672" s="87">
        <f>IF(OR(P1672="",N(P1672)&lt;=1),"",INDEX($F$6:$F$3005,MATCH(D1672&amp;"|"&amp;(P1672-1),$O$6:$O$3005,0)))</f>
        <v/>
      </c>
      <c r="H1672" s="87">
        <f>IF(G1672="","",MAX(0,G1672-F1672))</f>
        <v/>
      </c>
      <c r="I1672" s="95" t="n"/>
      <c r="J1672" s="87">
        <f>IF(D1672="","",IFERROR(INDEX(Eng_PAR,MATCH(D1672,Eng_Label,0)),""))</f>
        <v/>
      </c>
      <c r="K1672" s="97">
        <f>IF(OR(F1672="",J1672=""),"",F1672-J1672)</f>
        <v/>
      </c>
      <c r="L1672" s="86">
        <f>IF(OR(F1672="",J1672="",N(J1672)=0),"",IF(F1672/J1672&lt;=cfg_Crit,"CRITICAL",IF(F1672/J1672&lt;=cfg_Low,"LOW","OK")))</f>
        <v/>
      </c>
      <c r="M1672" s="98">
        <f>IF(B1672="","",DATE(YEAR(B1672),MONTH(B1672),1))</f>
        <v/>
      </c>
      <c r="N1672" s="86">
        <f>IF(OR(B1672="",D1672=""),"","CNT-"&amp;TEXT(ROW()-5,"00000"))</f>
        <v/>
      </c>
      <c r="O1672" s="86">
        <f>IF(P1672="","",D1672&amp;"|"&amp;P1672)</f>
        <v/>
      </c>
      <c r="P1672" s="86">
        <f>IF(OR(D1672="",F1672=""),"",COUNTIFS($D$6:D1672,D1672,$F$6:F1672,"&lt;&gt;"))</f>
        <v/>
      </c>
    </row>
    <row r="1673" ht="20" customHeight="1">
      <c r="B1673" s="93" t="n"/>
      <c r="C1673" s="94">
        <f>IF(B1673="","",WEEKNUM(B1673,21))</f>
        <v/>
      </c>
      <c r="D1673" s="95" t="n"/>
      <c r="E1673" s="86">
        <f>IF(D1673="","",IFERROR(INDEX(Eng_Item,MATCH(D1673,Eng_Label,0)),"not in list"))</f>
        <v/>
      </c>
      <c r="F1673" s="96" t="n"/>
      <c r="G1673" s="87">
        <f>IF(OR(P1673="",N(P1673)&lt;=1),"",INDEX($F$6:$F$3005,MATCH(D1673&amp;"|"&amp;(P1673-1),$O$6:$O$3005,0)))</f>
        <v/>
      </c>
      <c r="H1673" s="87">
        <f>IF(G1673="","",MAX(0,G1673-F1673))</f>
        <v/>
      </c>
      <c r="I1673" s="95" t="n"/>
      <c r="J1673" s="87">
        <f>IF(D1673="","",IFERROR(INDEX(Eng_PAR,MATCH(D1673,Eng_Label,0)),""))</f>
        <v/>
      </c>
      <c r="K1673" s="97">
        <f>IF(OR(F1673="",J1673=""),"",F1673-J1673)</f>
        <v/>
      </c>
      <c r="L1673" s="86">
        <f>IF(OR(F1673="",J1673="",N(J1673)=0),"",IF(F1673/J1673&lt;=cfg_Crit,"CRITICAL",IF(F1673/J1673&lt;=cfg_Low,"LOW","OK")))</f>
        <v/>
      </c>
      <c r="M1673" s="98">
        <f>IF(B1673="","",DATE(YEAR(B1673),MONTH(B1673),1))</f>
        <v/>
      </c>
      <c r="N1673" s="86">
        <f>IF(OR(B1673="",D1673=""),"","CNT-"&amp;TEXT(ROW()-5,"00000"))</f>
        <v/>
      </c>
      <c r="O1673" s="86">
        <f>IF(P1673="","",D1673&amp;"|"&amp;P1673)</f>
        <v/>
      </c>
      <c r="P1673" s="86">
        <f>IF(OR(D1673="",F1673=""),"",COUNTIFS($D$6:D1673,D1673,$F$6:F1673,"&lt;&gt;"))</f>
        <v/>
      </c>
    </row>
    <row r="1674" ht="20" customHeight="1">
      <c r="B1674" s="93" t="n"/>
      <c r="C1674" s="94">
        <f>IF(B1674="","",WEEKNUM(B1674,21))</f>
        <v/>
      </c>
      <c r="D1674" s="95" t="n"/>
      <c r="E1674" s="86">
        <f>IF(D1674="","",IFERROR(INDEX(Eng_Item,MATCH(D1674,Eng_Label,0)),"not in list"))</f>
        <v/>
      </c>
      <c r="F1674" s="96" t="n"/>
      <c r="G1674" s="87">
        <f>IF(OR(P1674="",N(P1674)&lt;=1),"",INDEX($F$6:$F$3005,MATCH(D1674&amp;"|"&amp;(P1674-1),$O$6:$O$3005,0)))</f>
        <v/>
      </c>
      <c r="H1674" s="87">
        <f>IF(G1674="","",MAX(0,G1674-F1674))</f>
        <v/>
      </c>
      <c r="I1674" s="95" t="n"/>
      <c r="J1674" s="87">
        <f>IF(D1674="","",IFERROR(INDEX(Eng_PAR,MATCH(D1674,Eng_Label,0)),""))</f>
        <v/>
      </c>
      <c r="K1674" s="97">
        <f>IF(OR(F1674="",J1674=""),"",F1674-J1674)</f>
        <v/>
      </c>
      <c r="L1674" s="86">
        <f>IF(OR(F1674="",J1674="",N(J1674)=0),"",IF(F1674/J1674&lt;=cfg_Crit,"CRITICAL",IF(F1674/J1674&lt;=cfg_Low,"LOW","OK")))</f>
        <v/>
      </c>
      <c r="M1674" s="98">
        <f>IF(B1674="","",DATE(YEAR(B1674),MONTH(B1674),1))</f>
        <v/>
      </c>
      <c r="N1674" s="86">
        <f>IF(OR(B1674="",D1674=""),"","CNT-"&amp;TEXT(ROW()-5,"00000"))</f>
        <v/>
      </c>
      <c r="O1674" s="86">
        <f>IF(P1674="","",D1674&amp;"|"&amp;P1674)</f>
        <v/>
      </c>
      <c r="P1674" s="86">
        <f>IF(OR(D1674="",F1674=""),"",COUNTIFS($D$6:D1674,D1674,$F$6:F1674,"&lt;&gt;"))</f>
        <v/>
      </c>
    </row>
    <row r="1675" ht="20" customHeight="1">
      <c r="B1675" s="93" t="n"/>
      <c r="C1675" s="94">
        <f>IF(B1675="","",WEEKNUM(B1675,21))</f>
        <v/>
      </c>
      <c r="D1675" s="95" t="n"/>
      <c r="E1675" s="86">
        <f>IF(D1675="","",IFERROR(INDEX(Eng_Item,MATCH(D1675,Eng_Label,0)),"not in list"))</f>
        <v/>
      </c>
      <c r="F1675" s="96" t="n"/>
      <c r="G1675" s="87">
        <f>IF(OR(P1675="",N(P1675)&lt;=1),"",INDEX($F$6:$F$3005,MATCH(D1675&amp;"|"&amp;(P1675-1),$O$6:$O$3005,0)))</f>
        <v/>
      </c>
      <c r="H1675" s="87">
        <f>IF(G1675="","",MAX(0,G1675-F1675))</f>
        <v/>
      </c>
      <c r="I1675" s="95" t="n"/>
      <c r="J1675" s="87">
        <f>IF(D1675="","",IFERROR(INDEX(Eng_PAR,MATCH(D1675,Eng_Label,0)),""))</f>
        <v/>
      </c>
      <c r="K1675" s="97">
        <f>IF(OR(F1675="",J1675=""),"",F1675-J1675)</f>
        <v/>
      </c>
      <c r="L1675" s="86">
        <f>IF(OR(F1675="",J1675="",N(J1675)=0),"",IF(F1675/J1675&lt;=cfg_Crit,"CRITICAL",IF(F1675/J1675&lt;=cfg_Low,"LOW","OK")))</f>
        <v/>
      </c>
      <c r="M1675" s="98">
        <f>IF(B1675="","",DATE(YEAR(B1675),MONTH(B1675),1))</f>
        <v/>
      </c>
      <c r="N1675" s="86">
        <f>IF(OR(B1675="",D1675=""),"","CNT-"&amp;TEXT(ROW()-5,"00000"))</f>
        <v/>
      </c>
      <c r="O1675" s="86">
        <f>IF(P1675="","",D1675&amp;"|"&amp;P1675)</f>
        <v/>
      </c>
      <c r="P1675" s="86">
        <f>IF(OR(D1675="",F1675=""),"",COUNTIFS($D$6:D1675,D1675,$F$6:F1675,"&lt;&gt;"))</f>
        <v/>
      </c>
    </row>
    <row r="1676" ht="20" customHeight="1">
      <c r="B1676" s="93" t="n"/>
      <c r="C1676" s="94">
        <f>IF(B1676="","",WEEKNUM(B1676,21))</f>
        <v/>
      </c>
      <c r="D1676" s="95" t="n"/>
      <c r="E1676" s="86">
        <f>IF(D1676="","",IFERROR(INDEX(Eng_Item,MATCH(D1676,Eng_Label,0)),"not in list"))</f>
        <v/>
      </c>
      <c r="F1676" s="96" t="n"/>
      <c r="G1676" s="87">
        <f>IF(OR(P1676="",N(P1676)&lt;=1),"",INDEX($F$6:$F$3005,MATCH(D1676&amp;"|"&amp;(P1676-1),$O$6:$O$3005,0)))</f>
        <v/>
      </c>
      <c r="H1676" s="87">
        <f>IF(G1676="","",MAX(0,G1676-F1676))</f>
        <v/>
      </c>
      <c r="I1676" s="95" t="n"/>
      <c r="J1676" s="87">
        <f>IF(D1676="","",IFERROR(INDEX(Eng_PAR,MATCH(D1676,Eng_Label,0)),""))</f>
        <v/>
      </c>
      <c r="K1676" s="97">
        <f>IF(OR(F1676="",J1676=""),"",F1676-J1676)</f>
        <v/>
      </c>
      <c r="L1676" s="86">
        <f>IF(OR(F1676="",J1676="",N(J1676)=0),"",IF(F1676/J1676&lt;=cfg_Crit,"CRITICAL",IF(F1676/J1676&lt;=cfg_Low,"LOW","OK")))</f>
        <v/>
      </c>
      <c r="M1676" s="98">
        <f>IF(B1676="","",DATE(YEAR(B1676),MONTH(B1676),1))</f>
        <v/>
      </c>
      <c r="N1676" s="86">
        <f>IF(OR(B1676="",D1676=""),"","CNT-"&amp;TEXT(ROW()-5,"00000"))</f>
        <v/>
      </c>
      <c r="O1676" s="86">
        <f>IF(P1676="","",D1676&amp;"|"&amp;P1676)</f>
        <v/>
      </c>
      <c r="P1676" s="86">
        <f>IF(OR(D1676="",F1676=""),"",COUNTIFS($D$6:D1676,D1676,$F$6:F1676,"&lt;&gt;"))</f>
        <v/>
      </c>
    </row>
    <row r="1677" ht="20" customHeight="1">
      <c r="B1677" s="93" t="n"/>
      <c r="C1677" s="94">
        <f>IF(B1677="","",WEEKNUM(B1677,21))</f>
        <v/>
      </c>
      <c r="D1677" s="95" t="n"/>
      <c r="E1677" s="86">
        <f>IF(D1677="","",IFERROR(INDEX(Eng_Item,MATCH(D1677,Eng_Label,0)),"not in list"))</f>
        <v/>
      </c>
      <c r="F1677" s="96" t="n"/>
      <c r="G1677" s="87">
        <f>IF(OR(P1677="",N(P1677)&lt;=1),"",INDEX($F$6:$F$3005,MATCH(D1677&amp;"|"&amp;(P1677-1),$O$6:$O$3005,0)))</f>
        <v/>
      </c>
      <c r="H1677" s="87">
        <f>IF(G1677="","",MAX(0,G1677-F1677))</f>
        <v/>
      </c>
      <c r="I1677" s="95" t="n"/>
      <c r="J1677" s="87">
        <f>IF(D1677="","",IFERROR(INDEX(Eng_PAR,MATCH(D1677,Eng_Label,0)),""))</f>
        <v/>
      </c>
      <c r="K1677" s="97">
        <f>IF(OR(F1677="",J1677=""),"",F1677-J1677)</f>
        <v/>
      </c>
      <c r="L1677" s="86">
        <f>IF(OR(F1677="",J1677="",N(J1677)=0),"",IF(F1677/J1677&lt;=cfg_Crit,"CRITICAL",IF(F1677/J1677&lt;=cfg_Low,"LOW","OK")))</f>
        <v/>
      </c>
      <c r="M1677" s="98">
        <f>IF(B1677="","",DATE(YEAR(B1677),MONTH(B1677),1))</f>
        <v/>
      </c>
      <c r="N1677" s="86">
        <f>IF(OR(B1677="",D1677=""),"","CNT-"&amp;TEXT(ROW()-5,"00000"))</f>
        <v/>
      </c>
      <c r="O1677" s="86">
        <f>IF(P1677="","",D1677&amp;"|"&amp;P1677)</f>
        <v/>
      </c>
      <c r="P1677" s="86">
        <f>IF(OR(D1677="",F1677=""),"",COUNTIFS($D$6:D1677,D1677,$F$6:F1677,"&lt;&gt;"))</f>
        <v/>
      </c>
    </row>
    <row r="1678" ht="20" customHeight="1">
      <c r="B1678" s="93" t="n"/>
      <c r="C1678" s="94">
        <f>IF(B1678="","",WEEKNUM(B1678,21))</f>
        <v/>
      </c>
      <c r="D1678" s="95" t="n"/>
      <c r="E1678" s="86">
        <f>IF(D1678="","",IFERROR(INDEX(Eng_Item,MATCH(D1678,Eng_Label,0)),"not in list"))</f>
        <v/>
      </c>
      <c r="F1678" s="96" t="n"/>
      <c r="G1678" s="87">
        <f>IF(OR(P1678="",N(P1678)&lt;=1),"",INDEX($F$6:$F$3005,MATCH(D1678&amp;"|"&amp;(P1678-1),$O$6:$O$3005,0)))</f>
        <v/>
      </c>
      <c r="H1678" s="87">
        <f>IF(G1678="","",MAX(0,G1678-F1678))</f>
        <v/>
      </c>
      <c r="I1678" s="95" t="n"/>
      <c r="J1678" s="87">
        <f>IF(D1678="","",IFERROR(INDEX(Eng_PAR,MATCH(D1678,Eng_Label,0)),""))</f>
        <v/>
      </c>
      <c r="K1678" s="97">
        <f>IF(OR(F1678="",J1678=""),"",F1678-J1678)</f>
        <v/>
      </c>
      <c r="L1678" s="86">
        <f>IF(OR(F1678="",J1678="",N(J1678)=0),"",IF(F1678/J1678&lt;=cfg_Crit,"CRITICAL",IF(F1678/J1678&lt;=cfg_Low,"LOW","OK")))</f>
        <v/>
      </c>
      <c r="M1678" s="98">
        <f>IF(B1678="","",DATE(YEAR(B1678),MONTH(B1678),1))</f>
        <v/>
      </c>
      <c r="N1678" s="86">
        <f>IF(OR(B1678="",D1678=""),"","CNT-"&amp;TEXT(ROW()-5,"00000"))</f>
        <v/>
      </c>
      <c r="O1678" s="86">
        <f>IF(P1678="","",D1678&amp;"|"&amp;P1678)</f>
        <v/>
      </c>
      <c r="P1678" s="86">
        <f>IF(OR(D1678="",F1678=""),"",COUNTIFS($D$6:D1678,D1678,$F$6:F1678,"&lt;&gt;"))</f>
        <v/>
      </c>
    </row>
    <row r="1679" ht="20" customHeight="1">
      <c r="B1679" s="93" t="n"/>
      <c r="C1679" s="94">
        <f>IF(B1679="","",WEEKNUM(B1679,21))</f>
        <v/>
      </c>
      <c r="D1679" s="95" t="n"/>
      <c r="E1679" s="86">
        <f>IF(D1679="","",IFERROR(INDEX(Eng_Item,MATCH(D1679,Eng_Label,0)),"not in list"))</f>
        <v/>
      </c>
      <c r="F1679" s="96" t="n"/>
      <c r="G1679" s="87">
        <f>IF(OR(P1679="",N(P1679)&lt;=1),"",INDEX($F$6:$F$3005,MATCH(D1679&amp;"|"&amp;(P1679-1),$O$6:$O$3005,0)))</f>
        <v/>
      </c>
      <c r="H1679" s="87">
        <f>IF(G1679="","",MAX(0,G1679-F1679))</f>
        <v/>
      </c>
      <c r="I1679" s="95" t="n"/>
      <c r="J1679" s="87">
        <f>IF(D1679="","",IFERROR(INDEX(Eng_PAR,MATCH(D1679,Eng_Label,0)),""))</f>
        <v/>
      </c>
      <c r="K1679" s="97">
        <f>IF(OR(F1679="",J1679=""),"",F1679-J1679)</f>
        <v/>
      </c>
      <c r="L1679" s="86">
        <f>IF(OR(F1679="",J1679="",N(J1679)=0),"",IF(F1679/J1679&lt;=cfg_Crit,"CRITICAL",IF(F1679/J1679&lt;=cfg_Low,"LOW","OK")))</f>
        <v/>
      </c>
      <c r="M1679" s="98">
        <f>IF(B1679="","",DATE(YEAR(B1679),MONTH(B1679),1))</f>
        <v/>
      </c>
      <c r="N1679" s="86">
        <f>IF(OR(B1679="",D1679=""),"","CNT-"&amp;TEXT(ROW()-5,"00000"))</f>
        <v/>
      </c>
      <c r="O1679" s="86">
        <f>IF(P1679="","",D1679&amp;"|"&amp;P1679)</f>
        <v/>
      </c>
      <c r="P1679" s="86">
        <f>IF(OR(D1679="",F1679=""),"",COUNTIFS($D$6:D1679,D1679,$F$6:F1679,"&lt;&gt;"))</f>
        <v/>
      </c>
    </row>
    <row r="1680" ht="20" customHeight="1">
      <c r="B1680" s="93" t="n"/>
      <c r="C1680" s="94">
        <f>IF(B1680="","",WEEKNUM(B1680,21))</f>
        <v/>
      </c>
      <c r="D1680" s="95" t="n"/>
      <c r="E1680" s="86">
        <f>IF(D1680="","",IFERROR(INDEX(Eng_Item,MATCH(D1680,Eng_Label,0)),"not in list"))</f>
        <v/>
      </c>
      <c r="F1680" s="96" t="n"/>
      <c r="G1680" s="87">
        <f>IF(OR(P1680="",N(P1680)&lt;=1),"",INDEX($F$6:$F$3005,MATCH(D1680&amp;"|"&amp;(P1680-1),$O$6:$O$3005,0)))</f>
        <v/>
      </c>
      <c r="H1680" s="87">
        <f>IF(G1680="","",MAX(0,G1680-F1680))</f>
        <v/>
      </c>
      <c r="I1680" s="95" t="n"/>
      <c r="J1680" s="87">
        <f>IF(D1680="","",IFERROR(INDEX(Eng_PAR,MATCH(D1680,Eng_Label,0)),""))</f>
        <v/>
      </c>
      <c r="K1680" s="97">
        <f>IF(OR(F1680="",J1680=""),"",F1680-J1680)</f>
        <v/>
      </c>
      <c r="L1680" s="86">
        <f>IF(OR(F1680="",J1680="",N(J1680)=0),"",IF(F1680/J1680&lt;=cfg_Crit,"CRITICAL",IF(F1680/J1680&lt;=cfg_Low,"LOW","OK")))</f>
        <v/>
      </c>
      <c r="M1680" s="98">
        <f>IF(B1680="","",DATE(YEAR(B1680),MONTH(B1680),1))</f>
        <v/>
      </c>
      <c r="N1680" s="86">
        <f>IF(OR(B1680="",D1680=""),"","CNT-"&amp;TEXT(ROW()-5,"00000"))</f>
        <v/>
      </c>
      <c r="O1680" s="86">
        <f>IF(P1680="","",D1680&amp;"|"&amp;P1680)</f>
        <v/>
      </c>
      <c r="P1680" s="86">
        <f>IF(OR(D1680="",F1680=""),"",COUNTIFS($D$6:D1680,D1680,$F$6:F1680,"&lt;&gt;"))</f>
        <v/>
      </c>
    </row>
    <row r="1681" ht="20" customHeight="1">
      <c r="B1681" s="93" t="n"/>
      <c r="C1681" s="94">
        <f>IF(B1681="","",WEEKNUM(B1681,21))</f>
        <v/>
      </c>
      <c r="D1681" s="95" t="n"/>
      <c r="E1681" s="86">
        <f>IF(D1681="","",IFERROR(INDEX(Eng_Item,MATCH(D1681,Eng_Label,0)),"not in list"))</f>
        <v/>
      </c>
      <c r="F1681" s="96" t="n"/>
      <c r="G1681" s="87">
        <f>IF(OR(P1681="",N(P1681)&lt;=1),"",INDEX($F$6:$F$3005,MATCH(D1681&amp;"|"&amp;(P1681-1),$O$6:$O$3005,0)))</f>
        <v/>
      </c>
      <c r="H1681" s="87">
        <f>IF(G1681="","",MAX(0,G1681-F1681))</f>
        <v/>
      </c>
      <c r="I1681" s="95" t="n"/>
      <c r="J1681" s="87">
        <f>IF(D1681="","",IFERROR(INDEX(Eng_PAR,MATCH(D1681,Eng_Label,0)),""))</f>
        <v/>
      </c>
      <c r="K1681" s="97">
        <f>IF(OR(F1681="",J1681=""),"",F1681-J1681)</f>
        <v/>
      </c>
      <c r="L1681" s="86">
        <f>IF(OR(F1681="",J1681="",N(J1681)=0),"",IF(F1681/J1681&lt;=cfg_Crit,"CRITICAL",IF(F1681/J1681&lt;=cfg_Low,"LOW","OK")))</f>
        <v/>
      </c>
      <c r="M1681" s="98">
        <f>IF(B1681="","",DATE(YEAR(B1681),MONTH(B1681),1))</f>
        <v/>
      </c>
      <c r="N1681" s="86">
        <f>IF(OR(B1681="",D1681=""),"","CNT-"&amp;TEXT(ROW()-5,"00000"))</f>
        <v/>
      </c>
      <c r="O1681" s="86">
        <f>IF(P1681="","",D1681&amp;"|"&amp;P1681)</f>
        <v/>
      </c>
      <c r="P1681" s="86">
        <f>IF(OR(D1681="",F1681=""),"",COUNTIFS($D$6:D1681,D1681,$F$6:F1681,"&lt;&gt;"))</f>
        <v/>
      </c>
    </row>
    <row r="1682" ht="20" customHeight="1">
      <c r="B1682" s="93" t="n"/>
      <c r="C1682" s="94">
        <f>IF(B1682="","",WEEKNUM(B1682,21))</f>
        <v/>
      </c>
      <c r="D1682" s="95" t="n"/>
      <c r="E1682" s="86">
        <f>IF(D1682="","",IFERROR(INDEX(Eng_Item,MATCH(D1682,Eng_Label,0)),"not in list"))</f>
        <v/>
      </c>
      <c r="F1682" s="96" t="n"/>
      <c r="G1682" s="87">
        <f>IF(OR(P1682="",N(P1682)&lt;=1),"",INDEX($F$6:$F$3005,MATCH(D1682&amp;"|"&amp;(P1682-1),$O$6:$O$3005,0)))</f>
        <v/>
      </c>
      <c r="H1682" s="87">
        <f>IF(G1682="","",MAX(0,G1682-F1682))</f>
        <v/>
      </c>
      <c r="I1682" s="95" t="n"/>
      <c r="J1682" s="87">
        <f>IF(D1682="","",IFERROR(INDEX(Eng_PAR,MATCH(D1682,Eng_Label,0)),""))</f>
        <v/>
      </c>
      <c r="K1682" s="97">
        <f>IF(OR(F1682="",J1682=""),"",F1682-J1682)</f>
        <v/>
      </c>
      <c r="L1682" s="86">
        <f>IF(OR(F1682="",J1682="",N(J1682)=0),"",IF(F1682/J1682&lt;=cfg_Crit,"CRITICAL",IF(F1682/J1682&lt;=cfg_Low,"LOW","OK")))</f>
        <v/>
      </c>
      <c r="M1682" s="98">
        <f>IF(B1682="","",DATE(YEAR(B1682),MONTH(B1682),1))</f>
        <v/>
      </c>
      <c r="N1682" s="86">
        <f>IF(OR(B1682="",D1682=""),"","CNT-"&amp;TEXT(ROW()-5,"00000"))</f>
        <v/>
      </c>
      <c r="O1682" s="86">
        <f>IF(P1682="","",D1682&amp;"|"&amp;P1682)</f>
        <v/>
      </c>
      <c r="P1682" s="86">
        <f>IF(OR(D1682="",F1682=""),"",COUNTIFS($D$6:D1682,D1682,$F$6:F1682,"&lt;&gt;"))</f>
        <v/>
      </c>
    </row>
    <row r="1683" ht="20" customHeight="1">
      <c r="B1683" s="93" t="n"/>
      <c r="C1683" s="94">
        <f>IF(B1683="","",WEEKNUM(B1683,21))</f>
        <v/>
      </c>
      <c r="D1683" s="95" t="n"/>
      <c r="E1683" s="86">
        <f>IF(D1683="","",IFERROR(INDEX(Eng_Item,MATCH(D1683,Eng_Label,0)),"not in list"))</f>
        <v/>
      </c>
      <c r="F1683" s="96" t="n"/>
      <c r="G1683" s="87">
        <f>IF(OR(P1683="",N(P1683)&lt;=1),"",INDEX($F$6:$F$3005,MATCH(D1683&amp;"|"&amp;(P1683-1),$O$6:$O$3005,0)))</f>
        <v/>
      </c>
      <c r="H1683" s="87">
        <f>IF(G1683="","",MAX(0,G1683-F1683))</f>
        <v/>
      </c>
      <c r="I1683" s="95" t="n"/>
      <c r="J1683" s="87">
        <f>IF(D1683="","",IFERROR(INDEX(Eng_PAR,MATCH(D1683,Eng_Label,0)),""))</f>
        <v/>
      </c>
      <c r="K1683" s="97">
        <f>IF(OR(F1683="",J1683=""),"",F1683-J1683)</f>
        <v/>
      </c>
      <c r="L1683" s="86">
        <f>IF(OR(F1683="",J1683="",N(J1683)=0),"",IF(F1683/J1683&lt;=cfg_Crit,"CRITICAL",IF(F1683/J1683&lt;=cfg_Low,"LOW","OK")))</f>
        <v/>
      </c>
      <c r="M1683" s="98">
        <f>IF(B1683="","",DATE(YEAR(B1683),MONTH(B1683),1))</f>
        <v/>
      </c>
      <c r="N1683" s="86">
        <f>IF(OR(B1683="",D1683=""),"","CNT-"&amp;TEXT(ROW()-5,"00000"))</f>
        <v/>
      </c>
      <c r="O1683" s="86">
        <f>IF(P1683="","",D1683&amp;"|"&amp;P1683)</f>
        <v/>
      </c>
      <c r="P1683" s="86">
        <f>IF(OR(D1683="",F1683=""),"",COUNTIFS($D$6:D1683,D1683,$F$6:F1683,"&lt;&gt;"))</f>
        <v/>
      </c>
    </row>
    <row r="1684" ht="20" customHeight="1">
      <c r="B1684" s="93" t="n"/>
      <c r="C1684" s="94">
        <f>IF(B1684="","",WEEKNUM(B1684,21))</f>
        <v/>
      </c>
      <c r="D1684" s="95" t="n"/>
      <c r="E1684" s="86">
        <f>IF(D1684="","",IFERROR(INDEX(Eng_Item,MATCH(D1684,Eng_Label,0)),"not in list"))</f>
        <v/>
      </c>
      <c r="F1684" s="96" t="n"/>
      <c r="G1684" s="87">
        <f>IF(OR(P1684="",N(P1684)&lt;=1),"",INDEX($F$6:$F$3005,MATCH(D1684&amp;"|"&amp;(P1684-1),$O$6:$O$3005,0)))</f>
        <v/>
      </c>
      <c r="H1684" s="87">
        <f>IF(G1684="","",MAX(0,G1684-F1684))</f>
        <v/>
      </c>
      <c r="I1684" s="95" t="n"/>
      <c r="J1684" s="87">
        <f>IF(D1684="","",IFERROR(INDEX(Eng_PAR,MATCH(D1684,Eng_Label,0)),""))</f>
        <v/>
      </c>
      <c r="K1684" s="97">
        <f>IF(OR(F1684="",J1684=""),"",F1684-J1684)</f>
        <v/>
      </c>
      <c r="L1684" s="86">
        <f>IF(OR(F1684="",J1684="",N(J1684)=0),"",IF(F1684/J1684&lt;=cfg_Crit,"CRITICAL",IF(F1684/J1684&lt;=cfg_Low,"LOW","OK")))</f>
        <v/>
      </c>
      <c r="M1684" s="98">
        <f>IF(B1684="","",DATE(YEAR(B1684),MONTH(B1684),1))</f>
        <v/>
      </c>
      <c r="N1684" s="86">
        <f>IF(OR(B1684="",D1684=""),"","CNT-"&amp;TEXT(ROW()-5,"00000"))</f>
        <v/>
      </c>
      <c r="O1684" s="86">
        <f>IF(P1684="","",D1684&amp;"|"&amp;P1684)</f>
        <v/>
      </c>
      <c r="P1684" s="86">
        <f>IF(OR(D1684="",F1684=""),"",COUNTIFS($D$6:D1684,D1684,$F$6:F1684,"&lt;&gt;"))</f>
        <v/>
      </c>
    </row>
    <row r="1685" ht="20" customHeight="1">
      <c r="B1685" s="93" t="n"/>
      <c r="C1685" s="94">
        <f>IF(B1685="","",WEEKNUM(B1685,21))</f>
        <v/>
      </c>
      <c r="D1685" s="95" t="n"/>
      <c r="E1685" s="86">
        <f>IF(D1685="","",IFERROR(INDEX(Eng_Item,MATCH(D1685,Eng_Label,0)),"not in list"))</f>
        <v/>
      </c>
      <c r="F1685" s="96" t="n"/>
      <c r="G1685" s="87">
        <f>IF(OR(P1685="",N(P1685)&lt;=1),"",INDEX($F$6:$F$3005,MATCH(D1685&amp;"|"&amp;(P1685-1),$O$6:$O$3005,0)))</f>
        <v/>
      </c>
      <c r="H1685" s="87">
        <f>IF(G1685="","",MAX(0,G1685-F1685))</f>
        <v/>
      </c>
      <c r="I1685" s="95" t="n"/>
      <c r="J1685" s="87">
        <f>IF(D1685="","",IFERROR(INDEX(Eng_PAR,MATCH(D1685,Eng_Label,0)),""))</f>
        <v/>
      </c>
      <c r="K1685" s="97">
        <f>IF(OR(F1685="",J1685=""),"",F1685-J1685)</f>
        <v/>
      </c>
      <c r="L1685" s="86">
        <f>IF(OR(F1685="",J1685="",N(J1685)=0),"",IF(F1685/J1685&lt;=cfg_Crit,"CRITICAL",IF(F1685/J1685&lt;=cfg_Low,"LOW","OK")))</f>
        <v/>
      </c>
      <c r="M1685" s="98">
        <f>IF(B1685="","",DATE(YEAR(B1685),MONTH(B1685),1))</f>
        <v/>
      </c>
      <c r="N1685" s="86">
        <f>IF(OR(B1685="",D1685=""),"","CNT-"&amp;TEXT(ROW()-5,"00000"))</f>
        <v/>
      </c>
      <c r="O1685" s="86">
        <f>IF(P1685="","",D1685&amp;"|"&amp;P1685)</f>
        <v/>
      </c>
      <c r="P1685" s="86">
        <f>IF(OR(D1685="",F1685=""),"",COUNTIFS($D$6:D1685,D1685,$F$6:F1685,"&lt;&gt;"))</f>
        <v/>
      </c>
    </row>
    <row r="1686" ht="20" customHeight="1">
      <c r="B1686" s="93" t="n"/>
      <c r="C1686" s="94">
        <f>IF(B1686="","",WEEKNUM(B1686,21))</f>
        <v/>
      </c>
      <c r="D1686" s="95" t="n"/>
      <c r="E1686" s="86">
        <f>IF(D1686="","",IFERROR(INDEX(Eng_Item,MATCH(D1686,Eng_Label,0)),"not in list"))</f>
        <v/>
      </c>
      <c r="F1686" s="96" t="n"/>
      <c r="G1686" s="87">
        <f>IF(OR(P1686="",N(P1686)&lt;=1),"",INDEX($F$6:$F$3005,MATCH(D1686&amp;"|"&amp;(P1686-1),$O$6:$O$3005,0)))</f>
        <v/>
      </c>
      <c r="H1686" s="87">
        <f>IF(G1686="","",MAX(0,G1686-F1686))</f>
        <v/>
      </c>
      <c r="I1686" s="95" t="n"/>
      <c r="J1686" s="87">
        <f>IF(D1686="","",IFERROR(INDEX(Eng_PAR,MATCH(D1686,Eng_Label,0)),""))</f>
        <v/>
      </c>
      <c r="K1686" s="97">
        <f>IF(OR(F1686="",J1686=""),"",F1686-J1686)</f>
        <v/>
      </c>
      <c r="L1686" s="86">
        <f>IF(OR(F1686="",J1686="",N(J1686)=0),"",IF(F1686/J1686&lt;=cfg_Crit,"CRITICAL",IF(F1686/J1686&lt;=cfg_Low,"LOW","OK")))</f>
        <v/>
      </c>
      <c r="M1686" s="98">
        <f>IF(B1686="","",DATE(YEAR(B1686),MONTH(B1686),1))</f>
        <v/>
      </c>
      <c r="N1686" s="86">
        <f>IF(OR(B1686="",D1686=""),"","CNT-"&amp;TEXT(ROW()-5,"00000"))</f>
        <v/>
      </c>
      <c r="O1686" s="86">
        <f>IF(P1686="","",D1686&amp;"|"&amp;P1686)</f>
        <v/>
      </c>
      <c r="P1686" s="86">
        <f>IF(OR(D1686="",F1686=""),"",COUNTIFS($D$6:D1686,D1686,$F$6:F1686,"&lt;&gt;"))</f>
        <v/>
      </c>
    </row>
    <row r="1687" ht="20" customHeight="1">
      <c r="B1687" s="93" t="n"/>
      <c r="C1687" s="94">
        <f>IF(B1687="","",WEEKNUM(B1687,21))</f>
        <v/>
      </c>
      <c r="D1687" s="95" t="n"/>
      <c r="E1687" s="86">
        <f>IF(D1687="","",IFERROR(INDEX(Eng_Item,MATCH(D1687,Eng_Label,0)),"not in list"))</f>
        <v/>
      </c>
      <c r="F1687" s="96" t="n"/>
      <c r="G1687" s="87">
        <f>IF(OR(P1687="",N(P1687)&lt;=1),"",INDEX($F$6:$F$3005,MATCH(D1687&amp;"|"&amp;(P1687-1),$O$6:$O$3005,0)))</f>
        <v/>
      </c>
      <c r="H1687" s="87">
        <f>IF(G1687="","",MAX(0,G1687-F1687))</f>
        <v/>
      </c>
      <c r="I1687" s="95" t="n"/>
      <c r="J1687" s="87">
        <f>IF(D1687="","",IFERROR(INDEX(Eng_PAR,MATCH(D1687,Eng_Label,0)),""))</f>
        <v/>
      </c>
      <c r="K1687" s="97">
        <f>IF(OR(F1687="",J1687=""),"",F1687-J1687)</f>
        <v/>
      </c>
      <c r="L1687" s="86">
        <f>IF(OR(F1687="",J1687="",N(J1687)=0),"",IF(F1687/J1687&lt;=cfg_Crit,"CRITICAL",IF(F1687/J1687&lt;=cfg_Low,"LOW","OK")))</f>
        <v/>
      </c>
      <c r="M1687" s="98">
        <f>IF(B1687="","",DATE(YEAR(B1687),MONTH(B1687),1))</f>
        <v/>
      </c>
      <c r="N1687" s="86">
        <f>IF(OR(B1687="",D1687=""),"","CNT-"&amp;TEXT(ROW()-5,"00000"))</f>
        <v/>
      </c>
      <c r="O1687" s="86">
        <f>IF(P1687="","",D1687&amp;"|"&amp;P1687)</f>
        <v/>
      </c>
      <c r="P1687" s="86">
        <f>IF(OR(D1687="",F1687=""),"",COUNTIFS($D$6:D1687,D1687,$F$6:F1687,"&lt;&gt;"))</f>
        <v/>
      </c>
    </row>
    <row r="1688" ht="20" customHeight="1">
      <c r="B1688" s="93" t="n"/>
      <c r="C1688" s="94">
        <f>IF(B1688="","",WEEKNUM(B1688,21))</f>
        <v/>
      </c>
      <c r="D1688" s="95" t="n"/>
      <c r="E1688" s="86">
        <f>IF(D1688="","",IFERROR(INDEX(Eng_Item,MATCH(D1688,Eng_Label,0)),"not in list"))</f>
        <v/>
      </c>
      <c r="F1688" s="96" t="n"/>
      <c r="G1688" s="87">
        <f>IF(OR(P1688="",N(P1688)&lt;=1),"",INDEX($F$6:$F$3005,MATCH(D1688&amp;"|"&amp;(P1688-1),$O$6:$O$3005,0)))</f>
        <v/>
      </c>
      <c r="H1688" s="87">
        <f>IF(G1688="","",MAX(0,G1688-F1688))</f>
        <v/>
      </c>
      <c r="I1688" s="95" t="n"/>
      <c r="J1688" s="87">
        <f>IF(D1688="","",IFERROR(INDEX(Eng_PAR,MATCH(D1688,Eng_Label,0)),""))</f>
        <v/>
      </c>
      <c r="K1688" s="97">
        <f>IF(OR(F1688="",J1688=""),"",F1688-J1688)</f>
        <v/>
      </c>
      <c r="L1688" s="86">
        <f>IF(OR(F1688="",J1688="",N(J1688)=0),"",IF(F1688/J1688&lt;=cfg_Crit,"CRITICAL",IF(F1688/J1688&lt;=cfg_Low,"LOW","OK")))</f>
        <v/>
      </c>
      <c r="M1688" s="98">
        <f>IF(B1688="","",DATE(YEAR(B1688),MONTH(B1688),1))</f>
        <v/>
      </c>
      <c r="N1688" s="86">
        <f>IF(OR(B1688="",D1688=""),"","CNT-"&amp;TEXT(ROW()-5,"00000"))</f>
        <v/>
      </c>
      <c r="O1688" s="86">
        <f>IF(P1688="","",D1688&amp;"|"&amp;P1688)</f>
        <v/>
      </c>
      <c r="P1688" s="86">
        <f>IF(OR(D1688="",F1688=""),"",COUNTIFS($D$6:D1688,D1688,$F$6:F1688,"&lt;&gt;"))</f>
        <v/>
      </c>
    </row>
    <row r="1689" ht="20" customHeight="1">
      <c r="B1689" s="93" t="n"/>
      <c r="C1689" s="94">
        <f>IF(B1689="","",WEEKNUM(B1689,21))</f>
        <v/>
      </c>
      <c r="D1689" s="95" t="n"/>
      <c r="E1689" s="86">
        <f>IF(D1689="","",IFERROR(INDEX(Eng_Item,MATCH(D1689,Eng_Label,0)),"not in list"))</f>
        <v/>
      </c>
      <c r="F1689" s="96" t="n"/>
      <c r="G1689" s="87">
        <f>IF(OR(P1689="",N(P1689)&lt;=1),"",INDEX($F$6:$F$3005,MATCH(D1689&amp;"|"&amp;(P1689-1),$O$6:$O$3005,0)))</f>
        <v/>
      </c>
      <c r="H1689" s="87">
        <f>IF(G1689="","",MAX(0,G1689-F1689))</f>
        <v/>
      </c>
      <c r="I1689" s="95" t="n"/>
      <c r="J1689" s="87">
        <f>IF(D1689="","",IFERROR(INDEX(Eng_PAR,MATCH(D1689,Eng_Label,0)),""))</f>
        <v/>
      </c>
      <c r="K1689" s="97">
        <f>IF(OR(F1689="",J1689=""),"",F1689-J1689)</f>
        <v/>
      </c>
      <c r="L1689" s="86">
        <f>IF(OR(F1689="",J1689="",N(J1689)=0),"",IF(F1689/J1689&lt;=cfg_Crit,"CRITICAL",IF(F1689/J1689&lt;=cfg_Low,"LOW","OK")))</f>
        <v/>
      </c>
      <c r="M1689" s="98">
        <f>IF(B1689="","",DATE(YEAR(B1689),MONTH(B1689),1))</f>
        <v/>
      </c>
      <c r="N1689" s="86">
        <f>IF(OR(B1689="",D1689=""),"","CNT-"&amp;TEXT(ROW()-5,"00000"))</f>
        <v/>
      </c>
      <c r="O1689" s="86">
        <f>IF(P1689="","",D1689&amp;"|"&amp;P1689)</f>
        <v/>
      </c>
      <c r="P1689" s="86">
        <f>IF(OR(D1689="",F1689=""),"",COUNTIFS($D$6:D1689,D1689,$F$6:F1689,"&lt;&gt;"))</f>
        <v/>
      </c>
    </row>
    <row r="1690" ht="20" customHeight="1">
      <c r="B1690" s="93" t="n"/>
      <c r="C1690" s="94">
        <f>IF(B1690="","",WEEKNUM(B1690,21))</f>
        <v/>
      </c>
      <c r="D1690" s="95" t="n"/>
      <c r="E1690" s="86">
        <f>IF(D1690="","",IFERROR(INDEX(Eng_Item,MATCH(D1690,Eng_Label,0)),"not in list"))</f>
        <v/>
      </c>
      <c r="F1690" s="96" t="n"/>
      <c r="G1690" s="87">
        <f>IF(OR(P1690="",N(P1690)&lt;=1),"",INDEX($F$6:$F$3005,MATCH(D1690&amp;"|"&amp;(P1690-1),$O$6:$O$3005,0)))</f>
        <v/>
      </c>
      <c r="H1690" s="87">
        <f>IF(G1690="","",MAX(0,G1690-F1690))</f>
        <v/>
      </c>
      <c r="I1690" s="95" t="n"/>
      <c r="J1690" s="87">
        <f>IF(D1690="","",IFERROR(INDEX(Eng_PAR,MATCH(D1690,Eng_Label,0)),""))</f>
        <v/>
      </c>
      <c r="K1690" s="97">
        <f>IF(OR(F1690="",J1690=""),"",F1690-J1690)</f>
        <v/>
      </c>
      <c r="L1690" s="86">
        <f>IF(OR(F1690="",J1690="",N(J1690)=0),"",IF(F1690/J1690&lt;=cfg_Crit,"CRITICAL",IF(F1690/J1690&lt;=cfg_Low,"LOW","OK")))</f>
        <v/>
      </c>
      <c r="M1690" s="98">
        <f>IF(B1690="","",DATE(YEAR(B1690),MONTH(B1690),1))</f>
        <v/>
      </c>
      <c r="N1690" s="86">
        <f>IF(OR(B1690="",D1690=""),"","CNT-"&amp;TEXT(ROW()-5,"00000"))</f>
        <v/>
      </c>
      <c r="O1690" s="86">
        <f>IF(P1690="","",D1690&amp;"|"&amp;P1690)</f>
        <v/>
      </c>
      <c r="P1690" s="86">
        <f>IF(OR(D1690="",F1690=""),"",COUNTIFS($D$6:D1690,D1690,$F$6:F1690,"&lt;&gt;"))</f>
        <v/>
      </c>
    </row>
    <row r="1691" ht="20" customHeight="1">
      <c r="B1691" s="93" t="n"/>
      <c r="C1691" s="94">
        <f>IF(B1691="","",WEEKNUM(B1691,21))</f>
        <v/>
      </c>
      <c r="D1691" s="95" t="n"/>
      <c r="E1691" s="86">
        <f>IF(D1691="","",IFERROR(INDEX(Eng_Item,MATCH(D1691,Eng_Label,0)),"not in list"))</f>
        <v/>
      </c>
      <c r="F1691" s="96" t="n"/>
      <c r="G1691" s="87">
        <f>IF(OR(P1691="",N(P1691)&lt;=1),"",INDEX($F$6:$F$3005,MATCH(D1691&amp;"|"&amp;(P1691-1),$O$6:$O$3005,0)))</f>
        <v/>
      </c>
      <c r="H1691" s="87">
        <f>IF(G1691="","",MAX(0,G1691-F1691))</f>
        <v/>
      </c>
      <c r="I1691" s="95" t="n"/>
      <c r="J1691" s="87">
        <f>IF(D1691="","",IFERROR(INDEX(Eng_PAR,MATCH(D1691,Eng_Label,0)),""))</f>
        <v/>
      </c>
      <c r="K1691" s="97">
        <f>IF(OR(F1691="",J1691=""),"",F1691-J1691)</f>
        <v/>
      </c>
      <c r="L1691" s="86">
        <f>IF(OR(F1691="",J1691="",N(J1691)=0),"",IF(F1691/J1691&lt;=cfg_Crit,"CRITICAL",IF(F1691/J1691&lt;=cfg_Low,"LOW","OK")))</f>
        <v/>
      </c>
      <c r="M1691" s="98">
        <f>IF(B1691="","",DATE(YEAR(B1691),MONTH(B1691),1))</f>
        <v/>
      </c>
      <c r="N1691" s="86">
        <f>IF(OR(B1691="",D1691=""),"","CNT-"&amp;TEXT(ROW()-5,"00000"))</f>
        <v/>
      </c>
      <c r="O1691" s="86">
        <f>IF(P1691="","",D1691&amp;"|"&amp;P1691)</f>
        <v/>
      </c>
      <c r="P1691" s="86">
        <f>IF(OR(D1691="",F1691=""),"",COUNTIFS($D$6:D1691,D1691,$F$6:F1691,"&lt;&gt;"))</f>
        <v/>
      </c>
    </row>
    <row r="1692" ht="20" customHeight="1">
      <c r="B1692" s="93" t="n"/>
      <c r="C1692" s="94">
        <f>IF(B1692="","",WEEKNUM(B1692,21))</f>
        <v/>
      </c>
      <c r="D1692" s="95" t="n"/>
      <c r="E1692" s="86">
        <f>IF(D1692="","",IFERROR(INDEX(Eng_Item,MATCH(D1692,Eng_Label,0)),"not in list"))</f>
        <v/>
      </c>
      <c r="F1692" s="96" t="n"/>
      <c r="G1692" s="87">
        <f>IF(OR(P1692="",N(P1692)&lt;=1),"",INDEX($F$6:$F$3005,MATCH(D1692&amp;"|"&amp;(P1692-1),$O$6:$O$3005,0)))</f>
        <v/>
      </c>
      <c r="H1692" s="87">
        <f>IF(G1692="","",MAX(0,G1692-F1692))</f>
        <v/>
      </c>
      <c r="I1692" s="95" t="n"/>
      <c r="J1692" s="87">
        <f>IF(D1692="","",IFERROR(INDEX(Eng_PAR,MATCH(D1692,Eng_Label,0)),""))</f>
        <v/>
      </c>
      <c r="K1692" s="97">
        <f>IF(OR(F1692="",J1692=""),"",F1692-J1692)</f>
        <v/>
      </c>
      <c r="L1692" s="86">
        <f>IF(OR(F1692="",J1692="",N(J1692)=0),"",IF(F1692/J1692&lt;=cfg_Crit,"CRITICAL",IF(F1692/J1692&lt;=cfg_Low,"LOW","OK")))</f>
        <v/>
      </c>
      <c r="M1692" s="98">
        <f>IF(B1692="","",DATE(YEAR(B1692),MONTH(B1692),1))</f>
        <v/>
      </c>
      <c r="N1692" s="86">
        <f>IF(OR(B1692="",D1692=""),"","CNT-"&amp;TEXT(ROW()-5,"00000"))</f>
        <v/>
      </c>
      <c r="O1692" s="86">
        <f>IF(P1692="","",D1692&amp;"|"&amp;P1692)</f>
        <v/>
      </c>
      <c r="P1692" s="86">
        <f>IF(OR(D1692="",F1692=""),"",COUNTIFS($D$6:D1692,D1692,$F$6:F1692,"&lt;&gt;"))</f>
        <v/>
      </c>
    </row>
    <row r="1693" ht="20" customHeight="1">
      <c r="B1693" s="93" t="n"/>
      <c r="C1693" s="94">
        <f>IF(B1693="","",WEEKNUM(B1693,21))</f>
        <v/>
      </c>
      <c r="D1693" s="95" t="n"/>
      <c r="E1693" s="86">
        <f>IF(D1693="","",IFERROR(INDEX(Eng_Item,MATCH(D1693,Eng_Label,0)),"not in list"))</f>
        <v/>
      </c>
      <c r="F1693" s="96" t="n"/>
      <c r="G1693" s="87">
        <f>IF(OR(P1693="",N(P1693)&lt;=1),"",INDEX($F$6:$F$3005,MATCH(D1693&amp;"|"&amp;(P1693-1),$O$6:$O$3005,0)))</f>
        <v/>
      </c>
      <c r="H1693" s="87">
        <f>IF(G1693="","",MAX(0,G1693-F1693))</f>
        <v/>
      </c>
      <c r="I1693" s="95" t="n"/>
      <c r="J1693" s="87">
        <f>IF(D1693="","",IFERROR(INDEX(Eng_PAR,MATCH(D1693,Eng_Label,0)),""))</f>
        <v/>
      </c>
      <c r="K1693" s="97">
        <f>IF(OR(F1693="",J1693=""),"",F1693-J1693)</f>
        <v/>
      </c>
      <c r="L1693" s="86">
        <f>IF(OR(F1693="",J1693="",N(J1693)=0),"",IF(F1693/J1693&lt;=cfg_Crit,"CRITICAL",IF(F1693/J1693&lt;=cfg_Low,"LOW","OK")))</f>
        <v/>
      </c>
      <c r="M1693" s="98">
        <f>IF(B1693="","",DATE(YEAR(B1693),MONTH(B1693),1))</f>
        <v/>
      </c>
      <c r="N1693" s="86">
        <f>IF(OR(B1693="",D1693=""),"","CNT-"&amp;TEXT(ROW()-5,"00000"))</f>
        <v/>
      </c>
      <c r="O1693" s="86">
        <f>IF(P1693="","",D1693&amp;"|"&amp;P1693)</f>
        <v/>
      </c>
      <c r="P1693" s="86">
        <f>IF(OR(D1693="",F1693=""),"",COUNTIFS($D$6:D1693,D1693,$F$6:F1693,"&lt;&gt;"))</f>
        <v/>
      </c>
    </row>
    <row r="1694" ht="20" customHeight="1">
      <c r="B1694" s="93" t="n"/>
      <c r="C1694" s="94">
        <f>IF(B1694="","",WEEKNUM(B1694,21))</f>
        <v/>
      </c>
      <c r="D1694" s="95" t="n"/>
      <c r="E1694" s="86">
        <f>IF(D1694="","",IFERROR(INDEX(Eng_Item,MATCH(D1694,Eng_Label,0)),"not in list"))</f>
        <v/>
      </c>
      <c r="F1694" s="96" t="n"/>
      <c r="G1694" s="87">
        <f>IF(OR(P1694="",N(P1694)&lt;=1),"",INDEX($F$6:$F$3005,MATCH(D1694&amp;"|"&amp;(P1694-1),$O$6:$O$3005,0)))</f>
        <v/>
      </c>
      <c r="H1694" s="87">
        <f>IF(G1694="","",MAX(0,G1694-F1694))</f>
        <v/>
      </c>
      <c r="I1694" s="95" t="n"/>
      <c r="J1694" s="87">
        <f>IF(D1694="","",IFERROR(INDEX(Eng_PAR,MATCH(D1694,Eng_Label,0)),""))</f>
        <v/>
      </c>
      <c r="K1694" s="97">
        <f>IF(OR(F1694="",J1694=""),"",F1694-J1694)</f>
        <v/>
      </c>
      <c r="L1694" s="86">
        <f>IF(OR(F1694="",J1694="",N(J1694)=0),"",IF(F1694/J1694&lt;=cfg_Crit,"CRITICAL",IF(F1694/J1694&lt;=cfg_Low,"LOW","OK")))</f>
        <v/>
      </c>
      <c r="M1694" s="98">
        <f>IF(B1694="","",DATE(YEAR(B1694),MONTH(B1694),1))</f>
        <v/>
      </c>
      <c r="N1694" s="86">
        <f>IF(OR(B1694="",D1694=""),"","CNT-"&amp;TEXT(ROW()-5,"00000"))</f>
        <v/>
      </c>
      <c r="O1694" s="86">
        <f>IF(P1694="","",D1694&amp;"|"&amp;P1694)</f>
        <v/>
      </c>
      <c r="P1694" s="86">
        <f>IF(OR(D1694="",F1694=""),"",COUNTIFS($D$6:D1694,D1694,$F$6:F1694,"&lt;&gt;"))</f>
        <v/>
      </c>
    </row>
    <row r="1695" ht="20" customHeight="1">
      <c r="B1695" s="93" t="n"/>
      <c r="C1695" s="94">
        <f>IF(B1695="","",WEEKNUM(B1695,21))</f>
        <v/>
      </c>
      <c r="D1695" s="95" t="n"/>
      <c r="E1695" s="86">
        <f>IF(D1695="","",IFERROR(INDEX(Eng_Item,MATCH(D1695,Eng_Label,0)),"not in list"))</f>
        <v/>
      </c>
      <c r="F1695" s="96" t="n"/>
      <c r="G1695" s="87">
        <f>IF(OR(P1695="",N(P1695)&lt;=1),"",INDEX($F$6:$F$3005,MATCH(D1695&amp;"|"&amp;(P1695-1),$O$6:$O$3005,0)))</f>
        <v/>
      </c>
      <c r="H1695" s="87">
        <f>IF(G1695="","",MAX(0,G1695-F1695))</f>
        <v/>
      </c>
      <c r="I1695" s="95" t="n"/>
      <c r="J1695" s="87">
        <f>IF(D1695="","",IFERROR(INDEX(Eng_PAR,MATCH(D1695,Eng_Label,0)),""))</f>
        <v/>
      </c>
      <c r="K1695" s="97">
        <f>IF(OR(F1695="",J1695=""),"",F1695-J1695)</f>
        <v/>
      </c>
      <c r="L1695" s="86">
        <f>IF(OR(F1695="",J1695="",N(J1695)=0),"",IF(F1695/J1695&lt;=cfg_Crit,"CRITICAL",IF(F1695/J1695&lt;=cfg_Low,"LOW","OK")))</f>
        <v/>
      </c>
      <c r="M1695" s="98">
        <f>IF(B1695="","",DATE(YEAR(B1695),MONTH(B1695),1))</f>
        <v/>
      </c>
      <c r="N1695" s="86">
        <f>IF(OR(B1695="",D1695=""),"","CNT-"&amp;TEXT(ROW()-5,"00000"))</f>
        <v/>
      </c>
      <c r="O1695" s="86">
        <f>IF(P1695="","",D1695&amp;"|"&amp;P1695)</f>
        <v/>
      </c>
      <c r="P1695" s="86">
        <f>IF(OR(D1695="",F1695=""),"",COUNTIFS($D$6:D1695,D1695,$F$6:F1695,"&lt;&gt;"))</f>
        <v/>
      </c>
    </row>
    <row r="1696" ht="20" customHeight="1">
      <c r="B1696" s="93" t="n"/>
      <c r="C1696" s="94">
        <f>IF(B1696="","",WEEKNUM(B1696,21))</f>
        <v/>
      </c>
      <c r="D1696" s="95" t="n"/>
      <c r="E1696" s="86">
        <f>IF(D1696="","",IFERROR(INDEX(Eng_Item,MATCH(D1696,Eng_Label,0)),"not in list"))</f>
        <v/>
      </c>
      <c r="F1696" s="96" t="n"/>
      <c r="G1696" s="87">
        <f>IF(OR(P1696="",N(P1696)&lt;=1),"",INDEX($F$6:$F$3005,MATCH(D1696&amp;"|"&amp;(P1696-1),$O$6:$O$3005,0)))</f>
        <v/>
      </c>
      <c r="H1696" s="87">
        <f>IF(G1696="","",MAX(0,G1696-F1696))</f>
        <v/>
      </c>
      <c r="I1696" s="95" t="n"/>
      <c r="J1696" s="87">
        <f>IF(D1696="","",IFERROR(INDEX(Eng_PAR,MATCH(D1696,Eng_Label,0)),""))</f>
        <v/>
      </c>
      <c r="K1696" s="97">
        <f>IF(OR(F1696="",J1696=""),"",F1696-J1696)</f>
        <v/>
      </c>
      <c r="L1696" s="86">
        <f>IF(OR(F1696="",J1696="",N(J1696)=0),"",IF(F1696/J1696&lt;=cfg_Crit,"CRITICAL",IF(F1696/J1696&lt;=cfg_Low,"LOW","OK")))</f>
        <v/>
      </c>
      <c r="M1696" s="98">
        <f>IF(B1696="","",DATE(YEAR(B1696),MONTH(B1696),1))</f>
        <v/>
      </c>
      <c r="N1696" s="86">
        <f>IF(OR(B1696="",D1696=""),"","CNT-"&amp;TEXT(ROW()-5,"00000"))</f>
        <v/>
      </c>
      <c r="O1696" s="86">
        <f>IF(P1696="","",D1696&amp;"|"&amp;P1696)</f>
        <v/>
      </c>
      <c r="P1696" s="86">
        <f>IF(OR(D1696="",F1696=""),"",COUNTIFS($D$6:D1696,D1696,$F$6:F1696,"&lt;&gt;"))</f>
        <v/>
      </c>
    </row>
    <row r="1697" ht="20" customHeight="1">
      <c r="B1697" s="93" t="n"/>
      <c r="C1697" s="94">
        <f>IF(B1697="","",WEEKNUM(B1697,21))</f>
        <v/>
      </c>
      <c r="D1697" s="95" t="n"/>
      <c r="E1697" s="86">
        <f>IF(D1697="","",IFERROR(INDEX(Eng_Item,MATCH(D1697,Eng_Label,0)),"not in list"))</f>
        <v/>
      </c>
      <c r="F1697" s="96" t="n"/>
      <c r="G1697" s="87">
        <f>IF(OR(P1697="",N(P1697)&lt;=1),"",INDEX($F$6:$F$3005,MATCH(D1697&amp;"|"&amp;(P1697-1),$O$6:$O$3005,0)))</f>
        <v/>
      </c>
      <c r="H1697" s="87">
        <f>IF(G1697="","",MAX(0,G1697-F1697))</f>
        <v/>
      </c>
      <c r="I1697" s="95" t="n"/>
      <c r="J1697" s="87">
        <f>IF(D1697="","",IFERROR(INDEX(Eng_PAR,MATCH(D1697,Eng_Label,0)),""))</f>
        <v/>
      </c>
      <c r="K1697" s="97">
        <f>IF(OR(F1697="",J1697=""),"",F1697-J1697)</f>
        <v/>
      </c>
      <c r="L1697" s="86">
        <f>IF(OR(F1697="",J1697="",N(J1697)=0),"",IF(F1697/J1697&lt;=cfg_Crit,"CRITICAL",IF(F1697/J1697&lt;=cfg_Low,"LOW","OK")))</f>
        <v/>
      </c>
      <c r="M1697" s="98">
        <f>IF(B1697="","",DATE(YEAR(B1697),MONTH(B1697),1))</f>
        <v/>
      </c>
      <c r="N1697" s="86">
        <f>IF(OR(B1697="",D1697=""),"","CNT-"&amp;TEXT(ROW()-5,"00000"))</f>
        <v/>
      </c>
      <c r="O1697" s="86">
        <f>IF(P1697="","",D1697&amp;"|"&amp;P1697)</f>
        <v/>
      </c>
      <c r="P1697" s="86">
        <f>IF(OR(D1697="",F1697=""),"",COUNTIFS($D$6:D1697,D1697,$F$6:F1697,"&lt;&gt;"))</f>
        <v/>
      </c>
    </row>
    <row r="1698" ht="20" customHeight="1">
      <c r="B1698" s="93" t="n"/>
      <c r="C1698" s="94">
        <f>IF(B1698="","",WEEKNUM(B1698,21))</f>
        <v/>
      </c>
      <c r="D1698" s="95" t="n"/>
      <c r="E1698" s="86">
        <f>IF(D1698="","",IFERROR(INDEX(Eng_Item,MATCH(D1698,Eng_Label,0)),"not in list"))</f>
        <v/>
      </c>
      <c r="F1698" s="96" t="n"/>
      <c r="G1698" s="87">
        <f>IF(OR(P1698="",N(P1698)&lt;=1),"",INDEX($F$6:$F$3005,MATCH(D1698&amp;"|"&amp;(P1698-1),$O$6:$O$3005,0)))</f>
        <v/>
      </c>
      <c r="H1698" s="87">
        <f>IF(G1698="","",MAX(0,G1698-F1698))</f>
        <v/>
      </c>
      <c r="I1698" s="95" t="n"/>
      <c r="J1698" s="87">
        <f>IF(D1698="","",IFERROR(INDEX(Eng_PAR,MATCH(D1698,Eng_Label,0)),""))</f>
        <v/>
      </c>
      <c r="K1698" s="97">
        <f>IF(OR(F1698="",J1698=""),"",F1698-J1698)</f>
        <v/>
      </c>
      <c r="L1698" s="86">
        <f>IF(OR(F1698="",J1698="",N(J1698)=0),"",IF(F1698/J1698&lt;=cfg_Crit,"CRITICAL",IF(F1698/J1698&lt;=cfg_Low,"LOW","OK")))</f>
        <v/>
      </c>
      <c r="M1698" s="98">
        <f>IF(B1698="","",DATE(YEAR(B1698),MONTH(B1698),1))</f>
        <v/>
      </c>
      <c r="N1698" s="86">
        <f>IF(OR(B1698="",D1698=""),"","CNT-"&amp;TEXT(ROW()-5,"00000"))</f>
        <v/>
      </c>
      <c r="O1698" s="86">
        <f>IF(P1698="","",D1698&amp;"|"&amp;P1698)</f>
        <v/>
      </c>
      <c r="P1698" s="86">
        <f>IF(OR(D1698="",F1698=""),"",COUNTIFS($D$6:D1698,D1698,$F$6:F1698,"&lt;&gt;"))</f>
        <v/>
      </c>
    </row>
    <row r="1699" ht="20" customHeight="1">
      <c r="B1699" s="93" t="n"/>
      <c r="C1699" s="94">
        <f>IF(B1699="","",WEEKNUM(B1699,21))</f>
        <v/>
      </c>
      <c r="D1699" s="95" t="n"/>
      <c r="E1699" s="86">
        <f>IF(D1699="","",IFERROR(INDEX(Eng_Item,MATCH(D1699,Eng_Label,0)),"not in list"))</f>
        <v/>
      </c>
      <c r="F1699" s="96" t="n"/>
      <c r="G1699" s="87">
        <f>IF(OR(P1699="",N(P1699)&lt;=1),"",INDEX($F$6:$F$3005,MATCH(D1699&amp;"|"&amp;(P1699-1),$O$6:$O$3005,0)))</f>
        <v/>
      </c>
      <c r="H1699" s="87">
        <f>IF(G1699="","",MAX(0,G1699-F1699))</f>
        <v/>
      </c>
      <c r="I1699" s="95" t="n"/>
      <c r="J1699" s="87">
        <f>IF(D1699="","",IFERROR(INDEX(Eng_PAR,MATCH(D1699,Eng_Label,0)),""))</f>
        <v/>
      </c>
      <c r="K1699" s="97">
        <f>IF(OR(F1699="",J1699=""),"",F1699-J1699)</f>
        <v/>
      </c>
      <c r="L1699" s="86">
        <f>IF(OR(F1699="",J1699="",N(J1699)=0),"",IF(F1699/J1699&lt;=cfg_Crit,"CRITICAL",IF(F1699/J1699&lt;=cfg_Low,"LOW","OK")))</f>
        <v/>
      </c>
      <c r="M1699" s="98">
        <f>IF(B1699="","",DATE(YEAR(B1699),MONTH(B1699),1))</f>
        <v/>
      </c>
      <c r="N1699" s="86">
        <f>IF(OR(B1699="",D1699=""),"","CNT-"&amp;TEXT(ROW()-5,"00000"))</f>
        <v/>
      </c>
      <c r="O1699" s="86">
        <f>IF(P1699="","",D1699&amp;"|"&amp;P1699)</f>
        <v/>
      </c>
      <c r="P1699" s="86">
        <f>IF(OR(D1699="",F1699=""),"",COUNTIFS($D$6:D1699,D1699,$F$6:F1699,"&lt;&gt;"))</f>
        <v/>
      </c>
    </row>
    <row r="1700" ht="20" customHeight="1">
      <c r="B1700" s="93" t="n"/>
      <c r="C1700" s="94">
        <f>IF(B1700="","",WEEKNUM(B1700,21))</f>
        <v/>
      </c>
      <c r="D1700" s="95" t="n"/>
      <c r="E1700" s="86">
        <f>IF(D1700="","",IFERROR(INDEX(Eng_Item,MATCH(D1700,Eng_Label,0)),"not in list"))</f>
        <v/>
      </c>
      <c r="F1700" s="96" t="n"/>
      <c r="G1700" s="87">
        <f>IF(OR(P1700="",N(P1700)&lt;=1),"",INDEX($F$6:$F$3005,MATCH(D1700&amp;"|"&amp;(P1700-1),$O$6:$O$3005,0)))</f>
        <v/>
      </c>
      <c r="H1700" s="87">
        <f>IF(G1700="","",MAX(0,G1700-F1700))</f>
        <v/>
      </c>
      <c r="I1700" s="95" t="n"/>
      <c r="J1700" s="87">
        <f>IF(D1700="","",IFERROR(INDEX(Eng_PAR,MATCH(D1700,Eng_Label,0)),""))</f>
        <v/>
      </c>
      <c r="K1700" s="97">
        <f>IF(OR(F1700="",J1700=""),"",F1700-J1700)</f>
        <v/>
      </c>
      <c r="L1700" s="86">
        <f>IF(OR(F1700="",J1700="",N(J1700)=0),"",IF(F1700/J1700&lt;=cfg_Crit,"CRITICAL",IF(F1700/J1700&lt;=cfg_Low,"LOW","OK")))</f>
        <v/>
      </c>
      <c r="M1700" s="98">
        <f>IF(B1700="","",DATE(YEAR(B1700),MONTH(B1700),1))</f>
        <v/>
      </c>
      <c r="N1700" s="86">
        <f>IF(OR(B1700="",D1700=""),"","CNT-"&amp;TEXT(ROW()-5,"00000"))</f>
        <v/>
      </c>
      <c r="O1700" s="86">
        <f>IF(P1700="","",D1700&amp;"|"&amp;P1700)</f>
        <v/>
      </c>
      <c r="P1700" s="86">
        <f>IF(OR(D1700="",F1700=""),"",COUNTIFS($D$6:D1700,D1700,$F$6:F1700,"&lt;&gt;"))</f>
        <v/>
      </c>
    </row>
    <row r="1701" ht="20" customHeight="1">
      <c r="B1701" s="93" t="n"/>
      <c r="C1701" s="94">
        <f>IF(B1701="","",WEEKNUM(B1701,21))</f>
        <v/>
      </c>
      <c r="D1701" s="95" t="n"/>
      <c r="E1701" s="86">
        <f>IF(D1701="","",IFERROR(INDEX(Eng_Item,MATCH(D1701,Eng_Label,0)),"not in list"))</f>
        <v/>
      </c>
      <c r="F1701" s="96" t="n"/>
      <c r="G1701" s="87">
        <f>IF(OR(P1701="",N(P1701)&lt;=1),"",INDEX($F$6:$F$3005,MATCH(D1701&amp;"|"&amp;(P1701-1),$O$6:$O$3005,0)))</f>
        <v/>
      </c>
      <c r="H1701" s="87">
        <f>IF(G1701="","",MAX(0,G1701-F1701))</f>
        <v/>
      </c>
      <c r="I1701" s="95" t="n"/>
      <c r="J1701" s="87">
        <f>IF(D1701="","",IFERROR(INDEX(Eng_PAR,MATCH(D1701,Eng_Label,0)),""))</f>
        <v/>
      </c>
      <c r="K1701" s="97">
        <f>IF(OR(F1701="",J1701=""),"",F1701-J1701)</f>
        <v/>
      </c>
      <c r="L1701" s="86">
        <f>IF(OR(F1701="",J1701="",N(J1701)=0),"",IF(F1701/J1701&lt;=cfg_Crit,"CRITICAL",IF(F1701/J1701&lt;=cfg_Low,"LOW","OK")))</f>
        <v/>
      </c>
      <c r="M1701" s="98">
        <f>IF(B1701="","",DATE(YEAR(B1701),MONTH(B1701),1))</f>
        <v/>
      </c>
      <c r="N1701" s="86">
        <f>IF(OR(B1701="",D1701=""),"","CNT-"&amp;TEXT(ROW()-5,"00000"))</f>
        <v/>
      </c>
      <c r="O1701" s="86">
        <f>IF(P1701="","",D1701&amp;"|"&amp;P1701)</f>
        <v/>
      </c>
      <c r="P1701" s="86">
        <f>IF(OR(D1701="",F1701=""),"",COUNTIFS($D$6:D1701,D1701,$F$6:F1701,"&lt;&gt;"))</f>
        <v/>
      </c>
    </row>
    <row r="1702" ht="20" customHeight="1">
      <c r="B1702" s="93" t="n"/>
      <c r="C1702" s="94">
        <f>IF(B1702="","",WEEKNUM(B1702,21))</f>
        <v/>
      </c>
      <c r="D1702" s="95" t="n"/>
      <c r="E1702" s="86">
        <f>IF(D1702="","",IFERROR(INDEX(Eng_Item,MATCH(D1702,Eng_Label,0)),"not in list"))</f>
        <v/>
      </c>
      <c r="F1702" s="96" t="n"/>
      <c r="G1702" s="87">
        <f>IF(OR(P1702="",N(P1702)&lt;=1),"",INDEX($F$6:$F$3005,MATCH(D1702&amp;"|"&amp;(P1702-1),$O$6:$O$3005,0)))</f>
        <v/>
      </c>
      <c r="H1702" s="87">
        <f>IF(G1702="","",MAX(0,G1702-F1702))</f>
        <v/>
      </c>
      <c r="I1702" s="95" t="n"/>
      <c r="J1702" s="87">
        <f>IF(D1702="","",IFERROR(INDEX(Eng_PAR,MATCH(D1702,Eng_Label,0)),""))</f>
        <v/>
      </c>
      <c r="K1702" s="97">
        <f>IF(OR(F1702="",J1702=""),"",F1702-J1702)</f>
        <v/>
      </c>
      <c r="L1702" s="86">
        <f>IF(OR(F1702="",J1702="",N(J1702)=0),"",IF(F1702/J1702&lt;=cfg_Crit,"CRITICAL",IF(F1702/J1702&lt;=cfg_Low,"LOW","OK")))</f>
        <v/>
      </c>
      <c r="M1702" s="98">
        <f>IF(B1702="","",DATE(YEAR(B1702),MONTH(B1702),1))</f>
        <v/>
      </c>
      <c r="N1702" s="86">
        <f>IF(OR(B1702="",D1702=""),"","CNT-"&amp;TEXT(ROW()-5,"00000"))</f>
        <v/>
      </c>
      <c r="O1702" s="86">
        <f>IF(P1702="","",D1702&amp;"|"&amp;P1702)</f>
        <v/>
      </c>
      <c r="P1702" s="86">
        <f>IF(OR(D1702="",F1702=""),"",COUNTIFS($D$6:D1702,D1702,$F$6:F1702,"&lt;&gt;"))</f>
        <v/>
      </c>
    </row>
    <row r="1703" ht="20" customHeight="1">
      <c r="B1703" s="93" t="n"/>
      <c r="C1703" s="94">
        <f>IF(B1703="","",WEEKNUM(B1703,21))</f>
        <v/>
      </c>
      <c r="D1703" s="95" t="n"/>
      <c r="E1703" s="86">
        <f>IF(D1703="","",IFERROR(INDEX(Eng_Item,MATCH(D1703,Eng_Label,0)),"not in list"))</f>
        <v/>
      </c>
      <c r="F1703" s="96" t="n"/>
      <c r="G1703" s="87">
        <f>IF(OR(P1703="",N(P1703)&lt;=1),"",INDEX($F$6:$F$3005,MATCH(D1703&amp;"|"&amp;(P1703-1),$O$6:$O$3005,0)))</f>
        <v/>
      </c>
      <c r="H1703" s="87">
        <f>IF(G1703="","",MAX(0,G1703-F1703))</f>
        <v/>
      </c>
      <c r="I1703" s="95" t="n"/>
      <c r="J1703" s="87">
        <f>IF(D1703="","",IFERROR(INDEX(Eng_PAR,MATCH(D1703,Eng_Label,0)),""))</f>
        <v/>
      </c>
      <c r="K1703" s="97">
        <f>IF(OR(F1703="",J1703=""),"",F1703-J1703)</f>
        <v/>
      </c>
      <c r="L1703" s="86">
        <f>IF(OR(F1703="",J1703="",N(J1703)=0),"",IF(F1703/J1703&lt;=cfg_Crit,"CRITICAL",IF(F1703/J1703&lt;=cfg_Low,"LOW","OK")))</f>
        <v/>
      </c>
      <c r="M1703" s="98">
        <f>IF(B1703="","",DATE(YEAR(B1703),MONTH(B1703),1))</f>
        <v/>
      </c>
      <c r="N1703" s="86">
        <f>IF(OR(B1703="",D1703=""),"","CNT-"&amp;TEXT(ROW()-5,"00000"))</f>
        <v/>
      </c>
      <c r="O1703" s="86">
        <f>IF(P1703="","",D1703&amp;"|"&amp;P1703)</f>
        <v/>
      </c>
      <c r="P1703" s="86">
        <f>IF(OR(D1703="",F1703=""),"",COUNTIFS($D$6:D1703,D1703,$F$6:F1703,"&lt;&gt;"))</f>
        <v/>
      </c>
    </row>
    <row r="1704" ht="20" customHeight="1">
      <c r="B1704" s="93" t="n"/>
      <c r="C1704" s="94">
        <f>IF(B1704="","",WEEKNUM(B1704,21))</f>
        <v/>
      </c>
      <c r="D1704" s="95" t="n"/>
      <c r="E1704" s="86">
        <f>IF(D1704="","",IFERROR(INDEX(Eng_Item,MATCH(D1704,Eng_Label,0)),"not in list"))</f>
        <v/>
      </c>
      <c r="F1704" s="96" t="n"/>
      <c r="G1704" s="87">
        <f>IF(OR(P1704="",N(P1704)&lt;=1),"",INDEX($F$6:$F$3005,MATCH(D1704&amp;"|"&amp;(P1704-1),$O$6:$O$3005,0)))</f>
        <v/>
      </c>
      <c r="H1704" s="87">
        <f>IF(G1704="","",MAX(0,G1704-F1704))</f>
        <v/>
      </c>
      <c r="I1704" s="95" t="n"/>
      <c r="J1704" s="87">
        <f>IF(D1704="","",IFERROR(INDEX(Eng_PAR,MATCH(D1704,Eng_Label,0)),""))</f>
        <v/>
      </c>
      <c r="K1704" s="97">
        <f>IF(OR(F1704="",J1704=""),"",F1704-J1704)</f>
        <v/>
      </c>
      <c r="L1704" s="86">
        <f>IF(OR(F1704="",J1704="",N(J1704)=0),"",IF(F1704/J1704&lt;=cfg_Crit,"CRITICAL",IF(F1704/J1704&lt;=cfg_Low,"LOW","OK")))</f>
        <v/>
      </c>
      <c r="M1704" s="98">
        <f>IF(B1704="","",DATE(YEAR(B1704),MONTH(B1704),1))</f>
        <v/>
      </c>
      <c r="N1704" s="86">
        <f>IF(OR(B1704="",D1704=""),"","CNT-"&amp;TEXT(ROW()-5,"00000"))</f>
        <v/>
      </c>
      <c r="O1704" s="86">
        <f>IF(P1704="","",D1704&amp;"|"&amp;P1704)</f>
        <v/>
      </c>
      <c r="P1704" s="86">
        <f>IF(OR(D1704="",F1704=""),"",COUNTIFS($D$6:D1704,D1704,$F$6:F1704,"&lt;&gt;"))</f>
        <v/>
      </c>
    </row>
    <row r="1705" ht="20" customHeight="1">
      <c r="B1705" s="93" t="n"/>
      <c r="C1705" s="94">
        <f>IF(B1705="","",WEEKNUM(B1705,21))</f>
        <v/>
      </c>
      <c r="D1705" s="95" t="n"/>
      <c r="E1705" s="86">
        <f>IF(D1705="","",IFERROR(INDEX(Eng_Item,MATCH(D1705,Eng_Label,0)),"not in list"))</f>
        <v/>
      </c>
      <c r="F1705" s="96" t="n"/>
      <c r="G1705" s="87">
        <f>IF(OR(P1705="",N(P1705)&lt;=1),"",INDEX($F$6:$F$3005,MATCH(D1705&amp;"|"&amp;(P1705-1),$O$6:$O$3005,0)))</f>
        <v/>
      </c>
      <c r="H1705" s="87">
        <f>IF(G1705="","",MAX(0,G1705-F1705))</f>
        <v/>
      </c>
      <c r="I1705" s="95" t="n"/>
      <c r="J1705" s="87">
        <f>IF(D1705="","",IFERROR(INDEX(Eng_PAR,MATCH(D1705,Eng_Label,0)),""))</f>
        <v/>
      </c>
      <c r="K1705" s="97">
        <f>IF(OR(F1705="",J1705=""),"",F1705-J1705)</f>
        <v/>
      </c>
      <c r="L1705" s="86">
        <f>IF(OR(F1705="",J1705="",N(J1705)=0),"",IF(F1705/J1705&lt;=cfg_Crit,"CRITICAL",IF(F1705/J1705&lt;=cfg_Low,"LOW","OK")))</f>
        <v/>
      </c>
      <c r="M1705" s="98">
        <f>IF(B1705="","",DATE(YEAR(B1705),MONTH(B1705),1))</f>
        <v/>
      </c>
      <c r="N1705" s="86">
        <f>IF(OR(B1705="",D1705=""),"","CNT-"&amp;TEXT(ROW()-5,"00000"))</f>
        <v/>
      </c>
      <c r="O1705" s="86">
        <f>IF(P1705="","",D1705&amp;"|"&amp;P1705)</f>
        <v/>
      </c>
      <c r="P1705" s="86">
        <f>IF(OR(D1705="",F1705=""),"",COUNTIFS($D$6:D1705,D1705,$F$6:F1705,"&lt;&gt;"))</f>
        <v/>
      </c>
    </row>
    <row r="1706" ht="20" customHeight="1">
      <c r="B1706" s="93" t="n"/>
      <c r="C1706" s="94">
        <f>IF(B1706="","",WEEKNUM(B1706,21))</f>
        <v/>
      </c>
      <c r="D1706" s="95" t="n"/>
      <c r="E1706" s="86">
        <f>IF(D1706="","",IFERROR(INDEX(Eng_Item,MATCH(D1706,Eng_Label,0)),"not in list"))</f>
        <v/>
      </c>
      <c r="F1706" s="96" t="n"/>
      <c r="G1706" s="87">
        <f>IF(OR(P1706="",N(P1706)&lt;=1),"",INDEX($F$6:$F$3005,MATCH(D1706&amp;"|"&amp;(P1706-1),$O$6:$O$3005,0)))</f>
        <v/>
      </c>
      <c r="H1706" s="87">
        <f>IF(G1706="","",MAX(0,G1706-F1706))</f>
        <v/>
      </c>
      <c r="I1706" s="95" t="n"/>
      <c r="J1706" s="87">
        <f>IF(D1706="","",IFERROR(INDEX(Eng_PAR,MATCH(D1706,Eng_Label,0)),""))</f>
        <v/>
      </c>
      <c r="K1706" s="97">
        <f>IF(OR(F1706="",J1706=""),"",F1706-J1706)</f>
        <v/>
      </c>
      <c r="L1706" s="86">
        <f>IF(OR(F1706="",J1706="",N(J1706)=0),"",IF(F1706/J1706&lt;=cfg_Crit,"CRITICAL",IF(F1706/J1706&lt;=cfg_Low,"LOW","OK")))</f>
        <v/>
      </c>
      <c r="M1706" s="98">
        <f>IF(B1706="","",DATE(YEAR(B1706),MONTH(B1706),1))</f>
        <v/>
      </c>
      <c r="N1706" s="86">
        <f>IF(OR(B1706="",D1706=""),"","CNT-"&amp;TEXT(ROW()-5,"00000"))</f>
        <v/>
      </c>
      <c r="O1706" s="86">
        <f>IF(P1706="","",D1706&amp;"|"&amp;P1706)</f>
        <v/>
      </c>
      <c r="P1706" s="86">
        <f>IF(OR(D1706="",F1706=""),"",COUNTIFS($D$6:D1706,D1706,$F$6:F1706,"&lt;&gt;"))</f>
        <v/>
      </c>
    </row>
    <row r="1707" ht="20" customHeight="1">
      <c r="B1707" s="93" t="n"/>
      <c r="C1707" s="94">
        <f>IF(B1707="","",WEEKNUM(B1707,21))</f>
        <v/>
      </c>
      <c r="D1707" s="95" t="n"/>
      <c r="E1707" s="86">
        <f>IF(D1707="","",IFERROR(INDEX(Eng_Item,MATCH(D1707,Eng_Label,0)),"not in list"))</f>
        <v/>
      </c>
      <c r="F1707" s="96" t="n"/>
      <c r="G1707" s="87">
        <f>IF(OR(P1707="",N(P1707)&lt;=1),"",INDEX($F$6:$F$3005,MATCH(D1707&amp;"|"&amp;(P1707-1),$O$6:$O$3005,0)))</f>
        <v/>
      </c>
      <c r="H1707" s="87">
        <f>IF(G1707="","",MAX(0,G1707-F1707))</f>
        <v/>
      </c>
      <c r="I1707" s="95" t="n"/>
      <c r="J1707" s="87">
        <f>IF(D1707="","",IFERROR(INDEX(Eng_PAR,MATCH(D1707,Eng_Label,0)),""))</f>
        <v/>
      </c>
      <c r="K1707" s="97">
        <f>IF(OR(F1707="",J1707=""),"",F1707-J1707)</f>
        <v/>
      </c>
      <c r="L1707" s="86">
        <f>IF(OR(F1707="",J1707="",N(J1707)=0),"",IF(F1707/J1707&lt;=cfg_Crit,"CRITICAL",IF(F1707/J1707&lt;=cfg_Low,"LOW","OK")))</f>
        <v/>
      </c>
      <c r="M1707" s="98">
        <f>IF(B1707="","",DATE(YEAR(B1707),MONTH(B1707),1))</f>
        <v/>
      </c>
      <c r="N1707" s="86">
        <f>IF(OR(B1707="",D1707=""),"","CNT-"&amp;TEXT(ROW()-5,"00000"))</f>
        <v/>
      </c>
      <c r="O1707" s="86">
        <f>IF(P1707="","",D1707&amp;"|"&amp;P1707)</f>
        <v/>
      </c>
      <c r="P1707" s="86">
        <f>IF(OR(D1707="",F1707=""),"",COUNTIFS($D$6:D1707,D1707,$F$6:F1707,"&lt;&gt;"))</f>
        <v/>
      </c>
    </row>
    <row r="1708" ht="20" customHeight="1">
      <c r="B1708" s="93" t="n"/>
      <c r="C1708" s="94">
        <f>IF(B1708="","",WEEKNUM(B1708,21))</f>
        <v/>
      </c>
      <c r="D1708" s="95" t="n"/>
      <c r="E1708" s="86">
        <f>IF(D1708="","",IFERROR(INDEX(Eng_Item,MATCH(D1708,Eng_Label,0)),"not in list"))</f>
        <v/>
      </c>
      <c r="F1708" s="96" t="n"/>
      <c r="G1708" s="87">
        <f>IF(OR(P1708="",N(P1708)&lt;=1),"",INDEX($F$6:$F$3005,MATCH(D1708&amp;"|"&amp;(P1708-1),$O$6:$O$3005,0)))</f>
        <v/>
      </c>
      <c r="H1708" s="87">
        <f>IF(G1708="","",MAX(0,G1708-F1708))</f>
        <v/>
      </c>
      <c r="I1708" s="95" t="n"/>
      <c r="J1708" s="87">
        <f>IF(D1708="","",IFERROR(INDEX(Eng_PAR,MATCH(D1708,Eng_Label,0)),""))</f>
        <v/>
      </c>
      <c r="K1708" s="97">
        <f>IF(OR(F1708="",J1708=""),"",F1708-J1708)</f>
        <v/>
      </c>
      <c r="L1708" s="86">
        <f>IF(OR(F1708="",J1708="",N(J1708)=0),"",IF(F1708/J1708&lt;=cfg_Crit,"CRITICAL",IF(F1708/J1708&lt;=cfg_Low,"LOW","OK")))</f>
        <v/>
      </c>
      <c r="M1708" s="98">
        <f>IF(B1708="","",DATE(YEAR(B1708),MONTH(B1708),1))</f>
        <v/>
      </c>
      <c r="N1708" s="86">
        <f>IF(OR(B1708="",D1708=""),"","CNT-"&amp;TEXT(ROW()-5,"00000"))</f>
        <v/>
      </c>
      <c r="O1708" s="86">
        <f>IF(P1708="","",D1708&amp;"|"&amp;P1708)</f>
        <v/>
      </c>
      <c r="P1708" s="86">
        <f>IF(OR(D1708="",F1708=""),"",COUNTIFS($D$6:D1708,D1708,$F$6:F1708,"&lt;&gt;"))</f>
        <v/>
      </c>
    </row>
    <row r="1709" ht="20" customHeight="1">
      <c r="B1709" s="93" t="n"/>
      <c r="C1709" s="94">
        <f>IF(B1709="","",WEEKNUM(B1709,21))</f>
        <v/>
      </c>
      <c r="D1709" s="95" t="n"/>
      <c r="E1709" s="86">
        <f>IF(D1709="","",IFERROR(INDEX(Eng_Item,MATCH(D1709,Eng_Label,0)),"not in list"))</f>
        <v/>
      </c>
      <c r="F1709" s="96" t="n"/>
      <c r="G1709" s="87">
        <f>IF(OR(P1709="",N(P1709)&lt;=1),"",INDEX($F$6:$F$3005,MATCH(D1709&amp;"|"&amp;(P1709-1),$O$6:$O$3005,0)))</f>
        <v/>
      </c>
      <c r="H1709" s="87">
        <f>IF(G1709="","",MAX(0,G1709-F1709))</f>
        <v/>
      </c>
      <c r="I1709" s="95" t="n"/>
      <c r="J1709" s="87">
        <f>IF(D1709="","",IFERROR(INDEX(Eng_PAR,MATCH(D1709,Eng_Label,0)),""))</f>
        <v/>
      </c>
      <c r="K1709" s="97">
        <f>IF(OR(F1709="",J1709=""),"",F1709-J1709)</f>
        <v/>
      </c>
      <c r="L1709" s="86">
        <f>IF(OR(F1709="",J1709="",N(J1709)=0),"",IF(F1709/J1709&lt;=cfg_Crit,"CRITICAL",IF(F1709/J1709&lt;=cfg_Low,"LOW","OK")))</f>
        <v/>
      </c>
      <c r="M1709" s="98">
        <f>IF(B1709="","",DATE(YEAR(B1709),MONTH(B1709),1))</f>
        <v/>
      </c>
      <c r="N1709" s="86">
        <f>IF(OR(B1709="",D1709=""),"","CNT-"&amp;TEXT(ROW()-5,"00000"))</f>
        <v/>
      </c>
      <c r="O1709" s="86">
        <f>IF(P1709="","",D1709&amp;"|"&amp;P1709)</f>
        <v/>
      </c>
      <c r="P1709" s="86">
        <f>IF(OR(D1709="",F1709=""),"",COUNTIFS($D$6:D1709,D1709,$F$6:F1709,"&lt;&gt;"))</f>
        <v/>
      </c>
    </row>
    <row r="1710" ht="20" customHeight="1">
      <c r="B1710" s="93" t="n"/>
      <c r="C1710" s="94">
        <f>IF(B1710="","",WEEKNUM(B1710,21))</f>
        <v/>
      </c>
      <c r="D1710" s="95" t="n"/>
      <c r="E1710" s="86">
        <f>IF(D1710="","",IFERROR(INDEX(Eng_Item,MATCH(D1710,Eng_Label,0)),"not in list"))</f>
        <v/>
      </c>
      <c r="F1710" s="96" t="n"/>
      <c r="G1710" s="87">
        <f>IF(OR(P1710="",N(P1710)&lt;=1),"",INDEX($F$6:$F$3005,MATCH(D1710&amp;"|"&amp;(P1710-1),$O$6:$O$3005,0)))</f>
        <v/>
      </c>
      <c r="H1710" s="87">
        <f>IF(G1710="","",MAX(0,G1710-F1710))</f>
        <v/>
      </c>
      <c r="I1710" s="95" t="n"/>
      <c r="J1710" s="87">
        <f>IF(D1710="","",IFERROR(INDEX(Eng_PAR,MATCH(D1710,Eng_Label,0)),""))</f>
        <v/>
      </c>
      <c r="K1710" s="97">
        <f>IF(OR(F1710="",J1710=""),"",F1710-J1710)</f>
        <v/>
      </c>
      <c r="L1710" s="86">
        <f>IF(OR(F1710="",J1710="",N(J1710)=0),"",IF(F1710/J1710&lt;=cfg_Crit,"CRITICAL",IF(F1710/J1710&lt;=cfg_Low,"LOW","OK")))</f>
        <v/>
      </c>
      <c r="M1710" s="98">
        <f>IF(B1710="","",DATE(YEAR(B1710),MONTH(B1710),1))</f>
        <v/>
      </c>
      <c r="N1710" s="86">
        <f>IF(OR(B1710="",D1710=""),"","CNT-"&amp;TEXT(ROW()-5,"00000"))</f>
        <v/>
      </c>
      <c r="O1710" s="86">
        <f>IF(P1710="","",D1710&amp;"|"&amp;P1710)</f>
        <v/>
      </c>
      <c r="P1710" s="86">
        <f>IF(OR(D1710="",F1710=""),"",COUNTIFS($D$6:D1710,D1710,$F$6:F1710,"&lt;&gt;"))</f>
        <v/>
      </c>
    </row>
    <row r="1711" ht="20" customHeight="1">
      <c r="B1711" s="93" t="n"/>
      <c r="C1711" s="94">
        <f>IF(B1711="","",WEEKNUM(B1711,21))</f>
        <v/>
      </c>
      <c r="D1711" s="95" t="n"/>
      <c r="E1711" s="86">
        <f>IF(D1711="","",IFERROR(INDEX(Eng_Item,MATCH(D1711,Eng_Label,0)),"not in list"))</f>
        <v/>
      </c>
      <c r="F1711" s="96" t="n"/>
      <c r="G1711" s="87">
        <f>IF(OR(P1711="",N(P1711)&lt;=1),"",INDEX($F$6:$F$3005,MATCH(D1711&amp;"|"&amp;(P1711-1),$O$6:$O$3005,0)))</f>
        <v/>
      </c>
      <c r="H1711" s="87">
        <f>IF(G1711="","",MAX(0,G1711-F1711))</f>
        <v/>
      </c>
      <c r="I1711" s="95" t="n"/>
      <c r="J1711" s="87">
        <f>IF(D1711="","",IFERROR(INDEX(Eng_PAR,MATCH(D1711,Eng_Label,0)),""))</f>
        <v/>
      </c>
      <c r="K1711" s="97">
        <f>IF(OR(F1711="",J1711=""),"",F1711-J1711)</f>
        <v/>
      </c>
      <c r="L1711" s="86">
        <f>IF(OR(F1711="",J1711="",N(J1711)=0),"",IF(F1711/J1711&lt;=cfg_Crit,"CRITICAL",IF(F1711/J1711&lt;=cfg_Low,"LOW","OK")))</f>
        <v/>
      </c>
      <c r="M1711" s="98">
        <f>IF(B1711="","",DATE(YEAR(B1711),MONTH(B1711),1))</f>
        <v/>
      </c>
      <c r="N1711" s="86">
        <f>IF(OR(B1711="",D1711=""),"","CNT-"&amp;TEXT(ROW()-5,"00000"))</f>
        <v/>
      </c>
      <c r="O1711" s="86">
        <f>IF(P1711="","",D1711&amp;"|"&amp;P1711)</f>
        <v/>
      </c>
      <c r="P1711" s="86">
        <f>IF(OR(D1711="",F1711=""),"",COUNTIFS($D$6:D1711,D1711,$F$6:F1711,"&lt;&gt;"))</f>
        <v/>
      </c>
    </row>
    <row r="1712" ht="20" customHeight="1">
      <c r="B1712" s="93" t="n"/>
      <c r="C1712" s="94">
        <f>IF(B1712="","",WEEKNUM(B1712,21))</f>
        <v/>
      </c>
      <c r="D1712" s="95" t="n"/>
      <c r="E1712" s="86">
        <f>IF(D1712="","",IFERROR(INDEX(Eng_Item,MATCH(D1712,Eng_Label,0)),"not in list"))</f>
        <v/>
      </c>
      <c r="F1712" s="96" t="n"/>
      <c r="G1712" s="87">
        <f>IF(OR(P1712="",N(P1712)&lt;=1),"",INDEX($F$6:$F$3005,MATCH(D1712&amp;"|"&amp;(P1712-1),$O$6:$O$3005,0)))</f>
        <v/>
      </c>
      <c r="H1712" s="87">
        <f>IF(G1712="","",MAX(0,G1712-F1712))</f>
        <v/>
      </c>
      <c r="I1712" s="95" t="n"/>
      <c r="J1712" s="87">
        <f>IF(D1712="","",IFERROR(INDEX(Eng_PAR,MATCH(D1712,Eng_Label,0)),""))</f>
        <v/>
      </c>
      <c r="K1712" s="97">
        <f>IF(OR(F1712="",J1712=""),"",F1712-J1712)</f>
        <v/>
      </c>
      <c r="L1712" s="86">
        <f>IF(OR(F1712="",J1712="",N(J1712)=0),"",IF(F1712/J1712&lt;=cfg_Crit,"CRITICAL",IF(F1712/J1712&lt;=cfg_Low,"LOW","OK")))</f>
        <v/>
      </c>
      <c r="M1712" s="98">
        <f>IF(B1712="","",DATE(YEAR(B1712),MONTH(B1712),1))</f>
        <v/>
      </c>
      <c r="N1712" s="86">
        <f>IF(OR(B1712="",D1712=""),"","CNT-"&amp;TEXT(ROW()-5,"00000"))</f>
        <v/>
      </c>
      <c r="O1712" s="86">
        <f>IF(P1712="","",D1712&amp;"|"&amp;P1712)</f>
        <v/>
      </c>
      <c r="P1712" s="86">
        <f>IF(OR(D1712="",F1712=""),"",COUNTIFS($D$6:D1712,D1712,$F$6:F1712,"&lt;&gt;"))</f>
        <v/>
      </c>
    </row>
    <row r="1713" ht="20" customHeight="1">
      <c r="B1713" s="93" t="n"/>
      <c r="C1713" s="94">
        <f>IF(B1713="","",WEEKNUM(B1713,21))</f>
        <v/>
      </c>
      <c r="D1713" s="95" t="n"/>
      <c r="E1713" s="86">
        <f>IF(D1713="","",IFERROR(INDEX(Eng_Item,MATCH(D1713,Eng_Label,0)),"not in list"))</f>
        <v/>
      </c>
      <c r="F1713" s="96" t="n"/>
      <c r="G1713" s="87">
        <f>IF(OR(P1713="",N(P1713)&lt;=1),"",INDEX($F$6:$F$3005,MATCH(D1713&amp;"|"&amp;(P1713-1),$O$6:$O$3005,0)))</f>
        <v/>
      </c>
      <c r="H1713" s="87">
        <f>IF(G1713="","",MAX(0,G1713-F1713))</f>
        <v/>
      </c>
      <c r="I1713" s="95" t="n"/>
      <c r="J1713" s="87">
        <f>IF(D1713="","",IFERROR(INDEX(Eng_PAR,MATCH(D1713,Eng_Label,0)),""))</f>
        <v/>
      </c>
      <c r="K1713" s="97">
        <f>IF(OR(F1713="",J1713=""),"",F1713-J1713)</f>
        <v/>
      </c>
      <c r="L1713" s="86">
        <f>IF(OR(F1713="",J1713="",N(J1713)=0),"",IF(F1713/J1713&lt;=cfg_Crit,"CRITICAL",IF(F1713/J1713&lt;=cfg_Low,"LOW","OK")))</f>
        <v/>
      </c>
      <c r="M1713" s="98">
        <f>IF(B1713="","",DATE(YEAR(B1713),MONTH(B1713),1))</f>
        <v/>
      </c>
      <c r="N1713" s="86">
        <f>IF(OR(B1713="",D1713=""),"","CNT-"&amp;TEXT(ROW()-5,"00000"))</f>
        <v/>
      </c>
      <c r="O1713" s="86">
        <f>IF(P1713="","",D1713&amp;"|"&amp;P1713)</f>
        <v/>
      </c>
      <c r="P1713" s="86">
        <f>IF(OR(D1713="",F1713=""),"",COUNTIFS($D$6:D1713,D1713,$F$6:F1713,"&lt;&gt;"))</f>
        <v/>
      </c>
    </row>
    <row r="1714" ht="20" customHeight="1">
      <c r="B1714" s="93" t="n"/>
      <c r="C1714" s="94">
        <f>IF(B1714="","",WEEKNUM(B1714,21))</f>
        <v/>
      </c>
      <c r="D1714" s="95" t="n"/>
      <c r="E1714" s="86">
        <f>IF(D1714="","",IFERROR(INDEX(Eng_Item,MATCH(D1714,Eng_Label,0)),"not in list"))</f>
        <v/>
      </c>
      <c r="F1714" s="96" t="n"/>
      <c r="G1714" s="87">
        <f>IF(OR(P1714="",N(P1714)&lt;=1),"",INDEX($F$6:$F$3005,MATCH(D1714&amp;"|"&amp;(P1714-1),$O$6:$O$3005,0)))</f>
        <v/>
      </c>
      <c r="H1714" s="87">
        <f>IF(G1714="","",MAX(0,G1714-F1714))</f>
        <v/>
      </c>
      <c r="I1714" s="95" t="n"/>
      <c r="J1714" s="87">
        <f>IF(D1714="","",IFERROR(INDEX(Eng_PAR,MATCH(D1714,Eng_Label,0)),""))</f>
        <v/>
      </c>
      <c r="K1714" s="97">
        <f>IF(OR(F1714="",J1714=""),"",F1714-J1714)</f>
        <v/>
      </c>
      <c r="L1714" s="86">
        <f>IF(OR(F1714="",J1714="",N(J1714)=0),"",IF(F1714/J1714&lt;=cfg_Crit,"CRITICAL",IF(F1714/J1714&lt;=cfg_Low,"LOW","OK")))</f>
        <v/>
      </c>
      <c r="M1714" s="98">
        <f>IF(B1714="","",DATE(YEAR(B1714),MONTH(B1714),1))</f>
        <v/>
      </c>
      <c r="N1714" s="86">
        <f>IF(OR(B1714="",D1714=""),"","CNT-"&amp;TEXT(ROW()-5,"00000"))</f>
        <v/>
      </c>
      <c r="O1714" s="86">
        <f>IF(P1714="","",D1714&amp;"|"&amp;P1714)</f>
        <v/>
      </c>
      <c r="P1714" s="86">
        <f>IF(OR(D1714="",F1714=""),"",COUNTIFS($D$6:D1714,D1714,$F$6:F1714,"&lt;&gt;"))</f>
        <v/>
      </c>
    </row>
    <row r="1715" ht="20" customHeight="1">
      <c r="B1715" s="93" t="n"/>
      <c r="C1715" s="94">
        <f>IF(B1715="","",WEEKNUM(B1715,21))</f>
        <v/>
      </c>
      <c r="D1715" s="95" t="n"/>
      <c r="E1715" s="86">
        <f>IF(D1715="","",IFERROR(INDEX(Eng_Item,MATCH(D1715,Eng_Label,0)),"not in list"))</f>
        <v/>
      </c>
      <c r="F1715" s="96" t="n"/>
      <c r="G1715" s="87">
        <f>IF(OR(P1715="",N(P1715)&lt;=1),"",INDEX($F$6:$F$3005,MATCH(D1715&amp;"|"&amp;(P1715-1),$O$6:$O$3005,0)))</f>
        <v/>
      </c>
      <c r="H1715" s="87">
        <f>IF(G1715="","",MAX(0,G1715-F1715))</f>
        <v/>
      </c>
      <c r="I1715" s="95" t="n"/>
      <c r="J1715" s="87">
        <f>IF(D1715="","",IFERROR(INDEX(Eng_PAR,MATCH(D1715,Eng_Label,0)),""))</f>
        <v/>
      </c>
      <c r="K1715" s="97">
        <f>IF(OR(F1715="",J1715=""),"",F1715-J1715)</f>
        <v/>
      </c>
      <c r="L1715" s="86">
        <f>IF(OR(F1715="",J1715="",N(J1715)=0),"",IF(F1715/J1715&lt;=cfg_Crit,"CRITICAL",IF(F1715/J1715&lt;=cfg_Low,"LOW","OK")))</f>
        <v/>
      </c>
      <c r="M1715" s="98">
        <f>IF(B1715="","",DATE(YEAR(B1715),MONTH(B1715),1))</f>
        <v/>
      </c>
      <c r="N1715" s="86">
        <f>IF(OR(B1715="",D1715=""),"","CNT-"&amp;TEXT(ROW()-5,"00000"))</f>
        <v/>
      </c>
      <c r="O1715" s="86">
        <f>IF(P1715="","",D1715&amp;"|"&amp;P1715)</f>
        <v/>
      </c>
      <c r="P1715" s="86">
        <f>IF(OR(D1715="",F1715=""),"",COUNTIFS($D$6:D1715,D1715,$F$6:F1715,"&lt;&gt;"))</f>
        <v/>
      </c>
    </row>
    <row r="1716" ht="20" customHeight="1">
      <c r="B1716" s="93" t="n"/>
      <c r="C1716" s="94">
        <f>IF(B1716="","",WEEKNUM(B1716,21))</f>
        <v/>
      </c>
      <c r="D1716" s="95" t="n"/>
      <c r="E1716" s="86">
        <f>IF(D1716="","",IFERROR(INDEX(Eng_Item,MATCH(D1716,Eng_Label,0)),"not in list"))</f>
        <v/>
      </c>
      <c r="F1716" s="96" t="n"/>
      <c r="G1716" s="87">
        <f>IF(OR(P1716="",N(P1716)&lt;=1),"",INDEX($F$6:$F$3005,MATCH(D1716&amp;"|"&amp;(P1716-1),$O$6:$O$3005,0)))</f>
        <v/>
      </c>
      <c r="H1716" s="87">
        <f>IF(G1716="","",MAX(0,G1716-F1716))</f>
        <v/>
      </c>
      <c r="I1716" s="95" t="n"/>
      <c r="J1716" s="87">
        <f>IF(D1716="","",IFERROR(INDEX(Eng_PAR,MATCH(D1716,Eng_Label,0)),""))</f>
        <v/>
      </c>
      <c r="K1716" s="97">
        <f>IF(OR(F1716="",J1716=""),"",F1716-J1716)</f>
        <v/>
      </c>
      <c r="L1716" s="86">
        <f>IF(OR(F1716="",J1716="",N(J1716)=0),"",IF(F1716/J1716&lt;=cfg_Crit,"CRITICAL",IF(F1716/J1716&lt;=cfg_Low,"LOW","OK")))</f>
        <v/>
      </c>
      <c r="M1716" s="98">
        <f>IF(B1716="","",DATE(YEAR(B1716),MONTH(B1716),1))</f>
        <v/>
      </c>
      <c r="N1716" s="86">
        <f>IF(OR(B1716="",D1716=""),"","CNT-"&amp;TEXT(ROW()-5,"00000"))</f>
        <v/>
      </c>
      <c r="O1716" s="86">
        <f>IF(P1716="","",D1716&amp;"|"&amp;P1716)</f>
        <v/>
      </c>
      <c r="P1716" s="86">
        <f>IF(OR(D1716="",F1716=""),"",COUNTIFS($D$6:D1716,D1716,$F$6:F1716,"&lt;&gt;"))</f>
        <v/>
      </c>
    </row>
    <row r="1717" ht="20" customHeight="1">
      <c r="B1717" s="93" t="n"/>
      <c r="C1717" s="94">
        <f>IF(B1717="","",WEEKNUM(B1717,21))</f>
        <v/>
      </c>
      <c r="D1717" s="95" t="n"/>
      <c r="E1717" s="86">
        <f>IF(D1717="","",IFERROR(INDEX(Eng_Item,MATCH(D1717,Eng_Label,0)),"not in list"))</f>
        <v/>
      </c>
      <c r="F1717" s="96" t="n"/>
      <c r="G1717" s="87">
        <f>IF(OR(P1717="",N(P1717)&lt;=1),"",INDEX($F$6:$F$3005,MATCH(D1717&amp;"|"&amp;(P1717-1),$O$6:$O$3005,0)))</f>
        <v/>
      </c>
      <c r="H1717" s="87">
        <f>IF(G1717="","",MAX(0,G1717-F1717))</f>
        <v/>
      </c>
      <c r="I1717" s="95" t="n"/>
      <c r="J1717" s="87">
        <f>IF(D1717="","",IFERROR(INDEX(Eng_PAR,MATCH(D1717,Eng_Label,0)),""))</f>
        <v/>
      </c>
      <c r="K1717" s="97">
        <f>IF(OR(F1717="",J1717=""),"",F1717-J1717)</f>
        <v/>
      </c>
      <c r="L1717" s="86">
        <f>IF(OR(F1717="",J1717="",N(J1717)=0),"",IF(F1717/J1717&lt;=cfg_Crit,"CRITICAL",IF(F1717/J1717&lt;=cfg_Low,"LOW","OK")))</f>
        <v/>
      </c>
      <c r="M1717" s="98">
        <f>IF(B1717="","",DATE(YEAR(B1717),MONTH(B1717),1))</f>
        <v/>
      </c>
      <c r="N1717" s="86">
        <f>IF(OR(B1717="",D1717=""),"","CNT-"&amp;TEXT(ROW()-5,"00000"))</f>
        <v/>
      </c>
      <c r="O1717" s="86">
        <f>IF(P1717="","",D1717&amp;"|"&amp;P1717)</f>
        <v/>
      </c>
      <c r="P1717" s="86">
        <f>IF(OR(D1717="",F1717=""),"",COUNTIFS($D$6:D1717,D1717,$F$6:F1717,"&lt;&gt;"))</f>
        <v/>
      </c>
    </row>
    <row r="1718" ht="20" customHeight="1">
      <c r="B1718" s="93" t="n"/>
      <c r="C1718" s="94">
        <f>IF(B1718="","",WEEKNUM(B1718,21))</f>
        <v/>
      </c>
      <c r="D1718" s="95" t="n"/>
      <c r="E1718" s="86">
        <f>IF(D1718="","",IFERROR(INDEX(Eng_Item,MATCH(D1718,Eng_Label,0)),"not in list"))</f>
        <v/>
      </c>
      <c r="F1718" s="96" t="n"/>
      <c r="G1718" s="87">
        <f>IF(OR(P1718="",N(P1718)&lt;=1),"",INDEX($F$6:$F$3005,MATCH(D1718&amp;"|"&amp;(P1718-1),$O$6:$O$3005,0)))</f>
        <v/>
      </c>
      <c r="H1718" s="87">
        <f>IF(G1718="","",MAX(0,G1718-F1718))</f>
        <v/>
      </c>
      <c r="I1718" s="95" t="n"/>
      <c r="J1718" s="87">
        <f>IF(D1718="","",IFERROR(INDEX(Eng_PAR,MATCH(D1718,Eng_Label,0)),""))</f>
        <v/>
      </c>
      <c r="K1718" s="97">
        <f>IF(OR(F1718="",J1718=""),"",F1718-J1718)</f>
        <v/>
      </c>
      <c r="L1718" s="86">
        <f>IF(OR(F1718="",J1718="",N(J1718)=0),"",IF(F1718/J1718&lt;=cfg_Crit,"CRITICAL",IF(F1718/J1718&lt;=cfg_Low,"LOW","OK")))</f>
        <v/>
      </c>
      <c r="M1718" s="98">
        <f>IF(B1718="","",DATE(YEAR(B1718),MONTH(B1718),1))</f>
        <v/>
      </c>
      <c r="N1718" s="86">
        <f>IF(OR(B1718="",D1718=""),"","CNT-"&amp;TEXT(ROW()-5,"00000"))</f>
        <v/>
      </c>
      <c r="O1718" s="86">
        <f>IF(P1718="","",D1718&amp;"|"&amp;P1718)</f>
        <v/>
      </c>
      <c r="P1718" s="86">
        <f>IF(OR(D1718="",F1718=""),"",COUNTIFS($D$6:D1718,D1718,$F$6:F1718,"&lt;&gt;"))</f>
        <v/>
      </c>
    </row>
    <row r="1719" ht="20" customHeight="1">
      <c r="B1719" s="93" t="n"/>
      <c r="C1719" s="94">
        <f>IF(B1719="","",WEEKNUM(B1719,21))</f>
        <v/>
      </c>
      <c r="D1719" s="95" t="n"/>
      <c r="E1719" s="86">
        <f>IF(D1719="","",IFERROR(INDEX(Eng_Item,MATCH(D1719,Eng_Label,0)),"not in list"))</f>
        <v/>
      </c>
      <c r="F1719" s="96" t="n"/>
      <c r="G1719" s="87">
        <f>IF(OR(P1719="",N(P1719)&lt;=1),"",INDEX($F$6:$F$3005,MATCH(D1719&amp;"|"&amp;(P1719-1),$O$6:$O$3005,0)))</f>
        <v/>
      </c>
      <c r="H1719" s="87">
        <f>IF(G1719="","",MAX(0,G1719-F1719))</f>
        <v/>
      </c>
      <c r="I1719" s="95" t="n"/>
      <c r="J1719" s="87">
        <f>IF(D1719="","",IFERROR(INDEX(Eng_PAR,MATCH(D1719,Eng_Label,0)),""))</f>
        <v/>
      </c>
      <c r="K1719" s="97">
        <f>IF(OR(F1719="",J1719=""),"",F1719-J1719)</f>
        <v/>
      </c>
      <c r="L1719" s="86">
        <f>IF(OR(F1719="",J1719="",N(J1719)=0),"",IF(F1719/J1719&lt;=cfg_Crit,"CRITICAL",IF(F1719/J1719&lt;=cfg_Low,"LOW","OK")))</f>
        <v/>
      </c>
      <c r="M1719" s="98">
        <f>IF(B1719="","",DATE(YEAR(B1719),MONTH(B1719),1))</f>
        <v/>
      </c>
      <c r="N1719" s="86">
        <f>IF(OR(B1719="",D1719=""),"","CNT-"&amp;TEXT(ROW()-5,"00000"))</f>
        <v/>
      </c>
      <c r="O1719" s="86">
        <f>IF(P1719="","",D1719&amp;"|"&amp;P1719)</f>
        <v/>
      </c>
      <c r="P1719" s="86">
        <f>IF(OR(D1719="",F1719=""),"",COUNTIFS($D$6:D1719,D1719,$F$6:F1719,"&lt;&gt;"))</f>
        <v/>
      </c>
    </row>
    <row r="1720" ht="20" customHeight="1">
      <c r="B1720" s="93" t="n"/>
      <c r="C1720" s="94">
        <f>IF(B1720="","",WEEKNUM(B1720,21))</f>
        <v/>
      </c>
      <c r="D1720" s="95" t="n"/>
      <c r="E1720" s="86">
        <f>IF(D1720="","",IFERROR(INDEX(Eng_Item,MATCH(D1720,Eng_Label,0)),"not in list"))</f>
        <v/>
      </c>
      <c r="F1720" s="96" t="n"/>
      <c r="G1720" s="87">
        <f>IF(OR(P1720="",N(P1720)&lt;=1),"",INDEX($F$6:$F$3005,MATCH(D1720&amp;"|"&amp;(P1720-1),$O$6:$O$3005,0)))</f>
        <v/>
      </c>
      <c r="H1720" s="87">
        <f>IF(G1720="","",MAX(0,G1720-F1720))</f>
        <v/>
      </c>
      <c r="I1720" s="95" t="n"/>
      <c r="J1720" s="87">
        <f>IF(D1720="","",IFERROR(INDEX(Eng_PAR,MATCH(D1720,Eng_Label,0)),""))</f>
        <v/>
      </c>
      <c r="K1720" s="97">
        <f>IF(OR(F1720="",J1720=""),"",F1720-J1720)</f>
        <v/>
      </c>
      <c r="L1720" s="86">
        <f>IF(OR(F1720="",J1720="",N(J1720)=0),"",IF(F1720/J1720&lt;=cfg_Crit,"CRITICAL",IF(F1720/J1720&lt;=cfg_Low,"LOW","OK")))</f>
        <v/>
      </c>
      <c r="M1720" s="98">
        <f>IF(B1720="","",DATE(YEAR(B1720),MONTH(B1720),1))</f>
        <v/>
      </c>
      <c r="N1720" s="86">
        <f>IF(OR(B1720="",D1720=""),"","CNT-"&amp;TEXT(ROW()-5,"00000"))</f>
        <v/>
      </c>
      <c r="O1720" s="86">
        <f>IF(P1720="","",D1720&amp;"|"&amp;P1720)</f>
        <v/>
      </c>
      <c r="P1720" s="86">
        <f>IF(OR(D1720="",F1720=""),"",COUNTIFS($D$6:D1720,D1720,$F$6:F1720,"&lt;&gt;"))</f>
        <v/>
      </c>
    </row>
    <row r="1721" ht="20" customHeight="1">
      <c r="B1721" s="93" t="n"/>
      <c r="C1721" s="94">
        <f>IF(B1721="","",WEEKNUM(B1721,21))</f>
        <v/>
      </c>
      <c r="D1721" s="95" t="n"/>
      <c r="E1721" s="86">
        <f>IF(D1721="","",IFERROR(INDEX(Eng_Item,MATCH(D1721,Eng_Label,0)),"not in list"))</f>
        <v/>
      </c>
      <c r="F1721" s="96" t="n"/>
      <c r="G1721" s="87">
        <f>IF(OR(P1721="",N(P1721)&lt;=1),"",INDEX($F$6:$F$3005,MATCH(D1721&amp;"|"&amp;(P1721-1),$O$6:$O$3005,0)))</f>
        <v/>
      </c>
      <c r="H1721" s="87">
        <f>IF(G1721="","",MAX(0,G1721-F1721))</f>
        <v/>
      </c>
      <c r="I1721" s="95" t="n"/>
      <c r="J1721" s="87">
        <f>IF(D1721="","",IFERROR(INDEX(Eng_PAR,MATCH(D1721,Eng_Label,0)),""))</f>
        <v/>
      </c>
      <c r="K1721" s="97">
        <f>IF(OR(F1721="",J1721=""),"",F1721-J1721)</f>
        <v/>
      </c>
      <c r="L1721" s="86">
        <f>IF(OR(F1721="",J1721="",N(J1721)=0),"",IF(F1721/J1721&lt;=cfg_Crit,"CRITICAL",IF(F1721/J1721&lt;=cfg_Low,"LOW","OK")))</f>
        <v/>
      </c>
      <c r="M1721" s="98">
        <f>IF(B1721="","",DATE(YEAR(B1721),MONTH(B1721),1))</f>
        <v/>
      </c>
      <c r="N1721" s="86">
        <f>IF(OR(B1721="",D1721=""),"","CNT-"&amp;TEXT(ROW()-5,"00000"))</f>
        <v/>
      </c>
      <c r="O1721" s="86">
        <f>IF(P1721="","",D1721&amp;"|"&amp;P1721)</f>
        <v/>
      </c>
      <c r="P1721" s="86">
        <f>IF(OR(D1721="",F1721=""),"",COUNTIFS($D$6:D1721,D1721,$F$6:F1721,"&lt;&gt;"))</f>
        <v/>
      </c>
    </row>
    <row r="1722" ht="20" customHeight="1">
      <c r="B1722" s="93" t="n"/>
      <c r="C1722" s="94">
        <f>IF(B1722="","",WEEKNUM(B1722,21))</f>
        <v/>
      </c>
      <c r="D1722" s="95" t="n"/>
      <c r="E1722" s="86">
        <f>IF(D1722="","",IFERROR(INDEX(Eng_Item,MATCH(D1722,Eng_Label,0)),"not in list"))</f>
        <v/>
      </c>
      <c r="F1722" s="96" t="n"/>
      <c r="G1722" s="87">
        <f>IF(OR(P1722="",N(P1722)&lt;=1),"",INDEX($F$6:$F$3005,MATCH(D1722&amp;"|"&amp;(P1722-1),$O$6:$O$3005,0)))</f>
        <v/>
      </c>
      <c r="H1722" s="87">
        <f>IF(G1722="","",MAX(0,G1722-F1722))</f>
        <v/>
      </c>
      <c r="I1722" s="95" t="n"/>
      <c r="J1722" s="87">
        <f>IF(D1722="","",IFERROR(INDEX(Eng_PAR,MATCH(D1722,Eng_Label,0)),""))</f>
        <v/>
      </c>
      <c r="K1722" s="97">
        <f>IF(OR(F1722="",J1722=""),"",F1722-J1722)</f>
        <v/>
      </c>
      <c r="L1722" s="86">
        <f>IF(OR(F1722="",J1722="",N(J1722)=0),"",IF(F1722/J1722&lt;=cfg_Crit,"CRITICAL",IF(F1722/J1722&lt;=cfg_Low,"LOW","OK")))</f>
        <v/>
      </c>
      <c r="M1722" s="98">
        <f>IF(B1722="","",DATE(YEAR(B1722),MONTH(B1722),1))</f>
        <v/>
      </c>
      <c r="N1722" s="86">
        <f>IF(OR(B1722="",D1722=""),"","CNT-"&amp;TEXT(ROW()-5,"00000"))</f>
        <v/>
      </c>
      <c r="O1722" s="86">
        <f>IF(P1722="","",D1722&amp;"|"&amp;P1722)</f>
        <v/>
      </c>
      <c r="P1722" s="86">
        <f>IF(OR(D1722="",F1722=""),"",COUNTIFS($D$6:D1722,D1722,$F$6:F1722,"&lt;&gt;"))</f>
        <v/>
      </c>
    </row>
    <row r="1723" ht="20" customHeight="1">
      <c r="B1723" s="93" t="n"/>
      <c r="C1723" s="94">
        <f>IF(B1723="","",WEEKNUM(B1723,21))</f>
        <v/>
      </c>
      <c r="D1723" s="95" t="n"/>
      <c r="E1723" s="86">
        <f>IF(D1723="","",IFERROR(INDEX(Eng_Item,MATCH(D1723,Eng_Label,0)),"not in list"))</f>
        <v/>
      </c>
      <c r="F1723" s="96" t="n"/>
      <c r="G1723" s="87">
        <f>IF(OR(P1723="",N(P1723)&lt;=1),"",INDEX($F$6:$F$3005,MATCH(D1723&amp;"|"&amp;(P1723-1),$O$6:$O$3005,0)))</f>
        <v/>
      </c>
      <c r="H1723" s="87">
        <f>IF(G1723="","",MAX(0,G1723-F1723))</f>
        <v/>
      </c>
      <c r="I1723" s="95" t="n"/>
      <c r="J1723" s="87">
        <f>IF(D1723="","",IFERROR(INDEX(Eng_PAR,MATCH(D1723,Eng_Label,0)),""))</f>
        <v/>
      </c>
      <c r="K1723" s="97">
        <f>IF(OR(F1723="",J1723=""),"",F1723-J1723)</f>
        <v/>
      </c>
      <c r="L1723" s="86">
        <f>IF(OR(F1723="",J1723="",N(J1723)=0),"",IF(F1723/J1723&lt;=cfg_Crit,"CRITICAL",IF(F1723/J1723&lt;=cfg_Low,"LOW","OK")))</f>
        <v/>
      </c>
      <c r="M1723" s="98">
        <f>IF(B1723="","",DATE(YEAR(B1723),MONTH(B1723),1))</f>
        <v/>
      </c>
      <c r="N1723" s="86">
        <f>IF(OR(B1723="",D1723=""),"","CNT-"&amp;TEXT(ROW()-5,"00000"))</f>
        <v/>
      </c>
      <c r="O1723" s="86">
        <f>IF(P1723="","",D1723&amp;"|"&amp;P1723)</f>
        <v/>
      </c>
      <c r="P1723" s="86">
        <f>IF(OR(D1723="",F1723=""),"",COUNTIFS($D$6:D1723,D1723,$F$6:F1723,"&lt;&gt;"))</f>
        <v/>
      </c>
    </row>
    <row r="1724" ht="20" customHeight="1">
      <c r="B1724" s="93" t="n"/>
      <c r="C1724" s="94">
        <f>IF(B1724="","",WEEKNUM(B1724,21))</f>
        <v/>
      </c>
      <c r="D1724" s="95" t="n"/>
      <c r="E1724" s="86">
        <f>IF(D1724="","",IFERROR(INDEX(Eng_Item,MATCH(D1724,Eng_Label,0)),"not in list"))</f>
        <v/>
      </c>
      <c r="F1724" s="96" t="n"/>
      <c r="G1724" s="87">
        <f>IF(OR(P1724="",N(P1724)&lt;=1),"",INDEX($F$6:$F$3005,MATCH(D1724&amp;"|"&amp;(P1724-1),$O$6:$O$3005,0)))</f>
        <v/>
      </c>
      <c r="H1724" s="87">
        <f>IF(G1724="","",MAX(0,G1724-F1724))</f>
        <v/>
      </c>
      <c r="I1724" s="95" t="n"/>
      <c r="J1724" s="87">
        <f>IF(D1724="","",IFERROR(INDEX(Eng_PAR,MATCH(D1724,Eng_Label,0)),""))</f>
        <v/>
      </c>
      <c r="K1724" s="97">
        <f>IF(OR(F1724="",J1724=""),"",F1724-J1724)</f>
        <v/>
      </c>
      <c r="L1724" s="86">
        <f>IF(OR(F1724="",J1724="",N(J1724)=0),"",IF(F1724/J1724&lt;=cfg_Crit,"CRITICAL",IF(F1724/J1724&lt;=cfg_Low,"LOW","OK")))</f>
        <v/>
      </c>
      <c r="M1724" s="98">
        <f>IF(B1724="","",DATE(YEAR(B1724),MONTH(B1724),1))</f>
        <v/>
      </c>
      <c r="N1724" s="86">
        <f>IF(OR(B1724="",D1724=""),"","CNT-"&amp;TEXT(ROW()-5,"00000"))</f>
        <v/>
      </c>
      <c r="O1724" s="86">
        <f>IF(P1724="","",D1724&amp;"|"&amp;P1724)</f>
        <v/>
      </c>
      <c r="P1724" s="86">
        <f>IF(OR(D1724="",F1724=""),"",COUNTIFS($D$6:D1724,D1724,$F$6:F1724,"&lt;&gt;"))</f>
        <v/>
      </c>
    </row>
    <row r="1725" ht="20" customHeight="1">
      <c r="B1725" s="93" t="n"/>
      <c r="C1725" s="94">
        <f>IF(B1725="","",WEEKNUM(B1725,21))</f>
        <v/>
      </c>
      <c r="D1725" s="95" t="n"/>
      <c r="E1725" s="86">
        <f>IF(D1725="","",IFERROR(INDEX(Eng_Item,MATCH(D1725,Eng_Label,0)),"not in list"))</f>
        <v/>
      </c>
      <c r="F1725" s="96" t="n"/>
      <c r="G1725" s="87">
        <f>IF(OR(P1725="",N(P1725)&lt;=1),"",INDEX($F$6:$F$3005,MATCH(D1725&amp;"|"&amp;(P1725-1),$O$6:$O$3005,0)))</f>
        <v/>
      </c>
      <c r="H1725" s="87">
        <f>IF(G1725="","",MAX(0,G1725-F1725))</f>
        <v/>
      </c>
      <c r="I1725" s="95" t="n"/>
      <c r="J1725" s="87">
        <f>IF(D1725="","",IFERROR(INDEX(Eng_PAR,MATCH(D1725,Eng_Label,0)),""))</f>
        <v/>
      </c>
      <c r="K1725" s="97">
        <f>IF(OR(F1725="",J1725=""),"",F1725-J1725)</f>
        <v/>
      </c>
      <c r="L1725" s="86">
        <f>IF(OR(F1725="",J1725="",N(J1725)=0),"",IF(F1725/J1725&lt;=cfg_Crit,"CRITICAL",IF(F1725/J1725&lt;=cfg_Low,"LOW","OK")))</f>
        <v/>
      </c>
      <c r="M1725" s="98">
        <f>IF(B1725="","",DATE(YEAR(B1725),MONTH(B1725),1))</f>
        <v/>
      </c>
      <c r="N1725" s="86">
        <f>IF(OR(B1725="",D1725=""),"","CNT-"&amp;TEXT(ROW()-5,"00000"))</f>
        <v/>
      </c>
      <c r="O1725" s="86">
        <f>IF(P1725="","",D1725&amp;"|"&amp;P1725)</f>
        <v/>
      </c>
      <c r="P1725" s="86">
        <f>IF(OR(D1725="",F1725=""),"",COUNTIFS($D$6:D1725,D1725,$F$6:F1725,"&lt;&gt;"))</f>
        <v/>
      </c>
    </row>
    <row r="1726" ht="20" customHeight="1">
      <c r="B1726" s="93" t="n"/>
      <c r="C1726" s="94">
        <f>IF(B1726="","",WEEKNUM(B1726,21))</f>
        <v/>
      </c>
      <c r="D1726" s="95" t="n"/>
      <c r="E1726" s="86">
        <f>IF(D1726="","",IFERROR(INDEX(Eng_Item,MATCH(D1726,Eng_Label,0)),"not in list"))</f>
        <v/>
      </c>
      <c r="F1726" s="96" t="n"/>
      <c r="G1726" s="87">
        <f>IF(OR(P1726="",N(P1726)&lt;=1),"",INDEX($F$6:$F$3005,MATCH(D1726&amp;"|"&amp;(P1726-1),$O$6:$O$3005,0)))</f>
        <v/>
      </c>
      <c r="H1726" s="87">
        <f>IF(G1726="","",MAX(0,G1726-F1726))</f>
        <v/>
      </c>
      <c r="I1726" s="95" t="n"/>
      <c r="J1726" s="87">
        <f>IF(D1726="","",IFERROR(INDEX(Eng_PAR,MATCH(D1726,Eng_Label,0)),""))</f>
        <v/>
      </c>
      <c r="K1726" s="97">
        <f>IF(OR(F1726="",J1726=""),"",F1726-J1726)</f>
        <v/>
      </c>
      <c r="L1726" s="86">
        <f>IF(OR(F1726="",J1726="",N(J1726)=0),"",IF(F1726/J1726&lt;=cfg_Crit,"CRITICAL",IF(F1726/J1726&lt;=cfg_Low,"LOW","OK")))</f>
        <v/>
      </c>
      <c r="M1726" s="98">
        <f>IF(B1726="","",DATE(YEAR(B1726),MONTH(B1726),1))</f>
        <v/>
      </c>
      <c r="N1726" s="86">
        <f>IF(OR(B1726="",D1726=""),"","CNT-"&amp;TEXT(ROW()-5,"00000"))</f>
        <v/>
      </c>
      <c r="O1726" s="86">
        <f>IF(P1726="","",D1726&amp;"|"&amp;P1726)</f>
        <v/>
      </c>
      <c r="P1726" s="86">
        <f>IF(OR(D1726="",F1726=""),"",COUNTIFS($D$6:D1726,D1726,$F$6:F1726,"&lt;&gt;"))</f>
        <v/>
      </c>
    </row>
    <row r="1727" ht="20" customHeight="1">
      <c r="B1727" s="93" t="n"/>
      <c r="C1727" s="94">
        <f>IF(B1727="","",WEEKNUM(B1727,21))</f>
        <v/>
      </c>
      <c r="D1727" s="95" t="n"/>
      <c r="E1727" s="86">
        <f>IF(D1727="","",IFERROR(INDEX(Eng_Item,MATCH(D1727,Eng_Label,0)),"not in list"))</f>
        <v/>
      </c>
      <c r="F1727" s="96" t="n"/>
      <c r="G1727" s="87">
        <f>IF(OR(P1727="",N(P1727)&lt;=1),"",INDEX($F$6:$F$3005,MATCH(D1727&amp;"|"&amp;(P1727-1),$O$6:$O$3005,0)))</f>
        <v/>
      </c>
      <c r="H1727" s="87">
        <f>IF(G1727="","",MAX(0,G1727-F1727))</f>
        <v/>
      </c>
      <c r="I1727" s="95" t="n"/>
      <c r="J1727" s="87">
        <f>IF(D1727="","",IFERROR(INDEX(Eng_PAR,MATCH(D1727,Eng_Label,0)),""))</f>
        <v/>
      </c>
      <c r="K1727" s="97">
        <f>IF(OR(F1727="",J1727=""),"",F1727-J1727)</f>
        <v/>
      </c>
      <c r="L1727" s="86">
        <f>IF(OR(F1727="",J1727="",N(J1727)=0),"",IF(F1727/J1727&lt;=cfg_Crit,"CRITICAL",IF(F1727/J1727&lt;=cfg_Low,"LOW","OK")))</f>
        <v/>
      </c>
      <c r="M1727" s="98">
        <f>IF(B1727="","",DATE(YEAR(B1727),MONTH(B1727),1))</f>
        <v/>
      </c>
      <c r="N1727" s="86">
        <f>IF(OR(B1727="",D1727=""),"","CNT-"&amp;TEXT(ROW()-5,"00000"))</f>
        <v/>
      </c>
      <c r="O1727" s="86">
        <f>IF(P1727="","",D1727&amp;"|"&amp;P1727)</f>
        <v/>
      </c>
      <c r="P1727" s="86">
        <f>IF(OR(D1727="",F1727=""),"",COUNTIFS($D$6:D1727,D1727,$F$6:F1727,"&lt;&gt;"))</f>
        <v/>
      </c>
    </row>
    <row r="1728" ht="20" customHeight="1">
      <c r="B1728" s="93" t="n"/>
      <c r="C1728" s="94">
        <f>IF(B1728="","",WEEKNUM(B1728,21))</f>
        <v/>
      </c>
      <c r="D1728" s="95" t="n"/>
      <c r="E1728" s="86">
        <f>IF(D1728="","",IFERROR(INDEX(Eng_Item,MATCH(D1728,Eng_Label,0)),"not in list"))</f>
        <v/>
      </c>
      <c r="F1728" s="96" t="n"/>
      <c r="G1728" s="87">
        <f>IF(OR(P1728="",N(P1728)&lt;=1),"",INDEX($F$6:$F$3005,MATCH(D1728&amp;"|"&amp;(P1728-1),$O$6:$O$3005,0)))</f>
        <v/>
      </c>
      <c r="H1728" s="87">
        <f>IF(G1728="","",MAX(0,G1728-F1728))</f>
        <v/>
      </c>
      <c r="I1728" s="95" t="n"/>
      <c r="J1728" s="87">
        <f>IF(D1728="","",IFERROR(INDEX(Eng_PAR,MATCH(D1728,Eng_Label,0)),""))</f>
        <v/>
      </c>
      <c r="K1728" s="97">
        <f>IF(OR(F1728="",J1728=""),"",F1728-J1728)</f>
        <v/>
      </c>
      <c r="L1728" s="86">
        <f>IF(OR(F1728="",J1728="",N(J1728)=0),"",IF(F1728/J1728&lt;=cfg_Crit,"CRITICAL",IF(F1728/J1728&lt;=cfg_Low,"LOW","OK")))</f>
        <v/>
      </c>
      <c r="M1728" s="98">
        <f>IF(B1728="","",DATE(YEAR(B1728),MONTH(B1728),1))</f>
        <v/>
      </c>
      <c r="N1728" s="86">
        <f>IF(OR(B1728="",D1728=""),"","CNT-"&amp;TEXT(ROW()-5,"00000"))</f>
        <v/>
      </c>
      <c r="O1728" s="86">
        <f>IF(P1728="","",D1728&amp;"|"&amp;P1728)</f>
        <v/>
      </c>
      <c r="P1728" s="86">
        <f>IF(OR(D1728="",F1728=""),"",COUNTIFS($D$6:D1728,D1728,$F$6:F1728,"&lt;&gt;"))</f>
        <v/>
      </c>
    </row>
    <row r="1729" ht="20" customHeight="1">
      <c r="B1729" s="93" t="n"/>
      <c r="C1729" s="94">
        <f>IF(B1729="","",WEEKNUM(B1729,21))</f>
        <v/>
      </c>
      <c r="D1729" s="95" t="n"/>
      <c r="E1729" s="86">
        <f>IF(D1729="","",IFERROR(INDEX(Eng_Item,MATCH(D1729,Eng_Label,0)),"not in list"))</f>
        <v/>
      </c>
      <c r="F1729" s="96" t="n"/>
      <c r="G1729" s="87">
        <f>IF(OR(P1729="",N(P1729)&lt;=1),"",INDEX($F$6:$F$3005,MATCH(D1729&amp;"|"&amp;(P1729-1),$O$6:$O$3005,0)))</f>
        <v/>
      </c>
      <c r="H1729" s="87">
        <f>IF(G1729="","",MAX(0,G1729-F1729))</f>
        <v/>
      </c>
      <c r="I1729" s="95" t="n"/>
      <c r="J1729" s="87">
        <f>IF(D1729="","",IFERROR(INDEX(Eng_PAR,MATCH(D1729,Eng_Label,0)),""))</f>
        <v/>
      </c>
      <c r="K1729" s="97">
        <f>IF(OR(F1729="",J1729=""),"",F1729-J1729)</f>
        <v/>
      </c>
      <c r="L1729" s="86">
        <f>IF(OR(F1729="",J1729="",N(J1729)=0),"",IF(F1729/J1729&lt;=cfg_Crit,"CRITICAL",IF(F1729/J1729&lt;=cfg_Low,"LOW","OK")))</f>
        <v/>
      </c>
      <c r="M1729" s="98">
        <f>IF(B1729="","",DATE(YEAR(B1729),MONTH(B1729),1))</f>
        <v/>
      </c>
      <c r="N1729" s="86">
        <f>IF(OR(B1729="",D1729=""),"","CNT-"&amp;TEXT(ROW()-5,"00000"))</f>
        <v/>
      </c>
      <c r="O1729" s="86">
        <f>IF(P1729="","",D1729&amp;"|"&amp;P1729)</f>
        <v/>
      </c>
      <c r="P1729" s="86">
        <f>IF(OR(D1729="",F1729=""),"",COUNTIFS($D$6:D1729,D1729,$F$6:F1729,"&lt;&gt;"))</f>
        <v/>
      </c>
    </row>
    <row r="1730" ht="20" customHeight="1">
      <c r="B1730" s="93" t="n"/>
      <c r="C1730" s="94">
        <f>IF(B1730="","",WEEKNUM(B1730,21))</f>
        <v/>
      </c>
      <c r="D1730" s="95" t="n"/>
      <c r="E1730" s="86">
        <f>IF(D1730="","",IFERROR(INDEX(Eng_Item,MATCH(D1730,Eng_Label,0)),"not in list"))</f>
        <v/>
      </c>
      <c r="F1730" s="96" t="n"/>
      <c r="G1730" s="87">
        <f>IF(OR(P1730="",N(P1730)&lt;=1),"",INDEX($F$6:$F$3005,MATCH(D1730&amp;"|"&amp;(P1730-1),$O$6:$O$3005,0)))</f>
        <v/>
      </c>
      <c r="H1730" s="87">
        <f>IF(G1730="","",MAX(0,G1730-F1730))</f>
        <v/>
      </c>
      <c r="I1730" s="95" t="n"/>
      <c r="J1730" s="87">
        <f>IF(D1730="","",IFERROR(INDEX(Eng_PAR,MATCH(D1730,Eng_Label,0)),""))</f>
        <v/>
      </c>
      <c r="K1730" s="97">
        <f>IF(OR(F1730="",J1730=""),"",F1730-J1730)</f>
        <v/>
      </c>
      <c r="L1730" s="86">
        <f>IF(OR(F1730="",J1730="",N(J1730)=0),"",IF(F1730/J1730&lt;=cfg_Crit,"CRITICAL",IF(F1730/J1730&lt;=cfg_Low,"LOW","OK")))</f>
        <v/>
      </c>
      <c r="M1730" s="98">
        <f>IF(B1730="","",DATE(YEAR(B1730),MONTH(B1730),1))</f>
        <v/>
      </c>
      <c r="N1730" s="86">
        <f>IF(OR(B1730="",D1730=""),"","CNT-"&amp;TEXT(ROW()-5,"00000"))</f>
        <v/>
      </c>
      <c r="O1730" s="86">
        <f>IF(P1730="","",D1730&amp;"|"&amp;P1730)</f>
        <v/>
      </c>
      <c r="P1730" s="86">
        <f>IF(OR(D1730="",F1730=""),"",COUNTIFS($D$6:D1730,D1730,$F$6:F1730,"&lt;&gt;"))</f>
        <v/>
      </c>
    </row>
    <row r="1731" ht="20" customHeight="1">
      <c r="B1731" s="93" t="n"/>
      <c r="C1731" s="94">
        <f>IF(B1731="","",WEEKNUM(B1731,21))</f>
        <v/>
      </c>
      <c r="D1731" s="95" t="n"/>
      <c r="E1731" s="86">
        <f>IF(D1731="","",IFERROR(INDEX(Eng_Item,MATCH(D1731,Eng_Label,0)),"not in list"))</f>
        <v/>
      </c>
      <c r="F1731" s="96" t="n"/>
      <c r="G1731" s="87">
        <f>IF(OR(P1731="",N(P1731)&lt;=1),"",INDEX($F$6:$F$3005,MATCH(D1731&amp;"|"&amp;(P1731-1),$O$6:$O$3005,0)))</f>
        <v/>
      </c>
      <c r="H1731" s="87">
        <f>IF(G1731="","",MAX(0,G1731-F1731))</f>
        <v/>
      </c>
      <c r="I1731" s="95" t="n"/>
      <c r="J1731" s="87">
        <f>IF(D1731="","",IFERROR(INDEX(Eng_PAR,MATCH(D1731,Eng_Label,0)),""))</f>
        <v/>
      </c>
      <c r="K1731" s="97">
        <f>IF(OR(F1731="",J1731=""),"",F1731-J1731)</f>
        <v/>
      </c>
      <c r="L1731" s="86">
        <f>IF(OR(F1731="",J1731="",N(J1731)=0),"",IF(F1731/J1731&lt;=cfg_Crit,"CRITICAL",IF(F1731/J1731&lt;=cfg_Low,"LOW","OK")))</f>
        <v/>
      </c>
      <c r="M1731" s="98">
        <f>IF(B1731="","",DATE(YEAR(B1731),MONTH(B1731),1))</f>
        <v/>
      </c>
      <c r="N1731" s="86">
        <f>IF(OR(B1731="",D1731=""),"","CNT-"&amp;TEXT(ROW()-5,"00000"))</f>
        <v/>
      </c>
      <c r="O1731" s="86">
        <f>IF(P1731="","",D1731&amp;"|"&amp;P1731)</f>
        <v/>
      </c>
      <c r="P1731" s="86">
        <f>IF(OR(D1731="",F1731=""),"",COUNTIFS($D$6:D1731,D1731,$F$6:F1731,"&lt;&gt;"))</f>
        <v/>
      </c>
    </row>
    <row r="1732" ht="20" customHeight="1">
      <c r="B1732" s="93" t="n"/>
      <c r="C1732" s="94">
        <f>IF(B1732="","",WEEKNUM(B1732,21))</f>
        <v/>
      </c>
      <c r="D1732" s="95" t="n"/>
      <c r="E1732" s="86">
        <f>IF(D1732="","",IFERROR(INDEX(Eng_Item,MATCH(D1732,Eng_Label,0)),"not in list"))</f>
        <v/>
      </c>
      <c r="F1732" s="96" t="n"/>
      <c r="G1732" s="87">
        <f>IF(OR(P1732="",N(P1732)&lt;=1),"",INDEX($F$6:$F$3005,MATCH(D1732&amp;"|"&amp;(P1732-1),$O$6:$O$3005,0)))</f>
        <v/>
      </c>
      <c r="H1732" s="87">
        <f>IF(G1732="","",MAX(0,G1732-F1732))</f>
        <v/>
      </c>
      <c r="I1732" s="95" t="n"/>
      <c r="J1732" s="87">
        <f>IF(D1732="","",IFERROR(INDEX(Eng_PAR,MATCH(D1732,Eng_Label,0)),""))</f>
        <v/>
      </c>
      <c r="K1732" s="97">
        <f>IF(OR(F1732="",J1732=""),"",F1732-J1732)</f>
        <v/>
      </c>
      <c r="L1732" s="86">
        <f>IF(OR(F1732="",J1732="",N(J1732)=0),"",IF(F1732/J1732&lt;=cfg_Crit,"CRITICAL",IF(F1732/J1732&lt;=cfg_Low,"LOW","OK")))</f>
        <v/>
      </c>
      <c r="M1732" s="98">
        <f>IF(B1732="","",DATE(YEAR(B1732),MONTH(B1732),1))</f>
        <v/>
      </c>
      <c r="N1732" s="86">
        <f>IF(OR(B1732="",D1732=""),"","CNT-"&amp;TEXT(ROW()-5,"00000"))</f>
        <v/>
      </c>
      <c r="O1732" s="86">
        <f>IF(P1732="","",D1732&amp;"|"&amp;P1732)</f>
        <v/>
      </c>
      <c r="P1732" s="86">
        <f>IF(OR(D1732="",F1732=""),"",COUNTIFS($D$6:D1732,D1732,$F$6:F1732,"&lt;&gt;"))</f>
        <v/>
      </c>
    </row>
    <row r="1733" ht="20" customHeight="1">
      <c r="B1733" s="93" t="n"/>
      <c r="C1733" s="94">
        <f>IF(B1733="","",WEEKNUM(B1733,21))</f>
        <v/>
      </c>
      <c r="D1733" s="95" t="n"/>
      <c r="E1733" s="86">
        <f>IF(D1733="","",IFERROR(INDEX(Eng_Item,MATCH(D1733,Eng_Label,0)),"not in list"))</f>
        <v/>
      </c>
      <c r="F1733" s="96" t="n"/>
      <c r="G1733" s="87">
        <f>IF(OR(P1733="",N(P1733)&lt;=1),"",INDEX($F$6:$F$3005,MATCH(D1733&amp;"|"&amp;(P1733-1),$O$6:$O$3005,0)))</f>
        <v/>
      </c>
      <c r="H1733" s="87">
        <f>IF(G1733="","",MAX(0,G1733-F1733))</f>
        <v/>
      </c>
      <c r="I1733" s="95" t="n"/>
      <c r="J1733" s="87">
        <f>IF(D1733="","",IFERROR(INDEX(Eng_PAR,MATCH(D1733,Eng_Label,0)),""))</f>
        <v/>
      </c>
      <c r="K1733" s="97">
        <f>IF(OR(F1733="",J1733=""),"",F1733-J1733)</f>
        <v/>
      </c>
      <c r="L1733" s="86">
        <f>IF(OR(F1733="",J1733="",N(J1733)=0),"",IF(F1733/J1733&lt;=cfg_Crit,"CRITICAL",IF(F1733/J1733&lt;=cfg_Low,"LOW","OK")))</f>
        <v/>
      </c>
      <c r="M1733" s="98">
        <f>IF(B1733="","",DATE(YEAR(B1733),MONTH(B1733),1))</f>
        <v/>
      </c>
      <c r="N1733" s="86">
        <f>IF(OR(B1733="",D1733=""),"","CNT-"&amp;TEXT(ROW()-5,"00000"))</f>
        <v/>
      </c>
      <c r="O1733" s="86">
        <f>IF(P1733="","",D1733&amp;"|"&amp;P1733)</f>
        <v/>
      </c>
      <c r="P1733" s="86">
        <f>IF(OR(D1733="",F1733=""),"",COUNTIFS($D$6:D1733,D1733,$F$6:F1733,"&lt;&gt;"))</f>
        <v/>
      </c>
    </row>
    <row r="1734" ht="20" customHeight="1">
      <c r="B1734" s="93" t="n"/>
      <c r="C1734" s="94">
        <f>IF(B1734="","",WEEKNUM(B1734,21))</f>
        <v/>
      </c>
      <c r="D1734" s="95" t="n"/>
      <c r="E1734" s="86">
        <f>IF(D1734="","",IFERROR(INDEX(Eng_Item,MATCH(D1734,Eng_Label,0)),"not in list"))</f>
        <v/>
      </c>
      <c r="F1734" s="96" t="n"/>
      <c r="G1734" s="87">
        <f>IF(OR(P1734="",N(P1734)&lt;=1),"",INDEX($F$6:$F$3005,MATCH(D1734&amp;"|"&amp;(P1734-1),$O$6:$O$3005,0)))</f>
        <v/>
      </c>
      <c r="H1734" s="87">
        <f>IF(G1734="","",MAX(0,G1734-F1734))</f>
        <v/>
      </c>
      <c r="I1734" s="95" t="n"/>
      <c r="J1734" s="87">
        <f>IF(D1734="","",IFERROR(INDEX(Eng_PAR,MATCH(D1734,Eng_Label,0)),""))</f>
        <v/>
      </c>
      <c r="K1734" s="97">
        <f>IF(OR(F1734="",J1734=""),"",F1734-J1734)</f>
        <v/>
      </c>
      <c r="L1734" s="86">
        <f>IF(OR(F1734="",J1734="",N(J1734)=0),"",IF(F1734/J1734&lt;=cfg_Crit,"CRITICAL",IF(F1734/J1734&lt;=cfg_Low,"LOW","OK")))</f>
        <v/>
      </c>
      <c r="M1734" s="98">
        <f>IF(B1734="","",DATE(YEAR(B1734),MONTH(B1734),1))</f>
        <v/>
      </c>
      <c r="N1734" s="86">
        <f>IF(OR(B1734="",D1734=""),"","CNT-"&amp;TEXT(ROW()-5,"00000"))</f>
        <v/>
      </c>
      <c r="O1734" s="86">
        <f>IF(P1734="","",D1734&amp;"|"&amp;P1734)</f>
        <v/>
      </c>
      <c r="P1734" s="86">
        <f>IF(OR(D1734="",F1734=""),"",COUNTIFS($D$6:D1734,D1734,$F$6:F1734,"&lt;&gt;"))</f>
        <v/>
      </c>
    </row>
    <row r="1735" ht="20" customHeight="1">
      <c r="B1735" s="93" t="n"/>
      <c r="C1735" s="94">
        <f>IF(B1735="","",WEEKNUM(B1735,21))</f>
        <v/>
      </c>
      <c r="D1735" s="95" t="n"/>
      <c r="E1735" s="86">
        <f>IF(D1735="","",IFERROR(INDEX(Eng_Item,MATCH(D1735,Eng_Label,0)),"not in list"))</f>
        <v/>
      </c>
      <c r="F1735" s="96" t="n"/>
      <c r="G1735" s="87">
        <f>IF(OR(P1735="",N(P1735)&lt;=1),"",INDEX($F$6:$F$3005,MATCH(D1735&amp;"|"&amp;(P1735-1),$O$6:$O$3005,0)))</f>
        <v/>
      </c>
      <c r="H1735" s="87">
        <f>IF(G1735="","",MAX(0,G1735-F1735))</f>
        <v/>
      </c>
      <c r="I1735" s="95" t="n"/>
      <c r="J1735" s="87">
        <f>IF(D1735="","",IFERROR(INDEX(Eng_PAR,MATCH(D1735,Eng_Label,0)),""))</f>
        <v/>
      </c>
      <c r="K1735" s="97">
        <f>IF(OR(F1735="",J1735=""),"",F1735-J1735)</f>
        <v/>
      </c>
      <c r="L1735" s="86">
        <f>IF(OR(F1735="",J1735="",N(J1735)=0),"",IF(F1735/J1735&lt;=cfg_Crit,"CRITICAL",IF(F1735/J1735&lt;=cfg_Low,"LOW","OK")))</f>
        <v/>
      </c>
      <c r="M1735" s="98">
        <f>IF(B1735="","",DATE(YEAR(B1735),MONTH(B1735),1))</f>
        <v/>
      </c>
      <c r="N1735" s="86">
        <f>IF(OR(B1735="",D1735=""),"","CNT-"&amp;TEXT(ROW()-5,"00000"))</f>
        <v/>
      </c>
      <c r="O1735" s="86">
        <f>IF(P1735="","",D1735&amp;"|"&amp;P1735)</f>
        <v/>
      </c>
      <c r="P1735" s="86">
        <f>IF(OR(D1735="",F1735=""),"",COUNTIFS($D$6:D1735,D1735,$F$6:F1735,"&lt;&gt;"))</f>
        <v/>
      </c>
    </row>
    <row r="1736" ht="20" customHeight="1">
      <c r="B1736" s="93" t="n"/>
      <c r="C1736" s="94">
        <f>IF(B1736="","",WEEKNUM(B1736,21))</f>
        <v/>
      </c>
      <c r="D1736" s="95" t="n"/>
      <c r="E1736" s="86">
        <f>IF(D1736="","",IFERROR(INDEX(Eng_Item,MATCH(D1736,Eng_Label,0)),"not in list"))</f>
        <v/>
      </c>
      <c r="F1736" s="96" t="n"/>
      <c r="G1736" s="87">
        <f>IF(OR(P1736="",N(P1736)&lt;=1),"",INDEX($F$6:$F$3005,MATCH(D1736&amp;"|"&amp;(P1736-1),$O$6:$O$3005,0)))</f>
        <v/>
      </c>
      <c r="H1736" s="87">
        <f>IF(G1736="","",MAX(0,G1736-F1736))</f>
        <v/>
      </c>
      <c r="I1736" s="95" t="n"/>
      <c r="J1736" s="87">
        <f>IF(D1736="","",IFERROR(INDEX(Eng_PAR,MATCH(D1736,Eng_Label,0)),""))</f>
        <v/>
      </c>
      <c r="K1736" s="97">
        <f>IF(OR(F1736="",J1736=""),"",F1736-J1736)</f>
        <v/>
      </c>
      <c r="L1736" s="86">
        <f>IF(OR(F1736="",J1736="",N(J1736)=0),"",IF(F1736/J1736&lt;=cfg_Crit,"CRITICAL",IF(F1736/J1736&lt;=cfg_Low,"LOW","OK")))</f>
        <v/>
      </c>
      <c r="M1736" s="98">
        <f>IF(B1736="","",DATE(YEAR(B1736),MONTH(B1736),1))</f>
        <v/>
      </c>
      <c r="N1736" s="86">
        <f>IF(OR(B1736="",D1736=""),"","CNT-"&amp;TEXT(ROW()-5,"00000"))</f>
        <v/>
      </c>
      <c r="O1736" s="86">
        <f>IF(P1736="","",D1736&amp;"|"&amp;P1736)</f>
        <v/>
      </c>
      <c r="P1736" s="86">
        <f>IF(OR(D1736="",F1736=""),"",COUNTIFS($D$6:D1736,D1736,$F$6:F1736,"&lt;&gt;"))</f>
        <v/>
      </c>
    </row>
    <row r="1737" ht="20" customHeight="1">
      <c r="B1737" s="93" t="n"/>
      <c r="C1737" s="94">
        <f>IF(B1737="","",WEEKNUM(B1737,21))</f>
        <v/>
      </c>
      <c r="D1737" s="95" t="n"/>
      <c r="E1737" s="86">
        <f>IF(D1737="","",IFERROR(INDEX(Eng_Item,MATCH(D1737,Eng_Label,0)),"not in list"))</f>
        <v/>
      </c>
      <c r="F1737" s="96" t="n"/>
      <c r="G1737" s="87">
        <f>IF(OR(P1737="",N(P1737)&lt;=1),"",INDEX($F$6:$F$3005,MATCH(D1737&amp;"|"&amp;(P1737-1),$O$6:$O$3005,0)))</f>
        <v/>
      </c>
      <c r="H1737" s="87">
        <f>IF(G1737="","",MAX(0,G1737-F1737))</f>
        <v/>
      </c>
      <c r="I1737" s="95" t="n"/>
      <c r="J1737" s="87">
        <f>IF(D1737="","",IFERROR(INDEX(Eng_PAR,MATCH(D1737,Eng_Label,0)),""))</f>
        <v/>
      </c>
      <c r="K1737" s="97">
        <f>IF(OR(F1737="",J1737=""),"",F1737-J1737)</f>
        <v/>
      </c>
      <c r="L1737" s="86">
        <f>IF(OR(F1737="",J1737="",N(J1737)=0),"",IF(F1737/J1737&lt;=cfg_Crit,"CRITICAL",IF(F1737/J1737&lt;=cfg_Low,"LOW","OK")))</f>
        <v/>
      </c>
      <c r="M1737" s="98">
        <f>IF(B1737="","",DATE(YEAR(B1737),MONTH(B1737),1))</f>
        <v/>
      </c>
      <c r="N1737" s="86">
        <f>IF(OR(B1737="",D1737=""),"","CNT-"&amp;TEXT(ROW()-5,"00000"))</f>
        <v/>
      </c>
      <c r="O1737" s="86">
        <f>IF(P1737="","",D1737&amp;"|"&amp;P1737)</f>
        <v/>
      </c>
      <c r="P1737" s="86">
        <f>IF(OR(D1737="",F1737=""),"",COUNTIFS($D$6:D1737,D1737,$F$6:F1737,"&lt;&gt;"))</f>
        <v/>
      </c>
    </row>
    <row r="1738" ht="20" customHeight="1">
      <c r="B1738" s="93" t="n"/>
      <c r="C1738" s="94">
        <f>IF(B1738="","",WEEKNUM(B1738,21))</f>
        <v/>
      </c>
      <c r="D1738" s="95" t="n"/>
      <c r="E1738" s="86">
        <f>IF(D1738="","",IFERROR(INDEX(Eng_Item,MATCH(D1738,Eng_Label,0)),"not in list"))</f>
        <v/>
      </c>
      <c r="F1738" s="96" t="n"/>
      <c r="G1738" s="87">
        <f>IF(OR(P1738="",N(P1738)&lt;=1),"",INDEX($F$6:$F$3005,MATCH(D1738&amp;"|"&amp;(P1738-1),$O$6:$O$3005,0)))</f>
        <v/>
      </c>
      <c r="H1738" s="87">
        <f>IF(G1738="","",MAX(0,G1738-F1738))</f>
        <v/>
      </c>
      <c r="I1738" s="95" t="n"/>
      <c r="J1738" s="87">
        <f>IF(D1738="","",IFERROR(INDEX(Eng_PAR,MATCH(D1738,Eng_Label,0)),""))</f>
        <v/>
      </c>
      <c r="K1738" s="97">
        <f>IF(OR(F1738="",J1738=""),"",F1738-J1738)</f>
        <v/>
      </c>
      <c r="L1738" s="86">
        <f>IF(OR(F1738="",J1738="",N(J1738)=0),"",IF(F1738/J1738&lt;=cfg_Crit,"CRITICAL",IF(F1738/J1738&lt;=cfg_Low,"LOW","OK")))</f>
        <v/>
      </c>
      <c r="M1738" s="98">
        <f>IF(B1738="","",DATE(YEAR(B1738),MONTH(B1738),1))</f>
        <v/>
      </c>
      <c r="N1738" s="86">
        <f>IF(OR(B1738="",D1738=""),"","CNT-"&amp;TEXT(ROW()-5,"00000"))</f>
        <v/>
      </c>
      <c r="O1738" s="86">
        <f>IF(P1738="","",D1738&amp;"|"&amp;P1738)</f>
        <v/>
      </c>
      <c r="P1738" s="86">
        <f>IF(OR(D1738="",F1738=""),"",COUNTIFS($D$6:D1738,D1738,$F$6:F1738,"&lt;&gt;"))</f>
        <v/>
      </c>
    </row>
    <row r="1739" ht="20" customHeight="1">
      <c r="B1739" s="93" t="n"/>
      <c r="C1739" s="94">
        <f>IF(B1739="","",WEEKNUM(B1739,21))</f>
        <v/>
      </c>
      <c r="D1739" s="95" t="n"/>
      <c r="E1739" s="86">
        <f>IF(D1739="","",IFERROR(INDEX(Eng_Item,MATCH(D1739,Eng_Label,0)),"not in list"))</f>
        <v/>
      </c>
      <c r="F1739" s="96" t="n"/>
      <c r="G1739" s="87">
        <f>IF(OR(P1739="",N(P1739)&lt;=1),"",INDEX($F$6:$F$3005,MATCH(D1739&amp;"|"&amp;(P1739-1),$O$6:$O$3005,0)))</f>
        <v/>
      </c>
      <c r="H1739" s="87">
        <f>IF(G1739="","",MAX(0,G1739-F1739))</f>
        <v/>
      </c>
      <c r="I1739" s="95" t="n"/>
      <c r="J1739" s="87">
        <f>IF(D1739="","",IFERROR(INDEX(Eng_PAR,MATCH(D1739,Eng_Label,0)),""))</f>
        <v/>
      </c>
      <c r="K1739" s="97">
        <f>IF(OR(F1739="",J1739=""),"",F1739-J1739)</f>
        <v/>
      </c>
      <c r="L1739" s="86">
        <f>IF(OR(F1739="",J1739="",N(J1739)=0),"",IF(F1739/J1739&lt;=cfg_Crit,"CRITICAL",IF(F1739/J1739&lt;=cfg_Low,"LOW","OK")))</f>
        <v/>
      </c>
      <c r="M1739" s="98">
        <f>IF(B1739="","",DATE(YEAR(B1739),MONTH(B1739),1))</f>
        <v/>
      </c>
      <c r="N1739" s="86">
        <f>IF(OR(B1739="",D1739=""),"","CNT-"&amp;TEXT(ROW()-5,"00000"))</f>
        <v/>
      </c>
      <c r="O1739" s="86">
        <f>IF(P1739="","",D1739&amp;"|"&amp;P1739)</f>
        <v/>
      </c>
      <c r="P1739" s="86">
        <f>IF(OR(D1739="",F1739=""),"",COUNTIFS($D$6:D1739,D1739,$F$6:F1739,"&lt;&gt;"))</f>
        <v/>
      </c>
    </row>
    <row r="1740" ht="20" customHeight="1">
      <c r="B1740" s="93" t="n"/>
      <c r="C1740" s="94">
        <f>IF(B1740="","",WEEKNUM(B1740,21))</f>
        <v/>
      </c>
      <c r="D1740" s="95" t="n"/>
      <c r="E1740" s="86">
        <f>IF(D1740="","",IFERROR(INDEX(Eng_Item,MATCH(D1740,Eng_Label,0)),"not in list"))</f>
        <v/>
      </c>
      <c r="F1740" s="96" t="n"/>
      <c r="G1740" s="87">
        <f>IF(OR(P1740="",N(P1740)&lt;=1),"",INDEX($F$6:$F$3005,MATCH(D1740&amp;"|"&amp;(P1740-1),$O$6:$O$3005,0)))</f>
        <v/>
      </c>
      <c r="H1740" s="87">
        <f>IF(G1740="","",MAX(0,G1740-F1740))</f>
        <v/>
      </c>
      <c r="I1740" s="95" t="n"/>
      <c r="J1740" s="87">
        <f>IF(D1740="","",IFERROR(INDEX(Eng_PAR,MATCH(D1740,Eng_Label,0)),""))</f>
        <v/>
      </c>
      <c r="K1740" s="97">
        <f>IF(OR(F1740="",J1740=""),"",F1740-J1740)</f>
        <v/>
      </c>
      <c r="L1740" s="86">
        <f>IF(OR(F1740="",J1740="",N(J1740)=0),"",IF(F1740/J1740&lt;=cfg_Crit,"CRITICAL",IF(F1740/J1740&lt;=cfg_Low,"LOW","OK")))</f>
        <v/>
      </c>
      <c r="M1740" s="98">
        <f>IF(B1740="","",DATE(YEAR(B1740),MONTH(B1740),1))</f>
        <v/>
      </c>
      <c r="N1740" s="86">
        <f>IF(OR(B1740="",D1740=""),"","CNT-"&amp;TEXT(ROW()-5,"00000"))</f>
        <v/>
      </c>
      <c r="O1740" s="86">
        <f>IF(P1740="","",D1740&amp;"|"&amp;P1740)</f>
        <v/>
      </c>
      <c r="P1740" s="86">
        <f>IF(OR(D1740="",F1740=""),"",COUNTIFS($D$6:D1740,D1740,$F$6:F1740,"&lt;&gt;"))</f>
        <v/>
      </c>
    </row>
    <row r="1741" ht="20" customHeight="1">
      <c r="B1741" s="93" t="n"/>
      <c r="C1741" s="94">
        <f>IF(B1741="","",WEEKNUM(B1741,21))</f>
        <v/>
      </c>
      <c r="D1741" s="95" t="n"/>
      <c r="E1741" s="86">
        <f>IF(D1741="","",IFERROR(INDEX(Eng_Item,MATCH(D1741,Eng_Label,0)),"not in list"))</f>
        <v/>
      </c>
      <c r="F1741" s="96" t="n"/>
      <c r="G1741" s="87">
        <f>IF(OR(P1741="",N(P1741)&lt;=1),"",INDEX($F$6:$F$3005,MATCH(D1741&amp;"|"&amp;(P1741-1),$O$6:$O$3005,0)))</f>
        <v/>
      </c>
      <c r="H1741" s="87">
        <f>IF(G1741="","",MAX(0,G1741-F1741))</f>
        <v/>
      </c>
      <c r="I1741" s="95" t="n"/>
      <c r="J1741" s="87">
        <f>IF(D1741="","",IFERROR(INDEX(Eng_PAR,MATCH(D1741,Eng_Label,0)),""))</f>
        <v/>
      </c>
      <c r="K1741" s="97">
        <f>IF(OR(F1741="",J1741=""),"",F1741-J1741)</f>
        <v/>
      </c>
      <c r="L1741" s="86">
        <f>IF(OR(F1741="",J1741="",N(J1741)=0),"",IF(F1741/J1741&lt;=cfg_Crit,"CRITICAL",IF(F1741/J1741&lt;=cfg_Low,"LOW","OK")))</f>
        <v/>
      </c>
      <c r="M1741" s="98">
        <f>IF(B1741="","",DATE(YEAR(B1741),MONTH(B1741),1))</f>
        <v/>
      </c>
      <c r="N1741" s="86">
        <f>IF(OR(B1741="",D1741=""),"","CNT-"&amp;TEXT(ROW()-5,"00000"))</f>
        <v/>
      </c>
      <c r="O1741" s="86">
        <f>IF(P1741="","",D1741&amp;"|"&amp;P1741)</f>
        <v/>
      </c>
      <c r="P1741" s="86">
        <f>IF(OR(D1741="",F1741=""),"",COUNTIFS($D$6:D1741,D1741,$F$6:F1741,"&lt;&gt;"))</f>
        <v/>
      </c>
    </row>
    <row r="1742" ht="20" customHeight="1">
      <c r="B1742" s="93" t="n"/>
      <c r="C1742" s="94">
        <f>IF(B1742="","",WEEKNUM(B1742,21))</f>
        <v/>
      </c>
      <c r="D1742" s="95" t="n"/>
      <c r="E1742" s="86">
        <f>IF(D1742="","",IFERROR(INDEX(Eng_Item,MATCH(D1742,Eng_Label,0)),"not in list"))</f>
        <v/>
      </c>
      <c r="F1742" s="96" t="n"/>
      <c r="G1742" s="87">
        <f>IF(OR(P1742="",N(P1742)&lt;=1),"",INDEX($F$6:$F$3005,MATCH(D1742&amp;"|"&amp;(P1742-1),$O$6:$O$3005,0)))</f>
        <v/>
      </c>
      <c r="H1742" s="87">
        <f>IF(G1742="","",MAX(0,G1742-F1742))</f>
        <v/>
      </c>
      <c r="I1742" s="95" t="n"/>
      <c r="J1742" s="87">
        <f>IF(D1742="","",IFERROR(INDEX(Eng_PAR,MATCH(D1742,Eng_Label,0)),""))</f>
        <v/>
      </c>
      <c r="K1742" s="97">
        <f>IF(OR(F1742="",J1742=""),"",F1742-J1742)</f>
        <v/>
      </c>
      <c r="L1742" s="86">
        <f>IF(OR(F1742="",J1742="",N(J1742)=0),"",IF(F1742/J1742&lt;=cfg_Crit,"CRITICAL",IF(F1742/J1742&lt;=cfg_Low,"LOW","OK")))</f>
        <v/>
      </c>
      <c r="M1742" s="98">
        <f>IF(B1742="","",DATE(YEAR(B1742),MONTH(B1742),1))</f>
        <v/>
      </c>
      <c r="N1742" s="86">
        <f>IF(OR(B1742="",D1742=""),"","CNT-"&amp;TEXT(ROW()-5,"00000"))</f>
        <v/>
      </c>
      <c r="O1742" s="86">
        <f>IF(P1742="","",D1742&amp;"|"&amp;P1742)</f>
        <v/>
      </c>
      <c r="P1742" s="86">
        <f>IF(OR(D1742="",F1742=""),"",COUNTIFS($D$6:D1742,D1742,$F$6:F1742,"&lt;&gt;"))</f>
        <v/>
      </c>
    </row>
    <row r="1743" ht="20" customHeight="1">
      <c r="B1743" s="93" t="n"/>
      <c r="C1743" s="94">
        <f>IF(B1743="","",WEEKNUM(B1743,21))</f>
        <v/>
      </c>
      <c r="D1743" s="95" t="n"/>
      <c r="E1743" s="86">
        <f>IF(D1743="","",IFERROR(INDEX(Eng_Item,MATCH(D1743,Eng_Label,0)),"not in list"))</f>
        <v/>
      </c>
      <c r="F1743" s="96" t="n"/>
      <c r="G1743" s="87">
        <f>IF(OR(P1743="",N(P1743)&lt;=1),"",INDEX($F$6:$F$3005,MATCH(D1743&amp;"|"&amp;(P1743-1),$O$6:$O$3005,0)))</f>
        <v/>
      </c>
      <c r="H1743" s="87">
        <f>IF(G1743="","",MAX(0,G1743-F1743))</f>
        <v/>
      </c>
      <c r="I1743" s="95" t="n"/>
      <c r="J1743" s="87">
        <f>IF(D1743="","",IFERROR(INDEX(Eng_PAR,MATCH(D1743,Eng_Label,0)),""))</f>
        <v/>
      </c>
      <c r="K1743" s="97">
        <f>IF(OR(F1743="",J1743=""),"",F1743-J1743)</f>
        <v/>
      </c>
      <c r="L1743" s="86">
        <f>IF(OR(F1743="",J1743="",N(J1743)=0),"",IF(F1743/J1743&lt;=cfg_Crit,"CRITICAL",IF(F1743/J1743&lt;=cfg_Low,"LOW","OK")))</f>
        <v/>
      </c>
      <c r="M1743" s="98">
        <f>IF(B1743="","",DATE(YEAR(B1743),MONTH(B1743),1))</f>
        <v/>
      </c>
      <c r="N1743" s="86">
        <f>IF(OR(B1743="",D1743=""),"","CNT-"&amp;TEXT(ROW()-5,"00000"))</f>
        <v/>
      </c>
      <c r="O1743" s="86">
        <f>IF(P1743="","",D1743&amp;"|"&amp;P1743)</f>
        <v/>
      </c>
      <c r="P1743" s="86">
        <f>IF(OR(D1743="",F1743=""),"",COUNTIFS($D$6:D1743,D1743,$F$6:F1743,"&lt;&gt;"))</f>
        <v/>
      </c>
    </row>
    <row r="1744" ht="20" customHeight="1">
      <c r="B1744" s="93" t="n"/>
      <c r="C1744" s="94">
        <f>IF(B1744="","",WEEKNUM(B1744,21))</f>
        <v/>
      </c>
      <c r="D1744" s="95" t="n"/>
      <c r="E1744" s="86">
        <f>IF(D1744="","",IFERROR(INDEX(Eng_Item,MATCH(D1744,Eng_Label,0)),"not in list"))</f>
        <v/>
      </c>
      <c r="F1744" s="96" t="n"/>
      <c r="G1744" s="87">
        <f>IF(OR(P1744="",N(P1744)&lt;=1),"",INDEX($F$6:$F$3005,MATCH(D1744&amp;"|"&amp;(P1744-1),$O$6:$O$3005,0)))</f>
        <v/>
      </c>
      <c r="H1744" s="87">
        <f>IF(G1744="","",MAX(0,G1744-F1744))</f>
        <v/>
      </c>
      <c r="I1744" s="95" t="n"/>
      <c r="J1744" s="87">
        <f>IF(D1744="","",IFERROR(INDEX(Eng_PAR,MATCH(D1744,Eng_Label,0)),""))</f>
        <v/>
      </c>
      <c r="K1744" s="97">
        <f>IF(OR(F1744="",J1744=""),"",F1744-J1744)</f>
        <v/>
      </c>
      <c r="L1744" s="86">
        <f>IF(OR(F1744="",J1744="",N(J1744)=0),"",IF(F1744/J1744&lt;=cfg_Crit,"CRITICAL",IF(F1744/J1744&lt;=cfg_Low,"LOW","OK")))</f>
        <v/>
      </c>
      <c r="M1744" s="98">
        <f>IF(B1744="","",DATE(YEAR(B1744),MONTH(B1744),1))</f>
        <v/>
      </c>
      <c r="N1744" s="86">
        <f>IF(OR(B1744="",D1744=""),"","CNT-"&amp;TEXT(ROW()-5,"00000"))</f>
        <v/>
      </c>
      <c r="O1744" s="86">
        <f>IF(P1744="","",D1744&amp;"|"&amp;P1744)</f>
        <v/>
      </c>
      <c r="P1744" s="86">
        <f>IF(OR(D1744="",F1744=""),"",COUNTIFS($D$6:D1744,D1744,$F$6:F1744,"&lt;&gt;"))</f>
        <v/>
      </c>
    </row>
    <row r="1745" ht="20" customHeight="1">
      <c r="B1745" s="93" t="n"/>
      <c r="C1745" s="94">
        <f>IF(B1745="","",WEEKNUM(B1745,21))</f>
        <v/>
      </c>
      <c r="D1745" s="95" t="n"/>
      <c r="E1745" s="86">
        <f>IF(D1745="","",IFERROR(INDEX(Eng_Item,MATCH(D1745,Eng_Label,0)),"not in list"))</f>
        <v/>
      </c>
      <c r="F1745" s="96" t="n"/>
      <c r="G1745" s="87">
        <f>IF(OR(P1745="",N(P1745)&lt;=1),"",INDEX($F$6:$F$3005,MATCH(D1745&amp;"|"&amp;(P1745-1),$O$6:$O$3005,0)))</f>
        <v/>
      </c>
      <c r="H1745" s="87">
        <f>IF(G1745="","",MAX(0,G1745-F1745))</f>
        <v/>
      </c>
      <c r="I1745" s="95" t="n"/>
      <c r="J1745" s="87">
        <f>IF(D1745="","",IFERROR(INDEX(Eng_PAR,MATCH(D1745,Eng_Label,0)),""))</f>
        <v/>
      </c>
      <c r="K1745" s="97">
        <f>IF(OR(F1745="",J1745=""),"",F1745-J1745)</f>
        <v/>
      </c>
      <c r="L1745" s="86">
        <f>IF(OR(F1745="",J1745="",N(J1745)=0),"",IF(F1745/J1745&lt;=cfg_Crit,"CRITICAL",IF(F1745/J1745&lt;=cfg_Low,"LOW","OK")))</f>
        <v/>
      </c>
      <c r="M1745" s="98">
        <f>IF(B1745="","",DATE(YEAR(B1745),MONTH(B1745),1))</f>
        <v/>
      </c>
      <c r="N1745" s="86">
        <f>IF(OR(B1745="",D1745=""),"","CNT-"&amp;TEXT(ROW()-5,"00000"))</f>
        <v/>
      </c>
      <c r="O1745" s="86">
        <f>IF(P1745="","",D1745&amp;"|"&amp;P1745)</f>
        <v/>
      </c>
      <c r="P1745" s="86">
        <f>IF(OR(D1745="",F1745=""),"",COUNTIFS($D$6:D1745,D1745,$F$6:F1745,"&lt;&gt;"))</f>
        <v/>
      </c>
    </row>
    <row r="1746" ht="20" customHeight="1">
      <c r="B1746" s="93" t="n"/>
      <c r="C1746" s="94">
        <f>IF(B1746="","",WEEKNUM(B1746,21))</f>
        <v/>
      </c>
      <c r="D1746" s="95" t="n"/>
      <c r="E1746" s="86">
        <f>IF(D1746="","",IFERROR(INDEX(Eng_Item,MATCH(D1746,Eng_Label,0)),"not in list"))</f>
        <v/>
      </c>
      <c r="F1746" s="96" t="n"/>
      <c r="G1746" s="87">
        <f>IF(OR(P1746="",N(P1746)&lt;=1),"",INDEX($F$6:$F$3005,MATCH(D1746&amp;"|"&amp;(P1746-1),$O$6:$O$3005,0)))</f>
        <v/>
      </c>
      <c r="H1746" s="87">
        <f>IF(G1746="","",MAX(0,G1746-F1746))</f>
        <v/>
      </c>
      <c r="I1746" s="95" t="n"/>
      <c r="J1746" s="87">
        <f>IF(D1746="","",IFERROR(INDEX(Eng_PAR,MATCH(D1746,Eng_Label,0)),""))</f>
        <v/>
      </c>
      <c r="K1746" s="97">
        <f>IF(OR(F1746="",J1746=""),"",F1746-J1746)</f>
        <v/>
      </c>
      <c r="L1746" s="86">
        <f>IF(OR(F1746="",J1746="",N(J1746)=0),"",IF(F1746/J1746&lt;=cfg_Crit,"CRITICAL",IF(F1746/J1746&lt;=cfg_Low,"LOW","OK")))</f>
        <v/>
      </c>
      <c r="M1746" s="98">
        <f>IF(B1746="","",DATE(YEAR(B1746),MONTH(B1746),1))</f>
        <v/>
      </c>
      <c r="N1746" s="86">
        <f>IF(OR(B1746="",D1746=""),"","CNT-"&amp;TEXT(ROW()-5,"00000"))</f>
        <v/>
      </c>
      <c r="O1746" s="86">
        <f>IF(P1746="","",D1746&amp;"|"&amp;P1746)</f>
        <v/>
      </c>
      <c r="P1746" s="86">
        <f>IF(OR(D1746="",F1746=""),"",COUNTIFS($D$6:D1746,D1746,$F$6:F1746,"&lt;&gt;"))</f>
        <v/>
      </c>
    </row>
    <row r="1747" ht="20" customHeight="1">
      <c r="B1747" s="93" t="n"/>
      <c r="C1747" s="94">
        <f>IF(B1747="","",WEEKNUM(B1747,21))</f>
        <v/>
      </c>
      <c r="D1747" s="95" t="n"/>
      <c r="E1747" s="86">
        <f>IF(D1747="","",IFERROR(INDEX(Eng_Item,MATCH(D1747,Eng_Label,0)),"not in list"))</f>
        <v/>
      </c>
      <c r="F1747" s="96" t="n"/>
      <c r="G1747" s="87">
        <f>IF(OR(P1747="",N(P1747)&lt;=1),"",INDEX($F$6:$F$3005,MATCH(D1747&amp;"|"&amp;(P1747-1),$O$6:$O$3005,0)))</f>
        <v/>
      </c>
      <c r="H1747" s="87">
        <f>IF(G1747="","",MAX(0,G1747-F1747))</f>
        <v/>
      </c>
      <c r="I1747" s="95" t="n"/>
      <c r="J1747" s="87">
        <f>IF(D1747="","",IFERROR(INDEX(Eng_PAR,MATCH(D1747,Eng_Label,0)),""))</f>
        <v/>
      </c>
      <c r="K1747" s="97">
        <f>IF(OR(F1747="",J1747=""),"",F1747-J1747)</f>
        <v/>
      </c>
      <c r="L1747" s="86">
        <f>IF(OR(F1747="",J1747="",N(J1747)=0),"",IF(F1747/J1747&lt;=cfg_Crit,"CRITICAL",IF(F1747/J1747&lt;=cfg_Low,"LOW","OK")))</f>
        <v/>
      </c>
      <c r="M1747" s="98">
        <f>IF(B1747="","",DATE(YEAR(B1747),MONTH(B1747),1))</f>
        <v/>
      </c>
      <c r="N1747" s="86">
        <f>IF(OR(B1747="",D1747=""),"","CNT-"&amp;TEXT(ROW()-5,"00000"))</f>
        <v/>
      </c>
      <c r="O1747" s="86">
        <f>IF(P1747="","",D1747&amp;"|"&amp;P1747)</f>
        <v/>
      </c>
      <c r="P1747" s="86">
        <f>IF(OR(D1747="",F1747=""),"",COUNTIFS($D$6:D1747,D1747,$F$6:F1747,"&lt;&gt;"))</f>
        <v/>
      </c>
    </row>
    <row r="1748" ht="20" customHeight="1">
      <c r="B1748" s="93" t="n"/>
      <c r="C1748" s="94">
        <f>IF(B1748="","",WEEKNUM(B1748,21))</f>
        <v/>
      </c>
      <c r="D1748" s="95" t="n"/>
      <c r="E1748" s="86">
        <f>IF(D1748="","",IFERROR(INDEX(Eng_Item,MATCH(D1748,Eng_Label,0)),"not in list"))</f>
        <v/>
      </c>
      <c r="F1748" s="96" t="n"/>
      <c r="G1748" s="87">
        <f>IF(OR(P1748="",N(P1748)&lt;=1),"",INDEX($F$6:$F$3005,MATCH(D1748&amp;"|"&amp;(P1748-1),$O$6:$O$3005,0)))</f>
        <v/>
      </c>
      <c r="H1748" s="87">
        <f>IF(G1748="","",MAX(0,G1748-F1748))</f>
        <v/>
      </c>
      <c r="I1748" s="95" t="n"/>
      <c r="J1748" s="87">
        <f>IF(D1748="","",IFERROR(INDEX(Eng_PAR,MATCH(D1748,Eng_Label,0)),""))</f>
        <v/>
      </c>
      <c r="K1748" s="97">
        <f>IF(OR(F1748="",J1748=""),"",F1748-J1748)</f>
        <v/>
      </c>
      <c r="L1748" s="86">
        <f>IF(OR(F1748="",J1748="",N(J1748)=0),"",IF(F1748/J1748&lt;=cfg_Crit,"CRITICAL",IF(F1748/J1748&lt;=cfg_Low,"LOW","OK")))</f>
        <v/>
      </c>
      <c r="M1748" s="98">
        <f>IF(B1748="","",DATE(YEAR(B1748),MONTH(B1748),1))</f>
        <v/>
      </c>
      <c r="N1748" s="86">
        <f>IF(OR(B1748="",D1748=""),"","CNT-"&amp;TEXT(ROW()-5,"00000"))</f>
        <v/>
      </c>
      <c r="O1748" s="86">
        <f>IF(P1748="","",D1748&amp;"|"&amp;P1748)</f>
        <v/>
      </c>
      <c r="P1748" s="86">
        <f>IF(OR(D1748="",F1748=""),"",COUNTIFS($D$6:D1748,D1748,$F$6:F1748,"&lt;&gt;"))</f>
        <v/>
      </c>
    </row>
    <row r="1749" ht="20" customHeight="1">
      <c r="B1749" s="93" t="n"/>
      <c r="C1749" s="94">
        <f>IF(B1749="","",WEEKNUM(B1749,21))</f>
        <v/>
      </c>
      <c r="D1749" s="95" t="n"/>
      <c r="E1749" s="86">
        <f>IF(D1749="","",IFERROR(INDEX(Eng_Item,MATCH(D1749,Eng_Label,0)),"not in list"))</f>
        <v/>
      </c>
      <c r="F1749" s="96" t="n"/>
      <c r="G1749" s="87">
        <f>IF(OR(P1749="",N(P1749)&lt;=1),"",INDEX($F$6:$F$3005,MATCH(D1749&amp;"|"&amp;(P1749-1),$O$6:$O$3005,0)))</f>
        <v/>
      </c>
      <c r="H1749" s="87">
        <f>IF(G1749="","",MAX(0,G1749-F1749))</f>
        <v/>
      </c>
      <c r="I1749" s="95" t="n"/>
      <c r="J1749" s="87">
        <f>IF(D1749="","",IFERROR(INDEX(Eng_PAR,MATCH(D1749,Eng_Label,0)),""))</f>
        <v/>
      </c>
      <c r="K1749" s="97">
        <f>IF(OR(F1749="",J1749=""),"",F1749-J1749)</f>
        <v/>
      </c>
      <c r="L1749" s="86">
        <f>IF(OR(F1749="",J1749="",N(J1749)=0),"",IF(F1749/J1749&lt;=cfg_Crit,"CRITICAL",IF(F1749/J1749&lt;=cfg_Low,"LOW","OK")))</f>
        <v/>
      </c>
      <c r="M1749" s="98">
        <f>IF(B1749="","",DATE(YEAR(B1749),MONTH(B1749),1))</f>
        <v/>
      </c>
      <c r="N1749" s="86">
        <f>IF(OR(B1749="",D1749=""),"","CNT-"&amp;TEXT(ROW()-5,"00000"))</f>
        <v/>
      </c>
      <c r="O1749" s="86">
        <f>IF(P1749="","",D1749&amp;"|"&amp;P1749)</f>
        <v/>
      </c>
      <c r="P1749" s="86">
        <f>IF(OR(D1749="",F1749=""),"",COUNTIFS($D$6:D1749,D1749,$F$6:F1749,"&lt;&gt;"))</f>
        <v/>
      </c>
    </row>
    <row r="1750" ht="20" customHeight="1">
      <c r="B1750" s="93" t="n"/>
      <c r="C1750" s="94">
        <f>IF(B1750="","",WEEKNUM(B1750,21))</f>
        <v/>
      </c>
      <c r="D1750" s="95" t="n"/>
      <c r="E1750" s="86">
        <f>IF(D1750="","",IFERROR(INDEX(Eng_Item,MATCH(D1750,Eng_Label,0)),"not in list"))</f>
        <v/>
      </c>
      <c r="F1750" s="96" t="n"/>
      <c r="G1750" s="87">
        <f>IF(OR(P1750="",N(P1750)&lt;=1),"",INDEX($F$6:$F$3005,MATCH(D1750&amp;"|"&amp;(P1750-1),$O$6:$O$3005,0)))</f>
        <v/>
      </c>
      <c r="H1750" s="87">
        <f>IF(G1750="","",MAX(0,G1750-F1750))</f>
        <v/>
      </c>
      <c r="I1750" s="95" t="n"/>
      <c r="J1750" s="87">
        <f>IF(D1750="","",IFERROR(INDEX(Eng_PAR,MATCH(D1750,Eng_Label,0)),""))</f>
        <v/>
      </c>
      <c r="K1750" s="97">
        <f>IF(OR(F1750="",J1750=""),"",F1750-J1750)</f>
        <v/>
      </c>
      <c r="L1750" s="86">
        <f>IF(OR(F1750="",J1750="",N(J1750)=0),"",IF(F1750/J1750&lt;=cfg_Crit,"CRITICAL",IF(F1750/J1750&lt;=cfg_Low,"LOW","OK")))</f>
        <v/>
      </c>
      <c r="M1750" s="98">
        <f>IF(B1750="","",DATE(YEAR(B1750),MONTH(B1750),1))</f>
        <v/>
      </c>
      <c r="N1750" s="86">
        <f>IF(OR(B1750="",D1750=""),"","CNT-"&amp;TEXT(ROW()-5,"00000"))</f>
        <v/>
      </c>
      <c r="O1750" s="86">
        <f>IF(P1750="","",D1750&amp;"|"&amp;P1750)</f>
        <v/>
      </c>
      <c r="P1750" s="86">
        <f>IF(OR(D1750="",F1750=""),"",COUNTIFS($D$6:D1750,D1750,$F$6:F1750,"&lt;&gt;"))</f>
        <v/>
      </c>
    </row>
    <row r="1751" ht="20" customHeight="1">
      <c r="B1751" s="93" t="n"/>
      <c r="C1751" s="94">
        <f>IF(B1751="","",WEEKNUM(B1751,21))</f>
        <v/>
      </c>
      <c r="D1751" s="95" t="n"/>
      <c r="E1751" s="86">
        <f>IF(D1751="","",IFERROR(INDEX(Eng_Item,MATCH(D1751,Eng_Label,0)),"not in list"))</f>
        <v/>
      </c>
      <c r="F1751" s="96" t="n"/>
      <c r="G1751" s="87">
        <f>IF(OR(P1751="",N(P1751)&lt;=1),"",INDEX($F$6:$F$3005,MATCH(D1751&amp;"|"&amp;(P1751-1),$O$6:$O$3005,0)))</f>
        <v/>
      </c>
      <c r="H1751" s="87">
        <f>IF(G1751="","",MAX(0,G1751-F1751))</f>
        <v/>
      </c>
      <c r="I1751" s="95" t="n"/>
      <c r="J1751" s="87">
        <f>IF(D1751="","",IFERROR(INDEX(Eng_PAR,MATCH(D1751,Eng_Label,0)),""))</f>
        <v/>
      </c>
      <c r="K1751" s="97">
        <f>IF(OR(F1751="",J1751=""),"",F1751-J1751)</f>
        <v/>
      </c>
      <c r="L1751" s="86">
        <f>IF(OR(F1751="",J1751="",N(J1751)=0),"",IF(F1751/J1751&lt;=cfg_Crit,"CRITICAL",IF(F1751/J1751&lt;=cfg_Low,"LOW","OK")))</f>
        <v/>
      </c>
      <c r="M1751" s="98">
        <f>IF(B1751="","",DATE(YEAR(B1751),MONTH(B1751),1))</f>
        <v/>
      </c>
      <c r="N1751" s="86">
        <f>IF(OR(B1751="",D1751=""),"","CNT-"&amp;TEXT(ROW()-5,"00000"))</f>
        <v/>
      </c>
      <c r="O1751" s="86">
        <f>IF(P1751="","",D1751&amp;"|"&amp;P1751)</f>
        <v/>
      </c>
      <c r="P1751" s="86">
        <f>IF(OR(D1751="",F1751=""),"",COUNTIFS($D$6:D1751,D1751,$F$6:F1751,"&lt;&gt;"))</f>
        <v/>
      </c>
    </row>
    <row r="1752" ht="20" customHeight="1">
      <c r="B1752" s="93" t="n"/>
      <c r="C1752" s="94">
        <f>IF(B1752="","",WEEKNUM(B1752,21))</f>
        <v/>
      </c>
      <c r="D1752" s="95" t="n"/>
      <c r="E1752" s="86">
        <f>IF(D1752="","",IFERROR(INDEX(Eng_Item,MATCH(D1752,Eng_Label,0)),"not in list"))</f>
        <v/>
      </c>
      <c r="F1752" s="96" t="n"/>
      <c r="G1752" s="87">
        <f>IF(OR(P1752="",N(P1752)&lt;=1),"",INDEX($F$6:$F$3005,MATCH(D1752&amp;"|"&amp;(P1752-1),$O$6:$O$3005,0)))</f>
        <v/>
      </c>
      <c r="H1752" s="87">
        <f>IF(G1752="","",MAX(0,G1752-F1752))</f>
        <v/>
      </c>
      <c r="I1752" s="95" t="n"/>
      <c r="J1752" s="87">
        <f>IF(D1752="","",IFERROR(INDEX(Eng_PAR,MATCH(D1752,Eng_Label,0)),""))</f>
        <v/>
      </c>
      <c r="K1752" s="97">
        <f>IF(OR(F1752="",J1752=""),"",F1752-J1752)</f>
        <v/>
      </c>
      <c r="L1752" s="86">
        <f>IF(OR(F1752="",J1752="",N(J1752)=0),"",IF(F1752/J1752&lt;=cfg_Crit,"CRITICAL",IF(F1752/J1752&lt;=cfg_Low,"LOW","OK")))</f>
        <v/>
      </c>
      <c r="M1752" s="98">
        <f>IF(B1752="","",DATE(YEAR(B1752),MONTH(B1752),1))</f>
        <v/>
      </c>
      <c r="N1752" s="86">
        <f>IF(OR(B1752="",D1752=""),"","CNT-"&amp;TEXT(ROW()-5,"00000"))</f>
        <v/>
      </c>
      <c r="O1752" s="86">
        <f>IF(P1752="","",D1752&amp;"|"&amp;P1752)</f>
        <v/>
      </c>
      <c r="P1752" s="86">
        <f>IF(OR(D1752="",F1752=""),"",COUNTIFS($D$6:D1752,D1752,$F$6:F1752,"&lt;&gt;"))</f>
        <v/>
      </c>
    </row>
    <row r="1753" ht="20" customHeight="1">
      <c r="B1753" s="93" t="n"/>
      <c r="C1753" s="94">
        <f>IF(B1753="","",WEEKNUM(B1753,21))</f>
        <v/>
      </c>
      <c r="D1753" s="95" t="n"/>
      <c r="E1753" s="86">
        <f>IF(D1753="","",IFERROR(INDEX(Eng_Item,MATCH(D1753,Eng_Label,0)),"not in list"))</f>
        <v/>
      </c>
      <c r="F1753" s="96" t="n"/>
      <c r="G1753" s="87">
        <f>IF(OR(P1753="",N(P1753)&lt;=1),"",INDEX($F$6:$F$3005,MATCH(D1753&amp;"|"&amp;(P1753-1),$O$6:$O$3005,0)))</f>
        <v/>
      </c>
      <c r="H1753" s="87">
        <f>IF(G1753="","",MAX(0,G1753-F1753))</f>
        <v/>
      </c>
      <c r="I1753" s="95" t="n"/>
      <c r="J1753" s="87">
        <f>IF(D1753="","",IFERROR(INDEX(Eng_PAR,MATCH(D1753,Eng_Label,0)),""))</f>
        <v/>
      </c>
      <c r="K1753" s="97">
        <f>IF(OR(F1753="",J1753=""),"",F1753-J1753)</f>
        <v/>
      </c>
      <c r="L1753" s="86">
        <f>IF(OR(F1753="",J1753="",N(J1753)=0),"",IF(F1753/J1753&lt;=cfg_Crit,"CRITICAL",IF(F1753/J1753&lt;=cfg_Low,"LOW","OK")))</f>
        <v/>
      </c>
      <c r="M1753" s="98">
        <f>IF(B1753="","",DATE(YEAR(B1753),MONTH(B1753),1))</f>
        <v/>
      </c>
      <c r="N1753" s="86">
        <f>IF(OR(B1753="",D1753=""),"","CNT-"&amp;TEXT(ROW()-5,"00000"))</f>
        <v/>
      </c>
      <c r="O1753" s="86">
        <f>IF(P1753="","",D1753&amp;"|"&amp;P1753)</f>
        <v/>
      </c>
      <c r="P1753" s="86">
        <f>IF(OR(D1753="",F1753=""),"",COUNTIFS($D$6:D1753,D1753,$F$6:F1753,"&lt;&gt;"))</f>
        <v/>
      </c>
    </row>
    <row r="1754" ht="20" customHeight="1">
      <c r="B1754" s="93" t="n"/>
      <c r="C1754" s="94">
        <f>IF(B1754="","",WEEKNUM(B1754,21))</f>
        <v/>
      </c>
      <c r="D1754" s="95" t="n"/>
      <c r="E1754" s="86">
        <f>IF(D1754="","",IFERROR(INDEX(Eng_Item,MATCH(D1754,Eng_Label,0)),"not in list"))</f>
        <v/>
      </c>
      <c r="F1754" s="96" t="n"/>
      <c r="G1754" s="87">
        <f>IF(OR(P1754="",N(P1754)&lt;=1),"",INDEX($F$6:$F$3005,MATCH(D1754&amp;"|"&amp;(P1754-1),$O$6:$O$3005,0)))</f>
        <v/>
      </c>
      <c r="H1754" s="87">
        <f>IF(G1754="","",MAX(0,G1754-F1754))</f>
        <v/>
      </c>
      <c r="I1754" s="95" t="n"/>
      <c r="J1754" s="87">
        <f>IF(D1754="","",IFERROR(INDEX(Eng_PAR,MATCH(D1754,Eng_Label,0)),""))</f>
        <v/>
      </c>
      <c r="K1754" s="97">
        <f>IF(OR(F1754="",J1754=""),"",F1754-J1754)</f>
        <v/>
      </c>
      <c r="L1754" s="86">
        <f>IF(OR(F1754="",J1754="",N(J1754)=0),"",IF(F1754/J1754&lt;=cfg_Crit,"CRITICAL",IF(F1754/J1754&lt;=cfg_Low,"LOW","OK")))</f>
        <v/>
      </c>
      <c r="M1754" s="98">
        <f>IF(B1754="","",DATE(YEAR(B1754),MONTH(B1754),1))</f>
        <v/>
      </c>
      <c r="N1754" s="86">
        <f>IF(OR(B1754="",D1754=""),"","CNT-"&amp;TEXT(ROW()-5,"00000"))</f>
        <v/>
      </c>
      <c r="O1754" s="86">
        <f>IF(P1754="","",D1754&amp;"|"&amp;P1754)</f>
        <v/>
      </c>
      <c r="P1754" s="86">
        <f>IF(OR(D1754="",F1754=""),"",COUNTIFS($D$6:D1754,D1754,$F$6:F1754,"&lt;&gt;"))</f>
        <v/>
      </c>
    </row>
    <row r="1755" ht="20" customHeight="1">
      <c r="B1755" s="93" t="n"/>
      <c r="C1755" s="94">
        <f>IF(B1755="","",WEEKNUM(B1755,21))</f>
        <v/>
      </c>
      <c r="D1755" s="95" t="n"/>
      <c r="E1755" s="86">
        <f>IF(D1755="","",IFERROR(INDEX(Eng_Item,MATCH(D1755,Eng_Label,0)),"not in list"))</f>
        <v/>
      </c>
      <c r="F1755" s="96" t="n"/>
      <c r="G1755" s="87">
        <f>IF(OR(P1755="",N(P1755)&lt;=1),"",INDEX($F$6:$F$3005,MATCH(D1755&amp;"|"&amp;(P1755-1),$O$6:$O$3005,0)))</f>
        <v/>
      </c>
      <c r="H1755" s="87">
        <f>IF(G1755="","",MAX(0,G1755-F1755))</f>
        <v/>
      </c>
      <c r="I1755" s="95" t="n"/>
      <c r="J1755" s="87">
        <f>IF(D1755="","",IFERROR(INDEX(Eng_PAR,MATCH(D1755,Eng_Label,0)),""))</f>
        <v/>
      </c>
      <c r="K1755" s="97">
        <f>IF(OR(F1755="",J1755=""),"",F1755-J1755)</f>
        <v/>
      </c>
      <c r="L1755" s="86">
        <f>IF(OR(F1755="",J1755="",N(J1755)=0),"",IF(F1755/J1755&lt;=cfg_Crit,"CRITICAL",IF(F1755/J1755&lt;=cfg_Low,"LOW","OK")))</f>
        <v/>
      </c>
      <c r="M1755" s="98">
        <f>IF(B1755="","",DATE(YEAR(B1755),MONTH(B1755),1))</f>
        <v/>
      </c>
      <c r="N1755" s="86">
        <f>IF(OR(B1755="",D1755=""),"","CNT-"&amp;TEXT(ROW()-5,"00000"))</f>
        <v/>
      </c>
      <c r="O1755" s="86">
        <f>IF(P1755="","",D1755&amp;"|"&amp;P1755)</f>
        <v/>
      </c>
      <c r="P1755" s="86">
        <f>IF(OR(D1755="",F1755=""),"",COUNTIFS($D$6:D1755,D1755,$F$6:F1755,"&lt;&gt;"))</f>
        <v/>
      </c>
    </row>
    <row r="1756" ht="20" customHeight="1">
      <c r="B1756" s="93" t="n"/>
      <c r="C1756" s="94">
        <f>IF(B1756="","",WEEKNUM(B1756,21))</f>
        <v/>
      </c>
      <c r="D1756" s="95" t="n"/>
      <c r="E1756" s="86">
        <f>IF(D1756="","",IFERROR(INDEX(Eng_Item,MATCH(D1756,Eng_Label,0)),"not in list"))</f>
        <v/>
      </c>
      <c r="F1756" s="96" t="n"/>
      <c r="G1756" s="87">
        <f>IF(OR(P1756="",N(P1756)&lt;=1),"",INDEX($F$6:$F$3005,MATCH(D1756&amp;"|"&amp;(P1756-1),$O$6:$O$3005,0)))</f>
        <v/>
      </c>
      <c r="H1756" s="87">
        <f>IF(G1756="","",MAX(0,G1756-F1756))</f>
        <v/>
      </c>
      <c r="I1756" s="95" t="n"/>
      <c r="J1756" s="87">
        <f>IF(D1756="","",IFERROR(INDEX(Eng_PAR,MATCH(D1756,Eng_Label,0)),""))</f>
        <v/>
      </c>
      <c r="K1756" s="97">
        <f>IF(OR(F1756="",J1756=""),"",F1756-J1756)</f>
        <v/>
      </c>
      <c r="L1756" s="86">
        <f>IF(OR(F1756="",J1756="",N(J1756)=0),"",IF(F1756/J1756&lt;=cfg_Crit,"CRITICAL",IF(F1756/J1756&lt;=cfg_Low,"LOW","OK")))</f>
        <v/>
      </c>
      <c r="M1756" s="98">
        <f>IF(B1756="","",DATE(YEAR(B1756),MONTH(B1756),1))</f>
        <v/>
      </c>
      <c r="N1756" s="86">
        <f>IF(OR(B1756="",D1756=""),"","CNT-"&amp;TEXT(ROW()-5,"00000"))</f>
        <v/>
      </c>
      <c r="O1756" s="86">
        <f>IF(P1756="","",D1756&amp;"|"&amp;P1756)</f>
        <v/>
      </c>
      <c r="P1756" s="86">
        <f>IF(OR(D1756="",F1756=""),"",COUNTIFS($D$6:D1756,D1756,$F$6:F1756,"&lt;&gt;"))</f>
        <v/>
      </c>
    </row>
    <row r="1757" ht="20" customHeight="1">
      <c r="B1757" s="93" t="n"/>
      <c r="C1757" s="94">
        <f>IF(B1757="","",WEEKNUM(B1757,21))</f>
        <v/>
      </c>
      <c r="D1757" s="95" t="n"/>
      <c r="E1757" s="86">
        <f>IF(D1757="","",IFERROR(INDEX(Eng_Item,MATCH(D1757,Eng_Label,0)),"not in list"))</f>
        <v/>
      </c>
      <c r="F1757" s="96" t="n"/>
      <c r="G1757" s="87">
        <f>IF(OR(P1757="",N(P1757)&lt;=1),"",INDEX($F$6:$F$3005,MATCH(D1757&amp;"|"&amp;(P1757-1),$O$6:$O$3005,0)))</f>
        <v/>
      </c>
      <c r="H1757" s="87">
        <f>IF(G1757="","",MAX(0,G1757-F1757))</f>
        <v/>
      </c>
      <c r="I1757" s="95" t="n"/>
      <c r="J1757" s="87">
        <f>IF(D1757="","",IFERROR(INDEX(Eng_PAR,MATCH(D1757,Eng_Label,0)),""))</f>
        <v/>
      </c>
      <c r="K1757" s="97">
        <f>IF(OR(F1757="",J1757=""),"",F1757-J1757)</f>
        <v/>
      </c>
      <c r="L1757" s="86">
        <f>IF(OR(F1757="",J1757="",N(J1757)=0),"",IF(F1757/J1757&lt;=cfg_Crit,"CRITICAL",IF(F1757/J1757&lt;=cfg_Low,"LOW","OK")))</f>
        <v/>
      </c>
      <c r="M1757" s="98">
        <f>IF(B1757="","",DATE(YEAR(B1757),MONTH(B1757),1))</f>
        <v/>
      </c>
      <c r="N1757" s="86">
        <f>IF(OR(B1757="",D1757=""),"","CNT-"&amp;TEXT(ROW()-5,"00000"))</f>
        <v/>
      </c>
      <c r="O1757" s="86">
        <f>IF(P1757="","",D1757&amp;"|"&amp;P1757)</f>
        <v/>
      </c>
      <c r="P1757" s="86">
        <f>IF(OR(D1757="",F1757=""),"",COUNTIFS($D$6:D1757,D1757,$F$6:F1757,"&lt;&gt;"))</f>
        <v/>
      </c>
    </row>
    <row r="1758" ht="20" customHeight="1">
      <c r="B1758" s="93" t="n"/>
      <c r="C1758" s="94">
        <f>IF(B1758="","",WEEKNUM(B1758,21))</f>
        <v/>
      </c>
      <c r="D1758" s="95" t="n"/>
      <c r="E1758" s="86">
        <f>IF(D1758="","",IFERROR(INDEX(Eng_Item,MATCH(D1758,Eng_Label,0)),"not in list"))</f>
        <v/>
      </c>
      <c r="F1758" s="96" t="n"/>
      <c r="G1758" s="87">
        <f>IF(OR(P1758="",N(P1758)&lt;=1),"",INDEX($F$6:$F$3005,MATCH(D1758&amp;"|"&amp;(P1758-1),$O$6:$O$3005,0)))</f>
        <v/>
      </c>
      <c r="H1758" s="87">
        <f>IF(G1758="","",MAX(0,G1758-F1758))</f>
        <v/>
      </c>
      <c r="I1758" s="95" t="n"/>
      <c r="J1758" s="87">
        <f>IF(D1758="","",IFERROR(INDEX(Eng_PAR,MATCH(D1758,Eng_Label,0)),""))</f>
        <v/>
      </c>
      <c r="K1758" s="97">
        <f>IF(OR(F1758="",J1758=""),"",F1758-J1758)</f>
        <v/>
      </c>
      <c r="L1758" s="86">
        <f>IF(OR(F1758="",J1758="",N(J1758)=0),"",IF(F1758/J1758&lt;=cfg_Crit,"CRITICAL",IF(F1758/J1758&lt;=cfg_Low,"LOW","OK")))</f>
        <v/>
      </c>
      <c r="M1758" s="98">
        <f>IF(B1758="","",DATE(YEAR(B1758),MONTH(B1758),1))</f>
        <v/>
      </c>
      <c r="N1758" s="86">
        <f>IF(OR(B1758="",D1758=""),"","CNT-"&amp;TEXT(ROW()-5,"00000"))</f>
        <v/>
      </c>
      <c r="O1758" s="86">
        <f>IF(P1758="","",D1758&amp;"|"&amp;P1758)</f>
        <v/>
      </c>
      <c r="P1758" s="86">
        <f>IF(OR(D1758="",F1758=""),"",COUNTIFS($D$6:D1758,D1758,$F$6:F1758,"&lt;&gt;"))</f>
        <v/>
      </c>
    </row>
    <row r="1759" ht="20" customHeight="1">
      <c r="B1759" s="93" t="n"/>
      <c r="C1759" s="94">
        <f>IF(B1759="","",WEEKNUM(B1759,21))</f>
        <v/>
      </c>
      <c r="D1759" s="95" t="n"/>
      <c r="E1759" s="86">
        <f>IF(D1759="","",IFERROR(INDEX(Eng_Item,MATCH(D1759,Eng_Label,0)),"not in list"))</f>
        <v/>
      </c>
      <c r="F1759" s="96" t="n"/>
      <c r="G1759" s="87">
        <f>IF(OR(P1759="",N(P1759)&lt;=1),"",INDEX($F$6:$F$3005,MATCH(D1759&amp;"|"&amp;(P1759-1),$O$6:$O$3005,0)))</f>
        <v/>
      </c>
      <c r="H1759" s="87">
        <f>IF(G1759="","",MAX(0,G1759-F1759))</f>
        <v/>
      </c>
      <c r="I1759" s="95" t="n"/>
      <c r="J1759" s="87">
        <f>IF(D1759="","",IFERROR(INDEX(Eng_PAR,MATCH(D1759,Eng_Label,0)),""))</f>
        <v/>
      </c>
      <c r="K1759" s="97">
        <f>IF(OR(F1759="",J1759=""),"",F1759-J1759)</f>
        <v/>
      </c>
      <c r="L1759" s="86">
        <f>IF(OR(F1759="",J1759="",N(J1759)=0),"",IF(F1759/J1759&lt;=cfg_Crit,"CRITICAL",IF(F1759/J1759&lt;=cfg_Low,"LOW","OK")))</f>
        <v/>
      </c>
      <c r="M1759" s="98">
        <f>IF(B1759="","",DATE(YEAR(B1759),MONTH(B1759),1))</f>
        <v/>
      </c>
      <c r="N1759" s="86">
        <f>IF(OR(B1759="",D1759=""),"","CNT-"&amp;TEXT(ROW()-5,"00000"))</f>
        <v/>
      </c>
      <c r="O1759" s="86">
        <f>IF(P1759="","",D1759&amp;"|"&amp;P1759)</f>
        <v/>
      </c>
      <c r="P1759" s="86">
        <f>IF(OR(D1759="",F1759=""),"",COUNTIFS($D$6:D1759,D1759,$F$6:F1759,"&lt;&gt;"))</f>
        <v/>
      </c>
    </row>
    <row r="1760" ht="20" customHeight="1">
      <c r="B1760" s="93" t="n"/>
      <c r="C1760" s="94">
        <f>IF(B1760="","",WEEKNUM(B1760,21))</f>
        <v/>
      </c>
      <c r="D1760" s="95" t="n"/>
      <c r="E1760" s="86">
        <f>IF(D1760="","",IFERROR(INDEX(Eng_Item,MATCH(D1760,Eng_Label,0)),"not in list"))</f>
        <v/>
      </c>
      <c r="F1760" s="96" t="n"/>
      <c r="G1760" s="87">
        <f>IF(OR(P1760="",N(P1760)&lt;=1),"",INDEX($F$6:$F$3005,MATCH(D1760&amp;"|"&amp;(P1760-1),$O$6:$O$3005,0)))</f>
        <v/>
      </c>
      <c r="H1760" s="87">
        <f>IF(G1760="","",MAX(0,G1760-F1760))</f>
        <v/>
      </c>
      <c r="I1760" s="95" t="n"/>
      <c r="J1760" s="87">
        <f>IF(D1760="","",IFERROR(INDEX(Eng_PAR,MATCH(D1760,Eng_Label,0)),""))</f>
        <v/>
      </c>
      <c r="K1760" s="97">
        <f>IF(OR(F1760="",J1760=""),"",F1760-J1760)</f>
        <v/>
      </c>
      <c r="L1760" s="86">
        <f>IF(OR(F1760="",J1760="",N(J1760)=0),"",IF(F1760/J1760&lt;=cfg_Crit,"CRITICAL",IF(F1760/J1760&lt;=cfg_Low,"LOW","OK")))</f>
        <v/>
      </c>
      <c r="M1760" s="98">
        <f>IF(B1760="","",DATE(YEAR(B1760),MONTH(B1760),1))</f>
        <v/>
      </c>
      <c r="N1760" s="86">
        <f>IF(OR(B1760="",D1760=""),"","CNT-"&amp;TEXT(ROW()-5,"00000"))</f>
        <v/>
      </c>
      <c r="O1760" s="86">
        <f>IF(P1760="","",D1760&amp;"|"&amp;P1760)</f>
        <v/>
      </c>
      <c r="P1760" s="86">
        <f>IF(OR(D1760="",F1760=""),"",COUNTIFS($D$6:D1760,D1760,$F$6:F1760,"&lt;&gt;"))</f>
        <v/>
      </c>
    </row>
    <row r="1761" ht="20" customHeight="1">
      <c r="B1761" s="93" t="n"/>
      <c r="C1761" s="94">
        <f>IF(B1761="","",WEEKNUM(B1761,21))</f>
        <v/>
      </c>
      <c r="D1761" s="95" t="n"/>
      <c r="E1761" s="86">
        <f>IF(D1761="","",IFERROR(INDEX(Eng_Item,MATCH(D1761,Eng_Label,0)),"not in list"))</f>
        <v/>
      </c>
      <c r="F1761" s="96" t="n"/>
      <c r="G1761" s="87">
        <f>IF(OR(P1761="",N(P1761)&lt;=1),"",INDEX($F$6:$F$3005,MATCH(D1761&amp;"|"&amp;(P1761-1),$O$6:$O$3005,0)))</f>
        <v/>
      </c>
      <c r="H1761" s="87">
        <f>IF(G1761="","",MAX(0,G1761-F1761))</f>
        <v/>
      </c>
      <c r="I1761" s="95" t="n"/>
      <c r="J1761" s="87">
        <f>IF(D1761="","",IFERROR(INDEX(Eng_PAR,MATCH(D1761,Eng_Label,0)),""))</f>
        <v/>
      </c>
      <c r="K1761" s="97">
        <f>IF(OR(F1761="",J1761=""),"",F1761-J1761)</f>
        <v/>
      </c>
      <c r="L1761" s="86">
        <f>IF(OR(F1761="",J1761="",N(J1761)=0),"",IF(F1761/J1761&lt;=cfg_Crit,"CRITICAL",IF(F1761/J1761&lt;=cfg_Low,"LOW","OK")))</f>
        <v/>
      </c>
      <c r="M1761" s="98">
        <f>IF(B1761="","",DATE(YEAR(B1761),MONTH(B1761),1))</f>
        <v/>
      </c>
      <c r="N1761" s="86">
        <f>IF(OR(B1761="",D1761=""),"","CNT-"&amp;TEXT(ROW()-5,"00000"))</f>
        <v/>
      </c>
      <c r="O1761" s="86">
        <f>IF(P1761="","",D1761&amp;"|"&amp;P1761)</f>
        <v/>
      </c>
      <c r="P1761" s="86">
        <f>IF(OR(D1761="",F1761=""),"",COUNTIFS($D$6:D1761,D1761,$F$6:F1761,"&lt;&gt;"))</f>
        <v/>
      </c>
    </row>
    <row r="1762" ht="20" customHeight="1">
      <c r="B1762" s="93" t="n"/>
      <c r="C1762" s="94">
        <f>IF(B1762="","",WEEKNUM(B1762,21))</f>
        <v/>
      </c>
      <c r="D1762" s="95" t="n"/>
      <c r="E1762" s="86">
        <f>IF(D1762="","",IFERROR(INDEX(Eng_Item,MATCH(D1762,Eng_Label,0)),"not in list"))</f>
        <v/>
      </c>
      <c r="F1762" s="96" t="n"/>
      <c r="G1762" s="87">
        <f>IF(OR(P1762="",N(P1762)&lt;=1),"",INDEX($F$6:$F$3005,MATCH(D1762&amp;"|"&amp;(P1762-1),$O$6:$O$3005,0)))</f>
        <v/>
      </c>
      <c r="H1762" s="87">
        <f>IF(G1762="","",MAX(0,G1762-F1762))</f>
        <v/>
      </c>
      <c r="I1762" s="95" t="n"/>
      <c r="J1762" s="87">
        <f>IF(D1762="","",IFERROR(INDEX(Eng_PAR,MATCH(D1762,Eng_Label,0)),""))</f>
        <v/>
      </c>
      <c r="K1762" s="97">
        <f>IF(OR(F1762="",J1762=""),"",F1762-J1762)</f>
        <v/>
      </c>
      <c r="L1762" s="86">
        <f>IF(OR(F1762="",J1762="",N(J1762)=0),"",IF(F1762/J1762&lt;=cfg_Crit,"CRITICAL",IF(F1762/J1762&lt;=cfg_Low,"LOW","OK")))</f>
        <v/>
      </c>
      <c r="M1762" s="98">
        <f>IF(B1762="","",DATE(YEAR(B1762),MONTH(B1762),1))</f>
        <v/>
      </c>
      <c r="N1762" s="86">
        <f>IF(OR(B1762="",D1762=""),"","CNT-"&amp;TEXT(ROW()-5,"00000"))</f>
        <v/>
      </c>
      <c r="O1762" s="86">
        <f>IF(P1762="","",D1762&amp;"|"&amp;P1762)</f>
        <v/>
      </c>
      <c r="P1762" s="86">
        <f>IF(OR(D1762="",F1762=""),"",COUNTIFS($D$6:D1762,D1762,$F$6:F1762,"&lt;&gt;"))</f>
        <v/>
      </c>
    </row>
    <row r="1763" ht="20" customHeight="1">
      <c r="B1763" s="93" t="n"/>
      <c r="C1763" s="94">
        <f>IF(B1763="","",WEEKNUM(B1763,21))</f>
        <v/>
      </c>
      <c r="D1763" s="95" t="n"/>
      <c r="E1763" s="86">
        <f>IF(D1763="","",IFERROR(INDEX(Eng_Item,MATCH(D1763,Eng_Label,0)),"not in list"))</f>
        <v/>
      </c>
      <c r="F1763" s="96" t="n"/>
      <c r="G1763" s="87">
        <f>IF(OR(P1763="",N(P1763)&lt;=1),"",INDEX($F$6:$F$3005,MATCH(D1763&amp;"|"&amp;(P1763-1),$O$6:$O$3005,0)))</f>
        <v/>
      </c>
      <c r="H1763" s="87">
        <f>IF(G1763="","",MAX(0,G1763-F1763))</f>
        <v/>
      </c>
      <c r="I1763" s="95" t="n"/>
      <c r="J1763" s="87">
        <f>IF(D1763="","",IFERROR(INDEX(Eng_PAR,MATCH(D1763,Eng_Label,0)),""))</f>
        <v/>
      </c>
      <c r="K1763" s="97">
        <f>IF(OR(F1763="",J1763=""),"",F1763-J1763)</f>
        <v/>
      </c>
      <c r="L1763" s="86">
        <f>IF(OR(F1763="",J1763="",N(J1763)=0),"",IF(F1763/J1763&lt;=cfg_Crit,"CRITICAL",IF(F1763/J1763&lt;=cfg_Low,"LOW","OK")))</f>
        <v/>
      </c>
      <c r="M1763" s="98">
        <f>IF(B1763="","",DATE(YEAR(B1763),MONTH(B1763),1))</f>
        <v/>
      </c>
      <c r="N1763" s="86">
        <f>IF(OR(B1763="",D1763=""),"","CNT-"&amp;TEXT(ROW()-5,"00000"))</f>
        <v/>
      </c>
      <c r="O1763" s="86">
        <f>IF(P1763="","",D1763&amp;"|"&amp;P1763)</f>
        <v/>
      </c>
      <c r="P1763" s="86">
        <f>IF(OR(D1763="",F1763=""),"",COUNTIFS($D$6:D1763,D1763,$F$6:F1763,"&lt;&gt;"))</f>
        <v/>
      </c>
    </row>
    <row r="1764" ht="20" customHeight="1">
      <c r="B1764" s="93" t="n"/>
      <c r="C1764" s="94">
        <f>IF(B1764="","",WEEKNUM(B1764,21))</f>
        <v/>
      </c>
      <c r="D1764" s="95" t="n"/>
      <c r="E1764" s="86">
        <f>IF(D1764="","",IFERROR(INDEX(Eng_Item,MATCH(D1764,Eng_Label,0)),"not in list"))</f>
        <v/>
      </c>
      <c r="F1764" s="96" t="n"/>
      <c r="G1764" s="87">
        <f>IF(OR(P1764="",N(P1764)&lt;=1),"",INDEX($F$6:$F$3005,MATCH(D1764&amp;"|"&amp;(P1764-1),$O$6:$O$3005,0)))</f>
        <v/>
      </c>
      <c r="H1764" s="87">
        <f>IF(G1764="","",MAX(0,G1764-F1764))</f>
        <v/>
      </c>
      <c r="I1764" s="95" t="n"/>
      <c r="J1764" s="87">
        <f>IF(D1764="","",IFERROR(INDEX(Eng_PAR,MATCH(D1764,Eng_Label,0)),""))</f>
        <v/>
      </c>
      <c r="K1764" s="97">
        <f>IF(OR(F1764="",J1764=""),"",F1764-J1764)</f>
        <v/>
      </c>
      <c r="L1764" s="86">
        <f>IF(OR(F1764="",J1764="",N(J1764)=0),"",IF(F1764/J1764&lt;=cfg_Crit,"CRITICAL",IF(F1764/J1764&lt;=cfg_Low,"LOW","OK")))</f>
        <v/>
      </c>
      <c r="M1764" s="98">
        <f>IF(B1764="","",DATE(YEAR(B1764),MONTH(B1764),1))</f>
        <v/>
      </c>
      <c r="N1764" s="86">
        <f>IF(OR(B1764="",D1764=""),"","CNT-"&amp;TEXT(ROW()-5,"00000"))</f>
        <v/>
      </c>
      <c r="O1764" s="86">
        <f>IF(P1764="","",D1764&amp;"|"&amp;P1764)</f>
        <v/>
      </c>
      <c r="P1764" s="86">
        <f>IF(OR(D1764="",F1764=""),"",COUNTIFS($D$6:D1764,D1764,$F$6:F1764,"&lt;&gt;"))</f>
        <v/>
      </c>
    </row>
    <row r="1765" ht="20" customHeight="1">
      <c r="B1765" s="93" t="n"/>
      <c r="C1765" s="94">
        <f>IF(B1765="","",WEEKNUM(B1765,21))</f>
        <v/>
      </c>
      <c r="D1765" s="95" t="n"/>
      <c r="E1765" s="86">
        <f>IF(D1765="","",IFERROR(INDEX(Eng_Item,MATCH(D1765,Eng_Label,0)),"not in list"))</f>
        <v/>
      </c>
      <c r="F1765" s="96" t="n"/>
      <c r="G1765" s="87">
        <f>IF(OR(P1765="",N(P1765)&lt;=1),"",INDEX($F$6:$F$3005,MATCH(D1765&amp;"|"&amp;(P1765-1),$O$6:$O$3005,0)))</f>
        <v/>
      </c>
      <c r="H1765" s="87">
        <f>IF(G1765="","",MAX(0,G1765-F1765))</f>
        <v/>
      </c>
      <c r="I1765" s="95" t="n"/>
      <c r="J1765" s="87">
        <f>IF(D1765="","",IFERROR(INDEX(Eng_PAR,MATCH(D1765,Eng_Label,0)),""))</f>
        <v/>
      </c>
      <c r="K1765" s="97">
        <f>IF(OR(F1765="",J1765=""),"",F1765-J1765)</f>
        <v/>
      </c>
      <c r="L1765" s="86">
        <f>IF(OR(F1765="",J1765="",N(J1765)=0),"",IF(F1765/J1765&lt;=cfg_Crit,"CRITICAL",IF(F1765/J1765&lt;=cfg_Low,"LOW","OK")))</f>
        <v/>
      </c>
      <c r="M1765" s="98">
        <f>IF(B1765="","",DATE(YEAR(B1765),MONTH(B1765),1))</f>
        <v/>
      </c>
      <c r="N1765" s="86">
        <f>IF(OR(B1765="",D1765=""),"","CNT-"&amp;TEXT(ROW()-5,"00000"))</f>
        <v/>
      </c>
      <c r="O1765" s="86">
        <f>IF(P1765="","",D1765&amp;"|"&amp;P1765)</f>
        <v/>
      </c>
      <c r="P1765" s="86">
        <f>IF(OR(D1765="",F1765=""),"",COUNTIFS($D$6:D1765,D1765,$F$6:F1765,"&lt;&gt;"))</f>
        <v/>
      </c>
    </row>
    <row r="1766" ht="20" customHeight="1">
      <c r="B1766" s="93" t="n"/>
      <c r="C1766" s="94">
        <f>IF(B1766="","",WEEKNUM(B1766,21))</f>
        <v/>
      </c>
      <c r="D1766" s="95" t="n"/>
      <c r="E1766" s="86">
        <f>IF(D1766="","",IFERROR(INDEX(Eng_Item,MATCH(D1766,Eng_Label,0)),"not in list"))</f>
        <v/>
      </c>
      <c r="F1766" s="96" t="n"/>
      <c r="G1766" s="87">
        <f>IF(OR(P1766="",N(P1766)&lt;=1),"",INDEX($F$6:$F$3005,MATCH(D1766&amp;"|"&amp;(P1766-1),$O$6:$O$3005,0)))</f>
        <v/>
      </c>
      <c r="H1766" s="87">
        <f>IF(G1766="","",MAX(0,G1766-F1766))</f>
        <v/>
      </c>
      <c r="I1766" s="95" t="n"/>
      <c r="J1766" s="87">
        <f>IF(D1766="","",IFERROR(INDEX(Eng_PAR,MATCH(D1766,Eng_Label,0)),""))</f>
        <v/>
      </c>
      <c r="K1766" s="97">
        <f>IF(OR(F1766="",J1766=""),"",F1766-J1766)</f>
        <v/>
      </c>
      <c r="L1766" s="86">
        <f>IF(OR(F1766="",J1766="",N(J1766)=0),"",IF(F1766/J1766&lt;=cfg_Crit,"CRITICAL",IF(F1766/J1766&lt;=cfg_Low,"LOW","OK")))</f>
        <v/>
      </c>
      <c r="M1766" s="98">
        <f>IF(B1766="","",DATE(YEAR(B1766),MONTH(B1766),1))</f>
        <v/>
      </c>
      <c r="N1766" s="86">
        <f>IF(OR(B1766="",D1766=""),"","CNT-"&amp;TEXT(ROW()-5,"00000"))</f>
        <v/>
      </c>
      <c r="O1766" s="86">
        <f>IF(P1766="","",D1766&amp;"|"&amp;P1766)</f>
        <v/>
      </c>
      <c r="P1766" s="86">
        <f>IF(OR(D1766="",F1766=""),"",COUNTIFS($D$6:D1766,D1766,$F$6:F1766,"&lt;&gt;"))</f>
        <v/>
      </c>
    </row>
    <row r="1767" ht="20" customHeight="1">
      <c r="B1767" s="93" t="n"/>
      <c r="C1767" s="94">
        <f>IF(B1767="","",WEEKNUM(B1767,21))</f>
        <v/>
      </c>
      <c r="D1767" s="95" t="n"/>
      <c r="E1767" s="86">
        <f>IF(D1767="","",IFERROR(INDEX(Eng_Item,MATCH(D1767,Eng_Label,0)),"not in list"))</f>
        <v/>
      </c>
      <c r="F1767" s="96" t="n"/>
      <c r="G1767" s="87">
        <f>IF(OR(P1767="",N(P1767)&lt;=1),"",INDEX($F$6:$F$3005,MATCH(D1767&amp;"|"&amp;(P1767-1),$O$6:$O$3005,0)))</f>
        <v/>
      </c>
      <c r="H1767" s="87">
        <f>IF(G1767="","",MAX(0,G1767-F1767))</f>
        <v/>
      </c>
      <c r="I1767" s="95" t="n"/>
      <c r="J1767" s="87">
        <f>IF(D1767="","",IFERROR(INDEX(Eng_PAR,MATCH(D1767,Eng_Label,0)),""))</f>
        <v/>
      </c>
      <c r="K1767" s="97">
        <f>IF(OR(F1767="",J1767=""),"",F1767-J1767)</f>
        <v/>
      </c>
      <c r="L1767" s="86">
        <f>IF(OR(F1767="",J1767="",N(J1767)=0),"",IF(F1767/J1767&lt;=cfg_Crit,"CRITICAL",IF(F1767/J1767&lt;=cfg_Low,"LOW","OK")))</f>
        <v/>
      </c>
      <c r="M1767" s="98">
        <f>IF(B1767="","",DATE(YEAR(B1767),MONTH(B1767),1))</f>
        <v/>
      </c>
      <c r="N1767" s="86">
        <f>IF(OR(B1767="",D1767=""),"","CNT-"&amp;TEXT(ROW()-5,"00000"))</f>
        <v/>
      </c>
      <c r="O1767" s="86">
        <f>IF(P1767="","",D1767&amp;"|"&amp;P1767)</f>
        <v/>
      </c>
      <c r="P1767" s="86">
        <f>IF(OR(D1767="",F1767=""),"",COUNTIFS($D$6:D1767,D1767,$F$6:F1767,"&lt;&gt;"))</f>
        <v/>
      </c>
    </row>
    <row r="1768" ht="20" customHeight="1">
      <c r="B1768" s="93" t="n"/>
      <c r="C1768" s="94">
        <f>IF(B1768="","",WEEKNUM(B1768,21))</f>
        <v/>
      </c>
      <c r="D1768" s="95" t="n"/>
      <c r="E1768" s="86">
        <f>IF(D1768="","",IFERROR(INDEX(Eng_Item,MATCH(D1768,Eng_Label,0)),"not in list"))</f>
        <v/>
      </c>
      <c r="F1768" s="96" t="n"/>
      <c r="G1768" s="87">
        <f>IF(OR(P1768="",N(P1768)&lt;=1),"",INDEX($F$6:$F$3005,MATCH(D1768&amp;"|"&amp;(P1768-1),$O$6:$O$3005,0)))</f>
        <v/>
      </c>
      <c r="H1768" s="87">
        <f>IF(G1768="","",MAX(0,G1768-F1768))</f>
        <v/>
      </c>
      <c r="I1768" s="95" t="n"/>
      <c r="J1768" s="87">
        <f>IF(D1768="","",IFERROR(INDEX(Eng_PAR,MATCH(D1768,Eng_Label,0)),""))</f>
        <v/>
      </c>
      <c r="K1768" s="97">
        <f>IF(OR(F1768="",J1768=""),"",F1768-J1768)</f>
        <v/>
      </c>
      <c r="L1768" s="86">
        <f>IF(OR(F1768="",J1768="",N(J1768)=0),"",IF(F1768/J1768&lt;=cfg_Crit,"CRITICAL",IF(F1768/J1768&lt;=cfg_Low,"LOW","OK")))</f>
        <v/>
      </c>
      <c r="M1768" s="98">
        <f>IF(B1768="","",DATE(YEAR(B1768),MONTH(B1768),1))</f>
        <v/>
      </c>
      <c r="N1768" s="86">
        <f>IF(OR(B1768="",D1768=""),"","CNT-"&amp;TEXT(ROW()-5,"00000"))</f>
        <v/>
      </c>
      <c r="O1768" s="86">
        <f>IF(P1768="","",D1768&amp;"|"&amp;P1768)</f>
        <v/>
      </c>
      <c r="P1768" s="86">
        <f>IF(OR(D1768="",F1768=""),"",COUNTIFS($D$6:D1768,D1768,$F$6:F1768,"&lt;&gt;"))</f>
        <v/>
      </c>
    </row>
    <row r="1769" ht="20" customHeight="1">
      <c r="B1769" s="93" t="n"/>
      <c r="C1769" s="94">
        <f>IF(B1769="","",WEEKNUM(B1769,21))</f>
        <v/>
      </c>
      <c r="D1769" s="95" t="n"/>
      <c r="E1769" s="86">
        <f>IF(D1769="","",IFERROR(INDEX(Eng_Item,MATCH(D1769,Eng_Label,0)),"not in list"))</f>
        <v/>
      </c>
      <c r="F1769" s="96" t="n"/>
      <c r="G1769" s="87">
        <f>IF(OR(P1769="",N(P1769)&lt;=1),"",INDEX($F$6:$F$3005,MATCH(D1769&amp;"|"&amp;(P1769-1),$O$6:$O$3005,0)))</f>
        <v/>
      </c>
      <c r="H1769" s="87">
        <f>IF(G1769="","",MAX(0,G1769-F1769))</f>
        <v/>
      </c>
      <c r="I1769" s="95" t="n"/>
      <c r="J1769" s="87">
        <f>IF(D1769="","",IFERROR(INDEX(Eng_PAR,MATCH(D1769,Eng_Label,0)),""))</f>
        <v/>
      </c>
      <c r="K1769" s="97">
        <f>IF(OR(F1769="",J1769=""),"",F1769-J1769)</f>
        <v/>
      </c>
      <c r="L1769" s="86">
        <f>IF(OR(F1769="",J1769="",N(J1769)=0),"",IF(F1769/J1769&lt;=cfg_Crit,"CRITICAL",IF(F1769/J1769&lt;=cfg_Low,"LOW","OK")))</f>
        <v/>
      </c>
      <c r="M1769" s="98">
        <f>IF(B1769="","",DATE(YEAR(B1769),MONTH(B1769),1))</f>
        <v/>
      </c>
      <c r="N1769" s="86">
        <f>IF(OR(B1769="",D1769=""),"","CNT-"&amp;TEXT(ROW()-5,"00000"))</f>
        <v/>
      </c>
      <c r="O1769" s="86">
        <f>IF(P1769="","",D1769&amp;"|"&amp;P1769)</f>
        <v/>
      </c>
      <c r="P1769" s="86">
        <f>IF(OR(D1769="",F1769=""),"",COUNTIFS($D$6:D1769,D1769,$F$6:F1769,"&lt;&gt;"))</f>
        <v/>
      </c>
    </row>
    <row r="1770" ht="20" customHeight="1">
      <c r="B1770" s="93" t="n"/>
      <c r="C1770" s="94">
        <f>IF(B1770="","",WEEKNUM(B1770,21))</f>
        <v/>
      </c>
      <c r="D1770" s="95" t="n"/>
      <c r="E1770" s="86">
        <f>IF(D1770="","",IFERROR(INDEX(Eng_Item,MATCH(D1770,Eng_Label,0)),"not in list"))</f>
        <v/>
      </c>
      <c r="F1770" s="96" t="n"/>
      <c r="G1770" s="87">
        <f>IF(OR(P1770="",N(P1770)&lt;=1),"",INDEX($F$6:$F$3005,MATCH(D1770&amp;"|"&amp;(P1770-1),$O$6:$O$3005,0)))</f>
        <v/>
      </c>
      <c r="H1770" s="87">
        <f>IF(G1770="","",MAX(0,G1770-F1770))</f>
        <v/>
      </c>
      <c r="I1770" s="95" t="n"/>
      <c r="J1770" s="87">
        <f>IF(D1770="","",IFERROR(INDEX(Eng_PAR,MATCH(D1770,Eng_Label,0)),""))</f>
        <v/>
      </c>
      <c r="K1770" s="97">
        <f>IF(OR(F1770="",J1770=""),"",F1770-J1770)</f>
        <v/>
      </c>
      <c r="L1770" s="86">
        <f>IF(OR(F1770="",J1770="",N(J1770)=0),"",IF(F1770/J1770&lt;=cfg_Crit,"CRITICAL",IF(F1770/J1770&lt;=cfg_Low,"LOW","OK")))</f>
        <v/>
      </c>
      <c r="M1770" s="98">
        <f>IF(B1770="","",DATE(YEAR(B1770),MONTH(B1770),1))</f>
        <v/>
      </c>
      <c r="N1770" s="86">
        <f>IF(OR(B1770="",D1770=""),"","CNT-"&amp;TEXT(ROW()-5,"00000"))</f>
        <v/>
      </c>
      <c r="O1770" s="86">
        <f>IF(P1770="","",D1770&amp;"|"&amp;P1770)</f>
        <v/>
      </c>
      <c r="P1770" s="86">
        <f>IF(OR(D1770="",F1770=""),"",COUNTIFS($D$6:D1770,D1770,$F$6:F1770,"&lt;&gt;"))</f>
        <v/>
      </c>
    </row>
    <row r="1771" ht="20" customHeight="1">
      <c r="B1771" s="93" t="n"/>
      <c r="C1771" s="94">
        <f>IF(B1771="","",WEEKNUM(B1771,21))</f>
        <v/>
      </c>
      <c r="D1771" s="95" t="n"/>
      <c r="E1771" s="86">
        <f>IF(D1771="","",IFERROR(INDEX(Eng_Item,MATCH(D1771,Eng_Label,0)),"not in list"))</f>
        <v/>
      </c>
      <c r="F1771" s="96" t="n"/>
      <c r="G1771" s="87">
        <f>IF(OR(P1771="",N(P1771)&lt;=1),"",INDEX($F$6:$F$3005,MATCH(D1771&amp;"|"&amp;(P1771-1),$O$6:$O$3005,0)))</f>
        <v/>
      </c>
      <c r="H1771" s="87">
        <f>IF(G1771="","",MAX(0,G1771-F1771))</f>
        <v/>
      </c>
      <c r="I1771" s="95" t="n"/>
      <c r="J1771" s="87">
        <f>IF(D1771="","",IFERROR(INDEX(Eng_PAR,MATCH(D1771,Eng_Label,0)),""))</f>
        <v/>
      </c>
      <c r="K1771" s="97">
        <f>IF(OR(F1771="",J1771=""),"",F1771-J1771)</f>
        <v/>
      </c>
      <c r="L1771" s="86">
        <f>IF(OR(F1771="",J1771="",N(J1771)=0),"",IF(F1771/J1771&lt;=cfg_Crit,"CRITICAL",IF(F1771/J1771&lt;=cfg_Low,"LOW","OK")))</f>
        <v/>
      </c>
      <c r="M1771" s="98">
        <f>IF(B1771="","",DATE(YEAR(B1771),MONTH(B1771),1))</f>
        <v/>
      </c>
      <c r="N1771" s="86">
        <f>IF(OR(B1771="",D1771=""),"","CNT-"&amp;TEXT(ROW()-5,"00000"))</f>
        <v/>
      </c>
      <c r="O1771" s="86">
        <f>IF(P1771="","",D1771&amp;"|"&amp;P1771)</f>
        <v/>
      </c>
      <c r="P1771" s="86">
        <f>IF(OR(D1771="",F1771=""),"",COUNTIFS($D$6:D1771,D1771,$F$6:F1771,"&lt;&gt;"))</f>
        <v/>
      </c>
    </row>
    <row r="1772" ht="20" customHeight="1">
      <c r="B1772" s="93" t="n"/>
      <c r="C1772" s="94">
        <f>IF(B1772="","",WEEKNUM(B1772,21))</f>
        <v/>
      </c>
      <c r="D1772" s="95" t="n"/>
      <c r="E1772" s="86">
        <f>IF(D1772="","",IFERROR(INDEX(Eng_Item,MATCH(D1772,Eng_Label,0)),"not in list"))</f>
        <v/>
      </c>
      <c r="F1772" s="96" t="n"/>
      <c r="G1772" s="87">
        <f>IF(OR(P1772="",N(P1772)&lt;=1),"",INDEX($F$6:$F$3005,MATCH(D1772&amp;"|"&amp;(P1772-1),$O$6:$O$3005,0)))</f>
        <v/>
      </c>
      <c r="H1772" s="87">
        <f>IF(G1772="","",MAX(0,G1772-F1772))</f>
        <v/>
      </c>
      <c r="I1772" s="95" t="n"/>
      <c r="J1772" s="87">
        <f>IF(D1772="","",IFERROR(INDEX(Eng_PAR,MATCH(D1772,Eng_Label,0)),""))</f>
        <v/>
      </c>
      <c r="K1772" s="97">
        <f>IF(OR(F1772="",J1772=""),"",F1772-J1772)</f>
        <v/>
      </c>
      <c r="L1772" s="86">
        <f>IF(OR(F1772="",J1772="",N(J1772)=0),"",IF(F1772/J1772&lt;=cfg_Crit,"CRITICAL",IF(F1772/J1772&lt;=cfg_Low,"LOW","OK")))</f>
        <v/>
      </c>
      <c r="M1772" s="98">
        <f>IF(B1772="","",DATE(YEAR(B1772),MONTH(B1772),1))</f>
        <v/>
      </c>
      <c r="N1772" s="86">
        <f>IF(OR(B1772="",D1772=""),"","CNT-"&amp;TEXT(ROW()-5,"00000"))</f>
        <v/>
      </c>
      <c r="O1772" s="86">
        <f>IF(P1772="","",D1772&amp;"|"&amp;P1772)</f>
        <v/>
      </c>
      <c r="P1772" s="86">
        <f>IF(OR(D1772="",F1772=""),"",COUNTIFS($D$6:D1772,D1772,$F$6:F1772,"&lt;&gt;"))</f>
        <v/>
      </c>
    </row>
    <row r="1773" ht="20" customHeight="1">
      <c r="B1773" s="93" t="n"/>
      <c r="C1773" s="94">
        <f>IF(B1773="","",WEEKNUM(B1773,21))</f>
        <v/>
      </c>
      <c r="D1773" s="95" t="n"/>
      <c r="E1773" s="86">
        <f>IF(D1773="","",IFERROR(INDEX(Eng_Item,MATCH(D1773,Eng_Label,0)),"not in list"))</f>
        <v/>
      </c>
      <c r="F1773" s="96" t="n"/>
      <c r="G1773" s="87">
        <f>IF(OR(P1773="",N(P1773)&lt;=1),"",INDEX($F$6:$F$3005,MATCH(D1773&amp;"|"&amp;(P1773-1),$O$6:$O$3005,0)))</f>
        <v/>
      </c>
      <c r="H1773" s="87">
        <f>IF(G1773="","",MAX(0,G1773-F1773))</f>
        <v/>
      </c>
      <c r="I1773" s="95" t="n"/>
      <c r="J1773" s="87">
        <f>IF(D1773="","",IFERROR(INDEX(Eng_PAR,MATCH(D1773,Eng_Label,0)),""))</f>
        <v/>
      </c>
      <c r="K1773" s="97">
        <f>IF(OR(F1773="",J1773=""),"",F1773-J1773)</f>
        <v/>
      </c>
      <c r="L1773" s="86">
        <f>IF(OR(F1773="",J1773="",N(J1773)=0),"",IF(F1773/J1773&lt;=cfg_Crit,"CRITICAL",IF(F1773/J1773&lt;=cfg_Low,"LOW","OK")))</f>
        <v/>
      </c>
      <c r="M1773" s="98">
        <f>IF(B1773="","",DATE(YEAR(B1773),MONTH(B1773),1))</f>
        <v/>
      </c>
      <c r="N1773" s="86">
        <f>IF(OR(B1773="",D1773=""),"","CNT-"&amp;TEXT(ROW()-5,"00000"))</f>
        <v/>
      </c>
      <c r="O1773" s="86">
        <f>IF(P1773="","",D1773&amp;"|"&amp;P1773)</f>
        <v/>
      </c>
      <c r="P1773" s="86">
        <f>IF(OR(D1773="",F1773=""),"",COUNTIFS($D$6:D1773,D1773,$F$6:F1773,"&lt;&gt;"))</f>
        <v/>
      </c>
    </row>
    <row r="1774" ht="20" customHeight="1">
      <c r="B1774" s="93" t="n"/>
      <c r="C1774" s="94">
        <f>IF(B1774="","",WEEKNUM(B1774,21))</f>
        <v/>
      </c>
      <c r="D1774" s="95" t="n"/>
      <c r="E1774" s="86">
        <f>IF(D1774="","",IFERROR(INDEX(Eng_Item,MATCH(D1774,Eng_Label,0)),"not in list"))</f>
        <v/>
      </c>
      <c r="F1774" s="96" t="n"/>
      <c r="G1774" s="87">
        <f>IF(OR(P1774="",N(P1774)&lt;=1),"",INDEX($F$6:$F$3005,MATCH(D1774&amp;"|"&amp;(P1774-1),$O$6:$O$3005,0)))</f>
        <v/>
      </c>
      <c r="H1774" s="87">
        <f>IF(G1774="","",MAX(0,G1774-F1774))</f>
        <v/>
      </c>
      <c r="I1774" s="95" t="n"/>
      <c r="J1774" s="87">
        <f>IF(D1774="","",IFERROR(INDEX(Eng_PAR,MATCH(D1774,Eng_Label,0)),""))</f>
        <v/>
      </c>
      <c r="K1774" s="97">
        <f>IF(OR(F1774="",J1774=""),"",F1774-J1774)</f>
        <v/>
      </c>
      <c r="L1774" s="86">
        <f>IF(OR(F1774="",J1774="",N(J1774)=0),"",IF(F1774/J1774&lt;=cfg_Crit,"CRITICAL",IF(F1774/J1774&lt;=cfg_Low,"LOW","OK")))</f>
        <v/>
      </c>
      <c r="M1774" s="98">
        <f>IF(B1774="","",DATE(YEAR(B1774),MONTH(B1774),1))</f>
        <v/>
      </c>
      <c r="N1774" s="86">
        <f>IF(OR(B1774="",D1774=""),"","CNT-"&amp;TEXT(ROW()-5,"00000"))</f>
        <v/>
      </c>
      <c r="O1774" s="86">
        <f>IF(P1774="","",D1774&amp;"|"&amp;P1774)</f>
        <v/>
      </c>
      <c r="P1774" s="86">
        <f>IF(OR(D1774="",F1774=""),"",COUNTIFS($D$6:D1774,D1774,$F$6:F1774,"&lt;&gt;"))</f>
        <v/>
      </c>
    </row>
    <row r="1775" ht="20" customHeight="1">
      <c r="B1775" s="93" t="n"/>
      <c r="C1775" s="94">
        <f>IF(B1775="","",WEEKNUM(B1775,21))</f>
        <v/>
      </c>
      <c r="D1775" s="95" t="n"/>
      <c r="E1775" s="86">
        <f>IF(D1775="","",IFERROR(INDEX(Eng_Item,MATCH(D1775,Eng_Label,0)),"not in list"))</f>
        <v/>
      </c>
      <c r="F1775" s="96" t="n"/>
      <c r="G1775" s="87">
        <f>IF(OR(P1775="",N(P1775)&lt;=1),"",INDEX($F$6:$F$3005,MATCH(D1775&amp;"|"&amp;(P1775-1),$O$6:$O$3005,0)))</f>
        <v/>
      </c>
      <c r="H1775" s="87">
        <f>IF(G1775="","",MAX(0,G1775-F1775))</f>
        <v/>
      </c>
      <c r="I1775" s="95" t="n"/>
      <c r="J1775" s="87">
        <f>IF(D1775="","",IFERROR(INDEX(Eng_PAR,MATCH(D1775,Eng_Label,0)),""))</f>
        <v/>
      </c>
      <c r="K1775" s="97">
        <f>IF(OR(F1775="",J1775=""),"",F1775-J1775)</f>
        <v/>
      </c>
      <c r="L1775" s="86">
        <f>IF(OR(F1775="",J1775="",N(J1775)=0),"",IF(F1775/J1775&lt;=cfg_Crit,"CRITICAL",IF(F1775/J1775&lt;=cfg_Low,"LOW","OK")))</f>
        <v/>
      </c>
      <c r="M1775" s="98">
        <f>IF(B1775="","",DATE(YEAR(B1775),MONTH(B1775),1))</f>
        <v/>
      </c>
      <c r="N1775" s="86">
        <f>IF(OR(B1775="",D1775=""),"","CNT-"&amp;TEXT(ROW()-5,"00000"))</f>
        <v/>
      </c>
      <c r="O1775" s="86">
        <f>IF(P1775="","",D1775&amp;"|"&amp;P1775)</f>
        <v/>
      </c>
      <c r="P1775" s="86">
        <f>IF(OR(D1775="",F1775=""),"",COUNTIFS($D$6:D1775,D1775,$F$6:F1775,"&lt;&gt;"))</f>
        <v/>
      </c>
    </row>
    <row r="1776" ht="20" customHeight="1">
      <c r="B1776" s="93" t="n"/>
      <c r="C1776" s="94">
        <f>IF(B1776="","",WEEKNUM(B1776,21))</f>
        <v/>
      </c>
      <c r="D1776" s="95" t="n"/>
      <c r="E1776" s="86">
        <f>IF(D1776="","",IFERROR(INDEX(Eng_Item,MATCH(D1776,Eng_Label,0)),"not in list"))</f>
        <v/>
      </c>
      <c r="F1776" s="96" t="n"/>
      <c r="G1776" s="87">
        <f>IF(OR(P1776="",N(P1776)&lt;=1),"",INDEX($F$6:$F$3005,MATCH(D1776&amp;"|"&amp;(P1776-1),$O$6:$O$3005,0)))</f>
        <v/>
      </c>
      <c r="H1776" s="87">
        <f>IF(G1776="","",MAX(0,G1776-F1776))</f>
        <v/>
      </c>
      <c r="I1776" s="95" t="n"/>
      <c r="J1776" s="87">
        <f>IF(D1776="","",IFERROR(INDEX(Eng_PAR,MATCH(D1776,Eng_Label,0)),""))</f>
        <v/>
      </c>
      <c r="K1776" s="97">
        <f>IF(OR(F1776="",J1776=""),"",F1776-J1776)</f>
        <v/>
      </c>
      <c r="L1776" s="86">
        <f>IF(OR(F1776="",J1776="",N(J1776)=0),"",IF(F1776/J1776&lt;=cfg_Crit,"CRITICAL",IF(F1776/J1776&lt;=cfg_Low,"LOW","OK")))</f>
        <v/>
      </c>
      <c r="M1776" s="98">
        <f>IF(B1776="","",DATE(YEAR(B1776),MONTH(B1776),1))</f>
        <v/>
      </c>
      <c r="N1776" s="86">
        <f>IF(OR(B1776="",D1776=""),"","CNT-"&amp;TEXT(ROW()-5,"00000"))</f>
        <v/>
      </c>
      <c r="O1776" s="86">
        <f>IF(P1776="","",D1776&amp;"|"&amp;P1776)</f>
        <v/>
      </c>
      <c r="P1776" s="86">
        <f>IF(OR(D1776="",F1776=""),"",COUNTIFS($D$6:D1776,D1776,$F$6:F1776,"&lt;&gt;"))</f>
        <v/>
      </c>
    </row>
    <row r="1777" ht="20" customHeight="1">
      <c r="B1777" s="93" t="n"/>
      <c r="C1777" s="94">
        <f>IF(B1777="","",WEEKNUM(B1777,21))</f>
        <v/>
      </c>
      <c r="D1777" s="95" t="n"/>
      <c r="E1777" s="86">
        <f>IF(D1777="","",IFERROR(INDEX(Eng_Item,MATCH(D1777,Eng_Label,0)),"not in list"))</f>
        <v/>
      </c>
      <c r="F1777" s="96" t="n"/>
      <c r="G1777" s="87">
        <f>IF(OR(P1777="",N(P1777)&lt;=1),"",INDEX($F$6:$F$3005,MATCH(D1777&amp;"|"&amp;(P1777-1),$O$6:$O$3005,0)))</f>
        <v/>
      </c>
      <c r="H1777" s="87">
        <f>IF(G1777="","",MAX(0,G1777-F1777))</f>
        <v/>
      </c>
      <c r="I1777" s="95" t="n"/>
      <c r="J1777" s="87">
        <f>IF(D1777="","",IFERROR(INDEX(Eng_PAR,MATCH(D1777,Eng_Label,0)),""))</f>
        <v/>
      </c>
      <c r="K1777" s="97">
        <f>IF(OR(F1777="",J1777=""),"",F1777-J1777)</f>
        <v/>
      </c>
      <c r="L1777" s="86">
        <f>IF(OR(F1777="",J1777="",N(J1777)=0),"",IF(F1777/J1777&lt;=cfg_Crit,"CRITICAL",IF(F1777/J1777&lt;=cfg_Low,"LOW","OK")))</f>
        <v/>
      </c>
      <c r="M1777" s="98">
        <f>IF(B1777="","",DATE(YEAR(B1777),MONTH(B1777),1))</f>
        <v/>
      </c>
      <c r="N1777" s="86">
        <f>IF(OR(B1777="",D1777=""),"","CNT-"&amp;TEXT(ROW()-5,"00000"))</f>
        <v/>
      </c>
      <c r="O1777" s="86">
        <f>IF(P1777="","",D1777&amp;"|"&amp;P1777)</f>
        <v/>
      </c>
      <c r="P1777" s="86">
        <f>IF(OR(D1777="",F1777=""),"",COUNTIFS($D$6:D1777,D1777,$F$6:F1777,"&lt;&gt;"))</f>
        <v/>
      </c>
    </row>
    <row r="1778" ht="20" customHeight="1">
      <c r="B1778" s="93" t="n"/>
      <c r="C1778" s="94">
        <f>IF(B1778="","",WEEKNUM(B1778,21))</f>
        <v/>
      </c>
      <c r="D1778" s="95" t="n"/>
      <c r="E1778" s="86">
        <f>IF(D1778="","",IFERROR(INDEX(Eng_Item,MATCH(D1778,Eng_Label,0)),"not in list"))</f>
        <v/>
      </c>
      <c r="F1778" s="96" t="n"/>
      <c r="G1778" s="87">
        <f>IF(OR(P1778="",N(P1778)&lt;=1),"",INDEX($F$6:$F$3005,MATCH(D1778&amp;"|"&amp;(P1778-1),$O$6:$O$3005,0)))</f>
        <v/>
      </c>
      <c r="H1778" s="87">
        <f>IF(G1778="","",MAX(0,G1778-F1778))</f>
        <v/>
      </c>
      <c r="I1778" s="95" t="n"/>
      <c r="J1778" s="87">
        <f>IF(D1778="","",IFERROR(INDEX(Eng_PAR,MATCH(D1778,Eng_Label,0)),""))</f>
        <v/>
      </c>
      <c r="K1778" s="97">
        <f>IF(OR(F1778="",J1778=""),"",F1778-J1778)</f>
        <v/>
      </c>
      <c r="L1778" s="86">
        <f>IF(OR(F1778="",J1778="",N(J1778)=0),"",IF(F1778/J1778&lt;=cfg_Crit,"CRITICAL",IF(F1778/J1778&lt;=cfg_Low,"LOW","OK")))</f>
        <v/>
      </c>
      <c r="M1778" s="98">
        <f>IF(B1778="","",DATE(YEAR(B1778),MONTH(B1778),1))</f>
        <v/>
      </c>
      <c r="N1778" s="86">
        <f>IF(OR(B1778="",D1778=""),"","CNT-"&amp;TEXT(ROW()-5,"00000"))</f>
        <v/>
      </c>
      <c r="O1778" s="86">
        <f>IF(P1778="","",D1778&amp;"|"&amp;P1778)</f>
        <v/>
      </c>
      <c r="P1778" s="86">
        <f>IF(OR(D1778="",F1778=""),"",COUNTIFS($D$6:D1778,D1778,$F$6:F1778,"&lt;&gt;"))</f>
        <v/>
      </c>
    </row>
    <row r="1779" ht="20" customHeight="1">
      <c r="B1779" s="93" t="n"/>
      <c r="C1779" s="94">
        <f>IF(B1779="","",WEEKNUM(B1779,21))</f>
        <v/>
      </c>
      <c r="D1779" s="95" t="n"/>
      <c r="E1779" s="86">
        <f>IF(D1779="","",IFERROR(INDEX(Eng_Item,MATCH(D1779,Eng_Label,0)),"not in list"))</f>
        <v/>
      </c>
      <c r="F1779" s="96" t="n"/>
      <c r="G1779" s="87">
        <f>IF(OR(P1779="",N(P1779)&lt;=1),"",INDEX($F$6:$F$3005,MATCH(D1779&amp;"|"&amp;(P1779-1),$O$6:$O$3005,0)))</f>
        <v/>
      </c>
      <c r="H1779" s="87">
        <f>IF(G1779="","",MAX(0,G1779-F1779))</f>
        <v/>
      </c>
      <c r="I1779" s="95" t="n"/>
      <c r="J1779" s="87">
        <f>IF(D1779="","",IFERROR(INDEX(Eng_PAR,MATCH(D1779,Eng_Label,0)),""))</f>
        <v/>
      </c>
      <c r="K1779" s="97">
        <f>IF(OR(F1779="",J1779=""),"",F1779-J1779)</f>
        <v/>
      </c>
      <c r="L1779" s="86">
        <f>IF(OR(F1779="",J1779="",N(J1779)=0),"",IF(F1779/J1779&lt;=cfg_Crit,"CRITICAL",IF(F1779/J1779&lt;=cfg_Low,"LOW","OK")))</f>
        <v/>
      </c>
      <c r="M1779" s="98">
        <f>IF(B1779="","",DATE(YEAR(B1779),MONTH(B1779),1))</f>
        <v/>
      </c>
      <c r="N1779" s="86">
        <f>IF(OR(B1779="",D1779=""),"","CNT-"&amp;TEXT(ROW()-5,"00000"))</f>
        <v/>
      </c>
      <c r="O1779" s="86">
        <f>IF(P1779="","",D1779&amp;"|"&amp;P1779)</f>
        <v/>
      </c>
      <c r="P1779" s="86">
        <f>IF(OR(D1779="",F1779=""),"",COUNTIFS($D$6:D1779,D1779,$F$6:F1779,"&lt;&gt;"))</f>
        <v/>
      </c>
    </row>
    <row r="1780" ht="20" customHeight="1">
      <c r="B1780" s="93" t="n"/>
      <c r="C1780" s="94">
        <f>IF(B1780="","",WEEKNUM(B1780,21))</f>
        <v/>
      </c>
      <c r="D1780" s="95" t="n"/>
      <c r="E1780" s="86">
        <f>IF(D1780="","",IFERROR(INDEX(Eng_Item,MATCH(D1780,Eng_Label,0)),"not in list"))</f>
        <v/>
      </c>
      <c r="F1780" s="96" t="n"/>
      <c r="G1780" s="87">
        <f>IF(OR(P1780="",N(P1780)&lt;=1),"",INDEX($F$6:$F$3005,MATCH(D1780&amp;"|"&amp;(P1780-1),$O$6:$O$3005,0)))</f>
        <v/>
      </c>
      <c r="H1780" s="87">
        <f>IF(G1780="","",MAX(0,G1780-F1780))</f>
        <v/>
      </c>
      <c r="I1780" s="95" t="n"/>
      <c r="J1780" s="87">
        <f>IF(D1780="","",IFERROR(INDEX(Eng_PAR,MATCH(D1780,Eng_Label,0)),""))</f>
        <v/>
      </c>
      <c r="K1780" s="97">
        <f>IF(OR(F1780="",J1780=""),"",F1780-J1780)</f>
        <v/>
      </c>
      <c r="L1780" s="86">
        <f>IF(OR(F1780="",J1780="",N(J1780)=0),"",IF(F1780/J1780&lt;=cfg_Crit,"CRITICAL",IF(F1780/J1780&lt;=cfg_Low,"LOW","OK")))</f>
        <v/>
      </c>
      <c r="M1780" s="98">
        <f>IF(B1780="","",DATE(YEAR(B1780),MONTH(B1780),1))</f>
        <v/>
      </c>
      <c r="N1780" s="86">
        <f>IF(OR(B1780="",D1780=""),"","CNT-"&amp;TEXT(ROW()-5,"00000"))</f>
        <v/>
      </c>
      <c r="O1780" s="86">
        <f>IF(P1780="","",D1780&amp;"|"&amp;P1780)</f>
        <v/>
      </c>
      <c r="P1780" s="86">
        <f>IF(OR(D1780="",F1780=""),"",COUNTIFS($D$6:D1780,D1780,$F$6:F1780,"&lt;&gt;"))</f>
        <v/>
      </c>
    </row>
    <row r="1781" ht="20" customHeight="1">
      <c r="B1781" s="93" t="n"/>
      <c r="C1781" s="94">
        <f>IF(B1781="","",WEEKNUM(B1781,21))</f>
        <v/>
      </c>
      <c r="D1781" s="95" t="n"/>
      <c r="E1781" s="86">
        <f>IF(D1781="","",IFERROR(INDEX(Eng_Item,MATCH(D1781,Eng_Label,0)),"not in list"))</f>
        <v/>
      </c>
      <c r="F1781" s="96" t="n"/>
      <c r="G1781" s="87">
        <f>IF(OR(P1781="",N(P1781)&lt;=1),"",INDEX($F$6:$F$3005,MATCH(D1781&amp;"|"&amp;(P1781-1),$O$6:$O$3005,0)))</f>
        <v/>
      </c>
      <c r="H1781" s="87">
        <f>IF(G1781="","",MAX(0,G1781-F1781))</f>
        <v/>
      </c>
      <c r="I1781" s="95" t="n"/>
      <c r="J1781" s="87">
        <f>IF(D1781="","",IFERROR(INDEX(Eng_PAR,MATCH(D1781,Eng_Label,0)),""))</f>
        <v/>
      </c>
      <c r="K1781" s="97">
        <f>IF(OR(F1781="",J1781=""),"",F1781-J1781)</f>
        <v/>
      </c>
      <c r="L1781" s="86">
        <f>IF(OR(F1781="",J1781="",N(J1781)=0),"",IF(F1781/J1781&lt;=cfg_Crit,"CRITICAL",IF(F1781/J1781&lt;=cfg_Low,"LOW","OK")))</f>
        <v/>
      </c>
      <c r="M1781" s="98">
        <f>IF(B1781="","",DATE(YEAR(B1781),MONTH(B1781),1))</f>
        <v/>
      </c>
      <c r="N1781" s="86">
        <f>IF(OR(B1781="",D1781=""),"","CNT-"&amp;TEXT(ROW()-5,"00000"))</f>
        <v/>
      </c>
      <c r="O1781" s="86">
        <f>IF(P1781="","",D1781&amp;"|"&amp;P1781)</f>
        <v/>
      </c>
      <c r="P1781" s="86">
        <f>IF(OR(D1781="",F1781=""),"",COUNTIFS($D$6:D1781,D1781,$F$6:F1781,"&lt;&gt;"))</f>
        <v/>
      </c>
    </row>
    <row r="1782" ht="20" customHeight="1">
      <c r="B1782" s="93" t="n"/>
      <c r="C1782" s="94">
        <f>IF(B1782="","",WEEKNUM(B1782,21))</f>
        <v/>
      </c>
      <c r="D1782" s="95" t="n"/>
      <c r="E1782" s="86">
        <f>IF(D1782="","",IFERROR(INDEX(Eng_Item,MATCH(D1782,Eng_Label,0)),"not in list"))</f>
        <v/>
      </c>
      <c r="F1782" s="96" t="n"/>
      <c r="G1782" s="87">
        <f>IF(OR(P1782="",N(P1782)&lt;=1),"",INDEX($F$6:$F$3005,MATCH(D1782&amp;"|"&amp;(P1782-1),$O$6:$O$3005,0)))</f>
        <v/>
      </c>
      <c r="H1782" s="87">
        <f>IF(G1782="","",MAX(0,G1782-F1782))</f>
        <v/>
      </c>
      <c r="I1782" s="95" t="n"/>
      <c r="J1782" s="87">
        <f>IF(D1782="","",IFERROR(INDEX(Eng_PAR,MATCH(D1782,Eng_Label,0)),""))</f>
        <v/>
      </c>
      <c r="K1782" s="97">
        <f>IF(OR(F1782="",J1782=""),"",F1782-J1782)</f>
        <v/>
      </c>
      <c r="L1782" s="86">
        <f>IF(OR(F1782="",J1782="",N(J1782)=0),"",IF(F1782/J1782&lt;=cfg_Crit,"CRITICAL",IF(F1782/J1782&lt;=cfg_Low,"LOW","OK")))</f>
        <v/>
      </c>
      <c r="M1782" s="98">
        <f>IF(B1782="","",DATE(YEAR(B1782),MONTH(B1782),1))</f>
        <v/>
      </c>
      <c r="N1782" s="86">
        <f>IF(OR(B1782="",D1782=""),"","CNT-"&amp;TEXT(ROW()-5,"00000"))</f>
        <v/>
      </c>
      <c r="O1782" s="86">
        <f>IF(P1782="","",D1782&amp;"|"&amp;P1782)</f>
        <v/>
      </c>
      <c r="P1782" s="86">
        <f>IF(OR(D1782="",F1782=""),"",COUNTIFS($D$6:D1782,D1782,$F$6:F1782,"&lt;&gt;"))</f>
        <v/>
      </c>
    </row>
    <row r="1783" ht="20" customHeight="1">
      <c r="B1783" s="93" t="n"/>
      <c r="C1783" s="94">
        <f>IF(B1783="","",WEEKNUM(B1783,21))</f>
        <v/>
      </c>
      <c r="D1783" s="95" t="n"/>
      <c r="E1783" s="86">
        <f>IF(D1783="","",IFERROR(INDEX(Eng_Item,MATCH(D1783,Eng_Label,0)),"not in list"))</f>
        <v/>
      </c>
      <c r="F1783" s="96" t="n"/>
      <c r="G1783" s="87">
        <f>IF(OR(P1783="",N(P1783)&lt;=1),"",INDEX($F$6:$F$3005,MATCH(D1783&amp;"|"&amp;(P1783-1),$O$6:$O$3005,0)))</f>
        <v/>
      </c>
      <c r="H1783" s="87">
        <f>IF(G1783="","",MAX(0,G1783-F1783))</f>
        <v/>
      </c>
      <c r="I1783" s="95" t="n"/>
      <c r="J1783" s="87">
        <f>IF(D1783="","",IFERROR(INDEX(Eng_PAR,MATCH(D1783,Eng_Label,0)),""))</f>
        <v/>
      </c>
      <c r="K1783" s="97">
        <f>IF(OR(F1783="",J1783=""),"",F1783-J1783)</f>
        <v/>
      </c>
      <c r="L1783" s="86">
        <f>IF(OR(F1783="",J1783="",N(J1783)=0),"",IF(F1783/J1783&lt;=cfg_Crit,"CRITICAL",IF(F1783/J1783&lt;=cfg_Low,"LOW","OK")))</f>
        <v/>
      </c>
      <c r="M1783" s="98">
        <f>IF(B1783="","",DATE(YEAR(B1783),MONTH(B1783),1))</f>
        <v/>
      </c>
      <c r="N1783" s="86">
        <f>IF(OR(B1783="",D1783=""),"","CNT-"&amp;TEXT(ROW()-5,"00000"))</f>
        <v/>
      </c>
      <c r="O1783" s="86">
        <f>IF(P1783="","",D1783&amp;"|"&amp;P1783)</f>
        <v/>
      </c>
      <c r="P1783" s="86">
        <f>IF(OR(D1783="",F1783=""),"",COUNTIFS($D$6:D1783,D1783,$F$6:F1783,"&lt;&gt;"))</f>
        <v/>
      </c>
    </row>
    <row r="1784" ht="20" customHeight="1">
      <c r="B1784" s="93" t="n"/>
      <c r="C1784" s="94">
        <f>IF(B1784="","",WEEKNUM(B1784,21))</f>
        <v/>
      </c>
      <c r="D1784" s="95" t="n"/>
      <c r="E1784" s="86">
        <f>IF(D1784="","",IFERROR(INDEX(Eng_Item,MATCH(D1784,Eng_Label,0)),"not in list"))</f>
        <v/>
      </c>
      <c r="F1784" s="96" t="n"/>
      <c r="G1784" s="87">
        <f>IF(OR(P1784="",N(P1784)&lt;=1),"",INDEX($F$6:$F$3005,MATCH(D1784&amp;"|"&amp;(P1784-1),$O$6:$O$3005,0)))</f>
        <v/>
      </c>
      <c r="H1784" s="87">
        <f>IF(G1784="","",MAX(0,G1784-F1784))</f>
        <v/>
      </c>
      <c r="I1784" s="95" t="n"/>
      <c r="J1784" s="87">
        <f>IF(D1784="","",IFERROR(INDEX(Eng_PAR,MATCH(D1784,Eng_Label,0)),""))</f>
        <v/>
      </c>
      <c r="K1784" s="97">
        <f>IF(OR(F1784="",J1784=""),"",F1784-J1784)</f>
        <v/>
      </c>
      <c r="L1784" s="86">
        <f>IF(OR(F1784="",J1784="",N(J1784)=0),"",IF(F1784/J1784&lt;=cfg_Crit,"CRITICAL",IF(F1784/J1784&lt;=cfg_Low,"LOW","OK")))</f>
        <v/>
      </c>
      <c r="M1784" s="98">
        <f>IF(B1784="","",DATE(YEAR(B1784),MONTH(B1784),1))</f>
        <v/>
      </c>
      <c r="N1784" s="86">
        <f>IF(OR(B1784="",D1784=""),"","CNT-"&amp;TEXT(ROW()-5,"00000"))</f>
        <v/>
      </c>
      <c r="O1784" s="86">
        <f>IF(P1784="","",D1784&amp;"|"&amp;P1784)</f>
        <v/>
      </c>
      <c r="P1784" s="86">
        <f>IF(OR(D1784="",F1784=""),"",COUNTIFS($D$6:D1784,D1784,$F$6:F1784,"&lt;&gt;"))</f>
        <v/>
      </c>
    </row>
    <row r="1785" ht="20" customHeight="1">
      <c r="B1785" s="93" t="n"/>
      <c r="C1785" s="94">
        <f>IF(B1785="","",WEEKNUM(B1785,21))</f>
        <v/>
      </c>
      <c r="D1785" s="95" t="n"/>
      <c r="E1785" s="86">
        <f>IF(D1785="","",IFERROR(INDEX(Eng_Item,MATCH(D1785,Eng_Label,0)),"not in list"))</f>
        <v/>
      </c>
      <c r="F1785" s="96" t="n"/>
      <c r="G1785" s="87">
        <f>IF(OR(P1785="",N(P1785)&lt;=1),"",INDEX($F$6:$F$3005,MATCH(D1785&amp;"|"&amp;(P1785-1),$O$6:$O$3005,0)))</f>
        <v/>
      </c>
      <c r="H1785" s="87">
        <f>IF(G1785="","",MAX(0,G1785-F1785))</f>
        <v/>
      </c>
      <c r="I1785" s="95" t="n"/>
      <c r="J1785" s="87">
        <f>IF(D1785="","",IFERROR(INDEX(Eng_PAR,MATCH(D1785,Eng_Label,0)),""))</f>
        <v/>
      </c>
      <c r="K1785" s="97">
        <f>IF(OR(F1785="",J1785=""),"",F1785-J1785)</f>
        <v/>
      </c>
      <c r="L1785" s="86">
        <f>IF(OR(F1785="",J1785="",N(J1785)=0),"",IF(F1785/J1785&lt;=cfg_Crit,"CRITICAL",IF(F1785/J1785&lt;=cfg_Low,"LOW","OK")))</f>
        <v/>
      </c>
      <c r="M1785" s="98">
        <f>IF(B1785="","",DATE(YEAR(B1785),MONTH(B1785),1))</f>
        <v/>
      </c>
      <c r="N1785" s="86">
        <f>IF(OR(B1785="",D1785=""),"","CNT-"&amp;TEXT(ROW()-5,"00000"))</f>
        <v/>
      </c>
      <c r="O1785" s="86">
        <f>IF(P1785="","",D1785&amp;"|"&amp;P1785)</f>
        <v/>
      </c>
      <c r="P1785" s="86">
        <f>IF(OR(D1785="",F1785=""),"",COUNTIFS($D$6:D1785,D1785,$F$6:F1785,"&lt;&gt;"))</f>
        <v/>
      </c>
    </row>
    <row r="1786" ht="20" customHeight="1">
      <c r="B1786" s="93" t="n"/>
      <c r="C1786" s="94">
        <f>IF(B1786="","",WEEKNUM(B1786,21))</f>
        <v/>
      </c>
      <c r="D1786" s="95" t="n"/>
      <c r="E1786" s="86">
        <f>IF(D1786="","",IFERROR(INDEX(Eng_Item,MATCH(D1786,Eng_Label,0)),"not in list"))</f>
        <v/>
      </c>
      <c r="F1786" s="96" t="n"/>
      <c r="G1786" s="87">
        <f>IF(OR(P1786="",N(P1786)&lt;=1),"",INDEX($F$6:$F$3005,MATCH(D1786&amp;"|"&amp;(P1786-1),$O$6:$O$3005,0)))</f>
        <v/>
      </c>
      <c r="H1786" s="87">
        <f>IF(G1786="","",MAX(0,G1786-F1786))</f>
        <v/>
      </c>
      <c r="I1786" s="95" t="n"/>
      <c r="J1786" s="87">
        <f>IF(D1786="","",IFERROR(INDEX(Eng_PAR,MATCH(D1786,Eng_Label,0)),""))</f>
        <v/>
      </c>
      <c r="K1786" s="97">
        <f>IF(OR(F1786="",J1786=""),"",F1786-J1786)</f>
        <v/>
      </c>
      <c r="L1786" s="86">
        <f>IF(OR(F1786="",J1786="",N(J1786)=0),"",IF(F1786/J1786&lt;=cfg_Crit,"CRITICAL",IF(F1786/J1786&lt;=cfg_Low,"LOW","OK")))</f>
        <v/>
      </c>
      <c r="M1786" s="98">
        <f>IF(B1786="","",DATE(YEAR(B1786),MONTH(B1786),1))</f>
        <v/>
      </c>
      <c r="N1786" s="86">
        <f>IF(OR(B1786="",D1786=""),"","CNT-"&amp;TEXT(ROW()-5,"00000"))</f>
        <v/>
      </c>
      <c r="O1786" s="86">
        <f>IF(P1786="","",D1786&amp;"|"&amp;P1786)</f>
        <v/>
      </c>
      <c r="P1786" s="86">
        <f>IF(OR(D1786="",F1786=""),"",COUNTIFS($D$6:D1786,D1786,$F$6:F1786,"&lt;&gt;"))</f>
        <v/>
      </c>
    </row>
    <row r="1787" ht="20" customHeight="1">
      <c r="B1787" s="93" t="n"/>
      <c r="C1787" s="94">
        <f>IF(B1787="","",WEEKNUM(B1787,21))</f>
        <v/>
      </c>
      <c r="D1787" s="95" t="n"/>
      <c r="E1787" s="86">
        <f>IF(D1787="","",IFERROR(INDEX(Eng_Item,MATCH(D1787,Eng_Label,0)),"not in list"))</f>
        <v/>
      </c>
      <c r="F1787" s="96" t="n"/>
      <c r="G1787" s="87">
        <f>IF(OR(P1787="",N(P1787)&lt;=1),"",INDEX($F$6:$F$3005,MATCH(D1787&amp;"|"&amp;(P1787-1),$O$6:$O$3005,0)))</f>
        <v/>
      </c>
      <c r="H1787" s="87">
        <f>IF(G1787="","",MAX(0,G1787-F1787))</f>
        <v/>
      </c>
      <c r="I1787" s="95" t="n"/>
      <c r="J1787" s="87">
        <f>IF(D1787="","",IFERROR(INDEX(Eng_PAR,MATCH(D1787,Eng_Label,0)),""))</f>
        <v/>
      </c>
      <c r="K1787" s="97">
        <f>IF(OR(F1787="",J1787=""),"",F1787-J1787)</f>
        <v/>
      </c>
      <c r="L1787" s="86">
        <f>IF(OR(F1787="",J1787="",N(J1787)=0),"",IF(F1787/J1787&lt;=cfg_Crit,"CRITICAL",IF(F1787/J1787&lt;=cfg_Low,"LOW","OK")))</f>
        <v/>
      </c>
      <c r="M1787" s="98">
        <f>IF(B1787="","",DATE(YEAR(B1787),MONTH(B1787),1))</f>
        <v/>
      </c>
      <c r="N1787" s="86">
        <f>IF(OR(B1787="",D1787=""),"","CNT-"&amp;TEXT(ROW()-5,"00000"))</f>
        <v/>
      </c>
      <c r="O1787" s="86">
        <f>IF(P1787="","",D1787&amp;"|"&amp;P1787)</f>
        <v/>
      </c>
      <c r="P1787" s="86">
        <f>IF(OR(D1787="",F1787=""),"",COUNTIFS($D$6:D1787,D1787,$F$6:F1787,"&lt;&gt;"))</f>
        <v/>
      </c>
    </row>
    <row r="1788" ht="20" customHeight="1">
      <c r="B1788" s="93" t="n"/>
      <c r="C1788" s="94">
        <f>IF(B1788="","",WEEKNUM(B1788,21))</f>
        <v/>
      </c>
      <c r="D1788" s="95" t="n"/>
      <c r="E1788" s="86">
        <f>IF(D1788="","",IFERROR(INDEX(Eng_Item,MATCH(D1788,Eng_Label,0)),"not in list"))</f>
        <v/>
      </c>
      <c r="F1788" s="96" t="n"/>
      <c r="G1788" s="87">
        <f>IF(OR(P1788="",N(P1788)&lt;=1),"",INDEX($F$6:$F$3005,MATCH(D1788&amp;"|"&amp;(P1788-1),$O$6:$O$3005,0)))</f>
        <v/>
      </c>
      <c r="H1788" s="87">
        <f>IF(G1788="","",MAX(0,G1788-F1788))</f>
        <v/>
      </c>
      <c r="I1788" s="95" t="n"/>
      <c r="J1788" s="87">
        <f>IF(D1788="","",IFERROR(INDEX(Eng_PAR,MATCH(D1788,Eng_Label,0)),""))</f>
        <v/>
      </c>
      <c r="K1788" s="97">
        <f>IF(OR(F1788="",J1788=""),"",F1788-J1788)</f>
        <v/>
      </c>
      <c r="L1788" s="86">
        <f>IF(OR(F1788="",J1788="",N(J1788)=0),"",IF(F1788/J1788&lt;=cfg_Crit,"CRITICAL",IF(F1788/J1788&lt;=cfg_Low,"LOW","OK")))</f>
        <v/>
      </c>
      <c r="M1788" s="98">
        <f>IF(B1788="","",DATE(YEAR(B1788),MONTH(B1788),1))</f>
        <v/>
      </c>
      <c r="N1788" s="86">
        <f>IF(OR(B1788="",D1788=""),"","CNT-"&amp;TEXT(ROW()-5,"00000"))</f>
        <v/>
      </c>
      <c r="O1788" s="86">
        <f>IF(P1788="","",D1788&amp;"|"&amp;P1788)</f>
        <v/>
      </c>
      <c r="P1788" s="86">
        <f>IF(OR(D1788="",F1788=""),"",COUNTIFS($D$6:D1788,D1788,$F$6:F1788,"&lt;&gt;"))</f>
        <v/>
      </c>
    </row>
    <row r="1789" ht="20" customHeight="1">
      <c r="B1789" s="93" t="n"/>
      <c r="C1789" s="94">
        <f>IF(B1789="","",WEEKNUM(B1789,21))</f>
        <v/>
      </c>
      <c r="D1789" s="95" t="n"/>
      <c r="E1789" s="86">
        <f>IF(D1789="","",IFERROR(INDEX(Eng_Item,MATCH(D1789,Eng_Label,0)),"not in list"))</f>
        <v/>
      </c>
      <c r="F1789" s="96" t="n"/>
      <c r="G1789" s="87">
        <f>IF(OR(P1789="",N(P1789)&lt;=1),"",INDEX($F$6:$F$3005,MATCH(D1789&amp;"|"&amp;(P1789-1),$O$6:$O$3005,0)))</f>
        <v/>
      </c>
      <c r="H1789" s="87">
        <f>IF(G1789="","",MAX(0,G1789-F1789))</f>
        <v/>
      </c>
      <c r="I1789" s="95" t="n"/>
      <c r="J1789" s="87">
        <f>IF(D1789="","",IFERROR(INDEX(Eng_PAR,MATCH(D1789,Eng_Label,0)),""))</f>
        <v/>
      </c>
      <c r="K1789" s="97">
        <f>IF(OR(F1789="",J1789=""),"",F1789-J1789)</f>
        <v/>
      </c>
      <c r="L1789" s="86">
        <f>IF(OR(F1789="",J1789="",N(J1789)=0),"",IF(F1789/J1789&lt;=cfg_Crit,"CRITICAL",IF(F1789/J1789&lt;=cfg_Low,"LOW","OK")))</f>
        <v/>
      </c>
      <c r="M1789" s="98">
        <f>IF(B1789="","",DATE(YEAR(B1789),MONTH(B1789),1))</f>
        <v/>
      </c>
      <c r="N1789" s="86">
        <f>IF(OR(B1789="",D1789=""),"","CNT-"&amp;TEXT(ROW()-5,"00000"))</f>
        <v/>
      </c>
      <c r="O1789" s="86">
        <f>IF(P1789="","",D1789&amp;"|"&amp;P1789)</f>
        <v/>
      </c>
      <c r="P1789" s="86">
        <f>IF(OR(D1789="",F1789=""),"",COUNTIFS($D$6:D1789,D1789,$F$6:F1789,"&lt;&gt;"))</f>
        <v/>
      </c>
    </row>
    <row r="1790" ht="20" customHeight="1">
      <c r="B1790" s="93" t="n"/>
      <c r="C1790" s="94">
        <f>IF(B1790="","",WEEKNUM(B1790,21))</f>
        <v/>
      </c>
      <c r="D1790" s="95" t="n"/>
      <c r="E1790" s="86">
        <f>IF(D1790="","",IFERROR(INDEX(Eng_Item,MATCH(D1790,Eng_Label,0)),"not in list"))</f>
        <v/>
      </c>
      <c r="F1790" s="96" t="n"/>
      <c r="G1790" s="87">
        <f>IF(OR(P1790="",N(P1790)&lt;=1),"",INDEX($F$6:$F$3005,MATCH(D1790&amp;"|"&amp;(P1790-1),$O$6:$O$3005,0)))</f>
        <v/>
      </c>
      <c r="H1790" s="87">
        <f>IF(G1790="","",MAX(0,G1790-F1790))</f>
        <v/>
      </c>
      <c r="I1790" s="95" t="n"/>
      <c r="J1790" s="87">
        <f>IF(D1790="","",IFERROR(INDEX(Eng_PAR,MATCH(D1790,Eng_Label,0)),""))</f>
        <v/>
      </c>
      <c r="K1790" s="97">
        <f>IF(OR(F1790="",J1790=""),"",F1790-J1790)</f>
        <v/>
      </c>
      <c r="L1790" s="86">
        <f>IF(OR(F1790="",J1790="",N(J1790)=0),"",IF(F1790/J1790&lt;=cfg_Crit,"CRITICAL",IF(F1790/J1790&lt;=cfg_Low,"LOW","OK")))</f>
        <v/>
      </c>
      <c r="M1790" s="98">
        <f>IF(B1790="","",DATE(YEAR(B1790),MONTH(B1790),1))</f>
        <v/>
      </c>
      <c r="N1790" s="86">
        <f>IF(OR(B1790="",D1790=""),"","CNT-"&amp;TEXT(ROW()-5,"00000"))</f>
        <v/>
      </c>
      <c r="O1790" s="86">
        <f>IF(P1790="","",D1790&amp;"|"&amp;P1790)</f>
        <v/>
      </c>
      <c r="P1790" s="86">
        <f>IF(OR(D1790="",F1790=""),"",COUNTIFS($D$6:D1790,D1790,$F$6:F1790,"&lt;&gt;"))</f>
        <v/>
      </c>
    </row>
    <row r="1791" ht="20" customHeight="1">
      <c r="B1791" s="93" t="n"/>
      <c r="C1791" s="94">
        <f>IF(B1791="","",WEEKNUM(B1791,21))</f>
        <v/>
      </c>
      <c r="D1791" s="95" t="n"/>
      <c r="E1791" s="86">
        <f>IF(D1791="","",IFERROR(INDEX(Eng_Item,MATCH(D1791,Eng_Label,0)),"not in list"))</f>
        <v/>
      </c>
      <c r="F1791" s="96" t="n"/>
      <c r="G1791" s="87">
        <f>IF(OR(P1791="",N(P1791)&lt;=1),"",INDEX($F$6:$F$3005,MATCH(D1791&amp;"|"&amp;(P1791-1),$O$6:$O$3005,0)))</f>
        <v/>
      </c>
      <c r="H1791" s="87">
        <f>IF(G1791="","",MAX(0,G1791-F1791))</f>
        <v/>
      </c>
      <c r="I1791" s="95" t="n"/>
      <c r="J1791" s="87">
        <f>IF(D1791="","",IFERROR(INDEX(Eng_PAR,MATCH(D1791,Eng_Label,0)),""))</f>
        <v/>
      </c>
      <c r="K1791" s="97">
        <f>IF(OR(F1791="",J1791=""),"",F1791-J1791)</f>
        <v/>
      </c>
      <c r="L1791" s="86">
        <f>IF(OR(F1791="",J1791="",N(J1791)=0),"",IF(F1791/J1791&lt;=cfg_Crit,"CRITICAL",IF(F1791/J1791&lt;=cfg_Low,"LOW","OK")))</f>
        <v/>
      </c>
      <c r="M1791" s="98">
        <f>IF(B1791="","",DATE(YEAR(B1791),MONTH(B1791),1))</f>
        <v/>
      </c>
      <c r="N1791" s="86">
        <f>IF(OR(B1791="",D1791=""),"","CNT-"&amp;TEXT(ROW()-5,"00000"))</f>
        <v/>
      </c>
      <c r="O1791" s="86">
        <f>IF(P1791="","",D1791&amp;"|"&amp;P1791)</f>
        <v/>
      </c>
      <c r="P1791" s="86">
        <f>IF(OR(D1791="",F1791=""),"",COUNTIFS($D$6:D1791,D1791,$F$6:F1791,"&lt;&gt;"))</f>
        <v/>
      </c>
    </row>
    <row r="1792" ht="20" customHeight="1">
      <c r="B1792" s="93" t="n"/>
      <c r="C1792" s="94">
        <f>IF(B1792="","",WEEKNUM(B1792,21))</f>
        <v/>
      </c>
      <c r="D1792" s="95" t="n"/>
      <c r="E1792" s="86">
        <f>IF(D1792="","",IFERROR(INDEX(Eng_Item,MATCH(D1792,Eng_Label,0)),"not in list"))</f>
        <v/>
      </c>
      <c r="F1792" s="96" t="n"/>
      <c r="G1792" s="87">
        <f>IF(OR(P1792="",N(P1792)&lt;=1),"",INDEX($F$6:$F$3005,MATCH(D1792&amp;"|"&amp;(P1792-1),$O$6:$O$3005,0)))</f>
        <v/>
      </c>
      <c r="H1792" s="87">
        <f>IF(G1792="","",MAX(0,G1792-F1792))</f>
        <v/>
      </c>
      <c r="I1792" s="95" t="n"/>
      <c r="J1792" s="87">
        <f>IF(D1792="","",IFERROR(INDEX(Eng_PAR,MATCH(D1792,Eng_Label,0)),""))</f>
        <v/>
      </c>
      <c r="K1792" s="97">
        <f>IF(OR(F1792="",J1792=""),"",F1792-J1792)</f>
        <v/>
      </c>
      <c r="L1792" s="86">
        <f>IF(OR(F1792="",J1792="",N(J1792)=0),"",IF(F1792/J1792&lt;=cfg_Crit,"CRITICAL",IF(F1792/J1792&lt;=cfg_Low,"LOW","OK")))</f>
        <v/>
      </c>
      <c r="M1792" s="98">
        <f>IF(B1792="","",DATE(YEAR(B1792),MONTH(B1792),1))</f>
        <v/>
      </c>
      <c r="N1792" s="86">
        <f>IF(OR(B1792="",D1792=""),"","CNT-"&amp;TEXT(ROW()-5,"00000"))</f>
        <v/>
      </c>
      <c r="O1792" s="86">
        <f>IF(P1792="","",D1792&amp;"|"&amp;P1792)</f>
        <v/>
      </c>
      <c r="P1792" s="86">
        <f>IF(OR(D1792="",F1792=""),"",COUNTIFS($D$6:D1792,D1792,$F$6:F1792,"&lt;&gt;"))</f>
        <v/>
      </c>
    </row>
    <row r="1793" ht="20" customHeight="1">
      <c r="B1793" s="93" t="n"/>
      <c r="C1793" s="94">
        <f>IF(B1793="","",WEEKNUM(B1793,21))</f>
        <v/>
      </c>
      <c r="D1793" s="95" t="n"/>
      <c r="E1793" s="86">
        <f>IF(D1793="","",IFERROR(INDEX(Eng_Item,MATCH(D1793,Eng_Label,0)),"not in list"))</f>
        <v/>
      </c>
      <c r="F1793" s="96" t="n"/>
      <c r="G1793" s="87">
        <f>IF(OR(P1793="",N(P1793)&lt;=1),"",INDEX($F$6:$F$3005,MATCH(D1793&amp;"|"&amp;(P1793-1),$O$6:$O$3005,0)))</f>
        <v/>
      </c>
      <c r="H1793" s="87">
        <f>IF(G1793="","",MAX(0,G1793-F1793))</f>
        <v/>
      </c>
      <c r="I1793" s="95" t="n"/>
      <c r="J1793" s="87">
        <f>IF(D1793="","",IFERROR(INDEX(Eng_PAR,MATCH(D1793,Eng_Label,0)),""))</f>
        <v/>
      </c>
      <c r="K1793" s="97">
        <f>IF(OR(F1793="",J1793=""),"",F1793-J1793)</f>
        <v/>
      </c>
      <c r="L1793" s="86">
        <f>IF(OR(F1793="",J1793="",N(J1793)=0),"",IF(F1793/J1793&lt;=cfg_Crit,"CRITICAL",IF(F1793/J1793&lt;=cfg_Low,"LOW","OK")))</f>
        <v/>
      </c>
      <c r="M1793" s="98">
        <f>IF(B1793="","",DATE(YEAR(B1793),MONTH(B1793),1))</f>
        <v/>
      </c>
      <c r="N1793" s="86">
        <f>IF(OR(B1793="",D1793=""),"","CNT-"&amp;TEXT(ROW()-5,"00000"))</f>
        <v/>
      </c>
      <c r="O1793" s="86">
        <f>IF(P1793="","",D1793&amp;"|"&amp;P1793)</f>
        <v/>
      </c>
      <c r="P1793" s="86">
        <f>IF(OR(D1793="",F1793=""),"",COUNTIFS($D$6:D1793,D1793,$F$6:F1793,"&lt;&gt;"))</f>
        <v/>
      </c>
    </row>
    <row r="1794" ht="20" customHeight="1">
      <c r="B1794" s="93" t="n"/>
      <c r="C1794" s="94">
        <f>IF(B1794="","",WEEKNUM(B1794,21))</f>
        <v/>
      </c>
      <c r="D1794" s="95" t="n"/>
      <c r="E1794" s="86">
        <f>IF(D1794="","",IFERROR(INDEX(Eng_Item,MATCH(D1794,Eng_Label,0)),"not in list"))</f>
        <v/>
      </c>
      <c r="F1794" s="96" t="n"/>
      <c r="G1794" s="87">
        <f>IF(OR(P1794="",N(P1794)&lt;=1),"",INDEX($F$6:$F$3005,MATCH(D1794&amp;"|"&amp;(P1794-1),$O$6:$O$3005,0)))</f>
        <v/>
      </c>
      <c r="H1794" s="87">
        <f>IF(G1794="","",MAX(0,G1794-F1794))</f>
        <v/>
      </c>
      <c r="I1794" s="95" t="n"/>
      <c r="J1794" s="87">
        <f>IF(D1794="","",IFERROR(INDEX(Eng_PAR,MATCH(D1794,Eng_Label,0)),""))</f>
        <v/>
      </c>
      <c r="K1794" s="97">
        <f>IF(OR(F1794="",J1794=""),"",F1794-J1794)</f>
        <v/>
      </c>
      <c r="L1794" s="86">
        <f>IF(OR(F1794="",J1794="",N(J1794)=0),"",IF(F1794/J1794&lt;=cfg_Crit,"CRITICAL",IF(F1794/J1794&lt;=cfg_Low,"LOW","OK")))</f>
        <v/>
      </c>
      <c r="M1794" s="98">
        <f>IF(B1794="","",DATE(YEAR(B1794),MONTH(B1794),1))</f>
        <v/>
      </c>
      <c r="N1794" s="86">
        <f>IF(OR(B1794="",D1794=""),"","CNT-"&amp;TEXT(ROW()-5,"00000"))</f>
        <v/>
      </c>
      <c r="O1794" s="86">
        <f>IF(P1794="","",D1794&amp;"|"&amp;P1794)</f>
        <v/>
      </c>
      <c r="P1794" s="86">
        <f>IF(OR(D1794="",F1794=""),"",COUNTIFS($D$6:D1794,D1794,$F$6:F1794,"&lt;&gt;"))</f>
        <v/>
      </c>
    </row>
    <row r="1795" ht="20" customHeight="1">
      <c r="B1795" s="93" t="n"/>
      <c r="C1795" s="94">
        <f>IF(B1795="","",WEEKNUM(B1795,21))</f>
        <v/>
      </c>
      <c r="D1795" s="95" t="n"/>
      <c r="E1795" s="86">
        <f>IF(D1795="","",IFERROR(INDEX(Eng_Item,MATCH(D1795,Eng_Label,0)),"not in list"))</f>
        <v/>
      </c>
      <c r="F1795" s="96" t="n"/>
      <c r="G1795" s="87">
        <f>IF(OR(P1795="",N(P1795)&lt;=1),"",INDEX($F$6:$F$3005,MATCH(D1795&amp;"|"&amp;(P1795-1),$O$6:$O$3005,0)))</f>
        <v/>
      </c>
      <c r="H1795" s="87">
        <f>IF(G1795="","",MAX(0,G1795-F1795))</f>
        <v/>
      </c>
      <c r="I1795" s="95" t="n"/>
      <c r="J1795" s="87">
        <f>IF(D1795="","",IFERROR(INDEX(Eng_PAR,MATCH(D1795,Eng_Label,0)),""))</f>
        <v/>
      </c>
      <c r="K1795" s="97">
        <f>IF(OR(F1795="",J1795=""),"",F1795-J1795)</f>
        <v/>
      </c>
      <c r="L1795" s="86">
        <f>IF(OR(F1795="",J1795="",N(J1795)=0),"",IF(F1795/J1795&lt;=cfg_Crit,"CRITICAL",IF(F1795/J1795&lt;=cfg_Low,"LOW","OK")))</f>
        <v/>
      </c>
      <c r="M1795" s="98">
        <f>IF(B1795="","",DATE(YEAR(B1795),MONTH(B1795),1))</f>
        <v/>
      </c>
      <c r="N1795" s="86">
        <f>IF(OR(B1795="",D1795=""),"","CNT-"&amp;TEXT(ROW()-5,"00000"))</f>
        <v/>
      </c>
      <c r="O1795" s="86">
        <f>IF(P1795="","",D1795&amp;"|"&amp;P1795)</f>
        <v/>
      </c>
      <c r="P1795" s="86">
        <f>IF(OR(D1795="",F1795=""),"",COUNTIFS($D$6:D1795,D1795,$F$6:F1795,"&lt;&gt;"))</f>
        <v/>
      </c>
    </row>
    <row r="1796" ht="20" customHeight="1">
      <c r="B1796" s="93" t="n"/>
      <c r="C1796" s="94">
        <f>IF(B1796="","",WEEKNUM(B1796,21))</f>
        <v/>
      </c>
      <c r="D1796" s="95" t="n"/>
      <c r="E1796" s="86">
        <f>IF(D1796="","",IFERROR(INDEX(Eng_Item,MATCH(D1796,Eng_Label,0)),"not in list"))</f>
        <v/>
      </c>
      <c r="F1796" s="96" t="n"/>
      <c r="G1796" s="87">
        <f>IF(OR(P1796="",N(P1796)&lt;=1),"",INDEX($F$6:$F$3005,MATCH(D1796&amp;"|"&amp;(P1796-1),$O$6:$O$3005,0)))</f>
        <v/>
      </c>
      <c r="H1796" s="87">
        <f>IF(G1796="","",MAX(0,G1796-F1796))</f>
        <v/>
      </c>
      <c r="I1796" s="95" t="n"/>
      <c r="J1796" s="87">
        <f>IF(D1796="","",IFERROR(INDEX(Eng_PAR,MATCH(D1796,Eng_Label,0)),""))</f>
        <v/>
      </c>
      <c r="K1796" s="97">
        <f>IF(OR(F1796="",J1796=""),"",F1796-J1796)</f>
        <v/>
      </c>
      <c r="L1796" s="86">
        <f>IF(OR(F1796="",J1796="",N(J1796)=0),"",IF(F1796/J1796&lt;=cfg_Crit,"CRITICAL",IF(F1796/J1796&lt;=cfg_Low,"LOW","OK")))</f>
        <v/>
      </c>
      <c r="M1796" s="98">
        <f>IF(B1796="","",DATE(YEAR(B1796),MONTH(B1796),1))</f>
        <v/>
      </c>
      <c r="N1796" s="86">
        <f>IF(OR(B1796="",D1796=""),"","CNT-"&amp;TEXT(ROW()-5,"00000"))</f>
        <v/>
      </c>
      <c r="O1796" s="86">
        <f>IF(P1796="","",D1796&amp;"|"&amp;P1796)</f>
        <v/>
      </c>
      <c r="P1796" s="86">
        <f>IF(OR(D1796="",F1796=""),"",COUNTIFS($D$6:D1796,D1796,$F$6:F1796,"&lt;&gt;"))</f>
        <v/>
      </c>
    </row>
    <row r="1797" ht="20" customHeight="1">
      <c r="B1797" s="93" t="n"/>
      <c r="C1797" s="94">
        <f>IF(B1797="","",WEEKNUM(B1797,21))</f>
        <v/>
      </c>
      <c r="D1797" s="95" t="n"/>
      <c r="E1797" s="86">
        <f>IF(D1797="","",IFERROR(INDEX(Eng_Item,MATCH(D1797,Eng_Label,0)),"not in list"))</f>
        <v/>
      </c>
      <c r="F1797" s="96" t="n"/>
      <c r="G1797" s="87">
        <f>IF(OR(P1797="",N(P1797)&lt;=1),"",INDEX($F$6:$F$3005,MATCH(D1797&amp;"|"&amp;(P1797-1),$O$6:$O$3005,0)))</f>
        <v/>
      </c>
      <c r="H1797" s="87">
        <f>IF(G1797="","",MAX(0,G1797-F1797))</f>
        <v/>
      </c>
      <c r="I1797" s="95" t="n"/>
      <c r="J1797" s="87">
        <f>IF(D1797="","",IFERROR(INDEX(Eng_PAR,MATCH(D1797,Eng_Label,0)),""))</f>
        <v/>
      </c>
      <c r="K1797" s="97">
        <f>IF(OR(F1797="",J1797=""),"",F1797-J1797)</f>
        <v/>
      </c>
      <c r="L1797" s="86">
        <f>IF(OR(F1797="",J1797="",N(J1797)=0),"",IF(F1797/J1797&lt;=cfg_Crit,"CRITICAL",IF(F1797/J1797&lt;=cfg_Low,"LOW","OK")))</f>
        <v/>
      </c>
      <c r="M1797" s="98">
        <f>IF(B1797="","",DATE(YEAR(B1797),MONTH(B1797),1))</f>
        <v/>
      </c>
      <c r="N1797" s="86">
        <f>IF(OR(B1797="",D1797=""),"","CNT-"&amp;TEXT(ROW()-5,"00000"))</f>
        <v/>
      </c>
      <c r="O1797" s="86">
        <f>IF(P1797="","",D1797&amp;"|"&amp;P1797)</f>
        <v/>
      </c>
      <c r="P1797" s="86">
        <f>IF(OR(D1797="",F1797=""),"",COUNTIFS($D$6:D1797,D1797,$F$6:F1797,"&lt;&gt;"))</f>
        <v/>
      </c>
    </row>
    <row r="1798" ht="20" customHeight="1">
      <c r="B1798" s="93" t="n"/>
      <c r="C1798" s="94">
        <f>IF(B1798="","",WEEKNUM(B1798,21))</f>
        <v/>
      </c>
      <c r="D1798" s="95" t="n"/>
      <c r="E1798" s="86">
        <f>IF(D1798="","",IFERROR(INDEX(Eng_Item,MATCH(D1798,Eng_Label,0)),"not in list"))</f>
        <v/>
      </c>
      <c r="F1798" s="96" t="n"/>
      <c r="G1798" s="87">
        <f>IF(OR(P1798="",N(P1798)&lt;=1),"",INDEX($F$6:$F$3005,MATCH(D1798&amp;"|"&amp;(P1798-1),$O$6:$O$3005,0)))</f>
        <v/>
      </c>
      <c r="H1798" s="87">
        <f>IF(G1798="","",MAX(0,G1798-F1798))</f>
        <v/>
      </c>
      <c r="I1798" s="95" t="n"/>
      <c r="J1798" s="87">
        <f>IF(D1798="","",IFERROR(INDEX(Eng_PAR,MATCH(D1798,Eng_Label,0)),""))</f>
        <v/>
      </c>
      <c r="K1798" s="97">
        <f>IF(OR(F1798="",J1798=""),"",F1798-J1798)</f>
        <v/>
      </c>
      <c r="L1798" s="86">
        <f>IF(OR(F1798="",J1798="",N(J1798)=0),"",IF(F1798/J1798&lt;=cfg_Crit,"CRITICAL",IF(F1798/J1798&lt;=cfg_Low,"LOW","OK")))</f>
        <v/>
      </c>
      <c r="M1798" s="98">
        <f>IF(B1798="","",DATE(YEAR(B1798),MONTH(B1798),1))</f>
        <v/>
      </c>
      <c r="N1798" s="86">
        <f>IF(OR(B1798="",D1798=""),"","CNT-"&amp;TEXT(ROW()-5,"00000"))</f>
        <v/>
      </c>
      <c r="O1798" s="86">
        <f>IF(P1798="","",D1798&amp;"|"&amp;P1798)</f>
        <v/>
      </c>
      <c r="P1798" s="86">
        <f>IF(OR(D1798="",F1798=""),"",COUNTIFS($D$6:D1798,D1798,$F$6:F1798,"&lt;&gt;"))</f>
        <v/>
      </c>
    </row>
    <row r="1799" ht="20" customHeight="1">
      <c r="B1799" s="93" t="n"/>
      <c r="C1799" s="94">
        <f>IF(B1799="","",WEEKNUM(B1799,21))</f>
        <v/>
      </c>
      <c r="D1799" s="95" t="n"/>
      <c r="E1799" s="86">
        <f>IF(D1799="","",IFERROR(INDEX(Eng_Item,MATCH(D1799,Eng_Label,0)),"not in list"))</f>
        <v/>
      </c>
      <c r="F1799" s="96" t="n"/>
      <c r="G1799" s="87">
        <f>IF(OR(P1799="",N(P1799)&lt;=1),"",INDEX($F$6:$F$3005,MATCH(D1799&amp;"|"&amp;(P1799-1),$O$6:$O$3005,0)))</f>
        <v/>
      </c>
      <c r="H1799" s="87">
        <f>IF(G1799="","",MAX(0,G1799-F1799))</f>
        <v/>
      </c>
      <c r="I1799" s="95" t="n"/>
      <c r="J1799" s="87">
        <f>IF(D1799="","",IFERROR(INDEX(Eng_PAR,MATCH(D1799,Eng_Label,0)),""))</f>
        <v/>
      </c>
      <c r="K1799" s="97">
        <f>IF(OR(F1799="",J1799=""),"",F1799-J1799)</f>
        <v/>
      </c>
      <c r="L1799" s="86">
        <f>IF(OR(F1799="",J1799="",N(J1799)=0),"",IF(F1799/J1799&lt;=cfg_Crit,"CRITICAL",IF(F1799/J1799&lt;=cfg_Low,"LOW","OK")))</f>
        <v/>
      </c>
      <c r="M1799" s="98">
        <f>IF(B1799="","",DATE(YEAR(B1799),MONTH(B1799),1))</f>
        <v/>
      </c>
      <c r="N1799" s="86">
        <f>IF(OR(B1799="",D1799=""),"","CNT-"&amp;TEXT(ROW()-5,"00000"))</f>
        <v/>
      </c>
      <c r="O1799" s="86">
        <f>IF(P1799="","",D1799&amp;"|"&amp;P1799)</f>
        <v/>
      </c>
      <c r="P1799" s="86">
        <f>IF(OR(D1799="",F1799=""),"",COUNTIFS($D$6:D1799,D1799,$F$6:F1799,"&lt;&gt;"))</f>
        <v/>
      </c>
    </row>
    <row r="1800" ht="20" customHeight="1">
      <c r="B1800" s="93" t="n"/>
      <c r="C1800" s="94">
        <f>IF(B1800="","",WEEKNUM(B1800,21))</f>
        <v/>
      </c>
      <c r="D1800" s="95" t="n"/>
      <c r="E1800" s="86">
        <f>IF(D1800="","",IFERROR(INDEX(Eng_Item,MATCH(D1800,Eng_Label,0)),"not in list"))</f>
        <v/>
      </c>
      <c r="F1800" s="96" t="n"/>
      <c r="G1800" s="87">
        <f>IF(OR(P1800="",N(P1800)&lt;=1),"",INDEX($F$6:$F$3005,MATCH(D1800&amp;"|"&amp;(P1800-1),$O$6:$O$3005,0)))</f>
        <v/>
      </c>
      <c r="H1800" s="87">
        <f>IF(G1800="","",MAX(0,G1800-F1800))</f>
        <v/>
      </c>
      <c r="I1800" s="95" t="n"/>
      <c r="J1800" s="87">
        <f>IF(D1800="","",IFERROR(INDEX(Eng_PAR,MATCH(D1800,Eng_Label,0)),""))</f>
        <v/>
      </c>
      <c r="K1800" s="97">
        <f>IF(OR(F1800="",J1800=""),"",F1800-J1800)</f>
        <v/>
      </c>
      <c r="L1800" s="86">
        <f>IF(OR(F1800="",J1800="",N(J1800)=0),"",IF(F1800/J1800&lt;=cfg_Crit,"CRITICAL",IF(F1800/J1800&lt;=cfg_Low,"LOW","OK")))</f>
        <v/>
      </c>
      <c r="M1800" s="98">
        <f>IF(B1800="","",DATE(YEAR(B1800),MONTH(B1800),1))</f>
        <v/>
      </c>
      <c r="N1800" s="86">
        <f>IF(OR(B1800="",D1800=""),"","CNT-"&amp;TEXT(ROW()-5,"00000"))</f>
        <v/>
      </c>
      <c r="O1800" s="86">
        <f>IF(P1800="","",D1800&amp;"|"&amp;P1800)</f>
        <v/>
      </c>
      <c r="P1800" s="86">
        <f>IF(OR(D1800="",F1800=""),"",COUNTIFS($D$6:D1800,D1800,$F$6:F1800,"&lt;&gt;"))</f>
        <v/>
      </c>
    </row>
    <row r="1801" ht="20" customHeight="1">
      <c r="B1801" s="93" t="n"/>
      <c r="C1801" s="94">
        <f>IF(B1801="","",WEEKNUM(B1801,21))</f>
        <v/>
      </c>
      <c r="D1801" s="95" t="n"/>
      <c r="E1801" s="86">
        <f>IF(D1801="","",IFERROR(INDEX(Eng_Item,MATCH(D1801,Eng_Label,0)),"not in list"))</f>
        <v/>
      </c>
      <c r="F1801" s="96" t="n"/>
      <c r="G1801" s="87">
        <f>IF(OR(P1801="",N(P1801)&lt;=1),"",INDEX($F$6:$F$3005,MATCH(D1801&amp;"|"&amp;(P1801-1),$O$6:$O$3005,0)))</f>
        <v/>
      </c>
      <c r="H1801" s="87">
        <f>IF(G1801="","",MAX(0,G1801-F1801))</f>
        <v/>
      </c>
      <c r="I1801" s="95" t="n"/>
      <c r="J1801" s="87">
        <f>IF(D1801="","",IFERROR(INDEX(Eng_PAR,MATCH(D1801,Eng_Label,0)),""))</f>
        <v/>
      </c>
      <c r="K1801" s="97">
        <f>IF(OR(F1801="",J1801=""),"",F1801-J1801)</f>
        <v/>
      </c>
      <c r="L1801" s="86">
        <f>IF(OR(F1801="",J1801="",N(J1801)=0),"",IF(F1801/J1801&lt;=cfg_Crit,"CRITICAL",IF(F1801/J1801&lt;=cfg_Low,"LOW","OK")))</f>
        <v/>
      </c>
      <c r="M1801" s="98">
        <f>IF(B1801="","",DATE(YEAR(B1801),MONTH(B1801),1))</f>
        <v/>
      </c>
      <c r="N1801" s="86">
        <f>IF(OR(B1801="",D1801=""),"","CNT-"&amp;TEXT(ROW()-5,"00000"))</f>
        <v/>
      </c>
      <c r="O1801" s="86">
        <f>IF(P1801="","",D1801&amp;"|"&amp;P1801)</f>
        <v/>
      </c>
      <c r="P1801" s="86">
        <f>IF(OR(D1801="",F1801=""),"",COUNTIFS($D$6:D1801,D1801,$F$6:F1801,"&lt;&gt;"))</f>
        <v/>
      </c>
    </row>
    <row r="1802" ht="20" customHeight="1">
      <c r="B1802" s="93" t="n"/>
      <c r="C1802" s="94">
        <f>IF(B1802="","",WEEKNUM(B1802,21))</f>
        <v/>
      </c>
      <c r="D1802" s="95" t="n"/>
      <c r="E1802" s="86">
        <f>IF(D1802="","",IFERROR(INDEX(Eng_Item,MATCH(D1802,Eng_Label,0)),"not in list"))</f>
        <v/>
      </c>
      <c r="F1802" s="96" t="n"/>
      <c r="G1802" s="87">
        <f>IF(OR(P1802="",N(P1802)&lt;=1),"",INDEX($F$6:$F$3005,MATCH(D1802&amp;"|"&amp;(P1802-1),$O$6:$O$3005,0)))</f>
        <v/>
      </c>
      <c r="H1802" s="87">
        <f>IF(G1802="","",MAX(0,G1802-F1802))</f>
        <v/>
      </c>
      <c r="I1802" s="95" t="n"/>
      <c r="J1802" s="87">
        <f>IF(D1802="","",IFERROR(INDEX(Eng_PAR,MATCH(D1802,Eng_Label,0)),""))</f>
        <v/>
      </c>
      <c r="K1802" s="97">
        <f>IF(OR(F1802="",J1802=""),"",F1802-J1802)</f>
        <v/>
      </c>
      <c r="L1802" s="86">
        <f>IF(OR(F1802="",J1802="",N(J1802)=0),"",IF(F1802/J1802&lt;=cfg_Crit,"CRITICAL",IF(F1802/J1802&lt;=cfg_Low,"LOW","OK")))</f>
        <v/>
      </c>
      <c r="M1802" s="98">
        <f>IF(B1802="","",DATE(YEAR(B1802),MONTH(B1802),1))</f>
        <v/>
      </c>
      <c r="N1802" s="86">
        <f>IF(OR(B1802="",D1802=""),"","CNT-"&amp;TEXT(ROW()-5,"00000"))</f>
        <v/>
      </c>
      <c r="O1802" s="86">
        <f>IF(P1802="","",D1802&amp;"|"&amp;P1802)</f>
        <v/>
      </c>
      <c r="P1802" s="86">
        <f>IF(OR(D1802="",F1802=""),"",COUNTIFS($D$6:D1802,D1802,$F$6:F1802,"&lt;&gt;"))</f>
        <v/>
      </c>
    </row>
    <row r="1803" ht="20" customHeight="1">
      <c r="B1803" s="93" t="n"/>
      <c r="C1803" s="94">
        <f>IF(B1803="","",WEEKNUM(B1803,21))</f>
        <v/>
      </c>
      <c r="D1803" s="95" t="n"/>
      <c r="E1803" s="86">
        <f>IF(D1803="","",IFERROR(INDEX(Eng_Item,MATCH(D1803,Eng_Label,0)),"not in list"))</f>
        <v/>
      </c>
      <c r="F1803" s="96" t="n"/>
      <c r="G1803" s="87">
        <f>IF(OR(P1803="",N(P1803)&lt;=1),"",INDEX($F$6:$F$3005,MATCH(D1803&amp;"|"&amp;(P1803-1),$O$6:$O$3005,0)))</f>
        <v/>
      </c>
      <c r="H1803" s="87">
        <f>IF(G1803="","",MAX(0,G1803-F1803))</f>
        <v/>
      </c>
      <c r="I1803" s="95" t="n"/>
      <c r="J1803" s="87">
        <f>IF(D1803="","",IFERROR(INDEX(Eng_PAR,MATCH(D1803,Eng_Label,0)),""))</f>
        <v/>
      </c>
      <c r="K1803" s="97">
        <f>IF(OR(F1803="",J1803=""),"",F1803-J1803)</f>
        <v/>
      </c>
      <c r="L1803" s="86">
        <f>IF(OR(F1803="",J1803="",N(J1803)=0),"",IF(F1803/J1803&lt;=cfg_Crit,"CRITICAL",IF(F1803/J1803&lt;=cfg_Low,"LOW","OK")))</f>
        <v/>
      </c>
      <c r="M1803" s="98">
        <f>IF(B1803="","",DATE(YEAR(B1803),MONTH(B1803),1))</f>
        <v/>
      </c>
      <c r="N1803" s="86">
        <f>IF(OR(B1803="",D1803=""),"","CNT-"&amp;TEXT(ROW()-5,"00000"))</f>
        <v/>
      </c>
      <c r="O1803" s="86">
        <f>IF(P1803="","",D1803&amp;"|"&amp;P1803)</f>
        <v/>
      </c>
      <c r="P1803" s="86">
        <f>IF(OR(D1803="",F1803=""),"",COUNTIFS($D$6:D1803,D1803,$F$6:F1803,"&lt;&gt;"))</f>
        <v/>
      </c>
    </row>
    <row r="1804" ht="20" customHeight="1">
      <c r="B1804" s="93" t="n"/>
      <c r="C1804" s="94">
        <f>IF(B1804="","",WEEKNUM(B1804,21))</f>
        <v/>
      </c>
      <c r="D1804" s="95" t="n"/>
      <c r="E1804" s="86">
        <f>IF(D1804="","",IFERROR(INDEX(Eng_Item,MATCH(D1804,Eng_Label,0)),"not in list"))</f>
        <v/>
      </c>
      <c r="F1804" s="96" t="n"/>
      <c r="G1804" s="87">
        <f>IF(OR(P1804="",N(P1804)&lt;=1),"",INDEX($F$6:$F$3005,MATCH(D1804&amp;"|"&amp;(P1804-1),$O$6:$O$3005,0)))</f>
        <v/>
      </c>
      <c r="H1804" s="87">
        <f>IF(G1804="","",MAX(0,G1804-F1804))</f>
        <v/>
      </c>
      <c r="I1804" s="95" t="n"/>
      <c r="J1804" s="87">
        <f>IF(D1804="","",IFERROR(INDEX(Eng_PAR,MATCH(D1804,Eng_Label,0)),""))</f>
        <v/>
      </c>
      <c r="K1804" s="97">
        <f>IF(OR(F1804="",J1804=""),"",F1804-J1804)</f>
        <v/>
      </c>
      <c r="L1804" s="86">
        <f>IF(OR(F1804="",J1804="",N(J1804)=0),"",IF(F1804/J1804&lt;=cfg_Crit,"CRITICAL",IF(F1804/J1804&lt;=cfg_Low,"LOW","OK")))</f>
        <v/>
      </c>
      <c r="M1804" s="98">
        <f>IF(B1804="","",DATE(YEAR(B1804),MONTH(B1804),1))</f>
        <v/>
      </c>
      <c r="N1804" s="86">
        <f>IF(OR(B1804="",D1804=""),"","CNT-"&amp;TEXT(ROW()-5,"00000"))</f>
        <v/>
      </c>
      <c r="O1804" s="86">
        <f>IF(P1804="","",D1804&amp;"|"&amp;P1804)</f>
        <v/>
      </c>
      <c r="P1804" s="86">
        <f>IF(OR(D1804="",F1804=""),"",COUNTIFS($D$6:D1804,D1804,$F$6:F1804,"&lt;&gt;"))</f>
        <v/>
      </c>
    </row>
    <row r="1805" ht="20" customHeight="1">
      <c r="B1805" s="93" t="n"/>
      <c r="C1805" s="94">
        <f>IF(B1805="","",WEEKNUM(B1805,21))</f>
        <v/>
      </c>
      <c r="D1805" s="95" t="n"/>
      <c r="E1805" s="86">
        <f>IF(D1805="","",IFERROR(INDEX(Eng_Item,MATCH(D1805,Eng_Label,0)),"not in list"))</f>
        <v/>
      </c>
      <c r="F1805" s="96" t="n"/>
      <c r="G1805" s="87">
        <f>IF(OR(P1805="",N(P1805)&lt;=1),"",INDEX($F$6:$F$3005,MATCH(D1805&amp;"|"&amp;(P1805-1),$O$6:$O$3005,0)))</f>
        <v/>
      </c>
      <c r="H1805" s="87">
        <f>IF(G1805="","",MAX(0,G1805-F1805))</f>
        <v/>
      </c>
      <c r="I1805" s="95" t="n"/>
      <c r="J1805" s="87">
        <f>IF(D1805="","",IFERROR(INDEX(Eng_PAR,MATCH(D1805,Eng_Label,0)),""))</f>
        <v/>
      </c>
      <c r="K1805" s="97">
        <f>IF(OR(F1805="",J1805=""),"",F1805-J1805)</f>
        <v/>
      </c>
      <c r="L1805" s="86">
        <f>IF(OR(F1805="",J1805="",N(J1805)=0),"",IF(F1805/J1805&lt;=cfg_Crit,"CRITICAL",IF(F1805/J1805&lt;=cfg_Low,"LOW","OK")))</f>
        <v/>
      </c>
      <c r="M1805" s="98">
        <f>IF(B1805="","",DATE(YEAR(B1805),MONTH(B1805),1))</f>
        <v/>
      </c>
      <c r="N1805" s="86">
        <f>IF(OR(B1805="",D1805=""),"","CNT-"&amp;TEXT(ROW()-5,"00000"))</f>
        <v/>
      </c>
      <c r="O1805" s="86">
        <f>IF(P1805="","",D1805&amp;"|"&amp;P1805)</f>
        <v/>
      </c>
      <c r="P1805" s="86">
        <f>IF(OR(D1805="",F1805=""),"",COUNTIFS($D$6:D1805,D1805,$F$6:F1805,"&lt;&gt;"))</f>
        <v/>
      </c>
    </row>
    <row r="1806" ht="20" customHeight="1">
      <c r="B1806" s="93" t="n"/>
      <c r="C1806" s="94">
        <f>IF(B1806="","",WEEKNUM(B1806,21))</f>
        <v/>
      </c>
      <c r="D1806" s="95" t="n"/>
      <c r="E1806" s="86">
        <f>IF(D1806="","",IFERROR(INDEX(Eng_Item,MATCH(D1806,Eng_Label,0)),"not in list"))</f>
        <v/>
      </c>
      <c r="F1806" s="96" t="n"/>
      <c r="G1806" s="87">
        <f>IF(OR(P1806="",N(P1806)&lt;=1),"",INDEX($F$6:$F$3005,MATCH(D1806&amp;"|"&amp;(P1806-1),$O$6:$O$3005,0)))</f>
        <v/>
      </c>
      <c r="H1806" s="87">
        <f>IF(G1806="","",MAX(0,G1806-F1806))</f>
        <v/>
      </c>
      <c r="I1806" s="95" t="n"/>
      <c r="J1806" s="87">
        <f>IF(D1806="","",IFERROR(INDEX(Eng_PAR,MATCH(D1806,Eng_Label,0)),""))</f>
        <v/>
      </c>
      <c r="K1806" s="97">
        <f>IF(OR(F1806="",J1806=""),"",F1806-J1806)</f>
        <v/>
      </c>
      <c r="L1806" s="86">
        <f>IF(OR(F1806="",J1806="",N(J1806)=0),"",IF(F1806/J1806&lt;=cfg_Crit,"CRITICAL",IF(F1806/J1806&lt;=cfg_Low,"LOW","OK")))</f>
        <v/>
      </c>
      <c r="M1806" s="98">
        <f>IF(B1806="","",DATE(YEAR(B1806),MONTH(B1806),1))</f>
        <v/>
      </c>
      <c r="N1806" s="86">
        <f>IF(OR(B1806="",D1806=""),"","CNT-"&amp;TEXT(ROW()-5,"00000"))</f>
        <v/>
      </c>
      <c r="O1806" s="86">
        <f>IF(P1806="","",D1806&amp;"|"&amp;P1806)</f>
        <v/>
      </c>
      <c r="P1806" s="86">
        <f>IF(OR(D1806="",F1806=""),"",COUNTIFS($D$6:D1806,D1806,$F$6:F1806,"&lt;&gt;"))</f>
        <v/>
      </c>
    </row>
    <row r="1807" ht="20" customHeight="1">
      <c r="B1807" s="93" t="n"/>
      <c r="C1807" s="94">
        <f>IF(B1807="","",WEEKNUM(B1807,21))</f>
        <v/>
      </c>
      <c r="D1807" s="95" t="n"/>
      <c r="E1807" s="86">
        <f>IF(D1807="","",IFERROR(INDEX(Eng_Item,MATCH(D1807,Eng_Label,0)),"not in list"))</f>
        <v/>
      </c>
      <c r="F1807" s="96" t="n"/>
      <c r="G1807" s="87">
        <f>IF(OR(P1807="",N(P1807)&lt;=1),"",INDEX($F$6:$F$3005,MATCH(D1807&amp;"|"&amp;(P1807-1),$O$6:$O$3005,0)))</f>
        <v/>
      </c>
      <c r="H1807" s="87">
        <f>IF(G1807="","",MAX(0,G1807-F1807))</f>
        <v/>
      </c>
      <c r="I1807" s="95" t="n"/>
      <c r="J1807" s="87">
        <f>IF(D1807="","",IFERROR(INDEX(Eng_PAR,MATCH(D1807,Eng_Label,0)),""))</f>
        <v/>
      </c>
      <c r="K1807" s="97">
        <f>IF(OR(F1807="",J1807=""),"",F1807-J1807)</f>
        <v/>
      </c>
      <c r="L1807" s="86">
        <f>IF(OR(F1807="",J1807="",N(J1807)=0),"",IF(F1807/J1807&lt;=cfg_Crit,"CRITICAL",IF(F1807/J1807&lt;=cfg_Low,"LOW","OK")))</f>
        <v/>
      </c>
      <c r="M1807" s="98">
        <f>IF(B1807="","",DATE(YEAR(B1807),MONTH(B1807),1))</f>
        <v/>
      </c>
      <c r="N1807" s="86">
        <f>IF(OR(B1807="",D1807=""),"","CNT-"&amp;TEXT(ROW()-5,"00000"))</f>
        <v/>
      </c>
      <c r="O1807" s="86">
        <f>IF(P1807="","",D1807&amp;"|"&amp;P1807)</f>
        <v/>
      </c>
      <c r="P1807" s="86">
        <f>IF(OR(D1807="",F1807=""),"",COUNTIFS($D$6:D1807,D1807,$F$6:F1807,"&lt;&gt;"))</f>
        <v/>
      </c>
    </row>
    <row r="1808" ht="20" customHeight="1">
      <c r="B1808" s="93" t="n"/>
      <c r="C1808" s="94">
        <f>IF(B1808="","",WEEKNUM(B1808,21))</f>
        <v/>
      </c>
      <c r="D1808" s="95" t="n"/>
      <c r="E1808" s="86">
        <f>IF(D1808="","",IFERROR(INDEX(Eng_Item,MATCH(D1808,Eng_Label,0)),"not in list"))</f>
        <v/>
      </c>
      <c r="F1808" s="96" t="n"/>
      <c r="G1808" s="87">
        <f>IF(OR(P1808="",N(P1808)&lt;=1),"",INDEX($F$6:$F$3005,MATCH(D1808&amp;"|"&amp;(P1808-1),$O$6:$O$3005,0)))</f>
        <v/>
      </c>
      <c r="H1808" s="87">
        <f>IF(G1808="","",MAX(0,G1808-F1808))</f>
        <v/>
      </c>
      <c r="I1808" s="95" t="n"/>
      <c r="J1808" s="87">
        <f>IF(D1808="","",IFERROR(INDEX(Eng_PAR,MATCH(D1808,Eng_Label,0)),""))</f>
        <v/>
      </c>
      <c r="K1808" s="97">
        <f>IF(OR(F1808="",J1808=""),"",F1808-J1808)</f>
        <v/>
      </c>
      <c r="L1808" s="86">
        <f>IF(OR(F1808="",J1808="",N(J1808)=0),"",IF(F1808/J1808&lt;=cfg_Crit,"CRITICAL",IF(F1808/J1808&lt;=cfg_Low,"LOW","OK")))</f>
        <v/>
      </c>
      <c r="M1808" s="98">
        <f>IF(B1808="","",DATE(YEAR(B1808),MONTH(B1808),1))</f>
        <v/>
      </c>
      <c r="N1808" s="86">
        <f>IF(OR(B1808="",D1808=""),"","CNT-"&amp;TEXT(ROW()-5,"00000"))</f>
        <v/>
      </c>
      <c r="O1808" s="86">
        <f>IF(P1808="","",D1808&amp;"|"&amp;P1808)</f>
        <v/>
      </c>
      <c r="P1808" s="86">
        <f>IF(OR(D1808="",F1808=""),"",COUNTIFS($D$6:D1808,D1808,$F$6:F1808,"&lt;&gt;"))</f>
        <v/>
      </c>
    </row>
    <row r="1809" ht="20" customHeight="1">
      <c r="B1809" s="93" t="n"/>
      <c r="C1809" s="94">
        <f>IF(B1809="","",WEEKNUM(B1809,21))</f>
        <v/>
      </c>
      <c r="D1809" s="95" t="n"/>
      <c r="E1809" s="86">
        <f>IF(D1809="","",IFERROR(INDEX(Eng_Item,MATCH(D1809,Eng_Label,0)),"not in list"))</f>
        <v/>
      </c>
      <c r="F1809" s="96" t="n"/>
      <c r="G1809" s="87">
        <f>IF(OR(P1809="",N(P1809)&lt;=1),"",INDEX($F$6:$F$3005,MATCH(D1809&amp;"|"&amp;(P1809-1),$O$6:$O$3005,0)))</f>
        <v/>
      </c>
      <c r="H1809" s="87">
        <f>IF(G1809="","",MAX(0,G1809-F1809))</f>
        <v/>
      </c>
      <c r="I1809" s="95" t="n"/>
      <c r="J1809" s="87">
        <f>IF(D1809="","",IFERROR(INDEX(Eng_PAR,MATCH(D1809,Eng_Label,0)),""))</f>
        <v/>
      </c>
      <c r="K1809" s="97">
        <f>IF(OR(F1809="",J1809=""),"",F1809-J1809)</f>
        <v/>
      </c>
      <c r="L1809" s="86">
        <f>IF(OR(F1809="",J1809="",N(J1809)=0),"",IF(F1809/J1809&lt;=cfg_Crit,"CRITICAL",IF(F1809/J1809&lt;=cfg_Low,"LOW","OK")))</f>
        <v/>
      </c>
      <c r="M1809" s="98">
        <f>IF(B1809="","",DATE(YEAR(B1809),MONTH(B1809),1))</f>
        <v/>
      </c>
      <c r="N1809" s="86">
        <f>IF(OR(B1809="",D1809=""),"","CNT-"&amp;TEXT(ROW()-5,"00000"))</f>
        <v/>
      </c>
      <c r="O1809" s="86">
        <f>IF(P1809="","",D1809&amp;"|"&amp;P1809)</f>
        <v/>
      </c>
      <c r="P1809" s="86">
        <f>IF(OR(D1809="",F1809=""),"",COUNTIFS($D$6:D1809,D1809,$F$6:F1809,"&lt;&gt;"))</f>
        <v/>
      </c>
    </row>
    <row r="1810" ht="20" customHeight="1">
      <c r="B1810" s="93" t="n"/>
      <c r="C1810" s="94">
        <f>IF(B1810="","",WEEKNUM(B1810,21))</f>
        <v/>
      </c>
      <c r="D1810" s="95" t="n"/>
      <c r="E1810" s="86">
        <f>IF(D1810="","",IFERROR(INDEX(Eng_Item,MATCH(D1810,Eng_Label,0)),"not in list"))</f>
        <v/>
      </c>
      <c r="F1810" s="96" t="n"/>
      <c r="G1810" s="87">
        <f>IF(OR(P1810="",N(P1810)&lt;=1),"",INDEX($F$6:$F$3005,MATCH(D1810&amp;"|"&amp;(P1810-1),$O$6:$O$3005,0)))</f>
        <v/>
      </c>
      <c r="H1810" s="87">
        <f>IF(G1810="","",MAX(0,G1810-F1810))</f>
        <v/>
      </c>
      <c r="I1810" s="95" t="n"/>
      <c r="J1810" s="87">
        <f>IF(D1810="","",IFERROR(INDEX(Eng_PAR,MATCH(D1810,Eng_Label,0)),""))</f>
        <v/>
      </c>
      <c r="K1810" s="97">
        <f>IF(OR(F1810="",J1810=""),"",F1810-J1810)</f>
        <v/>
      </c>
      <c r="L1810" s="86">
        <f>IF(OR(F1810="",J1810="",N(J1810)=0),"",IF(F1810/J1810&lt;=cfg_Crit,"CRITICAL",IF(F1810/J1810&lt;=cfg_Low,"LOW","OK")))</f>
        <v/>
      </c>
      <c r="M1810" s="98">
        <f>IF(B1810="","",DATE(YEAR(B1810),MONTH(B1810),1))</f>
        <v/>
      </c>
      <c r="N1810" s="86">
        <f>IF(OR(B1810="",D1810=""),"","CNT-"&amp;TEXT(ROW()-5,"00000"))</f>
        <v/>
      </c>
      <c r="O1810" s="86">
        <f>IF(P1810="","",D1810&amp;"|"&amp;P1810)</f>
        <v/>
      </c>
      <c r="P1810" s="86">
        <f>IF(OR(D1810="",F1810=""),"",COUNTIFS($D$6:D1810,D1810,$F$6:F1810,"&lt;&gt;"))</f>
        <v/>
      </c>
    </row>
    <row r="1811" ht="20" customHeight="1">
      <c r="B1811" s="93" t="n"/>
      <c r="C1811" s="94">
        <f>IF(B1811="","",WEEKNUM(B1811,21))</f>
        <v/>
      </c>
      <c r="D1811" s="95" t="n"/>
      <c r="E1811" s="86">
        <f>IF(D1811="","",IFERROR(INDEX(Eng_Item,MATCH(D1811,Eng_Label,0)),"not in list"))</f>
        <v/>
      </c>
      <c r="F1811" s="96" t="n"/>
      <c r="G1811" s="87">
        <f>IF(OR(P1811="",N(P1811)&lt;=1),"",INDEX($F$6:$F$3005,MATCH(D1811&amp;"|"&amp;(P1811-1),$O$6:$O$3005,0)))</f>
        <v/>
      </c>
      <c r="H1811" s="87">
        <f>IF(G1811="","",MAX(0,G1811-F1811))</f>
        <v/>
      </c>
      <c r="I1811" s="95" t="n"/>
      <c r="J1811" s="87">
        <f>IF(D1811="","",IFERROR(INDEX(Eng_PAR,MATCH(D1811,Eng_Label,0)),""))</f>
        <v/>
      </c>
      <c r="K1811" s="97">
        <f>IF(OR(F1811="",J1811=""),"",F1811-J1811)</f>
        <v/>
      </c>
      <c r="L1811" s="86">
        <f>IF(OR(F1811="",J1811="",N(J1811)=0),"",IF(F1811/J1811&lt;=cfg_Crit,"CRITICAL",IF(F1811/J1811&lt;=cfg_Low,"LOW","OK")))</f>
        <v/>
      </c>
      <c r="M1811" s="98">
        <f>IF(B1811="","",DATE(YEAR(B1811),MONTH(B1811),1))</f>
        <v/>
      </c>
      <c r="N1811" s="86">
        <f>IF(OR(B1811="",D1811=""),"","CNT-"&amp;TEXT(ROW()-5,"00000"))</f>
        <v/>
      </c>
      <c r="O1811" s="86">
        <f>IF(P1811="","",D1811&amp;"|"&amp;P1811)</f>
        <v/>
      </c>
      <c r="P1811" s="86">
        <f>IF(OR(D1811="",F1811=""),"",COUNTIFS($D$6:D1811,D1811,$F$6:F1811,"&lt;&gt;"))</f>
        <v/>
      </c>
    </row>
    <row r="1812" ht="20" customHeight="1">
      <c r="B1812" s="93" t="n"/>
      <c r="C1812" s="94">
        <f>IF(B1812="","",WEEKNUM(B1812,21))</f>
        <v/>
      </c>
      <c r="D1812" s="95" t="n"/>
      <c r="E1812" s="86">
        <f>IF(D1812="","",IFERROR(INDEX(Eng_Item,MATCH(D1812,Eng_Label,0)),"not in list"))</f>
        <v/>
      </c>
      <c r="F1812" s="96" t="n"/>
      <c r="G1812" s="87">
        <f>IF(OR(P1812="",N(P1812)&lt;=1),"",INDEX($F$6:$F$3005,MATCH(D1812&amp;"|"&amp;(P1812-1),$O$6:$O$3005,0)))</f>
        <v/>
      </c>
      <c r="H1812" s="87">
        <f>IF(G1812="","",MAX(0,G1812-F1812))</f>
        <v/>
      </c>
      <c r="I1812" s="95" t="n"/>
      <c r="J1812" s="87">
        <f>IF(D1812="","",IFERROR(INDEX(Eng_PAR,MATCH(D1812,Eng_Label,0)),""))</f>
        <v/>
      </c>
      <c r="K1812" s="97">
        <f>IF(OR(F1812="",J1812=""),"",F1812-J1812)</f>
        <v/>
      </c>
      <c r="L1812" s="86">
        <f>IF(OR(F1812="",J1812="",N(J1812)=0),"",IF(F1812/J1812&lt;=cfg_Crit,"CRITICAL",IF(F1812/J1812&lt;=cfg_Low,"LOW","OK")))</f>
        <v/>
      </c>
      <c r="M1812" s="98">
        <f>IF(B1812="","",DATE(YEAR(B1812),MONTH(B1812),1))</f>
        <v/>
      </c>
      <c r="N1812" s="86">
        <f>IF(OR(B1812="",D1812=""),"","CNT-"&amp;TEXT(ROW()-5,"00000"))</f>
        <v/>
      </c>
      <c r="O1812" s="86">
        <f>IF(P1812="","",D1812&amp;"|"&amp;P1812)</f>
        <v/>
      </c>
      <c r="P1812" s="86">
        <f>IF(OR(D1812="",F1812=""),"",COUNTIFS($D$6:D1812,D1812,$F$6:F1812,"&lt;&gt;"))</f>
        <v/>
      </c>
    </row>
    <row r="1813" ht="20" customHeight="1">
      <c r="B1813" s="93" t="n"/>
      <c r="C1813" s="94">
        <f>IF(B1813="","",WEEKNUM(B1813,21))</f>
        <v/>
      </c>
      <c r="D1813" s="95" t="n"/>
      <c r="E1813" s="86">
        <f>IF(D1813="","",IFERROR(INDEX(Eng_Item,MATCH(D1813,Eng_Label,0)),"not in list"))</f>
        <v/>
      </c>
      <c r="F1813" s="96" t="n"/>
      <c r="G1813" s="87">
        <f>IF(OR(P1813="",N(P1813)&lt;=1),"",INDEX($F$6:$F$3005,MATCH(D1813&amp;"|"&amp;(P1813-1),$O$6:$O$3005,0)))</f>
        <v/>
      </c>
      <c r="H1813" s="87">
        <f>IF(G1813="","",MAX(0,G1813-F1813))</f>
        <v/>
      </c>
      <c r="I1813" s="95" t="n"/>
      <c r="J1813" s="87">
        <f>IF(D1813="","",IFERROR(INDEX(Eng_PAR,MATCH(D1813,Eng_Label,0)),""))</f>
        <v/>
      </c>
      <c r="K1813" s="97">
        <f>IF(OR(F1813="",J1813=""),"",F1813-J1813)</f>
        <v/>
      </c>
      <c r="L1813" s="86">
        <f>IF(OR(F1813="",J1813="",N(J1813)=0),"",IF(F1813/J1813&lt;=cfg_Crit,"CRITICAL",IF(F1813/J1813&lt;=cfg_Low,"LOW","OK")))</f>
        <v/>
      </c>
      <c r="M1813" s="98">
        <f>IF(B1813="","",DATE(YEAR(B1813),MONTH(B1813),1))</f>
        <v/>
      </c>
      <c r="N1813" s="86">
        <f>IF(OR(B1813="",D1813=""),"","CNT-"&amp;TEXT(ROW()-5,"00000"))</f>
        <v/>
      </c>
      <c r="O1813" s="86">
        <f>IF(P1813="","",D1813&amp;"|"&amp;P1813)</f>
        <v/>
      </c>
      <c r="P1813" s="86">
        <f>IF(OR(D1813="",F1813=""),"",COUNTIFS($D$6:D1813,D1813,$F$6:F1813,"&lt;&gt;"))</f>
        <v/>
      </c>
    </row>
    <row r="1814" ht="20" customHeight="1">
      <c r="B1814" s="93" t="n"/>
      <c r="C1814" s="94">
        <f>IF(B1814="","",WEEKNUM(B1814,21))</f>
        <v/>
      </c>
      <c r="D1814" s="95" t="n"/>
      <c r="E1814" s="86">
        <f>IF(D1814="","",IFERROR(INDEX(Eng_Item,MATCH(D1814,Eng_Label,0)),"not in list"))</f>
        <v/>
      </c>
      <c r="F1814" s="96" t="n"/>
      <c r="G1814" s="87">
        <f>IF(OR(P1814="",N(P1814)&lt;=1),"",INDEX($F$6:$F$3005,MATCH(D1814&amp;"|"&amp;(P1814-1),$O$6:$O$3005,0)))</f>
        <v/>
      </c>
      <c r="H1814" s="87">
        <f>IF(G1814="","",MAX(0,G1814-F1814))</f>
        <v/>
      </c>
      <c r="I1814" s="95" t="n"/>
      <c r="J1814" s="87">
        <f>IF(D1814="","",IFERROR(INDEX(Eng_PAR,MATCH(D1814,Eng_Label,0)),""))</f>
        <v/>
      </c>
      <c r="K1814" s="97">
        <f>IF(OR(F1814="",J1814=""),"",F1814-J1814)</f>
        <v/>
      </c>
      <c r="L1814" s="86">
        <f>IF(OR(F1814="",J1814="",N(J1814)=0),"",IF(F1814/J1814&lt;=cfg_Crit,"CRITICAL",IF(F1814/J1814&lt;=cfg_Low,"LOW","OK")))</f>
        <v/>
      </c>
      <c r="M1814" s="98">
        <f>IF(B1814="","",DATE(YEAR(B1814),MONTH(B1814),1))</f>
        <v/>
      </c>
      <c r="N1814" s="86">
        <f>IF(OR(B1814="",D1814=""),"","CNT-"&amp;TEXT(ROW()-5,"00000"))</f>
        <v/>
      </c>
      <c r="O1814" s="86">
        <f>IF(P1814="","",D1814&amp;"|"&amp;P1814)</f>
        <v/>
      </c>
      <c r="P1814" s="86">
        <f>IF(OR(D1814="",F1814=""),"",COUNTIFS($D$6:D1814,D1814,$F$6:F1814,"&lt;&gt;"))</f>
        <v/>
      </c>
    </row>
    <row r="1815" ht="20" customHeight="1">
      <c r="B1815" s="93" t="n"/>
      <c r="C1815" s="94">
        <f>IF(B1815="","",WEEKNUM(B1815,21))</f>
        <v/>
      </c>
      <c r="D1815" s="95" t="n"/>
      <c r="E1815" s="86">
        <f>IF(D1815="","",IFERROR(INDEX(Eng_Item,MATCH(D1815,Eng_Label,0)),"not in list"))</f>
        <v/>
      </c>
      <c r="F1815" s="96" t="n"/>
      <c r="G1815" s="87">
        <f>IF(OR(P1815="",N(P1815)&lt;=1),"",INDEX($F$6:$F$3005,MATCH(D1815&amp;"|"&amp;(P1815-1),$O$6:$O$3005,0)))</f>
        <v/>
      </c>
      <c r="H1815" s="87">
        <f>IF(G1815="","",MAX(0,G1815-F1815))</f>
        <v/>
      </c>
      <c r="I1815" s="95" t="n"/>
      <c r="J1815" s="87">
        <f>IF(D1815="","",IFERROR(INDEX(Eng_PAR,MATCH(D1815,Eng_Label,0)),""))</f>
        <v/>
      </c>
      <c r="K1815" s="97">
        <f>IF(OR(F1815="",J1815=""),"",F1815-J1815)</f>
        <v/>
      </c>
      <c r="L1815" s="86">
        <f>IF(OR(F1815="",J1815="",N(J1815)=0),"",IF(F1815/J1815&lt;=cfg_Crit,"CRITICAL",IF(F1815/J1815&lt;=cfg_Low,"LOW","OK")))</f>
        <v/>
      </c>
      <c r="M1815" s="98">
        <f>IF(B1815="","",DATE(YEAR(B1815),MONTH(B1815),1))</f>
        <v/>
      </c>
      <c r="N1815" s="86">
        <f>IF(OR(B1815="",D1815=""),"","CNT-"&amp;TEXT(ROW()-5,"00000"))</f>
        <v/>
      </c>
      <c r="O1815" s="86">
        <f>IF(P1815="","",D1815&amp;"|"&amp;P1815)</f>
        <v/>
      </c>
      <c r="P1815" s="86">
        <f>IF(OR(D1815="",F1815=""),"",COUNTIFS($D$6:D1815,D1815,$F$6:F1815,"&lt;&gt;"))</f>
        <v/>
      </c>
    </row>
    <row r="1816" ht="20" customHeight="1">
      <c r="B1816" s="93" t="n"/>
      <c r="C1816" s="94">
        <f>IF(B1816="","",WEEKNUM(B1816,21))</f>
        <v/>
      </c>
      <c r="D1816" s="95" t="n"/>
      <c r="E1816" s="86">
        <f>IF(D1816="","",IFERROR(INDEX(Eng_Item,MATCH(D1816,Eng_Label,0)),"not in list"))</f>
        <v/>
      </c>
      <c r="F1816" s="96" t="n"/>
      <c r="G1816" s="87">
        <f>IF(OR(P1816="",N(P1816)&lt;=1),"",INDEX($F$6:$F$3005,MATCH(D1816&amp;"|"&amp;(P1816-1),$O$6:$O$3005,0)))</f>
        <v/>
      </c>
      <c r="H1816" s="87">
        <f>IF(G1816="","",MAX(0,G1816-F1816))</f>
        <v/>
      </c>
      <c r="I1816" s="95" t="n"/>
      <c r="J1816" s="87">
        <f>IF(D1816="","",IFERROR(INDEX(Eng_PAR,MATCH(D1816,Eng_Label,0)),""))</f>
        <v/>
      </c>
      <c r="K1816" s="97">
        <f>IF(OR(F1816="",J1816=""),"",F1816-J1816)</f>
        <v/>
      </c>
      <c r="L1816" s="86">
        <f>IF(OR(F1816="",J1816="",N(J1816)=0),"",IF(F1816/J1816&lt;=cfg_Crit,"CRITICAL",IF(F1816/J1816&lt;=cfg_Low,"LOW","OK")))</f>
        <v/>
      </c>
      <c r="M1816" s="98">
        <f>IF(B1816="","",DATE(YEAR(B1816),MONTH(B1816),1))</f>
        <v/>
      </c>
      <c r="N1816" s="86">
        <f>IF(OR(B1816="",D1816=""),"","CNT-"&amp;TEXT(ROW()-5,"00000"))</f>
        <v/>
      </c>
      <c r="O1816" s="86">
        <f>IF(P1816="","",D1816&amp;"|"&amp;P1816)</f>
        <v/>
      </c>
      <c r="P1816" s="86">
        <f>IF(OR(D1816="",F1816=""),"",COUNTIFS($D$6:D1816,D1816,$F$6:F1816,"&lt;&gt;"))</f>
        <v/>
      </c>
    </row>
    <row r="1817" ht="20" customHeight="1">
      <c r="B1817" s="93" t="n"/>
      <c r="C1817" s="94">
        <f>IF(B1817="","",WEEKNUM(B1817,21))</f>
        <v/>
      </c>
      <c r="D1817" s="95" t="n"/>
      <c r="E1817" s="86">
        <f>IF(D1817="","",IFERROR(INDEX(Eng_Item,MATCH(D1817,Eng_Label,0)),"not in list"))</f>
        <v/>
      </c>
      <c r="F1817" s="96" t="n"/>
      <c r="G1817" s="87">
        <f>IF(OR(P1817="",N(P1817)&lt;=1),"",INDEX($F$6:$F$3005,MATCH(D1817&amp;"|"&amp;(P1817-1),$O$6:$O$3005,0)))</f>
        <v/>
      </c>
      <c r="H1817" s="87">
        <f>IF(G1817="","",MAX(0,G1817-F1817))</f>
        <v/>
      </c>
      <c r="I1817" s="95" t="n"/>
      <c r="J1817" s="87">
        <f>IF(D1817="","",IFERROR(INDEX(Eng_PAR,MATCH(D1817,Eng_Label,0)),""))</f>
        <v/>
      </c>
      <c r="K1817" s="97">
        <f>IF(OR(F1817="",J1817=""),"",F1817-J1817)</f>
        <v/>
      </c>
      <c r="L1817" s="86">
        <f>IF(OR(F1817="",J1817="",N(J1817)=0),"",IF(F1817/J1817&lt;=cfg_Crit,"CRITICAL",IF(F1817/J1817&lt;=cfg_Low,"LOW","OK")))</f>
        <v/>
      </c>
      <c r="M1817" s="98">
        <f>IF(B1817="","",DATE(YEAR(B1817),MONTH(B1817),1))</f>
        <v/>
      </c>
      <c r="N1817" s="86">
        <f>IF(OR(B1817="",D1817=""),"","CNT-"&amp;TEXT(ROW()-5,"00000"))</f>
        <v/>
      </c>
      <c r="O1817" s="86">
        <f>IF(P1817="","",D1817&amp;"|"&amp;P1817)</f>
        <v/>
      </c>
      <c r="P1817" s="86">
        <f>IF(OR(D1817="",F1817=""),"",COUNTIFS($D$6:D1817,D1817,$F$6:F1817,"&lt;&gt;"))</f>
        <v/>
      </c>
    </row>
    <row r="1818" ht="20" customHeight="1">
      <c r="B1818" s="93" t="n"/>
      <c r="C1818" s="94">
        <f>IF(B1818="","",WEEKNUM(B1818,21))</f>
        <v/>
      </c>
      <c r="D1818" s="95" t="n"/>
      <c r="E1818" s="86">
        <f>IF(D1818="","",IFERROR(INDEX(Eng_Item,MATCH(D1818,Eng_Label,0)),"not in list"))</f>
        <v/>
      </c>
      <c r="F1818" s="96" t="n"/>
      <c r="G1818" s="87">
        <f>IF(OR(P1818="",N(P1818)&lt;=1),"",INDEX($F$6:$F$3005,MATCH(D1818&amp;"|"&amp;(P1818-1),$O$6:$O$3005,0)))</f>
        <v/>
      </c>
      <c r="H1818" s="87">
        <f>IF(G1818="","",MAX(0,G1818-F1818))</f>
        <v/>
      </c>
      <c r="I1818" s="95" t="n"/>
      <c r="J1818" s="87">
        <f>IF(D1818="","",IFERROR(INDEX(Eng_PAR,MATCH(D1818,Eng_Label,0)),""))</f>
        <v/>
      </c>
      <c r="K1818" s="97">
        <f>IF(OR(F1818="",J1818=""),"",F1818-J1818)</f>
        <v/>
      </c>
      <c r="L1818" s="86">
        <f>IF(OR(F1818="",J1818="",N(J1818)=0),"",IF(F1818/J1818&lt;=cfg_Crit,"CRITICAL",IF(F1818/J1818&lt;=cfg_Low,"LOW","OK")))</f>
        <v/>
      </c>
      <c r="M1818" s="98">
        <f>IF(B1818="","",DATE(YEAR(B1818),MONTH(B1818),1))</f>
        <v/>
      </c>
      <c r="N1818" s="86">
        <f>IF(OR(B1818="",D1818=""),"","CNT-"&amp;TEXT(ROW()-5,"00000"))</f>
        <v/>
      </c>
      <c r="O1818" s="86">
        <f>IF(P1818="","",D1818&amp;"|"&amp;P1818)</f>
        <v/>
      </c>
      <c r="P1818" s="86">
        <f>IF(OR(D1818="",F1818=""),"",COUNTIFS($D$6:D1818,D1818,$F$6:F1818,"&lt;&gt;"))</f>
        <v/>
      </c>
    </row>
    <row r="1819" ht="20" customHeight="1">
      <c r="B1819" s="93" t="n"/>
      <c r="C1819" s="94">
        <f>IF(B1819="","",WEEKNUM(B1819,21))</f>
        <v/>
      </c>
      <c r="D1819" s="95" t="n"/>
      <c r="E1819" s="86">
        <f>IF(D1819="","",IFERROR(INDEX(Eng_Item,MATCH(D1819,Eng_Label,0)),"not in list"))</f>
        <v/>
      </c>
      <c r="F1819" s="96" t="n"/>
      <c r="G1819" s="87">
        <f>IF(OR(P1819="",N(P1819)&lt;=1),"",INDEX($F$6:$F$3005,MATCH(D1819&amp;"|"&amp;(P1819-1),$O$6:$O$3005,0)))</f>
        <v/>
      </c>
      <c r="H1819" s="87">
        <f>IF(G1819="","",MAX(0,G1819-F1819))</f>
        <v/>
      </c>
      <c r="I1819" s="95" t="n"/>
      <c r="J1819" s="87">
        <f>IF(D1819="","",IFERROR(INDEX(Eng_PAR,MATCH(D1819,Eng_Label,0)),""))</f>
        <v/>
      </c>
      <c r="K1819" s="97">
        <f>IF(OR(F1819="",J1819=""),"",F1819-J1819)</f>
        <v/>
      </c>
      <c r="L1819" s="86">
        <f>IF(OR(F1819="",J1819="",N(J1819)=0),"",IF(F1819/J1819&lt;=cfg_Crit,"CRITICAL",IF(F1819/J1819&lt;=cfg_Low,"LOW","OK")))</f>
        <v/>
      </c>
      <c r="M1819" s="98">
        <f>IF(B1819="","",DATE(YEAR(B1819),MONTH(B1819),1))</f>
        <v/>
      </c>
      <c r="N1819" s="86">
        <f>IF(OR(B1819="",D1819=""),"","CNT-"&amp;TEXT(ROW()-5,"00000"))</f>
        <v/>
      </c>
      <c r="O1819" s="86">
        <f>IF(P1819="","",D1819&amp;"|"&amp;P1819)</f>
        <v/>
      </c>
      <c r="P1819" s="86">
        <f>IF(OR(D1819="",F1819=""),"",COUNTIFS($D$6:D1819,D1819,$F$6:F1819,"&lt;&gt;"))</f>
        <v/>
      </c>
    </row>
    <row r="1820" ht="20" customHeight="1">
      <c r="B1820" s="93" t="n"/>
      <c r="C1820" s="94">
        <f>IF(B1820="","",WEEKNUM(B1820,21))</f>
        <v/>
      </c>
      <c r="D1820" s="95" t="n"/>
      <c r="E1820" s="86">
        <f>IF(D1820="","",IFERROR(INDEX(Eng_Item,MATCH(D1820,Eng_Label,0)),"not in list"))</f>
        <v/>
      </c>
      <c r="F1820" s="96" t="n"/>
      <c r="G1820" s="87">
        <f>IF(OR(P1820="",N(P1820)&lt;=1),"",INDEX($F$6:$F$3005,MATCH(D1820&amp;"|"&amp;(P1820-1),$O$6:$O$3005,0)))</f>
        <v/>
      </c>
      <c r="H1820" s="87">
        <f>IF(G1820="","",MAX(0,G1820-F1820))</f>
        <v/>
      </c>
      <c r="I1820" s="95" t="n"/>
      <c r="J1820" s="87">
        <f>IF(D1820="","",IFERROR(INDEX(Eng_PAR,MATCH(D1820,Eng_Label,0)),""))</f>
        <v/>
      </c>
      <c r="K1820" s="97">
        <f>IF(OR(F1820="",J1820=""),"",F1820-J1820)</f>
        <v/>
      </c>
      <c r="L1820" s="86">
        <f>IF(OR(F1820="",J1820="",N(J1820)=0),"",IF(F1820/J1820&lt;=cfg_Crit,"CRITICAL",IF(F1820/J1820&lt;=cfg_Low,"LOW","OK")))</f>
        <v/>
      </c>
      <c r="M1820" s="98">
        <f>IF(B1820="","",DATE(YEAR(B1820),MONTH(B1820),1))</f>
        <v/>
      </c>
      <c r="N1820" s="86">
        <f>IF(OR(B1820="",D1820=""),"","CNT-"&amp;TEXT(ROW()-5,"00000"))</f>
        <v/>
      </c>
      <c r="O1820" s="86">
        <f>IF(P1820="","",D1820&amp;"|"&amp;P1820)</f>
        <v/>
      </c>
      <c r="P1820" s="86">
        <f>IF(OR(D1820="",F1820=""),"",COUNTIFS($D$6:D1820,D1820,$F$6:F1820,"&lt;&gt;"))</f>
        <v/>
      </c>
    </row>
    <row r="1821" ht="20" customHeight="1">
      <c r="B1821" s="93" t="n"/>
      <c r="C1821" s="94">
        <f>IF(B1821="","",WEEKNUM(B1821,21))</f>
        <v/>
      </c>
      <c r="D1821" s="95" t="n"/>
      <c r="E1821" s="86">
        <f>IF(D1821="","",IFERROR(INDEX(Eng_Item,MATCH(D1821,Eng_Label,0)),"not in list"))</f>
        <v/>
      </c>
      <c r="F1821" s="96" t="n"/>
      <c r="G1821" s="87">
        <f>IF(OR(P1821="",N(P1821)&lt;=1),"",INDEX($F$6:$F$3005,MATCH(D1821&amp;"|"&amp;(P1821-1),$O$6:$O$3005,0)))</f>
        <v/>
      </c>
      <c r="H1821" s="87">
        <f>IF(G1821="","",MAX(0,G1821-F1821))</f>
        <v/>
      </c>
      <c r="I1821" s="95" t="n"/>
      <c r="J1821" s="87">
        <f>IF(D1821="","",IFERROR(INDEX(Eng_PAR,MATCH(D1821,Eng_Label,0)),""))</f>
        <v/>
      </c>
      <c r="K1821" s="97">
        <f>IF(OR(F1821="",J1821=""),"",F1821-J1821)</f>
        <v/>
      </c>
      <c r="L1821" s="86">
        <f>IF(OR(F1821="",J1821="",N(J1821)=0),"",IF(F1821/J1821&lt;=cfg_Crit,"CRITICAL",IF(F1821/J1821&lt;=cfg_Low,"LOW","OK")))</f>
        <v/>
      </c>
      <c r="M1821" s="98">
        <f>IF(B1821="","",DATE(YEAR(B1821),MONTH(B1821),1))</f>
        <v/>
      </c>
      <c r="N1821" s="86">
        <f>IF(OR(B1821="",D1821=""),"","CNT-"&amp;TEXT(ROW()-5,"00000"))</f>
        <v/>
      </c>
      <c r="O1821" s="86">
        <f>IF(P1821="","",D1821&amp;"|"&amp;P1821)</f>
        <v/>
      </c>
      <c r="P1821" s="86">
        <f>IF(OR(D1821="",F1821=""),"",COUNTIFS($D$6:D1821,D1821,$F$6:F1821,"&lt;&gt;"))</f>
        <v/>
      </c>
    </row>
    <row r="1822" ht="20" customHeight="1">
      <c r="B1822" s="93" t="n"/>
      <c r="C1822" s="94">
        <f>IF(B1822="","",WEEKNUM(B1822,21))</f>
        <v/>
      </c>
      <c r="D1822" s="95" t="n"/>
      <c r="E1822" s="86">
        <f>IF(D1822="","",IFERROR(INDEX(Eng_Item,MATCH(D1822,Eng_Label,0)),"not in list"))</f>
        <v/>
      </c>
      <c r="F1822" s="96" t="n"/>
      <c r="G1822" s="87">
        <f>IF(OR(P1822="",N(P1822)&lt;=1),"",INDEX($F$6:$F$3005,MATCH(D1822&amp;"|"&amp;(P1822-1),$O$6:$O$3005,0)))</f>
        <v/>
      </c>
      <c r="H1822" s="87">
        <f>IF(G1822="","",MAX(0,G1822-F1822))</f>
        <v/>
      </c>
      <c r="I1822" s="95" t="n"/>
      <c r="J1822" s="87">
        <f>IF(D1822="","",IFERROR(INDEX(Eng_PAR,MATCH(D1822,Eng_Label,0)),""))</f>
        <v/>
      </c>
      <c r="K1822" s="97">
        <f>IF(OR(F1822="",J1822=""),"",F1822-J1822)</f>
        <v/>
      </c>
      <c r="L1822" s="86">
        <f>IF(OR(F1822="",J1822="",N(J1822)=0),"",IF(F1822/J1822&lt;=cfg_Crit,"CRITICAL",IF(F1822/J1822&lt;=cfg_Low,"LOW","OK")))</f>
        <v/>
      </c>
      <c r="M1822" s="98">
        <f>IF(B1822="","",DATE(YEAR(B1822),MONTH(B1822),1))</f>
        <v/>
      </c>
      <c r="N1822" s="86">
        <f>IF(OR(B1822="",D1822=""),"","CNT-"&amp;TEXT(ROW()-5,"00000"))</f>
        <v/>
      </c>
      <c r="O1822" s="86">
        <f>IF(P1822="","",D1822&amp;"|"&amp;P1822)</f>
        <v/>
      </c>
      <c r="P1822" s="86">
        <f>IF(OR(D1822="",F1822=""),"",COUNTIFS($D$6:D1822,D1822,$F$6:F1822,"&lt;&gt;"))</f>
        <v/>
      </c>
    </row>
    <row r="1823" ht="20" customHeight="1">
      <c r="B1823" s="93" t="n"/>
      <c r="C1823" s="94">
        <f>IF(B1823="","",WEEKNUM(B1823,21))</f>
        <v/>
      </c>
      <c r="D1823" s="95" t="n"/>
      <c r="E1823" s="86">
        <f>IF(D1823="","",IFERROR(INDEX(Eng_Item,MATCH(D1823,Eng_Label,0)),"not in list"))</f>
        <v/>
      </c>
      <c r="F1823" s="96" t="n"/>
      <c r="G1823" s="87">
        <f>IF(OR(P1823="",N(P1823)&lt;=1),"",INDEX($F$6:$F$3005,MATCH(D1823&amp;"|"&amp;(P1823-1),$O$6:$O$3005,0)))</f>
        <v/>
      </c>
      <c r="H1823" s="87">
        <f>IF(G1823="","",MAX(0,G1823-F1823))</f>
        <v/>
      </c>
      <c r="I1823" s="95" t="n"/>
      <c r="J1823" s="87">
        <f>IF(D1823="","",IFERROR(INDEX(Eng_PAR,MATCH(D1823,Eng_Label,0)),""))</f>
        <v/>
      </c>
      <c r="K1823" s="97">
        <f>IF(OR(F1823="",J1823=""),"",F1823-J1823)</f>
        <v/>
      </c>
      <c r="L1823" s="86">
        <f>IF(OR(F1823="",J1823="",N(J1823)=0),"",IF(F1823/J1823&lt;=cfg_Crit,"CRITICAL",IF(F1823/J1823&lt;=cfg_Low,"LOW","OK")))</f>
        <v/>
      </c>
      <c r="M1823" s="98">
        <f>IF(B1823="","",DATE(YEAR(B1823),MONTH(B1823),1))</f>
        <v/>
      </c>
      <c r="N1823" s="86">
        <f>IF(OR(B1823="",D1823=""),"","CNT-"&amp;TEXT(ROW()-5,"00000"))</f>
        <v/>
      </c>
      <c r="O1823" s="86">
        <f>IF(P1823="","",D1823&amp;"|"&amp;P1823)</f>
        <v/>
      </c>
      <c r="P1823" s="86">
        <f>IF(OR(D1823="",F1823=""),"",COUNTIFS($D$6:D1823,D1823,$F$6:F1823,"&lt;&gt;"))</f>
        <v/>
      </c>
    </row>
    <row r="1824" ht="20" customHeight="1">
      <c r="B1824" s="93" t="n"/>
      <c r="C1824" s="94">
        <f>IF(B1824="","",WEEKNUM(B1824,21))</f>
        <v/>
      </c>
      <c r="D1824" s="95" t="n"/>
      <c r="E1824" s="86">
        <f>IF(D1824="","",IFERROR(INDEX(Eng_Item,MATCH(D1824,Eng_Label,0)),"not in list"))</f>
        <v/>
      </c>
      <c r="F1824" s="96" t="n"/>
      <c r="G1824" s="87">
        <f>IF(OR(P1824="",N(P1824)&lt;=1),"",INDEX($F$6:$F$3005,MATCH(D1824&amp;"|"&amp;(P1824-1),$O$6:$O$3005,0)))</f>
        <v/>
      </c>
      <c r="H1824" s="87">
        <f>IF(G1824="","",MAX(0,G1824-F1824))</f>
        <v/>
      </c>
      <c r="I1824" s="95" t="n"/>
      <c r="J1824" s="87">
        <f>IF(D1824="","",IFERROR(INDEX(Eng_PAR,MATCH(D1824,Eng_Label,0)),""))</f>
        <v/>
      </c>
      <c r="K1824" s="97">
        <f>IF(OR(F1824="",J1824=""),"",F1824-J1824)</f>
        <v/>
      </c>
      <c r="L1824" s="86">
        <f>IF(OR(F1824="",J1824="",N(J1824)=0),"",IF(F1824/J1824&lt;=cfg_Crit,"CRITICAL",IF(F1824/J1824&lt;=cfg_Low,"LOW","OK")))</f>
        <v/>
      </c>
      <c r="M1824" s="98">
        <f>IF(B1824="","",DATE(YEAR(B1824),MONTH(B1824),1))</f>
        <v/>
      </c>
      <c r="N1824" s="86">
        <f>IF(OR(B1824="",D1824=""),"","CNT-"&amp;TEXT(ROW()-5,"00000"))</f>
        <v/>
      </c>
      <c r="O1824" s="86">
        <f>IF(P1824="","",D1824&amp;"|"&amp;P1824)</f>
        <v/>
      </c>
      <c r="P1824" s="86">
        <f>IF(OR(D1824="",F1824=""),"",COUNTIFS($D$6:D1824,D1824,$F$6:F1824,"&lt;&gt;"))</f>
        <v/>
      </c>
    </row>
    <row r="1825" ht="20" customHeight="1">
      <c r="B1825" s="93" t="n"/>
      <c r="C1825" s="94">
        <f>IF(B1825="","",WEEKNUM(B1825,21))</f>
        <v/>
      </c>
      <c r="D1825" s="95" t="n"/>
      <c r="E1825" s="86">
        <f>IF(D1825="","",IFERROR(INDEX(Eng_Item,MATCH(D1825,Eng_Label,0)),"not in list"))</f>
        <v/>
      </c>
      <c r="F1825" s="96" t="n"/>
      <c r="G1825" s="87">
        <f>IF(OR(P1825="",N(P1825)&lt;=1),"",INDEX($F$6:$F$3005,MATCH(D1825&amp;"|"&amp;(P1825-1),$O$6:$O$3005,0)))</f>
        <v/>
      </c>
      <c r="H1825" s="87">
        <f>IF(G1825="","",MAX(0,G1825-F1825))</f>
        <v/>
      </c>
      <c r="I1825" s="95" t="n"/>
      <c r="J1825" s="87">
        <f>IF(D1825="","",IFERROR(INDEX(Eng_PAR,MATCH(D1825,Eng_Label,0)),""))</f>
        <v/>
      </c>
      <c r="K1825" s="97">
        <f>IF(OR(F1825="",J1825=""),"",F1825-J1825)</f>
        <v/>
      </c>
      <c r="L1825" s="86">
        <f>IF(OR(F1825="",J1825="",N(J1825)=0),"",IF(F1825/J1825&lt;=cfg_Crit,"CRITICAL",IF(F1825/J1825&lt;=cfg_Low,"LOW","OK")))</f>
        <v/>
      </c>
      <c r="M1825" s="98">
        <f>IF(B1825="","",DATE(YEAR(B1825),MONTH(B1825),1))</f>
        <v/>
      </c>
      <c r="N1825" s="86">
        <f>IF(OR(B1825="",D1825=""),"","CNT-"&amp;TEXT(ROW()-5,"00000"))</f>
        <v/>
      </c>
      <c r="O1825" s="86">
        <f>IF(P1825="","",D1825&amp;"|"&amp;P1825)</f>
        <v/>
      </c>
      <c r="P1825" s="86">
        <f>IF(OR(D1825="",F1825=""),"",COUNTIFS($D$6:D1825,D1825,$F$6:F1825,"&lt;&gt;"))</f>
        <v/>
      </c>
    </row>
    <row r="1826" ht="20" customHeight="1">
      <c r="B1826" s="93" t="n"/>
      <c r="C1826" s="94">
        <f>IF(B1826="","",WEEKNUM(B1826,21))</f>
        <v/>
      </c>
      <c r="D1826" s="95" t="n"/>
      <c r="E1826" s="86">
        <f>IF(D1826="","",IFERROR(INDEX(Eng_Item,MATCH(D1826,Eng_Label,0)),"not in list"))</f>
        <v/>
      </c>
      <c r="F1826" s="96" t="n"/>
      <c r="G1826" s="87">
        <f>IF(OR(P1826="",N(P1826)&lt;=1),"",INDEX($F$6:$F$3005,MATCH(D1826&amp;"|"&amp;(P1826-1),$O$6:$O$3005,0)))</f>
        <v/>
      </c>
      <c r="H1826" s="87">
        <f>IF(G1826="","",MAX(0,G1826-F1826))</f>
        <v/>
      </c>
      <c r="I1826" s="95" t="n"/>
      <c r="J1826" s="87">
        <f>IF(D1826="","",IFERROR(INDEX(Eng_PAR,MATCH(D1826,Eng_Label,0)),""))</f>
        <v/>
      </c>
      <c r="K1826" s="97">
        <f>IF(OR(F1826="",J1826=""),"",F1826-J1826)</f>
        <v/>
      </c>
      <c r="L1826" s="86">
        <f>IF(OR(F1826="",J1826="",N(J1826)=0),"",IF(F1826/J1826&lt;=cfg_Crit,"CRITICAL",IF(F1826/J1826&lt;=cfg_Low,"LOW","OK")))</f>
        <v/>
      </c>
      <c r="M1826" s="98">
        <f>IF(B1826="","",DATE(YEAR(B1826),MONTH(B1826),1))</f>
        <v/>
      </c>
      <c r="N1826" s="86">
        <f>IF(OR(B1826="",D1826=""),"","CNT-"&amp;TEXT(ROW()-5,"00000"))</f>
        <v/>
      </c>
      <c r="O1826" s="86">
        <f>IF(P1826="","",D1826&amp;"|"&amp;P1826)</f>
        <v/>
      </c>
      <c r="P1826" s="86">
        <f>IF(OR(D1826="",F1826=""),"",COUNTIFS($D$6:D1826,D1826,$F$6:F1826,"&lt;&gt;"))</f>
        <v/>
      </c>
    </row>
    <row r="1827" ht="20" customHeight="1">
      <c r="B1827" s="93" t="n"/>
      <c r="C1827" s="94">
        <f>IF(B1827="","",WEEKNUM(B1827,21))</f>
        <v/>
      </c>
      <c r="D1827" s="95" t="n"/>
      <c r="E1827" s="86">
        <f>IF(D1827="","",IFERROR(INDEX(Eng_Item,MATCH(D1827,Eng_Label,0)),"not in list"))</f>
        <v/>
      </c>
      <c r="F1827" s="96" t="n"/>
      <c r="G1827" s="87">
        <f>IF(OR(P1827="",N(P1827)&lt;=1),"",INDEX($F$6:$F$3005,MATCH(D1827&amp;"|"&amp;(P1827-1),$O$6:$O$3005,0)))</f>
        <v/>
      </c>
      <c r="H1827" s="87">
        <f>IF(G1827="","",MAX(0,G1827-F1827))</f>
        <v/>
      </c>
      <c r="I1827" s="95" t="n"/>
      <c r="J1827" s="87">
        <f>IF(D1827="","",IFERROR(INDEX(Eng_PAR,MATCH(D1827,Eng_Label,0)),""))</f>
        <v/>
      </c>
      <c r="K1827" s="97">
        <f>IF(OR(F1827="",J1827=""),"",F1827-J1827)</f>
        <v/>
      </c>
      <c r="L1827" s="86">
        <f>IF(OR(F1827="",J1827="",N(J1827)=0),"",IF(F1827/J1827&lt;=cfg_Crit,"CRITICAL",IF(F1827/J1827&lt;=cfg_Low,"LOW","OK")))</f>
        <v/>
      </c>
      <c r="M1827" s="98">
        <f>IF(B1827="","",DATE(YEAR(B1827),MONTH(B1827),1))</f>
        <v/>
      </c>
      <c r="N1827" s="86">
        <f>IF(OR(B1827="",D1827=""),"","CNT-"&amp;TEXT(ROW()-5,"00000"))</f>
        <v/>
      </c>
      <c r="O1827" s="86">
        <f>IF(P1827="","",D1827&amp;"|"&amp;P1827)</f>
        <v/>
      </c>
      <c r="P1827" s="86">
        <f>IF(OR(D1827="",F1827=""),"",COUNTIFS($D$6:D1827,D1827,$F$6:F1827,"&lt;&gt;"))</f>
        <v/>
      </c>
    </row>
    <row r="1828" ht="20" customHeight="1">
      <c r="B1828" s="93" t="n"/>
      <c r="C1828" s="94">
        <f>IF(B1828="","",WEEKNUM(B1828,21))</f>
        <v/>
      </c>
      <c r="D1828" s="95" t="n"/>
      <c r="E1828" s="86">
        <f>IF(D1828="","",IFERROR(INDEX(Eng_Item,MATCH(D1828,Eng_Label,0)),"not in list"))</f>
        <v/>
      </c>
      <c r="F1828" s="96" t="n"/>
      <c r="G1828" s="87">
        <f>IF(OR(P1828="",N(P1828)&lt;=1),"",INDEX($F$6:$F$3005,MATCH(D1828&amp;"|"&amp;(P1828-1),$O$6:$O$3005,0)))</f>
        <v/>
      </c>
      <c r="H1828" s="87">
        <f>IF(G1828="","",MAX(0,G1828-F1828))</f>
        <v/>
      </c>
      <c r="I1828" s="95" t="n"/>
      <c r="J1828" s="87">
        <f>IF(D1828="","",IFERROR(INDEX(Eng_PAR,MATCH(D1828,Eng_Label,0)),""))</f>
        <v/>
      </c>
      <c r="K1828" s="97">
        <f>IF(OR(F1828="",J1828=""),"",F1828-J1828)</f>
        <v/>
      </c>
      <c r="L1828" s="86">
        <f>IF(OR(F1828="",J1828="",N(J1828)=0),"",IF(F1828/J1828&lt;=cfg_Crit,"CRITICAL",IF(F1828/J1828&lt;=cfg_Low,"LOW","OK")))</f>
        <v/>
      </c>
      <c r="M1828" s="98">
        <f>IF(B1828="","",DATE(YEAR(B1828),MONTH(B1828),1))</f>
        <v/>
      </c>
      <c r="N1828" s="86">
        <f>IF(OR(B1828="",D1828=""),"","CNT-"&amp;TEXT(ROW()-5,"00000"))</f>
        <v/>
      </c>
      <c r="O1828" s="86">
        <f>IF(P1828="","",D1828&amp;"|"&amp;P1828)</f>
        <v/>
      </c>
      <c r="P1828" s="86">
        <f>IF(OR(D1828="",F1828=""),"",COUNTIFS($D$6:D1828,D1828,$F$6:F1828,"&lt;&gt;"))</f>
        <v/>
      </c>
    </row>
    <row r="1829" ht="20" customHeight="1">
      <c r="B1829" s="93" t="n"/>
      <c r="C1829" s="94">
        <f>IF(B1829="","",WEEKNUM(B1829,21))</f>
        <v/>
      </c>
      <c r="D1829" s="95" t="n"/>
      <c r="E1829" s="86">
        <f>IF(D1829="","",IFERROR(INDEX(Eng_Item,MATCH(D1829,Eng_Label,0)),"not in list"))</f>
        <v/>
      </c>
      <c r="F1829" s="96" t="n"/>
      <c r="G1829" s="87">
        <f>IF(OR(P1829="",N(P1829)&lt;=1),"",INDEX($F$6:$F$3005,MATCH(D1829&amp;"|"&amp;(P1829-1),$O$6:$O$3005,0)))</f>
        <v/>
      </c>
      <c r="H1829" s="87">
        <f>IF(G1829="","",MAX(0,G1829-F1829))</f>
        <v/>
      </c>
      <c r="I1829" s="95" t="n"/>
      <c r="J1829" s="87">
        <f>IF(D1829="","",IFERROR(INDEX(Eng_PAR,MATCH(D1829,Eng_Label,0)),""))</f>
        <v/>
      </c>
      <c r="K1829" s="97">
        <f>IF(OR(F1829="",J1829=""),"",F1829-J1829)</f>
        <v/>
      </c>
      <c r="L1829" s="86">
        <f>IF(OR(F1829="",J1829="",N(J1829)=0),"",IF(F1829/J1829&lt;=cfg_Crit,"CRITICAL",IF(F1829/J1829&lt;=cfg_Low,"LOW","OK")))</f>
        <v/>
      </c>
      <c r="M1829" s="98">
        <f>IF(B1829="","",DATE(YEAR(B1829),MONTH(B1829),1))</f>
        <v/>
      </c>
      <c r="N1829" s="86">
        <f>IF(OR(B1829="",D1829=""),"","CNT-"&amp;TEXT(ROW()-5,"00000"))</f>
        <v/>
      </c>
      <c r="O1829" s="86">
        <f>IF(P1829="","",D1829&amp;"|"&amp;P1829)</f>
        <v/>
      </c>
      <c r="P1829" s="86">
        <f>IF(OR(D1829="",F1829=""),"",COUNTIFS($D$6:D1829,D1829,$F$6:F1829,"&lt;&gt;"))</f>
        <v/>
      </c>
    </row>
    <row r="1830" ht="20" customHeight="1">
      <c r="B1830" s="93" t="n"/>
      <c r="C1830" s="94">
        <f>IF(B1830="","",WEEKNUM(B1830,21))</f>
        <v/>
      </c>
      <c r="D1830" s="95" t="n"/>
      <c r="E1830" s="86">
        <f>IF(D1830="","",IFERROR(INDEX(Eng_Item,MATCH(D1830,Eng_Label,0)),"not in list"))</f>
        <v/>
      </c>
      <c r="F1830" s="96" t="n"/>
      <c r="G1830" s="87">
        <f>IF(OR(P1830="",N(P1830)&lt;=1),"",INDEX($F$6:$F$3005,MATCH(D1830&amp;"|"&amp;(P1830-1),$O$6:$O$3005,0)))</f>
        <v/>
      </c>
      <c r="H1830" s="87">
        <f>IF(G1830="","",MAX(0,G1830-F1830))</f>
        <v/>
      </c>
      <c r="I1830" s="95" t="n"/>
      <c r="J1830" s="87">
        <f>IF(D1830="","",IFERROR(INDEX(Eng_PAR,MATCH(D1830,Eng_Label,0)),""))</f>
        <v/>
      </c>
      <c r="K1830" s="97">
        <f>IF(OR(F1830="",J1830=""),"",F1830-J1830)</f>
        <v/>
      </c>
      <c r="L1830" s="86">
        <f>IF(OR(F1830="",J1830="",N(J1830)=0),"",IF(F1830/J1830&lt;=cfg_Crit,"CRITICAL",IF(F1830/J1830&lt;=cfg_Low,"LOW","OK")))</f>
        <v/>
      </c>
      <c r="M1830" s="98">
        <f>IF(B1830="","",DATE(YEAR(B1830),MONTH(B1830),1))</f>
        <v/>
      </c>
      <c r="N1830" s="86">
        <f>IF(OR(B1830="",D1830=""),"","CNT-"&amp;TEXT(ROW()-5,"00000"))</f>
        <v/>
      </c>
      <c r="O1830" s="86">
        <f>IF(P1830="","",D1830&amp;"|"&amp;P1830)</f>
        <v/>
      </c>
      <c r="P1830" s="86">
        <f>IF(OR(D1830="",F1830=""),"",COUNTIFS($D$6:D1830,D1830,$F$6:F1830,"&lt;&gt;"))</f>
        <v/>
      </c>
    </row>
    <row r="1831" ht="20" customHeight="1">
      <c r="B1831" s="93" t="n"/>
      <c r="C1831" s="94">
        <f>IF(B1831="","",WEEKNUM(B1831,21))</f>
        <v/>
      </c>
      <c r="D1831" s="95" t="n"/>
      <c r="E1831" s="86">
        <f>IF(D1831="","",IFERROR(INDEX(Eng_Item,MATCH(D1831,Eng_Label,0)),"not in list"))</f>
        <v/>
      </c>
      <c r="F1831" s="96" t="n"/>
      <c r="G1831" s="87">
        <f>IF(OR(P1831="",N(P1831)&lt;=1),"",INDEX($F$6:$F$3005,MATCH(D1831&amp;"|"&amp;(P1831-1),$O$6:$O$3005,0)))</f>
        <v/>
      </c>
      <c r="H1831" s="87">
        <f>IF(G1831="","",MAX(0,G1831-F1831))</f>
        <v/>
      </c>
      <c r="I1831" s="95" t="n"/>
      <c r="J1831" s="87">
        <f>IF(D1831="","",IFERROR(INDEX(Eng_PAR,MATCH(D1831,Eng_Label,0)),""))</f>
        <v/>
      </c>
      <c r="K1831" s="97">
        <f>IF(OR(F1831="",J1831=""),"",F1831-J1831)</f>
        <v/>
      </c>
      <c r="L1831" s="86">
        <f>IF(OR(F1831="",J1831="",N(J1831)=0),"",IF(F1831/J1831&lt;=cfg_Crit,"CRITICAL",IF(F1831/J1831&lt;=cfg_Low,"LOW","OK")))</f>
        <v/>
      </c>
      <c r="M1831" s="98">
        <f>IF(B1831="","",DATE(YEAR(B1831),MONTH(B1831),1))</f>
        <v/>
      </c>
      <c r="N1831" s="86">
        <f>IF(OR(B1831="",D1831=""),"","CNT-"&amp;TEXT(ROW()-5,"00000"))</f>
        <v/>
      </c>
      <c r="O1831" s="86">
        <f>IF(P1831="","",D1831&amp;"|"&amp;P1831)</f>
        <v/>
      </c>
      <c r="P1831" s="86">
        <f>IF(OR(D1831="",F1831=""),"",COUNTIFS($D$6:D1831,D1831,$F$6:F1831,"&lt;&gt;"))</f>
        <v/>
      </c>
    </row>
    <row r="1832" ht="20" customHeight="1">
      <c r="B1832" s="93" t="n"/>
      <c r="C1832" s="94">
        <f>IF(B1832="","",WEEKNUM(B1832,21))</f>
        <v/>
      </c>
      <c r="D1832" s="95" t="n"/>
      <c r="E1832" s="86">
        <f>IF(D1832="","",IFERROR(INDEX(Eng_Item,MATCH(D1832,Eng_Label,0)),"not in list"))</f>
        <v/>
      </c>
      <c r="F1832" s="96" t="n"/>
      <c r="G1832" s="87">
        <f>IF(OR(P1832="",N(P1832)&lt;=1),"",INDEX($F$6:$F$3005,MATCH(D1832&amp;"|"&amp;(P1832-1),$O$6:$O$3005,0)))</f>
        <v/>
      </c>
      <c r="H1832" s="87">
        <f>IF(G1832="","",MAX(0,G1832-F1832))</f>
        <v/>
      </c>
      <c r="I1832" s="95" t="n"/>
      <c r="J1832" s="87">
        <f>IF(D1832="","",IFERROR(INDEX(Eng_PAR,MATCH(D1832,Eng_Label,0)),""))</f>
        <v/>
      </c>
      <c r="K1832" s="97">
        <f>IF(OR(F1832="",J1832=""),"",F1832-J1832)</f>
        <v/>
      </c>
      <c r="L1832" s="86">
        <f>IF(OR(F1832="",J1832="",N(J1832)=0),"",IF(F1832/J1832&lt;=cfg_Crit,"CRITICAL",IF(F1832/J1832&lt;=cfg_Low,"LOW","OK")))</f>
        <v/>
      </c>
      <c r="M1832" s="98">
        <f>IF(B1832="","",DATE(YEAR(B1832),MONTH(B1832),1))</f>
        <v/>
      </c>
      <c r="N1832" s="86">
        <f>IF(OR(B1832="",D1832=""),"","CNT-"&amp;TEXT(ROW()-5,"00000"))</f>
        <v/>
      </c>
      <c r="O1832" s="86">
        <f>IF(P1832="","",D1832&amp;"|"&amp;P1832)</f>
        <v/>
      </c>
      <c r="P1832" s="86">
        <f>IF(OR(D1832="",F1832=""),"",COUNTIFS($D$6:D1832,D1832,$F$6:F1832,"&lt;&gt;"))</f>
        <v/>
      </c>
    </row>
    <row r="1833" ht="20" customHeight="1">
      <c r="B1833" s="93" t="n"/>
      <c r="C1833" s="94">
        <f>IF(B1833="","",WEEKNUM(B1833,21))</f>
        <v/>
      </c>
      <c r="D1833" s="95" t="n"/>
      <c r="E1833" s="86">
        <f>IF(D1833="","",IFERROR(INDEX(Eng_Item,MATCH(D1833,Eng_Label,0)),"not in list"))</f>
        <v/>
      </c>
      <c r="F1833" s="96" t="n"/>
      <c r="G1833" s="87">
        <f>IF(OR(P1833="",N(P1833)&lt;=1),"",INDEX($F$6:$F$3005,MATCH(D1833&amp;"|"&amp;(P1833-1),$O$6:$O$3005,0)))</f>
        <v/>
      </c>
      <c r="H1833" s="87">
        <f>IF(G1833="","",MAX(0,G1833-F1833))</f>
        <v/>
      </c>
      <c r="I1833" s="95" t="n"/>
      <c r="J1833" s="87">
        <f>IF(D1833="","",IFERROR(INDEX(Eng_PAR,MATCH(D1833,Eng_Label,0)),""))</f>
        <v/>
      </c>
      <c r="K1833" s="97">
        <f>IF(OR(F1833="",J1833=""),"",F1833-J1833)</f>
        <v/>
      </c>
      <c r="L1833" s="86">
        <f>IF(OR(F1833="",J1833="",N(J1833)=0),"",IF(F1833/J1833&lt;=cfg_Crit,"CRITICAL",IF(F1833/J1833&lt;=cfg_Low,"LOW","OK")))</f>
        <v/>
      </c>
      <c r="M1833" s="98">
        <f>IF(B1833="","",DATE(YEAR(B1833),MONTH(B1833),1))</f>
        <v/>
      </c>
      <c r="N1833" s="86">
        <f>IF(OR(B1833="",D1833=""),"","CNT-"&amp;TEXT(ROW()-5,"00000"))</f>
        <v/>
      </c>
      <c r="O1833" s="86">
        <f>IF(P1833="","",D1833&amp;"|"&amp;P1833)</f>
        <v/>
      </c>
      <c r="P1833" s="86">
        <f>IF(OR(D1833="",F1833=""),"",COUNTIFS($D$6:D1833,D1833,$F$6:F1833,"&lt;&gt;"))</f>
        <v/>
      </c>
    </row>
    <row r="1834" ht="20" customHeight="1">
      <c r="B1834" s="93" t="n"/>
      <c r="C1834" s="94">
        <f>IF(B1834="","",WEEKNUM(B1834,21))</f>
        <v/>
      </c>
      <c r="D1834" s="95" t="n"/>
      <c r="E1834" s="86">
        <f>IF(D1834="","",IFERROR(INDEX(Eng_Item,MATCH(D1834,Eng_Label,0)),"not in list"))</f>
        <v/>
      </c>
      <c r="F1834" s="96" t="n"/>
      <c r="G1834" s="87">
        <f>IF(OR(P1834="",N(P1834)&lt;=1),"",INDEX($F$6:$F$3005,MATCH(D1834&amp;"|"&amp;(P1834-1),$O$6:$O$3005,0)))</f>
        <v/>
      </c>
      <c r="H1834" s="87">
        <f>IF(G1834="","",MAX(0,G1834-F1834))</f>
        <v/>
      </c>
      <c r="I1834" s="95" t="n"/>
      <c r="J1834" s="87">
        <f>IF(D1834="","",IFERROR(INDEX(Eng_PAR,MATCH(D1834,Eng_Label,0)),""))</f>
        <v/>
      </c>
      <c r="K1834" s="97">
        <f>IF(OR(F1834="",J1834=""),"",F1834-J1834)</f>
        <v/>
      </c>
      <c r="L1834" s="86">
        <f>IF(OR(F1834="",J1834="",N(J1834)=0),"",IF(F1834/J1834&lt;=cfg_Crit,"CRITICAL",IF(F1834/J1834&lt;=cfg_Low,"LOW","OK")))</f>
        <v/>
      </c>
      <c r="M1834" s="98">
        <f>IF(B1834="","",DATE(YEAR(B1834),MONTH(B1834),1))</f>
        <v/>
      </c>
      <c r="N1834" s="86">
        <f>IF(OR(B1834="",D1834=""),"","CNT-"&amp;TEXT(ROW()-5,"00000"))</f>
        <v/>
      </c>
      <c r="O1834" s="86">
        <f>IF(P1834="","",D1834&amp;"|"&amp;P1834)</f>
        <v/>
      </c>
      <c r="P1834" s="86">
        <f>IF(OR(D1834="",F1834=""),"",COUNTIFS($D$6:D1834,D1834,$F$6:F1834,"&lt;&gt;"))</f>
        <v/>
      </c>
    </row>
    <row r="1835" ht="20" customHeight="1">
      <c r="B1835" s="93" t="n"/>
      <c r="C1835" s="94">
        <f>IF(B1835="","",WEEKNUM(B1835,21))</f>
        <v/>
      </c>
      <c r="D1835" s="95" t="n"/>
      <c r="E1835" s="86">
        <f>IF(D1835="","",IFERROR(INDEX(Eng_Item,MATCH(D1835,Eng_Label,0)),"not in list"))</f>
        <v/>
      </c>
      <c r="F1835" s="96" t="n"/>
      <c r="G1835" s="87">
        <f>IF(OR(P1835="",N(P1835)&lt;=1),"",INDEX($F$6:$F$3005,MATCH(D1835&amp;"|"&amp;(P1835-1),$O$6:$O$3005,0)))</f>
        <v/>
      </c>
      <c r="H1835" s="87">
        <f>IF(G1835="","",MAX(0,G1835-F1835))</f>
        <v/>
      </c>
      <c r="I1835" s="95" t="n"/>
      <c r="J1835" s="87">
        <f>IF(D1835="","",IFERROR(INDEX(Eng_PAR,MATCH(D1835,Eng_Label,0)),""))</f>
        <v/>
      </c>
      <c r="K1835" s="97">
        <f>IF(OR(F1835="",J1835=""),"",F1835-J1835)</f>
        <v/>
      </c>
      <c r="L1835" s="86">
        <f>IF(OR(F1835="",J1835="",N(J1835)=0),"",IF(F1835/J1835&lt;=cfg_Crit,"CRITICAL",IF(F1835/J1835&lt;=cfg_Low,"LOW","OK")))</f>
        <v/>
      </c>
      <c r="M1835" s="98">
        <f>IF(B1835="","",DATE(YEAR(B1835),MONTH(B1835),1))</f>
        <v/>
      </c>
      <c r="N1835" s="86">
        <f>IF(OR(B1835="",D1835=""),"","CNT-"&amp;TEXT(ROW()-5,"00000"))</f>
        <v/>
      </c>
      <c r="O1835" s="86">
        <f>IF(P1835="","",D1835&amp;"|"&amp;P1835)</f>
        <v/>
      </c>
      <c r="P1835" s="86">
        <f>IF(OR(D1835="",F1835=""),"",COUNTIFS($D$6:D1835,D1835,$F$6:F1835,"&lt;&gt;"))</f>
        <v/>
      </c>
    </row>
    <row r="1836" ht="20" customHeight="1">
      <c r="B1836" s="93" t="n"/>
      <c r="C1836" s="94">
        <f>IF(B1836="","",WEEKNUM(B1836,21))</f>
        <v/>
      </c>
      <c r="D1836" s="95" t="n"/>
      <c r="E1836" s="86">
        <f>IF(D1836="","",IFERROR(INDEX(Eng_Item,MATCH(D1836,Eng_Label,0)),"not in list"))</f>
        <v/>
      </c>
      <c r="F1836" s="96" t="n"/>
      <c r="G1836" s="87">
        <f>IF(OR(P1836="",N(P1836)&lt;=1),"",INDEX($F$6:$F$3005,MATCH(D1836&amp;"|"&amp;(P1836-1),$O$6:$O$3005,0)))</f>
        <v/>
      </c>
      <c r="H1836" s="87">
        <f>IF(G1836="","",MAX(0,G1836-F1836))</f>
        <v/>
      </c>
      <c r="I1836" s="95" t="n"/>
      <c r="J1836" s="87">
        <f>IF(D1836="","",IFERROR(INDEX(Eng_PAR,MATCH(D1836,Eng_Label,0)),""))</f>
        <v/>
      </c>
      <c r="K1836" s="97">
        <f>IF(OR(F1836="",J1836=""),"",F1836-J1836)</f>
        <v/>
      </c>
      <c r="L1836" s="86">
        <f>IF(OR(F1836="",J1836="",N(J1836)=0),"",IF(F1836/J1836&lt;=cfg_Crit,"CRITICAL",IF(F1836/J1836&lt;=cfg_Low,"LOW","OK")))</f>
        <v/>
      </c>
      <c r="M1836" s="98">
        <f>IF(B1836="","",DATE(YEAR(B1836),MONTH(B1836),1))</f>
        <v/>
      </c>
      <c r="N1836" s="86">
        <f>IF(OR(B1836="",D1836=""),"","CNT-"&amp;TEXT(ROW()-5,"00000"))</f>
        <v/>
      </c>
      <c r="O1836" s="86">
        <f>IF(P1836="","",D1836&amp;"|"&amp;P1836)</f>
        <v/>
      </c>
      <c r="P1836" s="86">
        <f>IF(OR(D1836="",F1836=""),"",COUNTIFS($D$6:D1836,D1836,$F$6:F1836,"&lt;&gt;"))</f>
        <v/>
      </c>
    </row>
    <row r="1837" ht="20" customHeight="1">
      <c r="B1837" s="93" t="n"/>
      <c r="C1837" s="94">
        <f>IF(B1837="","",WEEKNUM(B1837,21))</f>
        <v/>
      </c>
      <c r="D1837" s="95" t="n"/>
      <c r="E1837" s="86">
        <f>IF(D1837="","",IFERROR(INDEX(Eng_Item,MATCH(D1837,Eng_Label,0)),"not in list"))</f>
        <v/>
      </c>
      <c r="F1837" s="96" t="n"/>
      <c r="G1837" s="87">
        <f>IF(OR(P1837="",N(P1837)&lt;=1),"",INDEX($F$6:$F$3005,MATCH(D1837&amp;"|"&amp;(P1837-1),$O$6:$O$3005,0)))</f>
        <v/>
      </c>
      <c r="H1837" s="87">
        <f>IF(G1837="","",MAX(0,G1837-F1837))</f>
        <v/>
      </c>
      <c r="I1837" s="95" t="n"/>
      <c r="J1837" s="87">
        <f>IF(D1837="","",IFERROR(INDEX(Eng_PAR,MATCH(D1837,Eng_Label,0)),""))</f>
        <v/>
      </c>
      <c r="K1837" s="97">
        <f>IF(OR(F1837="",J1837=""),"",F1837-J1837)</f>
        <v/>
      </c>
      <c r="L1837" s="86">
        <f>IF(OR(F1837="",J1837="",N(J1837)=0),"",IF(F1837/J1837&lt;=cfg_Crit,"CRITICAL",IF(F1837/J1837&lt;=cfg_Low,"LOW","OK")))</f>
        <v/>
      </c>
      <c r="M1837" s="98">
        <f>IF(B1837="","",DATE(YEAR(B1837),MONTH(B1837),1))</f>
        <v/>
      </c>
      <c r="N1837" s="86">
        <f>IF(OR(B1837="",D1837=""),"","CNT-"&amp;TEXT(ROW()-5,"00000"))</f>
        <v/>
      </c>
      <c r="O1837" s="86">
        <f>IF(P1837="","",D1837&amp;"|"&amp;P1837)</f>
        <v/>
      </c>
      <c r="P1837" s="86">
        <f>IF(OR(D1837="",F1837=""),"",COUNTIFS($D$6:D1837,D1837,$F$6:F1837,"&lt;&gt;"))</f>
        <v/>
      </c>
    </row>
    <row r="1838" ht="20" customHeight="1">
      <c r="B1838" s="93" t="n"/>
      <c r="C1838" s="94">
        <f>IF(B1838="","",WEEKNUM(B1838,21))</f>
        <v/>
      </c>
      <c r="D1838" s="95" t="n"/>
      <c r="E1838" s="86">
        <f>IF(D1838="","",IFERROR(INDEX(Eng_Item,MATCH(D1838,Eng_Label,0)),"not in list"))</f>
        <v/>
      </c>
      <c r="F1838" s="96" t="n"/>
      <c r="G1838" s="87">
        <f>IF(OR(P1838="",N(P1838)&lt;=1),"",INDEX($F$6:$F$3005,MATCH(D1838&amp;"|"&amp;(P1838-1),$O$6:$O$3005,0)))</f>
        <v/>
      </c>
      <c r="H1838" s="87">
        <f>IF(G1838="","",MAX(0,G1838-F1838))</f>
        <v/>
      </c>
      <c r="I1838" s="95" t="n"/>
      <c r="J1838" s="87">
        <f>IF(D1838="","",IFERROR(INDEX(Eng_PAR,MATCH(D1838,Eng_Label,0)),""))</f>
        <v/>
      </c>
      <c r="K1838" s="97">
        <f>IF(OR(F1838="",J1838=""),"",F1838-J1838)</f>
        <v/>
      </c>
      <c r="L1838" s="86">
        <f>IF(OR(F1838="",J1838="",N(J1838)=0),"",IF(F1838/J1838&lt;=cfg_Crit,"CRITICAL",IF(F1838/J1838&lt;=cfg_Low,"LOW","OK")))</f>
        <v/>
      </c>
      <c r="M1838" s="98">
        <f>IF(B1838="","",DATE(YEAR(B1838),MONTH(B1838),1))</f>
        <v/>
      </c>
      <c r="N1838" s="86">
        <f>IF(OR(B1838="",D1838=""),"","CNT-"&amp;TEXT(ROW()-5,"00000"))</f>
        <v/>
      </c>
      <c r="O1838" s="86">
        <f>IF(P1838="","",D1838&amp;"|"&amp;P1838)</f>
        <v/>
      </c>
      <c r="P1838" s="86">
        <f>IF(OR(D1838="",F1838=""),"",COUNTIFS($D$6:D1838,D1838,$F$6:F1838,"&lt;&gt;"))</f>
        <v/>
      </c>
    </row>
    <row r="1839" ht="20" customHeight="1">
      <c r="B1839" s="93" t="n"/>
      <c r="C1839" s="94">
        <f>IF(B1839="","",WEEKNUM(B1839,21))</f>
        <v/>
      </c>
      <c r="D1839" s="95" t="n"/>
      <c r="E1839" s="86">
        <f>IF(D1839="","",IFERROR(INDEX(Eng_Item,MATCH(D1839,Eng_Label,0)),"not in list"))</f>
        <v/>
      </c>
      <c r="F1839" s="96" t="n"/>
      <c r="G1839" s="87">
        <f>IF(OR(P1839="",N(P1839)&lt;=1),"",INDEX($F$6:$F$3005,MATCH(D1839&amp;"|"&amp;(P1839-1),$O$6:$O$3005,0)))</f>
        <v/>
      </c>
      <c r="H1839" s="87">
        <f>IF(G1839="","",MAX(0,G1839-F1839))</f>
        <v/>
      </c>
      <c r="I1839" s="95" t="n"/>
      <c r="J1839" s="87">
        <f>IF(D1839="","",IFERROR(INDEX(Eng_PAR,MATCH(D1839,Eng_Label,0)),""))</f>
        <v/>
      </c>
      <c r="K1839" s="97">
        <f>IF(OR(F1839="",J1839=""),"",F1839-J1839)</f>
        <v/>
      </c>
      <c r="L1839" s="86">
        <f>IF(OR(F1839="",J1839="",N(J1839)=0),"",IF(F1839/J1839&lt;=cfg_Crit,"CRITICAL",IF(F1839/J1839&lt;=cfg_Low,"LOW","OK")))</f>
        <v/>
      </c>
      <c r="M1839" s="98">
        <f>IF(B1839="","",DATE(YEAR(B1839),MONTH(B1839),1))</f>
        <v/>
      </c>
      <c r="N1839" s="86">
        <f>IF(OR(B1839="",D1839=""),"","CNT-"&amp;TEXT(ROW()-5,"00000"))</f>
        <v/>
      </c>
      <c r="O1839" s="86">
        <f>IF(P1839="","",D1839&amp;"|"&amp;P1839)</f>
        <v/>
      </c>
      <c r="P1839" s="86">
        <f>IF(OR(D1839="",F1839=""),"",COUNTIFS($D$6:D1839,D1839,$F$6:F1839,"&lt;&gt;"))</f>
        <v/>
      </c>
    </row>
    <row r="1840" ht="20" customHeight="1">
      <c r="B1840" s="93" t="n"/>
      <c r="C1840" s="94">
        <f>IF(B1840="","",WEEKNUM(B1840,21))</f>
        <v/>
      </c>
      <c r="D1840" s="95" t="n"/>
      <c r="E1840" s="86">
        <f>IF(D1840="","",IFERROR(INDEX(Eng_Item,MATCH(D1840,Eng_Label,0)),"not in list"))</f>
        <v/>
      </c>
      <c r="F1840" s="96" t="n"/>
      <c r="G1840" s="87">
        <f>IF(OR(P1840="",N(P1840)&lt;=1),"",INDEX($F$6:$F$3005,MATCH(D1840&amp;"|"&amp;(P1840-1),$O$6:$O$3005,0)))</f>
        <v/>
      </c>
      <c r="H1840" s="87">
        <f>IF(G1840="","",MAX(0,G1840-F1840))</f>
        <v/>
      </c>
      <c r="I1840" s="95" t="n"/>
      <c r="J1840" s="87">
        <f>IF(D1840="","",IFERROR(INDEX(Eng_PAR,MATCH(D1840,Eng_Label,0)),""))</f>
        <v/>
      </c>
      <c r="K1840" s="97">
        <f>IF(OR(F1840="",J1840=""),"",F1840-J1840)</f>
        <v/>
      </c>
      <c r="L1840" s="86">
        <f>IF(OR(F1840="",J1840="",N(J1840)=0),"",IF(F1840/J1840&lt;=cfg_Crit,"CRITICAL",IF(F1840/J1840&lt;=cfg_Low,"LOW","OK")))</f>
        <v/>
      </c>
      <c r="M1840" s="98">
        <f>IF(B1840="","",DATE(YEAR(B1840),MONTH(B1840),1))</f>
        <v/>
      </c>
      <c r="N1840" s="86">
        <f>IF(OR(B1840="",D1840=""),"","CNT-"&amp;TEXT(ROW()-5,"00000"))</f>
        <v/>
      </c>
      <c r="O1840" s="86">
        <f>IF(P1840="","",D1840&amp;"|"&amp;P1840)</f>
        <v/>
      </c>
      <c r="P1840" s="86">
        <f>IF(OR(D1840="",F1840=""),"",COUNTIFS($D$6:D1840,D1840,$F$6:F1840,"&lt;&gt;"))</f>
        <v/>
      </c>
    </row>
    <row r="1841" ht="20" customHeight="1">
      <c r="B1841" s="93" t="n"/>
      <c r="C1841" s="94">
        <f>IF(B1841="","",WEEKNUM(B1841,21))</f>
        <v/>
      </c>
      <c r="D1841" s="95" t="n"/>
      <c r="E1841" s="86">
        <f>IF(D1841="","",IFERROR(INDEX(Eng_Item,MATCH(D1841,Eng_Label,0)),"not in list"))</f>
        <v/>
      </c>
      <c r="F1841" s="96" t="n"/>
      <c r="G1841" s="87">
        <f>IF(OR(P1841="",N(P1841)&lt;=1),"",INDEX($F$6:$F$3005,MATCH(D1841&amp;"|"&amp;(P1841-1),$O$6:$O$3005,0)))</f>
        <v/>
      </c>
      <c r="H1841" s="87">
        <f>IF(G1841="","",MAX(0,G1841-F1841))</f>
        <v/>
      </c>
      <c r="I1841" s="95" t="n"/>
      <c r="J1841" s="87">
        <f>IF(D1841="","",IFERROR(INDEX(Eng_PAR,MATCH(D1841,Eng_Label,0)),""))</f>
        <v/>
      </c>
      <c r="K1841" s="97">
        <f>IF(OR(F1841="",J1841=""),"",F1841-J1841)</f>
        <v/>
      </c>
      <c r="L1841" s="86">
        <f>IF(OR(F1841="",J1841="",N(J1841)=0),"",IF(F1841/J1841&lt;=cfg_Crit,"CRITICAL",IF(F1841/J1841&lt;=cfg_Low,"LOW","OK")))</f>
        <v/>
      </c>
      <c r="M1841" s="98">
        <f>IF(B1841="","",DATE(YEAR(B1841),MONTH(B1841),1))</f>
        <v/>
      </c>
      <c r="N1841" s="86">
        <f>IF(OR(B1841="",D1841=""),"","CNT-"&amp;TEXT(ROW()-5,"00000"))</f>
        <v/>
      </c>
      <c r="O1841" s="86">
        <f>IF(P1841="","",D1841&amp;"|"&amp;P1841)</f>
        <v/>
      </c>
      <c r="P1841" s="86">
        <f>IF(OR(D1841="",F1841=""),"",COUNTIFS($D$6:D1841,D1841,$F$6:F1841,"&lt;&gt;"))</f>
        <v/>
      </c>
    </row>
    <row r="1842" ht="20" customHeight="1">
      <c r="B1842" s="93" t="n"/>
      <c r="C1842" s="94">
        <f>IF(B1842="","",WEEKNUM(B1842,21))</f>
        <v/>
      </c>
      <c r="D1842" s="95" t="n"/>
      <c r="E1842" s="86">
        <f>IF(D1842="","",IFERROR(INDEX(Eng_Item,MATCH(D1842,Eng_Label,0)),"not in list"))</f>
        <v/>
      </c>
      <c r="F1842" s="96" t="n"/>
      <c r="G1842" s="87">
        <f>IF(OR(P1842="",N(P1842)&lt;=1),"",INDEX($F$6:$F$3005,MATCH(D1842&amp;"|"&amp;(P1842-1),$O$6:$O$3005,0)))</f>
        <v/>
      </c>
      <c r="H1842" s="87">
        <f>IF(G1842="","",MAX(0,G1842-F1842))</f>
        <v/>
      </c>
      <c r="I1842" s="95" t="n"/>
      <c r="J1842" s="87">
        <f>IF(D1842="","",IFERROR(INDEX(Eng_PAR,MATCH(D1842,Eng_Label,0)),""))</f>
        <v/>
      </c>
      <c r="K1842" s="97">
        <f>IF(OR(F1842="",J1842=""),"",F1842-J1842)</f>
        <v/>
      </c>
      <c r="L1842" s="86">
        <f>IF(OR(F1842="",J1842="",N(J1842)=0),"",IF(F1842/J1842&lt;=cfg_Crit,"CRITICAL",IF(F1842/J1842&lt;=cfg_Low,"LOW","OK")))</f>
        <v/>
      </c>
      <c r="M1842" s="98">
        <f>IF(B1842="","",DATE(YEAR(B1842),MONTH(B1842),1))</f>
        <v/>
      </c>
      <c r="N1842" s="86">
        <f>IF(OR(B1842="",D1842=""),"","CNT-"&amp;TEXT(ROW()-5,"00000"))</f>
        <v/>
      </c>
      <c r="O1842" s="86">
        <f>IF(P1842="","",D1842&amp;"|"&amp;P1842)</f>
        <v/>
      </c>
      <c r="P1842" s="86">
        <f>IF(OR(D1842="",F1842=""),"",COUNTIFS($D$6:D1842,D1842,$F$6:F1842,"&lt;&gt;"))</f>
        <v/>
      </c>
    </row>
    <row r="1843" ht="20" customHeight="1">
      <c r="B1843" s="93" t="n"/>
      <c r="C1843" s="94">
        <f>IF(B1843="","",WEEKNUM(B1843,21))</f>
        <v/>
      </c>
      <c r="D1843" s="95" t="n"/>
      <c r="E1843" s="86">
        <f>IF(D1843="","",IFERROR(INDEX(Eng_Item,MATCH(D1843,Eng_Label,0)),"not in list"))</f>
        <v/>
      </c>
      <c r="F1843" s="96" t="n"/>
      <c r="G1843" s="87">
        <f>IF(OR(P1843="",N(P1843)&lt;=1),"",INDEX($F$6:$F$3005,MATCH(D1843&amp;"|"&amp;(P1843-1),$O$6:$O$3005,0)))</f>
        <v/>
      </c>
      <c r="H1843" s="87">
        <f>IF(G1843="","",MAX(0,G1843-F1843))</f>
        <v/>
      </c>
      <c r="I1843" s="95" t="n"/>
      <c r="J1843" s="87">
        <f>IF(D1843="","",IFERROR(INDEX(Eng_PAR,MATCH(D1843,Eng_Label,0)),""))</f>
        <v/>
      </c>
      <c r="K1843" s="97">
        <f>IF(OR(F1843="",J1843=""),"",F1843-J1843)</f>
        <v/>
      </c>
      <c r="L1843" s="86">
        <f>IF(OR(F1843="",J1843="",N(J1843)=0),"",IF(F1843/J1843&lt;=cfg_Crit,"CRITICAL",IF(F1843/J1843&lt;=cfg_Low,"LOW","OK")))</f>
        <v/>
      </c>
      <c r="M1843" s="98">
        <f>IF(B1843="","",DATE(YEAR(B1843),MONTH(B1843),1))</f>
        <v/>
      </c>
      <c r="N1843" s="86">
        <f>IF(OR(B1843="",D1843=""),"","CNT-"&amp;TEXT(ROW()-5,"00000"))</f>
        <v/>
      </c>
      <c r="O1843" s="86">
        <f>IF(P1843="","",D1843&amp;"|"&amp;P1843)</f>
        <v/>
      </c>
      <c r="P1843" s="86">
        <f>IF(OR(D1843="",F1843=""),"",COUNTIFS($D$6:D1843,D1843,$F$6:F1843,"&lt;&gt;"))</f>
        <v/>
      </c>
    </row>
    <row r="1844" ht="20" customHeight="1">
      <c r="B1844" s="93" t="n"/>
      <c r="C1844" s="94">
        <f>IF(B1844="","",WEEKNUM(B1844,21))</f>
        <v/>
      </c>
      <c r="D1844" s="95" t="n"/>
      <c r="E1844" s="86">
        <f>IF(D1844="","",IFERROR(INDEX(Eng_Item,MATCH(D1844,Eng_Label,0)),"not in list"))</f>
        <v/>
      </c>
      <c r="F1844" s="96" t="n"/>
      <c r="G1844" s="87">
        <f>IF(OR(P1844="",N(P1844)&lt;=1),"",INDEX($F$6:$F$3005,MATCH(D1844&amp;"|"&amp;(P1844-1),$O$6:$O$3005,0)))</f>
        <v/>
      </c>
      <c r="H1844" s="87">
        <f>IF(G1844="","",MAX(0,G1844-F1844))</f>
        <v/>
      </c>
      <c r="I1844" s="95" t="n"/>
      <c r="J1844" s="87">
        <f>IF(D1844="","",IFERROR(INDEX(Eng_PAR,MATCH(D1844,Eng_Label,0)),""))</f>
        <v/>
      </c>
      <c r="K1844" s="97">
        <f>IF(OR(F1844="",J1844=""),"",F1844-J1844)</f>
        <v/>
      </c>
      <c r="L1844" s="86">
        <f>IF(OR(F1844="",J1844="",N(J1844)=0),"",IF(F1844/J1844&lt;=cfg_Crit,"CRITICAL",IF(F1844/J1844&lt;=cfg_Low,"LOW","OK")))</f>
        <v/>
      </c>
      <c r="M1844" s="98">
        <f>IF(B1844="","",DATE(YEAR(B1844),MONTH(B1844),1))</f>
        <v/>
      </c>
      <c r="N1844" s="86">
        <f>IF(OR(B1844="",D1844=""),"","CNT-"&amp;TEXT(ROW()-5,"00000"))</f>
        <v/>
      </c>
      <c r="O1844" s="86">
        <f>IF(P1844="","",D1844&amp;"|"&amp;P1844)</f>
        <v/>
      </c>
      <c r="P1844" s="86">
        <f>IF(OR(D1844="",F1844=""),"",COUNTIFS($D$6:D1844,D1844,$F$6:F1844,"&lt;&gt;"))</f>
        <v/>
      </c>
    </row>
    <row r="1845" ht="20" customHeight="1">
      <c r="B1845" s="93" t="n"/>
      <c r="C1845" s="94">
        <f>IF(B1845="","",WEEKNUM(B1845,21))</f>
        <v/>
      </c>
      <c r="D1845" s="95" t="n"/>
      <c r="E1845" s="86">
        <f>IF(D1845="","",IFERROR(INDEX(Eng_Item,MATCH(D1845,Eng_Label,0)),"not in list"))</f>
        <v/>
      </c>
      <c r="F1845" s="96" t="n"/>
      <c r="G1845" s="87">
        <f>IF(OR(P1845="",N(P1845)&lt;=1),"",INDEX($F$6:$F$3005,MATCH(D1845&amp;"|"&amp;(P1845-1),$O$6:$O$3005,0)))</f>
        <v/>
      </c>
      <c r="H1845" s="87">
        <f>IF(G1845="","",MAX(0,G1845-F1845))</f>
        <v/>
      </c>
      <c r="I1845" s="95" t="n"/>
      <c r="J1845" s="87">
        <f>IF(D1845="","",IFERROR(INDEX(Eng_PAR,MATCH(D1845,Eng_Label,0)),""))</f>
        <v/>
      </c>
      <c r="K1845" s="97">
        <f>IF(OR(F1845="",J1845=""),"",F1845-J1845)</f>
        <v/>
      </c>
      <c r="L1845" s="86">
        <f>IF(OR(F1845="",J1845="",N(J1845)=0),"",IF(F1845/J1845&lt;=cfg_Crit,"CRITICAL",IF(F1845/J1845&lt;=cfg_Low,"LOW","OK")))</f>
        <v/>
      </c>
      <c r="M1845" s="98">
        <f>IF(B1845="","",DATE(YEAR(B1845),MONTH(B1845),1))</f>
        <v/>
      </c>
      <c r="N1845" s="86">
        <f>IF(OR(B1845="",D1845=""),"","CNT-"&amp;TEXT(ROW()-5,"00000"))</f>
        <v/>
      </c>
      <c r="O1845" s="86">
        <f>IF(P1845="","",D1845&amp;"|"&amp;P1845)</f>
        <v/>
      </c>
      <c r="P1845" s="86">
        <f>IF(OR(D1845="",F1845=""),"",COUNTIFS($D$6:D1845,D1845,$F$6:F1845,"&lt;&gt;"))</f>
        <v/>
      </c>
    </row>
    <row r="1846" ht="20" customHeight="1">
      <c r="B1846" s="93" t="n"/>
      <c r="C1846" s="94">
        <f>IF(B1846="","",WEEKNUM(B1846,21))</f>
        <v/>
      </c>
      <c r="D1846" s="95" t="n"/>
      <c r="E1846" s="86">
        <f>IF(D1846="","",IFERROR(INDEX(Eng_Item,MATCH(D1846,Eng_Label,0)),"not in list"))</f>
        <v/>
      </c>
      <c r="F1846" s="96" t="n"/>
      <c r="G1846" s="87">
        <f>IF(OR(P1846="",N(P1846)&lt;=1),"",INDEX($F$6:$F$3005,MATCH(D1846&amp;"|"&amp;(P1846-1),$O$6:$O$3005,0)))</f>
        <v/>
      </c>
      <c r="H1846" s="87">
        <f>IF(G1846="","",MAX(0,G1846-F1846))</f>
        <v/>
      </c>
      <c r="I1846" s="95" t="n"/>
      <c r="J1846" s="87">
        <f>IF(D1846="","",IFERROR(INDEX(Eng_PAR,MATCH(D1846,Eng_Label,0)),""))</f>
        <v/>
      </c>
      <c r="K1846" s="97">
        <f>IF(OR(F1846="",J1846=""),"",F1846-J1846)</f>
        <v/>
      </c>
      <c r="L1846" s="86">
        <f>IF(OR(F1846="",J1846="",N(J1846)=0),"",IF(F1846/J1846&lt;=cfg_Crit,"CRITICAL",IF(F1846/J1846&lt;=cfg_Low,"LOW","OK")))</f>
        <v/>
      </c>
      <c r="M1846" s="98">
        <f>IF(B1846="","",DATE(YEAR(B1846),MONTH(B1846),1))</f>
        <v/>
      </c>
      <c r="N1846" s="86">
        <f>IF(OR(B1846="",D1846=""),"","CNT-"&amp;TEXT(ROW()-5,"00000"))</f>
        <v/>
      </c>
      <c r="O1846" s="86">
        <f>IF(P1846="","",D1846&amp;"|"&amp;P1846)</f>
        <v/>
      </c>
      <c r="P1846" s="86">
        <f>IF(OR(D1846="",F1846=""),"",COUNTIFS($D$6:D1846,D1846,$F$6:F1846,"&lt;&gt;"))</f>
        <v/>
      </c>
    </row>
    <row r="1847" ht="20" customHeight="1">
      <c r="B1847" s="93" t="n"/>
      <c r="C1847" s="94">
        <f>IF(B1847="","",WEEKNUM(B1847,21))</f>
        <v/>
      </c>
      <c r="D1847" s="95" t="n"/>
      <c r="E1847" s="86">
        <f>IF(D1847="","",IFERROR(INDEX(Eng_Item,MATCH(D1847,Eng_Label,0)),"not in list"))</f>
        <v/>
      </c>
      <c r="F1847" s="96" t="n"/>
      <c r="G1847" s="87">
        <f>IF(OR(P1847="",N(P1847)&lt;=1),"",INDEX($F$6:$F$3005,MATCH(D1847&amp;"|"&amp;(P1847-1),$O$6:$O$3005,0)))</f>
        <v/>
      </c>
      <c r="H1847" s="87">
        <f>IF(G1847="","",MAX(0,G1847-F1847))</f>
        <v/>
      </c>
      <c r="I1847" s="95" t="n"/>
      <c r="J1847" s="87">
        <f>IF(D1847="","",IFERROR(INDEX(Eng_PAR,MATCH(D1847,Eng_Label,0)),""))</f>
        <v/>
      </c>
      <c r="K1847" s="97">
        <f>IF(OR(F1847="",J1847=""),"",F1847-J1847)</f>
        <v/>
      </c>
      <c r="L1847" s="86">
        <f>IF(OR(F1847="",J1847="",N(J1847)=0),"",IF(F1847/J1847&lt;=cfg_Crit,"CRITICAL",IF(F1847/J1847&lt;=cfg_Low,"LOW","OK")))</f>
        <v/>
      </c>
      <c r="M1847" s="98">
        <f>IF(B1847="","",DATE(YEAR(B1847),MONTH(B1847),1))</f>
        <v/>
      </c>
      <c r="N1847" s="86">
        <f>IF(OR(B1847="",D1847=""),"","CNT-"&amp;TEXT(ROW()-5,"00000"))</f>
        <v/>
      </c>
      <c r="O1847" s="86">
        <f>IF(P1847="","",D1847&amp;"|"&amp;P1847)</f>
        <v/>
      </c>
      <c r="P1847" s="86">
        <f>IF(OR(D1847="",F1847=""),"",COUNTIFS($D$6:D1847,D1847,$F$6:F1847,"&lt;&gt;"))</f>
        <v/>
      </c>
    </row>
    <row r="1848" ht="20" customHeight="1">
      <c r="B1848" s="93" t="n"/>
      <c r="C1848" s="94">
        <f>IF(B1848="","",WEEKNUM(B1848,21))</f>
        <v/>
      </c>
      <c r="D1848" s="95" t="n"/>
      <c r="E1848" s="86">
        <f>IF(D1848="","",IFERROR(INDEX(Eng_Item,MATCH(D1848,Eng_Label,0)),"not in list"))</f>
        <v/>
      </c>
      <c r="F1848" s="96" t="n"/>
      <c r="G1848" s="87">
        <f>IF(OR(P1848="",N(P1848)&lt;=1),"",INDEX($F$6:$F$3005,MATCH(D1848&amp;"|"&amp;(P1848-1),$O$6:$O$3005,0)))</f>
        <v/>
      </c>
      <c r="H1848" s="87">
        <f>IF(G1848="","",MAX(0,G1848-F1848))</f>
        <v/>
      </c>
      <c r="I1848" s="95" t="n"/>
      <c r="J1848" s="87">
        <f>IF(D1848="","",IFERROR(INDEX(Eng_PAR,MATCH(D1848,Eng_Label,0)),""))</f>
        <v/>
      </c>
      <c r="K1848" s="97">
        <f>IF(OR(F1848="",J1848=""),"",F1848-J1848)</f>
        <v/>
      </c>
      <c r="L1848" s="86">
        <f>IF(OR(F1848="",J1848="",N(J1848)=0),"",IF(F1848/J1848&lt;=cfg_Crit,"CRITICAL",IF(F1848/J1848&lt;=cfg_Low,"LOW","OK")))</f>
        <v/>
      </c>
      <c r="M1848" s="98">
        <f>IF(B1848="","",DATE(YEAR(B1848),MONTH(B1848),1))</f>
        <v/>
      </c>
      <c r="N1848" s="86">
        <f>IF(OR(B1848="",D1848=""),"","CNT-"&amp;TEXT(ROW()-5,"00000"))</f>
        <v/>
      </c>
      <c r="O1848" s="86">
        <f>IF(P1848="","",D1848&amp;"|"&amp;P1848)</f>
        <v/>
      </c>
      <c r="P1848" s="86">
        <f>IF(OR(D1848="",F1848=""),"",COUNTIFS($D$6:D1848,D1848,$F$6:F1848,"&lt;&gt;"))</f>
        <v/>
      </c>
    </row>
    <row r="1849" ht="20" customHeight="1">
      <c r="B1849" s="93" t="n"/>
      <c r="C1849" s="94">
        <f>IF(B1849="","",WEEKNUM(B1849,21))</f>
        <v/>
      </c>
      <c r="D1849" s="95" t="n"/>
      <c r="E1849" s="86">
        <f>IF(D1849="","",IFERROR(INDEX(Eng_Item,MATCH(D1849,Eng_Label,0)),"not in list"))</f>
        <v/>
      </c>
      <c r="F1849" s="96" t="n"/>
      <c r="G1849" s="87">
        <f>IF(OR(P1849="",N(P1849)&lt;=1),"",INDEX($F$6:$F$3005,MATCH(D1849&amp;"|"&amp;(P1849-1),$O$6:$O$3005,0)))</f>
        <v/>
      </c>
      <c r="H1849" s="87">
        <f>IF(G1849="","",MAX(0,G1849-F1849))</f>
        <v/>
      </c>
      <c r="I1849" s="95" t="n"/>
      <c r="J1849" s="87">
        <f>IF(D1849="","",IFERROR(INDEX(Eng_PAR,MATCH(D1849,Eng_Label,0)),""))</f>
        <v/>
      </c>
      <c r="K1849" s="97">
        <f>IF(OR(F1849="",J1849=""),"",F1849-J1849)</f>
        <v/>
      </c>
      <c r="L1849" s="86">
        <f>IF(OR(F1849="",J1849="",N(J1849)=0),"",IF(F1849/J1849&lt;=cfg_Crit,"CRITICAL",IF(F1849/J1849&lt;=cfg_Low,"LOW","OK")))</f>
        <v/>
      </c>
      <c r="M1849" s="98">
        <f>IF(B1849="","",DATE(YEAR(B1849),MONTH(B1849),1))</f>
        <v/>
      </c>
      <c r="N1849" s="86">
        <f>IF(OR(B1849="",D1849=""),"","CNT-"&amp;TEXT(ROW()-5,"00000"))</f>
        <v/>
      </c>
      <c r="O1849" s="86">
        <f>IF(P1849="","",D1849&amp;"|"&amp;P1849)</f>
        <v/>
      </c>
      <c r="P1849" s="86">
        <f>IF(OR(D1849="",F1849=""),"",COUNTIFS($D$6:D1849,D1849,$F$6:F1849,"&lt;&gt;"))</f>
        <v/>
      </c>
    </row>
    <row r="1850" ht="20" customHeight="1">
      <c r="B1850" s="93" t="n"/>
      <c r="C1850" s="94">
        <f>IF(B1850="","",WEEKNUM(B1850,21))</f>
        <v/>
      </c>
      <c r="D1850" s="95" t="n"/>
      <c r="E1850" s="86">
        <f>IF(D1850="","",IFERROR(INDEX(Eng_Item,MATCH(D1850,Eng_Label,0)),"not in list"))</f>
        <v/>
      </c>
      <c r="F1850" s="96" t="n"/>
      <c r="G1850" s="87">
        <f>IF(OR(P1850="",N(P1850)&lt;=1),"",INDEX($F$6:$F$3005,MATCH(D1850&amp;"|"&amp;(P1850-1),$O$6:$O$3005,0)))</f>
        <v/>
      </c>
      <c r="H1850" s="87">
        <f>IF(G1850="","",MAX(0,G1850-F1850))</f>
        <v/>
      </c>
      <c r="I1850" s="95" t="n"/>
      <c r="J1850" s="87">
        <f>IF(D1850="","",IFERROR(INDEX(Eng_PAR,MATCH(D1850,Eng_Label,0)),""))</f>
        <v/>
      </c>
      <c r="K1850" s="97">
        <f>IF(OR(F1850="",J1850=""),"",F1850-J1850)</f>
        <v/>
      </c>
      <c r="L1850" s="86">
        <f>IF(OR(F1850="",J1850="",N(J1850)=0),"",IF(F1850/J1850&lt;=cfg_Crit,"CRITICAL",IF(F1850/J1850&lt;=cfg_Low,"LOW","OK")))</f>
        <v/>
      </c>
      <c r="M1850" s="98">
        <f>IF(B1850="","",DATE(YEAR(B1850),MONTH(B1850),1))</f>
        <v/>
      </c>
      <c r="N1850" s="86">
        <f>IF(OR(B1850="",D1850=""),"","CNT-"&amp;TEXT(ROW()-5,"00000"))</f>
        <v/>
      </c>
      <c r="O1850" s="86">
        <f>IF(P1850="","",D1850&amp;"|"&amp;P1850)</f>
        <v/>
      </c>
      <c r="P1850" s="86">
        <f>IF(OR(D1850="",F1850=""),"",COUNTIFS($D$6:D1850,D1850,$F$6:F1850,"&lt;&gt;"))</f>
        <v/>
      </c>
    </row>
    <row r="1851" ht="20" customHeight="1">
      <c r="B1851" s="93" t="n"/>
      <c r="C1851" s="94">
        <f>IF(B1851="","",WEEKNUM(B1851,21))</f>
        <v/>
      </c>
      <c r="D1851" s="95" t="n"/>
      <c r="E1851" s="86">
        <f>IF(D1851="","",IFERROR(INDEX(Eng_Item,MATCH(D1851,Eng_Label,0)),"not in list"))</f>
        <v/>
      </c>
      <c r="F1851" s="96" t="n"/>
      <c r="G1851" s="87">
        <f>IF(OR(P1851="",N(P1851)&lt;=1),"",INDEX($F$6:$F$3005,MATCH(D1851&amp;"|"&amp;(P1851-1),$O$6:$O$3005,0)))</f>
        <v/>
      </c>
      <c r="H1851" s="87">
        <f>IF(G1851="","",MAX(0,G1851-F1851))</f>
        <v/>
      </c>
      <c r="I1851" s="95" t="n"/>
      <c r="J1851" s="87">
        <f>IF(D1851="","",IFERROR(INDEX(Eng_PAR,MATCH(D1851,Eng_Label,0)),""))</f>
        <v/>
      </c>
      <c r="K1851" s="97">
        <f>IF(OR(F1851="",J1851=""),"",F1851-J1851)</f>
        <v/>
      </c>
      <c r="L1851" s="86">
        <f>IF(OR(F1851="",J1851="",N(J1851)=0),"",IF(F1851/J1851&lt;=cfg_Crit,"CRITICAL",IF(F1851/J1851&lt;=cfg_Low,"LOW","OK")))</f>
        <v/>
      </c>
      <c r="M1851" s="98">
        <f>IF(B1851="","",DATE(YEAR(B1851),MONTH(B1851),1))</f>
        <v/>
      </c>
      <c r="N1851" s="86">
        <f>IF(OR(B1851="",D1851=""),"","CNT-"&amp;TEXT(ROW()-5,"00000"))</f>
        <v/>
      </c>
      <c r="O1851" s="86">
        <f>IF(P1851="","",D1851&amp;"|"&amp;P1851)</f>
        <v/>
      </c>
      <c r="P1851" s="86">
        <f>IF(OR(D1851="",F1851=""),"",COUNTIFS($D$6:D1851,D1851,$F$6:F1851,"&lt;&gt;"))</f>
        <v/>
      </c>
    </row>
    <row r="1852" ht="20" customHeight="1">
      <c r="B1852" s="93" t="n"/>
      <c r="C1852" s="94">
        <f>IF(B1852="","",WEEKNUM(B1852,21))</f>
        <v/>
      </c>
      <c r="D1852" s="95" t="n"/>
      <c r="E1852" s="86">
        <f>IF(D1852="","",IFERROR(INDEX(Eng_Item,MATCH(D1852,Eng_Label,0)),"not in list"))</f>
        <v/>
      </c>
      <c r="F1852" s="96" t="n"/>
      <c r="G1852" s="87">
        <f>IF(OR(P1852="",N(P1852)&lt;=1),"",INDEX($F$6:$F$3005,MATCH(D1852&amp;"|"&amp;(P1852-1),$O$6:$O$3005,0)))</f>
        <v/>
      </c>
      <c r="H1852" s="87">
        <f>IF(G1852="","",MAX(0,G1852-F1852))</f>
        <v/>
      </c>
      <c r="I1852" s="95" t="n"/>
      <c r="J1852" s="87">
        <f>IF(D1852="","",IFERROR(INDEX(Eng_PAR,MATCH(D1852,Eng_Label,0)),""))</f>
        <v/>
      </c>
      <c r="K1852" s="97">
        <f>IF(OR(F1852="",J1852=""),"",F1852-J1852)</f>
        <v/>
      </c>
      <c r="L1852" s="86">
        <f>IF(OR(F1852="",J1852="",N(J1852)=0),"",IF(F1852/J1852&lt;=cfg_Crit,"CRITICAL",IF(F1852/J1852&lt;=cfg_Low,"LOW","OK")))</f>
        <v/>
      </c>
      <c r="M1852" s="98">
        <f>IF(B1852="","",DATE(YEAR(B1852),MONTH(B1852),1))</f>
        <v/>
      </c>
      <c r="N1852" s="86">
        <f>IF(OR(B1852="",D1852=""),"","CNT-"&amp;TEXT(ROW()-5,"00000"))</f>
        <v/>
      </c>
      <c r="O1852" s="86">
        <f>IF(P1852="","",D1852&amp;"|"&amp;P1852)</f>
        <v/>
      </c>
      <c r="P1852" s="86">
        <f>IF(OR(D1852="",F1852=""),"",COUNTIFS($D$6:D1852,D1852,$F$6:F1852,"&lt;&gt;"))</f>
        <v/>
      </c>
    </row>
    <row r="1853" ht="20" customHeight="1">
      <c r="B1853" s="93" t="n"/>
      <c r="C1853" s="94">
        <f>IF(B1853="","",WEEKNUM(B1853,21))</f>
        <v/>
      </c>
      <c r="D1853" s="95" t="n"/>
      <c r="E1853" s="86">
        <f>IF(D1853="","",IFERROR(INDEX(Eng_Item,MATCH(D1853,Eng_Label,0)),"not in list"))</f>
        <v/>
      </c>
      <c r="F1853" s="96" t="n"/>
      <c r="G1853" s="87">
        <f>IF(OR(P1853="",N(P1853)&lt;=1),"",INDEX($F$6:$F$3005,MATCH(D1853&amp;"|"&amp;(P1853-1),$O$6:$O$3005,0)))</f>
        <v/>
      </c>
      <c r="H1853" s="87">
        <f>IF(G1853="","",MAX(0,G1853-F1853))</f>
        <v/>
      </c>
      <c r="I1853" s="95" t="n"/>
      <c r="J1853" s="87">
        <f>IF(D1853="","",IFERROR(INDEX(Eng_PAR,MATCH(D1853,Eng_Label,0)),""))</f>
        <v/>
      </c>
      <c r="K1853" s="97">
        <f>IF(OR(F1853="",J1853=""),"",F1853-J1853)</f>
        <v/>
      </c>
      <c r="L1853" s="86">
        <f>IF(OR(F1853="",J1853="",N(J1853)=0),"",IF(F1853/J1853&lt;=cfg_Crit,"CRITICAL",IF(F1853/J1853&lt;=cfg_Low,"LOW","OK")))</f>
        <v/>
      </c>
      <c r="M1853" s="98">
        <f>IF(B1853="","",DATE(YEAR(B1853),MONTH(B1853),1))</f>
        <v/>
      </c>
      <c r="N1853" s="86">
        <f>IF(OR(B1853="",D1853=""),"","CNT-"&amp;TEXT(ROW()-5,"00000"))</f>
        <v/>
      </c>
      <c r="O1853" s="86">
        <f>IF(P1853="","",D1853&amp;"|"&amp;P1853)</f>
        <v/>
      </c>
      <c r="P1853" s="86">
        <f>IF(OR(D1853="",F1853=""),"",COUNTIFS($D$6:D1853,D1853,$F$6:F1853,"&lt;&gt;"))</f>
        <v/>
      </c>
    </row>
    <row r="1854" ht="20" customHeight="1">
      <c r="B1854" s="93" t="n"/>
      <c r="C1854" s="94">
        <f>IF(B1854="","",WEEKNUM(B1854,21))</f>
        <v/>
      </c>
      <c r="D1854" s="95" t="n"/>
      <c r="E1854" s="86">
        <f>IF(D1854="","",IFERROR(INDEX(Eng_Item,MATCH(D1854,Eng_Label,0)),"not in list"))</f>
        <v/>
      </c>
      <c r="F1854" s="96" t="n"/>
      <c r="G1854" s="87">
        <f>IF(OR(P1854="",N(P1854)&lt;=1),"",INDEX($F$6:$F$3005,MATCH(D1854&amp;"|"&amp;(P1854-1),$O$6:$O$3005,0)))</f>
        <v/>
      </c>
      <c r="H1854" s="87">
        <f>IF(G1854="","",MAX(0,G1854-F1854))</f>
        <v/>
      </c>
      <c r="I1854" s="95" t="n"/>
      <c r="J1854" s="87">
        <f>IF(D1854="","",IFERROR(INDEX(Eng_PAR,MATCH(D1854,Eng_Label,0)),""))</f>
        <v/>
      </c>
      <c r="K1854" s="97">
        <f>IF(OR(F1854="",J1854=""),"",F1854-J1854)</f>
        <v/>
      </c>
      <c r="L1854" s="86">
        <f>IF(OR(F1854="",J1854="",N(J1854)=0),"",IF(F1854/J1854&lt;=cfg_Crit,"CRITICAL",IF(F1854/J1854&lt;=cfg_Low,"LOW","OK")))</f>
        <v/>
      </c>
      <c r="M1854" s="98">
        <f>IF(B1854="","",DATE(YEAR(B1854),MONTH(B1854),1))</f>
        <v/>
      </c>
      <c r="N1854" s="86">
        <f>IF(OR(B1854="",D1854=""),"","CNT-"&amp;TEXT(ROW()-5,"00000"))</f>
        <v/>
      </c>
      <c r="O1854" s="86">
        <f>IF(P1854="","",D1854&amp;"|"&amp;P1854)</f>
        <v/>
      </c>
      <c r="P1854" s="86">
        <f>IF(OR(D1854="",F1854=""),"",COUNTIFS($D$6:D1854,D1854,$F$6:F1854,"&lt;&gt;"))</f>
        <v/>
      </c>
    </row>
    <row r="1855" ht="20" customHeight="1">
      <c r="B1855" s="93" t="n"/>
      <c r="C1855" s="94">
        <f>IF(B1855="","",WEEKNUM(B1855,21))</f>
        <v/>
      </c>
      <c r="D1855" s="95" t="n"/>
      <c r="E1855" s="86">
        <f>IF(D1855="","",IFERROR(INDEX(Eng_Item,MATCH(D1855,Eng_Label,0)),"not in list"))</f>
        <v/>
      </c>
      <c r="F1855" s="96" t="n"/>
      <c r="G1855" s="87">
        <f>IF(OR(P1855="",N(P1855)&lt;=1),"",INDEX($F$6:$F$3005,MATCH(D1855&amp;"|"&amp;(P1855-1),$O$6:$O$3005,0)))</f>
        <v/>
      </c>
      <c r="H1855" s="87">
        <f>IF(G1855="","",MAX(0,G1855-F1855))</f>
        <v/>
      </c>
      <c r="I1855" s="95" t="n"/>
      <c r="J1855" s="87">
        <f>IF(D1855="","",IFERROR(INDEX(Eng_PAR,MATCH(D1855,Eng_Label,0)),""))</f>
        <v/>
      </c>
      <c r="K1855" s="97">
        <f>IF(OR(F1855="",J1855=""),"",F1855-J1855)</f>
        <v/>
      </c>
      <c r="L1855" s="86">
        <f>IF(OR(F1855="",J1855="",N(J1855)=0),"",IF(F1855/J1855&lt;=cfg_Crit,"CRITICAL",IF(F1855/J1855&lt;=cfg_Low,"LOW","OK")))</f>
        <v/>
      </c>
      <c r="M1855" s="98">
        <f>IF(B1855="","",DATE(YEAR(B1855),MONTH(B1855),1))</f>
        <v/>
      </c>
      <c r="N1855" s="86">
        <f>IF(OR(B1855="",D1855=""),"","CNT-"&amp;TEXT(ROW()-5,"00000"))</f>
        <v/>
      </c>
      <c r="O1855" s="86">
        <f>IF(P1855="","",D1855&amp;"|"&amp;P1855)</f>
        <v/>
      </c>
      <c r="P1855" s="86">
        <f>IF(OR(D1855="",F1855=""),"",COUNTIFS($D$6:D1855,D1855,$F$6:F1855,"&lt;&gt;"))</f>
        <v/>
      </c>
    </row>
    <row r="1856" ht="20" customHeight="1">
      <c r="B1856" s="93" t="n"/>
      <c r="C1856" s="94">
        <f>IF(B1856="","",WEEKNUM(B1856,21))</f>
        <v/>
      </c>
      <c r="D1856" s="95" t="n"/>
      <c r="E1856" s="86">
        <f>IF(D1856="","",IFERROR(INDEX(Eng_Item,MATCH(D1856,Eng_Label,0)),"not in list"))</f>
        <v/>
      </c>
      <c r="F1856" s="96" t="n"/>
      <c r="G1856" s="87">
        <f>IF(OR(P1856="",N(P1856)&lt;=1),"",INDEX($F$6:$F$3005,MATCH(D1856&amp;"|"&amp;(P1856-1),$O$6:$O$3005,0)))</f>
        <v/>
      </c>
      <c r="H1856" s="87">
        <f>IF(G1856="","",MAX(0,G1856-F1856))</f>
        <v/>
      </c>
      <c r="I1856" s="95" t="n"/>
      <c r="J1856" s="87">
        <f>IF(D1856="","",IFERROR(INDEX(Eng_PAR,MATCH(D1856,Eng_Label,0)),""))</f>
        <v/>
      </c>
      <c r="K1856" s="97">
        <f>IF(OR(F1856="",J1856=""),"",F1856-J1856)</f>
        <v/>
      </c>
      <c r="L1856" s="86">
        <f>IF(OR(F1856="",J1856="",N(J1856)=0),"",IF(F1856/J1856&lt;=cfg_Crit,"CRITICAL",IF(F1856/J1856&lt;=cfg_Low,"LOW","OK")))</f>
        <v/>
      </c>
      <c r="M1856" s="98">
        <f>IF(B1856="","",DATE(YEAR(B1856),MONTH(B1856),1))</f>
        <v/>
      </c>
      <c r="N1856" s="86">
        <f>IF(OR(B1856="",D1856=""),"","CNT-"&amp;TEXT(ROW()-5,"00000"))</f>
        <v/>
      </c>
      <c r="O1856" s="86">
        <f>IF(P1856="","",D1856&amp;"|"&amp;P1856)</f>
        <v/>
      </c>
      <c r="P1856" s="86">
        <f>IF(OR(D1856="",F1856=""),"",COUNTIFS($D$6:D1856,D1856,$F$6:F1856,"&lt;&gt;"))</f>
        <v/>
      </c>
    </row>
    <row r="1857" ht="20" customHeight="1">
      <c r="B1857" s="93" t="n"/>
      <c r="C1857" s="94">
        <f>IF(B1857="","",WEEKNUM(B1857,21))</f>
        <v/>
      </c>
      <c r="D1857" s="95" t="n"/>
      <c r="E1857" s="86">
        <f>IF(D1857="","",IFERROR(INDEX(Eng_Item,MATCH(D1857,Eng_Label,0)),"not in list"))</f>
        <v/>
      </c>
      <c r="F1857" s="96" t="n"/>
      <c r="G1857" s="87">
        <f>IF(OR(P1857="",N(P1857)&lt;=1),"",INDEX($F$6:$F$3005,MATCH(D1857&amp;"|"&amp;(P1857-1),$O$6:$O$3005,0)))</f>
        <v/>
      </c>
      <c r="H1857" s="87">
        <f>IF(G1857="","",MAX(0,G1857-F1857))</f>
        <v/>
      </c>
      <c r="I1857" s="95" t="n"/>
      <c r="J1857" s="87">
        <f>IF(D1857="","",IFERROR(INDEX(Eng_PAR,MATCH(D1857,Eng_Label,0)),""))</f>
        <v/>
      </c>
      <c r="K1857" s="97">
        <f>IF(OR(F1857="",J1857=""),"",F1857-J1857)</f>
        <v/>
      </c>
      <c r="L1857" s="86">
        <f>IF(OR(F1857="",J1857="",N(J1857)=0),"",IF(F1857/J1857&lt;=cfg_Crit,"CRITICAL",IF(F1857/J1857&lt;=cfg_Low,"LOW","OK")))</f>
        <v/>
      </c>
      <c r="M1857" s="98">
        <f>IF(B1857="","",DATE(YEAR(B1857),MONTH(B1857),1))</f>
        <v/>
      </c>
      <c r="N1857" s="86">
        <f>IF(OR(B1857="",D1857=""),"","CNT-"&amp;TEXT(ROW()-5,"00000"))</f>
        <v/>
      </c>
      <c r="O1857" s="86">
        <f>IF(P1857="","",D1857&amp;"|"&amp;P1857)</f>
        <v/>
      </c>
      <c r="P1857" s="86">
        <f>IF(OR(D1857="",F1857=""),"",COUNTIFS($D$6:D1857,D1857,$F$6:F1857,"&lt;&gt;"))</f>
        <v/>
      </c>
    </row>
    <row r="1858" ht="20" customHeight="1">
      <c r="B1858" s="93" t="n"/>
      <c r="C1858" s="94">
        <f>IF(B1858="","",WEEKNUM(B1858,21))</f>
        <v/>
      </c>
      <c r="D1858" s="95" t="n"/>
      <c r="E1858" s="86">
        <f>IF(D1858="","",IFERROR(INDEX(Eng_Item,MATCH(D1858,Eng_Label,0)),"not in list"))</f>
        <v/>
      </c>
      <c r="F1858" s="96" t="n"/>
      <c r="G1858" s="87">
        <f>IF(OR(P1858="",N(P1858)&lt;=1),"",INDEX($F$6:$F$3005,MATCH(D1858&amp;"|"&amp;(P1858-1),$O$6:$O$3005,0)))</f>
        <v/>
      </c>
      <c r="H1858" s="87">
        <f>IF(G1858="","",MAX(0,G1858-F1858))</f>
        <v/>
      </c>
      <c r="I1858" s="95" t="n"/>
      <c r="J1858" s="87">
        <f>IF(D1858="","",IFERROR(INDEX(Eng_PAR,MATCH(D1858,Eng_Label,0)),""))</f>
        <v/>
      </c>
      <c r="K1858" s="97">
        <f>IF(OR(F1858="",J1858=""),"",F1858-J1858)</f>
        <v/>
      </c>
      <c r="L1858" s="86">
        <f>IF(OR(F1858="",J1858="",N(J1858)=0),"",IF(F1858/J1858&lt;=cfg_Crit,"CRITICAL",IF(F1858/J1858&lt;=cfg_Low,"LOW","OK")))</f>
        <v/>
      </c>
      <c r="M1858" s="98">
        <f>IF(B1858="","",DATE(YEAR(B1858),MONTH(B1858),1))</f>
        <v/>
      </c>
      <c r="N1858" s="86">
        <f>IF(OR(B1858="",D1858=""),"","CNT-"&amp;TEXT(ROW()-5,"00000"))</f>
        <v/>
      </c>
      <c r="O1858" s="86">
        <f>IF(P1858="","",D1858&amp;"|"&amp;P1858)</f>
        <v/>
      </c>
      <c r="P1858" s="86">
        <f>IF(OR(D1858="",F1858=""),"",COUNTIFS($D$6:D1858,D1858,$F$6:F1858,"&lt;&gt;"))</f>
        <v/>
      </c>
    </row>
    <row r="1859" ht="20" customHeight="1">
      <c r="B1859" s="93" t="n"/>
      <c r="C1859" s="94">
        <f>IF(B1859="","",WEEKNUM(B1859,21))</f>
        <v/>
      </c>
      <c r="D1859" s="95" t="n"/>
      <c r="E1859" s="86">
        <f>IF(D1859="","",IFERROR(INDEX(Eng_Item,MATCH(D1859,Eng_Label,0)),"not in list"))</f>
        <v/>
      </c>
      <c r="F1859" s="96" t="n"/>
      <c r="G1859" s="87">
        <f>IF(OR(P1859="",N(P1859)&lt;=1),"",INDEX($F$6:$F$3005,MATCH(D1859&amp;"|"&amp;(P1859-1),$O$6:$O$3005,0)))</f>
        <v/>
      </c>
      <c r="H1859" s="87">
        <f>IF(G1859="","",MAX(0,G1859-F1859))</f>
        <v/>
      </c>
      <c r="I1859" s="95" t="n"/>
      <c r="J1859" s="87">
        <f>IF(D1859="","",IFERROR(INDEX(Eng_PAR,MATCH(D1859,Eng_Label,0)),""))</f>
        <v/>
      </c>
      <c r="K1859" s="97">
        <f>IF(OR(F1859="",J1859=""),"",F1859-J1859)</f>
        <v/>
      </c>
      <c r="L1859" s="86">
        <f>IF(OR(F1859="",J1859="",N(J1859)=0),"",IF(F1859/J1859&lt;=cfg_Crit,"CRITICAL",IF(F1859/J1859&lt;=cfg_Low,"LOW","OK")))</f>
        <v/>
      </c>
      <c r="M1859" s="98">
        <f>IF(B1859="","",DATE(YEAR(B1859),MONTH(B1859),1))</f>
        <v/>
      </c>
      <c r="N1859" s="86">
        <f>IF(OR(B1859="",D1859=""),"","CNT-"&amp;TEXT(ROW()-5,"00000"))</f>
        <v/>
      </c>
      <c r="O1859" s="86">
        <f>IF(P1859="","",D1859&amp;"|"&amp;P1859)</f>
        <v/>
      </c>
      <c r="P1859" s="86">
        <f>IF(OR(D1859="",F1859=""),"",COUNTIFS($D$6:D1859,D1859,$F$6:F1859,"&lt;&gt;"))</f>
        <v/>
      </c>
    </row>
    <row r="1860" ht="20" customHeight="1">
      <c r="B1860" s="93" t="n"/>
      <c r="C1860" s="94">
        <f>IF(B1860="","",WEEKNUM(B1860,21))</f>
        <v/>
      </c>
      <c r="D1860" s="95" t="n"/>
      <c r="E1860" s="86">
        <f>IF(D1860="","",IFERROR(INDEX(Eng_Item,MATCH(D1860,Eng_Label,0)),"not in list"))</f>
        <v/>
      </c>
      <c r="F1860" s="96" t="n"/>
      <c r="G1860" s="87">
        <f>IF(OR(P1860="",N(P1860)&lt;=1),"",INDEX($F$6:$F$3005,MATCH(D1860&amp;"|"&amp;(P1860-1),$O$6:$O$3005,0)))</f>
        <v/>
      </c>
      <c r="H1860" s="87">
        <f>IF(G1860="","",MAX(0,G1860-F1860))</f>
        <v/>
      </c>
      <c r="I1860" s="95" t="n"/>
      <c r="J1860" s="87">
        <f>IF(D1860="","",IFERROR(INDEX(Eng_PAR,MATCH(D1860,Eng_Label,0)),""))</f>
        <v/>
      </c>
      <c r="K1860" s="97">
        <f>IF(OR(F1860="",J1860=""),"",F1860-J1860)</f>
        <v/>
      </c>
      <c r="L1860" s="86">
        <f>IF(OR(F1860="",J1860="",N(J1860)=0),"",IF(F1860/J1860&lt;=cfg_Crit,"CRITICAL",IF(F1860/J1860&lt;=cfg_Low,"LOW","OK")))</f>
        <v/>
      </c>
      <c r="M1860" s="98">
        <f>IF(B1860="","",DATE(YEAR(B1860),MONTH(B1860),1))</f>
        <v/>
      </c>
      <c r="N1860" s="86">
        <f>IF(OR(B1860="",D1860=""),"","CNT-"&amp;TEXT(ROW()-5,"00000"))</f>
        <v/>
      </c>
      <c r="O1860" s="86">
        <f>IF(P1860="","",D1860&amp;"|"&amp;P1860)</f>
        <v/>
      </c>
      <c r="P1860" s="86">
        <f>IF(OR(D1860="",F1860=""),"",COUNTIFS($D$6:D1860,D1860,$F$6:F1860,"&lt;&gt;"))</f>
        <v/>
      </c>
    </row>
    <row r="1861" ht="20" customHeight="1">
      <c r="B1861" s="93" t="n"/>
      <c r="C1861" s="94">
        <f>IF(B1861="","",WEEKNUM(B1861,21))</f>
        <v/>
      </c>
      <c r="D1861" s="95" t="n"/>
      <c r="E1861" s="86">
        <f>IF(D1861="","",IFERROR(INDEX(Eng_Item,MATCH(D1861,Eng_Label,0)),"not in list"))</f>
        <v/>
      </c>
      <c r="F1861" s="96" t="n"/>
      <c r="G1861" s="87">
        <f>IF(OR(P1861="",N(P1861)&lt;=1),"",INDEX($F$6:$F$3005,MATCH(D1861&amp;"|"&amp;(P1861-1),$O$6:$O$3005,0)))</f>
        <v/>
      </c>
      <c r="H1861" s="87">
        <f>IF(G1861="","",MAX(0,G1861-F1861))</f>
        <v/>
      </c>
      <c r="I1861" s="95" t="n"/>
      <c r="J1861" s="87">
        <f>IF(D1861="","",IFERROR(INDEX(Eng_PAR,MATCH(D1861,Eng_Label,0)),""))</f>
        <v/>
      </c>
      <c r="K1861" s="97">
        <f>IF(OR(F1861="",J1861=""),"",F1861-J1861)</f>
        <v/>
      </c>
      <c r="L1861" s="86">
        <f>IF(OR(F1861="",J1861="",N(J1861)=0),"",IF(F1861/J1861&lt;=cfg_Crit,"CRITICAL",IF(F1861/J1861&lt;=cfg_Low,"LOW","OK")))</f>
        <v/>
      </c>
      <c r="M1861" s="98">
        <f>IF(B1861="","",DATE(YEAR(B1861),MONTH(B1861),1))</f>
        <v/>
      </c>
      <c r="N1861" s="86">
        <f>IF(OR(B1861="",D1861=""),"","CNT-"&amp;TEXT(ROW()-5,"00000"))</f>
        <v/>
      </c>
      <c r="O1861" s="86">
        <f>IF(P1861="","",D1861&amp;"|"&amp;P1861)</f>
        <v/>
      </c>
      <c r="P1861" s="86">
        <f>IF(OR(D1861="",F1861=""),"",COUNTIFS($D$6:D1861,D1861,$F$6:F1861,"&lt;&gt;"))</f>
        <v/>
      </c>
    </row>
    <row r="1862" ht="20" customHeight="1">
      <c r="B1862" s="93" t="n"/>
      <c r="C1862" s="94">
        <f>IF(B1862="","",WEEKNUM(B1862,21))</f>
        <v/>
      </c>
      <c r="D1862" s="95" t="n"/>
      <c r="E1862" s="86">
        <f>IF(D1862="","",IFERROR(INDEX(Eng_Item,MATCH(D1862,Eng_Label,0)),"not in list"))</f>
        <v/>
      </c>
      <c r="F1862" s="96" t="n"/>
      <c r="G1862" s="87">
        <f>IF(OR(P1862="",N(P1862)&lt;=1),"",INDEX($F$6:$F$3005,MATCH(D1862&amp;"|"&amp;(P1862-1),$O$6:$O$3005,0)))</f>
        <v/>
      </c>
      <c r="H1862" s="87">
        <f>IF(G1862="","",MAX(0,G1862-F1862))</f>
        <v/>
      </c>
      <c r="I1862" s="95" t="n"/>
      <c r="J1862" s="87">
        <f>IF(D1862="","",IFERROR(INDEX(Eng_PAR,MATCH(D1862,Eng_Label,0)),""))</f>
        <v/>
      </c>
      <c r="K1862" s="97">
        <f>IF(OR(F1862="",J1862=""),"",F1862-J1862)</f>
        <v/>
      </c>
      <c r="L1862" s="86">
        <f>IF(OR(F1862="",J1862="",N(J1862)=0),"",IF(F1862/J1862&lt;=cfg_Crit,"CRITICAL",IF(F1862/J1862&lt;=cfg_Low,"LOW","OK")))</f>
        <v/>
      </c>
      <c r="M1862" s="98">
        <f>IF(B1862="","",DATE(YEAR(B1862),MONTH(B1862),1))</f>
        <v/>
      </c>
      <c r="N1862" s="86">
        <f>IF(OR(B1862="",D1862=""),"","CNT-"&amp;TEXT(ROW()-5,"00000"))</f>
        <v/>
      </c>
      <c r="O1862" s="86">
        <f>IF(P1862="","",D1862&amp;"|"&amp;P1862)</f>
        <v/>
      </c>
      <c r="P1862" s="86">
        <f>IF(OR(D1862="",F1862=""),"",COUNTIFS($D$6:D1862,D1862,$F$6:F1862,"&lt;&gt;"))</f>
        <v/>
      </c>
    </row>
    <row r="1863" ht="20" customHeight="1">
      <c r="B1863" s="93" t="n"/>
      <c r="C1863" s="94">
        <f>IF(B1863="","",WEEKNUM(B1863,21))</f>
        <v/>
      </c>
      <c r="D1863" s="95" t="n"/>
      <c r="E1863" s="86">
        <f>IF(D1863="","",IFERROR(INDEX(Eng_Item,MATCH(D1863,Eng_Label,0)),"not in list"))</f>
        <v/>
      </c>
      <c r="F1863" s="96" t="n"/>
      <c r="G1863" s="87">
        <f>IF(OR(P1863="",N(P1863)&lt;=1),"",INDEX($F$6:$F$3005,MATCH(D1863&amp;"|"&amp;(P1863-1),$O$6:$O$3005,0)))</f>
        <v/>
      </c>
      <c r="H1863" s="87">
        <f>IF(G1863="","",MAX(0,G1863-F1863))</f>
        <v/>
      </c>
      <c r="I1863" s="95" t="n"/>
      <c r="J1863" s="87">
        <f>IF(D1863="","",IFERROR(INDEX(Eng_PAR,MATCH(D1863,Eng_Label,0)),""))</f>
        <v/>
      </c>
      <c r="K1863" s="97">
        <f>IF(OR(F1863="",J1863=""),"",F1863-J1863)</f>
        <v/>
      </c>
      <c r="L1863" s="86">
        <f>IF(OR(F1863="",J1863="",N(J1863)=0),"",IF(F1863/J1863&lt;=cfg_Crit,"CRITICAL",IF(F1863/J1863&lt;=cfg_Low,"LOW","OK")))</f>
        <v/>
      </c>
      <c r="M1863" s="98">
        <f>IF(B1863="","",DATE(YEAR(B1863),MONTH(B1863),1))</f>
        <v/>
      </c>
      <c r="N1863" s="86">
        <f>IF(OR(B1863="",D1863=""),"","CNT-"&amp;TEXT(ROW()-5,"00000"))</f>
        <v/>
      </c>
      <c r="O1863" s="86">
        <f>IF(P1863="","",D1863&amp;"|"&amp;P1863)</f>
        <v/>
      </c>
      <c r="P1863" s="86">
        <f>IF(OR(D1863="",F1863=""),"",COUNTIFS($D$6:D1863,D1863,$F$6:F1863,"&lt;&gt;"))</f>
        <v/>
      </c>
    </row>
    <row r="1864" ht="20" customHeight="1">
      <c r="B1864" s="93" t="n"/>
      <c r="C1864" s="94">
        <f>IF(B1864="","",WEEKNUM(B1864,21))</f>
        <v/>
      </c>
      <c r="D1864" s="95" t="n"/>
      <c r="E1864" s="86">
        <f>IF(D1864="","",IFERROR(INDEX(Eng_Item,MATCH(D1864,Eng_Label,0)),"not in list"))</f>
        <v/>
      </c>
      <c r="F1864" s="96" t="n"/>
      <c r="G1864" s="87">
        <f>IF(OR(P1864="",N(P1864)&lt;=1),"",INDEX($F$6:$F$3005,MATCH(D1864&amp;"|"&amp;(P1864-1),$O$6:$O$3005,0)))</f>
        <v/>
      </c>
      <c r="H1864" s="87">
        <f>IF(G1864="","",MAX(0,G1864-F1864))</f>
        <v/>
      </c>
      <c r="I1864" s="95" t="n"/>
      <c r="J1864" s="87">
        <f>IF(D1864="","",IFERROR(INDEX(Eng_PAR,MATCH(D1864,Eng_Label,0)),""))</f>
        <v/>
      </c>
      <c r="K1864" s="97">
        <f>IF(OR(F1864="",J1864=""),"",F1864-J1864)</f>
        <v/>
      </c>
      <c r="L1864" s="86">
        <f>IF(OR(F1864="",J1864="",N(J1864)=0),"",IF(F1864/J1864&lt;=cfg_Crit,"CRITICAL",IF(F1864/J1864&lt;=cfg_Low,"LOW","OK")))</f>
        <v/>
      </c>
      <c r="M1864" s="98">
        <f>IF(B1864="","",DATE(YEAR(B1864),MONTH(B1864),1))</f>
        <v/>
      </c>
      <c r="N1864" s="86">
        <f>IF(OR(B1864="",D1864=""),"","CNT-"&amp;TEXT(ROW()-5,"00000"))</f>
        <v/>
      </c>
      <c r="O1864" s="86">
        <f>IF(P1864="","",D1864&amp;"|"&amp;P1864)</f>
        <v/>
      </c>
      <c r="P1864" s="86">
        <f>IF(OR(D1864="",F1864=""),"",COUNTIFS($D$6:D1864,D1864,$F$6:F1864,"&lt;&gt;"))</f>
        <v/>
      </c>
    </row>
    <row r="1865" ht="20" customHeight="1">
      <c r="B1865" s="93" t="n"/>
      <c r="C1865" s="94">
        <f>IF(B1865="","",WEEKNUM(B1865,21))</f>
        <v/>
      </c>
      <c r="D1865" s="95" t="n"/>
      <c r="E1865" s="86">
        <f>IF(D1865="","",IFERROR(INDEX(Eng_Item,MATCH(D1865,Eng_Label,0)),"not in list"))</f>
        <v/>
      </c>
      <c r="F1865" s="96" t="n"/>
      <c r="G1865" s="87">
        <f>IF(OR(P1865="",N(P1865)&lt;=1),"",INDEX($F$6:$F$3005,MATCH(D1865&amp;"|"&amp;(P1865-1),$O$6:$O$3005,0)))</f>
        <v/>
      </c>
      <c r="H1865" s="87">
        <f>IF(G1865="","",MAX(0,G1865-F1865))</f>
        <v/>
      </c>
      <c r="I1865" s="95" t="n"/>
      <c r="J1865" s="87">
        <f>IF(D1865="","",IFERROR(INDEX(Eng_PAR,MATCH(D1865,Eng_Label,0)),""))</f>
        <v/>
      </c>
      <c r="K1865" s="97">
        <f>IF(OR(F1865="",J1865=""),"",F1865-J1865)</f>
        <v/>
      </c>
      <c r="L1865" s="86">
        <f>IF(OR(F1865="",J1865="",N(J1865)=0),"",IF(F1865/J1865&lt;=cfg_Crit,"CRITICAL",IF(F1865/J1865&lt;=cfg_Low,"LOW","OK")))</f>
        <v/>
      </c>
      <c r="M1865" s="98">
        <f>IF(B1865="","",DATE(YEAR(B1865),MONTH(B1865),1))</f>
        <v/>
      </c>
      <c r="N1865" s="86">
        <f>IF(OR(B1865="",D1865=""),"","CNT-"&amp;TEXT(ROW()-5,"00000"))</f>
        <v/>
      </c>
      <c r="O1865" s="86">
        <f>IF(P1865="","",D1865&amp;"|"&amp;P1865)</f>
        <v/>
      </c>
      <c r="P1865" s="86">
        <f>IF(OR(D1865="",F1865=""),"",COUNTIFS($D$6:D1865,D1865,$F$6:F1865,"&lt;&gt;"))</f>
        <v/>
      </c>
    </row>
    <row r="1866" ht="20" customHeight="1">
      <c r="B1866" s="93" t="n"/>
      <c r="C1866" s="94">
        <f>IF(B1866="","",WEEKNUM(B1866,21))</f>
        <v/>
      </c>
      <c r="D1866" s="95" t="n"/>
      <c r="E1866" s="86">
        <f>IF(D1866="","",IFERROR(INDEX(Eng_Item,MATCH(D1866,Eng_Label,0)),"not in list"))</f>
        <v/>
      </c>
      <c r="F1866" s="96" t="n"/>
      <c r="G1866" s="87">
        <f>IF(OR(P1866="",N(P1866)&lt;=1),"",INDEX($F$6:$F$3005,MATCH(D1866&amp;"|"&amp;(P1866-1),$O$6:$O$3005,0)))</f>
        <v/>
      </c>
      <c r="H1866" s="87">
        <f>IF(G1866="","",MAX(0,G1866-F1866))</f>
        <v/>
      </c>
      <c r="I1866" s="95" t="n"/>
      <c r="J1866" s="87">
        <f>IF(D1866="","",IFERROR(INDEX(Eng_PAR,MATCH(D1866,Eng_Label,0)),""))</f>
        <v/>
      </c>
      <c r="K1866" s="97">
        <f>IF(OR(F1866="",J1866=""),"",F1866-J1866)</f>
        <v/>
      </c>
      <c r="L1866" s="86">
        <f>IF(OR(F1866="",J1866="",N(J1866)=0),"",IF(F1866/J1866&lt;=cfg_Crit,"CRITICAL",IF(F1866/J1866&lt;=cfg_Low,"LOW","OK")))</f>
        <v/>
      </c>
      <c r="M1866" s="98">
        <f>IF(B1866="","",DATE(YEAR(B1866),MONTH(B1866),1))</f>
        <v/>
      </c>
      <c r="N1866" s="86">
        <f>IF(OR(B1866="",D1866=""),"","CNT-"&amp;TEXT(ROW()-5,"00000"))</f>
        <v/>
      </c>
      <c r="O1866" s="86">
        <f>IF(P1866="","",D1866&amp;"|"&amp;P1866)</f>
        <v/>
      </c>
      <c r="P1866" s="86">
        <f>IF(OR(D1866="",F1866=""),"",COUNTIFS($D$6:D1866,D1866,$F$6:F1866,"&lt;&gt;"))</f>
        <v/>
      </c>
    </row>
    <row r="1867" ht="20" customHeight="1">
      <c r="B1867" s="93" t="n"/>
      <c r="C1867" s="94">
        <f>IF(B1867="","",WEEKNUM(B1867,21))</f>
        <v/>
      </c>
      <c r="D1867" s="95" t="n"/>
      <c r="E1867" s="86">
        <f>IF(D1867="","",IFERROR(INDEX(Eng_Item,MATCH(D1867,Eng_Label,0)),"not in list"))</f>
        <v/>
      </c>
      <c r="F1867" s="96" t="n"/>
      <c r="G1867" s="87">
        <f>IF(OR(P1867="",N(P1867)&lt;=1),"",INDEX($F$6:$F$3005,MATCH(D1867&amp;"|"&amp;(P1867-1),$O$6:$O$3005,0)))</f>
        <v/>
      </c>
      <c r="H1867" s="87">
        <f>IF(G1867="","",MAX(0,G1867-F1867))</f>
        <v/>
      </c>
      <c r="I1867" s="95" t="n"/>
      <c r="J1867" s="87">
        <f>IF(D1867="","",IFERROR(INDEX(Eng_PAR,MATCH(D1867,Eng_Label,0)),""))</f>
        <v/>
      </c>
      <c r="K1867" s="97">
        <f>IF(OR(F1867="",J1867=""),"",F1867-J1867)</f>
        <v/>
      </c>
      <c r="L1867" s="86">
        <f>IF(OR(F1867="",J1867="",N(J1867)=0),"",IF(F1867/J1867&lt;=cfg_Crit,"CRITICAL",IF(F1867/J1867&lt;=cfg_Low,"LOW","OK")))</f>
        <v/>
      </c>
      <c r="M1867" s="98">
        <f>IF(B1867="","",DATE(YEAR(B1867),MONTH(B1867),1))</f>
        <v/>
      </c>
      <c r="N1867" s="86">
        <f>IF(OR(B1867="",D1867=""),"","CNT-"&amp;TEXT(ROW()-5,"00000"))</f>
        <v/>
      </c>
      <c r="O1867" s="86">
        <f>IF(P1867="","",D1867&amp;"|"&amp;P1867)</f>
        <v/>
      </c>
      <c r="P1867" s="86">
        <f>IF(OR(D1867="",F1867=""),"",COUNTIFS($D$6:D1867,D1867,$F$6:F1867,"&lt;&gt;"))</f>
        <v/>
      </c>
    </row>
    <row r="1868" ht="20" customHeight="1">
      <c r="B1868" s="93" t="n"/>
      <c r="C1868" s="94">
        <f>IF(B1868="","",WEEKNUM(B1868,21))</f>
        <v/>
      </c>
      <c r="D1868" s="95" t="n"/>
      <c r="E1868" s="86">
        <f>IF(D1868="","",IFERROR(INDEX(Eng_Item,MATCH(D1868,Eng_Label,0)),"not in list"))</f>
        <v/>
      </c>
      <c r="F1868" s="96" t="n"/>
      <c r="G1868" s="87">
        <f>IF(OR(P1868="",N(P1868)&lt;=1),"",INDEX($F$6:$F$3005,MATCH(D1868&amp;"|"&amp;(P1868-1),$O$6:$O$3005,0)))</f>
        <v/>
      </c>
      <c r="H1868" s="87">
        <f>IF(G1868="","",MAX(0,G1868-F1868))</f>
        <v/>
      </c>
      <c r="I1868" s="95" t="n"/>
      <c r="J1868" s="87">
        <f>IF(D1868="","",IFERROR(INDEX(Eng_PAR,MATCH(D1868,Eng_Label,0)),""))</f>
        <v/>
      </c>
      <c r="K1868" s="97">
        <f>IF(OR(F1868="",J1868=""),"",F1868-J1868)</f>
        <v/>
      </c>
      <c r="L1868" s="86">
        <f>IF(OR(F1868="",J1868="",N(J1868)=0),"",IF(F1868/J1868&lt;=cfg_Crit,"CRITICAL",IF(F1868/J1868&lt;=cfg_Low,"LOW","OK")))</f>
        <v/>
      </c>
      <c r="M1868" s="98">
        <f>IF(B1868="","",DATE(YEAR(B1868),MONTH(B1868),1))</f>
        <v/>
      </c>
      <c r="N1868" s="86">
        <f>IF(OR(B1868="",D1868=""),"","CNT-"&amp;TEXT(ROW()-5,"00000"))</f>
        <v/>
      </c>
      <c r="O1868" s="86">
        <f>IF(P1868="","",D1868&amp;"|"&amp;P1868)</f>
        <v/>
      </c>
      <c r="P1868" s="86">
        <f>IF(OR(D1868="",F1868=""),"",COUNTIFS($D$6:D1868,D1868,$F$6:F1868,"&lt;&gt;"))</f>
        <v/>
      </c>
    </row>
    <row r="1869" ht="20" customHeight="1">
      <c r="B1869" s="93" t="n"/>
      <c r="C1869" s="94">
        <f>IF(B1869="","",WEEKNUM(B1869,21))</f>
        <v/>
      </c>
      <c r="D1869" s="95" t="n"/>
      <c r="E1869" s="86">
        <f>IF(D1869="","",IFERROR(INDEX(Eng_Item,MATCH(D1869,Eng_Label,0)),"not in list"))</f>
        <v/>
      </c>
      <c r="F1869" s="96" t="n"/>
      <c r="G1869" s="87">
        <f>IF(OR(P1869="",N(P1869)&lt;=1),"",INDEX($F$6:$F$3005,MATCH(D1869&amp;"|"&amp;(P1869-1),$O$6:$O$3005,0)))</f>
        <v/>
      </c>
      <c r="H1869" s="87">
        <f>IF(G1869="","",MAX(0,G1869-F1869))</f>
        <v/>
      </c>
      <c r="I1869" s="95" t="n"/>
      <c r="J1869" s="87">
        <f>IF(D1869="","",IFERROR(INDEX(Eng_PAR,MATCH(D1869,Eng_Label,0)),""))</f>
        <v/>
      </c>
      <c r="K1869" s="97">
        <f>IF(OR(F1869="",J1869=""),"",F1869-J1869)</f>
        <v/>
      </c>
      <c r="L1869" s="86">
        <f>IF(OR(F1869="",J1869="",N(J1869)=0),"",IF(F1869/J1869&lt;=cfg_Crit,"CRITICAL",IF(F1869/J1869&lt;=cfg_Low,"LOW","OK")))</f>
        <v/>
      </c>
      <c r="M1869" s="98">
        <f>IF(B1869="","",DATE(YEAR(B1869),MONTH(B1869),1))</f>
        <v/>
      </c>
      <c r="N1869" s="86">
        <f>IF(OR(B1869="",D1869=""),"","CNT-"&amp;TEXT(ROW()-5,"00000"))</f>
        <v/>
      </c>
      <c r="O1869" s="86">
        <f>IF(P1869="","",D1869&amp;"|"&amp;P1869)</f>
        <v/>
      </c>
      <c r="P1869" s="86">
        <f>IF(OR(D1869="",F1869=""),"",COUNTIFS($D$6:D1869,D1869,$F$6:F1869,"&lt;&gt;"))</f>
        <v/>
      </c>
    </row>
    <row r="1870" ht="20" customHeight="1">
      <c r="B1870" s="93" t="n"/>
      <c r="C1870" s="94">
        <f>IF(B1870="","",WEEKNUM(B1870,21))</f>
        <v/>
      </c>
      <c r="D1870" s="95" t="n"/>
      <c r="E1870" s="86">
        <f>IF(D1870="","",IFERROR(INDEX(Eng_Item,MATCH(D1870,Eng_Label,0)),"not in list"))</f>
        <v/>
      </c>
      <c r="F1870" s="96" t="n"/>
      <c r="G1870" s="87">
        <f>IF(OR(P1870="",N(P1870)&lt;=1),"",INDEX($F$6:$F$3005,MATCH(D1870&amp;"|"&amp;(P1870-1),$O$6:$O$3005,0)))</f>
        <v/>
      </c>
      <c r="H1870" s="87">
        <f>IF(G1870="","",MAX(0,G1870-F1870))</f>
        <v/>
      </c>
      <c r="I1870" s="95" t="n"/>
      <c r="J1870" s="87">
        <f>IF(D1870="","",IFERROR(INDEX(Eng_PAR,MATCH(D1870,Eng_Label,0)),""))</f>
        <v/>
      </c>
      <c r="K1870" s="97">
        <f>IF(OR(F1870="",J1870=""),"",F1870-J1870)</f>
        <v/>
      </c>
      <c r="L1870" s="86">
        <f>IF(OR(F1870="",J1870="",N(J1870)=0),"",IF(F1870/J1870&lt;=cfg_Crit,"CRITICAL",IF(F1870/J1870&lt;=cfg_Low,"LOW","OK")))</f>
        <v/>
      </c>
      <c r="M1870" s="98">
        <f>IF(B1870="","",DATE(YEAR(B1870),MONTH(B1870),1))</f>
        <v/>
      </c>
      <c r="N1870" s="86">
        <f>IF(OR(B1870="",D1870=""),"","CNT-"&amp;TEXT(ROW()-5,"00000"))</f>
        <v/>
      </c>
      <c r="O1870" s="86">
        <f>IF(P1870="","",D1870&amp;"|"&amp;P1870)</f>
        <v/>
      </c>
      <c r="P1870" s="86">
        <f>IF(OR(D1870="",F1870=""),"",COUNTIFS($D$6:D1870,D1870,$F$6:F1870,"&lt;&gt;"))</f>
        <v/>
      </c>
    </row>
    <row r="1871" ht="20" customHeight="1">
      <c r="B1871" s="93" t="n"/>
      <c r="C1871" s="94">
        <f>IF(B1871="","",WEEKNUM(B1871,21))</f>
        <v/>
      </c>
      <c r="D1871" s="95" t="n"/>
      <c r="E1871" s="86">
        <f>IF(D1871="","",IFERROR(INDEX(Eng_Item,MATCH(D1871,Eng_Label,0)),"not in list"))</f>
        <v/>
      </c>
      <c r="F1871" s="96" t="n"/>
      <c r="G1871" s="87">
        <f>IF(OR(P1871="",N(P1871)&lt;=1),"",INDEX($F$6:$F$3005,MATCH(D1871&amp;"|"&amp;(P1871-1),$O$6:$O$3005,0)))</f>
        <v/>
      </c>
      <c r="H1871" s="87">
        <f>IF(G1871="","",MAX(0,G1871-F1871))</f>
        <v/>
      </c>
      <c r="I1871" s="95" t="n"/>
      <c r="J1871" s="87">
        <f>IF(D1871="","",IFERROR(INDEX(Eng_PAR,MATCH(D1871,Eng_Label,0)),""))</f>
        <v/>
      </c>
      <c r="K1871" s="97">
        <f>IF(OR(F1871="",J1871=""),"",F1871-J1871)</f>
        <v/>
      </c>
      <c r="L1871" s="86">
        <f>IF(OR(F1871="",J1871="",N(J1871)=0),"",IF(F1871/J1871&lt;=cfg_Crit,"CRITICAL",IF(F1871/J1871&lt;=cfg_Low,"LOW","OK")))</f>
        <v/>
      </c>
      <c r="M1871" s="98">
        <f>IF(B1871="","",DATE(YEAR(B1871),MONTH(B1871),1))</f>
        <v/>
      </c>
      <c r="N1871" s="86">
        <f>IF(OR(B1871="",D1871=""),"","CNT-"&amp;TEXT(ROW()-5,"00000"))</f>
        <v/>
      </c>
      <c r="O1871" s="86">
        <f>IF(P1871="","",D1871&amp;"|"&amp;P1871)</f>
        <v/>
      </c>
      <c r="P1871" s="86">
        <f>IF(OR(D1871="",F1871=""),"",COUNTIFS($D$6:D1871,D1871,$F$6:F1871,"&lt;&gt;"))</f>
        <v/>
      </c>
    </row>
    <row r="1872" ht="20" customHeight="1">
      <c r="B1872" s="93" t="n"/>
      <c r="C1872" s="94">
        <f>IF(B1872="","",WEEKNUM(B1872,21))</f>
        <v/>
      </c>
      <c r="D1872" s="95" t="n"/>
      <c r="E1872" s="86">
        <f>IF(D1872="","",IFERROR(INDEX(Eng_Item,MATCH(D1872,Eng_Label,0)),"not in list"))</f>
        <v/>
      </c>
      <c r="F1872" s="96" t="n"/>
      <c r="G1872" s="87">
        <f>IF(OR(P1872="",N(P1872)&lt;=1),"",INDEX($F$6:$F$3005,MATCH(D1872&amp;"|"&amp;(P1872-1),$O$6:$O$3005,0)))</f>
        <v/>
      </c>
      <c r="H1872" s="87">
        <f>IF(G1872="","",MAX(0,G1872-F1872))</f>
        <v/>
      </c>
      <c r="I1872" s="95" t="n"/>
      <c r="J1872" s="87">
        <f>IF(D1872="","",IFERROR(INDEX(Eng_PAR,MATCH(D1872,Eng_Label,0)),""))</f>
        <v/>
      </c>
      <c r="K1872" s="97">
        <f>IF(OR(F1872="",J1872=""),"",F1872-J1872)</f>
        <v/>
      </c>
      <c r="L1872" s="86">
        <f>IF(OR(F1872="",J1872="",N(J1872)=0),"",IF(F1872/J1872&lt;=cfg_Crit,"CRITICAL",IF(F1872/J1872&lt;=cfg_Low,"LOW","OK")))</f>
        <v/>
      </c>
      <c r="M1872" s="98">
        <f>IF(B1872="","",DATE(YEAR(B1872),MONTH(B1872),1))</f>
        <v/>
      </c>
      <c r="N1872" s="86">
        <f>IF(OR(B1872="",D1872=""),"","CNT-"&amp;TEXT(ROW()-5,"00000"))</f>
        <v/>
      </c>
      <c r="O1872" s="86">
        <f>IF(P1872="","",D1872&amp;"|"&amp;P1872)</f>
        <v/>
      </c>
      <c r="P1872" s="86">
        <f>IF(OR(D1872="",F1872=""),"",COUNTIFS($D$6:D1872,D1872,$F$6:F1872,"&lt;&gt;"))</f>
        <v/>
      </c>
    </row>
    <row r="1873" ht="20" customHeight="1">
      <c r="B1873" s="93" t="n"/>
      <c r="C1873" s="94">
        <f>IF(B1873="","",WEEKNUM(B1873,21))</f>
        <v/>
      </c>
      <c r="D1873" s="95" t="n"/>
      <c r="E1873" s="86">
        <f>IF(D1873="","",IFERROR(INDEX(Eng_Item,MATCH(D1873,Eng_Label,0)),"not in list"))</f>
        <v/>
      </c>
      <c r="F1873" s="96" t="n"/>
      <c r="G1873" s="87">
        <f>IF(OR(P1873="",N(P1873)&lt;=1),"",INDEX($F$6:$F$3005,MATCH(D1873&amp;"|"&amp;(P1873-1),$O$6:$O$3005,0)))</f>
        <v/>
      </c>
      <c r="H1873" s="87">
        <f>IF(G1873="","",MAX(0,G1873-F1873))</f>
        <v/>
      </c>
      <c r="I1873" s="95" t="n"/>
      <c r="J1873" s="87">
        <f>IF(D1873="","",IFERROR(INDEX(Eng_PAR,MATCH(D1873,Eng_Label,0)),""))</f>
        <v/>
      </c>
      <c r="K1873" s="97">
        <f>IF(OR(F1873="",J1873=""),"",F1873-J1873)</f>
        <v/>
      </c>
      <c r="L1873" s="86">
        <f>IF(OR(F1873="",J1873="",N(J1873)=0),"",IF(F1873/J1873&lt;=cfg_Crit,"CRITICAL",IF(F1873/J1873&lt;=cfg_Low,"LOW","OK")))</f>
        <v/>
      </c>
      <c r="M1873" s="98">
        <f>IF(B1873="","",DATE(YEAR(B1873),MONTH(B1873),1))</f>
        <v/>
      </c>
      <c r="N1873" s="86">
        <f>IF(OR(B1873="",D1873=""),"","CNT-"&amp;TEXT(ROW()-5,"00000"))</f>
        <v/>
      </c>
      <c r="O1873" s="86">
        <f>IF(P1873="","",D1873&amp;"|"&amp;P1873)</f>
        <v/>
      </c>
      <c r="P1873" s="86">
        <f>IF(OR(D1873="",F1873=""),"",COUNTIFS($D$6:D1873,D1873,$F$6:F1873,"&lt;&gt;"))</f>
        <v/>
      </c>
    </row>
    <row r="1874" ht="20" customHeight="1">
      <c r="B1874" s="93" t="n"/>
      <c r="C1874" s="94">
        <f>IF(B1874="","",WEEKNUM(B1874,21))</f>
        <v/>
      </c>
      <c r="D1874" s="95" t="n"/>
      <c r="E1874" s="86">
        <f>IF(D1874="","",IFERROR(INDEX(Eng_Item,MATCH(D1874,Eng_Label,0)),"not in list"))</f>
        <v/>
      </c>
      <c r="F1874" s="96" t="n"/>
      <c r="G1874" s="87">
        <f>IF(OR(P1874="",N(P1874)&lt;=1),"",INDEX($F$6:$F$3005,MATCH(D1874&amp;"|"&amp;(P1874-1),$O$6:$O$3005,0)))</f>
        <v/>
      </c>
      <c r="H1874" s="87">
        <f>IF(G1874="","",MAX(0,G1874-F1874))</f>
        <v/>
      </c>
      <c r="I1874" s="95" t="n"/>
      <c r="J1874" s="87">
        <f>IF(D1874="","",IFERROR(INDEX(Eng_PAR,MATCH(D1874,Eng_Label,0)),""))</f>
        <v/>
      </c>
      <c r="K1874" s="97">
        <f>IF(OR(F1874="",J1874=""),"",F1874-J1874)</f>
        <v/>
      </c>
      <c r="L1874" s="86">
        <f>IF(OR(F1874="",J1874="",N(J1874)=0),"",IF(F1874/J1874&lt;=cfg_Crit,"CRITICAL",IF(F1874/J1874&lt;=cfg_Low,"LOW","OK")))</f>
        <v/>
      </c>
      <c r="M1874" s="98">
        <f>IF(B1874="","",DATE(YEAR(B1874),MONTH(B1874),1))</f>
        <v/>
      </c>
      <c r="N1874" s="86">
        <f>IF(OR(B1874="",D1874=""),"","CNT-"&amp;TEXT(ROW()-5,"00000"))</f>
        <v/>
      </c>
      <c r="O1874" s="86">
        <f>IF(P1874="","",D1874&amp;"|"&amp;P1874)</f>
        <v/>
      </c>
      <c r="P1874" s="86">
        <f>IF(OR(D1874="",F1874=""),"",COUNTIFS($D$6:D1874,D1874,$F$6:F1874,"&lt;&gt;"))</f>
        <v/>
      </c>
    </row>
    <row r="1875" ht="20" customHeight="1">
      <c r="B1875" s="93" t="n"/>
      <c r="C1875" s="94">
        <f>IF(B1875="","",WEEKNUM(B1875,21))</f>
        <v/>
      </c>
      <c r="D1875" s="95" t="n"/>
      <c r="E1875" s="86">
        <f>IF(D1875="","",IFERROR(INDEX(Eng_Item,MATCH(D1875,Eng_Label,0)),"not in list"))</f>
        <v/>
      </c>
      <c r="F1875" s="96" t="n"/>
      <c r="G1875" s="87">
        <f>IF(OR(P1875="",N(P1875)&lt;=1),"",INDEX($F$6:$F$3005,MATCH(D1875&amp;"|"&amp;(P1875-1),$O$6:$O$3005,0)))</f>
        <v/>
      </c>
      <c r="H1875" s="87">
        <f>IF(G1875="","",MAX(0,G1875-F1875))</f>
        <v/>
      </c>
      <c r="I1875" s="95" t="n"/>
      <c r="J1875" s="87">
        <f>IF(D1875="","",IFERROR(INDEX(Eng_PAR,MATCH(D1875,Eng_Label,0)),""))</f>
        <v/>
      </c>
      <c r="K1875" s="97">
        <f>IF(OR(F1875="",J1875=""),"",F1875-J1875)</f>
        <v/>
      </c>
      <c r="L1875" s="86">
        <f>IF(OR(F1875="",J1875="",N(J1875)=0),"",IF(F1875/J1875&lt;=cfg_Crit,"CRITICAL",IF(F1875/J1875&lt;=cfg_Low,"LOW","OK")))</f>
        <v/>
      </c>
      <c r="M1875" s="98">
        <f>IF(B1875="","",DATE(YEAR(B1875),MONTH(B1875),1))</f>
        <v/>
      </c>
      <c r="N1875" s="86">
        <f>IF(OR(B1875="",D1875=""),"","CNT-"&amp;TEXT(ROW()-5,"00000"))</f>
        <v/>
      </c>
      <c r="O1875" s="86">
        <f>IF(P1875="","",D1875&amp;"|"&amp;P1875)</f>
        <v/>
      </c>
      <c r="P1875" s="86">
        <f>IF(OR(D1875="",F1875=""),"",COUNTIFS($D$6:D1875,D1875,$F$6:F1875,"&lt;&gt;"))</f>
        <v/>
      </c>
    </row>
    <row r="1876" ht="20" customHeight="1">
      <c r="B1876" s="93" t="n"/>
      <c r="C1876" s="94">
        <f>IF(B1876="","",WEEKNUM(B1876,21))</f>
        <v/>
      </c>
      <c r="D1876" s="95" t="n"/>
      <c r="E1876" s="86">
        <f>IF(D1876="","",IFERROR(INDEX(Eng_Item,MATCH(D1876,Eng_Label,0)),"not in list"))</f>
        <v/>
      </c>
      <c r="F1876" s="96" t="n"/>
      <c r="G1876" s="87">
        <f>IF(OR(P1876="",N(P1876)&lt;=1),"",INDEX($F$6:$F$3005,MATCH(D1876&amp;"|"&amp;(P1876-1),$O$6:$O$3005,0)))</f>
        <v/>
      </c>
      <c r="H1876" s="87">
        <f>IF(G1876="","",MAX(0,G1876-F1876))</f>
        <v/>
      </c>
      <c r="I1876" s="95" t="n"/>
      <c r="J1876" s="87">
        <f>IF(D1876="","",IFERROR(INDEX(Eng_PAR,MATCH(D1876,Eng_Label,0)),""))</f>
        <v/>
      </c>
      <c r="K1876" s="97">
        <f>IF(OR(F1876="",J1876=""),"",F1876-J1876)</f>
        <v/>
      </c>
      <c r="L1876" s="86">
        <f>IF(OR(F1876="",J1876="",N(J1876)=0),"",IF(F1876/J1876&lt;=cfg_Crit,"CRITICAL",IF(F1876/J1876&lt;=cfg_Low,"LOW","OK")))</f>
        <v/>
      </c>
      <c r="M1876" s="98">
        <f>IF(B1876="","",DATE(YEAR(B1876),MONTH(B1876),1))</f>
        <v/>
      </c>
      <c r="N1876" s="86">
        <f>IF(OR(B1876="",D1876=""),"","CNT-"&amp;TEXT(ROW()-5,"00000"))</f>
        <v/>
      </c>
      <c r="O1876" s="86">
        <f>IF(P1876="","",D1876&amp;"|"&amp;P1876)</f>
        <v/>
      </c>
      <c r="P1876" s="86">
        <f>IF(OR(D1876="",F1876=""),"",COUNTIFS($D$6:D1876,D1876,$F$6:F1876,"&lt;&gt;"))</f>
        <v/>
      </c>
    </row>
    <row r="1877" ht="20" customHeight="1">
      <c r="B1877" s="93" t="n"/>
      <c r="C1877" s="94">
        <f>IF(B1877="","",WEEKNUM(B1877,21))</f>
        <v/>
      </c>
      <c r="D1877" s="95" t="n"/>
      <c r="E1877" s="86">
        <f>IF(D1877="","",IFERROR(INDEX(Eng_Item,MATCH(D1877,Eng_Label,0)),"not in list"))</f>
        <v/>
      </c>
      <c r="F1877" s="96" t="n"/>
      <c r="G1877" s="87">
        <f>IF(OR(P1877="",N(P1877)&lt;=1),"",INDEX($F$6:$F$3005,MATCH(D1877&amp;"|"&amp;(P1877-1),$O$6:$O$3005,0)))</f>
        <v/>
      </c>
      <c r="H1877" s="87">
        <f>IF(G1877="","",MAX(0,G1877-F1877))</f>
        <v/>
      </c>
      <c r="I1877" s="95" t="n"/>
      <c r="J1877" s="87">
        <f>IF(D1877="","",IFERROR(INDEX(Eng_PAR,MATCH(D1877,Eng_Label,0)),""))</f>
        <v/>
      </c>
      <c r="K1877" s="97">
        <f>IF(OR(F1877="",J1877=""),"",F1877-J1877)</f>
        <v/>
      </c>
      <c r="L1877" s="86">
        <f>IF(OR(F1877="",J1877="",N(J1877)=0),"",IF(F1877/J1877&lt;=cfg_Crit,"CRITICAL",IF(F1877/J1877&lt;=cfg_Low,"LOW","OK")))</f>
        <v/>
      </c>
      <c r="M1877" s="98">
        <f>IF(B1877="","",DATE(YEAR(B1877),MONTH(B1877),1))</f>
        <v/>
      </c>
      <c r="N1877" s="86">
        <f>IF(OR(B1877="",D1877=""),"","CNT-"&amp;TEXT(ROW()-5,"00000"))</f>
        <v/>
      </c>
      <c r="O1877" s="86">
        <f>IF(P1877="","",D1877&amp;"|"&amp;P1877)</f>
        <v/>
      </c>
      <c r="P1877" s="86">
        <f>IF(OR(D1877="",F1877=""),"",COUNTIFS($D$6:D1877,D1877,$F$6:F1877,"&lt;&gt;"))</f>
        <v/>
      </c>
    </row>
    <row r="1878" ht="20" customHeight="1">
      <c r="B1878" s="93" t="n"/>
      <c r="C1878" s="94">
        <f>IF(B1878="","",WEEKNUM(B1878,21))</f>
        <v/>
      </c>
      <c r="D1878" s="95" t="n"/>
      <c r="E1878" s="86">
        <f>IF(D1878="","",IFERROR(INDEX(Eng_Item,MATCH(D1878,Eng_Label,0)),"not in list"))</f>
        <v/>
      </c>
      <c r="F1878" s="96" t="n"/>
      <c r="G1878" s="87">
        <f>IF(OR(P1878="",N(P1878)&lt;=1),"",INDEX($F$6:$F$3005,MATCH(D1878&amp;"|"&amp;(P1878-1),$O$6:$O$3005,0)))</f>
        <v/>
      </c>
      <c r="H1878" s="87">
        <f>IF(G1878="","",MAX(0,G1878-F1878))</f>
        <v/>
      </c>
      <c r="I1878" s="95" t="n"/>
      <c r="J1878" s="87">
        <f>IF(D1878="","",IFERROR(INDEX(Eng_PAR,MATCH(D1878,Eng_Label,0)),""))</f>
        <v/>
      </c>
      <c r="K1878" s="97">
        <f>IF(OR(F1878="",J1878=""),"",F1878-J1878)</f>
        <v/>
      </c>
      <c r="L1878" s="86">
        <f>IF(OR(F1878="",J1878="",N(J1878)=0),"",IF(F1878/J1878&lt;=cfg_Crit,"CRITICAL",IF(F1878/J1878&lt;=cfg_Low,"LOW","OK")))</f>
        <v/>
      </c>
      <c r="M1878" s="98">
        <f>IF(B1878="","",DATE(YEAR(B1878),MONTH(B1878),1))</f>
        <v/>
      </c>
      <c r="N1878" s="86">
        <f>IF(OR(B1878="",D1878=""),"","CNT-"&amp;TEXT(ROW()-5,"00000"))</f>
        <v/>
      </c>
      <c r="O1878" s="86">
        <f>IF(P1878="","",D1878&amp;"|"&amp;P1878)</f>
        <v/>
      </c>
      <c r="P1878" s="86">
        <f>IF(OR(D1878="",F1878=""),"",COUNTIFS($D$6:D1878,D1878,$F$6:F1878,"&lt;&gt;"))</f>
        <v/>
      </c>
    </row>
    <row r="1879" ht="20" customHeight="1">
      <c r="B1879" s="93" t="n"/>
      <c r="C1879" s="94">
        <f>IF(B1879="","",WEEKNUM(B1879,21))</f>
        <v/>
      </c>
      <c r="D1879" s="95" t="n"/>
      <c r="E1879" s="86">
        <f>IF(D1879="","",IFERROR(INDEX(Eng_Item,MATCH(D1879,Eng_Label,0)),"not in list"))</f>
        <v/>
      </c>
      <c r="F1879" s="96" t="n"/>
      <c r="G1879" s="87">
        <f>IF(OR(P1879="",N(P1879)&lt;=1),"",INDEX($F$6:$F$3005,MATCH(D1879&amp;"|"&amp;(P1879-1),$O$6:$O$3005,0)))</f>
        <v/>
      </c>
      <c r="H1879" s="87">
        <f>IF(G1879="","",MAX(0,G1879-F1879))</f>
        <v/>
      </c>
      <c r="I1879" s="95" t="n"/>
      <c r="J1879" s="87">
        <f>IF(D1879="","",IFERROR(INDEX(Eng_PAR,MATCH(D1879,Eng_Label,0)),""))</f>
        <v/>
      </c>
      <c r="K1879" s="97">
        <f>IF(OR(F1879="",J1879=""),"",F1879-J1879)</f>
        <v/>
      </c>
      <c r="L1879" s="86">
        <f>IF(OR(F1879="",J1879="",N(J1879)=0),"",IF(F1879/J1879&lt;=cfg_Crit,"CRITICAL",IF(F1879/J1879&lt;=cfg_Low,"LOW","OK")))</f>
        <v/>
      </c>
      <c r="M1879" s="98">
        <f>IF(B1879="","",DATE(YEAR(B1879),MONTH(B1879),1))</f>
        <v/>
      </c>
      <c r="N1879" s="86">
        <f>IF(OR(B1879="",D1879=""),"","CNT-"&amp;TEXT(ROW()-5,"00000"))</f>
        <v/>
      </c>
      <c r="O1879" s="86">
        <f>IF(P1879="","",D1879&amp;"|"&amp;P1879)</f>
        <v/>
      </c>
      <c r="P1879" s="86">
        <f>IF(OR(D1879="",F1879=""),"",COUNTIFS($D$6:D1879,D1879,$F$6:F1879,"&lt;&gt;"))</f>
        <v/>
      </c>
    </row>
    <row r="1880" ht="20" customHeight="1">
      <c r="B1880" s="93" t="n"/>
      <c r="C1880" s="94">
        <f>IF(B1880="","",WEEKNUM(B1880,21))</f>
        <v/>
      </c>
      <c r="D1880" s="95" t="n"/>
      <c r="E1880" s="86">
        <f>IF(D1880="","",IFERROR(INDEX(Eng_Item,MATCH(D1880,Eng_Label,0)),"not in list"))</f>
        <v/>
      </c>
      <c r="F1880" s="96" t="n"/>
      <c r="G1880" s="87">
        <f>IF(OR(P1880="",N(P1880)&lt;=1),"",INDEX($F$6:$F$3005,MATCH(D1880&amp;"|"&amp;(P1880-1),$O$6:$O$3005,0)))</f>
        <v/>
      </c>
      <c r="H1880" s="87">
        <f>IF(G1880="","",MAX(0,G1880-F1880))</f>
        <v/>
      </c>
      <c r="I1880" s="95" t="n"/>
      <c r="J1880" s="87">
        <f>IF(D1880="","",IFERROR(INDEX(Eng_PAR,MATCH(D1880,Eng_Label,0)),""))</f>
        <v/>
      </c>
      <c r="K1880" s="97">
        <f>IF(OR(F1880="",J1880=""),"",F1880-J1880)</f>
        <v/>
      </c>
      <c r="L1880" s="86">
        <f>IF(OR(F1880="",J1880="",N(J1880)=0),"",IF(F1880/J1880&lt;=cfg_Crit,"CRITICAL",IF(F1880/J1880&lt;=cfg_Low,"LOW","OK")))</f>
        <v/>
      </c>
      <c r="M1880" s="98">
        <f>IF(B1880="","",DATE(YEAR(B1880),MONTH(B1880),1))</f>
        <v/>
      </c>
      <c r="N1880" s="86">
        <f>IF(OR(B1880="",D1880=""),"","CNT-"&amp;TEXT(ROW()-5,"00000"))</f>
        <v/>
      </c>
      <c r="O1880" s="86">
        <f>IF(P1880="","",D1880&amp;"|"&amp;P1880)</f>
        <v/>
      </c>
      <c r="P1880" s="86">
        <f>IF(OR(D1880="",F1880=""),"",COUNTIFS($D$6:D1880,D1880,$F$6:F1880,"&lt;&gt;"))</f>
        <v/>
      </c>
    </row>
    <row r="1881" ht="20" customHeight="1">
      <c r="B1881" s="93" t="n"/>
      <c r="C1881" s="94">
        <f>IF(B1881="","",WEEKNUM(B1881,21))</f>
        <v/>
      </c>
      <c r="D1881" s="95" t="n"/>
      <c r="E1881" s="86">
        <f>IF(D1881="","",IFERROR(INDEX(Eng_Item,MATCH(D1881,Eng_Label,0)),"not in list"))</f>
        <v/>
      </c>
      <c r="F1881" s="96" t="n"/>
      <c r="G1881" s="87">
        <f>IF(OR(P1881="",N(P1881)&lt;=1),"",INDEX($F$6:$F$3005,MATCH(D1881&amp;"|"&amp;(P1881-1),$O$6:$O$3005,0)))</f>
        <v/>
      </c>
      <c r="H1881" s="87">
        <f>IF(G1881="","",MAX(0,G1881-F1881))</f>
        <v/>
      </c>
      <c r="I1881" s="95" t="n"/>
      <c r="J1881" s="87">
        <f>IF(D1881="","",IFERROR(INDEX(Eng_PAR,MATCH(D1881,Eng_Label,0)),""))</f>
        <v/>
      </c>
      <c r="K1881" s="97">
        <f>IF(OR(F1881="",J1881=""),"",F1881-J1881)</f>
        <v/>
      </c>
      <c r="L1881" s="86">
        <f>IF(OR(F1881="",J1881="",N(J1881)=0),"",IF(F1881/J1881&lt;=cfg_Crit,"CRITICAL",IF(F1881/J1881&lt;=cfg_Low,"LOW","OK")))</f>
        <v/>
      </c>
      <c r="M1881" s="98">
        <f>IF(B1881="","",DATE(YEAR(B1881),MONTH(B1881),1))</f>
        <v/>
      </c>
      <c r="N1881" s="86">
        <f>IF(OR(B1881="",D1881=""),"","CNT-"&amp;TEXT(ROW()-5,"00000"))</f>
        <v/>
      </c>
      <c r="O1881" s="86">
        <f>IF(P1881="","",D1881&amp;"|"&amp;P1881)</f>
        <v/>
      </c>
      <c r="P1881" s="86">
        <f>IF(OR(D1881="",F1881=""),"",COUNTIFS($D$6:D1881,D1881,$F$6:F1881,"&lt;&gt;"))</f>
        <v/>
      </c>
    </row>
    <row r="1882" ht="20" customHeight="1">
      <c r="B1882" s="93" t="n"/>
      <c r="C1882" s="94">
        <f>IF(B1882="","",WEEKNUM(B1882,21))</f>
        <v/>
      </c>
      <c r="D1882" s="95" t="n"/>
      <c r="E1882" s="86">
        <f>IF(D1882="","",IFERROR(INDEX(Eng_Item,MATCH(D1882,Eng_Label,0)),"not in list"))</f>
        <v/>
      </c>
      <c r="F1882" s="96" t="n"/>
      <c r="G1882" s="87">
        <f>IF(OR(P1882="",N(P1882)&lt;=1),"",INDEX($F$6:$F$3005,MATCH(D1882&amp;"|"&amp;(P1882-1),$O$6:$O$3005,0)))</f>
        <v/>
      </c>
      <c r="H1882" s="87">
        <f>IF(G1882="","",MAX(0,G1882-F1882))</f>
        <v/>
      </c>
      <c r="I1882" s="95" t="n"/>
      <c r="J1882" s="87">
        <f>IF(D1882="","",IFERROR(INDEX(Eng_PAR,MATCH(D1882,Eng_Label,0)),""))</f>
        <v/>
      </c>
      <c r="K1882" s="97">
        <f>IF(OR(F1882="",J1882=""),"",F1882-J1882)</f>
        <v/>
      </c>
      <c r="L1882" s="86">
        <f>IF(OR(F1882="",J1882="",N(J1882)=0),"",IF(F1882/J1882&lt;=cfg_Crit,"CRITICAL",IF(F1882/J1882&lt;=cfg_Low,"LOW","OK")))</f>
        <v/>
      </c>
      <c r="M1882" s="98">
        <f>IF(B1882="","",DATE(YEAR(B1882),MONTH(B1882),1))</f>
        <v/>
      </c>
      <c r="N1882" s="86">
        <f>IF(OR(B1882="",D1882=""),"","CNT-"&amp;TEXT(ROW()-5,"00000"))</f>
        <v/>
      </c>
      <c r="O1882" s="86">
        <f>IF(P1882="","",D1882&amp;"|"&amp;P1882)</f>
        <v/>
      </c>
      <c r="P1882" s="86">
        <f>IF(OR(D1882="",F1882=""),"",COUNTIFS($D$6:D1882,D1882,$F$6:F1882,"&lt;&gt;"))</f>
        <v/>
      </c>
    </row>
    <row r="1883" ht="20" customHeight="1">
      <c r="B1883" s="93" t="n"/>
      <c r="C1883" s="94">
        <f>IF(B1883="","",WEEKNUM(B1883,21))</f>
        <v/>
      </c>
      <c r="D1883" s="95" t="n"/>
      <c r="E1883" s="86">
        <f>IF(D1883="","",IFERROR(INDEX(Eng_Item,MATCH(D1883,Eng_Label,0)),"not in list"))</f>
        <v/>
      </c>
      <c r="F1883" s="96" t="n"/>
      <c r="G1883" s="87">
        <f>IF(OR(P1883="",N(P1883)&lt;=1),"",INDEX($F$6:$F$3005,MATCH(D1883&amp;"|"&amp;(P1883-1),$O$6:$O$3005,0)))</f>
        <v/>
      </c>
      <c r="H1883" s="87">
        <f>IF(G1883="","",MAX(0,G1883-F1883))</f>
        <v/>
      </c>
      <c r="I1883" s="95" t="n"/>
      <c r="J1883" s="87">
        <f>IF(D1883="","",IFERROR(INDEX(Eng_PAR,MATCH(D1883,Eng_Label,0)),""))</f>
        <v/>
      </c>
      <c r="K1883" s="97">
        <f>IF(OR(F1883="",J1883=""),"",F1883-J1883)</f>
        <v/>
      </c>
      <c r="L1883" s="86">
        <f>IF(OR(F1883="",J1883="",N(J1883)=0),"",IF(F1883/J1883&lt;=cfg_Crit,"CRITICAL",IF(F1883/J1883&lt;=cfg_Low,"LOW","OK")))</f>
        <v/>
      </c>
      <c r="M1883" s="98">
        <f>IF(B1883="","",DATE(YEAR(B1883),MONTH(B1883),1))</f>
        <v/>
      </c>
      <c r="N1883" s="86">
        <f>IF(OR(B1883="",D1883=""),"","CNT-"&amp;TEXT(ROW()-5,"00000"))</f>
        <v/>
      </c>
      <c r="O1883" s="86">
        <f>IF(P1883="","",D1883&amp;"|"&amp;P1883)</f>
        <v/>
      </c>
      <c r="P1883" s="86">
        <f>IF(OR(D1883="",F1883=""),"",COUNTIFS($D$6:D1883,D1883,$F$6:F1883,"&lt;&gt;"))</f>
        <v/>
      </c>
    </row>
    <row r="1884" ht="20" customHeight="1">
      <c r="B1884" s="93" t="n"/>
      <c r="C1884" s="94">
        <f>IF(B1884="","",WEEKNUM(B1884,21))</f>
        <v/>
      </c>
      <c r="D1884" s="95" t="n"/>
      <c r="E1884" s="86">
        <f>IF(D1884="","",IFERROR(INDEX(Eng_Item,MATCH(D1884,Eng_Label,0)),"not in list"))</f>
        <v/>
      </c>
      <c r="F1884" s="96" t="n"/>
      <c r="G1884" s="87">
        <f>IF(OR(P1884="",N(P1884)&lt;=1),"",INDEX($F$6:$F$3005,MATCH(D1884&amp;"|"&amp;(P1884-1),$O$6:$O$3005,0)))</f>
        <v/>
      </c>
      <c r="H1884" s="87">
        <f>IF(G1884="","",MAX(0,G1884-F1884))</f>
        <v/>
      </c>
      <c r="I1884" s="95" t="n"/>
      <c r="J1884" s="87">
        <f>IF(D1884="","",IFERROR(INDEX(Eng_PAR,MATCH(D1884,Eng_Label,0)),""))</f>
        <v/>
      </c>
      <c r="K1884" s="97">
        <f>IF(OR(F1884="",J1884=""),"",F1884-J1884)</f>
        <v/>
      </c>
      <c r="L1884" s="86">
        <f>IF(OR(F1884="",J1884="",N(J1884)=0),"",IF(F1884/J1884&lt;=cfg_Crit,"CRITICAL",IF(F1884/J1884&lt;=cfg_Low,"LOW","OK")))</f>
        <v/>
      </c>
      <c r="M1884" s="98">
        <f>IF(B1884="","",DATE(YEAR(B1884),MONTH(B1884),1))</f>
        <v/>
      </c>
      <c r="N1884" s="86">
        <f>IF(OR(B1884="",D1884=""),"","CNT-"&amp;TEXT(ROW()-5,"00000"))</f>
        <v/>
      </c>
      <c r="O1884" s="86">
        <f>IF(P1884="","",D1884&amp;"|"&amp;P1884)</f>
        <v/>
      </c>
      <c r="P1884" s="86">
        <f>IF(OR(D1884="",F1884=""),"",COUNTIFS($D$6:D1884,D1884,$F$6:F1884,"&lt;&gt;"))</f>
        <v/>
      </c>
    </row>
    <row r="1885" ht="20" customHeight="1">
      <c r="B1885" s="93" t="n"/>
      <c r="C1885" s="94">
        <f>IF(B1885="","",WEEKNUM(B1885,21))</f>
        <v/>
      </c>
      <c r="D1885" s="95" t="n"/>
      <c r="E1885" s="86">
        <f>IF(D1885="","",IFERROR(INDEX(Eng_Item,MATCH(D1885,Eng_Label,0)),"not in list"))</f>
        <v/>
      </c>
      <c r="F1885" s="96" t="n"/>
      <c r="G1885" s="87">
        <f>IF(OR(P1885="",N(P1885)&lt;=1),"",INDEX($F$6:$F$3005,MATCH(D1885&amp;"|"&amp;(P1885-1),$O$6:$O$3005,0)))</f>
        <v/>
      </c>
      <c r="H1885" s="87">
        <f>IF(G1885="","",MAX(0,G1885-F1885))</f>
        <v/>
      </c>
      <c r="I1885" s="95" t="n"/>
      <c r="J1885" s="87">
        <f>IF(D1885="","",IFERROR(INDEX(Eng_PAR,MATCH(D1885,Eng_Label,0)),""))</f>
        <v/>
      </c>
      <c r="K1885" s="97">
        <f>IF(OR(F1885="",J1885=""),"",F1885-J1885)</f>
        <v/>
      </c>
      <c r="L1885" s="86">
        <f>IF(OR(F1885="",J1885="",N(J1885)=0),"",IF(F1885/J1885&lt;=cfg_Crit,"CRITICAL",IF(F1885/J1885&lt;=cfg_Low,"LOW","OK")))</f>
        <v/>
      </c>
      <c r="M1885" s="98">
        <f>IF(B1885="","",DATE(YEAR(B1885),MONTH(B1885),1))</f>
        <v/>
      </c>
      <c r="N1885" s="86">
        <f>IF(OR(B1885="",D1885=""),"","CNT-"&amp;TEXT(ROW()-5,"00000"))</f>
        <v/>
      </c>
      <c r="O1885" s="86">
        <f>IF(P1885="","",D1885&amp;"|"&amp;P1885)</f>
        <v/>
      </c>
      <c r="P1885" s="86">
        <f>IF(OR(D1885="",F1885=""),"",COUNTIFS($D$6:D1885,D1885,$F$6:F1885,"&lt;&gt;"))</f>
        <v/>
      </c>
    </row>
    <row r="1886" ht="20" customHeight="1">
      <c r="B1886" s="93" t="n"/>
      <c r="C1886" s="94">
        <f>IF(B1886="","",WEEKNUM(B1886,21))</f>
        <v/>
      </c>
      <c r="D1886" s="95" t="n"/>
      <c r="E1886" s="86">
        <f>IF(D1886="","",IFERROR(INDEX(Eng_Item,MATCH(D1886,Eng_Label,0)),"not in list"))</f>
        <v/>
      </c>
      <c r="F1886" s="96" t="n"/>
      <c r="G1886" s="87">
        <f>IF(OR(P1886="",N(P1886)&lt;=1),"",INDEX($F$6:$F$3005,MATCH(D1886&amp;"|"&amp;(P1886-1),$O$6:$O$3005,0)))</f>
        <v/>
      </c>
      <c r="H1886" s="87">
        <f>IF(G1886="","",MAX(0,G1886-F1886))</f>
        <v/>
      </c>
      <c r="I1886" s="95" t="n"/>
      <c r="J1886" s="87">
        <f>IF(D1886="","",IFERROR(INDEX(Eng_PAR,MATCH(D1886,Eng_Label,0)),""))</f>
        <v/>
      </c>
      <c r="K1886" s="97">
        <f>IF(OR(F1886="",J1886=""),"",F1886-J1886)</f>
        <v/>
      </c>
      <c r="L1886" s="86">
        <f>IF(OR(F1886="",J1886="",N(J1886)=0),"",IF(F1886/J1886&lt;=cfg_Crit,"CRITICAL",IF(F1886/J1886&lt;=cfg_Low,"LOW","OK")))</f>
        <v/>
      </c>
      <c r="M1886" s="98">
        <f>IF(B1886="","",DATE(YEAR(B1886),MONTH(B1886),1))</f>
        <v/>
      </c>
      <c r="N1886" s="86">
        <f>IF(OR(B1886="",D1886=""),"","CNT-"&amp;TEXT(ROW()-5,"00000"))</f>
        <v/>
      </c>
      <c r="O1886" s="86">
        <f>IF(P1886="","",D1886&amp;"|"&amp;P1886)</f>
        <v/>
      </c>
      <c r="P1886" s="86">
        <f>IF(OR(D1886="",F1886=""),"",COUNTIFS($D$6:D1886,D1886,$F$6:F1886,"&lt;&gt;"))</f>
        <v/>
      </c>
    </row>
    <row r="1887" ht="20" customHeight="1">
      <c r="B1887" s="93" t="n"/>
      <c r="C1887" s="94">
        <f>IF(B1887="","",WEEKNUM(B1887,21))</f>
        <v/>
      </c>
      <c r="D1887" s="95" t="n"/>
      <c r="E1887" s="86">
        <f>IF(D1887="","",IFERROR(INDEX(Eng_Item,MATCH(D1887,Eng_Label,0)),"not in list"))</f>
        <v/>
      </c>
      <c r="F1887" s="96" t="n"/>
      <c r="G1887" s="87">
        <f>IF(OR(P1887="",N(P1887)&lt;=1),"",INDEX($F$6:$F$3005,MATCH(D1887&amp;"|"&amp;(P1887-1),$O$6:$O$3005,0)))</f>
        <v/>
      </c>
      <c r="H1887" s="87">
        <f>IF(G1887="","",MAX(0,G1887-F1887))</f>
        <v/>
      </c>
      <c r="I1887" s="95" t="n"/>
      <c r="J1887" s="87">
        <f>IF(D1887="","",IFERROR(INDEX(Eng_PAR,MATCH(D1887,Eng_Label,0)),""))</f>
        <v/>
      </c>
      <c r="K1887" s="97">
        <f>IF(OR(F1887="",J1887=""),"",F1887-J1887)</f>
        <v/>
      </c>
      <c r="L1887" s="86">
        <f>IF(OR(F1887="",J1887="",N(J1887)=0),"",IF(F1887/J1887&lt;=cfg_Crit,"CRITICAL",IF(F1887/J1887&lt;=cfg_Low,"LOW","OK")))</f>
        <v/>
      </c>
      <c r="M1887" s="98">
        <f>IF(B1887="","",DATE(YEAR(B1887),MONTH(B1887),1))</f>
        <v/>
      </c>
      <c r="N1887" s="86">
        <f>IF(OR(B1887="",D1887=""),"","CNT-"&amp;TEXT(ROW()-5,"00000"))</f>
        <v/>
      </c>
      <c r="O1887" s="86">
        <f>IF(P1887="","",D1887&amp;"|"&amp;P1887)</f>
        <v/>
      </c>
      <c r="P1887" s="86">
        <f>IF(OR(D1887="",F1887=""),"",COUNTIFS($D$6:D1887,D1887,$F$6:F1887,"&lt;&gt;"))</f>
        <v/>
      </c>
    </row>
    <row r="1888" ht="20" customHeight="1">
      <c r="B1888" s="93" t="n"/>
      <c r="C1888" s="94">
        <f>IF(B1888="","",WEEKNUM(B1888,21))</f>
        <v/>
      </c>
      <c r="D1888" s="95" t="n"/>
      <c r="E1888" s="86">
        <f>IF(D1888="","",IFERROR(INDEX(Eng_Item,MATCH(D1888,Eng_Label,0)),"not in list"))</f>
        <v/>
      </c>
      <c r="F1888" s="96" t="n"/>
      <c r="G1888" s="87">
        <f>IF(OR(P1888="",N(P1888)&lt;=1),"",INDEX($F$6:$F$3005,MATCH(D1888&amp;"|"&amp;(P1888-1),$O$6:$O$3005,0)))</f>
        <v/>
      </c>
      <c r="H1888" s="87">
        <f>IF(G1888="","",MAX(0,G1888-F1888))</f>
        <v/>
      </c>
      <c r="I1888" s="95" t="n"/>
      <c r="J1888" s="87">
        <f>IF(D1888="","",IFERROR(INDEX(Eng_PAR,MATCH(D1888,Eng_Label,0)),""))</f>
        <v/>
      </c>
      <c r="K1888" s="97">
        <f>IF(OR(F1888="",J1888=""),"",F1888-J1888)</f>
        <v/>
      </c>
      <c r="L1888" s="86">
        <f>IF(OR(F1888="",J1888="",N(J1888)=0),"",IF(F1888/J1888&lt;=cfg_Crit,"CRITICAL",IF(F1888/J1888&lt;=cfg_Low,"LOW","OK")))</f>
        <v/>
      </c>
      <c r="M1888" s="98">
        <f>IF(B1888="","",DATE(YEAR(B1888),MONTH(B1888),1))</f>
        <v/>
      </c>
      <c r="N1888" s="86">
        <f>IF(OR(B1888="",D1888=""),"","CNT-"&amp;TEXT(ROW()-5,"00000"))</f>
        <v/>
      </c>
      <c r="O1888" s="86">
        <f>IF(P1888="","",D1888&amp;"|"&amp;P1888)</f>
        <v/>
      </c>
      <c r="P1888" s="86">
        <f>IF(OR(D1888="",F1888=""),"",COUNTIFS($D$6:D1888,D1888,$F$6:F1888,"&lt;&gt;"))</f>
        <v/>
      </c>
    </row>
    <row r="1889" ht="20" customHeight="1">
      <c r="B1889" s="93" t="n"/>
      <c r="C1889" s="94">
        <f>IF(B1889="","",WEEKNUM(B1889,21))</f>
        <v/>
      </c>
      <c r="D1889" s="95" t="n"/>
      <c r="E1889" s="86">
        <f>IF(D1889="","",IFERROR(INDEX(Eng_Item,MATCH(D1889,Eng_Label,0)),"not in list"))</f>
        <v/>
      </c>
      <c r="F1889" s="96" t="n"/>
      <c r="G1889" s="87">
        <f>IF(OR(P1889="",N(P1889)&lt;=1),"",INDEX($F$6:$F$3005,MATCH(D1889&amp;"|"&amp;(P1889-1),$O$6:$O$3005,0)))</f>
        <v/>
      </c>
      <c r="H1889" s="87">
        <f>IF(G1889="","",MAX(0,G1889-F1889))</f>
        <v/>
      </c>
      <c r="I1889" s="95" t="n"/>
      <c r="J1889" s="87">
        <f>IF(D1889="","",IFERROR(INDEX(Eng_PAR,MATCH(D1889,Eng_Label,0)),""))</f>
        <v/>
      </c>
      <c r="K1889" s="97">
        <f>IF(OR(F1889="",J1889=""),"",F1889-J1889)</f>
        <v/>
      </c>
      <c r="L1889" s="86">
        <f>IF(OR(F1889="",J1889="",N(J1889)=0),"",IF(F1889/J1889&lt;=cfg_Crit,"CRITICAL",IF(F1889/J1889&lt;=cfg_Low,"LOW","OK")))</f>
        <v/>
      </c>
      <c r="M1889" s="98">
        <f>IF(B1889="","",DATE(YEAR(B1889),MONTH(B1889),1))</f>
        <v/>
      </c>
      <c r="N1889" s="86">
        <f>IF(OR(B1889="",D1889=""),"","CNT-"&amp;TEXT(ROW()-5,"00000"))</f>
        <v/>
      </c>
      <c r="O1889" s="86">
        <f>IF(P1889="","",D1889&amp;"|"&amp;P1889)</f>
        <v/>
      </c>
      <c r="P1889" s="86">
        <f>IF(OR(D1889="",F1889=""),"",COUNTIFS($D$6:D1889,D1889,$F$6:F1889,"&lt;&gt;"))</f>
        <v/>
      </c>
    </row>
    <row r="1890" ht="20" customHeight="1">
      <c r="B1890" s="93" t="n"/>
      <c r="C1890" s="94">
        <f>IF(B1890="","",WEEKNUM(B1890,21))</f>
        <v/>
      </c>
      <c r="D1890" s="95" t="n"/>
      <c r="E1890" s="86">
        <f>IF(D1890="","",IFERROR(INDEX(Eng_Item,MATCH(D1890,Eng_Label,0)),"not in list"))</f>
        <v/>
      </c>
      <c r="F1890" s="96" t="n"/>
      <c r="G1890" s="87">
        <f>IF(OR(P1890="",N(P1890)&lt;=1),"",INDEX($F$6:$F$3005,MATCH(D1890&amp;"|"&amp;(P1890-1),$O$6:$O$3005,0)))</f>
        <v/>
      </c>
      <c r="H1890" s="87">
        <f>IF(G1890="","",MAX(0,G1890-F1890))</f>
        <v/>
      </c>
      <c r="I1890" s="95" t="n"/>
      <c r="J1890" s="87">
        <f>IF(D1890="","",IFERROR(INDEX(Eng_PAR,MATCH(D1890,Eng_Label,0)),""))</f>
        <v/>
      </c>
      <c r="K1890" s="97">
        <f>IF(OR(F1890="",J1890=""),"",F1890-J1890)</f>
        <v/>
      </c>
      <c r="L1890" s="86">
        <f>IF(OR(F1890="",J1890="",N(J1890)=0),"",IF(F1890/J1890&lt;=cfg_Crit,"CRITICAL",IF(F1890/J1890&lt;=cfg_Low,"LOW","OK")))</f>
        <v/>
      </c>
      <c r="M1890" s="98">
        <f>IF(B1890="","",DATE(YEAR(B1890),MONTH(B1890),1))</f>
        <v/>
      </c>
      <c r="N1890" s="86">
        <f>IF(OR(B1890="",D1890=""),"","CNT-"&amp;TEXT(ROW()-5,"00000"))</f>
        <v/>
      </c>
      <c r="O1890" s="86">
        <f>IF(P1890="","",D1890&amp;"|"&amp;P1890)</f>
        <v/>
      </c>
      <c r="P1890" s="86">
        <f>IF(OR(D1890="",F1890=""),"",COUNTIFS($D$6:D1890,D1890,$F$6:F1890,"&lt;&gt;"))</f>
        <v/>
      </c>
    </row>
    <row r="1891" ht="20" customHeight="1">
      <c r="B1891" s="93" t="n"/>
      <c r="C1891" s="94">
        <f>IF(B1891="","",WEEKNUM(B1891,21))</f>
        <v/>
      </c>
      <c r="D1891" s="95" t="n"/>
      <c r="E1891" s="86">
        <f>IF(D1891="","",IFERROR(INDEX(Eng_Item,MATCH(D1891,Eng_Label,0)),"not in list"))</f>
        <v/>
      </c>
      <c r="F1891" s="96" t="n"/>
      <c r="G1891" s="87">
        <f>IF(OR(P1891="",N(P1891)&lt;=1),"",INDEX($F$6:$F$3005,MATCH(D1891&amp;"|"&amp;(P1891-1),$O$6:$O$3005,0)))</f>
        <v/>
      </c>
      <c r="H1891" s="87">
        <f>IF(G1891="","",MAX(0,G1891-F1891))</f>
        <v/>
      </c>
      <c r="I1891" s="95" t="n"/>
      <c r="J1891" s="87">
        <f>IF(D1891="","",IFERROR(INDEX(Eng_PAR,MATCH(D1891,Eng_Label,0)),""))</f>
        <v/>
      </c>
      <c r="K1891" s="97">
        <f>IF(OR(F1891="",J1891=""),"",F1891-J1891)</f>
        <v/>
      </c>
      <c r="L1891" s="86">
        <f>IF(OR(F1891="",J1891="",N(J1891)=0),"",IF(F1891/J1891&lt;=cfg_Crit,"CRITICAL",IF(F1891/J1891&lt;=cfg_Low,"LOW","OK")))</f>
        <v/>
      </c>
      <c r="M1891" s="98">
        <f>IF(B1891="","",DATE(YEAR(B1891),MONTH(B1891),1))</f>
        <v/>
      </c>
      <c r="N1891" s="86">
        <f>IF(OR(B1891="",D1891=""),"","CNT-"&amp;TEXT(ROW()-5,"00000"))</f>
        <v/>
      </c>
      <c r="O1891" s="86">
        <f>IF(P1891="","",D1891&amp;"|"&amp;P1891)</f>
        <v/>
      </c>
      <c r="P1891" s="86">
        <f>IF(OR(D1891="",F1891=""),"",COUNTIFS($D$6:D1891,D1891,$F$6:F1891,"&lt;&gt;"))</f>
        <v/>
      </c>
    </row>
    <row r="1892" ht="20" customHeight="1">
      <c r="B1892" s="93" t="n"/>
      <c r="C1892" s="94">
        <f>IF(B1892="","",WEEKNUM(B1892,21))</f>
        <v/>
      </c>
      <c r="D1892" s="95" t="n"/>
      <c r="E1892" s="86">
        <f>IF(D1892="","",IFERROR(INDEX(Eng_Item,MATCH(D1892,Eng_Label,0)),"not in list"))</f>
        <v/>
      </c>
      <c r="F1892" s="96" t="n"/>
      <c r="G1892" s="87">
        <f>IF(OR(P1892="",N(P1892)&lt;=1),"",INDEX($F$6:$F$3005,MATCH(D1892&amp;"|"&amp;(P1892-1),$O$6:$O$3005,0)))</f>
        <v/>
      </c>
      <c r="H1892" s="87">
        <f>IF(G1892="","",MAX(0,G1892-F1892))</f>
        <v/>
      </c>
      <c r="I1892" s="95" t="n"/>
      <c r="J1892" s="87">
        <f>IF(D1892="","",IFERROR(INDEX(Eng_PAR,MATCH(D1892,Eng_Label,0)),""))</f>
        <v/>
      </c>
      <c r="K1892" s="97">
        <f>IF(OR(F1892="",J1892=""),"",F1892-J1892)</f>
        <v/>
      </c>
      <c r="L1892" s="86">
        <f>IF(OR(F1892="",J1892="",N(J1892)=0),"",IF(F1892/J1892&lt;=cfg_Crit,"CRITICAL",IF(F1892/J1892&lt;=cfg_Low,"LOW","OK")))</f>
        <v/>
      </c>
      <c r="M1892" s="98">
        <f>IF(B1892="","",DATE(YEAR(B1892),MONTH(B1892),1))</f>
        <v/>
      </c>
      <c r="N1892" s="86">
        <f>IF(OR(B1892="",D1892=""),"","CNT-"&amp;TEXT(ROW()-5,"00000"))</f>
        <v/>
      </c>
      <c r="O1892" s="86">
        <f>IF(P1892="","",D1892&amp;"|"&amp;P1892)</f>
        <v/>
      </c>
      <c r="P1892" s="86">
        <f>IF(OR(D1892="",F1892=""),"",COUNTIFS($D$6:D1892,D1892,$F$6:F1892,"&lt;&gt;"))</f>
        <v/>
      </c>
    </row>
    <row r="1893" ht="20" customHeight="1">
      <c r="B1893" s="93" t="n"/>
      <c r="C1893" s="94">
        <f>IF(B1893="","",WEEKNUM(B1893,21))</f>
        <v/>
      </c>
      <c r="D1893" s="95" t="n"/>
      <c r="E1893" s="86">
        <f>IF(D1893="","",IFERROR(INDEX(Eng_Item,MATCH(D1893,Eng_Label,0)),"not in list"))</f>
        <v/>
      </c>
      <c r="F1893" s="96" t="n"/>
      <c r="G1893" s="87">
        <f>IF(OR(P1893="",N(P1893)&lt;=1),"",INDEX($F$6:$F$3005,MATCH(D1893&amp;"|"&amp;(P1893-1),$O$6:$O$3005,0)))</f>
        <v/>
      </c>
      <c r="H1893" s="87">
        <f>IF(G1893="","",MAX(0,G1893-F1893))</f>
        <v/>
      </c>
      <c r="I1893" s="95" t="n"/>
      <c r="J1893" s="87">
        <f>IF(D1893="","",IFERROR(INDEX(Eng_PAR,MATCH(D1893,Eng_Label,0)),""))</f>
        <v/>
      </c>
      <c r="K1893" s="97">
        <f>IF(OR(F1893="",J1893=""),"",F1893-J1893)</f>
        <v/>
      </c>
      <c r="L1893" s="86">
        <f>IF(OR(F1893="",J1893="",N(J1893)=0),"",IF(F1893/J1893&lt;=cfg_Crit,"CRITICAL",IF(F1893/J1893&lt;=cfg_Low,"LOW","OK")))</f>
        <v/>
      </c>
      <c r="M1893" s="98">
        <f>IF(B1893="","",DATE(YEAR(B1893),MONTH(B1893),1))</f>
        <v/>
      </c>
      <c r="N1893" s="86">
        <f>IF(OR(B1893="",D1893=""),"","CNT-"&amp;TEXT(ROW()-5,"00000"))</f>
        <v/>
      </c>
      <c r="O1893" s="86">
        <f>IF(P1893="","",D1893&amp;"|"&amp;P1893)</f>
        <v/>
      </c>
      <c r="P1893" s="86">
        <f>IF(OR(D1893="",F1893=""),"",COUNTIFS($D$6:D1893,D1893,$F$6:F1893,"&lt;&gt;"))</f>
        <v/>
      </c>
    </row>
    <row r="1894" ht="20" customHeight="1">
      <c r="B1894" s="93" t="n"/>
      <c r="C1894" s="94">
        <f>IF(B1894="","",WEEKNUM(B1894,21))</f>
        <v/>
      </c>
      <c r="D1894" s="95" t="n"/>
      <c r="E1894" s="86">
        <f>IF(D1894="","",IFERROR(INDEX(Eng_Item,MATCH(D1894,Eng_Label,0)),"not in list"))</f>
        <v/>
      </c>
      <c r="F1894" s="96" t="n"/>
      <c r="G1894" s="87">
        <f>IF(OR(P1894="",N(P1894)&lt;=1),"",INDEX($F$6:$F$3005,MATCH(D1894&amp;"|"&amp;(P1894-1),$O$6:$O$3005,0)))</f>
        <v/>
      </c>
      <c r="H1894" s="87">
        <f>IF(G1894="","",MAX(0,G1894-F1894))</f>
        <v/>
      </c>
      <c r="I1894" s="95" t="n"/>
      <c r="J1894" s="87">
        <f>IF(D1894="","",IFERROR(INDEX(Eng_PAR,MATCH(D1894,Eng_Label,0)),""))</f>
        <v/>
      </c>
      <c r="K1894" s="97">
        <f>IF(OR(F1894="",J1894=""),"",F1894-J1894)</f>
        <v/>
      </c>
      <c r="L1894" s="86">
        <f>IF(OR(F1894="",J1894="",N(J1894)=0),"",IF(F1894/J1894&lt;=cfg_Crit,"CRITICAL",IF(F1894/J1894&lt;=cfg_Low,"LOW","OK")))</f>
        <v/>
      </c>
      <c r="M1894" s="98">
        <f>IF(B1894="","",DATE(YEAR(B1894),MONTH(B1894),1))</f>
        <v/>
      </c>
      <c r="N1894" s="86">
        <f>IF(OR(B1894="",D1894=""),"","CNT-"&amp;TEXT(ROW()-5,"00000"))</f>
        <v/>
      </c>
      <c r="O1894" s="86">
        <f>IF(P1894="","",D1894&amp;"|"&amp;P1894)</f>
        <v/>
      </c>
      <c r="P1894" s="86">
        <f>IF(OR(D1894="",F1894=""),"",COUNTIFS($D$6:D1894,D1894,$F$6:F1894,"&lt;&gt;"))</f>
        <v/>
      </c>
    </row>
    <row r="1895" ht="20" customHeight="1">
      <c r="B1895" s="93" t="n"/>
      <c r="C1895" s="94">
        <f>IF(B1895="","",WEEKNUM(B1895,21))</f>
        <v/>
      </c>
      <c r="D1895" s="95" t="n"/>
      <c r="E1895" s="86">
        <f>IF(D1895="","",IFERROR(INDEX(Eng_Item,MATCH(D1895,Eng_Label,0)),"not in list"))</f>
        <v/>
      </c>
      <c r="F1895" s="96" t="n"/>
      <c r="G1895" s="87">
        <f>IF(OR(P1895="",N(P1895)&lt;=1),"",INDEX($F$6:$F$3005,MATCH(D1895&amp;"|"&amp;(P1895-1),$O$6:$O$3005,0)))</f>
        <v/>
      </c>
      <c r="H1895" s="87">
        <f>IF(G1895="","",MAX(0,G1895-F1895))</f>
        <v/>
      </c>
      <c r="I1895" s="95" t="n"/>
      <c r="J1895" s="87">
        <f>IF(D1895="","",IFERROR(INDEX(Eng_PAR,MATCH(D1895,Eng_Label,0)),""))</f>
        <v/>
      </c>
      <c r="K1895" s="97">
        <f>IF(OR(F1895="",J1895=""),"",F1895-J1895)</f>
        <v/>
      </c>
      <c r="L1895" s="86">
        <f>IF(OR(F1895="",J1895="",N(J1895)=0),"",IF(F1895/J1895&lt;=cfg_Crit,"CRITICAL",IF(F1895/J1895&lt;=cfg_Low,"LOW","OK")))</f>
        <v/>
      </c>
      <c r="M1895" s="98">
        <f>IF(B1895="","",DATE(YEAR(B1895),MONTH(B1895),1))</f>
        <v/>
      </c>
      <c r="N1895" s="86">
        <f>IF(OR(B1895="",D1895=""),"","CNT-"&amp;TEXT(ROW()-5,"00000"))</f>
        <v/>
      </c>
      <c r="O1895" s="86">
        <f>IF(P1895="","",D1895&amp;"|"&amp;P1895)</f>
        <v/>
      </c>
      <c r="P1895" s="86">
        <f>IF(OR(D1895="",F1895=""),"",COUNTIFS($D$6:D1895,D1895,$F$6:F1895,"&lt;&gt;"))</f>
        <v/>
      </c>
    </row>
    <row r="1896" ht="20" customHeight="1">
      <c r="B1896" s="93" t="n"/>
      <c r="C1896" s="94">
        <f>IF(B1896="","",WEEKNUM(B1896,21))</f>
        <v/>
      </c>
      <c r="D1896" s="95" t="n"/>
      <c r="E1896" s="86">
        <f>IF(D1896="","",IFERROR(INDEX(Eng_Item,MATCH(D1896,Eng_Label,0)),"not in list"))</f>
        <v/>
      </c>
      <c r="F1896" s="96" t="n"/>
      <c r="G1896" s="87">
        <f>IF(OR(P1896="",N(P1896)&lt;=1),"",INDEX($F$6:$F$3005,MATCH(D1896&amp;"|"&amp;(P1896-1),$O$6:$O$3005,0)))</f>
        <v/>
      </c>
      <c r="H1896" s="87">
        <f>IF(G1896="","",MAX(0,G1896-F1896))</f>
        <v/>
      </c>
      <c r="I1896" s="95" t="n"/>
      <c r="J1896" s="87">
        <f>IF(D1896="","",IFERROR(INDEX(Eng_PAR,MATCH(D1896,Eng_Label,0)),""))</f>
        <v/>
      </c>
      <c r="K1896" s="97">
        <f>IF(OR(F1896="",J1896=""),"",F1896-J1896)</f>
        <v/>
      </c>
      <c r="L1896" s="86">
        <f>IF(OR(F1896="",J1896="",N(J1896)=0),"",IF(F1896/J1896&lt;=cfg_Crit,"CRITICAL",IF(F1896/J1896&lt;=cfg_Low,"LOW","OK")))</f>
        <v/>
      </c>
      <c r="M1896" s="98">
        <f>IF(B1896="","",DATE(YEAR(B1896),MONTH(B1896),1))</f>
        <v/>
      </c>
      <c r="N1896" s="86">
        <f>IF(OR(B1896="",D1896=""),"","CNT-"&amp;TEXT(ROW()-5,"00000"))</f>
        <v/>
      </c>
      <c r="O1896" s="86">
        <f>IF(P1896="","",D1896&amp;"|"&amp;P1896)</f>
        <v/>
      </c>
      <c r="P1896" s="86">
        <f>IF(OR(D1896="",F1896=""),"",COUNTIFS($D$6:D1896,D1896,$F$6:F1896,"&lt;&gt;"))</f>
        <v/>
      </c>
    </row>
    <row r="1897" ht="20" customHeight="1">
      <c r="B1897" s="93" t="n"/>
      <c r="C1897" s="94">
        <f>IF(B1897="","",WEEKNUM(B1897,21))</f>
        <v/>
      </c>
      <c r="D1897" s="95" t="n"/>
      <c r="E1897" s="86">
        <f>IF(D1897="","",IFERROR(INDEX(Eng_Item,MATCH(D1897,Eng_Label,0)),"not in list"))</f>
        <v/>
      </c>
      <c r="F1897" s="96" t="n"/>
      <c r="G1897" s="87">
        <f>IF(OR(P1897="",N(P1897)&lt;=1),"",INDEX($F$6:$F$3005,MATCH(D1897&amp;"|"&amp;(P1897-1),$O$6:$O$3005,0)))</f>
        <v/>
      </c>
      <c r="H1897" s="87">
        <f>IF(G1897="","",MAX(0,G1897-F1897))</f>
        <v/>
      </c>
      <c r="I1897" s="95" t="n"/>
      <c r="J1897" s="87">
        <f>IF(D1897="","",IFERROR(INDEX(Eng_PAR,MATCH(D1897,Eng_Label,0)),""))</f>
        <v/>
      </c>
      <c r="K1897" s="97">
        <f>IF(OR(F1897="",J1897=""),"",F1897-J1897)</f>
        <v/>
      </c>
      <c r="L1897" s="86">
        <f>IF(OR(F1897="",J1897="",N(J1897)=0),"",IF(F1897/J1897&lt;=cfg_Crit,"CRITICAL",IF(F1897/J1897&lt;=cfg_Low,"LOW","OK")))</f>
        <v/>
      </c>
      <c r="M1897" s="98">
        <f>IF(B1897="","",DATE(YEAR(B1897),MONTH(B1897),1))</f>
        <v/>
      </c>
      <c r="N1897" s="86">
        <f>IF(OR(B1897="",D1897=""),"","CNT-"&amp;TEXT(ROW()-5,"00000"))</f>
        <v/>
      </c>
      <c r="O1897" s="86">
        <f>IF(P1897="","",D1897&amp;"|"&amp;P1897)</f>
        <v/>
      </c>
      <c r="P1897" s="86">
        <f>IF(OR(D1897="",F1897=""),"",COUNTIFS($D$6:D1897,D1897,$F$6:F1897,"&lt;&gt;"))</f>
        <v/>
      </c>
    </row>
    <row r="1898" ht="20" customHeight="1">
      <c r="B1898" s="93" t="n"/>
      <c r="C1898" s="94">
        <f>IF(B1898="","",WEEKNUM(B1898,21))</f>
        <v/>
      </c>
      <c r="D1898" s="95" t="n"/>
      <c r="E1898" s="86">
        <f>IF(D1898="","",IFERROR(INDEX(Eng_Item,MATCH(D1898,Eng_Label,0)),"not in list"))</f>
        <v/>
      </c>
      <c r="F1898" s="96" t="n"/>
      <c r="G1898" s="87">
        <f>IF(OR(P1898="",N(P1898)&lt;=1),"",INDEX($F$6:$F$3005,MATCH(D1898&amp;"|"&amp;(P1898-1),$O$6:$O$3005,0)))</f>
        <v/>
      </c>
      <c r="H1898" s="87">
        <f>IF(G1898="","",MAX(0,G1898-F1898))</f>
        <v/>
      </c>
      <c r="I1898" s="95" t="n"/>
      <c r="J1898" s="87">
        <f>IF(D1898="","",IFERROR(INDEX(Eng_PAR,MATCH(D1898,Eng_Label,0)),""))</f>
        <v/>
      </c>
      <c r="K1898" s="97">
        <f>IF(OR(F1898="",J1898=""),"",F1898-J1898)</f>
        <v/>
      </c>
      <c r="L1898" s="86">
        <f>IF(OR(F1898="",J1898="",N(J1898)=0),"",IF(F1898/J1898&lt;=cfg_Crit,"CRITICAL",IF(F1898/J1898&lt;=cfg_Low,"LOW","OK")))</f>
        <v/>
      </c>
      <c r="M1898" s="98">
        <f>IF(B1898="","",DATE(YEAR(B1898),MONTH(B1898),1))</f>
        <v/>
      </c>
      <c r="N1898" s="86">
        <f>IF(OR(B1898="",D1898=""),"","CNT-"&amp;TEXT(ROW()-5,"00000"))</f>
        <v/>
      </c>
      <c r="O1898" s="86">
        <f>IF(P1898="","",D1898&amp;"|"&amp;P1898)</f>
        <v/>
      </c>
      <c r="P1898" s="86">
        <f>IF(OR(D1898="",F1898=""),"",COUNTIFS($D$6:D1898,D1898,$F$6:F1898,"&lt;&gt;"))</f>
        <v/>
      </c>
    </row>
    <row r="1899" ht="20" customHeight="1">
      <c r="B1899" s="93" t="n"/>
      <c r="C1899" s="94">
        <f>IF(B1899="","",WEEKNUM(B1899,21))</f>
        <v/>
      </c>
      <c r="D1899" s="95" t="n"/>
      <c r="E1899" s="86">
        <f>IF(D1899="","",IFERROR(INDEX(Eng_Item,MATCH(D1899,Eng_Label,0)),"not in list"))</f>
        <v/>
      </c>
      <c r="F1899" s="96" t="n"/>
      <c r="G1899" s="87">
        <f>IF(OR(P1899="",N(P1899)&lt;=1),"",INDEX($F$6:$F$3005,MATCH(D1899&amp;"|"&amp;(P1899-1),$O$6:$O$3005,0)))</f>
        <v/>
      </c>
      <c r="H1899" s="87">
        <f>IF(G1899="","",MAX(0,G1899-F1899))</f>
        <v/>
      </c>
      <c r="I1899" s="95" t="n"/>
      <c r="J1899" s="87">
        <f>IF(D1899="","",IFERROR(INDEX(Eng_PAR,MATCH(D1899,Eng_Label,0)),""))</f>
        <v/>
      </c>
      <c r="K1899" s="97">
        <f>IF(OR(F1899="",J1899=""),"",F1899-J1899)</f>
        <v/>
      </c>
      <c r="L1899" s="86">
        <f>IF(OR(F1899="",J1899="",N(J1899)=0),"",IF(F1899/J1899&lt;=cfg_Crit,"CRITICAL",IF(F1899/J1899&lt;=cfg_Low,"LOW","OK")))</f>
        <v/>
      </c>
      <c r="M1899" s="98">
        <f>IF(B1899="","",DATE(YEAR(B1899),MONTH(B1899),1))</f>
        <v/>
      </c>
      <c r="N1899" s="86">
        <f>IF(OR(B1899="",D1899=""),"","CNT-"&amp;TEXT(ROW()-5,"00000"))</f>
        <v/>
      </c>
      <c r="O1899" s="86">
        <f>IF(P1899="","",D1899&amp;"|"&amp;P1899)</f>
        <v/>
      </c>
      <c r="P1899" s="86">
        <f>IF(OR(D1899="",F1899=""),"",COUNTIFS($D$6:D1899,D1899,$F$6:F1899,"&lt;&gt;"))</f>
        <v/>
      </c>
    </row>
    <row r="1900" ht="20" customHeight="1">
      <c r="B1900" s="93" t="n"/>
      <c r="C1900" s="94">
        <f>IF(B1900="","",WEEKNUM(B1900,21))</f>
        <v/>
      </c>
      <c r="D1900" s="95" t="n"/>
      <c r="E1900" s="86">
        <f>IF(D1900="","",IFERROR(INDEX(Eng_Item,MATCH(D1900,Eng_Label,0)),"not in list"))</f>
        <v/>
      </c>
      <c r="F1900" s="96" t="n"/>
      <c r="G1900" s="87">
        <f>IF(OR(P1900="",N(P1900)&lt;=1),"",INDEX($F$6:$F$3005,MATCH(D1900&amp;"|"&amp;(P1900-1),$O$6:$O$3005,0)))</f>
        <v/>
      </c>
      <c r="H1900" s="87">
        <f>IF(G1900="","",MAX(0,G1900-F1900))</f>
        <v/>
      </c>
      <c r="I1900" s="95" t="n"/>
      <c r="J1900" s="87">
        <f>IF(D1900="","",IFERROR(INDEX(Eng_PAR,MATCH(D1900,Eng_Label,0)),""))</f>
        <v/>
      </c>
      <c r="K1900" s="97">
        <f>IF(OR(F1900="",J1900=""),"",F1900-J1900)</f>
        <v/>
      </c>
      <c r="L1900" s="86">
        <f>IF(OR(F1900="",J1900="",N(J1900)=0),"",IF(F1900/J1900&lt;=cfg_Crit,"CRITICAL",IF(F1900/J1900&lt;=cfg_Low,"LOW","OK")))</f>
        <v/>
      </c>
      <c r="M1900" s="98">
        <f>IF(B1900="","",DATE(YEAR(B1900),MONTH(B1900),1))</f>
        <v/>
      </c>
      <c r="N1900" s="86">
        <f>IF(OR(B1900="",D1900=""),"","CNT-"&amp;TEXT(ROW()-5,"00000"))</f>
        <v/>
      </c>
      <c r="O1900" s="86">
        <f>IF(P1900="","",D1900&amp;"|"&amp;P1900)</f>
        <v/>
      </c>
      <c r="P1900" s="86">
        <f>IF(OR(D1900="",F1900=""),"",COUNTIFS($D$6:D1900,D1900,$F$6:F1900,"&lt;&gt;"))</f>
        <v/>
      </c>
    </row>
    <row r="1901" ht="20" customHeight="1">
      <c r="B1901" s="93" t="n"/>
      <c r="C1901" s="94">
        <f>IF(B1901="","",WEEKNUM(B1901,21))</f>
        <v/>
      </c>
      <c r="D1901" s="95" t="n"/>
      <c r="E1901" s="86">
        <f>IF(D1901="","",IFERROR(INDEX(Eng_Item,MATCH(D1901,Eng_Label,0)),"not in list"))</f>
        <v/>
      </c>
      <c r="F1901" s="96" t="n"/>
      <c r="G1901" s="87">
        <f>IF(OR(P1901="",N(P1901)&lt;=1),"",INDEX($F$6:$F$3005,MATCH(D1901&amp;"|"&amp;(P1901-1),$O$6:$O$3005,0)))</f>
        <v/>
      </c>
      <c r="H1901" s="87">
        <f>IF(G1901="","",MAX(0,G1901-F1901))</f>
        <v/>
      </c>
      <c r="I1901" s="95" t="n"/>
      <c r="J1901" s="87">
        <f>IF(D1901="","",IFERROR(INDEX(Eng_PAR,MATCH(D1901,Eng_Label,0)),""))</f>
        <v/>
      </c>
      <c r="K1901" s="97">
        <f>IF(OR(F1901="",J1901=""),"",F1901-J1901)</f>
        <v/>
      </c>
      <c r="L1901" s="86">
        <f>IF(OR(F1901="",J1901="",N(J1901)=0),"",IF(F1901/J1901&lt;=cfg_Crit,"CRITICAL",IF(F1901/J1901&lt;=cfg_Low,"LOW","OK")))</f>
        <v/>
      </c>
      <c r="M1901" s="98">
        <f>IF(B1901="","",DATE(YEAR(B1901),MONTH(B1901),1))</f>
        <v/>
      </c>
      <c r="N1901" s="86">
        <f>IF(OR(B1901="",D1901=""),"","CNT-"&amp;TEXT(ROW()-5,"00000"))</f>
        <v/>
      </c>
      <c r="O1901" s="86">
        <f>IF(P1901="","",D1901&amp;"|"&amp;P1901)</f>
        <v/>
      </c>
      <c r="P1901" s="86">
        <f>IF(OR(D1901="",F1901=""),"",COUNTIFS($D$6:D1901,D1901,$F$6:F1901,"&lt;&gt;"))</f>
        <v/>
      </c>
    </row>
    <row r="1902" ht="20" customHeight="1">
      <c r="B1902" s="93" t="n"/>
      <c r="C1902" s="94">
        <f>IF(B1902="","",WEEKNUM(B1902,21))</f>
        <v/>
      </c>
      <c r="D1902" s="95" t="n"/>
      <c r="E1902" s="86">
        <f>IF(D1902="","",IFERROR(INDEX(Eng_Item,MATCH(D1902,Eng_Label,0)),"not in list"))</f>
        <v/>
      </c>
      <c r="F1902" s="96" t="n"/>
      <c r="G1902" s="87">
        <f>IF(OR(P1902="",N(P1902)&lt;=1),"",INDEX($F$6:$F$3005,MATCH(D1902&amp;"|"&amp;(P1902-1),$O$6:$O$3005,0)))</f>
        <v/>
      </c>
      <c r="H1902" s="87">
        <f>IF(G1902="","",MAX(0,G1902-F1902))</f>
        <v/>
      </c>
      <c r="I1902" s="95" t="n"/>
      <c r="J1902" s="87">
        <f>IF(D1902="","",IFERROR(INDEX(Eng_PAR,MATCH(D1902,Eng_Label,0)),""))</f>
        <v/>
      </c>
      <c r="K1902" s="97">
        <f>IF(OR(F1902="",J1902=""),"",F1902-J1902)</f>
        <v/>
      </c>
      <c r="L1902" s="86">
        <f>IF(OR(F1902="",J1902="",N(J1902)=0),"",IF(F1902/J1902&lt;=cfg_Crit,"CRITICAL",IF(F1902/J1902&lt;=cfg_Low,"LOW","OK")))</f>
        <v/>
      </c>
      <c r="M1902" s="98">
        <f>IF(B1902="","",DATE(YEAR(B1902),MONTH(B1902),1))</f>
        <v/>
      </c>
      <c r="N1902" s="86">
        <f>IF(OR(B1902="",D1902=""),"","CNT-"&amp;TEXT(ROW()-5,"00000"))</f>
        <v/>
      </c>
      <c r="O1902" s="86">
        <f>IF(P1902="","",D1902&amp;"|"&amp;P1902)</f>
        <v/>
      </c>
      <c r="P1902" s="86">
        <f>IF(OR(D1902="",F1902=""),"",COUNTIFS($D$6:D1902,D1902,$F$6:F1902,"&lt;&gt;"))</f>
        <v/>
      </c>
    </row>
    <row r="1903" ht="20" customHeight="1">
      <c r="B1903" s="93" t="n"/>
      <c r="C1903" s="94">
        <f>IF(B1903="","",WEEKNUM(B1903,21))</f>
        <v/>
      </c>
      <c r="D1903" s="95" t="n"/>
      <c r="E1903" s="86">
        <f>IF(D1903="","",IFERROR(INDEX(Eng_Item,MATCH(D1903,Eng_Label,0)),"not in list"))</f>
        <v/>
      </c>
      <c r="F1903" s="96" t="n"/>
      <c r="G1903" s="87">
        <f>IF(OR(P1903="",N(P1903)&lt;=1),"",INDEX($F$6:$F$3005,MATCH(D1903&amp;"|"&amp;(P1903-1),$O$6:$O$3005,0)))</f>
        <v/>
      </c>
      <c r="H1903" s="87">
        <f>IF(G1903="","",MAX(0,G1903-F1903))</f>
        <v/>
      </c>
      <c r="I1903" s="95" t="n"/>
      <c r="J1903" s="87">
        <f>IF(D1903="","",IFERROR(INDEX(Eng_PAR,MATCH(D1903,Eng_Label,0)),""))</f>
        <v/>
      </c>
      <c r="K1903" s="97">
        <f>IF(OR(F1903="",J1903=""),"",F1903-J1903)</f>
        <v/>
      </c>
      <c r="L1903" s="86">
        <f>IF(OR(F1903="",J1903="",N(J1903)=0),"",IF(F1903/J1903&lt;=cfg_Crit,"CRITICAL",IF(F1903/J1903&lt;=cfg_Low,"LOW","OK")))</f>
        <v/>
      </c>
      <c r="M1903" s="98">
        <f>IF(B1903="","",DATE(YEAR(B1903),MONTH(B1903),1))</f>
        <v/>
      </c>
      <c r="N1903" s="86">
        <f>IF(OR(B1903="",D1903=""),"","CNT-"&amp;TEXT(ROW()-5,"00000"))</f>
        <v/>
      </c>
      <c r="O1903" s="86">
        <f>IF(P1903="","",D1903&amp;"|"&amp;P1903)</f>
        <v/>
      </c>
      <c r="P1903" s="86">
        <f>IF(OR(D1903="",F1903=""),"",COUNTIFS($D$6:D1903,D1903,$F$6:F1903,"&lt;&gt;"))</f>
        <v/>
      </c>
    </row>
    <row r="1904" ht="20" customHeight="1">
      <c r="B1904" s="93" t="n"/>
      <c r="C1904" s="94">
        <f>IF(B1904="","",WEEKNUM(B1904,21))</f>
        <v/>
      </c>
      <c r="D1904" s="95" t="n"/>
      <c r="E1904" s="86">
        <f>IF(D1904="","",IFERROR(INDEX(Eng_Item,MATCH(D1904,Eng_Label,0)),"not in list"))</f>
        <v/>
      </c>
      <c r="F1904" s="96" t="n"/>
      <c r="G1904" s="87">
        <f>IF(OR(P1904="",N(P1904)&lt;=1),"",INDEX($F$6:$F$3005,MATCH(D1904&amp;"|"&amp;(P1904-1),$O$6:$O$3005,0)))</f>
        <v/>
      </c>
      <c r="H1904" s="87">
        <f>IF(G1904="","",MAX(0,G1904-F1904))</f>
        <v/>
      </c>
      <c r="I1904" s="95" t="n"/>
      <c r="J1904" s="87">
        <f>IF(D1904="","",IFERROR(INDEX(Eng_PAR,MATCH(D1904,Eng_Label,0)),""))</f>
        <v/>
      </c>
      <c r="K1904" s="97">
        <f>IF(OR(F1904="",J1904=""),"",F1904-J1904)</f>
        <v/>
      </c>
      <c r="L1904" s="86">
        <f>IF(OR(F1904="",J1904="",N(J1904)=0),"",IF(F1904/J1904&lt;=cfg_Crit,"CRITICAL",IF(F1904/J1904&lt;=cfg_Low,"LOW","OK")))</f>
        <v/>
      </c>
      <c r="M1904" s="98">
        <f>IF(B1904="","",DATE(YEAR(B1904),MONTH(B1904),1))</f>
        <v/>
      </c>
      <c r="N1904" s="86">
        <f>IF(OR(B1904="",D1904=""),"","CNT-"&amp;TEXT(ROW()-5,"00000"))</f>
        <v/>
      </c>
      <c r="O1904" s="86">
        <f>IF(P1904="","",D1904&amp;"|"&amp;P1904)</f>
        <v/>
      </c>
      <c r="P1904" s="86">
        <f>IF(OR(D1904="",F1904=""),"",COUNTIFS($D$6:D1904,D1904,$F$6:F1904,"&lt;&gt;"))</f>
        <v/>
      </c>
    </row>
    <row r="1905" ht="20" customHeight="1">
      <c r="B1905" s="93" t="n"/>
      <c r="C1905" s="94">
        <f>IF(B1905="","",WEEKNUM(B1905,21))</f>
        <v/>
      </c>
      <c r="D1905" s="95" t="n"/>
      <c r="E1905" s="86">
        <f>IF(D1905="","",IFERROR(INDEX(Eng_Item,MATCH(D1905,Eng_Label,0)),"not in list"))</f>
        <v/>
      </c>
      <c r="F1905" s="96" t="n"/>
      <c r="G1905" s="87">
        <f>IF(OR(P1905="",N(P1905)&lt;=1),"",INDEX($F$6:$F$3005,MATCH(D1905&amp;"|"&amp;(P1905-1),$O$6:$O$3005,0)))</f>
        <v/>
      </c>
      <c r="H1905" s="87">
        <f>IF(G1905="","",MAX(0,G1905-F1905))</f>
        <v/>
      </c>
      <c r="I1905" s="95" t="n"/>
      <c r="J1905" s="87">
        <f>IF(D1905="","",IFERROR(INDEX(Eng_PAR,MATCH(D1905,Eng_Label,0)),""))</f>
        <v/>
      </c>
      <c r="K1905" s="97">
        <f>IF(OR(F1905="",J1905=""),"",F1905-J1905)</f>
        <v/>
      </c>
      <c r="L1905" s="86">
        <f>IF(OR(F1905="",J1905="",N(J1905)=0),"",IF(F1905/J1905&lt;=cfg_Crit,"CRITICAL",IF(F1905/J1905&lt;=cfg_Low,"LOW","OK")))</f>
        <v/>
      </c>
      <c r="M1905" s="98">
        <f>IF(B1905="","",DATE(YEAR(B1905),MONTH(B1905),1))</f>
        <v/>
      </c>
      <c r="N1905" s="86">
        <f>IF(OR(B1905="",D1905=""),"","CNT-"&amp;TEXT(ROW()-5,"00000"))</f>
        <v/>
      </c>
      <c r="O1905" s="86">
        <f>IF(P1905="","",D1905&amp;"|"&amp;P1905)</f>
        <v/>
      </c>
      <c r="P1905" s="86">
        <f>IF(OR(D1905="",F1905=""),"",COUNTIFS($D$6:D1905,D1905,$F$6:F1905,"&lt;&gt;"))</f>
        <v/>
      </c>
    </row>
    <row r="1906" ht="20" customHeight="1">
      <c r="B1906" s="93" t="n"/>
      <c r="C1906" s="94">
        <f>IF(B1906="","",WEEKNUM(B1906,21))</f>
        <v/>
      </c>
      <c r="D1906" s="95" t="n"/>
      <c r="E1906" s="86">
        <f>IF(D1906="","",IFERROR(INDEX(Eng_Item,MATCH(D1906,Eng_Label,0)),"not in list"))</f>
        <v/>
      </c>
      <c r="F1906" s="96" t="n"/>
      <c r="G1906" s="87">
        <f>IF(OR(P1906="",N(P1906)&lt;=1),"",INDEX($F$6:$F$3005,MATCH(D1906&amp;"|"&amp;(P1906-1),$O$6:$O$3005,0)))</f>
        <v/>
      </c>
      <c r="H1906" s="87">
        <f>IF(G1906="","",MAX(0,G1906-F1906))</f>
        <v/>
      </c>
      <c r="I1906" s="95" t="n"/>
      <c r="J1906" s="87">
        <f>IF(D1906="","",IFERROR(INDEX(Eng_PAR,MATCH(D1906,Eng_Label,0)),""))</f>
        <v/>
      </c>
      <c r="K1906" s="97">
        <f>IF(OR(F1906="",J1906=""),"",F1906-J1906)</f>
        <v/>
      </c>
      <c r="L1906" s="86">
        <f>IF(OR(F1906="",J1906="",N(J1906)=0),"",IF(F1906/J1906&lt;=cfg_Crit,"CRITICAL",IF(F1906/J1906&lt;=cfg_Low,"LOW","OK")))</f>
        <v/>
      </c>
      <c r="M1906" s="98">
        <f>IF(B1906="","",DATE(YEAR(B1906),MONTH(B1906),1))</f>
        <v/>
      </c>
      <c r="N1906" s="86">
        <f>IF(OR(B1906="",D1906=""),"","CNT-"&amp;TEXT(ROW()-5,"00000"))</f>
        <v/>
      </c>
      <c r="O1906" s="86">
        <f>IF(P1906="","",D1906&amp;"|"&amp;P1906)</f>
        <v/>
      </c>
      <c r="P1906" s="86">
        <f>IF(OR(D1906="",F1906=""),"",COUNTIFS($D$6:D1906,D1906,$F$6:F1906,"&lt;&gt;"))</f>
        <v/>
      </c>
    </row>
    <row r="1907" ht="20" customHeight="1">
      <c r="B1907" s="93" t="n"/>
      <c r="C1907" s="94">
        <f>IF(B1907="","",WEEKNUM(B1907,21))</f>
        <v/>
      </c>
      <c r="D1907" s="95" t="n"/>
      <c r="E1907" s="86">
        <f>IF(D1907="","",IFERROR(INDEX(Eng_Item,MATCH(D1907,Eng_Label,0)),"not in list"))</f>
        <v/>
      </c>
      <c r="F1907" s="96" t="n"/>
      <c r="G1907" s="87">
        <f>IF(OR(P1907="",N(P1907)&lt;=1),"",INDEX($F$6:$F$3005,MATCH(D1907&amp;"|"&amp;(P1907-1),$O$6:$O$3005,0)))</f>
        <v/>
      </c>
      <c r="H1907" s="87">
        <f>IF(G1907="","",MAX(0,G1907-F1907))</f>
        <v/>
      </c>
      <c r="I1907" s="95" t="n"/>
      <c r="J1907" s="87">
        <f>IF(D1907="","",IFERROR(INDEX(Eng_PAR,MATCH(D1907,Eng_Label,0)),""))</f>
        <v/>
      </c>
      <c r="K1907" s="97">
        <f>IF(OR(F1907="",J1907=""),"",F1907-J1907)</f>
        <v/>
      </c>
      <c r="L1907" s="86">
        <f>IF(OR(F1907="",J1907="",N(J1907)=0),"",IF(F1907/J1907&lt;=cfg_Crit,"CRITICAL",IF(F1907/J1907&lt;=cfg_Low,"LOW","OK")))</f>
        <v/>
      </c>
      <c r="M1907" s="98">
        <f>IF(B1907="","",DATE(YEAR(B1907),MONTH(B1907),1))</f>
        <v/>
      </c>
      <c r="N1907" s="86">
        <f>IF(OR(B1907="",D1907=""),"","CNT-"&amp;TEXT(ROW()-5,"00000"))</f>
        <v/>
      </c>
      <c r="O1907" s="86">
        <f>IF(P1907="","",D1907&amp;"|"&amp;P1907)</f>
        <v/>
      </c>
      <c r="P1907" s="86">
        <f>IF(OR(D1907="",F1907=""),"",COUNTIFS($D$6:D1907,D1907,$F$6:F1907,"&lt;&gt;"))</f>
        <v/>
      </c>
    </row>
    <row r="1908" ht="20" customHeight="1">
      <c r="B1908" s="93" t="n"/>
      <c r="C1908" s="94">
        <f>IF(B1908="","",WEEKNUM(B1908,21))</f>
        <v/>
      </c>
      <c r="D1908" s="95" t="n"/>
      <c r="E1908" s="86">
        <f>IF(D1908="","",IFERROR(INDEX(Eng_Item,MATCH(D1908,Eng_Label,0)),"not in list"))</f>
        <v/>
      </c>
      <c r="F1908" s="96" t="n"/>
      <c r="G1908" s="87">
        <f>IF(OR(P1908="",N(P1908)&lt;=1),"",INDEX($F$6:$F$3005,MATCH(D1908&amp;"|"&amp;(P1908-1),$O$6:$O$3005,0)))</f>
        <v/>
      </c>
      <c r="H1908" s="87">
        <f>IF(G1908="","",MAX(0,G1908-F1908))</f>
        <v/>
      </c>
      <c r="I1908" s="95" t="n"/>
      <c r="J1908" s="87">
        <f>IF(D1908="","",IFERROR(INDEX(Eng_PAR,MATCH(D1908,Eng_Label,0)),""))</f>
        <v/>
      </c>
      <c r="K1908" s="97">
        <f>IF(OR(F1908="",J1908=""),"",F1908-J1908)</f>
        <v/>
      </c>
      <c r="L1908" s="86">
        <f>IF(OR(F1908="",J1908="",N(J1908)=0),"",IF(F1908/J1908&lt;=cfg_Crit,"CRITICAL",IF(F1908/J1908&lt;=cfg_Low,"LOW","OK")))</f>
        <v/>
      </c>
      <c r="M1908" s="98">
        <f>IF(B1908="","",DATE(YEAR(B1908),MONTH(B1908),1))</f>
        <v/>
      </c>
      <c r="N1908" s="86">
        <f>IF(OR(B1908="",D1908=""),"","CNT-"&amp;TEXT(ROW()-5,"00000"))</f>
        <v/>
      </c>
      <c r="O1908" s="86">
        <f>IF(P1908="","",D1908&amp;"|"&amp;P1908)</f>
        <v/>
      </c>
      <c r="P1908" s="86">
        <f>IF(OR(D1908="",F1908=""),"",COUNTIFS($D$6:D1908,D1908,$F$6:F1908,"&lt;&gt;"))</f>
        <v/>
      </c>
    </row>
    <row r="1909" ht="20" customHeight="1">
      <c r="B1909" s="93" t="n"/>
      <c r="C1909" s="94">
        <f>IF(B1909="","",WEEKNUM(B1909,21))</f>
        <v/>
      </c>
      <c r="D1909" s="95" t="n"/>
      <c r="E1909" s="86">
        <f>IF(D1909="","",IFERROR(INDEX(Eng_Item,MATCH(D1909,Eng_Label,0)),"not in list"))</f>
        <v/>
      </c>
      <c r="F1909" s="96" t="n"/>
      <c r="G1909" s="87">
        <f>IF(OR(P1909="",N(P1909)&lt;=1),"",INDEX($F$6:$F$3005,MATCH(D1909&amp;"|"&amp;(P1909-1),$O$6:$O$3005,0)))</f>
        <v/>
      </c>
      <c r="H1909" s="87">
        <f>IF(G1909="","",MAX(0,G1909-F1909))</f>
        <v/>
      </c>
      <c r="I1909" s="95" t="n"/>
      <c r="J1909" s="87">
        <f>IF(D1909="","",IFERROR(INDEX(Eng_PAR,MATCH(D1909,Eng_Label,0)),""))</f>
        <v/>
      </c>
      <c r="K1909" s="97">
        <f>IF(OR(F1909="",J1909=""),"",F1909-J1909)</f>
        <v/>
      </c>
      <c r="L1909" s="86">
        <f>IF(OR(F1909="",J1909="",N(J1909)=0),"",IF(F1909/J1909&lt;=cfg_Crit,"CRITICAL",IF(F1909/J1909&lt;=cfg_Low,"LOW","OK")))</f>
        <v/>
      </c>
      <c r="M1909" s="98">
        <f>IF(B1909="","",DATE(YEAR(B1909),MONTH(B1909),1))</f>
        <v/>
      </c>
      <c r="N1909" s="86">
        <f>IF(OR(B1909="",D1909=""),"","CNT-"&amp;TEXT(ROW()-5,"00000"))</f>
        <v/>
      </c>
      <c r="O1909" s="86">
        <f>IF(P1909="","",D1909&amp;"|"&amp;P1909)</f>
        <v/>
      </c>
      <c r="P1909" s="86">
        <f>IF(OR(D1909="",F1909=""),"",COUNTIFS($D$6:D1909,D1909,$F$6:F1909,"&lt;&gt;"))</f>
        <v/>
      </c>
    </row>
    <row r="1910" ht="20" customHeight="1">
      <c r="B1910" s="93" t="n"/>
      <c r="C1910" s="94">
        <f>IF(B1910="","",WEEKNUM(B1910,21))</f>
        <v/>
      </c>
      <c r="D1910" s="95" t="n"/>
      <c r="E1910" s="86">
        <f>IF(D1910="","",IFERROR(INDEX(Eng_Item,MATCH(D1910,Eng_Label,0)),"not in list"))</f>
        <v/>
      </c>
      <c r="F1910" s="96" t="n"/>
      <c r="G1910" s="87">
        <f>IF(OR(P1910="",N(P1910)&lt;=1),"",INDEX($F$6:$F$3005,MATCH(D1910&amp;"|"&amp;(P1910-1),$O$6:$O$3005,0)))</f>
        <v/>
      </c>
      <c r="H1910" s="87">
        <f>IF(G1910="","",MAX(0,G1910-F1910))</f>
        <v/>
      </c>
      <c r="I1910" s="95" t="n"/>
      <c r="J1910" s="87">
        <f>IF(D1910="","",IFERROR(INDEX(Eng_PAR,MATCH(D1910,Eng_Label,0)),""))</f>
        <v/>
      </c>
      <c r="K1910" s="97">
        <f>IF(OR(F1910="",J1910=""),"",F1910-J1910)</f>
        <v/>
      </c>
      <c r="L1910" s="86">
        <f>IF(OR(F1910="",J1910="",N(J1910)=0),"",IF(F1910/J1910&lt;=cfg_Crit,"CRITICAL",IF(F1910/J1910&lt;=cfg_Low,"LOW","OK")))</f>
        <v/>
      </c>
      <c r="M1910" s="98">
        <f>IF(B1910="","",DATE(YEAR(B1910),MONTH(B1910),1))</f>
        <v/>
      </c>
      <c r="N1910" s="86">
        <f>IF(OR(B1910="",D1910=""),"","CNT-"&amp;TEXT(ROW()-5,"00000"))</f>
        <v/>
      </c>
      <c r="O1910" s="86">
        <f>IF(P1910="","",D1910&amp;"|"&amp;P1910)</f>
        <v/>
      </c>
      <c r="P1910" s="86">
        <f>IF(OR(D1910="",F1910=""),"",COUNTIFS($D$6:D1910,D1910,$F$6:F1910,"&lt;&gt;"))</f>
        <v/>
      </c>
    </row>
    <row r="1911" ht="20" customHeight="1">
      <c r="B1911" s="93" t="n"/>
      <c r="C1911" s="94">
        <f>IF(B1911="","",WEEKNUM(B1911,21))</f>
        <v/>
      </c>
      <c r="D1911" s="95" t="n"/>
      <c r="E1911" s="86">
        <f>IF(D1911="","",IFERROR(INDEX(Eng_Item,MATCH(D1911,Eng_Label,0)),"not in list"))</f>
        <v/>
      </c>
      <c r="F1911" s="96" t="n"/>
      <c r="G1911" s="87">
        <f>IF(OR(P1911="",N(P1911)&lt;=1),"",INDEX($F$6:$F$3005,MATCH(D1911&amp;"|"&amp;(P1911-1),$O$6:$O$3005,0)))</f>
        <v/>
      </c>
      <c r="H1911" s="87">
        <f>IF(G1911="","",MAX(0,G1911-F1911))</f>
        <v/>
      </c>
      <c r="I1911" s="95" t="n"/>
      <c r="J1911" s="87">
        <f>IF(D1911="","",IFERROR(INDEX(Eng_PAR,MATCH(D1911,Eng_Label,0)),""))</f>
        <v/>
      </c>
      <c r="K1911" s="97">
        <f>IF(OR(F1911="",J1911=""),"",F1911-J1911)</f>
        <v/>
      </c>
      <c r="L1911" s="86">
        <f>IF(OR(F1911="",J1911="",N(J1911)=0),"",IF(F1911/J1911&lt;=cfg_Crit,"CRITICAL",IF(F1911/J1911&lt;=cfg_Low,"LOW","OK")))</f>
        <v/>
      </c>
      <c r="M1911" s="98">
        <f>IF(B1911="","",DATE(YEAR(B1911),MONTH(B1911),1))</f>
        <v/>
      </c>
      <c r="N1911" s="86">
        <f>IF(OR(B1911="",D1911=""),"","CNT-"&amp;TEXT(ROW()-5,"00000"))</f>
        <v/>
      </c>
      <c r="O1911" s="86">
        <f>IF(P1911="","",D1911&amp;"|"&amp;P1911)</f>
        <v/>
      </c>
      <c r="P1911" s="86">
        <f>IF(OR(D1911="",F1911=""),"",COUNTIFS($D$6:D1911,D1911,$F$6:F1911,"&lt;&gt;"))</f>
        <v/>
      </c>
    </row>
    <row r="1912" ht="20" customHeight="1">
      <c r="B1912" s="93" t="n"/>
      <c r="C1912" s="94">
        <f>IF(B1912="","",WEEKNUM(B1912,21))</f>
        <v/>
      </c>
      <c r="D1912" s="95" t="n"/>
      <c r="E1912" s="86">
        <f>IF(D1912="","",IFERROR(INDEX(Eng_Item,MATCH(D1912,Eng_Label,0)),"not in list"))</f>
        <v/>
      </c>
      <c r="F1912" s="96" t="n"/>
      <c r="G1912" s="87">
        <f>IF(OR(P1912="",N(P1912)&lt;=1),"",INDEX($F$6:$F$3005,MATCH(D1912&amp;"|"&amp;(P1912-1),$O$6:$O$3005,0)))</f>
        <v/>
      </c>
      <c r="H1912" s="87">
        <f>IF(G1912="","",MAX(0,G1912-F1912))</f>
        <v/>
      </c>
      <c r="I1912" s="95" t="n"/>
      <c r="J1912" s="87">
        <f>IF(D1912="","",IFERROR(INDEX(Eng_PAR,MATCH(D1912,Eng_Label,0)),""))</f>
        <v/>
      </c>
      <c r="K1912" s="97">
        <f>IF(OR(F1912="",J1912=""),"",F1912-J1912)</f>
        <v/>
      </c>
      <c r="L1912" s="86">
        <f>IF(OR(F1912="",J1912="",N(J1912)=0),"",IF(F1912/J1912&lt;=cfg_Crit,"CRITICAL",IF(F1912/J1912&lt;=cfg_Low,"LOW","OK")))</f>
        <v/>
      </c>
      <c r="M1912" s="98">
        <f>IF(B1912="","",DATE(YEAR(B1912),MONTH(B1912),1))</f>
        <v/>
      </c>
      <c r="N1912" s="86">
        <f>IF(OR(B1912="",D1912=""),"","CNT-"&amp;TEXT(ROW()-5,"00000"))</f>
        <v/>
      </c>
      <c r="O1912" s="86">
        <f>IF(P1912="","",D1912&amp;"|"&amp;P1912)</f>
        <v/>
      </c>
      <c r="P1912" s="86">
        <f>IF(OR(D1912="",F1912=""),"",COUNTIFS($D$6:D1912,D1912,$F$6:F1912,"&lt;&gt;"))</f>
        <v/>
      </c>
    </row>
    <row r="1913" ht="20" customHeight="1">
      <c r="B1913" s="93" t="n"/>
      <c r="C1913" s="94">
        <f>IF(B1913="","",WEEKNUM(B1913,21))</f>
        <v/>
      </c>
      <c r="D1913" s="95" t="n"/>
      <c r="E1913" s="86">
        <f>IF(D1913="","",IFERROR(INDEX(Eng_Item,MATCH(D1913,Eng_Label,0)),"not in list"))</f>
        <v/>
      </c>
      <c r="F1913" s="96" t="n"/>
      <c r="G1913" s="87">
        <f>IF(OR(P1913="",N(P1913)&lt;=1),"",INDEX($F$6:$F$3005,MATCH(D1913&amp;"|"&amp;(P1913-1),$O$6:$O$3005,0)))</f>
        <v/>
      </c>
      <c r="H1913" s="87">
        <f>IF(G1913="","",MAX(0,G1913-F1913))</f>
        <v/>
      </c>
      <c r="I1913" s="95" t="n"/>
      <c r="J1913" s="87">
        <f>IF(D1913="","",IFERROR(INDEX(Eng_PAR,MATCH(D1913,Eng_Label,0)),""))</f>
        <v/>
      </c>
      <c r="K1913" s="97">
        <f>IF(OR(F1913="",J1913=""),"",F1913-J1913)</f>
        <v/>
      </c>
      <c r="L1913" s="86">
        <f>IF(OR(F1913="",J1913="",N(J1913)=0),"",IF(F1913/J1913&lt;=cfg_Crit,"CRITICAL",IF(F1913/J1913&lt;=cfg_Low,"LOW","OK")))</f>
        <v/>
      </c>
      <c r="M1913" s="98">
        <f>IF(B1913="","",DATE(YEAR(B1913),MONTH(B1913),1))</f>
        <v/>
      </c>
      <c r="N1913" s="86">
        <f>IF(OR(B1913="",D1913=""),"","CNT-"&amp;TEXT(ROW()-5,"00000"))</f>
        <v/>
      </c>
      <c r="O1913" s="86">
        <f>IF(P1913="","",D1913&amp;"|"&amp;P1913)</f>
        <v/>
      </c>
      <c r="P1913" s="86">
        <f>IF(OR(D1913="",F1913=""),"",COUNTIFS($D$6:D1913,D1913,$F$6:F1913,"&lt;&gt;"))</f>
        <v/>
      </c>
    </row>
    <row r="1914" ht="20" customHeight="1">
      <c r="B1914" s="93" t="n"/>
      <c r="C1914" s="94">
        <f>IF(B1914="","",WEEKNUM(B1914,21))</f>
        <v/>
      </c>
      <c r="D1914" s="95" t="n"/>
      <c r="E1914" s="86">
        <f>IF(D1914="","",IFERROR(INDEX(Eng_Item,MATCH(D1914,Eng_Label,0)),"not in list"))</f>
        <v/>
      </c>
      <c r="F1914" s="96" t="n"/>
      <c r="G1914" s="87">
        <f>IF(OR(P1914="",N(P1914)&lt;=1),"",INDEX($F$6:$F$3005,MATCH(D1914&amp;"|"&amp;(P1914-1),$O$6:$O$3005,0)))</f>
        <v/>
      </c>
      <c r="H1914" s="87">
        <f>IF(G1914="","",MAX(0,G1914-F1914))</f>
        <v/>
      </c>
      <c r="I1914" s="95" t="n"/>
      <c r="J1914" s="87">
        <f>IF(D1914="","",IFERROR(INDEX(Eng_PAR,MATCH(D1914,Eng_Label,0)),""))</f>
        <v/>
      </c>
      <c r="K1914" s="97">
        <f>IF(OR(F1914="",J1914=""),"",F1914-J1914)</f>
        <v/>
      </c>
      <c r="L1914" s="86">
        <f>IF(OR(F1914="",J1914="",N(J1914)=0),"",IF(F1914/J1914&lt;=cfg_Crit,"CRITICAL",IF(F1914/J1914&lt;=cfg_Low,"LOW","OK")))</f>
        <v/>
      </c>
      <c r="M1914" s="98">
        <f>IF(B1914="","",DATE(YEAR(B1914),MONTH(B1914),1))</f>
        <v/>
      </c>
      <c r="N1914" s="86">
        <f>IF(OR(B1914="",D1914=""),"","CNT-"&amp;TEXT(ROW()-5,"00000"))</f>
        <v/>
      </c>
      <c r="O1914" s="86">
        <f>IF(P1914="","",D1914&amp;"|"&amp;P1914)</f>
        <v/>
      </c>
      <c r="P1914" s="86">
        <f>IF(OR(D1914="",F1914=""),"",COUNTIFS($D$6:D1914,D1914,$F$6:F1914,"&lt;&gt;"))</f>
        <v/>
      </c>
    </row>
    <row r="1915" ht="20" customHeight="1">
      <c r="B1915" s="93" t="n"/>
      <c r="C1915" s="94">
        <f>IF(B1915="","",WEEKNUM(B1915,21))</f>
        <v/>
      </c>
      <c r="D1915" s="95" t="n"/>
      <c r="E1915" s="86">
        <f>IF(D1915="","",IFERROR(INDEX(Eng_Item,MATCH(D1915,Eng_Label,0)),"not in list"))</f>
        <v/>
      </c>
      <c r="F1915" s="96" t="n"/>
      <c r="G1915" s="87">
        <f>IF(OR(P1915="",N(P1915)&lt;=1),"",INDEX($F$6:$F$3005,MATCH(D1915&amp;"|"&amp;(P1915-1),$O$6:$O$3005,0)))</f>
        <v/>
      </c>
      <c r="H1915" s="87">
        <f>IF(G1915="","",MAX(0,G1915-F1915))</f>
        <v/>
      </c>
      <c r="I1915" s="95" t="n"/>
      <c r="J1915" s="87">
        <f>IF(D1915="","",IFERROR(INDEX(Eng_PAR,MATCH(D1915,Eng_Label,0)),""))</f>
        <v/>
      </c>
      <c r="K1915" s="97">
        <f>IF(OR(F1915="",J1915=""),"",F1915-J1915)</f>
        <v/>
      </c>
      <c r="L1915" s="86">
        <f>IF(OR(F1915="",J1915="",N(J1915)=0),"",IF(F1915/J1915&lt;=cfg_Crit,"CRITICAL",IF(F1915/J1915&lt;=cfg_Low,"LOW","OK")))</f>
        <v/>
      </c>
      <c r="M1915" s="98">
        <f>IF(B1915="","",DATE(YEAR(B1915),MONTH(B1915),1))</f>
        <v/>
      </c>
      <c r="N1915" s="86">
        <f>IF(OR(B1915="",D1915=""),"","CNT-"&amp;TEXT(ROW()-5,"00000"))</f>
        <v/>
      </c>
      <c r="O1915" s="86">
        <f>IF(P1915="","",D1915&amp;"|"&amp;P1915)</f>
        <v/>
      </c>
      <c r="P1915" s="86">
        <f>IF(OR(D1915="",F1915=""),"",COUNTIFS($D$6:D1915,D1915,$F$6:F1915,"&lt;&gt;"))</f>
        <v/>
      </c>
    </row>
    <row r="1916" ht="20" customHeight="1">
      <c r="B1916" s="93" t="n"/>
      <c r="C1916" s="94">
        <f>IF(B1916="","",WEEKNUM(B1916,21))</f>
        <v/>
      </c>
      <c r="D1916" s="95" t="n"/>
      <c r="E1916" s="86">
        <f>IF(D1916="","",IFERROR(INDEX(Eng_Item,MATCH(D1916,Eng_Label,0)),"not in list"))</f>
        <v/>
      </c>
      <c r="F1916" s="96" t="n"/>
      <c r="G1916" s="87">
        <f>IF(OR(P1916="",N(P1916)&lt;=1),"",INDEX($F$6:$F$3005,MATCH(D1916&amp;"|"&amp;(P1916-1),$O$6:$O$3005,0)))</f>
        <v/>
      </c>
      <c r="H1916" s="87">
        <f>IF(G1916="","",MAX(0,G1916-F1916))</f>
        <v/>
      </c>
      <c r="I1916" s="95" t="n"/>
      <c r="J1916" s="87">
        <f>IF(D1916="","",IFERROR(INDEX(Eng_PAR,MATCH(D1916,Eng_Label,0)),""))</f>
        <v/>
      </c>
      <c r="K1916" s="97">
        <f>IF(OR(F1916="",J1916=""),"",F1916-J1916)</f>
        <v/>
      </c>
      <c r="L1916" s="86">
        <f>IF(OR(F1916="",J1916="",N(J1916)=0),"",IF(F1916/J1916&lt;=cfg_Crit,"CRITICAL",IF(F1916/J1916&lt;=cfg_Low,"LOW","OK")))</f>
        <v/>
      </c>
      <c r="M1916" s="98">
        <f>IF(B1916="","",DATE(YEAR(B1916),MONTH(B1916),1))</f>
        <v/>
      </c>
      <c r="N1916" s="86">
        <f>IF(OR(B1916="",D1916=""),"","CNT-"&amp;TEXT(ROW()-5,"00000"))</f>
        <v/>
      </c>
      <c r="O1916" s="86">
        <f>IF(P1916="","",D1916&amp;"|"&amp;P1916)</f>
        <v/>
      </c>
      <c r="P1916" s="86">
        <f>IF(OR(D1916="",F1916=""),"",COUNTIFS($D$6:D1916,D1916,$F$6:F1916,"&lt;&gt;"))</f>
        <v/>
      </c>
    </row>
    <row r="1917" ht="20" customHeight="1">
      <c r="B1917" s="93" t="n"/>
      <c r="C1917" s="94">
        <f>IF(B1917="","",WEEKNUM(B1917,21))</f>
        <v/>
      </c>
      <c r="D1917" s="95" t="n"/>
      <c r="E1917" s="86">
        <f>IF(D1917="","",IFERROR(INDEX(Eng_Item,MATCH(D1917,Eng_Label,0)),"not in list"))</f>
        <v/>
      </c>
      <c r="F1917" s="96" t="n"/>
      <c r="G1917" s="87">
        <f>IF(OR(P1917="",N(P1917)&lt;=1),"",INDEX($F$6:$F$3005,MATCH(D1917&amp;"|"&amp;(P1917-1),$O$6:$O$3005,0)))</f>
        <v/>
      </c>
      <c r="H1917" s="87">
        <f>IF(G1917="","",MAX(0,G1917-F1917))</f>
        <v/>
      </c>
      <c r="I1917" s="95" t="n"/>
      <c r="J1917" s="87">
        <f>IF(D1917="","",IFERROR(INDEX(Eng_PAR,MATCH(D1917,Eng_Label,0)),""))</f>
        <v/>
      </c>
      <c r="K1917" s="97">
        <f>IF(OR(F1917="",J1917=""),"",F1917-J1917)</f>
        <v/>
      </c>
      <c r="L1917" s="86">
        <f>IF(OR(F1917="",J1917="",N(J1917)=0),"",IF(F1917/J1917&lt;=cfg_Crit,"CRITICAL",IF(F1917/J1917&lt;=cfg_Low,"LOW","OK")))</f>
        <v/>
      </c>
      <c r="M1917" s="98">
        <f>IF(B1917="","",DATE(YEAR(B1917),MONTH(B1917),1))</f>
        <v/>
      </c>
      <c r="N1917" s="86">
        <f>IF(OR(B1917="",D1917=""),"","CNT-"&amp;TEXT(ROW()-5,"00000"))</f>
        <v/>
      </c>
      <c r="O1917" s="86">
        <f>IF(P1917="","",D1917&amp;"|"&amp;P1917)</f>
        <v/>
      </c>
      <c r="P1917" s="86">
        <f>IF(OR(D1917="",F1917=""),"",COUNTIFS($D$6:D1917,D1917,$F$6:F1917,"&lt;&gt;"))</f>
        <v/>
      </c>
    </row>
    <row r="1918" ht="20" customHeight="1">
      <c r="B1918" s="93" t="n"/>
      <c r="C1918" s="94">
        <f>IF(B1918="","",WEEKNUM(B1918,21))</f>
        <v/>
      </c>
      <c r="D1918" s="95" t="n"/>
      <c r="E1918" s="86">
        <f>IF(D1918="","",IFERROR(INDEX(Eng_Item,MATCH(D1918,Eng_Label,0)),"not in list"))</f>
        <v/>
      </c>
      <c r="F1918" s="96" t="n"/>
      <c r="G1918" s="87">
        <f>IF(OR(P1918="",N(P1918)&lt;=1),"",INDEX($F$6:$F$3005,MATCH(D1918&amp;"|"&amp;(P1918-1),$O$6:$O$3005,0)))</f>
        <v/>
      </c>
      <c r="H1918" s="87">
        <f>IF(G1918="","",MAX(0,G1918-F1918))</f>
        <v/>
      </c>
      <c r="I1918" s="95" t="n"/>
      <c r="J1918" s="87">
        <f>IF(D1918="","",IFERROR(INDEX(Eng_PAR,MATCH(D1918,Eng_Label,0)),""))</f>
        <v/>
      </c>
      <c r="K1918" s="97">
        <f>IF(OR(F1918="",J1918=""),"",F1918-J1918)</f>
        <v/>
      </c>
      <c r="L1918" s="86">
        <f>IF(OR(F1918="",J1918="",N(J1918)=0),"",IF(F1918/J1918&lt;=cfg_Crit,"CRITICAL",IF(F1918/J1918&lt;=cfg_Low,"LOW","OK")))</f>
        <v/>
      </c>
      <c r="M1918" s="98">
        <f>IF(B1918="","",DATE(YEAR(B1918),MONTH(B1918),1))</f>
        <v/>
      </c>
      <c r="N1918" s="86">
        <f>IF(OR(B1918="",D1918=""),"","CNT-"&amp;TEXT(ROW()-5,"00000"))</f>
        <v/>
      </c>
      <c r="O1918" s="86">
        <f>IF(P1918="","",D1918&amp;"|"&amp;P1918)</f>
        <v/>
      </c>
      <c r="P1918" s="86">
        <f>IF(OR(D1918="",F1918=""),"",COUNTIFS($D$6:D1918,D1918,$F$6:F1918,"&lt;&gt;"))</f>
        <v/>
      </c>
    </row>
    <row r="1919" ht="20" customHeight="1">
      <c r="B1919" s="93" t="n"/>
      <c r="C1919" s="94">
        <f>IF(B1919="","",WEEKNUM(B1919,21))</f>
        <v/>
      </c>
      <c r="D1919" s="95" t="n"/>
      <c r="E1919" s="86">
        <f>IF(D1919="","",IFERROR(INDEX(Eng_Item,MATCH(D1919,Eng_Label,0)),"not in list"))</f>
        <v/>
      </c>
      <c r="F1919" s="96" t="n"/>
      <c r="G1919" s="87">
        <f>IF(OR(P1919="",N(P1919)&lt;=1),"",INDEX($F$6:$F$3005,MATCH(D1919&amp;"|"&amp;(P1919-1),$O$6:$O$3005,0)))</f>
        <v/>
      </c>
      <c r="H1919" s="87">
        <f>IF(G1919="","",MAX(0,G1919-F1919))</f>
        <v/>
      </c>
      <c r="I1919" s="95" t="n"/>
      <c r="J1919" s="87">
        <f>IF(D1919="","",IFERROR(INDEX(Eng_PAR,MATCH(D1919,Eng_Label,0)),""))</f>
        <v/>
      </c>
      <c r="K1919" s="97">
        <f>IF(OR(F1919="",J1919=""),"",F1919-J1919)</f>
        <v/>
      </c>
      <c r="L1919" s="86">
        <f>IF(OR(F1919="",J1919="",N(J1919)=0),"",IF(F1919/J1919&lt;=cfg_Crit,"CRITICAL",IF(F1919/J1919&lt;=cfg_Low,"LOW","OK")))</f>
        <v/>
      </c>
      <c r="M1919" s="98">
        <f>IF(B1919="","",DATE(YEAR(B1919),MONTH(B1919),1))</f>
        <v/>
      </c>
      <c r="N1919" s="86">
        <f>IF(OR(B1919="",D1919=""),"","CNT-"&amp;TEXT(ROW()-5,"00000"))</f>
        <v/>
      </c>
      <c r="O1919" s="86">
        <f>IF(P1919="","",D1919&amp;"|"&amp;P1919)</f>
        <v/>
      </c>
      <c r="P1919" s="86">
        <f>IF(OR(D1919="",F1919=""),"",COUNTIFS($D$6:D1919,D1919,$F$6:F1919,"&lt;&gt;"))</f>
        <v/>
      </c>
    </row>
    <row r="1920" ht="20" customHeight="1">
      <c r="B1920" s="93" t="n"/>
      <c r="C1920" s="94">
        <f>IF(B1920="","",WEEKNUM(B1920,21))</f>
        <v/>
      </c>
      <c r="D1920" s="95" t="n"/>
      <c r="E1920" s="86">
        <f>IF(D1920="","",IFERROR(INDEX(Eng_Item,MATCH(D1920,Eng_Label,0)),"not in list"))</f>
        <v/>
      </c>
      <c r="F1920" s="96" t="n"/>
      <c r="G1920" s="87">
        <f>IF(OR(P1920="",N(P1920)&lt;=1),"",INDEX($F$6:$F$3005,MATCH(D1920&amp;"|"&amp;(P1920-1),$O$6:$O$3005,0)))</f>
        <v/>
      </c>
      <c r="H1920" s="87">
        <f>IF(G1920="","",MAX(0,G1920-F1920))</f>
        <v/>
      </c>
      <c r="I1920" s="95" t="n"/>
      <c r="J1920" s="87">
        <f>IF(D1920="","",IFERROR(INDEX(Eng_PAR,MATCH(D1920,Eng_Label,0)),""))</f>
        <v/>
      </c>
      <c r="K1920" s="97">
        <f>IF(OR(F1920="",J1920=""),"",F1920-J1920)</f>
        <v/>
      </c>
      <c r="L1920" s="86">
        <f>IF(OR(F1920="",J1920="",N(J1920)=0),"",IF(F1920/J1920&lt;=cfg_Crit,"CRITICAL",IF(F1920/J1920&lt;=cfg_Low,"LOW","OK")))</f>
        <v/>
      </c>
      <c r="M1920" s="98">
        <f>IF(B1920="","",DATE(YEAR(B1920),MONTH(B1920),1))</f>
        <v/>
      </c>
      <c r="N1920" s="86">
        <f>IF(OR(B1920="",D1920=""),"","CNT-"&amp;TEXT(ROW()-5,"00000"))</f>
        <v/>
      </c>
      <c r="O1920" s="86">
        <f>IF(P1920="","",D1920&amp;"|"&amp;P1920)</f>
        <v/>
      </c>
      <c r="P1920" s="86">
        <f>IF(OR(D1920="",F1920=""),"",COUNTIFS($D$6:D1920,D1920,$F$6:F1920,"&lt;&gt;"))</f>
        <v/>
      </c>
    </row>
    <row r="1921" ht="20" customHeight="1">
      <c r="B1921" s="93" t="n"/>
      <c r="C1921" s="94">
        <f>IF(B1921="","",WEEKNUM(B1921,21))</f>
        <v/>
      </c>
      <c r="D1921" s="95" t="n"/>
      <c r="E1921" s="86">
        <f>IF(D1921="","",IFERROR(INDEX(Eng_Item,MATCH(D1921,Eng_Label,0)),"not in list"))</f>
        <v/>
      </c>
      <c r="F1921" s="96" t="n"/>
      <c r="G1921" s="87">
        <f>IF(OR(P1921="",N(P1921)&lt;=1),"",INDEX($F$6:$F$3005,MATCH(D1921&amp;"|"&amp;(P1921-1),$O$6:$O$3005,0)))</f>
        <v/>
      </c>
      <c r="H1921" s="87">
        <f>IF(G1921="","",MAX(0,G1921-F1921))</f>
        <v/>
      </c>
      <c r="I1921" s="95" t="n"/>
      <c r="J1921" s="87">
        <f>IF(D1921="","",IFERROR(INDEX(Eng_PAR,MATCH(D1921,Eng_Label,0)),""))</f>
        <v/>
      </c>
      <c r="K1921" s="97">
        <f>IF(OR(F1921="",J1921=""),"",F1921-J1921)</f>
        <v/>
      </c>
      <c r="L1921" s="86">
        <f>IF(OR(F1921="",J1921="",N(J1921)=0),"",IF(F1921/J1921&lt;=cfg_Crit,"CRITICAL",IF(F1921/J1921&lt;=cfg_Low,"LOW","OK")))</f>
        <v/>
      </c>
      <c r="M1921" s="98">
        <f>IF(B1921="","",DATE(YEAR(B1921),MONTH(B1921),1))</f>
        <v/>
      </c>
      <c r="N1921" s="86">
        <f>IF(OR(B1921="",D1921=""),"","CNT-"&amp;TEXT(ROW()-5,"00000"))</f>
        <v/>
      </c>
      <c r="O1921" s="86">
        <f>IF(P1921="","",D1921&amp;"|"&amp;P1921)</f>
        <v/>
      </c>
      <c r="P1921" s="86">
        <f>IF(OR(D1921="",F1921=""),"",COUNTIFS($D$6:D1921,D1921,$F$6:F1921,"&lt;&gt;"))</f>
        <v/>
      </c>
    </row>
    <row r="1922" ht="20" customHeight="1">
      <c r="B1922" s="93" t="n"/>
      <c r="C1922" s="94">
        <f>IF(B1922="","",WEEKNUM(B1922,21))</f>
        <v/>
      </c>
      <c r="D1922" s="95" t="n"/>
      <c r="E1922" s="86">
        <f>IF(D1922="","",IFERROR(INDEX(Eng_Item,MATCH(D1922,Eng_Label,0)),"not in list"))</f>
        <v/>
      </c>
      <c r="F1922" s="96" t="n"/>
      <c r="G1922" s="87">
        <f>IF(OR(P1922="",N(P1922)&lt;=1),"",INDEX($F$6:$F$3005,MATCH(D1922&amp;"|"&amp;(P1922-1),$O$6:$O$3005,0)))</f>
        <v/>
      </c>
      <c r="H1922" s="87">
        <f>IF(G1922="","",MAX(0,G1922-F1922))</f>
        <v/>
      </c>
      <c r="I1922" s="95" t="n"/>
      <c r="J1922" s="87">
        <f>IF(D1922="","",IFERROR(INDEX(Eng_PAR,MATCH(D1922,Eng_Label,0)),""))</f>
        <v/>
      </c>
      <c r="K1922" s="97">
        <f>IF(OR(F1922="",J1922=""),"",F1922-J1922)</f>
        <v/>
      </c>
      <c r="L1922" s="86">
        <f>IF(OR(F1922="",J1922="",N(J1922)=0),"",IF(F1922/J1922&lt;=cfg_Crit,"CRITICAL",IF(F1922/J1922&lt;=cfg_Low,"LOW","OK")))</f>
        <v/>
      </c>
      <c r="M1922" s="98">
        <f>IF(B1922="","",DATE(YEAR(B1922),MONTH(B1922),1))</f>
        <v/>
      </c>
      <c r="N1922" s="86">
        <f>IF(OR(B1922="",D1922=""),"","CNT-"&amp;TEXT(ROW()-5,"00000"))</f>
        <v/>
      </c>
      <c r="O1922" s="86">
        <f>IF(P1922="","",D1922&amp;"|"&amp;P1922)</f>
        <v/>
      </c>
      <c r="P1922" s="86">
        <f>IF(OR(D1922="",F1922=""),"",COUNTIFS($D$6:D1922,D1922,$F$6:F1922,"&lt;&gt;"))</f>
        <v/>
      </c>
    </row>
    <row r="1923" ht="20" customHeight="1">
      <c r="B1923" s="93" t="n"/>
      <c r="C1923" s="94">
        <f>IF(B1923="","",WEEKNUM(B1923,21))</f>
        <v/>
      </c>
      <c r="D1923" s="95" t="n"/>
      <c r="E1923" s="86">
        <f>IF(D1923="","",IFERROR(INDEX(Eng_Item,MATCH(D1923,Eng_Label,0)),"not in list"))</f>
        <v/>
      </c>
      <c r="F1923" s="96" t="n"/>
      <c r="G1923" s="87">
        <f>IF(OR(P1923="",N(P1923)&lt;=1),"",INDEX($F$6:$F$3005,MATCH(D1923&amp;"|"&amp;(P1923-1),$O$6:$O$3005,0)))</f>
        <v/>
      </c>
      <c r="H1923" s="87">
        <f>IF(G1923="","",MAX(0,G1923-F1923))</f>
        <v/>
      </c>
      <c r="I1923" s="95" t="n"/>
      <c r="J1923" s="87">
        <f>IF(D1923="","",IFERROR(INDEX(Eng_PAR,MATCH(D1923,Eng_Label,0)),""))</f>
        <v/>
      </c>
      <c r="K1923" s="97">
        <f>IF(OR(F1923="",J1923=""),"",F1923-J1923)</f>
        <v/>
      </c>
      <c r="L1923" s="86">
        <f>IF(OR(F1923="",J1923="",N(J1923)=0),"",IF(F1923/J1923&lt;=cfg_Crit,"CRITICAL",IF(F1923/J1923&lt;=cfg_Low,"LOW","OK")))</f>
        <v/>
      </c>
      <c r="M1923" s="98">
        <f>IF(B1923="","",DATE(YEAR(B1923),MONTH(B1923),1))</f>
        <v/>
      </c>
      <c r="N1923" s="86">
        <f>IF(OR(B1923="",D1923=""),"","CNT-"&amp;TEXT(ROW()-5,"00000"))</f>
        <v/>
      </c>
      <c r="O1923" s="86">
        <f>IF(P1923="","",D1923&amp;"|"&amp;P1923)</f>
        <v/>
      </c>
      <c r="P1923" s="86">
        <f>IF(OR(D1923="",F1923=""),"",COUNTIFS($D$6:D1923,D1923,$F$6:F1923,"&lt;&gt;"))</f>
        <v/>
      </c>
    </row>
    <row r="1924" ht="20" customHeight="1">
      <c r="B1924" s="93" t="n"/>
      <c r="C1924" s="94">
        <f>IF(B1924="","",WEEKNUM(B1924,21))</f>
        <v/>
      </c>
      <c r="D1924" s="95" t="n"/>
      <c r="E1924" s="86">
        <f>IF(D1924="","",IFERROR(INDEX(Eng_Item,MATCH(D1924,Eng_Label,0)),"not in list"))</f>
        <v/>
      </c>
      <c r="F1924" s="96" t="n"/>
      <c r="G1924" s="87">
        <f>IF(OR(P1924="",N(P1924)&lt;=1),"",INDEX($F$6:$F$3005,MATCH(D1924&amp;"|"&amp;(P1924-1),$O$6:$O$3005,0)))</f>
        <v/>
      </c>
      <c r="H1924" s="87">
        <f>IF(G1924="","",MAX(0,G1924-F1924))</f>
        <v/>
      </c>
      <c r="I1924" s="95" t="n"/>
      <c r="J1924" s="87">
        <f>IF(D1924="","",IFERROR(INDEX(Eng_PAR,MATCH(D1924,Eng_Label,0)),""))</f>
        <v/>
      </c>
      <c r="K1924" s="97">
        <f>IF(OR(F1924="",J1924=""),"",F1924-J1924)</f>
        <v/>
      </c>
      <c r="L1924" s="86">
        <f>IF(OR(F1924="",J1924="",N(J1924)=0),"",IF(F1924/J1924&lt;=cfg_Crit,"CRITICAL",IF(F1924/J1924&lt;=cfg_Low,"LOW","OK")))</f>
        <v/>
      </c>
      <c r="M1924" s="98">
        <f>IF(B1924="","",DATE(YEAR(B1924),MONTH(B1924),1))</f>
        <v/>
      </c>
      <c r="N1924" s="86">
        <f>IF(OR(B1924="",D1924=""),"","CNT-"&amp;TEXT(ROW()-5,"00000"))</f>
        <v/>
      </c>
      <c r="O1924" s="86">
        <f>IF(P1924="","",D1924&amp;"|"&amp;P1924)</f>
        <v/>
      </c>
      <c r="P1924" s="86">
        <f>IF(OR(D1924="",F1924=""),"",COUNTIFS($D$6:D1924,D1924,$F$6:F1924,"&lt;&gt;"))</f>
        <v/>
      </c>
    </row>
    <row r="1925" ht="20" customHeight="1">
      <c r="B1925" s="93" t="n"/>
      <c r="C1925" s="94">
        <f>IF(B1925="","",WEEKNUM(B1925,21))</f>
        <v/>
      </c>
      <c r="D1925" s="95" t="n"/>
      <c r="E1925" s="86">
        <f>IF(D1925="","",IFERROR(INDEX(Eng_Item,MATCH(D1925,Eng_Label,0)),"not in list"))</f>
        <v/>
      </c>
      <c r="F1925" s="96" t="n"/>
      <c r="G1925" s="87">
        <f>IF(OR(P1925="",N(P1925)&lt;=1),"",INDEX($F$6:$F$3005,MATCH(D1925&amp;"|"&amp;(P1925-1),$O$6:$O$3005,0)))</f>
        <v/>
      </c>
      <c r="H1925" s="87">
        <f>IF(G1925="","",MAX(0,G1925-F1925))</f>
        <v/>
      </c>
      <c r="I1925" s="95" t="n"/>
      <c r="J1925" s="87">
        <f>IF(D1925="","",IFERROR(INDEX(Eng_PAR,MATCH(D1925,Eng_Label,0)),""))</f>
        <v/>
      </c>
      <c r="K1925" s="97">
        <f>IF(OR(F1925="",J1925=""),"",F1925-J1925)</f>
        <v/>
      </c>
      <c r="L1925" s="86">
        <f>IF(OR(F1925="",J1925="",N(J1925)=0),"",IF(F1925/J1925&lt;=cfg_Crit,"CRITICAL",IF(F1925/J1925&lt;=cfg_Low,"LOW","OK")))</f>
        <v/>
      </c>
      <c r="M1925" s="98">
        <f>IF(B1925="","",DATE(YEAR(B1925),MONTH(B1925),1))</f>
        <v/>
      </c>
      <c r="N1925" s="86">
        <f>IF(OR(B1925="",D1925=""),"","CNT-"&amp;TEXT(ROW()-5,"00000"))</f>
        <v/>
      </c>
      <c r="O1925" s="86">
        <f>IF(P1925="","",D1925&amp;"|"&amp;P1925)</f>
        <v/>
      </c>
      <c r="P1925" s="86">
        <f>IF(OR(D1925="",F1925=""),"",COUNTIFS($D$6:D1925,D1925,$F$6:F1925,"&lt;&gt;"))</f>
        <v/>
      </c>
    </row>
    <row r="1926" ht="20" customHeight="1">
      <c r="B1926" s="93" t="n"/>
      <c r="C1926" s="94">
        <f>IF(B1926="","",WEEKNUM(B1926,21))</f>
        <v/>
      </c>
      <c r="D1926" s="95" t="n"/>
      <c r="E1926" s="86">
        <f>IF(D1926="","",IFERROR(INDEX(Eng_Item,MATCH(D1926,Eng_Label,0)),"not in list"))</f>
        <v/>
      </c>
      <c r="F1926" s="96" t="n"/>
      <c r="G1926" s="87">
        <f>IF(OR(P1926="",N(P1926)&lt;=1),"",INDEX($F$6:$F$3005,MATCH(D1926&amp;"|"&amp;(P1926-1),$O$6:$O$3005,0)))</f>
        <v/>
      </c>
      <c r="H1926" s="87">
        <f>IF(G1926="","",MAX(0,G1926-F1926))</f>
        <v/>
      </c>
      <c r="I1926" s="95" t="n"/>
      <c r="J1926" s="87">
        <f>IF(D1926="","",IFERROR(INDEX(Eng_PAR,MATCH(D1926,Eng_Label,0)),""))</f>
        <v/>
      </c>
      <c r="K1926" s="97">
        <f>IF(OR(F1926="",J1926=""),"",F1926-J1926)</f>
        <v/>
      </c>
      <c r="L1926" s="86">
        <f>IF(OR(F1926="",J1926="",N(J1926)=0),"",IF(F1926/J1926&lt;=cfg_Crit,"CRITICAL",IF(F1926/J1926&lt;=cfg_Low,"LOW","OK")))</f>
        <v/>
      </c>
      <c r="M1926" s="98">
        <f>IF(B1926="","",DATE(YEAR(B1926),MONTH(B1926),1))</f>
        <v/>
      </c>
      <c r="N1926" s="86">
        <f>IF(OR(B1926="",D1926=""),"","CNT-"&amp;TEXT(ROW()-5,"00000"))</f>
        <v/>
      </c>
      <c r="O1926" s="86">
        <f>IF(P1926="","",D1926&amp;"|"&amp;P1926)</f>
        <v/>
      </c>
      <c r="P1926" s="86">
        <f>IF(OR(D1926="",F1926=""),"",COUNTIFS($D$6:D1926,D1926,$F$6:F1926,"&lt;&gt;"))</f>
        <v/>
      </c>
    </row>
    <row r="1927" ht="20" customHeight="1">
      <c r="B1927" s="93" t="n"/>
      <c r="C1927" s="94">
        <f>IF(B1927="","",WEEKNUM(B1927,21))</f>
        <v/>
      </c>
      <c r="D1927" s="95" t="n"/>
      <c r="E1927" s="86">
        <f>IF(D1927="","",IFERROR(INDEX(Eng_Item,MATCH(D1927,Eng_Label,0)),"not in list"))</f>
        <v/>
      </c>
      <c r="F1927" s="96" t="n"/>
      <c r="G1927" s="87">
        <f>IF(OR(P1927="",N(P1927)&lt;=1),"",INDEX($F$6:$F$3005,MATCH(D1927&amp;"|"&amp;(P1927-1),$O$6:$O$3005,0)))</f>
        <v/>
      </c>
      <c r="H1927" s="87">
        <f>IF(G1927="","",MAX(0,G1927-F1927))</f>
        <v/>
      </c>
      <c r="I1927" s="95" t="n"/>
      <c r="J1927" s="87">
        <f>IF(D1927="","",IFERROR(INDEX(Eng_PAR,MATCH(D1927,Eng_Label,0)),""))</f>
        <v/>
      </c>
      <c r="K1927" s="97">
        <f>IF(OR(F1927="",J1927=""),"",F1927-J1927)</f>
        <v/>
      </c>
      <c r="L1927" s="86">
        <f>IF(OR(F1927="",J1927="",N(J1927)=0),"",IF(F1927/J1927&lt;=cfg_Crit,"CRITICAL",IF(F1927/J1927&lt;=cfg_Low,"LOW","OK")))</f>
        <v/>
      </c>
      <c r="M1927" s="98">
        <f>IF(B1927="","",DATE(YEAR(B1927),MONTH(B1927),1))</f>
        <v/>
      </c>
      <c r="N1927" s="86">
        <f>IF(OR(B1927="",D1927=""),"","CNT-"&amp;TEXT(ROW()-5,"00000"))</f>
        <v/>
      </c>
      <c r="O1927" s="86">
        <f>IF(P1927="","",D1927&amp;"|"&amp;P1927)</f>
        <v/>
      </c>
      <c r="P1927" s="86">
        <f>IF(OR(D1927="",F1927=""),"",COUNTIFS($D$6:D1927,D1927,$F$6:F1927,"&lt;&gt;"))</f>
        <v/>
      </c>
    </row>
    <row r="1928" ht="20" customHeight="1">
      <c r="B1928" s="93" t="n"/>
      <c r="C1928" s="94">
        <f>IF(B1928="","",WEEKNUM(B1928,21))</f>
        <v/>
      </c>
      <c r="D1928" s="95" t="n"/>
      <c r="E1928" s="86">
        <f>IF(D1928="","",IFERROR(INDEX(Eng_Item,MATCH(D1928,Eng_Label,0)),"not in list"))</f>
        <v/>
      </c>
      <c r="F1928" s="96" t="n"/>
      <c r="G1928" s="87">
        <f>IF(OR(P1928="",N(P1928)&lt;=1),"",INDEX($F$6:$F$3005,MATCH(D1928&amp;"|"&amp;(P1928-1),$O$6:$O$3005,0)))</f>
        <v/>
      </c>
      <c r="H1928" s="87">
        <f>IF(G1928="","",MAX(0,G1928-F1928))</f>
        <v/>
      </c>
      <c r="I1928" s="95" t="n"/>
      <c r="J1928" s="87">
        <f>IF(D1928="","",IFERROR(INDEX(Eng_PAR,MATCH(D1928,Eng_Label,0)),""))</f>
        <v/>
      </c>
      <c r="K1928" s="97">
        <f>IF(OR(F1928="",J1928=""),"",F1928-J1928)</f>
        <v/>
      </c>
      <c r="L1928" s="86">
        <f>IF(OR(F1928="",J1928="",N(J1928)=0),"",IF(F1928/J1928&lt;=cfg_Crit,"CRITICAL",IF(F1928/J1928&lt;=cfg_Low,"LOW","OK")))</f>
        <v/>
      </c>
      <c r="M1928" s="98">
        <f>IF(B1928="","",DATE(YEAR(B1928),MONTH(B1928),1))</f>
        <v/>
      </c>
      <c r="N1928" s="86">
        <f>IF(OR(B1928="",D1928=""),"","CNT-"&amp;TEXT(ROW()-5,"00000"))</f>
        <v/>
      </c>
      <c r="O1928" s="86">
        <f>IF(P1928="","",D1928&amp;"|"&amp;P1928)</f>
        <v/>
      </c>
      <c r="P1928" s="86">
        <f>IF(OR(D1928="",F1928=""),"",COUNTIFS($D$6:D1928,D1928,$F$6:F1928,"&lt;&gt;"))</f>
        <v/>
      </c>
    </row>
    <row r="1929" ht="20" customHeight="1">
      <c r="B1929" s="93" t="n"/>
      <c r="C1929" s="94">
        <f>IF(B1929="","",WEEKNUM(B1929,21))</f>
        <v/>
      </c>
      <c r="D1929" s="95" t="n"/>
      <c r="E1929" s="86">
        <f>IF(D1929="","",IFERROR(INDEX(Eng_Item,MATCH(D1929,Eng_Label,0)),"not in list"))</f>
        <v/>
      </c>
      <c r="F1929" s="96" t="n"/>
      <c r="G1929" s="87">
        <f>IF(OR(P1929="",N(P1929)&lt;=1),"",INDEX($F$6:$F$3005,MATCH(D1929&amp;"|"&amp;(P1929-1),$O$6:$O$3005,0)))</f>
        <v/>
      </c>
      <c r="H1929" s="87">
        <f>IF(G1929="","",MAX(0,G1929-F1929))</f>
        <v/>
      </c>
      <c r="I1929" s="95" t="n"/>
      <c r="J1929" s="87">
        <f>IF(D1929="","",IFERROR(INDEX(Eng_PAR,MATCH(D1929,Eng_Label,0)),""))</f>
        <v/>
      </c>
      <c r="K1929" s="97">
        <f>IF(OR(F1929="",J1929=""),"",F1929-J1929)</f>
        <v/>
      </c>
      <c r="L1929" s="86">
        <f>IF(OR(F1929="",J1929="",N(J1929)=0),"",IF(F1929/J1929&lt;=cfg_Crit,"CRITICAL",IF(F1929/J1929&lt;=cfg_Low,"LOW","OK")))</f>
        <v/>
      </c>
      <c r="M1929" s="98">
        <f>IF(B1929="","",DATE(YEAR(B1929),MONTH(B1929),1))</f>
        <v/>
      </c>
      <c r="N1929" s="86">
        <f>IF(OR(B1929="",D1929=""),"","CNT-"&amp;TEXT(ROW()-5,"00000"))</f>
        <v/>
      </c>
      <c r="O1929" s="86">
        <f>IF(P1929="","",D1929&amp;"|"&amp;P1929)</f>
        <v/>
      </c>
      <c r="P1929" s="86">
        <f>IF(OR(D1929="",F1929=""),"",COUNTIFS($D$6:D1929,D1929,$F$6:F1929,"&lt;&gt;"))</f>
        <v/>
      </c>
    </row>
    <row r="1930" ht="20" customHeight="1">
      <c r="B1930" s="93" t="n"/>
      <c r="C1930" s="94">
        <f>IF(B1930="","",WEEKNUM(B1930,21))</f>
        <v/>
      </c>
      <c r="D1930" s="95" t="n"/>
      <c r="E1930" s="86">
        <f>IF(D1930="","",IFERROR(INDEX(Eng_Item,MATCH(D1930,Eng_Label,0)),"not in list"))</f>
        <v/>
      </c>
      <c r="F1930" s="96" t="n"/>
      <c r="G1930" s="87">
        <f>IF(OR(P1930="",N(P1930)&lt;=1),"",INDEX($F$6:$F$3005,MATCH(D1930&amp;"|"&amp;(P1930-1),$O$6:$O$3005,0)))</f>
        <v/>
      </c>
      <c r="H1930" s="87">
        <f>IF(G1930="","",MAX(0,G1930-F1930))</f>
        <v/>
      </c>
      <c r="I1930" s="95" t="n"/>
      <c r="J1930" s="87">
        <f>IF(D1930="","",IFERROR(INDEX(Eng_PAR,MATCH(D1930,Eng_Label,0)),""))</f>
        <v/>
      </c>
      <c r="K1930" s="97">
        <f>IF(OR(F1930="",J1930=""),"",F1930-J1930)</f>
        <v/>
      </c>
      <c r="L1930" s="86">
        <f>IF(OR(F1930="",J1930="",N(J1930)=0),"",IF(F1930/J1930&lt;=cfg_Crit,"CRITICAL",IF(F1930/J1930&lt;=cfg_Low,"LOW","OK")))</f>
        <v/>
      </c>
      <c r="M1930" s="98">
        <f>IF(B1930="","",DATE(YEAR(B1930),MONTH(B1930),1))</f>
        <v/>
      </c>
      <c r="N1930" s="86">
        <f>IF(OR(B1930="",D1930=""),"","CNT-"&amp;TEXT(ROW()-5,"00000"))</f>
        <v/>
      </c>
      <c r="O1930" s="86">
        <f>IF(P1930="","",D1930&amp;"|"&amp;P1930)</f>
        <v/>
      </c>
      <c r="P1930" s="86">
        <f>IF(OR(D1930="",F1930=""),"",COUNTIFS($D$6:D1930,D1930,$F$6:F1930,"&lt;&gt;"))</f>
        <v/>
      </c>
    </row>
    <row r="1931" ht="20" customHeight="1">
      <c r="B1931" s="93" t="n"/>
      <c r="C1931" s="94">
        <f>IF(B1931="","",WEEKNUM(B1931,21))</f>
        <v/>
      </c>
      <c r="D1931" s="95" t="n"/>
      <c r="E1931" s="86">
        <f>IF(D1931="","",IFERROR(INDEX(Eng_Item,MATCH(D1931,Eng_Label,0)),"not in list"))</f>
        <v/>
      </c>
      <c r="F1931" s="96" t="n"/>
      <c r="G1931" s="87">
        <f>IF(OR(P1931="",N(P1931)&lt;=1),"",INDEX($F$6:$F$3005,MATCH(D1931&amp;"|"&amp;(P1931-1),$O$6:$O$3005,0)))</f>
        <v/>
      </c>
      <c r="H1931" s="87">
        <f>IF(G1931="","",MAX(0,G1931-F1931))</f>
        <v/>
      </c>
      <c r="I1931" s="95" t="n"/>
      <c r="J1931" s="87">
        <f>IF(D1931="","",IFERROR(INDEX(Eng_PAR,MATCH(D1931,Eng_Label,0)),""))</f>
        <v/>
      </c>
      <c r="K1931" s="97">
        <f>IF(OR(F1931="",J1931=""),"",F1931-J1931)</f>
        <v/>
      </c>
      <c r="L1931" s="86">
        <f>IF(OR(F1931="",J1931="",N(J1931)=0),"",IF(F1931/J1931&lt;=cfg_Crit,"CRITICAL",IF(F1931/J1931&lt;=cfg_Low,"LOW","OK")))</f>
        <v/>
      </c>
      <c r="M1931" s="98">
        <f>IF(B1931="","",DATE(YEAR(B1931),MONTH(B1931),1))</f>
        <v/>
      </c>
      <c r="N1931" s="86">
        <f>IF(OR(B1931="",D1931=""),"","CNT-"&amp;TEXT(ROW()-5,"00000"))</f>
        <v/>
      </c>
      <c r="O1931" s="86">
        <f>IF(P1931="","",D1931&amp;"|"&amp;P1931)</f>
        <v/>
      </c>
      <c r="P1931" s="86">
        <f>IF(OR(D1931="",F1931=""),"",COUNTIFS($D$6:D1931,D1931,$F$6:F1931,"&lt;&gt;"))</f>
        <v/>
      </c>
    </row>
    <row r="1932" ht="20" customHeight="1">
      <c r="B1932" s="93" t="n"/>
      <c r="C1932" s="94">
        <f>IF(B1932="","",WEEKNUM(B1932,21))</f>
        <v/>
      </c>
      <c r="D1932" s="95" t="n"/>
      <c r="E1932" s="86">
        <f>IF(D1932="","",IFERROR(INDEX(Eng_Item,MATCH(D1932,Eng_Label,0)),"not in list"))</f>
        <v/>
      </c>
      <c r="F1932" s="96" t="n"/>
      <c r="G1932" s="87">
        <f>IF(OR(P1932="",N(P1932)&lt;=1),"",INDEX($F$6:$F$3005,MATCH(D1932&amp;"|"&amp;(P1932-1),$O$6:$O$3005,0)))</f>
        <v/>
      </c>
      <c r="H1932" s="87">
        <f>IF(G1932="","",MAX(0,G1932-F1932))</f>
        <v/>
      </c>
      <c r="I1932" s="95" t="n"/>
      <c r="J1932" s="87">
        <f>IF(D1932="","",IFERROR(INDEX(Eng_PAR,MATCH(D1932,Eng_Label,0)),""))</f>
        <v/>
      </c>
      <c r="K1932" s="97">
        <f>IF(OR(F1932="",J1932=""),"",F1932-J1932)</f>
        <v/>
      </c>
      <c r="L1932" s="86">
        <f>IF(OR(F1932="",J1932="",N(J1932)=0),"",IF(F1932/J1932&lt;=cfg_Crit,"CRITICAL",IF(F1932/J1932&lt;=cfg_Low,"LOW","OK")))</f>
        <v/>
      </c>
      <c r="M1932" s="98">
        <f>IF(B1932="","",DATE(YEAR(B1932),MONTH(B1932),1))</f>
        <v/>
      </c>
      <c r="N1932" s="86">
        <f>IF(OR(B1932="",D1932=""),"","CNT-"&amp;TEXT(ROW()-5,"00000"))</f>
        <v/>
      </c>
      <c r="O1932" s="86">
        <f>IF(P1932="","",D1932&amp;"|"&amp;P1932)</f>
        <v/>
      </c>
      <c r="P1932" s="86">
        <f>IF(OR(D1932="",F1932=""),"",COUNTIFS($D$6:D1932,D1932,$F$6:F1932,"&lt;&gt;"))</f>
        <v/>
      </c>
    </row>
    <row r="1933" ht="20" customHeight="1">
      <c r="B1933" s="93" t="n"/>
      <c r="C1933" s="94">
        <f>IF(B1933="","",WEEKNUM(B1933,21))</f>
        <v/>
      </c>
      <c r="D1933" s="95" t="n"/>
      <c r="E1933" s="86">
        <f>IF(D1933="","",IFERROR(INDEX(Eng_Item,MATCH(D1933,Eng_Label,0)),"not in list"))</f>
        <v/>
      </c>
      <c r="F1933" s="96" t="n"/>
      <c r="G1933" s="87">
        <f>IF(OR(P1933="",N(P1933)&lt;=1),"",INDEX($F$6:$F$3005,MATCH(D1933&amp;"|"&amp;(P1933-1),$O$6:$O$3005,0)))</f>
        <v/>
      </c>
      <c r="H1933" s="87">
        <f>IF(G1933="","",MAX(0,G1933-F1933))</f>
        <v/>
      </c>
      <c r="I1933" s="95" t="n"/>
      <c r="J1933" s="87">
        <f>IF(D1933="","",IFERROR(INDEX(Eng_PAR,MATCH(D1933,Eng_Label,0)),""))</f>
        <v/>
      </c>
      <c r="K1933" s="97">
        <f>IF(OR(F1933="",J1933=""),"",F1933-J1933)</f>
        <v/>
      </c>
      <c r="L1933" s="86">
        <f>IF(OR(F1933="",J1933="",N(J1933)=0),"",IF(F1933/J1933&lt;=cfg_Crit,"CRITICAL",IF(F1933/J1933&lt;=cfg_Low,"LOW","OK")))</f>
        <v/>
      </c>
      <c r="M1933" s="98">
        <f>IF(B1933="","",DATE(YEAR(B1933),MONTH(B1933),1))</f>
        <v/>
      </c>
      <c r="N1933" s="86">
        <f>IF(OR(B1933="",D1933=""),"","CNT-"&amp;TEXT(ROW()-5,"00000"))</f>
        <v/>
      </c>
      <c r="O1933" s="86">
        <f>IF(P1933="","",D1933&amp;"|"&amp;P1933)</f>
        <v/>
      </c>
      <c r="P1933" s="86">
        <f>IF(OR(D1933="",F1933=""),"",COUNTIFS($D$6:D1933,D1933,$F$6:F1933,"&lt;&gt;"))</f>
        <v/>
      </c>
    </row>
    <row r="1934" ht="20" customHeight="1">
      <c r="B1934" s="93" t="n"/>
      <c r="C1934" s="94">
        <f>IF(B1934="","",WEEKNUM(B1934,21))</f>
        <v/>
      </c>
      <c r="D1934" s="95" t="n"/>
      <c r="E1934" s="86">
        <f>IF(D1934="","",IFERROR(INDEX(Eng_Item,MATCH(D1934,Eng_Label,0)),"not in list"))</f>
        <v/>
      </c>
      <c r="F1934" s="96" t="n"/>
      <c r="G1934" s="87">
        <f>IF(OR(P1934="",N(P1934)&lt;=1),"",INDEX($F$6:$F$3005,MATCH(D1934&amp;"|"&amp;(P1934-1),$O$6:$O$3005,0)))</f>
        <v/>
      </c>
      <c r="H1934" s="87">
        <f>IF(G1934="","",MAX(0,G1934-F1934))</f>
        <v/>
      </c>
      <c r="I1934" s="95" t="n"/>
      <c r="J1934" s="87">
        <f>IF(D1934="","",IFERROR(INDEX(Eng_PAR,MATCH(D1934,Eng_Label,0)),""))</f>
        <v/>
      </c>
      <c r="K1934" s="97">
        <f>IF(OR(F1934="",J1934=""),"",F1934-J1934)</f>
        <v/>
      </c>
      <c r="L1934" s="86">
        <f>IF(OR(F1934="",J1934="",N(J1934)=0),"",IF(F1934/J1934&lt;=cfg_Crit,"CRITICAL",IF(F1934/J1934&lt;=cfg_Low,"LOW","OK")))</f>
        <v/>
      </c>
      <c r="M1934" s="98">
        <f>IF(B1934="","",DATE(YEAR(B1934),MONTH(B1934),1))</f>
        <v/>
      </c>
      <c r="N1934" s="86">
        <f>IF(OR(B1934="",D1934=""),"","CNT-"&amp;TEXT(ROW()-5,"00000"))</f>
        <v/>
      </c>
      <c r="O1934" s="86">
        <f>IF(P1934="","",D1934&amp;"|"&amp;P1934)</f>
        <v/>
      </c>
      <c r="P1934" s="86">
        <f>IF(OR(D1934="",F1934=""),"",COUNTIFS($D$6:D1934,D1934,$F$6:F1934,"&lt;&gt;"))</f>
        <v/>
      </c>
    </row>
    <row r="1935" ht="20" customHeight="1">
      <c r="B1935" s="93" t="n"/>
      <c r="C1935" s="94">
        <f>IF(B1935="","",WEEKNUM(B1935,21))</f>
        <v/>
      </c>
      <c r="D1935" s="95" t="n"/>
      <c r="E1935" s="86">
        <f>IF(D1935="","",IFERROR(INDEX(Eng_Item,MATCH(D1935,Eng_Label,0)),"not in list"))</f>
        <v/>
      </c>
      <c r="F1935" s="96" t="n"/>
      <c r="G1935" s="87">
        <f>IF(OR(P1935="",N(P1935)&lt;=1),"",INDEX($F$6:$F$3005,MATCH(D1935&amp;"|"&amp;(P1935-1),$O$6:$O$3005,0)))</f>
        <v/>
      </c>
      <c r="H1935" s="87">
        <f>IF(G1935="","",MAX(0,G1935-F1935))</f>
        <v/>
      </c>
      <c r="I1935" s="95" t="n"/>
      <c r="J1935" s="87">
        <f>IF(D1935="","",IFERROR(INDEX(Eng_PAR,MATCH(D1935,Eng_Label,0)),""))</f>
        <v/>
      </c>
      <c r="K1935" s="97">
        <f>IF(OR(F1935="",J1935=""),"",F1935-J1935)</f>
        <v/>
      </c>
      <c r="L1935" s="86">
        <f>IF(OR(F1935="",J1935="",N(J1935)=0),"",IF(F1935/J1935&lt;=cfg_Crit,"CRITICAL",IF(F1935/J1935&lt;=cfg_Low,"LOW","OK")))</f>
        <v/>
      </c>
      <c r="M1935" s="98">
        <f>IF(B1935="","",DATE(YEAR(B1935),MONTH(B1935),1))</f>
        <v/>
      </c>
      <c r="N1935" s="86">
        <f>IF(OR(B1935="",D1935=""),"","CNT-"&amp;TEXT(ROW()-5,"00000"))</f>
        <v/>
      </c>
      <c r="O1935" s="86">
        <f>IF(P1935="","",D1935&amp;"|"&amp;P1935)</f>
        <v/>
      </c>
      <c r="P1935" s="86">
        <f>IF(OR(D1935="",F1935=""),"",COUNTIFS($D$6:D1935,D1935,$F$6:F1935,"&lt;&gt;"))</f>
        <v/>
      </c>
    </row>
    <row r="1936" ht="20" customHeight="1">
      <c r="B1936" s="93" t="n"/>
      <c r="C1936" s="94">
        <f>IF(B1936="","",WEEKNUM(B1936,21))</f>
        <v/>
      </c>
      <c r="D1936" s="95" t="n"/>
      <c r="E1936" s="86">
        <f>IF(D1936="","",IFERROR(INDEX(Eng_Item,MATCH(D1936,Eng_Label,0)),"not in list"))</f>
        <v/>
      </c>
      <c r="F1936" s="96" t="n"/>
      <c r="G1936" s="87">
        <f>IF(OR(P1936="",N(P1936)&lt;=1),"",INDEX($F$6:$F$3005,MATCH(D1936&amp;"|"&amp;(P1936-1),$O$6:$O$3005,0)))</f>
        <v/>
      </c>
      <c r="H1936" s="87">
        <f>IF(G1936="","",MAX(0,G1936-F1936))</f>
        <v/>
      </c>
      <c r="I1936" s="95" t="n"/>
      <c r="J1936" s="87">
        <f>IF(D1936="","",IFERROR(INDEX(Eng_PAR,MATCH(D1936,Eng_Label,0)),""))</f>
        <v/>
      </c>
      <c r="K1936" s="97">
        <f>IF(OR(F1936="",J1936=""),"",F1936-J1936)</f>
        <v/>
      </c>
      <c r="L1936" s="86">
        <f>IF(OR(F1936="",J1936="",N(J1936)=0),"",IF(F1936/J1936&lt;=cfg_Crit,"CRITICAL",IF(F1936/J1936&lt;=cfg_Low,"LOW","OK")))</f>
        <v/>
      </c>
      <c r="M1936" s="98">
        <f>IF(B1936="","",DATE(YEAR(B1936),MONTH(B1936),1))</f>
        <v/>
      </c>
      <c r="N1936" s="86">
        <f>IF(OR(B1936="",D1936=""),"","CNT-"&amp;TEXT(ROW()-5,"00000"))</f>
        <v/>
      </c>
      <c r="O1936" s="86">
        <f>IF(P1936="","",D1936&amp;"|"&amp;P1936)</f>
        <v/>
      </c>
      <c r="P1936" s="86">
        <f>IF(OR(D1936="",F1936=""),"",COUNTIFS($D$6:D1936,D1936,$F$6:F1936,"&lt;&gt;"))</f>
        <v/>
      </c>
    </row>
    <row r="1937" ht="20" customHeight="1">
      <c r="B1937" s="93" t="n"/>
      <c r="C1937" s="94">
        <f>IF(B1937="","",WEEKNUM(B1937,21))</f>
        <v/>
      </c>
      <c r="D1937" s="95" t="n"/>
      <c r="E1937" s="86">
        <f>IF(D1937="","",IFERROR(INDEX(Eng_Item,MATCH(D1937,Eng_Label,0)),"not in list"))</f>
        <v/>
      </c>
      <c r="F1937" s="96" t="n"/>
      <c r="G1937" s="87">
        <f>IF(OR(P1937="",N(P1937)&lt;=1),"",INDEX($F$6:$F$3005,MATCH(D1937&amp;"|"&amp;(P1937-1),$O$6:$O$3005,0)))</f>
        <v/>
      </c>
      <c r="H1937" s="87">
        <f>IF(G1937="","",MAX(0,G1937-F1937))</f>
        <v/>
      </c>
      <c r="I1937" s="95" t="n"/>
      <c r="J1937" s="87">
        <f>IF(D1937="","",IFERROR(INDEX(Eng_PAR,MATCH(D1937,Eng_Label,0)),""))</f>
        <v/>
      </c>
      <c r="K1937" s="97">
        <f>IF(OR(F1937="",J1937=""),"",F1937-J1937)</f>
        <v/>
      </c>
      <c r="L1937" s="86">
        <f>IF(OR(F1937="",J1937="",N(J1937)=0),"",IF(F1937/J1937&lt;=cfg_Crit,"CRITICAL",IF(F1937/J1937&lt;=cfg_Low,"LOW","OK")))</f>
        <v/>
      </c>
      <c r="M1937" s="98">
        <f>IF(B1937="","",DATE(YEAR(B1937),MONTH(B1937),1))</f>
        <v/>
      </c>
      <c r="N1937" s="86">
        <f>IF(OR(B1937="",D1937=""),"","CNT-"&amp;TEXT(ROW()-5,"00000"))</f>
        <v/>
      </c>
      <c r="O1937" s="86">
        <f>IF(P1937="","",D1937&amp;"|"&amp;P1937)</f>
        <v/>
      </c>
      <c r="P1937" s="86">
        <f>IF(OR(D1937="",F1937=""),"",COUNTIFS($D$6:D1937,D1937,$F$6:F1937,"&lt;&gt;"))</f>
        <v/>
      </c>
    </row>
    <row r="1938" ht="20" customHeight="1">
      <c r="B1938" s="93" t="n"/>
      <c r="C1938" s="94">
        <f>IF(B1938="","",WEEKNUM(B1938,21))</f>
        <v/>
      </c>
      <c r="D1938" s="95" t="n"/>
      <c r="E1938" s="86">
        <f>IF(D1938="","",IFERROR(INDEX(Eng_Item,MATCH(D1938,Eng_Label,0)),"not in list"))</f>
        <v/>
      </c>
      <c r="F1938" s="96" t="n"/>
      <c r="G1938" s="87">
        <f>IF(OR(P1938="",N(P1938)&lt;=1),"",INDEX($F$6:$F$3005,MATCH(D1938&amp;"|"&amp;(P1938-1),$O$6:$O$3005,0)))</f>
        <v/>
      </c>
      <c r="H1938" s="87">
        <f>IF(G1938="","",MAX(0,G1938-F1938))</f>
        <v/>
      </c>
      <c r="I1938" s="95" t="n"/>
      <c r="J1938" s="87">
        <f>IF(D1938="","",IFERROR(INDEX(Eng_PAR,MATCH(D1938,Eng_Label,0)),""))</f>
        <v/>
      </c>
      <c r="K1938" s="97">
        <f>IF(OR(F1938="",J1938=""),"",F1938-J1938)</f>
        <v/>
      </c>
      <c r="L1938" s="86">
        <f>IF(OR(F1938="",J1938="",N(J1938)=0),"",IF(F1938/J1938&lt;=cfg_Crit,"CRITICAL",IF(F1938/J1938&lt;=cfg_Low,"LOW","OK")))</f>
        <v/>
      </c>
      <c r="M1938" s="98">
        <f>IF(B1938="","",DATE(YEAR(B1938),MONTH(B1938),1))</f>
        <v/>
      </c>
      <c r="N1938" s="86">
        <f>IF(OR(B1938="",D1938=""),"","CNT-"&amp;TEXT(ROW()-5,"00000"))</f>
        <v/>
      </c>
      <c r="O1938" s="86">
        <f>IF(P1938="","",D1938&amp;"|"&amp;P1938)</f>
        <v/>
      </c>
      <c r="P1938" s="86">
        <f>IF(OR(D1938="",F1938=""),"",COUNTIFS($D$6:D1938,D1938,$F$6:F1938,"&lt;&gt;"))</f>
        <v/>
      </c>
    </row>
    <row r="1939" ht="20" customHeight="1">
      <c r="B1939" s="93" t="n"/>
      <c r="C1939" s="94">
        <f>IF(B1939="","",WEEKNUM(B1939,21))</f>
        <v/>
      </c>
      <c r="D1939" s="95" t="n"/>
      <c r="E1939" s="86">
        <f>IF(D1939="","",IFERROR(INDEX(Eng_Item,MATCH(D1939,Eng_Label,0)),"not in list"))</f>
        <v/>
      </c>
      <c r="F1939" s="96" t="n"/>
      <c r="G1939" s="87">
        <f>IF(OR(P1939="",N(P1939)&lt;=1),"",INDEX($F$6:$F$3005,MATCH(D1939&amp;"|"&amp;(P1939-1),$O$6:$O$3005,0)))</f>
        <v/>
      </c>
      <c r="H1939" s="87">
        <f>IF(G1939="","",MAX(0,G1939-F1939))</f>
        <v/>
      </c>
      <c r="I1939" s="95" t="n"/>
      <c r="J1939" s="87">
        <f>IF(D1939="","",IFERROR(INDEX(Eng_PAR,MATCH(D1939,Eng_Label,0)),""))</f>
        <v/>
      </c>
      <c r="K1939" s="97">
        <f>IF(OR(F1939="",J1939=""),"",F1939-J1939)</f>
        <v/>
      </c>
      <c r="L1939" s="86">
        <f>IF(OR(F1939="",J1939="",N(J1939)=0),"",IF(F1939/J1939&lt;=cfg_Crit,"CRITICAL",IF(F1939/J1939&lt;=cfg_Low,"LOW","OK")))</f>
        <v/>
      </c>
      <c r="M1939" s="98">
        <f>IF(B1939="","",DATE(YEAR(B1939),MONTH(B1939),1))</f>
        <v/>
      </c>
      <c r="N1939" s="86">
        <f>IF(OR(B1939="",D1939=""),"","CNT-"&amp;TEXT(ROW()-5,"00000"))</f>
        <v/>
      </c>
      <c r="O1939" s="86">
        <f>IF(P1939="","",D1939&amp;"|"&amp;P1939)</f>
        <v/>
      </c>
      <c r="P1939" s="86">
        <f>IF(OR(D1939="",F1939=""),"",COUNTIFS($D$6:D1939,D1939,$F$6:F1939,"&lt;&gt;"))</f>
        <v/>
      </c>
    </row>
    <row r="1940" ht="20" customHeight="1">
      <c r="B1940" s="93" t="n"/>
      <c r="C1940" s="94">
        <f>IF(B1940="","",WEEKNUM(B1940,21))</f>
        <v/>
      </c>
      <c r="D1940" s="95" t="n"/>
      <c r="E1940" s="86">
        <f>IF(D1940="","",IFERROR(INDEX(Eng_Item,MATCH(D1940,Eng_Label,0)),"not in list"))</f>
        <v/>
      </c>
      <c r="F1940" s="96" t="n"/>
      <c r="G1940" s="87">
        <f>IF(OR(P1940="",N(P1940)&lt;=1),"",INDEX($F$6:$F$3005,MATCH(D1940&amp;"|"&amp;(P1940-1),$O$6:$O$3005,0)))</f>
        <v/>
      </c>
      <c r="H1940" s="87">
        <f>IF(G1940="","",MAX(0,G1940-F1940))</f>
        <v/>
      </c>
      <c r="I1940" s="95" t="n"/>
      <c r="J1940" s="87">
        <f>IF(D1940="","",IFERROR(INDEX(Eng_PAR,MATCH(D1940,Eng_Label,0)),""))</f>
        <v/>
      </c>
      <c r="K1940" s="97">
        <f>IF(OR(F1940="",J1940=""),"",F1940-J1940)</f>
        <v/>
      </c>
      <c r="L1940" s="86">
        <f>IF(OR(F1940="",J1940="",N(J1940)=0),"",IF(F1940/J1940&lt;=cfg_Crit,"CRITICAL",IF(F1940/J1940&lt;=cfg_Low,"LOW","OK")))</f>
        <v/>
      </c>
      <c r="M1940" s="98">
        <f>IF(B1940="","",DATE(YEAR(B1940),MONTH(B1940),1))</f>
        <v/>
      </c>
      <c r="N1940" s="86">
        <f>IF(OR(B1940="",D1940=""),"","CNT-"&amp;TEXT(ROW()-5,"00000"))</f>
        <v/>
      </c>
      <c r="O1940" s="86">
        <f>IF(P1940="","",D1940&amp;"|"&amp;P1940)</f>
        <v/>
      </c>
      <c r="P1940" s="86">
        <f>IF(OR(D1940="",F1940=""),"",COUNTIFS($D$6:D1940,D1940,$F$6:F1940,"&lt;&gt;"))</f>
        <v/>
      </c>
    </row>
    <row r="1941" ht="20" customHeight="1">
      <c r="B1941" s="93" t="n"/>
      <c r="C1941" s="94">
        <f>IF(B1941="","",WEEKNUM(B1941,21))</f>
        <v/>
      </c>
      <c r="D1941" s="95" t="n"/>
      <c r="E1941" s="86">
        <f>IF(D1941="","",IFERROR(INDEX(Eng_Item,MATCH(D1941,Eng_Label,0)),"not in list"))</f>
        <v/>
      </c>
      <c r="F1941" s="96" t="n"/>
      <c r="G1941" s="87">
        <f>IF(OR(P1941="",N(P1941)&lt;=1),"",INDEX($F$6:$F$3005,MATCH(D1941&amp;"|"&amp;(P1941-1),$O$6:$O$3005,0)))</f>
        <v/>
      </c>
      <c r="H1941" s="87">
        <f>IF(G1941="","",MAX(0,G1941-F1941))</f>
        <v/>
      </c>
      <c r="I1941" s="95" t="n"/>
      <c r="J1941" s="87">
        <f>IF(D1941="","",IFERROR(INDEX(Eng_PAR,MATCH(D1941,Eng_Label,0)),""))</f>
        <v/>
      </c>
      <c r="K1941" s="97">
        <f>IF(OR(F1941="",J1941=""),"",F1941-J1941)</f>
        <v/>
      </c>
      <c r="L1941" s="86">
        <f>IF(OR(F1941="",J1941="",N(J1941)=0),"",IF(F1941/J1941&lt;=cfg_Crit,"CRITICAL",IF(F1941/J1941&lt;=cfg_Low,"LOW","OK")))</f>
        <v/>
      </c>
      <c r="M1941" s="98">
        <f>IF(B1941="","",DATE(YEAR(B1941),MONTH(B1941),1))</f>
        <v/>
      </c>
      <c r="N1941" s="86">
        <f>IF(OR(B1941="",D1941=""),"","CNT-"&amp;TEXT(ROW()-5,"00000"))</f>
        <v/>
      </c>
      <c r="O1941" s="86">
        <f>IF(P1941="","",D1941&amp;"|"&amp;P1941)</f>
        <v/>
      </c>
      <c r="P1941" s="86">
        <f>IF(OR(D1941="",F1941=""),"",COUNTIFS($D$6:D1941,D1941,$F$6:F1941,"&lt;&gt;"))</f>
        <v/>
      </c>
    </row>
    <row r="1942" ht="20" customHeight="1">
      <c r="B1942" s="93" t="n"/>
      <c r="C1942" s="94">
        <f>IF(B1942="","",WEEKNUM(B1942,21))</f>
        <v/>
      </c>
      <c r="D1942" s="95" t="n"/>
      <c r="E1942" s="86">
        <f>IF(D1942="","",IFERROR(INDEX(Eng_Item,MATCH(D1942,Eng_Label,0)),"not in list"))</f>
        <v/>
      </c>
      <c r="F1942" s="96" t="n"/>
      <c r="G1942" s="87">
        <f>IF(OR(P1942="",N(P1942)&lt;=1),"",INDEX($F$6:$F$3005,MATCH(D1942&amp;"|"&amp;(P1942-1),$O$6:$O$3005,0)))</f>
        <v/>
      </c>
      <c r="H1942" s="87">
        <f>IF(G1942="","",MAX(0,G1942-F1942))</f>
        <v/>
      </c>
      <c r="I1942" s="95" t="n"/>
      <c r="J1942" s="87">
        <f>IF(D1942="","",IFERROR(INDEX(Eng_PAR,MATCH(D1942,Eng_Label,0)),""))</f>
        <v/>
      </c>
      <c r="K1942" s="97">
        <f>IF(OR(F1942="",J1942=""),"",F1942-J1942)</f>
        <v/>
      </c>
      <c r="L1942" s="86">
        <f>IF(OR(F1942="",J1942="",N(J1942)=0),"",IF(F1942/J1942&lt;=cfg_Crit,"CRITICAL",IF(F1942/J1942&lt;=cfg_Low,"LOW","OK")))</f>
        <v/>
      </c>
      <c r="M1942" s="98">
        <f>IF(B1942="","",DATE(YEAR(B1942),MONTH(B1942),1))</f>
        <v/>
      </c>
      <c r="N1942" s="86">
        <f>IF(OR(B1942="",D1942=""),"","CNT-"&amp;TEXT(ROW()-5,"00000"))</f>
        <v/>
      </c>
      <c r="O1942" s="86">
        <f>IF(P1942="","",D1942&amp;"|"&amp;P1942)</f>
        <v/>
      </c>
      <c r="P1942" s="86">
        <f>IF(OR(D1942="",F1942=""),"",COUNTIFS($D$6:D1942,D1942,$F$6:F1942,"&lt;&gt;"))</f>
        <v/>
      </c>
    </row>
    <row r="1943" ht="20" customHeight="1">
      <c r="B1943" s="93" t="n"/>
      <c r="C1943" s="94">
        <f>IF(B1943="","",WEEKNUM(B1943,21))</f>
        <v/>
      </c>
      <c r="D1943" s="95" t="n"/>
      <c r="E1943" s="86">
        <f>IF(D1943="","",IFERROR(INDEX(Eng_Item,MATCH(D1943,Eng_Label,0)),"not in list"))</f>
        <v/>
      </c>
      <c r="F1943" s="96" t="n"/>
      <c r="G1943" s="87">
        <f>IF(OR(P1943="",N(P1943)&lt;=1),"",INDEX($F$6:$F$3005,MATCH(D1943&amp;"|"&amp;(P1943-1),$O$6:$O$3005,0)))</f>
        <v/>
      </c>
      <c r="H1943" s="87">
        <f>IF(G1943="","",MAX(0,G1943-F1943))</f>
        <v/>
      </c>
      <c r="I1943" s="95" t="n"/>
      <c r="J1943" s="87">
        <f>IF(D1943="","",IFERROR(INDEX(Eng_PAR,MATCH(D1943,Eng_Label,0)),""))</f>
        <v/>
      </c>
      <c r="K1943" s="97">
        <f>IF(OR(F1943="",J1943=""),"",F1943-J1943)</f>
        <v/>
      </c>
      <c r="L1943" s="86">
        <f>IF(OR(F1943="",J1943="",N(J1943)=0),"",IF(F1943/J1943&lt;=cfg_Crit,"CRITICAL",IF(F1943/J1943&lt;=cfg_Low,"LOW","OK")))</f>
        <v/>
      </c>
      <c r="M1943" s="98">
        <f>IF(B1943="","",DATE(YEAR(B1943),MONTH(B1943),1))</f>
        <v/>
      </c>
      <c r="N1943" s="86">
        <f>IF(OR(B1943="",D1943=""),"","CNT-"&amp;TEXT(ROW()-5,"00000"))</f>
        <v/>
      </c>
      <c r="O1943" s="86">
        <f>IF(P1943="","",D1943&amp;"|"&amp;P1943)</f>
        <v/>
      </c>
      <c r="P1943" s="86">
        <f>IF(OR(D1943="",F1943=""),"",COUNTIFS($D$6:D1943,D1943,$F$6:F1943,"&lt;&gt;"))</f>
        <v/>
      </c>
    </row>
    <row r="1944" ht="20" customHeight="1">
      <c r="B1944" s="93" t="n"/>
      <c r="C1944" s="94">
        <f>IF(B1944="","",WEEKNUM(B1944,21))</f>
        <v/>
      </c>
      <c r="D1944" s="95" t="n"/>
      <c r="E1944" s="86">
        <f>IF(D1944="","",IFERROR(INDEX(Eng_Item,MATCH(D1944,Eng_Label,0)),"not in list"))</f>
        <v/>
      </c>
      <c r="F1944" s="96" t="n"/>
      <c r="G1944" s="87">
        <f>IF(OR(P1944="",N(P1944)&lt;=1),"",INDEX($F$6:$F$3005,MATCH(D1944&amp;"|"&amp;(P1944-1),$O$6:$O$3005,0)))</f>
        <v/>
      </c>
      <c r="H1944" s="87">
        <f>IF(G1944="","",MAX(0,G1944-F1944))</f>
        <v/>
      </c>
      <c r="I1944" s="95" t="n"/>
      <c r="J1944" s="87">
        <f>IF(D1944="","",IFERROR(INDEX(Eng_PAR,MATCH(D1944,Eng_Label,0)),""))</f>
        <v/>
      </c>
      <c r="K1944" s="97">
        <f>IF(OR(F1944="",J1944=""),"",F1944-J1944)</f>
        <v/>
      </c>
      <c r="L1944" s="86">
        <f>IF(OR(F1944="",J1944="",N(J1944)=0),"",IF(F1944/J1944&lt;=cfg_Crit,"CRITICAL",IF(F1944/J1944&lt;=cfg_Low,"LOW","OK")))</f>
        <v/>
      </c>
      <c r="M1944" s="98">
        <f>IF(B1944="","",DATE(YEAR(B1944),MONTH(B1944),1))</f>
        <v/>
      </c>
      <c r="N1944" s="86">
        <f>IF(OR(B1944="",D1944=""),"","CNT-"&amp;TEXT(ROW()-5,"00000"))</f>
        <v/>
      </c>
      <c r="O1944" s="86">
        <f>IF(P1944="","",D1944&amp;"|"&amp;P1944)</f>
        <v/>
      </c>
      <c r="P1944" s="86">
        <f>IF(OR(D1944="",F1944=""),"",COUNTIFS($D$6:D1944,D1944,$F$6:F1944,"&lt;&gt;"))</f>
        <v/>
      </c>
    </row>
    <row r="1945" ht="20" customHeight="1">
      <c r="B1945" s="93" t="n"/>
      <c r="C1945" s="94">
        <f>IF(B1945="","",WEEKNUM(B1945,21))</f>
        <v/>
      </c>
      <c r="D1945" s="95" t="n"/>
      <c r="E1945" s="86">
        <f>IF(D1945="","",IFERROR(INDEX(Eng_Item,MATCH(D1945,Eng_Label,0)),"not in list"))</f>
        <v/>
      </c>
      <c r="F1945" s="96" t="n"/>
      <c r="G1945" s="87">
        <f>IF(OR(P1945="",N(P1945)&lt;=1),"",INDEX($F$6:$F$3005,MATCH(D1945&amp;"|"&amp;(P1945-1),$O$6:$O$3005,0)))</f>
        <v/>
      </c>
      <c r="H1945" s="87">
        <f>IF(G1945="","",MAX(0,G1945-F1945))</f>
        <v/>
      </c>
      <c r="I1945" s="95" t="n"/>
      <c r="J1945" s="87">
        <f>IF(D1945="","",IFERROR(INDEX(Eng_PAR,MATCH(D1945,Eng_Label,0)),""))</f>
        <v/>
      </c>
      <c r="K1945" s="97">
        <f>IF(OR(F1945="",J1945=""),"",F1945-J1945)</f>
        <v/>
      </c>
      <c r="L1945" s="86">
        <f>IF(OR(F1945="",J1945="",N(J1945)=0),"",IF(F1945/J1945&lt;=cfg_Crit,"CRITICAL",IF(F1945/J1945&lt;=cfg_Low,"LOW","OK")))</f>
        <v/>
      </c>
      <c r="M1945" s="98">
        <f>IF(B1945="","",DATE(YEAR(B1945),MONTH(B1945),1))</f>
        <v/>
      </c>
      <c r="N1945" s="86">
        <f>IF(OR(B1945="",D1945=""),"","CNT-"&amp;TEXT(ROW()-5,"00000"))</f>
        <v/>
      </c>
      <c r="O1945" s="86">
        <f>IF(P1945="","",D1945&amp;"|"&amp;P1945)</f>
        <v/>
      </c>
      <c r="P1945" s="86">
        <f>IF(OR(D1945="",F1945=""),"",COUNTIFS($D$6:D1945,D1945,$F$6:F1945,"&lt;&gt;"))</f>
        <v/>
      </c>
    </row>
    <row r="1946" ht="20" customHeight="1">
      <c r="B1946" s="93" t="n"/>
      <c r="C1946" s="94">
        <f>IF(B1946="","",WEEKNUM(B1946,21))</f>
        <v/>
      </c>
      <c r="D1946" s="95" t="n"/>
      <c r="E1946" s="86">
        <f>IF(D1946="","",IFERROR(INDEX(Eng_Item,MATCH(D1946,Eng_Label,0)),"not in list"))</f>
        <v/>
      </c>
      <c r="F1946" s="96" t="n"/>
      <c r="G1946" s="87">
        <f>IF(OR(P1946="",N(P1946)&lt;=1),"",INDEX($F$6:$F$3005,MATCH(D1946&amp;"|"&amp;(P1946-1),$O$6:$O$3005,0)))</f>
        <v/>
      </c>
      <c r="H1946" s="87">
        <f>IF(G1946="","",MAX(0,G1946-F1946))</f>
        <v/>
      </c>
      <c r="I1946" s="95" t="n"/>
      <c r="J1946" s="87">
        <f>IF(D1946="","",IFERROR(INDEX(Eng_PAR,MATCH(D1946,Eng_Label,0)),""))</f>
        <v/>
      </c>
      <c r="K1946" s="97">
        <f>IF(OR(F1946="",J1946=""),"",F1946-J1946)</f>
        <v/>
      </c>
      <c r="L1946" s="86">
        <f>IF(OR(F1946="",J1946="",N(J1946)=0),"",IF(F1946/J1946&lt;=cfg_Crit,"CRITICAL",IF(F1946/J1946&lt;=cfg_Low,"LOW","OK")))</f>
        <v/>
      </c>
      <c r="M1946" s="98">
        <f>IF(B1946="","",DATE(YEAR(B1946),MONTH(B1946),1))</f>
        <v/>
      </c>
      <c r="N1946" s="86">
        <f>IF(OR(B1946="",D1946=""),"","CNT-"&amp;TEXT(ROW()-5,"00000"))</f>
        <v/>
      </c>
      <c r="O1946" s="86">
        <f>IF(P1946="","",D1946&amp;"|"&amp;P1946)</f>
        <v/>
      </c>
      <c r="P1946" s="86">
        <f>IF(OR(D1946="",F1946=""),"",COUNTIFS($D$6:D1946,D1946,$F$6:F1946,"&lt;&gt;"))</f>
        <v/>
      </c>
    </row>
    <row r="1947" ht="20" customHeight="1">
      <c r="B1947" s="93" t="n"/>
      <c r="C1947" s="94">
        <f>IF(B1947="","",WEEKNUM(B1947,21))</f>
        <v/>
      </c>
      <c r="D1947" s="95" t="n"/>
      <c r="E1947" s="86">
        <f>IF(D1947="","",IFERROR(INDEX(Eng_Item,MATCH(D1947,Eng_Label,0)),"not in list"))</f>
        <v/>
      </c>
      <c r="F1947" s="96" t="n"/>
      <c r="G1947" s="87">
        <f>IF(OR(P1947="",N(P1947)&lt;=1),"",INDEX($F$6:$F$3005,MATCH(D1947&amp;"|"&amp;(P1947-1),$O$6:$O$3005,0)))</f>
        <v/>
      </c>
      <c r="H1947" s="87">
        <f>IF(G1947="","",MAX(0,G1947-F1947))</f>
        <v/>
      </c>
      <c r="I1947" s="95" t="n"/>
      <c r="J1947" s="87">
        <f>IF(D1947="","",IFERROR(INDEX(Eng_PAR,MATCH(D1947,Eng_Label,0)),""))</f>
        <v/>
      </c>
      <c r="K1947" s="97">
        <f>IF(OR(F1947="",J1947=""),"",F1947-J1947)</f>
        <v/>
      </c>
      <c r="L1947" s="86">
        <f>IF(OR(F1947="",J1947="",N(J1947)=0),"",IF(F1947/J1947&lt;=cfg_Crit,"CRITICAL",IF(F1947/J1947&lt;=cfg_Low,"LOW","OK")))</f>
        <v/>
      </c>
      <c r="M1947" s="98">
        <f>IF(B1947="","",DATE(YEAR(B1947),MONTH(B1947),1))</f>
        <v/>
      </c>
      <c r="N1947" s="86">
        <f>IF(OR(B1947="",D1947=""),"","CNT-"&amp;TEXT(ROW()-5,"00000"))</f>
        <v/>
      </c>
      <c r="O1947" s="86">
        <f>IF(P1947="","",D1947&amp;"|"&amp;P1947)</f>
        <v/>
      </c>
      <c r="P1947" s="86">
        <f>IF(OR(D1947="",F1947=""),"",COUNTIFS($D$6:D1947,D1947,$F$6:F1947,"&lt;&gt;"))</f>
        <v/>
      </c>
    </row>
    <row r="1948" ht="20" customHeight="1">
      <c r="B1948" s="93" t="n"/>
      <c r="C1948" s="94">
        <f>IF(B1948="","",WEEKNUM(B1948,21))</f>
        <v/>
      </c>
      <c r="D1948" s="95" t="n"/>
      <c r="E1948" s="86">
        <f>IF(D1948="","",IFERROR(INDEX(Eng_Item,MATCH(D1948,Eng_Label,0)),"not in list"))</f>
        <v/>
      </c>
      <c r="F1948" s="96" t="n"/>
      <c r="G1948" s="87">
        <f>IF(OR(P1948="",N(P1948)&lt;=1),"",INDEX($F$6:$F$3005,MATCH(D1948&amp;"|"&amp;(P1948-1),$O$6:$O$3005,0)))</f>
        <v/>
      </c>
      <c r="H1948" s="87">
        <f>IF(G1948="","",MAX(0,G1948-F1948))</f>
        <v/>
      </c>
      <c r="I1948" s="95" t="n"/>
      <c r="J1948" s="87">
        <f>IF(D1948="","",IFERROR(INDEX(Eng_PAR,MATCH(D1948,Eng_Label,0)),""))</f>
        <v/>
      </c>
      <c r="K1948" s="97">
        <f>IF(OR(F1948="",J1948=""),"",F1948-J1948)</f>
        <v/>
      </c>
      <c r="L1948" s="86">
        <f>IF(OR(F1948="",J1948="",N(J1948)=0),"",IF(F1948/J1948&lt;=cfg_Crit,"CRITICAL",IF(F1948/J1948&lt;=cfg_Low,"LOW","OK")))</f>
        <v/>
      </c>
      <c r="M1948" s="98">
        <f>IF(B1948="","",DATE(YEAR(B1948),MONTH(B1948),1))</f>
        <v/>
      </c>
      <c r="N1948" s="86">
        <f>IF(OR(B1948="",D1948=""),"","CNT-"&amp;TEXT(ROW()-5,"00000"))</f>
        <v/>
      </c>
      <c r="O1948" s="86">
        <f>IF(P1948="","",D1948&amp;"|"&amp;P1948)</f>
        <v/>
      </c>
      <c r="P1948" s="86">
        <f>IF(OR(D1948="",F1948=""),"",COUNTIFS($D$6:D1948,D1948,$F$6:F1948,"&lt;&gt;"))</f>
        <v/>
      </c>
    </row>
    <row r="1949" ht="20" customHeight="1">
      <c r="B1949" s="93" t="n"/>
      <c r="C1949" s="94">
        <f>IF(B1949="","",WEEKNUM(B1949,21))</f>
        <v/>
      </c>
      <c r="D1949" s="95" t="n"/>
      <c r="E1949" s="86">
        <f>IF(D1949="","",IFERROR(INDEX(Eng_Item,MATCH(D1949,Eng_Label,0)),"not in list"))</f>
        <v/>
      </c>
      <c r="F1949" s="96" t="n"/>
      <c r="G1949" s="87">
        <f>IF(OR(P1949="",N(P1949)&lt;=1),"",INDEX($F$6:$F$3005,MATCH(D1949&amp;"|"&amp;(P1949-1),$O$6:$O$3005,0)))</f>
        <v/>
      </c>
      <c r="H1949" s="87">
        <f>IF(G1949="","",MAX(0,G1949-F1949))</f>
        <v/>
      </c>
      <c r="I1949" s="95" t="n"/>
      <c r="J1949" s="87">
        <f>IF(D1949="","",IFERROR(INDEX(Eng_PAR,MATCH(D1949,Eng_Label,0)),""))</f>
        <v/>
      </c>
      <c r="K1949" s="97">
        <f>IF(OR(F1949="",J1949=""),"",F1949-J1949)</f>
        <v/>
      </c>
      <c r="L1949" s="86">
        <f>IF(OR(F1949="",J1949="",N(J1949)=0),"",IF(F1949/J1949&lt;=cfg_Crit,"CRITICAL",IF(F1949/J1949&lt;=cfg_Low,"LOW","OK")))</f>
        <v/>
      </c>
      <c r="M1949" s="98">
        <f>IF(B1949="","",DATE(YEAR(B1949),MONTH(B1949),1))</f>
        <v/>
      </c>
      <c r="N1949" s="86">
        <f>IF(OR(B1949="",D1949=""),"","CNT-"&amp;TEXT(ROW()-5,"00000"))</f>
        <v/>
      </c>
      <c r="O1949" s="86">
        <f>IF(P1949="","",D1949&amp;"|"&amp;P1949)</f>
        <v/>
      </c>
      <c r="P1949" s="86">
        <f>IF(OR(D1949="",F1949=""),"",COUNTIFS($D$6:D1949,D1949,$F$6:F1949,"&lt;&gt;"))</f>
        <v/>
      </c>
    </row>
    <row r="1950" ht="20" customHeight="1">
      <c r="B1950" s="93" t="n"/>
      <c r="C1950" s="94">
        <f>IF(B1950="","",WEEKNUM(B1950,21))</f>
        <v/>
      </c>
      <c r="D1950" s="95" t="n"/>
      <c r="E1950" s="86">
        <f>IF(D1950="","",IFERROR(INDEX(Eng_Item,MATCH(D1950,Eng_Label,0)),"not in list"))</f>
        <v/>
      </c>
      <c r="F1950" s="96" t="n"/>
      <c r="G1950" s="87">
        <f>IF(OR(P1950="",N(P1950)&lt;=1),"",INDEX($F$6:$F$3005,MATCH(D1950&amp;"|"&amp;(P1950-1),$O$6:$O$3005,0)))</f>
        <v/>
      </c>
      <c r="H1950" s="87">
        <f>IF(G1950="","",MAX(0,G1950-F1950))</f>
        <v/>
      </c>
      <c r="I1950" s="95" t="n"/>
      <c r="J1950" s="87">
        <f>IF(D1950="","",IFERROR(INDEX(Eng_PAR,MATCH(D1950,Eng_Label,0)),""))</f>
        <v/>
      </c>
      <c r="K1950" s="97">
        <f>IF(OR(F1950="",J1950=""),"",F1950-J1950)</f>
        <v/>
      </c>
      <c r="L1950" s="86">
        <f>IF(OR(F1950="",J1950="",N(J1950)=0),"",IF(F1950/J1950&lt;=cfg_Crit,"CRITICAL",IF(F1950/J1950&lt;=cfg_Low,"LOW","OK")))</f>
        <v/>
      </c>
      <c r="M1950" s="98">
        <f>IF(B1950="","",DATE(YEAR(B1950),MONTH(B1950),1))</f>
        <v/>
      </c>
      <c r="N1950" s="86">
        <f>IF(OR(B1950="",D1950=""),"","CNT-"&amp;TEXT(ROW()-5,"00000"))</f>
        <v/>
      </c>
      <c r="O1950" s="86">
        <f>IF(P1950="","",D1950&amp;"|"&amp;P1950)</f>
        <v/>
      </c>
      <c r="P1950" s="86">
        <f>IF(OR(D1950="",F1950=""),"",COUNTIFS($D$6:D1950,D1950,$F$6:F1950,"&lt;&gt;"))</f>
        <v/>
      </c>
    </row>
    <row r="1951" ht="20" customHeight="1">
      <c r="B1951" s="93" t="n"/>
      <c r="C1951" s="94">
        <f>IF(B1951="","",WEEKNUM(B1951,21))</f>
        <v/>
      </c>
      <c r="D1951" s="95" t="n"/>
      <c r="E1951" s="86">
        <f>IF(D1951="","",IFERROR(INDEX(Eng_Item,MATCH(D1951,Eng_Label,0)),"not in list"))</f>
        <v/>
      </c>
      <c r="F1951" s="96" t="n"/>
      <c r="G1951" s="87">
        <f>IF(OR(P1951="",N(P1951)&lt;=1),"",INDEX($F$6:$F$3005,MATCH(D1951&amp;"|"&amp;(P1951-1),$O$6:$O$3005,0)))</f>
        <v/>
      </c>
      <c r="H1951" s="87">
        <f>IF(G1951="","",MAX(0,G1951-F1951))</f>
        <v/>
      </c>
      <c r="I1951" s="95" t="n"/>
      <c r="J1951" s="87">
        <f>IF(D1951="","",IFERROR(INDEX(Eng_PAR,MATCH(D1951,Eng_Label,0)),""))</f>
        <v/>
      </c>
      <c r="K1951" s="97">
        <f>IF(OR(F1951="",J1951=""),"",F1951-J1951)</f>
        <v/>
      </c>
      <c r="L1951" s="86">
        <f>IF(OR(F1951="",J1951="",N(J1951)=0),"",IF(F1951/J1951&lt;=cfg_Crit,"CRITICAL",IF(F1951/J1951&lt;=cfg_Low,"LOW","OK")))</f>
        <v/>
      </c>
      <c r="M1951" s="98">
        <f>IF(B1951="","",DATE(YEAR(B1951),MONTH(B1951),1))</f>
        <v/>
      </c>
      <c r="N1951" s="86">
        <f>IF(OR(B1951="",D1951=""),"","CNT-"&amp;TEXT(ROW()-5,"00000"))</f>
        <v/>
      </c>
      <c r="O1951" s="86">
        <f>IF(P1951="","",D1951&amp;"|"&amp;P1951)</f>
        <v/>
      </c>
      <c r="P1951" s="86">
        <f>IF(OR(D1951="",F1951=""),"",COUNTIFS($D$6:D1951,D1951,$F$6:F1951,"&lt;&gt;"))</f>
        <v/>
      </c>
    </row>
    <row r="1952" ht="20" customHeight="1">
      <c r="B1952" s="93" t="n"/>
      <c r="C1952" s="94">
        <f>IF(B1952="","",WEEKNUM(B1952,21))</f>
        <v/>
      </c>
      <c r="D1952" s="95" t="n"/>
      <c r="E1952" s="86">
        <f>IF(D1952="","",IFERROR(INDEX(Eng_Item,MATCH(D1952,Eng_Label,0)),"not in list"))</f>
        <v/>
      </c>
      <c r="F1952" s="96" t="n"/>
      <c r="G1952" s="87">
        <f>IF(OR(P1952="",N(P1952)&lt;=1),"",INDEX($F$6:$F$3005,MATCH(D1952&amp;"|"&amp;(P1952-1),$O$6:$O$3005,0)))</f>
        <v/>
      </c>
      <c r="H1952" s="87">
        <f>IF(G1952="","",MAX(0,G1952-F1952))</f>
        <v/>
      </c>
      <c r="I1952" s="95" t="n"/>
      <c r="J1952" s="87">
        <f>IF(D1952="","",IFERROR(INDEX(Eng_PAR,MATCH(D1952,Eng_Label,0)),""))</f>
        <v/>
      </c>
      <c r="K1952" s="97">
        <f>IF(OR(F1952="",J1952=""),"",F1952-J1952)</f>
        <v/>
      </c>
      <c r="L1952" s="86">
        <f>IF(OR(F1952="",J1952="",N(J1952)=0),"",IF(F1952/J1952&lt;=cfg_Crit,"CRITICAL",IF(F1952/J1952&lt;=cfg_Low,"LOW","OK")))</f>
        <v/>
      </c>
      <c r="M1952" s="98">
        <f>IF(B1952="","",DATE(YEAR(B1952),MONTH(B1952),1))</f>
        <v/>
      </c>
      <c r="N1952" s="86">
        <f>IF(OR(B1952="",D1952=""),"","CNT-"&amp;TEXT(ROW()-5,"00000"))</f>
        <v/>
      </c>
      <c r="O1952" s="86">
        <f>IF(P1952="","",D1952&amp;"|"&amp;P1952)</f>
        <v/>
      </c>
      <c r="P1952" s="86">
        <f>IF(OR(D1952="",F1952=""),"",COUNTIFS($D$6:D1952,D1952,$F$6:F1952,"&lt;&gt;"))</f>
        <v/>
      </c>
    </row>
    <row r="1953" ht="20" customHeight="1">
      <c r="B1953" s="93" t="n"/>
      <c r="C1953" s="94">
        <f>IF(B1953="","",WEEKNUM(B1953,21))</f>
        <v/>
      </c>
      <c r="D1953" s="95" t="n"/>
      <c r="E1953" s="86">
        <f>IF(D1953="","",IFERROR(INDEX(Eng_Item,MATCH(D1953,Eng_Label,0)),"not in list"))</f>
        <v/>
      </c>
      <c r="F1953" s="96" t="n"/>
      <c r="G1953" s="87">
        <f>IF(OR(P1953="",N(P1953)&lt;=1),"",INDEX($F$6:$F$3005,MATCH(D1953&amp;"|"&amp;(P1953-1),$O$6:$O$3005,0)))</f>
        <v/>
      </c>
      <c r="H1953" s="87">
        <f>IF(G1953="","",MAX(0,G1953-F1953))</f>
        <v/>
      </c>
      <c r="I1953" s="95" t="n"/>
      <c r="J1953" s="87">
        <f>IF(D1953="","",IFERROR(INDEX(Eng_PAR,MATCH(D1953,Eng_Label,0)),""))</f>
        <v/>
      </c>
      <c r="K1953" s="97">
        <f>IF(OR(F1953="",J1953=""),"",F1953-J1953)</f>
        <v/>
      </c>
      <c r="L1953" s="86">
        <f>IF(OR(F1953="",J1953="",N(J1953)=0),"",IF(F1953/J1953&lt;=cfg_Crit,"CRITICAL",IF(F1953/J1953&lt;=cfg_Low,"LOW","OK")))</f>
        <v/>
      </c>
      <c r="M1953" s="98">
        <f>IF(B1953="","",DATE(YEAR(B1953),MONTH(B1953),1))</f>
        <v/>
      </c>
      <c r="N1953" s="86">
        <f>IF(OR(B1953="",D1953=""),"","CNT-"&amp;TEXT(ROW()-5,"00000"))</f>
        <v/>
      </c>
      <c r="O1953" s="86">
        <f>IF(P1953="","",D1953&amp;"|"&amp;P1953)</f>
        <v/>
      </c>
      <c r="P1953" s="86">
        <f>IF(OR(D1953="",F1953=""),"",COUNTIFS($D$6:D1953,D1953,$F$6:F1953,"&lt;&gt;"))</f>
        <v/>
      </c>
    </row>
    <row r="1954" ht="20" customHeight="1">
      <c r="B1954" s="93" t="n"/>
      <c r="C1954" s="94">
        <f>IF(B1954="","",WEEKNUM(B1954,21))</f>
        <v/>
      </c>
      <c r="D1954" s="95" t="n"/>
      <c r="E1954" s="86">
        <f>IF(D1954="","",IFERROR(INDEX(Eng_Item,MATCH(D1954,Eng_Label,0)),"not in list"))</f>
        <v/>
      </c>
      <c r="F1954" s="96" t="n"/>
      <c r="G1954" s="87">
        <f>IF(OR(P1954="",N(P1954)&lt;=1),"",INDEX($F$6:$F$3005,MATCH(D1954&amp;"|"&amp;(P1954-1),$O$6:$O$3005,0)))</f>
        <v/>
      </c>
      <c r="H1954" s="87">
        <f>IF(G1954="","",MAX(0,G1954-F1954))</f>
        <v/>
      </c>
      <c r="I1954" s="95" t="n"/>
      <c r="J1954" s="87">
        <f>IF(D1954="","",IFERROR(INDEX(Eng_PAR,MATCH(D1954,Eng_Label,0)),""))</f>
        <v/>
      </c>
      <c r="K1954" s="97">
        <f>IF(OR(F1954="",J1954=""),"",F1954-J1954)</f>
        <v/>
      </c>
      <c r="L1954" s="86">
        <f>IF(OR(F1954="",J1954="",N(J1954)=0),"",IF(F1954/J1954&lt;=cfg_Crit,"CRITICAL",IF(F1954/J1954&lt;=cfg_Low,"LOW","OK")))</f>
        <v/>
      </c>
      <c r="M1954" s="98">
        <f>IF(B1954="","",DATE(YEAR(B1954),MONTH(B1954),1))</f>
        <v/>
      </c>
      <c r="N1954" s="86">
        <f>IF(OR(B1954="",D1954=""),"","CNT-"&amp;TEXT(ROW()-5,"00000"))</f>
        <v/>
      </c>
      <c r="O1954" s="86">
        <f>IF(P1954="","",D1954&amp;"|"&amp;P1954)</f>
        <v/>
      </c>
      <c r="P1954" s="86">
        <f>IF(OR(D1954="",F1954=""),"",COUNTIFS($D$6:D1954,D1954,$F$6:F1954,"&lt;&gt;"))</f>
        <v/>
      </c>
    </row>
    <row r="1955" ht="20" customHeight="1">
      <c r="B1955" s="93" t="n"/>
      <c r="C1955" s="94">
        <f>IF(B1955="","",WEEKNUM(B1955,21))</f>
        <v/>
      </c>
      <c r="D1955" s="95" t="n"/>
      <c r="E1955" s="86">
        <f>IF(D1955="","",IFERROR(INDEX(Eng_Item,MATCH(D1955,Eng_Label,0)),"not in list"))</f>
        <v/>
      </c>
      <c r="F1955" s="96" t="n"/>
      <c r="G1955" s="87">
        <f>IF(OR(P1955="",N(P1955)&lt;=1),"",INDEX($F$6:$F$3005,MATCH(D1955&amp;"|"&amp;(P1955-1),$O$6:$O$3005,0)))</f>
        <v/>
      </c>
      <c r="H1955" s="87">
        <f>IF(G1955="","",MAX(0,G1955-F1955))</f>
        <v/>
      </c>
      <c r="I1955" s="95" t="n"/>
      <c r="J1955" s="87">
        <f>IF(D1955="","",IFERROR(INDEX(Eng_PAR,MATCH(D1955,Eng_Label,0)),""))</f>
        <v/>
      </c>
      <c r="K1955" s="97">
        <f>IF(OR(F1955="",J1955=""),"",F1955-J1955)</f>
        <v/>
      </c>
      <c r="L1955" s="86">
        <f>IF(OR(F1955="",J1955="",N(J1955)=0),"",IF(F1955/J1955&lt;=cfg_Crit,"CRITICAL",IF(F1955/J1955&lt;=cfg_Low,"LOW","OK")))</f>
        <v/>
      </c>
      <c r="M1955" s="98">
        <f>IF(B1955="","",DATE(YEAR(B1955),MONTH(B1955),1))</f>
        <v/>
      </c>
      <c r="N1955" s="86">
        <f>IF(OR(B1955="",D1955=""),"","CNT-"&amp;TEXT(ROW()-5,"00000"))</f>
        <v/>
      </c>
      <c r="O1955" s="86">
        <f>IF(P1955="","",D1955&amp;"|"&amp;P1955)</f>
        <v/>
      </c>
      <c r="P1955" s="86">
        <f>IF(OR(D1955="",F1955=""),"",COUNTIFS($D$6:D1955,D1955,$F$6:F1955,"&lt;&gt;"))</f>
        <v/>
      </c>
    </row>
    <row r="1956" ht="20" customHeight="1">
      <c r="B1956" s="93" t="n"/>
      <c r="C1956" s="94">
        <f>IF(B1956="","",WEEKNUM(B1956,21))</f>
        <v/>
      </c>
      <c r="D1956" s="95" t="n"/>
      <c r="E1956" s="86">
        <f>IF(D1956="","",IFERROR(INDEX(Eng_Item,MATCH(D1956,Eng_Label,0)),"not in list"))</f>
        <v/>
      </c>
      <c r="F1956" s="96" t="n"/>
      <c r="G1956" s="87">
        <f>IF(OR(P1956="",N(P1956)&lt;=1),"",INDEX($F$6:$F$3005,MATCH(D1956&amp;"|"&amp;(P1956-1),$O$6:$O$3005,0)))</f>
        <v/>
      </c>
      <c r="H1956" s="87">
        <f>IF(G1956="","",MAX(0,G1956-F1956))</f>
        <v/>
      </c>
      <c r="I1956" s="95" t="n"/>
      <c r="J1956" s="87">
        <f>IF(D1956="","",IFERROR(INDEX(Eng_PAR,MATCH(D1956,Eng_Label,0)),""))</f>
        <v/>
      </c>
      <c r="K1956" s="97">
        <f>IF(OR(F1956="",J1956=""),"",F1956-J1956)</f>
        <v/>
      </c>
      <c r="L1956" s="86">
        <f>IF(OR(F1956="",J1956="",N(J1956)=0),"",IF(F1956/J1956&lt;=cfg_Crit,"CRITICAL",IF(F1956/J1956&lt;=cfg_Low,"LOW","OK")))</f>
        <v/>
      </c>
      <c r="M1956" s="98">
        <f>IF(B1956="","",DATE(YEAR(B1956),MONTH(B1956),1))</f>
        <v/>
      </c>
      <c r="N1956" s="86">
        <f>IF(OR(B1956="",D1956=""),"","CNT-"&amp;TEXT(ROW()-5,"00000"))</f>
        <v/>
      </c>
      <c r="O1956" s="86">
        <f>IF(P1956="","",D1956&amp;"|"&amp;P1956)</f>
        <v/>
      </c>
      <c r="P1956" s="86">
        <f>IF(OR(D1956="",F1956=""),"",COUNTIFS($D$6:D1956,D1956,$F$6:F1956,"&lt;&gt;"))</f>
        <v/>
      </c>
    </row>
    <row r="1957" ht="20" customHeight="1">
      <c r="B1957" s="93" t="n"/>
      <c r="C1957" s="94">
        <f>IF(B1957="","",WEEKNUM(B1957,21))</f>
        <v/>
      </c>
      <c r="D1957" s="95" t="n"/>
      <c r="E1957" s="86">
        <f>IF(D1957="","",IFERROR(INDEX(Eng_Item,MATCH(D1957,Eng_Label,0)),"not in list"))</f>
        <v/>
      </c>
      <c r="F1957" s="96" t="n"/>
      <c r="G1957" s="87">
        <f>IF(OR(P1957="",N(P1957)&lt;=1),"",INDEX($F$6:$F$3005,MATCH(D1957&amp;"|"&amp;(P1957-1),$O$6:$O$3005,0)))</f>
        <v/>
      </c>
      <c r="H1957" s="87">
        <f>IF(G1957="","",MAX(0,G1957-F1957))</f>
        <v/>
      </c>
      <c r="I1957" s="95" t="n"/>
      <c r="J1957" s="87">
        <f>IF(D1957="","",IFERROR(INDEX(Eng_PAR,MATCH(D1957,Eng_Label,0)),""))</f>
        <v/>
      </c>
      <c r="K1957" s="97">
        <f>IF(OR(F1957="",J1957=""),"",F1957-J1957)</f>
        <v/>
      </c>
      <c r="L1957" s="86">
        <f>IF(OR(F1957="",J1957="",N(J1957)=0),"",IF(F1957/J1957&lt;=cfg_Crit,"CRITICAL",IF(F1957/J1957&lt;=cfg_Low,"LOW","OK")))</f>
        <v/>
      </c>
      <c r="M1957" s="98">
        <f>IF(B1957="","",DATE(YEAR(B1957),MONTH(B1957),1))</f>
        <v/>
      </c>
      <c r="N1957" s="86">
        <f>IF(OR(B1957="",D1957=""),"","CNT-"&amp;TEXT(ROW()-5,"00000"))</f>
        <v/>
      </c>
      <c r="O1957" s="86">
        <f>IF(P1957="","",D1957&amp;"|"&amp;P1957)</f>
        <v/>
      </c>
      <c r="P1957" s="86">
        <f>IF(OR(D1957="",F1957=""),"",COUNTIFS($D$6:D1957,D1957,$F$6:F1957,"&lt;&gt;"))</f>
        <v/>
      </c>
    </row>
    <row r="1958" ht="20" customHeight="1">
      <c r="B1958" s="93" t="n"/>
      <c r="C1958" s="94">
        <f>IF(B1958="","",WEEKNUM(B1958,21))</f>
        <v/>
      </c>
      <c r="D1958" s="95" t="n"/>
      <c r="E1958" s="86">
        <f>IF(D1958="","",IFERROR(INDEX(Eng_Item,MATCH(D1958,Eng_Label,0)),"not in list"))</f>
        <v/>
      </c>
      <c r="F1958" s="96" t="n"/>
      <c r="G1958" s="87">
        <f>IF(OR(P1958="",N(P1958)&lt;=1),"",INDEX($F$6:$F$3005,MATCH(D1958&amp;"|"&amp;(P1958-1),$O$6:$O$3005,0)))</f>
        <v/>
      </c>
      <c r="H1958" s="87">
        <f>IF(G1958="","",MAX(0,G1958-F1958))</f>
        <v/>
      </c>
      <c r="I1958" s="95" t="n"/>
      <c r="J1958" s="87">
        <f>IF(D1958="","",IFERROR(INDEX(Eng_PAR,MATCH(D1958,Eng_Label,0)),""))</f>
        <v/>
      </c>
      <c r="K1958" s="97">
        <f>IF(OR(F1958="",J1958=""),"",F1958-J1958)</f>
        <v/>
      </c>
      <c r="L1958" s="86">
        <f>IF(OR(F1958="",J1958="",N(J1958)=0),"",IF(F1958/J1958&lt;=cfg_Crit,"CRITICAL",IF(F1958/J1958&lt;=cfg_Low,"LOW","OK")))</f>
        <v/>
      </c>
      <c r="M1958" s="98">
        <f>IF(B1958="","",DATE(YEAR(B1958),MONTH(B1958),1))</f>
        <v/>
      </c>
      <c r="N1958" s="86">
        <f>IF(OR(B1958="",D1958=""),"","CNT-"&amp;TEXT(ROW()-5,"00000"))</f>
        <v/>
      </c>
      <c r="O1958" s="86">
        <f>IF(P1958="","",D1958&amp;"|"&amp;P1958)</f>
        <v/>
      </c>
      <c r="P1958" s="86">
        <f>IF(OR(D1958="",F1958=""),"",COUNTIFS($D$6:D1958,D1958,$F$6:F1958,"&lt;&gt;"))</f>
        <v/>
      </c>
    </row>
    <row r="1959" ht="20" customHeight="1">
      <c r="B1959" s="93" t="n"/>
      <c r="C1959" s="94">
        <f>IF(B1959="","",WEEKNUM(B1959,21))</f>
        <v/>
      </c>
      <c r="D1959" s="95" t="n"/>
      <c r="E1959" s="86">
        <f>IF(D1959="","",IFERROR(INDEX(Eng_Item,MATCH(D1959,Eng_Label,0)),"not in list"))</f>
        <v/>
      </c>
      <c r="F1959" s="96" t="n"/>
      <c r="G1959" s="87">
        <f>IF(OR(P1959="",N(P1959)&lt;=1),"",INDEX($F$6:$F$3005,MATCH(D1959&amp;"|"&amp;(P1959-1),$O$6:$O$3005,0)))</f>
        <v/>
      </c>
      <c r="H1959" s="87">
        <f>IF(G1959="","",MAX(0,G1959-F1959))</f>
        <v/>
      </c>
      <c r="I1959" s="95" t="n"/>
      <c r="J1959" s="87">
        <f>IF(D1959="","",IFERROR(INDEX(Eng_PAR,MATCH(D1959,Eng_Label,0)),""))</f>
        <v/>
      </c>
      <c r="K1959" s="97">
        <f>IF(OR(F1959="",J1959=""),"",F1959-J1959)</f>
        <v/>
      </c>
      <c r="L1959" s="86">
        <f>IF(OR(F1959="",J1959="",N(J1959)=0),"",IF(F1959/J1959&lt;=cfg_Crit,"CRITICAL",IF(F1959/J1959&lt;=cfg_Low,"LOW","OK")))</f>
        <v/>
      </c>
      <c r="M1959" s="98">
        <f>IF(B1959="","",DATE(YEAR(B1959),MONTH(B1959),1))</f>
        <v/>
      </c>
      <c r="N1959" s="86">
        <f>IF(OR(B1959="",D1959=""),"","CNT-"&amp;TEXT(ROW()-5,"00000"))</f>
        <v/>
      </c>
      <c r="O1959" s="86">
        <f>IF(P1959="","",D1959&amp;"|"&amp;P1959)</f>
        <v/>
      </c>
      <c r="P1959" s="86">
        <f>IF(OR(D1959="",F1959=""),"",COUNTIFS($D$6:D1959,D1959,$F$6:F1959,"&lt;&gt;"))</f>
        <v/>
      </c>
    </row>
    <row r="1960" ht="20" customHeight="1">
      <c r="B1960" s="93" t="n"/>
      <c r="C1960" s="94">
        <f>IF(B1960="","",WEEKNUM(B1960,21))</f>
        <v/>
      </c>
      <c r="D1960" s="95" t="n"/>
      <c r="E1960" s="86">
        <f>IF(D1960="","",IFERROR(INDEX(Eng_Item,MATCH(D1960,Eng_Label,0)),"not in list"))</f>
        <v/>
      </c>
      <c r="F1960" s="96" t="n"/>
      <c r="G1960" s="87">
        <f>IF(OR(P1960="",N(P1960)&lt;=1),"",INDEX($F$6:$F$3005,MATCH(D1960&amp;"|"&amp;(P1960-1),$O$6:$O$3005,0)))</f>
        <v/>
      </c>
      <c r="H1960" s="87">
        <f>IF(G1960="","",MAX(0,G1960-F1960))</f>
        <v/>
      </c>
      <c r="I1960" s="95" t="n"/>
      <c r="J1960" s="87">
        <f>IF(D1960="","",IFERROR(INDEX(Eng_PAR,MATCH(D1960,Eng_Label,0)),""))</f>
        <v/>
      </c>
      <c r="K1960" s="97">
        <f>IF(OR(F1960="",J1960=""),"",F1960-J1960)</f>
        <v/>
      </c>
      <c r="L1960" s="86">
        <f>IF(OR(F1960="",J1960="",N(J1960)=0),"",IF(F1960/J1960&lt;=cfg_Crit,"CRITICAL",IF(F1960/J1960&lt;=cfg_Low,"LOW","OK")))</f>
        <v/>
      </c>
      <c r="M1960" s="98">
        <f>IF(B1960="","",DATE(YEAR(B1960),MONTH(B1960),1))</f>
        <v/>
      </c>
      <c r="N1960" s="86">
        <f>IF(OR(B1960="",D1960=""),"","CNT-"&amp;TEXT(ROW()-5,"00000"))</f>
        <v/>
      </c>
      <c r="O1960" s="86">
        <f>IF(P1960="","",D1960&amp;"|"&amp;P1960)</f>
        <v/>
      </c>
      <c r="P1960" s="86">
        <f>IF(OR(D1960="",F1960=""),"",COUNTIFS($D$6:D1960,D1960,$F$6:F1960,"&lt;&gt;"))</f>
        <v/>
      </c>
    </row>
    <row r="1961" ht="20" customHeight="1">
      <c r="B1961" s="93" t="n"/>
      <c r="C1961" s="94">
        <f>IF(B1961="","",WEEKNUM(B1961,21))</f>
        <v/>
      </c>
      <c r="D1961" s="95" t="n"/>
      <c r="E1961" s="86">
        <f>IF(D1961="","",IFERROR(INDEX(Eng_Item,MATCH(D1961,Eng_Label,0)),"not in list"))</f>
        <v/>
      </c>
      <c r="F1961" s="96" t="n"/>
      <c r="G1961" s="87">
        <f>IF(OR(P1961="",N(P1961)&lt;=1),"",INDEX($F$6:$F$3005,MATCH(D1961&amp;"|"&amp;(P1961-1),$O$6:$O$3005,0)))</f>
        <v/>
      </c>
      <c r="H1961" s="87">
        <f>IF(G1961="","",MAX(0,G1961-F1961))</f>
        <v/>
      </c>
      <c r="I1961" s="95" t="n"/>
      <c r="J1961" s="87">
        <f>IF(D1961="","",IFERROR(INDEX(Eng_PAR,MATCH(D1961,Eng_Label,0)),""))</f>
        <v/>
      </c>
      <c r="K1961" s="97">
        <f>IF(OR(F1961="",J1961=""),"",F1961-J1961)</f>
        <v/>
      </c>
      <c r="L1961" s="86">
        <f>IF(OR(F1961="",J1961="",N(J1961)=0),"",IF(F1961/J1961&lt;=cfg_Crit,"CRITICAL",IF(F1961/J1961&lt;=cfg_Low,"LOW","OK")))</f>
        <v/>
      </c>
      <c r="M1961" s="98">
        <f>IF(B1961="","",DATE(YEAR(B1961),MONTH(B1961),1))</f>
        <v/>
      </c>
      <c r="N1961" s="86">
        <f>IF(OR(B1961="",D1961=""),"","CNT-"&amp;TEXT(ROW()-5,"00000"))</f>
        <v/>
      </c>
      <c r="O1961" s="86">
        <f>IF(P1961="","",D1961&amp;"|"&amp;P1961)</f>
        <v/>
      </c>
      <c r="P1961" s="86">
        <f>IF(OR(D1961="",F1961=""),"",COUNTIFS($D$6:D1961,D1961,$F$6:F1961,"&lt;&gt;"))</f>
        <v/>
      </c>
    </row>
    <row r="1962" ht="20" customHeight="1">
      <c r="B1962" s="93" t="n"/>
      <c r="C1962" s="94">
        <f>IF(B1962="","",WEEKNUM(B1962,21))</f>
        <v/>
      </c>
      <c r="D1962" s="95" t="n"/>
      <c r="E1962" s="86">
        <f>IF(D1962="","",IFERROR(INDEX(Eng_Item,MATCH(D1962,Eng_Label,0)),"not in list"))</f>
        <v/>
      </c>
      <c r="F1962" s="96" t="n"/>
      <c r="G1962" s="87">
        <f>IF(OR(P1962="",N(P1962)&lt;=1),"",INDEX($F$6:$F$3005,MATCH(D1962&amp;"|"&amp;(P1962-1),$O$6:$O$3005,0)))</f>
        <v/>
      </c>
      <c r="H1962" s="87">
        <f>IF(G1962="","",MAX(0,G1962-F1962))</f>
        <v/>
      </c>
      <c r="I1962" s="95" t="n"/>
      <c r="J1962" s="87">
        <f>IF(D1962="","",IFERROR(INDEX(Eng_PAR,MATCH(D1962,Eng_Label,0)),""))</f>
        <v/>
      </c>
      <c r="K1962" s="97">
        <f>IF(OR(F1962="",J1962=""),"",F1962-J1962)</f>
        <v/>
      </c>
      <c r="L1962" s="86">
        <f>IF(OR(F1962="",J1962="",N(J1962)=0),"",IF(F1962/J1962&lt;=cfg_Crit,"CRITICAL",IF(F1962/J1962&lt;=cfg_Low,"LOW","OK")))</f>
        <v/>
      </c>
      <c r="M1962" s="98">
        <f>IF(B1962="","",DATE(YEAR(B1962),MONTH(B1962),1))</f>
        <v/>
      </c>
      <c r="N1962" s="86">
        <f>IF(OR(B1962="",D1962=""),"","CNT-"&amp;TEXT(ROW()-5,"00000"))</f>
        <v/>
      </c>
      <c r="O1962" s="86">
        <f>IF(P1962="","",D1962&amp;"|"&amp;P1962)</f>
        <v/>
      </c>
      <c r="P1962" s="86">
        <f>IF(OR(D1962="",F1962=""),"",COUNTIFS($D$6:D1962,D1962,$F$6:F1962,"&lt;&gt;"))</f>
        <v/>
      </c>
    </row>
    <row r="1963" ht="20" customHeight="1">
      <c r="B1963" s="93" t="n"/>
      <c r="C1963" s="94">
        <f>IF(B1963="","",WEEKNUM(B1963,21))</f>
        <v/>
      </c>
      <c r="D1963" s="95" t="n"/>
      <c r="E1963" s="86">
        <f>IF(D1963="","",IFERROR(INDEX(Eng_Item,MATCH(D1963,Eng_Label,0)),"not in list"))</f>
        <v/>
      </c>
      <c r="F1963" s="96" t="n"/>
      <c r="G1963" s="87">
        <f>IF(OR(P1963="",N(P1963)&lt;=1),"",INDEX($F$6:$F$3005,MATCH(D1963&amp;"|"&amp;(P1963-1),$O$6:$O$3005,0)))</f>
        <v/>
      </c>
      <c r="H1963" s="87">
        <f>IF(G1963="","",MAX(0,G1963-F1963))</f>
        <v/>
      </c>
      <c r="I1963" s="95" t="n"/>
      <c r="J1963" s="87">
        <f>IF(D1963="","",IFERROR(INDEX(Eng_PAR,MATCH(D1963,Eng_Label,0)),""))</f>
        <v/>
      </c>
      <c r="K1963" s="97">
        <f>IF(OR(F1963="",J1963=""),"",F1963-J1963)</f>
        <v/>
      </c>
      <c r="L1963" s="86">
        <f>IF(OR(F1963="",J1963="",N(J1963)=0),"",IF(F1963/J1963&lt;=cfg_Crit,"CRITICAL",IF(F1963/J1963&lt;=cfg_Low,"LOW","OK")))</f>
        <v/>
      </c>
      <c r="M1963" s="98">
        <f>IF(B1963="","",DATE(YEAR(B1963),MONTH(B1963),1))</f>
        <v/>
      </c>
      <c r="N1963" s="86">
        <f>IF(OR(B1963="",D1963=""),"","CNT-"&amp;TEXT(ROW()-5,"00000"))</f>
        <v/>
      </c>
      <c r="O1963" s="86">
        <f>IF(P1963="","",D1963&amp;"|"&amp;P1963)</f>
        <v/>
      </c>
      <c r="P1963" s="86">
        <f>IF(OR(D1963="",F1963=""),"",COUNTIFS($D$6:D1963,D1963,$F$6:F1963,"&lt;&gt;"))</f>
        <v/>
      </c>
    </row>
    <row r="1964" ht="20" customHeight="1">
      <c r="B1964" s="93" t="n"/>
      <c r="C1964" s="94">
        <f>IF(B1964="","",WEEKNUM(B1964,21))</f>
        <v/>
      </c>
      <c r="D1964" s="95" t="n"/>
      <c r="E1964" s="86">
        <f>IF(D1964="","",IFERROR(INDEX(Eng_Item,MATCH(D1964,Eng_Label,0)),"not in list"))</f>
        <v/>
      </c>
      <c r="F1964" s="96" t="n"/>
      <c r="G1964" s="87">
        <f>IF(OR(P1964="",N(P1964)&lt;=1),"",INDEX($F$6:$F$3005,MATCH(D1964&amp;"|"&amp;(P1964-1),$O$6:$O$3005,0)))</f>
        <v/>
      </c>
      <c r="H1964" s="87">
        <f>IF(G1964="","",MAX(0,G1964-F1964))</f>
        <v/>
      </c>
      <c r="I1964" s="95" t="n"/>
      <c r="J1964" s="87">
        <f>IF(D1964="","",IFERROR(INDEX(Eng_PAR,MATCH(D1964,Eng_Label,0)),""))</f>
        <v/>
      </c>
      <c r="K1964" s="97">
        <f>IF(OR(F1964="",J1964=""),"",F1964-J1964)</f>
        <v/>
      </c>
      <c r="L1964" s="86">
        <f>IF(OR(F1964="",J1964="",N(J1964)=0),"",IF(F1964/J1964&lt;=cfg_Crit,"CRITICAL",IF(F1964/J1964&lt;=cfg_Low,"LOW","OK")))</f>
        <v/>
      </c>
      <c r="M1964" s="98">
        <f>IF(B1964="","",DATE(YEAR(B1964),MONTH(B1964),1))</f>
        <v/>
      </c>
      <c r="N1964" s="86">
        <f>IF(OR(B1964="",D1964=""),"","CNT-"&amp;TEXT(ROW()-5,"00000"))</f>
        <v/>
      </c>
      <c r="O1964" s="86">
        <f>IF(P1964="","",D1964&amp;"|"&amp;P1964)</f>
        <v/>
      </c>
      <c r="P1964" s="86">
        <f>IF(OR(D1964="",F1964=""),"",COUNTIFS($D$6:D1964,D1964,$F$6:F1964,"&lt;&gt;"))</f>
        <v/>
      </c>
    </row>
    <row r="1965" ht="20" customHeight="1">
      <c r="B1965" s="93" t="n"/>
      <c r="C1965" s="94">
        <f>IF(B1965="","",WEEKNUM(B1965,21))</f>
        <v/>
      </c>
      <c r="D1965" s="95" t="n"/>
      <c r="E1965" s="86">
        <f>IF(D1965="","",IFERROR(INDEX(Eng_Item,MATCH(D1965,Eng_Label,0)),"not in list"))</f>
        <v/>
      </c>
      <c r="F1965" s="96" t="n"/>
      <c r="G1965" s="87">
        <f>IF(OR(P1965="",N(P1965)&lt;=1),"",INDEX($F$6:$F$3005,MATCH(D1965&amp;"|"&amp;(P1965-1),$O$6:$O$3005,0)))</f>
        <v/>
      </c>
      <c r="H1965" s="87">
        <f>IF(G1965="","",MAX(0,G1965-F1965))</f>
        <v/>
      </c>
      <c r="I1965" s="95" t="n"/>
      <c r="J1965" s="87">
        <f>IF(D1965="","",IFERROR(INDEX(Eng_PAR,MATCH(D1965,Eng_Label,0)),""))</f>
        <v/>
      </c>
      <c r="K1965" s="97">
        <f>IF(OR(F1965="",J1965=""),"",F1965-J1965)</f>
        <v/>
      </c>
      <c r="L1965" s="86">
        <f>IF(OR(F1965="",J1965="",N(J1965)=0),"",IF(F1965/J1965&lt;=cfg_Crit,"CRITICAL",IF(F1965/J1965&lt;=cfg_Low,"LOW","OK")))</f>
        <v/>
      </c>
      <c r="M1965" s="98">
        <f>IF(B1965="","",DATE(YEAR(B1965),MONTH(B1965),1))</f>
        <v/>
      </c>
      <c r="N1965" s="86">
        <f>IF(OR(B1965="",D1965=""),"","CNT-"&amp;TEXT(ROW()-5,"00000"))</f>
        <v/>
      </c>
      <c r="O1965" s="86">
        <f>IF(P1965="","",D1965&amp;"|"&amp;P1965)</f>
        <v/>
      </c>
      <c r="P1965" s="86">
        <f>IF(OR(D1965="",F1965=""),"",COUNTIFS($D$6:D1965,D1965,$F$6:F1965,"&lt;&gt;"))</f>
        <v/>
      </c>
    </row>
    <row r="1966" ht="20" customHeight="1">
      <c r="B1966" s="93" t="n"/>
      <c r="C1966" s="94">
        <f>IF(B1966="","",WEEKNUM(B1966,21))</f>
        <v/>
      </c>
      <c r="D1966" s="95" t="n"/>
      <c r="E1966" s="86">
        <f>IF(D1966="","",IFERROR(INDEX(Eng_Item,MATCH(D1966,Eng_Label,0)),"not in list"))</f>
        <v/>
      </c>
      <c r="F1966" s="96" t="n"/>
      <c r="G1966" s="87">
        <f>IF(OR(P1966="",N(P1966)&lt;=1),"",INDEX($F$6:$F$3005,MATCH(D1966&amp;"|"&amp;(P1966-1),$O$6:$O$3005,0)))</f>
        <v/>
      </c>
      <c r="H1966" s="87">
        <f>IF(G1966="","",MAX(0,G1966-F1966))</f>
        <v/>
      </c>
      <c r="I1966" s="95" t="n"/>
      <c r="J1966" s="87">
        <f>IF(D1966="","",IFERROR(INDEX(Eng_PAR,MATCH(D1966,Eng_Label,0)),""))</f>
        <v/>
      </c>
      <c r="K1966" s="97">
        <f>IF(OR(F1966="",J1966=""),"",F1966-J1966)</f>
        <v/>
      </c>
      <c r="L1966" s="86">
        <f>IF(OR(F1966="",J1966="",N(J1966)=0),"",IF(F1966/J1966&lt;=cfg_Crit,"CRITICAL",IF(F1966/J1966&lt;=cfg_Low,"LOW","OK")))</f>
        <v/>
      </c>
      <c r="M1966" s="98">
        <f>IF(B1966="","",DATE(YEAR(B1966),MONTH(B1966),1))</f>
        <v/>
      </c>
      <c r="N1966" s="86">
        <f>IF(OR(B1966="",D1966=""),"","CNT-"&amp;TEXT(ROW()-5,"00000"))</f>
        <v/>
      </c>
      <c r="O1966" s="86">
        <f>IF(P1966="","",D1966&amp;"|"&amp;P1966)</f>
        <v/>
      </c>
      <c r="P1966" s="86">
        <f>IF(OR(D1966="",F1966=""),"",COUNTIFS($D$6:D1966,D1966,$F$6:F1966,"&lt;&gt;"))</f>
        <v/>
      </c>
    </row>
    <row r="1967" ht="20" customHeight="1">
      <c r="B1967" s="93" t="n"/>
      <c r="C1967" s="94">
        <f>IF(B1967="","",WEEKNUM(B1967,21))</f>
        <v/>
      </c>
      <c r="D1967" s="95" t="n"/>
      <c r="E1967" s="86">
        <f>IF(D1967="","",IFERROR(INDEX(Eng_Item,MATCH(D1967,Eng_Label,0)),"not in list"))</f>
        <v/>
      </c>
      <c r="F1967" s="96" t="n"/>
      <c r="G1967" s="87">
        <f>IF(OR(P1967="",N(P1967)&lt;=1),"",INDEX($F$6:$F$3005,MATCH(D1967&amp;"|"&amp;(P1967-1),$O$6:$O$3005,0)))</f>
        <v/>
      </c>
      <c r="H1967" s="87">
        <f>IF(G1967="","",MAX(0,G1967-F1967))</f>
        <v/>
      </c>
      <c r="I1967" s="95" t="n"/>
      <c r="J1967" s="87">
        <f>IF(D1967="","",IFERROR(INDEX(Eng_PAR,MATCH(D1967,Eng_Label,0)),""))</f>
        <v/>
      </c>
      <c r="K1967" s="97">
        <f>IF(OR(F1967="",J1967=""),"",F1967-J1967)</f>
        <v/>
      </c>
      <c r="L1967" s="86">
        <f>IF(OR(F1967="",J1967="",N(J1967)=0),"",IF(F1967/J1967&lt;=cfg_Crit,"CRITICAL",IF(F1967/J1967&lt;=cfg_Low,"LOW","OK")))</f>
        <v/>
      </c>
      <c r="M1967" s="98">
        <f>IF(B1967="","",DATE(YEAR(B1967),MONTH(B1967),1))</f>
        <v/>
      </c>
      <c r="N1967" s="86">
        <f>IF(OR(B1967="",D1967=""),"","CNT-"&amp;TEXT(ROW()-5,"00000"))</f>
        <v/>
      </c>
      <c r="O1967" s="86">
        <f>IF(P1967="","",D1967&amp;"|"&amp;P1967)</f>
        <v/>
      </c>
      <c r="P1967" s="86">
        <f>IF(OR(D1967="",F1967=""),"",COUNTIFS($D$6:D1967,D1967,$F$6:F1967,"&lt;&gt;"))</f>
        <v/>
      </c>
    </row>
    <row r="1968" ht="20" customHeight="1">
      <c r="B1968" s="93" t="n"/>
      <c r="C1968" s="94">
        <f>IF(B1968="","",WEEKNUM(B1968,21))</f>
        <v/>
      </c>
      <c r="D1968" s="95" t="n"/>
      <c r="E1968" s="86">
        <f>IF(D1968="","",IFERROR(INDEX(Eng_Item,MATCH(D1968,Eng_Label,0)),"not in list"))</f>
        <v/>
      </c>
      <c r="F1968" s="96" t="n"/>
      <c r="G1968" s="87">
        <f>IF(OR(P1968="",N(P1968)&lt;=1),"",INDEX($F$6:$F$3005,MATCH(D1968&amp;"|"&amp;(P1968-1),$O$6:$O$3005,0)))</f>
        <v/>
      </c>
      <c r="H1968" s="87">
        <f>IF(G1968="","",MAX(0,G1968-F1968))</f>
        <v/>
      </c>
      <c r="I1968" s="95" t="n"/>
      <c r="J1968" s="87">
        <f>IF(D1968="","",IFERROR(INDEX(Eng_PAR,MATCH(D1968,Eng_Label,0)),""))</f>
        <v/>
      </c>
      <c r="K1968" s="97">
        <f>IF(OR(F1968="",J1968=""),"",F1968-J1968)</f>
        <v/>
      </c>
      <c r="L1968" s="86">
        <f>IF(OR(F1968="",J1968="",N(J1968)=0),"",IF(F1968/J1968&lt;=cfg_Crit,"CRITICAL",IF(F1968/J1968&lt;=cfg_Low,"LOW","OK")))</f>
        <v/>
      </c>
      <c r="M1968" s="98">
        <f>IF(B1968="","",DATE(YEAR(B1968),MONTH(B1968),1))</f>
        <v/>
      </c>
      <c r="N1968" s="86">
        <f>IF(OR(B1968="",D1968=""),"","CNT-"&amp;TEXT(ROW()-5,"00000"))</f>
        <v/>
      </c>
      <c r="O1968" s="86">
        <f>IF(P1968="","",D1968&amp;"|"&amp;P1968)</f>
        <v/>
      </c>
      <c r="P1968" s="86">
        <f>IF(OR(D1968="",F1968=""),"",COUNTIFS($D$6:D1968,D1968,$F$6:F1968,"&lt;&gt;"))</f>
        <v/>
      </c>
    </row>
    <row r="1969" ht="20" customHeight="1">
      <c r="B1969" s="93" t="n"/>
      <c r="C1969" s="94">
        <f>IF(B1969="","",WEEKNUM(B1969,21))</f>
        <v/>
      </c>
      <c r="D1969" s="95" t="n"/>
      <c r="E1969" s="86">
        <f>IF(D1969="","",IFERROR(INDEX(Eng_Item,MATCH(D1969,Eng_Label,0)),"not in list"))</f>
        <v/>
      </c>
      <c r="F1969" s="96" t="n"/>
      <c r="G1969" s="87">
        <f>IF(OR(P1969="",N(P1969)&lt;=1),"",INDEX($F$6:$F$3005,MATCH(D1969&amp;"|"&amp;(P1969-1),$O$6:$O$3005,0)))</f>
        <v/>
      </c>
      <c r="H1969" s="87">
        <f>IF(G1969="","",MAX(0,G1969-F1969))</f>
        <v/>
      </c>
      <c r="I1969" s="95" t="n"/>
      <c r="J1969" s="87">
        <f>IF(D1969="","",IFERROR(INDEX(Eng_PAR,MATCH(D1969,Eng_Label,0)),""))</f>
        <v/>
      </c>
      <c r="K1969" s="97">
        <f>IF(OR(F1969="",J1969=""),"",F1969-J1969)</f>
        <v/>
      </c>
      <c r="L1969" s="86">
        <f>IF(OR(F1969="",J1969="",N(J1969)=0),"",IF(F1969/J1969&lt;=cfg_Crit,"CRITICAL",IF(F1969/J1969&lt;=cfg_Low,"LOW","OK")))</f>
        <v/>
      </c>
      <c r="M1969" s="98">
        <f>IF(B1969="","",DATE(YEAR(B1969),MONTH(B1969),1))</f>
        <v/>
      </c>
      <c r="N1969" s="86">
        <f>IF(OR(B1969="",D1969=""),"","CNT-"&amp;TEXT(ROW()-5,"00000"))</f>
        <v/>
      </c>
      <c r="O1969" s="86">
        <f>IF(P1969="","",D1969&amp;"|"&amp;P1969)</f>
        <v/>
      </c>
      <c r="P1969" s="86">
        <f>IF(OR(D1969="",F1969=""),"",COUNTIFS($D$6:D1969,D1969,$F$6:F1969,"&lt;&gt;"))</f>
        <v/>
      </c>
    </row>
    <row r="1970" ht="20" customHeight="1">
      <c r="B1970" s="93" t="n"/>
      <c r="C1970" s="94">
        <f>IF(B1970="","",WEEKNUM(B1970,21))</f>
        <v/>
      </c>
      <c r="D1970" s="95" t="n"/>
      <c r="E1970" s="86">
        <f>IF(D1970="","",IFERROR(INDEX(Eng_Item,MATCH(D1970,Eng_Label,0)),"not in list"))</f>
        <v/>
      </c>
      <c r="F1970" s="96" t="n"/>
      <c r="G1970" s="87">
        <f>IF(OR(P1970="",N(P1970)&lt;=1),"",INDEX($F$6:$F$3005,MATCH(D1970&amp;"|"&amp;(P1970-1),$O$6:$O$3005,0)))</f>
        <v/>
      </c>
      <c r="H1970" s="87">
        <f>IF(G1970="","",MAX(0,G1970-F1970))</f>
        <v/>
      </c>
      <c r="I1970" s="95" t="n"/>
      <c r="J1970" s="87">
        <f>IF(D1970="","",IFERROR(INDEX(Eng_PAR,MATCH(D1970,Eng_Label,0)),""))</f>
        <v/>
      </c>
      <c r="K1970" s="97">
        <f>IF(OR(F1970="",J1970=""),"",F1970-J1970)</f>
        <v/>
      </c>
      <c r="L1970" s="86">
        <f>IF(OR(F1970="",J1970="",N(J1970)=0),"",IF(F1970/J1970&lt;=cfg_Crit,"CRITICAL",IF(F1970/J1970&lt;=cfg_Low,"LOW","OK")))</f>
        <v/>
      </c>
      <c r="M1970" s="98">
        <f>IF(B1970="","",DATE(YEAR(B1970),MONTH(B1970),1))</f>
        <v/>
      </c>
      <c r="N1970" s="86">
        <f>IF(OR(B1970="",D1970=""),"","CNT-"&amp;TEXT(ROW()-5,"00000"))</f>
        <v/>
      </c>
      <c r="O1970" s="86">
        <f>IF(P1970="","",D1970&amp;"|"&amp;P1970)</f>
        <v/>
      </c>
      <c r="P1970" s="86">
        <f>IF(OR(D1970="",F1970=""),"",COUNTIFS($D$6:D1970,D1970,$F$6:F1970,"&lt;&gt;"))</f>
        <v/>
      </c>
    </row>
    <row r="1971" ht="20" customHeight="1">
      <c r="B1971" s="93" t="n"/>
      <c r="C1971" s="94">
        <f>IF(B1971="","",WEEKNUM(B1971,21))</f>
        <v/>
      </c>
      <c r="D1971" s="95" t="n"/>
      <c r="E1971" s="86">
        <f>IF(D1971="","",IFERROR(INDEX(Eng_Item,MATCH(D1971,Eng_Label,0)),"not in list"))</f>
        <v/>
      </c>
      <c r="F1971" s="96" t="n"/>
      <c r="G1971" s="87">
        <f>IF(OR(P1971="",N(P1971)&lt;=1),"",INDEX($F$6:$F$3005,MATCH(D1971&amp;"|"&amp;(P1971-1),$O$6:$O$3005,0)))</f>
        <v/>
      </c>
      <c r="H1971" s="87">
        <f>IF(G1971="","",MAX(0,G1971-F1971))</f>
        <v/>
      </c>
      <c r="I1971" s="95" t="n"/>
      <c r="J1971" s="87">
        <f>IF(D1971="","",IFERROR(INDEX(Eng_PAR,MATCH(D1971,Eng_Label,0)),""))</f>
        <v/>
      </c>
      <c r="K1971" s="97">
        <f>IF(OR(F1971="",J1971=""),"",F1971-J1971)</f>
        <v/>
      </c>
      <c r="L1971" s="86">
        <f>IF(OR(F1971="",J1971="",N(J1971)=0),"",IF(F1971/J1971&lt;=cfg_Crit,"CRITICAL",IF(F1971/J1971&lt;=cfg_Low,"LOW","OK")))</f>
        <v/>
      </c>
      <c r="M1971" s="98">
        <f>IF(B1971="","",DATE(YEAR(B1971),MONTH(B1971),1))</f>
        <v/>
      </c>
      <c r="N1971" s="86">
        <f>IF(OR(B1971="",D1971=""),"","CNT-"&amp;TEXT(ROW()-5,"00000"))</f>
        <v/>
      </c>
      <c r="O1971" s="86">
        <f>IF(P1971="","",D1971&amp;"|"&amp;P1971)</f>
        <v/>
      </c>
      <c r="P1971" s="86">
        <f>IF(OR(D1971="",F1971=""),"",COUNTIFS($D$6:D1971,D1971,$F$6:F1971,"&lt;&gt;"))</f>
        <v/>
      </c>
    </row>
    <row r="1972" ht="20" customHeight="1">
      <c r="B1972" s="93" t="n"/>
      <c r="C1972" s="94">
        <f>IF(B1972="","",WEEKNUM(B1972,21))</f>
        <v/>
      </c>
      <c r="D1972" s="95" t="n"/>
      <c r="E1972" s="86">
        <f>IF(D1972="","",IFERROR(INDEX(Eng_Item,MATCH(D1972,Eng_Label,0)),"not in list"))</f>
        <v/>
      </c>
      <c r="F1972" s="96" t="n"/>
      <c r="G1972" s="87">
        <f>IF(OR(P1972="",N(P1972)&lt;=1),"",INDEX($F$6:$F$3005,MATCH(D1972&amp;"|"&amp;(P1972-1),$O$6:$O$3005,0)))</f>
        <v/>
      </c>
      <c r="H1972" s="87">
        <f>IF(G1972="","",MAX(0,G1972-F1972))</f>
        <v/>
      </c>
      <c r="I1972" s="95" t="n"/>
      <c r="J1972" s="87">
        <f>IF(D1972="","",IFERROR(INDEX(Eng_PAR,MATCH(D1972,Eng_Label,0)),""))</f>
        <v/>
      </c>
      <c r="K1972" s="97">
        <f>IF(OR(F1972="",J1972=""),"",F1972-J1972)</f>
        <v/>
      </c>
      <c r="L1972" s="86">
        <f>IF(OR(F1972="",J1972="",N(J1972)=0),"",IF(F1972/J1972&lt;=cfg_Crit,"CRITICAL",IF(F1972/J1972&lt;=cfg_Low,"LOW","OK")))</f>
        <v/>
      </c>
      <c r="M1972" s="98">
        <f>IF(B1972="","",DATE(YEAR(B1972),MONTH(B1972),1))</f>
        <v/>
      </c>
      <c r="N1972" s="86">
        <f>IF(OR(B1972="",D1972=""),"","CNT-"&amp;TEXT(ROW()-5,"00000"))</f>
        <v/>
      </c>
      <c r="O1972" s="86">
        <f>IF(P1972="","",D1972&amp;"|"&amp;P1972)</f>
        <v/>
      </c>
      <c r="P1972" s="86">
        <f>IF(OR(D1972="",F1972=""),"",COUNTIFS($D$6:D1972,D1972,$F$6:F1972,"&lt;&gt;"))</f>
        <v/>
      </c>
    </row>
    <row r="1973" ht="20" customHeight="1">
      <c r="B1973" s="93" t="n"/>
      <c r="C1973" s="94">
        <f>IF(B1973="","",WEEKNUM(B1973,21))</f>
        <v/>
      </c>
      <c r="D1973" s="95" t="n"/>
      <c r="E1973" s="86">
        <f>IF(D1973="","",IFERROR(INDEX(Eng_Item,MATCH(D1973,Eng_Label,0)),"not in list"))</f>
        <v/>
      </c>
      <c r="F1973" s="96" t="n"/>
      <c r="G1973" s="87">
        <f>IF(OR(P1973="",N(P1973)&lt;=1),"",INDEX($F$6:$F$3005,MATCH(D1973&amp;"|"&amp;(P1973-1),$O$6:$O$3005,0)))</f>
        <v/>
      </c>
      <c r="H1973" s="87">
        <f>IF(G1973="","",MAX(0,G1973-F1973))</f>
        <v/>
      </c>
      <c r="I1973" s="95" t="n"/>
      <c r="J1973" s="87">
        <f>IF(D1973="","",IFERROR(INDEX(Eng_PAR,MATCH(D1973,Eng_Label,0)),""))</f>
        <v/>
      </c>
      <c r="K1973" s="97">
        <f>IF(OR(F1973="",J1973=""),"",F1973-J1973)</f>
        <v/>
      </c>
      <c r="L1973" s="86">
        <f>IF(OR(F1973="",J1973="",N(J1973)=0),"",IF(F1973/J1973&lt;=cfg_Crit,"CRITICAL",IF(F1973/J1973&lt;=cfg_Low,"LOW","OK")))</f>
        <v/>
      </c>
      <c r="M1973" s="98">
        <f>IF(B1973="","",DATE(YEAR(B1973),MONTH(B1973),1))</f>
        <v/>
      </c>
      <c r="N1973" s="86">
        <f>IF(OR(B1973="",D1973=""),"","CNT-"&amp;TEXT(ROW()-5,"00000"))</f>
        <v/>
      </c>
      <c r="O1973" s="86">
        <f>IF(P1973="","",D1973&amp;"|"&amp;P1973)</f>
        <v/>
      </c>
      <c r="P1973" s="86">
        <f>IF(OR(D1973="",F1973=""),"",COUNTIFS($D$6:D1973,D1973,$F$6:F1973,"&lt;&gt;"))</f>
        <v/>
      </c>
    </row>
    <row r="1974" ht="20" customHeight="1">
      <c r="B1974" s="93" t="n"/>
      <c r="C1974" s="94">
        <f>IF(B1974="","",WEEKNUM(B1974,21))</f>
        <v/>
      </c>
      <c r="D1974" s="95" t="n"/>
      <c r="E1974" s="86">
        <f>IF(D1974="","",IFERROR(INDEX(Eng_Item,MATCH(D1974,Eng_Label,0)),"not in list"))</f>
        <v/>
      </c>
      <c r="F1974" s="96" t="n"/>
      <c r="G1974" s="87">
        <f>IF(OR(P1974="",N(P1974)&lt;=1),"",INDEX($F$6:$F$3005,MATCH(D1974&amp;"|"&amp;(P1974-1),$O$6:$O$3005,0)))</f>
        <v/>
      </c>
      <c r="H1974" s="87">
        <f>IF(G1974="","",MAX(0,G1974-F1974))</f>
        <v/>
      </c>
      <c r="I1974" s="95" t="n"/>
      <c r="J1974" s="87">
        <f>IF(D1974="","",IFERROR(INDEX(Eng_PAR,MATCH(D1974,Eng_Label,0)),""))</f>
        <v/>
      </c>
      <c r="K1974" s="97">
        <f>IF(OR(F1974="",J1974=""),"",F1974-J1974)</f>
        <v/>
      </c>
      <c r="L1974" s="86">
        <f>IF(OR(F1974="",J1974="",N(J1974)=0),"",IF(F1974/J1974&lt;=cfg_Crit,"CRITICAL",IF(F1974/J1974&lt;=cfg_Low,"LOW","OK")))</f>
        <v/>
      </c>
      <c r="M1974" s="98">
        <f>IF(B1974="","",DATE(YEAR(B1974),MONTH(B1974),1))</f>
        <v/>
      </c>
      <c r="N1974" s="86">
        <f>IF(OR(B1974="",D1974=""),"","CNT-"&amp;TEXT(ROW()-5,"00000"))</f>
        <v/>
      </c>
      <c r="O1974" s="86">
        <f>IF(P1974="","",D1974&amp;"|"&amp;P1974)</f>
        <v/>
      </c>
      <c r="P1974" s="86">
        <f>IF(OR(D1974="",F1974=""),"",COUNTIFS($D$6:D1974,D1974,$F$6:F1974,"&lt;&gt;"))</f>
        <v/>
      </c>
    </row>
    <row r="1975" ht="20" customHeight="1">
      <c r="B1975" s="93" t="n"/>
      <c r="C1975" s="94">
        <f>IF(B1975="","",WEEKNUM(B1975,21))</f>
        <v/>
      </c>
      <c r="D1975" s="95" t="n"/>
      <c r="E1975" s="86">
        <f>IF(D1975="","",IFERROR(INDEX(Eng_Item,MATCH(D1975,Eng_Label,0)),"not in list"))</f>
        <v/>
      </c>
      <c r="F1975" s="96" t="n"/>
      <c r="G1975" s="87">
        <f>IF(OR(P1975="",N(P1975)&lt;=1),"",INDEX($F$6:$F$3005,MATCH(D1975&amp;"|"&amp;(P1975-1),$O$6:$O$3005,0)))</f>
        <v/>
      </c>
      <c r="H1975" s="87">
        <f>IF(G1975="","",MAX(0,G1975-F1975))</f>
        <v/>
      </c>
      <c r="I1975" s="95" t="n"/>
      <c r="J1975" s="87">
        <f>IF(D1975="","",IFERROR(INDEX(Eng_PAR,MATCH(D1975,Eng_Label,0)),""))</f>
        <v/>
      </c>
      <c r="K1975" s="97">
        <f>IF(OR(F1975="",J1975=""),"",F1975-J1975)</f>
        <v/>
      </c>
      <c r="L1975" s="86">
        <f>IF(OR(F1975="",J1975="",N(J1975)=0),"",IF(F1975/J1975&lt;=cfg_Crit,"CRITICAL",IF(F1975/J1975&lt;=cfg_Low,"LOW","OK")))</f>
        <v/>
      </c>
      <c r="M1975" s="98">
        <f>IF(B1975="","",DATE(YEAR(B1975),MONTH(B1975),1))</f>
        <v/>
      </c>
      <c r="N1975" s="86">
        <f>IF(OR(B1975="",D1975=""),"","CNT-"&amp;TEXT(ROW()-5,"00000"))</f>
        <v/>
      </c>
      <c r="O1975" s="86">
        <f>IF(P1975="","",D1975&amp;"|"&amp;P1975)</f>
        <v/>
      </c>
      <c r="P1975" s="86">
        <f>IF(OR(D1975="",F1975=""),"",COUNTIFS($D$6:D1975,D1975,$F$6:F1975,"&lt;&gt;"))</f>
        <v/>
      </c>
    </row>
    <row r="1976" ht="20" customHeight="1">
      <c r="B1976" s="93" t="n"/>
      <c r="C1976" s="94">
        <f>IF(B1976="","",WEEKNUM(B1976,21))</f>
        <v/>
      </c>
      <c r="D1976" s="95" t="n"/>
      <c r="E1976" s="86">
        <f>IF(D1976="","",IFERROR(INDEX(Eng_Item,MATCH(D1976,Eng_Label,0)),"not in list"))</f>
        <v/>
      </c>
      <c r="F1976" s="96" t="n"/>
      <c r="G1976" s="87">
        <f>IF(OR(P1976="",N(P1976)&lt;=1),"",INDEX($F$6:$F$3005,MATCH(D1976&amp;"|"&amp;(P1976-1),$O$6:$O$3005,0)))</f>
        <v/>
      </c>
      <c r="H1976" s="87">
        <f>IF(G1976="","",MAX(0,G1976-F1976))</f>
        <v/>
      </c>
      <c r="I1976" s="95" t="n"/>
      <c r="J1976" s="87">
        <f>IF(D1976="","",IFERROR(INDEX(Eng_PAR,MATCH(D1976,Eng_Label,0)),""))</f>
        <v/>
      </c>
      <c r="K1976" s="97">
        <f>IF(OR(F1976="",J1976=""),"",F1976-J1976)</f>
        <v/>
      </c>
      <c r="L1976" s="86">
        <f>IF(OR(F1976="",J1976="",N(J1976)=0),"",IF(F1976/J1976&lt;=cfg_Crit,"CRITICAL",IF(F1976/J1976&lt;=cfg_Low,"LOW","OK")))</f>
        <v/>
      </c>
      <c r="M1976" s="98">
        <f>IF(B1976="","",DATE(YEAR(B1976),MONTH(B1976),1))</f>
        <v/>
      </c>
      <c r="N1976" s="86">
        <f>IF(OR(B1976="",D1976=""),"","CNT-"&amp;TEXT(ROW()-5,"00000"))</f>
        <v/>
      </c>
      <c r="O1976" s="86">
        <f>IF(P1976="","",D1976&amp;"|"&amp;P1976)</f>
        <v/>
      </c>
      <c r="P1976" s="86">
        <f>IF(OR(D1976="",F1976=""),"",COUNTIFS($D$6:D1976,D1976,$F$6:F1976,"&lt;&gt;"))</f>
        <v/>
      </c>
    </row>
    <row r="1977" ht="20" customHeight="1">
      <c r="B1977" s="93" t="n"/>
      <c r="C1977" s="94">
        <f>IF(B1977="","",WEEKNUM(B1977,21))</f>
        <v/>
      </c>
      <c r="D1977" s="95" t="n"/>
      <c r="E1977" s="86">
        <f>IF(D1977="","",IFERROR(INDEX(Eng_Item,MATCH(D1977,Eng_Label,0)),"not in list"))</f>
        <v/>
      </c>
      <c r="F1977" s="96" t="n"/>
      <c r="G1977" s="87">
        <f>IF(OR(P1977="",N(P1977)&lt;=1),"",INDEX($F$6:$F$3005,MATCH(D1977&amp;"|"&amp;(P1977-1),$O$6:$O$3005,0)))</f>
        <v/>
      </c>
      <c r="H1977" s="87">
        <f>IF(G1977="","",MAX(0,G1977-F1977))</f>
        <v/>
      </c>
      <c r="I1977" s="95" t="n"/>
      <c r="J1977" s="87">
        <f>IF(D1977="","",IFERROR(INDEX(Eng_PAR,MATCH(D1977,Eng_Label,0)),""))</f>
        <v/>
      </c>
      <c r="K1977" s="97">
        <f>IF(OR(F1977="",J1977=""),"",F1977-J1977)</f>
        <v/>
      </c>
      <c r="L1977" s="86">
        <f>IF(OR(F1977="",J1977="",N(J1977)=0),"",IF(F1977/J1977&lt;=cfg_Crit,"CRITICAL",IF(F1977/J1977&lt;=cfg_Low,"LOW","OK")))</f>
        <v/>
      </c>
      <c r="M1977" s="98">
        <f>IF(B1977="","",DATE(YEAR(B1977),MONTH(B1977),1))</f>
        <v/>
      </c>
      <c r="N1977" s="86">
        <f>IF(OR(B1977="",D1977=""),"","CNT-"&amp;TEXT(ROW()-5,"00000"))</f>
        <v/>
      </c>
      <c r="O1977" s="86">
        <f>IF(P1977="","",D1977&amp;"|"&amp;P1977)</f>
        <v/>
      </c>
      <c r="P1977" s="86">
        <f>IF(OR(D1977="",F1977=""),"",COUNTIFS($D$6:D1977,D1977,$F$6:F1977,"&lt;&gt;"))</f>
        <v/>
      </c>
    </row>
    <row r="1978" ht="20" customHeight="1">
      <c r="B1978" s="93" t="n"/>
      <c r="C1978" s="94">
        <f>IF(B1978="","",WEEKNUM(B1978,21))</f>
        <v/>
      </c>
      <c r="D1978" s="95" t="n"/>
      <c r="E1978" s="86">
        <f>IF(D1978="","",IFERROR(INDEX(Eng_Item,MATCH(D1978,Eng_Label,0)),"not in list"))</f>
        <v/>
      </c>
      <c r="F1978" s="96" t="n"/>
      <c r="G1978" s="87">
        <f>IF(OR(P1978="",N(P1978)&lt;=1),"",INDEX($F$6:$F$3005,MATCH(D1978&amp;"|"&amp;(P1978-1),$O$6:$O$3005,0)))</f>
        <v/>
      </c>
      <c r="H1978" s="87">
        <f>IF(G1978="","",MAX(0,G1978-F1978))</f>
        <v/>
      </c>
      <c r="I1978" s="95" t="n"/>
      <c r="J1978" s="87">
        <f>IF(D1978="","",IFERROR(INDEX(Eng_PAR,MATCH(D1978,Eng_Label,0)),""))</f>
        <v/>
      </c>
      <c r="K1978" s="97">
        <f>IF(OR(F1978="",J1978=""),"",F1978-J1978)</f>
        <v/>
      </c>
      <c r="L1978" s="86">
        <f>IF(OR(F1978="",J1978="",N(J1978)=0),"",IF(F1978/J1978&lt;=cfg_Crit,"CRITICAL",IF(F1978/J1978&lt;=cfg_Low,"LOW","OK")))</f>
        <v/>
      </c>
      <c r="M1978" s="98">
        <f>IF(B1978="","",DATE(YEAR(B1978),MONTH(B1978),1))</f>
        <v/>
      </c>
      <c r="N1978" s="86">
        <f>IF(OR(B1978="",D1978=""),"","CNT-"&amp;TEXT(ROW()-5,"00000"))</f>
        <v/>
      </c>
      <c r="O1978" s="86">
        <f>IF(P1978="","",D1978&amp;"|"&amp;P1978)</f>
        <v/>
      </c>
      <c r="P1978" s="86">
        <f>IF(OR(D1978="",F1978=""),"",COUNTIFS($D$6:D1978,D1978,$F$6:F1978,"&lt;&gt;"))</f>
        <v/>
      </c>
    </row>
    <row r="1979" ht="20" customHeight="1">
      <c r="B1979" s="93" t="n"/>
      <c r="C1979" s="94">
        <f>IF(B1979="","",WEEKNUM(B1979,21))</f>
        <v/>
      </c>
      <c r="D1979" s="95" t="n"/>
      <c r="E1979" s="86">
        <f>IF(D1979="","",IFERROR(INDEX(Eng_Item,MATCH(D1979,Eng_Label,0)),"not in list"))</f>
        <v/>
      </c>
      <c r="F1979" s="96" t="n"/>
      <c r="G1979" s="87">
        <f>IF(OR(P1979="",N(P1979)&lt;=1),"",INDEX($F$6:$F$3005,MATCH(D1979&amp;"|"&amp;(P1979-1),$O$6:$O$3005,0)))</f>
        <v/>
      </c>
      <c r="H1979" s="87">
        <f>IF(G1979="","",MAX(0,G1979-F1979))</f>
        <v/>
      </c>
      <c r="I1979" s="95" t="n"/>
      <c r="J1979" s="87">
        <f>IF(D1979="","",IFERROR(INDEX(Eng_PAR,MATCH(D1979,Eng_Label,0)),""))</f>
        <v/>
      </c>
      <c r="K1979" s="97">
        <f>IF(OR(F1979="",J1979=""),"",F1979-J1979)</f>
        <v/>
      </c>
      <c r="L1979" s="86">
        <f>IF(OR(F1979="",J1979="",N(J1979)=0),"",IF(F1979/J1979&lt;=cfg_Crit,"CRITICAL",IF(F1979/J1979&lt;=cfg_Low,"LOW","OK")))</f>
        <v/>
      </c>
      <c r="M1979" s="98">
        <f>IF(B1979="","",DATE(YEAR(B1979),MONTH(B1979),1))</f>
        <v/>
      </c>
      <c r="N1979" s="86">
        <f>IF(OR(B1979="",D1979=""),"","CNT-"&amp;TEXT(ROW()-5,"00000"))</f>
        <v/>
      </c>
      <c r="O1979" s="86">
        <f>IF(P1979="","",D1979&amp;"|"&amp;P1979)</f>
        <v/>
      </c>
      <c r="P1979" s="86">
        <f>IF(OR(D1979="",F1979=""),"",COUNTIFS($D$6:D1979,D1979,$F$6:F1979,"&lt;&gt;"))</f>
        <v/>
      </c>
    </row>
    <row r="1980" ht="20" customHeight="1">
      <c r="B1980" s="93" t="n"/>
      <c r="C1980" s="94">
        <f>IF(B1980="","",WEEKNUM(B1980,21))</f>
        <v/>
      </c>
      <c r="D1980" s="95" t="n"/>
      <c r="E1980" s="86">
        <f>IF(D1980="","",IFERROR(INDEX(Eng_Item,MATCH(D1980,Eng_Label,0)),"not in list"))</f>
        <v/>
      </c>
      <c r="F1980" s="96" t="n"/>
      <c r="G1980" s="87">
        <f>IF(OR(P1980="",N(P1980)&lt;=1),"",INDEX($F$6:$F$3005,MATCH(D1980&amp;"|"&amp;(P1980-1),$O$6:$O$3005,0)))</f>
        <v/>
      </c>
      <c r="H1980" s="87">
        <f>IF(G1980="","",MAX(0,G1980-F1980))</f>
        <v/>
      </c>
      <c r="I1980" s="95" t="n"/>
      <c r="J1980" s="87">
        <f>IF(D1980="","",IFERROR(INDEX(Eng_PAR,MATCH(D1980,Eng_Label,0)),""))</f>
        <v/>
      </c>
      <c r="K1980" s="97">
        <f>IF(OR(F1980="",J1980=""),"",F1980-J1980)</f>
        <v/>
      </c>
      <c r="L1980" s="86">
        <f>IF(OR(F1980="",J1980="",N(J1980)=0),"",IF(F1980/J1980&lt;=cfg_Crit,"CRITICAL",IF(F1980/J1980&lt;=cfg_Low,"LOW","OK")))</f>
        <v/>
      </c>
      <c r="M1980" s="98">
        <f>IF(B1980="","",DATE(YEAR(B1980),MONTH(B1980),1))</f>
        <v/>
      </c>
      <c r="N1980" s="86">
        <f>IF(OR(B1980="",D1980=""),"","CNT-"&amp;TEXT(ROW()-5,"00000"))</f>
        <v/>
      </c>
      <c r="O1980" s="86">
        <f>IF(P1980="","",D1980&amp;"|"&amp;P1980)</f>
        <v/>
      </c>
      <c r="P1980" s="86">
        <f>IF(OR(D1980="",F1980=""),"",COUNTIFS($D$6:D1980,D1980,$F$6:F1980,"&lt;&gt;"))</f>
        <v/>
      </c>
    </row>
    <row r="1981" ht="20" customHeight="1">
      <c r="B1981" s="93" t="n"/>
      <c r="C1981" s="94">
        <f>IF(B1981="","",WEEKNUM(B1981,21))</f>
        <v/>
      </c>
      <c r="D1981" s="95" t="n"/>
      <c r="E1981" s="86">
        <f>IF(D1981="","",IFERROR(INDEX(Eng_Item,MATCH(D1981,Eng_Label,0)),"not in list"))</f>
        <v/>
      </c>
      <c r="F1981" s="96" t="n"/>
      <c r="G1981" s="87">
        <f>IF(OR(P1981="",N(P1981)&lt;=1),"",INDEX($F$6:$F$3005,MATCH(D1981&amp;"|"&amp;(P1981-1),$O$6:$O$3005,0)))</f>
        <v/>
      </c>
      <c r="H1981" s="87">
        <f>IF(G1981="","",MAX(0,G1981-F1981))</f>
        <v/>
      </c>
      <c r="I1981" s="95" t="n"/>
      <c r="J1981" s="87">
        <f>IF(D1981="","",IFERROR(INDEX(Eng_PAR,MATCH(D1981,Eng_Label,0)),""))</f>
        <v/>
      </c>
      <c r="K1981" s="97">
        <f>IF(OR(F1981="",J1981=""),"",F1981-J1981)</f>
        <v/>
      </c>
      <c r="L1981" s="86">
        <f>IF(OR(F1981="",J1981="",N(J1981)=0),"",IF(F1981/J1981&lt;=cfg_Crit,"CRITICAL",IF(F1981/J1981&lt;=cfg_Low,"LOW","OK")))</f>
        <v/>
      </c>
      <c r="M1981" s="98">
        <f>IF(B1981="","",DATE(YEAR(B1981),MONTH(B1981),1))</f>
        <v/>
      </c>
      <c r="N1981" s="86">
        <f>IF(OR(B1981="",D1981=""),"","CNT-"&amp;TEXT(ROW()-5,"00000"))</f>
        <v/>
      </c>
      <c r="O1981" s="86">
        <f>IF(P1981="","",D1981&amp;"|"&amp;P1981)</f>
        <v/>
      </c>
      <c r="P1981" s="86">
        <f>IF(OR(D1981="",F1981=""),"",COUNTIFS($D$6:D1981,D1981,$F$6:F1981,"&lt;&gt;"))</f>
        <v/>
      </c>
    </row>
    <row r="1982" ht="20" customHeight="1">
      <c r="B1982" s="93" t="n"/>
      <c r="C1982" s="94">
        <f>IF(B1982="","",WEEKNUM(B1982,21))</f>
        <v/>
      </c>
      <c r="D1982" s="95" t="n"/>
      <c r="E1982" s="86">
        <f>IF(D1982="","",IFERROR(INDEX(Eng_Item,MATCH(D1982,Eng_Label,0)),"not in list"))</f>
        <v/>
      </c>
      <c r="F1982" s="96" t="n"/>
      <c r="G1982" s="87">
        <f>IF(OR(P1982="",N(P1982)&lt;=1),"",INDEX($F$6:$F$3005,MATCH(D1982&amp;"|"&amp;(P1982-1),$O$6:$O$3005,0)))</f>
        <v/>
      </c>
      <c r="H1982" s="87">
        <f>IF(G1982="","",MAX(0,G1982-F1982))</f>
        <v/>
      </c>
      <c r="I1982" s="95" t="n"/>
      <c r="J1982" s="87">
        <f>IF(D1982="","",IFERROR(INDEX(Eng_PAR,MATCH(D1982,Eng_Label,0)),""))</f>
        <v/>
      </c>
      <c r="K1982" s="97">
        <f>IF(OR(F1982="",J1982=""),"",F1982-J1982)</f>
        <v/>
      </c>
      <c r="L1982" s="86">
        <f>IF(OR(F1982="",J1982="",N(J1982)=0),"",IF(F1982/J1982&lt;=cfg_Crit,"CRITICAL",IF(F1982/J1982&lt;=cfg_Low,"LOW","OK")))</f>
        <v/>
      </c>
      <c r="M1982" s="98">
        <f>IF(B1982="","",DATE(YEAR(B1982),MONTH(B1982),1))</f>
        <v/>
      </c>
      <c r="N1982" s="86">
        <f>IF(OR(B1982="",D1982=""),"","CNT-"&amp;TEXT(ROW()-5,"00000"))</f>
        <v/>
      </c>
      <c r="O1982" s="86">
        <f>IF(P1982="","",D1982&amp;"|"&amp;P1982)</f>
        <v/>
      </c>
      <c r="P1982" s="86">
        <f>IF(OR(D1982="",F1982=""),"",COUNTIFS($D$6:D1982,D1982,$F$6:F1982,"&lt;&gt;"))</f>
        <v/>
      </c>
    </row>
    <row r="1983" ht="20" customHeight="1">
      <c r="B1983" s="93" t="n"/>
      <c r="C1983" s="94">
        <f>IF(B1983="","",WEEKNUM(B1983,21))</f>
        <v/>
      </c>
      <c r="D1983" s="95" t="n"/>
      <c r="E1983" s="86">
        <f>IF(D1983="","",IFERROR(INDEX(Eng_Item,MATCH(D1983,Eng_Label,0)),"not in list"))</f>
        <v/>
      </c>
      <c r="F1983" s="96" t="n"/>
      <c r="G1983" s="87">
        <f>IF(OR(P1983="",N(P1983)&lt;=1),"",INDEX($F$6:$F$3005,MATCH(D1983&amp;"|"&amp;(P1983-1),$O$6:$O$3005,0)))</f>
        <v/>
      </c>
      <c r="H1983" s="87">
        <f>IF(G1983="","",MAX(0,G1983-F1983))</f>
        <v/>
      </c>
      <c r="I1983" s="95" t="n"/>
      <c r="J1983" s="87">
        <f>IF(D1983="","",IFERROR(INDEX(Eng_PAR,MATCH(D1983,Eng_Label,0)),""))</f>
        <v/>
      </c>
      <c r="K1983" s="97">
        <f>IF(OR(F1983="",J1983=""),"",F1983-J1983)</f>
        <v/>
      </c>
      <c r="L1983" s="86">
        <f>IF(OR(F1983="",J1983="",N(J1983)=0),"",IF(F1983/J1983&lt;=cfg_Crit,"CRITICAL",IF(F1983/J1983&lt;=cfg_Low,"LOW","OK")))</f>
        <v/>
      </c>
      <c r="M1983" s="98">
        <f>IF(B1983="","",DATE(YEAR(B1983),MONTH(B1983),1))</f>
        <v/>
      </c>
      <c r="N1983" s="86">
        <f>IF(OR(B1983="",D1983=""),"","CNT-"&amp;TEXT(ROW()-5,"00000"))</f>
        <v/>
      </c>
      <c r="O1983" s="86">
        <f>IF(P1983="","",D1983&amp;"|"&amp;P1983)</f>
        <v/>
      </c>
      <c r="P1983" s="86">
        <f>IF(OR(D1983="",F1983=""),"",COUNTIFS($D$6:D1983,D1983,$F$6:F1983,"&lt;&gt;"))</f>
        <v/>
      </c>
    </row>
    <row r="1984" ht="20" customHeight="1">
      <c r="B1984" s="93" t="n"/>
      <c r="C1984" s="94">
        <f>IF(B1984="","",WEEKNUM(B1984,21))</f>
        <v/>
      </c>
      <c r="D1984" s="95" t="n"/>
      <c r="E1984" s="86">
        <f>IF(D1984="","",IFERROR(INDEX(Eng_Item,MATCH(D1984,Eng_Label,0)),"not in list"))</f>
        <v/>
      </c>
      <c r="F1984" s="96" t="n"/>
      <c r="G1984" s="87">
        <f>IF(OR(P1984="",N(P1984)&lt;=1),"",INDEX($F$6:$F$3005,MATCH(D1984&amp;"|"&amp;(P1984-1),$O$6:$O$3005,0)))</f>
        <v/>
      </c>
      <c r="H1984" s="87">
        <f>IF(G1984="","",MAX(0,G1984-F1984))</f>
        <v/>
      </c>
      <c r="I1984" s="95" t="n"/>
      <c r="J1984" s="87">
        <f>IF(D1984="","",IFERROR(INDEX(Eng_PAR,MATCH(D1984,Eng_Label,0)),""))</f>
        <v/>
      </c>
      <c r="K1984" s="97">
        <f>IF(OR(F1984="",J1984=""),"",F1984-J1984)</f>
        <v/>
      </c>
      <c r="L1984" s="86">
        <f>IF(OR(F1984="",J1984="",N(J1984)=0),"",IF(F1984/J1984&lt;=cfg_Crit,"CRITICAL",IF(F1984/J1984&lt;=cfg_Low,"LOW","OK")))</f>
        <v/>
      </c>
      <c r="M1984" s="98">
        <f>IF(B1984="","",DATE(YEAR(B1984),MONTH(B1984),1))</f>
        <v/>
      </c>
      <c r="N1984" s="86">
        <f>IF(OR(B1984="",D1984=""),"","CNT-"&amp;TEXT(ROW()-5,"00000"))</f>
        <v/>
      </c>
      <c r="O1984" s="86">
        <f>IF(P1984="","",D1984&amp;"|"&amp;P1984)</f>
        <v/>
      </c>
      <c r="P1984" s="86">
        <f>IF(OR(D1984="",F1984=""),"",COUNTIFS($D$6:D1984,D1984,$F$6:F1984,"&lt;&gt;"))</f>
        <v/>
      </c>
    </row>
    <row r="1985" ht="20" customHeight="1">
      <c r="B1985" s="93" t="n"/>
      <c r="C1985" s="94">
        <f>IF(B1985="","",WEEKNUM(B1985,21))</f>
        <v/>
      </c>
      <c r="D1985" s="95" t="n"/>
      <c r="E1985" s="86">
        <f>IF(D1985="","",IFERROR(INDEX(Eng_Item,MATCH(D1985,Eng_Label,0)),"not in list"))</f>
        <v/>
      </c>
      <c r="F1985" s="96" t="n"/>
      <c r="G1985" s="87">
        <f>IF(OR(P1985="",N(P1985)&lt;=1),"",INDEX($F$6:$F$3005,MATCH(D1985&amp;"|"&amp;(P1985-1),$O$6:$O$3005,0)))</f>
        <v/>
      </c>
      <c r="H1985" s="87">
        <f>IF(G1985="","",MAX(0,G1985-F1985))</f>
        <v/>
      </c>
      <c r="I1985" s="95" t="n"/>
      <c r="J1985" s="87">
        <f>IF(D1985="","",IFERROR(INDEX(Eng_PAR,MATCH(D1985,Eng_Label,0)),""))</f>
        <v/>
      </c>
      <c r="K1985" s="97">
        <f>IF(OR(F1985="",J1985=""),"",F1985-J1985)</f>
        <v/>
      </c>
      <c r="L1985" s="86">
        <f>IF(OR(F1985="",J1985="",N(J1985)=0),"",IF(F1985/J1985&lt;=cfg_Crit,"CRITICAL",IF(F1985/J1985&lt;=cfg_Low,"LOW","OK")))</f>
        <v/>
      </c>
      <c r="M1985" s="98">
        <f>IF(B1985="","",DATE(YEAR(B1985),MONTH(B1985),1))</f>
        <v/>
      </c>
      <c r="N1985" s="86">
        <f>IF(OR(B1985="",D1985=""),"","CNT-"&amp;TEXT(ROW()-5,"00000"))</f>
        <v/>
      </c>
      <c r="O1985" s="86">
        <f>IF(P1985="","",D1985&amp;"|"&amp;P1985)</f>
        <v/>
      </c>
      <c r="P1985" s="86">
        <f>IF(OR(D1985="",F1985=""),"",COUNTIFS($D$6:D1985,D1985,$F$6:F1985,"&lt;&gt;"))</f>
        <v/>
      </c>
    </row>
    <row r="1986" ht="20" customHeight="1">
      <c r="B1986" s="93" t="n"/>
      <c r="C1986" s="94">
        <f>IF(B1986="","",WEEKNUM(B1986,21))</f>
        <v/>
      </c>
      <c r="D1986" s="95" t="n"/>
      <c r="E1986" s="86">
        <f>IF(D1986="","",IFERROR(INDEX(Eng_Item,MATCH(D1986,Eng_Label,0)),"not in list"))</f>
        <v/>
      </c>
      <c r="F1986" s="96" t="n"/>
      <c r="G1986" s="87">
        <f>IF(OR(P1986="",N(P1986)&lt;=1),"",INDEX($F$6:$F$3005,MATCH(D1986&amp;"|"&amp;(P1986-1),$O$6:$O$3005,0)))</f>
        <v/>
      </c>
      <c r="H1986" s="87">
        <f>IF(G1986="","",MAX(0,G1986-F1986))</f>
        <v/>
      </c>
      <c r="I1986" s="95" t="n"/>
      <c r="J1986" s="87">
        <f>IF(D1986="","",IFERROR(INDEX(Eng_PAR,MATCH(D1986,Eng_Label,0)),""))</f>
        <v/>
      </c>
      <c r="K1986" s="97">
        <f>IF(OR(F1986="",J1986=""),"",F1986-J1986)</f>
        <v/>
      </c>
      <c r="L1986" s="86">
        <f>IF(OR(F1986="",J1986="",N(J1986)=0),"",IF(F1986/J1986&lt;=cfg_Crit,"CRITICAL",IF(F1986/J1986&lt;=cfg_Low,"LOW","OK")))</f>
        <v/>
      </c>
      <c r="M1986" s="98">
        <f>IF(B1986="","",DATE(YEAR(B1986),MONTH(B1986),1))</f>
        <v/>
      </c>
      <c r="N1986" s="86">
        <f>IF(OR(B1986="",D1986=""),"","CNT-"&amp;TEXT(ROW()-5,"00000"))</f>
        <v/>
      </c>
      <c r="O1986" s="86">
        <f>IF(P1986="","",D1986&amp;"|"&amp;P1986)</f>
        <v/>
      </c>
      <c r="P1986" s="86">
        <f>IF(OR(D1986="",F1986=""),"",COUNTIFS($D$6:D1986,D1986,$F$6:F1986,"&lt;&gt;"))</f>
        <v/>
      </c>
    </row>
    <row r="1987" ht="20" customHeight="1">
      <c r="B1987" s="93" t="n"/>
      <c r="C1987" s="94">
        <f>IF(B1987="","",WEEKNUM(B1987,21))</f>
        <v/>
      </c>
      <c r="D1987" s="95" t="n"/>
      <c r="E1987" s="86">
        <f>IF(D1987="","",IFERROR(INDEX(Eng_Item,MATCH(D1987,Eng_Label,0)),"not in list"))</f>
        <v/>
      </c>
      <c r="F1987" s="96" t="n"/>
      <c r="G1987" s="87">
        <f>IF(OR(P1987="",N(P1987)&lt;=1),"",INDEX($F$6:$F$3005,MATCH(D1987&amp;"|"&amp;(P1987-1),$O$6:$O$3005,0)))</f>
        <v/>
      </c>
      <c r="H1987" s="87">
        <f>IF(G1987="","",MAX(0,G1987-F1987))</f>
        <v/>
      </c>
      <c r="I1987" s="95" t="n"/>
      <c r="J1987" s="87">
        <f>IF(D1987="","",IFERROR(INDEX(Eng_PAR,MATCH(D1987,Eng_Label,0)),""))</f>
        <v/>
      </c>
      <c r="K1987" s="97">
        <f>IF(OR(F1987="",J1987=""),"",F1987-J1987)</f>
        <v/>
      </c>
      <c r="L1987" s="86">
        <f>IF(OR(F1987="",J1987="",N(J1987)=0),"",IF(F1987/J1987&lt;=cfg_Crit,"CRITICAL",IF(F1987/J1987&lt;=cfg_Low,"LOW","OK")))</f>
        <v/>
      </c>
      <c r="M1987" s="98">
        <f>IF(B1987="","",DATE(YEAR(B1987),MONTH(B1987),1))</f>
        <v/>
      </c>
      <c r="N1987" s="86">
        <f>IF(OR(B1987="",D1987=""),"","CNT-"&amp;TEXT(ROW()-5,"00000"))</f>
        <v/>
      </c>
      <c r="O1987" s="86">
        <f>IF(P1987="","",D1987&amp;"|"&amp;P1987)</f>
        <v/>
      </c>
      <c r="P1987" s="86">
        <f>IF(OR(D1987="",F1987=""),"",COUNTIFS($D$6:D1987,D1987,$F$6:F1987,"&lt;&gt;"))</f>
        <v/>
      </c>
    </row>
    <row r="1988" ht="20" customHeight="1">
      <c r="B1988" s="93" t="n"/>
      <c r="C1988" s="94">
        <f>IF(B1988="","",WEEKNUM(B1988,21))</f>
        <v/>
      </c>
      <c r="D1988" s="95" t="n"/>
      <c r="E1988" s="86">
        <f>IF(D1988="","",IFERROR(INDEX(Eng_Item,MATCH(D1988,Eng_Label,0)),"not in list"))</f>
        <v/>
      </c>
      <c r="F1988" s="96" t="n"/>
      <c r="G1988" s="87">
        <f>IF(OR(P1988="",N(P1988)&lt;=1),"",INDEX($F$6:$F$3005,MATCH(D1988&amp;"|"&amp;(P1988-1),$O$6:$O$3005,0)))</f>
        <v/>
      </c>
      <c r="H1988" s="87">
        <f>IF(G1988="","",MAX(0,G1988-F1988))</f>
        <v/>
      </c>
      <c r="I1988" s="95" t="n"/>
      <c r="J1988" s="87">
        <f>IF(D1988="","",IFERROR(INDEX(Eng_PAR,MATCH(D1988,Eng_Label,0)),""))</f>
        <v/>
      </c>
      <c r="K1988" s="97">
        <f>IF(OR(F1988="",J1988=""),"",F1988-J1988)</f>
        <v/>
      </c>
      <c r="L1988" s="86">
        <f>IF(OR(F1988="",J1988="",N(J1988)=0),"",IF(F1988/J1988&lt;=cfg_Crit,"CRITICAL",IF(F1988/J1988&lt;=cfg_Low,"LOW","OK")))</f>
        <v/>
      </c>
      <c r="M1988" s="98">
        <f>IF(B1988="","",DATE(YEAR(B1988),MONTH(B1988),1))</f>
        <v/>
      </c>
      <c r="N1988" s="86">
        <f>IF(OR(B1988="",D1988=""),"","CNT-"&amp;TEXT(ROW()-5,"00000"))</f>
        <v/>
      </c>
      <c r="O1988" s="86">
        <f>IF(P1988="","",D1988&amp;"|"&amp;P1988)</f>
        <v/>
      </c>
      <c r="P1988" s="86">
        <f>IF(OR(D1988="",F1988=""),"",COUNTIFS($D$6:D1988,D1988,$F$6:F1988,"&lt;&gt;"))</f>
        <v/>
      </c>
    </row>
    <row r="1989" ht="20" customHeight="1">
      <c r="B1989" s="93" t="n"/>
      <c r="C1989" s="94">
        <f>IF(B1989="","",WEEKNUM(B1989,21))</f>
        <v/>
      </c>
      <c r="D1989" s="95" t="n"/>
      <c r="E1989" s="86">
        <f>IF(D1989="","",IFERROR(INDEX(Eng_Item,MATCH(D1989,Eng_Label,0)),"not in list"))</f>
        <v/>
      </c>
      <c r="F1989" s="96" t="n"/>
      <c r="G1989" s="87">
        <f>IF(OR(P1989="",N(P1989)&lt;=1),"",INDEX($F$6:$F$3005,MATCH(D1989&amp;"|"&amp;(P1989-1),$O$6:$O$3005,0)))</f>
        <v/>
      </c>
      <c r="H1989" s="87">
        <f>IF(G1989="","",MAX(0,G1989-F1989))</f>
        <v/>
      </c>
      <c r="I1989" s="95" t="n"/>
      <c r="J1989" s="87">
        <f>IF(D1989="","",IFERROR(INDEX(Eng_PAR,MATCH(D1989,Eng_Label,0)),""))</f>
        <v/>
      </c>
      <c r="K1989" s="97">
        <f>IF(OR(F1989="",J1989=""),"",F1989-J1989)</f>
        <v/>
      </c>
      <c r="L1989" s="86">
        <f>IF(OR(F1989="",J1989="",N(J1989)=0),"",IF(F1989/J1989&lt;=cfg_Crit,"CRITICAL",IF(F1989/J1989&lt;=cfg_Low,"LOW","OK")))</f>
        <v/>
      </c>
      <c r="M1989" s="98">
        <f>IF(B1989="","",DATE(YEAR(B1989),MONTH(B1989),1))</f>
        <v/>
      </c>
      <c r="N1989" s="86">
        <f>IF(OR(B1989="",D1989=""),"","CNT-"&amp;TEXT(ROW()-5,"00000"))</f>
        <v/>
      </c>
      <c r="O1989" s="86">
        <f>IF(P1989="","",D1989&amp;"|"&amp;P1989)</f>
        <v/>
      </c>
      <c r="P1989" s="86">
        <f>IF(OR(D1989="",F1989=""),"",COUNTIFS($D$6:D1989,D1989,$F$6:F1989,"&lt;&gt;"))</f>
        <v/>
      </c>
    </row>
    <row r="1990" ht="20" customHeight="1">
      <c r="B1990" s="93" t="n"/>
      <c r="C1990" s="94">
        <f>IF(B1990="","",WEEKNUM(B1990,21))</f>
        <v/>
      </c>
      <c r="D1990" s="95" t="n"/>
      <c r="E1990" s="86">
        <f>IF(D1990="","",IFERROR(INDEX(Eng_Item,MATCH(D1990,Eng_Label,0)),"not in list"))</f>
        <v/>
      </c>
      <c r="F1990" s="96" t="n"/>
      <c r="G1990" s="87">
        <f>IF(OR(P1990="",N(P1990)&lt;=1),"",INDEX($F$6:$F$3005,MATCH(D1990&amp;"|"&amp;(P1990-1),$O$6:$O$3005,0)))</f>
        <v/>
      </c>
      <c r="H1990" s="87">
        <f>IF(G1990="","",MAX(0,G1990-F1990))</f>
        <v/>
      </c>
      <c r="I1990" s="95" t="n"/>
      <c r="J1990" s="87">
        <f>IF(D1990="","",IFERROR(INDEX(Eng_PAR,MATCH(D1990,Eng_Label,0)),""))</f>
        <v/>
      </c>
      <c r="K1990" s="97">
        <f>IF(OR(F1990="",J1990=""),"",F1990-J1990)</f>
        <v/>
      </c>
      <c r="L1990" s="86">
        <f>IF(OR(F1990="",J1990="",N(J1990)=0),"",IF(F1990/J1990&lt;=cfg_Crit,"CRITICAL",IF(F1990/J1990&lt;=cfg_Low,"LOW","OK")))</f>
        <v/>
      </c>
      <c r="M1990" s="98">
        <f>IF(B1990="","",DATE(YEAR(B1990),MONTH(B1990),1))</f>
        <v/>
      </c>
      <c r="N1990" s="86">
        <f>IF(OR(B1990="",D1990=""),"","CNT-"&amp;TEXT(ROW()-5,"00000"))</f>
        <v/>
      </c>
      <c r="O1990" s="86">
        <f>IF(P1990="","",D1990&amp;"|"&amp;P1990)</f>
        <v/>
      </c>
      <c r="P1990" s="86">
        <f>IF(OR(D1990="",F1990=""),"",COUNTIFS($D$6:D1990,D1990,$F$6:F1990,"&lt;&gt;"))</f>
        <v/>
      </c>
    </row>
    <row r="1991" ht="20" customHeight="1">
      <c r="B1991" s="93" t="n"/>
      <c r="C1991" s="94">
        <f>IF(B1991="","",WEEKNUM(B1991,21))</f>
        <v/>
      </c>
      <c r="D1991" s="95" t="n"/>
      <c r="E1991" s="86">
        <f>IF(D1991="","",IFERROR(INDEX(Eng_Item,MATCH(D1991,Eng_Label,0)),"not in list"))</f>
        <v/>
      </c>
      <c r="F1991" s="96" t="n"/>
      <c r="G1991" s="87">
        <f>IF(OR(P1991="",N(P1991)&lt;=1),"",INDEX($F$6:$F$3005,MATCH(D1991&amp;"|"&amp;(P1991-1),$O$6:$O$3005,0)))</f>
        <v/>
      </c>
      <c r="H1991" s="87">
        <f>IF(G1991="","",MAX(0,G1991-F1991))</f>
        <v/>
      </c>
      <c r="I1991" s="95" t="n"/>
      <c r="J1991" s="87">
        <f>IF(D1991="","",IFERROR(INDEX(Eng_PAR,MATCH(D1991,Eng_Label,0)),""))</f>
        <v/>
      </c>
      <c r="K1991" s="97">
        <f>IF(OR(F1991="",J1991=""),"",F1991-J1991)</f>
        <v/>
      </c>
      <c r="L1991" s="86">
        <f>IF(OR(F1991="",J1991="",N(J1991)=0),"",IF(F1991/J1991&lt;=cfg_Crit,"CRITICAL",IF(F1991/J1991&lt;=cfg_Low,"LOW","OK")))</f>
        <v/>
      </c>
      <c r="M1991" s="98">
        <f>IF(B1991="","",DATE(YEAR(B1991),MONTH(B1991),1))</f>
        <v/>
      </c>
      <c r="N1991" s="86">
        <f>IF(OR(B1991="",D1991=""),"","CNT-"&amp;TEXT(ROW()-5,"00000"))</f>
        <v/>
      </c>
      <c r="O1991" s="86">
        <f>IF(P1991="","",D1991&amp;"|"&amp;P1991)</f>
        <v/>
      </c>
      <c r="P1991" s="86">
        <f>IF(OR(D1991="",F1991=""),"",COUNTIFS($D$6:D1991,D1991,$F$6:F1991,"&lt;&gt;"))</f>
        <v/>
      </c>
    </row>
    <row r="1992" ht="20" customHeight="1">
      <c r="B1992" s="93" t="n"/>
      <c r="C1992" s="94">
        <f>IF(B1992="","",WEEKNUM(B1992,21))</f>
        <v/>
      </c>
      <c r="D1992" s="95" t="n"/>
      <c r="E1992" s="86">
        <f>IF(D1992="","",IFERROR(INDEX(Eng_Item,MATCH(D1992,Eng_Label,0)),"not in list"))</f>
        <v/>
      </c>
      <c r="F1992" s="96" t="n"/>
      <c r="G1992" s="87">
        <f>IF(OR(P1992="",N(P1992)&lt;=1),"",INDEX($F$6:$F$3005,MATCH(D1992&amp;"|"&amp;(P1992-1),$O$6:$O$3005,0)))</f>
        <v/>
      </c>
      <c r="H1992" s="87">
        <f>IF(G1992="","",MAX(0,G1992-F1992))</f>
        <v/>
      </c>
      <c r="I1992" s="95" t="n"/>
      <c r="J1992" s="87">
        <f>IF(D1992="","",IFERROR(INDEX(Eng_PAR,MATCH(D1992,Eng_Label,0)),""))</f>
        <v/>
      </c>
      <c r="K1992" s="97">
        <f>IF(OR(F1992="",J1992=""),"",F1992-J1992)</f>
        <v/>
      </c>
      <c r="L1992" s="86">
        <f>IF(OR(F1992="",J1992="",N(J1992)=0),"",IF(F1992/J1992&lt;=cfg_Crit,"CRITICAL",IF(F1992/J1992&lt;=cfg_Low,"LOW","OK")))</f>
        <v/>
      </c>
      <c r="M1992" s="98">
        <f>IF(B1992="","",DATE(YEAR(B1992),MONTH(B1992),1))</f>
        <v/>
      </c>
      <c r="N1992" s="86">
        <f>IF(OR(B1992="",D1992=""),"","CNT-"&amp;TEXT(ROW()-5,"00000"))</f>
        <v/>
      </c>
      <c r="O1992" s="86">
        <f>IF(P1992="","",D1992&amp;"|"&amp;P1992)</f>
        <v/>
      </c>
      <c r="P1992" s="86">
        <f>IF(OR(D1992="",F1992=""),"",COUNTIFS($D$6:D1992,D1992,$F$6:F1992,"&lt;&gt;"))</f>
        <v/>
      </c>
    </row>
    <row r="1993" ht="20" customHeight="1">
      <c r="B1993" s="93" t="n"/>
      <c r="C1993" s="94">
        <f>IF(B1993="","",WEEKNUM(B1993,21))</f>
        <v/>
      </c>
      <c r="D1993" s="95" t="n"/>
      <c r="E1993" s="86">
        <f>IF(D1993="","",IFERROR(INDEX(Eng_Item,MATCH(D1993,Eng_Label,0)),"not in list"))</f>
        <v/>
      </c>
      <c r="F1993" s="96" t="n"/>
      <c r="G1993" s="87">
        <f>IF(OR(P1993="",N(P1993)&lt;=1),"",INDEX($F$6:$F$3005,MATCH(D1993&amp;"|"&amp;(P1993-1),$O$6:$O$3005,0)))</f>
        <v/>
      </c>
      <c r="H1993" s="87">
        <f>IF(G1993="","",MAX(0,G1993-F1993))</f>
        <v/>
      </c>
      <c r="I1993" s="95" t="n"/>
      <c r="J1993" s="87">
        <f>IF(D1993="","",IFERROR(INDEX(Eng_PAR,MATCH(D1993,Eng_Label,0)),""))</f>
        <v/>
      </c>
      <c r="K1993" s="97">
        <f>IF(OR(F1993="",J1993=""),"",F1993-J1993)</f>
        <v/>
      </c>
      <c r="L1993" s="86">
        <f>IF(OR(F1993="",J1993="",N(J1993)=0),"",IF(F1993/J1993&lt;=cfg_Crit,"CRITICAL",IF(F1993/J1993&lt;=cfg_Low,"LOW","OK")))</f>
        <v/>
      </c>
      <c r="M1993" s="98">
        <f>IF(B1993="","",DATE(YEAR(B1993),MONTH(B1993),1))</f>
        <v/>
      </c>
      <c r="N1993" s="86">
        <f>IF(OR(B1993="",D1993=""),"","CNT-"&amp;TEXT(ROW()-5,"00000"))</f>
        <v/>
      </c>
      <c r="O1993" s="86">
        <f>IF(P1993="","",D1993&amp;"|"&amp;P1993)</f>
        <v/>
      </c>
      <c r="P1993" s="86">
        <f>IF(OR(D1993="",F1993=""),"",COUNTIFS($D$6:D1993,D1993,$F$6:F1993,"&lt;&gt;"))</f>
        <v/>
      </c>
    </row>
    <row r="1994" ht="20" customHeight="1">
      <c r="B1994" s="93" t="n"/>
      <c r="C1994" s="94">
        <f>IF(B1994="","",WEEKNUM(B1994,21))</f>
        <v/>
      </c>
      <c r="D1994" s="95" t="n"/>
      <c r="E1994" s="86">
        <f>IF(D1994="","",IFERROR(INDEX(Eng_Item,MATCH(D1994,Eng_Label,0)),"not in list"))</f>
        <v/>
      </c>
      <c r="F1994" s="96" t="n"/>
      <c r="G1994" s="87">
        <f>IF(OR(P1994="",N(P1994)&lt;=1),"",INDEX($F$6:$F$3005,MATCH(D1994&amp;"|"&amp;(P1994-1),$O$6:$O$3005,0)))</f>
        <v/>
      </c>
      <c r="H1994" s="87">
        <f>IF(G1994="","",MAX(0,G1994-F1994))</f>
        <v/>
      </c>
      <c r="I1994" s="95" t="n"/>
      <c r="J1994" s="87">
        <f>IF(D1994="","",IFERROR(INDEX(Eng_PAR,MATCH(D1994,Eng_Label,0)),""))</f>
        <v/>
      </c>
      <c r="K1994" s="97">
        <f>IF(OR(F1994="",J1994=""),"",F1994-J1994)</f>
        <v/>
      </c>
      <c r="L1994" s="86">
        <f>IF(OR(F1994="",J1994="",N(J1994)=0),"",IF(F1994/J1994&lt;=cfg_Crit,"CRITICAL",IF(F1994/J1994&lt;=cfg_Low,"LOW","OK")))</f>
        <v/>
      </c>
      <c r="M1994" s="98">
        <f>IF(B1994="","",DATE(YEAR(B1994),MONTH(B1994),1))</f>
        <v/>
      </c>
      <c r="N1994" s="86">
        <f>IF(OR(B1994="",D1994=""),"","CNT-"&amp;TEXT(ROW()-5,"00000"))</f>
        <v/>
      </c>
      <c r="O1994" s="86">
        <f>IF(P1994="","",D1994&amp;"|"&amp;P1994)</f>
        <v/>
      </c>
      <c r="P1994" s="86">
        <f>IF(OR(D1994="",F1994=""),"",COUNTIFS($D$6:D1994,D1994,$F$6:F1994,"&lt;&gt;"))</f>
        <v/>
      </c>
    </row>
    <row r="1995" ht="20" customHeight="1">
      <c r="B1995" s="93" t="n"/>
      <c r="C1995" s="94">
        <f>IF(B1995="","",WEEKNUM(B1995,21))</f>
        <v/>
      </c>
      <c r="D1995" s="95" t="n"/>
      <c r="E1995" s="86">
        <f>IF(D1995="","",IFERROR(INDEX(Eng_Item,MATCH(D1995,Eng_Label,0)),"not in list"))</f>
        <v/>
      </c>
      <c r="F1995" s="96" t="n"/>
      <c r="G1995" s="87">
        <f>IF(OR(P1995="",N(P1995)&lt;=1),"",INDEX($F$6:$F$3005,MATCH(D1995&amp;"|"&amp;(P1995-1),$O$6:$O$3005,0)))</f>
        <v/>
      </c>
      <c r="H1995" s="87">
        <f>IF(G1995="","",MAX(0,G1995-F1995))</f>
        <v/>
      </c>
      <c r="I1995" s="95" t="n"/>
      <c r="J1995" s="87">
        <f>IF(D1995="","",IFERROR(INDEX(Eng_PAR,MATCH(D1995,Eng_Label,0)),""))</f>
        <v/>
      </c>
      <c r="K1995" s="97">
        <f>IF(OR(F1995="",J1995=""),"",F1995-J1995)</f>
        <v/>
      </c>
      <c r="L1995" s="86">
        <f>IF(OR(F1995="",J1995="",N(J1995)=0),"",IF(F1995/J1995&lt;=cfg_Crit,"CRITICAL",IF(F1995/J1995&lt;=cfg_Low,"LOW","OK")))</f>
        <v/>
      </c>
      <c r="M1995" s="98">
        <f>IF(B1995="","",DATE(YEAR(B1995),MONTH(B1995),1))</f>
        <v/>
      </c>
      <c r="N1995" s="86">
        <f>IF(OR(B1995="",D1995=""),"","CNT-"&amp;TEXT(ROW()-5,"00000"))</f>
        <v/>
      </c>
      <c r="O1995" s="86">
        <f>IF(P1995="","",D1995&amp;"|"&amp;P1995)</f>
        <v/>
      </c>
      <c r="P1995" s="86">
        <f>IF(OR(D1995="",F1995=""),"",COUNTIFS($D$6:D1995,D1995,$F$6:F1995,"&lt;&gt;"))</f>
        <v/>
      </c>
    </row>
    <row r="1996" ht="20" customHeight="1">
      <c r="B1996" s="93" t="n"/>
      <c r="C1996" s="94">
        <f>IF(B1996="","",WEEKNUM(B1996,21))</f>
        <v/>
      </c>
      <c r="D1996" s="95" t="n"/>
      <c r="E1996" s="86">
        <f>IF(D1996="","",IFERROR(INDEX(Eng_Item,MATCH(D1996,Eng_Label,0)),"not in list"))</f>
        <v/>
      </c>
      <c r="F1996" s="96" t="n"/>
      <c r="G1996" s="87">
        <f>IF(OR(P1996="",N(P1996)&lt;=1),"",INDEX($F$6:$F$3005,MATCH(D1996&amp;"|"&amp;(P1996-1),$O$6:$O$3005,0)))</f>
        <v/>
      </c>
      <c r="H1996" s="87">
        <f>IF(G1996="","",MAX(0,G1996-F1996))</f>
        <v/>
      </c>
      <c r="I1996" s="95" t="n"/>
      <c r="J1996" s="87">
        <f>IF(D1996="","",IFERROR(INDEX(Eng_PAR,MATCH(D1996,Eng_Label,0)),""))</f>
        <v/>
      </c>
      <c r="K1996" s="97">
        <f>IF(OR(F1996="",J1996=""),"",F1996-J1996)</f>
        <v/>
      </c>
      <c r="L1996" s="86">
        <f>IF(OR(F1996="",J1996="",N(J1996)=0),"",IF(F1996/J1996&lt;=cfg_Crit,"CRITICAL",IF(F1996/J1996&lt;=cfg_Low,"LOW","OK")))</f>
        <v/>
      </c>
      <c r="M1996" s="98">
        <f>IF(B1996="","",DATE(YEAR(B1996),MONTH(B1996),1))</f>
        <v/>
      </c>
      <c r="N1996" s="86">
        <f>IF(OR(B1996="",D1996=""),"","CNT-"&amp;TEXT(ROW()-5,"00000"))</f>
        <v/>
      </c>
      <c r="O1996" s="86">
        <f>IF(P1996="","",D1996&amp;"|"&amp;P1996)</f>
        <v/>
      </c>
      <c r="P1996" s="86">
        <f>IF(OR(D1996="",F1996=""),"",COUNTIFS($D$6:D1996,D1996,$F$6:F1996,"&lt;&gt;"))</f>
        <v/>
      </c>
    </row>
    <row r="1997" ht="20" customHeight="1">
      <c r="B1997" s="93" t="n"/>
      <c r="C1997" s="94">
        <f>IF(B1997="","",WEEKNUM(B1997,21))</f>
        <v/>
      </c>
      <c r="D1997" s="95" t="n"/>
      <c r="E1997" s="86">
        <f>IF(D1997="","",IFERROR(INDEX(Eng_Item,MATCH(D1997,Eng_Label,0)),"not in list"))</f>
        <v/>
      </c>
      <c r="F1997" s="96" t="n"/>
      <c r="G1997" s="87">
        <f>IF(OR(P1997="",N(P1997)&lt;=1),"",INDEX($F$6:$F$3005,MATCH(D1997&amp;"|"&amp;(P1997-1),$O$6:$O$3005,0)))</f>
        <v/>
      </c>
      <c r="H1997" s="87">
        <f>IF(G1997="","",MAX(0,G1997-F1997))</f>
        <v/>
      </c>
      <c r="I1997" s="95" t="n"/>
      <c r="J1997" s="87">
        <f>IF(D1997="","",IFERROR(INDEX(Eng_PAR,MATCH(D1997,Eng_Label,0)),""))</f>
        <v/>
      </c>
      <c r="K1997" s="97">
        <f>IF(OR(F1997="",J1997=""),"",F1997-J1997)</f>
        <v/>
      </c>
      <c r="L1997" s="86">
        <f>IF(OR(F1997="",J1997="",N(J1997)=0),"",IF(F1997/J1997&lt;=cfg_Crit,"CRITICAL",IF(F1997/J1997&lt;=cfg_Low,"LOW","OK")))</f>
        <v/>
      </c>
      <c r="M1997" s="98">
        <f>IF(B1997="","",DATE(YEAR(B1997),MONTH(B1997),1))</f>
        <v/>
      </c>
      <c r="N1997" s="86">
        <f>IF(OR(B1997="",D1997=""),"","CNT-"&amp;TEXT(ROW()-5,"00000"))</f>
        <v/>
      </c>
      <c r="O1997" s="86">
        <f>IF(P1997="","",D1997&amp;"|"&amp;P1997)</f>
        <v/>
      </c>
      <c r="P1997" s="86">
        <f>IF(OR(D1997="",F1997=""),"",COUNTIFS($D$6:D1997,D1997,$F$6:F1997,"&lt;&gt;"))</f>
        <v/>
      </c>
    </row>
    <row r="1998" ht="20" customHeight="1">
      <c r="B1998" s="93" t="n"/>
      <c r="C1998" s="94">
        <f>IF(B1998="","",WEEKNUM(B1998,21))</f>
        <v/>
      </c>
      <c r="D1998" s="95" t="n"/>
      <c r="E1998" s="86">
        <f>IF(D1998="","",IFERROR(INDEX(Eng_Item,MATCH(D1998,Eng_Label,0)),"not in list"))</f>
        <v/>
      </c>
      <c r="F1998" s="96" t="n"/>
      <c r="G1998" s="87">
        <f>IF(OR(P1998="",N(P1998)&lt;=1),"",INDEX($F$6:$F$3005,MATCH(D1998&amp;"|"&amp;(P1998-1),$O$6:$O$3005,0)))</f>
        <v/>
      </c>
      <c r="H1998" s="87">
        <f>IF(G1998="","",MAX(0,G1998-F1998))</f>
        <v/>
      </c>
      <c r="I1998" s="95" t="n"/>
      <c r="J1998" s="87">
        <f>IF(D1998="","",IFERROR(INDEX(Eng_PAR,MATCH(D1998,Eng_Label,0)),""))</f>
        <v/>
      </c>
      <c r="K1998" s="97">
        <f>IF(OR(F1998="",J1998=""),"",F1998-J1998)</f>
        <v/>
      </c>
      <c r="L1998" s="86">
        <f>IF(OR(F1998="",J1998="",N(J1998)=0),"",IF(F1998/J1998&lt;=cfg_Crit,"CRITICAL",IF(F1998/J1998&lt;=cfg_Low,"LOW","OK")))</f>
        <v/>
      </c>
      <c r="M1998" s="98">
        <f>IF(B1998="","",DATE(YEAR(B1998),MONTH(B1998),1))</f>
        <v/>
      </c>
      <c r="N1998" s="86">
        <f>IF(OR(B1998="",D1998=""),"","CNT-"&amp;TEXT(ROW()-5,"00000"))</f>
        <v/>
      </c>
      <c r="O1998" s="86">
        <f>IF(P1998="","",D1998&amp;"|"&amp;P1998)</f>
        <v/>
      </c>
      <c r="P1998" s="86">
        <f>IF(OR(D1998="",F1998=""),"",COUNTIFS($D$6:D1998,D1998,$F$6:F1998,"&lt;&gt;"))</f>
        <v/>
      </c>
    </row>
    <row r="1999" ht="20" customHeight="1">
      <c r="B1999" s="93" t="n"/>
      <c r="C1999" s="94">
        <f>IF(B1999="","",WEEKNUM(B1999,21))</f>
        <v/>
      </c>
      <c r="D1999" s="95" t="n"/>
      <c r="E1999" s="86">
        <f>IF(D1999="","",IFERROR(INDEX(Eng_Item,MATCH(D1999,Eng_Label,0)),"not in list"))</f>
        <v/>
      </c>
      <c r="F1999" s="96" t="n"/>
      <c r="G1999" s="87">
        <f>IF(OR(P1999="",N(P1999)&lt;=1),"",INDEX($F$6:$F$3005,MATCH(D1999&amp;"|"&amp;(P1999-1),$O$6:$O$3005,0)))</f>
        <v/>
      </c>
      <c r="H1999" s="87">
        <f>IF(G1999="","",MAX(0,G1999-F1999))</f>
        <v/>
      </c>
      <c r="I1999" s="95" t="n"/>
      <c r="J1999" s="87">
        <f>IF(D1999="","",IFERROR(INDEX(Eng_PAR,MATCH(D1999,Eng_Label,0)),""))</f>
        <v/>
      </c>
      <c r="K1999" s="97">
        <f>IF(OR(F1999="",J1999=""),"",F1999-J1999)</f>
        <v/>
      </c>
      <c r="L1999" s="86">
        <f>IF(OR(F1999="",J1999="",N(J1999)=0),"",IF(F1999/J1999&lt;=cfg_Crit,"CRITICAL",IF(F1999/J1999&lt;=cfg_Low,"LOW","OK")))</f>
        <v/>
      </c>
      <c r="M1999" s="98">
        <f>IF(B1999="","",DATE(YEAR(B1999),MONTH(B1999),1))</f>
        <v/>
      </c>
      <c r="N1999" s="86">
        <f>IF(OR(B1999="",D1999=""),"","CNT-"&amp;TEXT(ROW()-5,"00000"))</f>
        <v/>
      </c>
      <c r="O1999" s="86">
        <f>IF(P1999="","",D1999&amp;"|"&amp;P1999)</f>
        <v/>
      </c>
      <c r="P1999" s="86">
        <f>IF(OR(D1999="",F1999=""),"",COUNTIFS($D$6:D1999,D1999,$F$6:F1999,"&lt;&gt;"))</f>
        <v/>
      </c>
    </row>
    <row r="2000" ht="20" customHeight="1">
      <c r="B2000" s="93" t="n"/>
      <c r="C2000" s="94">
        <f>IF(B2000="","",WEEKNUM(B2000,21))</f>
        <v/>
      </c>
      <c r="D2000" s="95" t="n"/>
      <c r="E2000" s="86">
        <f>IF(D2000="","",IFERROR(INDEX(Eng_Item,MATCH(D2000,Eng_Label,0)),"not in list"))</f>
        <v/>
      </c>
      <c r="F2000" s="96" t="n"/>
      <c r="G2000" s="87">
        <f>IF(OR(P2000="",N(P2000)&lt;=1),"",INDEX($F$6:$F$3005,MATCH(D2000&amp;"|"&amp;(P2000-1),$O$6:$O$3005,0)))</f>
        <v/>
      </c>
      <c r="H2000" s="87">
        <f>IF(G2000="","",MAX(0,G2000-F2000))</f>
        <v/>
      </c>
      <c r="I2000" s="95" t="n"/>
      <c r="J2000" s="87">
        <f>IF(D2000="","",IFERROR(INDEX(Eng_PAR,MATCH(D2000,Eng_Label,0)),""))</f>
        <v/>
      </c>
      <c r="K2000" s="97">
        <f>IF(OR(F2000="",J2000=""),"",F2000-J2000)</f>
        <v/>
      </c>
      <c r="L2000" s="86">
        <f>IF(OR(F2000="",J2000="",N(J2000)=0),"",IF(F2000/J2000&lt;=cfg_Crit,"CRITICAL",IF(F2000/J2000&lt;=cfg_Low,"LOW","OK")))</f>
        <v/>
      </c>
      <c r="M2000" s="98">
        <f>IF(B2000="","",DATE(YEAR(B2000),MONTH(B2000),1))</f>
        <v/>
      </c>
      <c r="N2000" s="86">
        <f>IF(OR(B2000="",D2000=""),"","CNT-"&amp;TEXT(ROW()-5,"00000"))</f>
        <v/>
      </c>
      <c r="O2000" s="86">
        <f>IF(P2000="","",D2000&amp;"|"&amp;P2000)</f>
        <v/>
      </c>
      <c r="P2000" s="86">
        <f>IF(OR(D2000="",F2000=""),"",COUNTIFS($D$6:D2000,D2000,$F$6:F2000,"&lt;&gt;"))</f>
        <v/>
      </c>
    </row>
    <row r="2001" ht="20" customHeight="1">
      <c r="B2001" s="93" t="n"/>
      <c r="C2001" s="94">
        <f>IF(B2001="","",WEEKNUM(B2001,21))</f>
        <v/>
      </c>
      <c r="D2001" s="95" t="n"/>
      <c r="E2001" s="86">
        <f>IF(D2001="","",IFERROR(INDEX(Eng_Item,MATCH(D2001,Eng_Label,0)),"not in list"))</f>
        <v/>
      </c>
      <c r="F2001" s="96" t="n"/>
      <c r="G2001" s="87">
        <f>IF(OR(P2001="",N(P2001)&lt;=1),"",INDEX($F$6:$F$3005,MATCH(D2001&amp;"|"&amp;(P2001-1),$O$6:$O$3005,0)))</f>
        <v/>
      </c>
      <c r="H2001" s="87">
        <f>IF(G2001="","",MAX(0,G2001-F2001))</f>
        <v/>
      </c>
      <c r="I2001" s="95" t="n"/>
      <c r="J2001" s="87">
        <f>IF(D2001="","",IFERROR(INDEX(Eng_PAR,MATCH(D2001,Eng_Label,0)),""))</f>
        <v/>
      </c>
      <c r="K2001" s="97">
        <f>IF(OR(F2001="",J2001=""),"",F2001-J2001)</f>
        <v/>
      </c>
      <c r="L2001" s="86">
        <f>IF(OR(F2001="",J2001="",N(J2001)=0),"",IF(F2001/J2001&lt;=cfg_Crit,"CRITICAL",IF(F2001/J2001&lt;=cfg_Low,"LOW","OK")))</f>
        <v/>
      </c>
      <c r="M2001" s="98">
        <f>IF(B2001="","",DATE(YEAR(B2001),MONTH(B2001),1))</f>
        <v/>
      </c>
      <c r="N2001" s="86">
        <f>IF(OR(B2001="",D2001=""),"","CNT-"&amp;TEXT(ROW()-5,"00000"))</f>
        <v/>
      </c>
      <c r="O2001" s="86">
        <f>IF(P2001="","",D2001&amp;"|"&amp;P2001)</f>
        <v/>
      </c>
      <c r="P2001" s="86">
        <f>IF(OR(D2001="",F2001=""),"",COUNTIFS($D$6:D2001,D2001,$F$6:F2001,"&lt;&gt;"))</f>
        <v/>
      </c>
    </row>
    <row r="2002" ht="20" customHeight="1">
      <c r="B2002" s="93" t="n"/>
      <c r="C2002" s="94">
        <f>IF(B2002="","",WEEKNUM(B2002,21))</f>
        <v/>
      </c>
      <c r="D2002" s="95" t="n"/>
      <c r="E2002" s="86">
        <f>IF(D2002="","",IFERROR(INDEX(Eng_Item,MATCH(D2002,Eng_Label,0)),"not in list"))</f>
        <v/>
      </c>
      <c r="F2002" s="96" t="n"/>
      <c r="G2002" s="87">
        <f>IF(OR(P2002="",N(P2002)&lt;=1),"",INDEX($F$6:$F$3005,MATCH(D2002&amp;"|"&amp;(P2002-1),$O$6:$O$3005,0)))</f>
        <v/>
      </c>
      <c r="H2002" s="87">
        <f>IF(G2002="","",MAX(0,G2002-F2002))</f>
        <v/>
      </c>
      <c r="I2002" s="95" t="n"/>
      <c r="J2002" s="87">
        <f>IF(D2002="","",IFERROR(INDEX(Eng_PAR,MATCH(D2002,Eng_Label,0)),""))</f>
        <v/>
      </c>
      <c r="K2002" s="97">
        <f>IF(OR(F2002="",J2002=""),"",F2002-J2002)</f>
        <v/>
      </c>
      <c r="L2002" s="86">
        <f>IF(OR(F2002="",J2002="",N(J2002)=0),"",IF(F2002/J2002&lt;=cfg_Crit,"CRITICAL",IF(F2002/J2002&lt;=cfg_Low,"LOW","OK")))</f>
        <v/>
      </c>
      <c r="M2002" s="98">
        <f>IF(B2002="","",DATE(YEAR(B2002),MONTH(B2002),1))</f>
        <v/>
      </c>
      <c r="N2002" s="86">
        <f>IF(OR(B2002="",D2002=""),"","CNT-"&amp;TEXT(ROW()-5,"00000"))</f>
        <v/>
      </c>
      <c r="O2002" s="86">
        <f>IF(P2002="","",D2002&amp;"|"&amp;P2002)</f>
        <v/>
      </c>
      <c r="P2002" s="86">
        <f>IF(OR(D2002="",F2002=""),"",COUNTIFS($D$6:D2002,D2002,$F$6:F2002,"&lt;&gt;"))</f>
        <v/>
      </c>
    </row>
    <row r="2003" ht="20" customHeight="1">
      <c r="B2003" s="93" t="n"/>
      <c r="C2003" s="94">
        <f>IF(B2003="","",WEEKNUM(B2003,21))</f>
        <v/>
      </c>
      <c r="D2003" s="95" t="n"/>
      <c r="E2003" s="86">
        <f>IF(D2003="","",IFERROR(INDEX(Eng_Item,MATCH(D2003,Eng_Label,0)),"not in list"))</f>
        <v/>
      </c>
      <c r="F2003" s="96" t="n"/>
      <c r="G2003" s="87">
        <f>IF(OR(P2003="",N(P2003)&lt;=1),"",INDEX($F$6:$F$3005,MATCH(D2003&amp;"|"&amp;(P2003-1),$O$6:$O$3005,0)))</f>
        <v/>
      </c>
      <c r="H2003" s="87">
        <f>IF(G2003="","",MAX(0,G2003-F2003))</f>
        <v/>
      </c>
      <c r="I2003" s="95" t="n"/>
      <c r="J2003" s="87">
        <f>IF(D2003="","",IFERROR(INDEX(Eng_PAR,MATCH(D2003,Eng_Label,0)),""))</f>
        <v/>
      </c>
      <c r="K2003" s="97">
        <f>IF(OR(F2003="",J2003=""),"",F2003-J2003)</f>
        <v/>
      </c>
      <c r="L2003" s="86">
        <f>IF(OR(F2003="",J2003="",N(J2003)=0),"",IF(F2003/J2003&lt;=cfg_Crit,"CRITICAL",IF(F2003/J2003&lt;=cfg_Low,"LOW","OK")))</f>
        <v/>
      </c>
      <c r="M2003" s="98">
        <f>IF(B2003="","",DATE(YEAR(B2003),MONTH(B2003),1))</f>
        <v/>
      </c>
      <c r="N2003" s="86">
        <f>IF(OR(B2003="",D2003=""),"","CNT-"&amp;TEXT(ROW()-5,"00000"))</f>
        <v/>
      </c>
      <c r="O2003" s="86">
        <f>IF(P2003="","",D2003&amp;"|"&amp;P2003)</f>
        <v/>
      </c>
      <c r="P2003" s="86">
        <f>IF(OR(D2003="",F2003=""),"",COUNTIFS($D$6:D2003,D2003,$F$6:F2003,"&lt;&gt;"))</f>
        <v/>
      </c>
    </row>
    <row r="2004" ht="20" customHeight="1">
      <c r="B2004" s="93" t="n"/>
      <c r="C2004" s="94">
        <f>IF(B2004="","",WEEKNUM(B2004,21))</f>
        <v/>
      </c>
      <c r="D2004" s="95" t="n"/>
      <c r="E2004" s="86">
        <f>IF(D2004="","",IFERROR(INDEX(Eng_Item,MATCH(D2004,Eng_Label,0)),"not in list"))</f>
        <v/>
      </c>
      <c r="F2004" s="96" t="n"/>
      <c r="G2004" s="87">
        <f>IF(OR(P2004="",N(P2004)&lt;=1),"",INDEX($F$6:$F$3005,MATCH(D2004&amp;"|"&amp;(P2004-1),$O$6:$O$3005,0)))</f>
        <v/>
      </c>
      <c r="H2004" s="87">
        <f>IF(G2004="","",MAX(0,G2004-F2004))</f>
        <v/>
      </c>
      <c r="I2004" s="95" t="n"/>
      <c r="J2004" s="87">
        <f>IF(D2004="","",IFERROR(INDEX(Eng_PAR,MATCH(D2004,Eng_Label,0)),""))</f>
        <v/>
      </c>
      <c r="K2004" s="97">
        <f>IF(OR(F2004="",J2004=""),"",F2004-J2004)</f>
        <v/>
      </c>
      <c r="L2004" s="86">
        <f>IF(OR(F2004="",J2004="",N(J2004)=0),"",IF(F2004/J2004&lt;=cfg_Crit,"CRITICAL",IF(F2004/J2004&lt;=cfg_Low,"LOW","OK")))</f>
        <v/>
      </c>
      <c r="M2004" s="98">
        <f>IF(B2004="","",DATE(YEAR(B2004),MONTH(B2004),1))</f>
        <v/>
      </c>
      <c r="N2004" s="86">
        <f>IF(OR(B2004="",D2004=""),"","CNT-"&amp;TEXT(ROW()-5,"00000"))</f>
        <v/>
      </c>
      <c r="O2004" s="86">
        <f>IF(P2004="","",D2004&amp;"|"&amp;P2004)</f>
        <v/>
      </c>
      <c r="P2004" s="86">
        <f>IF(OR(D2004="",F2004=""),"",COUNTIFS($D$6:D2004,D2004,$F$6:F2004,"&lt;&gt;"))</f>
        <v/>
      </c>
    </row>
    <row r="2005" ht="20" customHeight="1">
      <c r="B2005" s="93" t="n"/>
      <c r="C2005" s="94">
        <f>IF(B2005="","",WEEKNUM(B2005,21))</f>
        <v/>
      </c>
      <c r="D2005" s="95" t="n"/>
      <c r="E2005" s="86">
        <f>IF(D2005="","",IFERROR(INDEX(Eng_Item,MATCH(D2005,Eng_Label,0)),"not in list"))</f>
        <v/>
      </c>
      <c r="F2005" s="96" t="n"/>
      <c r="G2005" s="87">
        <f>IF(OR(P2005="",N(P2005)&lt;=1),"",INDEX($F$6:$F$3005,MATCH(D2005&amp;"|"&amp;(P2005-1),$O$6:$O$3005,0)))</f>
        <v/>
      </c>
      <c r="H2005" s="87">
        <f>IF(G2005="","",MAX(0,G2005-F2005))</f>
        <v/>
      </c>
      <c r="I2005" s="95" t="n"/>
      <c r="J2005" s="87">
        <f>IF(D2005="","",IFERROR(INDEX(Eng_PAR,MATCH(D2005,Eng_Label,0)),""))</f>
        <v/>
      </c>
      <c r="K2005" s="97">
        <f>IF(OR(F2005="",J2005=""),"",F2005-J2005)</f>
        <v/>
      </c>
      <c r="L2005" s="86">
        <f>IF(OR(F2005="",J2005="",N(J2005)=0),"",IF(F2005/J2005&lt;=cfg_Crit,"CRITICAL",IF(F2005/J2005&lt;=cfg_Low,"LOW","OK")))</f>
        <v/>
      </c>
      <c r="M2005" s="98">
        <f>IF(B2005="","",DATE(YEAR(B2005),MONTH(B2005),1))</f>
        <v/>
      </c>
      <c r="N2005" s="86">
        <f>IF(OR(B2005="",D2005=""),"","CNT-"&amp;TEXT(ROW()-5,"00000"))</f>
        <v/>
      </c>
      <c r="O2005" s="86">
        <f>IF(P2005="","",D2005&amp;"|"&amp;P2005)</f>
        <v/>
      </c>
      <c r="P2005" s="86">
        <f>IF(OR(D2005="",F2005=""),"",COUNTIFS($D$6:D2005,D2005,$F$6:F2005,"&lt;&gt;"))</f>
        <v/>
      </c>
    </row>
    <row r="2006" ht="20" customHeight="1">
      <c r="B2006" s="93" t="n"/>
      <c r="C2006" s="94">
        <f>IF(B2006="","",WEEKNUM(B2006,21))</f>
        <v/>
      </c>
      <c r="D2006" s="95" t="n"/>
      <c r="E2006" s="86">
        <f>IF(D2006="","",IFERROR(INDEX(Eng_Item,MATCH(D2006,Eng_Label,0)),"not in list"))</f>
        <v/>
      </c>
      <c r="F2006" s="96" t="n"/>
      <c r="G2006" s="87">
        <f>IF(OR(P2006="",N(P2006)&lt;=1),"",INDEX($F$6:$F$3005,MATCH(D2006&amp;"|"&amp;(P2006-1),$O$6:$O$3005,0)))</f>
        <v/>
      </c>
      <c r="H2006" s="87">
        <f>IF(G2006="","",MAX(0,G2006-F2006))</f>
        <v/>
      </c>
      <c r="I2006" s="95" t="n"/>
      <c r="J2006" s="87">
        <f>IF(D2006="","",IFERROR(INDEX(Eng_PAR,MATCH(D2006,Eng_Label,0)),""))</f>
        <v/>
      </c>
      <c r="K2006" s="97">
        <f>IF(OR(F2006="",J2006=""),"",F2006-J2006)</f>
        <v/>
      </c>
      <c r="L2006" s="86">
        <f>IF(OR(F2006="",J2006="",N(J2006)=0),"",IF(F2006/J2006&lt;=cfg_Crit,"CRITICAL",IF(F2006/J2006&lt;=cfg_Low,"LOW","OK")))</f>
        <v/>
      </c>
      <c r="M2006" s="98">
        <f>IF(B2006="","",DATE(YEAR(B2006),MONTH(B2006),1))</f>
        <v/>
      </c>
      <c r="N2006" s="86">
        <f>IF(OR(B2006="",D2006=""),"","CNT-"&amp;TEXT(ROW()-5,"00000"))</f>
        <v/>
      </c>
      <c r="O2006" s="86">
        <f>IF(P2006="","",D2006&amp;"|"&amp;P2006)</f>
        <v/>
      </c>
      <c r="P2006" s="86">
        <f>IF(OR(D2006="",F2006=""),"",COUNTIFS($D$6:D2006,D2006,$F$6:F2006,"&lt;&gt;"))</f>
        <v/>
      </c>
    </row>
    <row r="2007" ht="20" customHeight="1">
      <c r="B2007" s="93" t="n"/>
      <c r="C2007" s="94">
        <f>IF(B2007="","",WEEKNUM(B2007,21))</f>
        <v/>
      </c>
      <c r="D2007" s="95" t="n"/>
      <c r="E2007" s="86">
        <f>IF(D2007="","",IFERROR(INDEX(Eng_Item,MATCH(D2007,Eng_Label,0)),"not in list"))</f>
        <v/>
      </c>
      <c r="F2007" s="96" t="n"/>
      <c r="G2007" s="87">
        <f>IF(OR(P2007="",N(P2007)&lt;=1),"",INDEX($F$6:$F$3005,MATCH(D2007&amp;"|"&amp;(P2007-1),$O$6:$O$3005,0)))</f>
        <v/>
      </c>
      <c r="H2007" s="87">
        <f>IF(G2007="","",MAX(0,G2007-F2007))</f>
        <v/>
      </c>
      <c r="I2007" s="95" t="n"/>
      <c r="J2007" s="87">
        <f>IF(D2007="","",IFERROR(INDEX(Eng_PAR,MATCH(D2007,Eng_Label,0)),""))</f>
        <v/>
      </c>
      <c r="K2007" s="97">
        <f>IF(OR(F2007="",J2007=""),"",F2007-J2007)</f>
        <v/>
      </c>
      <c r="L2007" s="86">
        <f>IF(OR(F2007="",J2007="",N(J2007)=0),"",IF(F2007/J2007&lt;=cfg_Crit,"CRITICAL",IF(F2007/J2007&lt;=cfg_Low,"LOW","OK")))</f>
        <v/>
      </c>
      <c r="M2007" s="98">
        <f>IF(B2007="","",DATE(YEAR(B2007),MONTH(B2007),1))</f>
        <v/>
      </c>
      <c r="N2007" s="86">
        <f>IF(OR(B2007="",D2007=""),"","CNT-"&amp;TEXT(ROW()-5,"00000"))</f>
        <v/>
      </c>
      <c r="O2007" s="86">
        <f>IF(P2007="","",D2007&amp;"|"&amp;P2007)</f>
        <v/>
      </c>
      <c r="P2007" s="86">
        <f>IF(OR(D2007="",F2007=""),"",COUNTIFS($D$6:D2007,D2007,$F$6:F2007,"&lt;&gt;"))</f>
        <v/>
      </c>
    </row>
    <row r="2008" ht="20" customHeight="1">
      <c r="B2008" s="93" t="n"/>
      <c r="C2008" s="94">
        <f>IF(B2008="","",WEEKNUM(B2008,21))</f>
        <v/>
      </c>
      <c r="D2008" s="95" t="n"/>
      <c r="E2008" s="86">
        <f>IF(D2008="","",IFERROR(INDEX(Eng_Item,MATCH(D2008,Eng_Label,0)),"not in list"))</f>
        <v/>
      </c>
      <c r="F2008" s="96" t="n"/>
      <c r="G2008" s="87">
        <f>IF(OR(P2008="",N(P2008)&lt;=1),"",INDEX($F$6:$F$3005,MATCH(D2008&amp;"|"&amp;(P2008-1),$O$6:$O$3005,0)))</f>
        <v/>
      </c>
      <c r="H2008" s="87">
        <f>IF(G2008="","",MAX(0,G2008-F2008))</f>
        <v/>
      </c>
      <c r="I2008" s="95" t="n"/>
      <c r="J2008" s="87">
        <f>IF(D2008="","",IFERROR(INDEX(Eng_PAR,MATCH(D2008,Eng_Label,0)),""))</f>
        <v/>
      </c>
      <c r="K2008" s="97">
        <f>IF(OR(F2008="",J2008=""),"",F2008-J2008)</f>
        <v/>
      </c>
      <c r="L2008" s="86">
        <f>IF(OR(F2008="",J2008="",N(J2008)=0),"",IF(F2008/J2008&lt;=cfg_Crit,"CRITICAL",IF(F2008/J2008&lt;=cfg_Low,"LOW","OK")))</f>
        <v/>
      </c>
      <c r="M2008" s="98">
        <f>IF(B2008="","",DATE(YEAR(B2008),MONTH(B2008),1))</f>
        <v/>
      </c>
      <c r="N2008" s="86">
        <f>IF(OR(B2008="",D2008=""),"","CNT-"&amp;TEXT(ROW()-5,"00000"))</f>
        <v/>
      </c>
      <c r="O2008" s="86">
        <f>IF(P2008="","",D2008&amp;"|"&amp;P2008)</f>
        <v/>
      </c>
      <c r="P2008" s="86">
        <f>IF(OR(D2008="",F2008=""),"",COUNTIFS($D$6:D2008,D2008,$F$6:F2008,"&lt;&gt;"))</f>
        <v/>
      </c>
    </row>
    <row r="2009" ht="20" customHeight="1">
      <c r="B2009" s="93" t="n"/>
      <c r="C2009" s="94">
        <f>IF(B2009="","",WEEKNUM(B2009,21))</f>
        <v/>
      </c>
      <c r="D2009" s="95" t="n"/>
      <c r="E2009" s="86">
        <f>IF(D2009="","",IFERROR(INDEX(Eng_Item,MATCH(D2009,Eng_Label,0)),"not in list"))</f>
        <v/>
      </c>
      <c r="F2009" s="96" t="n"/>
      <c r="G2009" s="87">
        <f>IF(OR(P2009="",N(P2009)&lt;=1),"",INDEX($F$6:$F$3005,MATCH(D2009&amp;"|"&amp;(P2009-1),$O$6:$O$3005,0)))</f>
        <v/>
      </c>
      <c r="H2009" s="87">
        <f>IF(G2009="","",MAX(0,G2009-F2009))</f>
        <v/>
      </c>
      <c r="I2009" s="95" t="n"/>
      <c r="J2009" s="87">
        <f>IF(D2009="","",IFERROR(INDEX(Eng_PAR,MATCH(D2009,Eng_Label,0)),""))</f>
        <v/>
      </c>
      <c r="K2009" s="97">
        <f>IF(OR(F2009="",J2009=""),"",F2009-J2009)</f>
        <v/>
      </c>
      <c r="L2009" s="86">
        <f>IF(OR(F2009="",J2009="",N(J2009)=0),"",IF(F2009/J2009&lt;=cfg_Crit,"CRITICAL",IF(F2009/J2009&lt;=cfg_Low,"LOW","OK")))</f>
        <v/>
      </c>
      <c r="M2009" s="98">
        <f>IF(B2009="","",DATE(YEAR(B2009),MONTH(B2009),1))</f>
        <v/>
      </c>
      <c r="N2009" s="86">
        <f>IF(OR(B2009="",D2009=""),"","CNT-"&amp;TEXT(ROW()-5,"00000"))</f>
        <v/>
      </c>
      <c r="O2009" s="86">
        <f>IF(P2009="","",D2009&amp;"|"&amp;P2009)</f>
        <v/>
      </c>
      <c r="P2009" s="86">
        <f>IF(OR(D2009="",F2009=""),"",COUNTIFS($D$6:D2009,D2009,$F$6:F2009,"&lt;&gt;"))</f>
        <v/>
      </c>
    </row>
    <row r="2010" ht="20" customHeight="1">
      <c r="B2010" s="93" t="n"/>
      <c r="C2010" s="94">
        <f>IF(B2010="","",WEEKNUM(B2010,21))</f>
        <v/>
      </c>
      <c r="D2010" s="95" t="n"/>
      <c r="E2010" s="86">
        <f>IF(D2010="","",IFERROR(INDEX(Eng_Item,MATCH(D2010,Eng_Label,0)),"not in list"))</f>
        <v/>
      </c>
      <c r="F2010" s="96" t="n"/>
      <c r="G2010" s="87">
        <f>IF(OR(P2010="",N(P2010)&lt;=1),"",INDEX($F$6:$F$3005,MATCH(D2010&amp;"|"&amp;(P2010-1),$O$6:$O$3005,0)))</f>
        <v/>
      </c>
      <c r="H2010" s="87">
        <f>IF(G2010="","",MAX(0,G2010-F2010))</f>
        <v/>
      </c>
      <c r="I2010" s="95" t="n"/>
      <c r="J2010" s="87">
        <f>IF(D2010="","",IFERROR(INDEX(Eng_PAR,MATCH(D2010,Eng_Label,0)),""))</f>
        <v/>
      </c>
      <c r="K2010" s="97">
        <f>IF(OR(F2010="",J2010=""),"",F2010-J2010)</f>
        <v/>
      </c>
      <c r="L2010" s="86">
        <f>IF(OR(F2010="",J2010="",N(J2010)=0),"",IF(F2010/J2010&lt;=cfg_Crit,"CRITICAL",IF(F2010/J2010&lt;=cfg_Low,"LOW","OK")))</f>
        <v/>
      </c>
      <c r="M2010" s="98">
        <f>IF(B2010="","",DATE(YEAR(B2010),MONTH(B2010),1))</f>
        <v/>
      </c>
      <c r="N2010" s="86">
        <f>IF(OR(B2010="",D2010=""),"","CNT-"&amp;TEXT(ROW()-5,"00000"))</f>
        <v/>
      </c>
      <c r="O2010" s="86">
        <f>IF(P2010="","",D2010&amp;"|"&amp;P2010)</f>
        <v/>
      </c>
      <c r="P2010" s="86">
        <f>IF(OR(D2010="",F2010=""),"",COUNTIFS($D$6:D2010,D2010,$F$6:F2010,"&lt;&gt;"))</f>
        <v/>
      </c>
    </row>
    <row r="2011" ht="20" customHeight="1">
      <c r="B2011" s="93" t="n"/>
      <c r="C2011" s="94">
        <f>IF(B2011="","",WEEKNUM(B2011,21))</f>
        <v/>
      </c>
      <c r="D2011" s="95" t="n"/>
      <c r="E2011" s="86">
        <f>IF(D2011="","",IFERROR(INDEX(Eng_Item,MATCH(D2011,Eng_Label,0)),"not in list"))</f>
        <v/>
      </c>
      <c r="F2011" s="96" t="n"/>
      <c r="G2011" s="87">
        <f>IF(OR(P2011="",N(P2011)&lt;=1),"",INDEX($F$6:$F$3005,MATCH(D2011&amp;"|"&amp;(P2011-1),$O$6:$O$3005,0)))</f>
        <v/>
      </c>
      <c r="H2011" s="87">
        <f>IF(G2011="","",MAX(0,G2011-F2011))</f>
        <v/>
      </c>
      <c r="I2011" s="95" t="n"/>
      <c r="J2011" s="87">
        <f>IF(D2011="","",IFERROR(INDEX(Eng_PAR,MATCH(D2011,Eng_Label,0)),""))</f>
        <v/>
      </c>
      <c r="K2011" s="97">
        <f>IF(OR(F2011="",J2011=""),"",F2011-J2011)</f>
        <v/>
      </c>
      <c r="L2011" s="86">
        <f>IF(OR(F2011="",J2011="",N(J2011)=0),"",IF(F2011/J2011&lt;=cfg_Crit,"CRITICAL",IF(F2011/J2011&lt;=cfg_Low,"LOW","OK")))</f>
        <v/>
      </c>
      <c r="M2011" s="98">
        <f>IF(B2011="","",DATE(YEAR(B2011),MONTH(B2011),1))</f>
        <v/>
      </c>
      <c r="N2011" s="86">
        <f>IF(OR(B2011="",D2011=""),"","CNT-"&amp;TEXT(ROW()-5,"00000"))</f>
        <v/>
      </c>
      <c r="O2011" s="86">
        <f>IF(P2011="","",D2011&amp;"|"&amp;P2011)</f>
        <v/>
      </c>
      <c r="P2011" s="86">
        <f>IF(OR(D2011="",F2011=""),"",COUNTIFS($D$6:D2011,D2011,$F$6:F2011,"&lt;&gt;"))</f>
        <v/>
      </c>
    </row>
    <row r="2012" ht="20" customHeight="1">
      <c r="B2012" s="93" t="n"/>
      <c r="C2012" s="94">
        <f>IF(B2012="","",WEEKNUM(B2012,21))</f>
        <v/>
      </c>
      <c r="D2012" s="95" t="n"/>
      <c r="E2012" s="86">
        <f>IF(D2012="","",IFERROR(INDEX(Eng_Item,MATCH(D2012,Eng_Label,0)),"not in list"))</f>
        <v/>
      </c>
      <c r="F2012" s="96" t="n"/>
      <c r="G2012" s="87">
        <f>IF(OR(P2012="",N(P2012)&lt;=1),"",INDEX($F$6:$F$3005,MATCH(D2012&amp;"|"&amp;(P2012-1),$O$6:$O$3005,0)))</f>
        <v/>
      </c>
      <c r="H2012" s="87">
        <f>IF(G2012="","",MAX(0,G2012-F2012))</f>
        <v/>
      </c>
      <c r="I2012" s="95" t="n"/>
      <c r="J2012" s="87">
        <f>IF(D2012="","",IFERROR(INDEX(Eng_PAR,MATCH(D2012,Eng_Label,0)),""))</f>
        <v/>
      </c>
      <c r="K2012" s="97">
        <f>IF(OR(F2012="",J2012=""),"",F2012-J2012)</f>
        <v/>
      </c>
      <c r="L2012" s="86">
        <f>IF(OR(F2012="",J2012="",N(J2012)=0),"",IF(F2012/J2012&lt;=cfg_Crit,"CRITICAL",IF(F2012/J2012&lt;=cfg_Low,"LOW","OK")))</f>
        <v/>
      </c>
      <c r="M2012" s="98">
        <f>IF(B2012="","",DATE(YEAR(B2012),MONTH(B2012),1))</f>
        <v/>
      </c>
      <c r="N2012" s="86">
        <f>IF(OR(B2012="",D2012=""),"","CNT-"&amp;TEXT(ROW()-5,"00000"))</f>
        <v/>
      </c>
      <c r="O2012" s="86">
        <f>IF(P2012="","",D2012&amp;"|"&amp;P2012)</f>
        <v/>
      </c>
      <c r="P2012" s="86">
        <f>IF(OR(D2012="",F2012=""),"",COUNTIFS($D$6:D2012,D2012,$F$6:F2012,"&lt;&gt;"))</f>
        <v/>
      </c>
    </row>
    <row r="2013" ht="20" customHeight="1">
      <c r="B2013" s="93" t="n"/>
      <c r="C2013" s="94">
        <f>IF(B2013="","",WEEKNUM(B2013,21))</f>
        <v/>
      </c>
      <c r="D2013" s="95" t="n"/>
      <c r="E2013" s="86">
        <f>IF(D2013="","",IFERROR(INDEX(Eng_Item,MATCH(D2013,Eng_Label,0)),"not in list"))</f>
        <v/>
      </c>
      <c r="F2013" s="96" t="n"/>
      <c r="G2013" s="87">
        <f>IF(OR(P2013="",N(P2013)&lt;=1),"",INDEX($F$6:$F$3005,MATCH(D2013&amp;"|"&amp;(P2013-1),$O$6:$O$3005,0)))</f>
        <v/>
      </c>
      <c r="H2013" s="87">
        <f>IF(G2013="","",MAX(0,G2013-F2013))</f>
        <v/>
      </c>
      <c r="I2013" s="95" t="n"/>
      <c r="J2013" s="87">
        <f>IF(D2013="","",IFERROR(INDEX(Eng_PAR,MATCH(D2013,Eng_Label,0)),""))</f>
        <v/>
      </c>
      <c r="K2013" s="97">
        <f>IF(OR(F2013="",J2013=""),"",F2013-J2013)</f>
        <v/>
      </c>
      <c r="L2013" s="86">
        <f>IF(OR(F2013="",J2013="",N(J2013)=0),"",IF(F2013/J2013&lt;=cfg_Crit,"CRITICAL",IF(F2013/J2013&lt;=cfg_Low,"LOW","OK")))</f>
        <v/>
      </c>
      <c r="M2013" s="98">
        <f>IF(B2013="","",DATE(YEAR(B2013),MONTH(B2013),1))</f>
        <v/>
      </c>
      <c r="N2013" s="86">
        <f>IF(OR(B2013="",D2013=""),"","CNT-"&amp;TEXT(ROW()-5,"00000"))</f>
        <v/>
      </c>
      <c r="O2013" s="86">
        <f>IF(P2013="","",D2013&amp;"|"&amp;P2013)</f>
        <v/>
      </c>
      <c r="P2013" s="86">
        <f>IF(OR(D2013="",F2013=""),"",COUNTIFS($D$6:D2013,D2013,$F$6:F2013,"&lt;&gt;"))</f>
        <v/>
      </c>
    </row>
    <row r="2014" ht="20" customHeight="1">
      <c r="B2014" s="93" t="n"/>
      <c r="C2014" s="94">
        <f>IF(B2014="","",WEEKNUM(B2014,21))</f>
        <v/>
      </c>
      <c r="D2014" s="95" t="n"/>
      <c r="E2014" s="86">
        <f>IF(D2014="","",IFERROR(INDEX(Eng_Item,MATCH(D2014,Eng_Label,0)),"not in list"))</f>
        <v/>
      </c>
      <c r="F2014" s="96" t="n"/>
      <c r="G2014" s="87">
        <f>IF(OR(P2014="",N(P2014)&lt;=1),"",INDEX($F$6:$F$3005,MATCH(D2014&amp;"|"&amp;(P2014-1),$O$6:$O$3005,0)))</f>
        <v/>
      </c>
      <c r="H2014" s="87">
        <f>IF(G2014="","",MAX(0,G2014-F2014))</f>
        <v/>
      </c>
      <c r="I2014" s="95" t="n"/>
      <c r="J2014" s="87">
        <f>IF(D2014="","",IFERROR(INDEX(Eng_PAR,MATCH(D2014,Eng_Label,0)),""))</f>
        <v/>
      </c>
      <c r="K2014" s="97">
        <f>IF(OR(F2014="",J2014=""),"",F2014-J2014)</f>
        <v/>
      </c>
      <c r="L2014" s="86">
        <f>IF(OR(F2014="",J2014="",N(J2014)=0),"",IF(F2014/J2014&lt;=cfg_Crit,"CRITICAL",IF(F2014/J2014&lt;=cfg_Low,"LOW","OK")))</f>
        <v/>
      </c>
      <c r="M2014" s="98">
        <f>IF(B2014="","",DATE(YEAR(B2014),MONTH(B2014),1))</f>
        <v/>
      </c>
      <c r="N2014" s="86">
        <f>IF(OR(B2014="",D2014=""),"","CNT-"&amp;TEXT(ROW()-5,"00000"))</f>
        <v/>
      </c>
      <c r="O2014" s="86">
        <f>IF(P2014="","",D2014&amp;"|"&amp;P2014)</f>
        <v/>
      </c>
      <c r="P2014" s="86">
        <f>IF(OR(D2014="",F2014=""),"",COUNTIFS($D$6:D2014,D2014,$F$6:F2014,"&lt;&gt;"))</f>
        <v/>
      </c>
    </row>
    <row r="2015" ht="20" customHeight="1">
      <c r="B2015" s="93" t="n"/>
      <c r="C2015" s="94">
        <f>IF(B2015="","",WEEKNUM(B2015,21))</f>
        <v/>
      </c>
      <c r="D2015" s="95" t="n"/>
      <c r="E2015" s="86">
        <f>IF(D2015="","",IFERROR(INDEX(Eng_Item,MATCH(D2015,Eng_Label,0)),"not in list"))</f>
        <v/>
      </c>
      <c r="F2015" s="96" t="n"/>
      <c r="G2015" s="87">
        <f>IF(OR(P2015="",N(P2015)&lt;=1),"",INDEX($F$6:$F$3005,MATCH(D2015&amp;"|"&amp;(P2015-1),$O$6:$O$3005,0)))</f>
        <v/>
      </c>
      <c r="H2015" s="87">
        <f>IF(G2015="","",MAX(0,G2015-F2015))</f>
        <v/>
      </c>
      <c r="I2015" s="95" t="n"/>
      <c r="J2015" s="87">
        <f>IF(D2015="","",IFERROR(INDEX(Eng_PAR,MATCH(D2015,Eng_Label,0)),""))</f>
        <v/>
      </c>
      <c r="K2015" s="97">
        <f>IF(OR(F2015="",J2015=""),"",F2015-J2015)</f>
        <v/>
      </c>
      <c r="L2015" s="86">
        <f>IF(OR(F2015="",J2015="",N(J2015)=0),"",IF(F2015/J2015&lt;=cfg_Crit,"CRITICAL",IF(F2015/J2015&lt;=cfg_Low,"LOW","OK")))</f>
        <v/>
      </c>
      <c r="M2015" s="98">
        <f>IF(B2015="","",DATE(YEAR(B2015),MONTH(B2015),1))</f>
        <v/>
      </c>
      <c r="N2015" s="86">
        <f>IF(OR(B2015="",D2015=""),"","CNT-"&amp;TEXT(ROW()-5,"00000"))</f>
        <v/>
      </c>
      <c r="O2015" s="86">
        <f>IF(P2015="","",D2015&amp;"|"&amp;P2015)</f>
        <v/>
      </c>
      <c r="P2015" s="86">
        <f>IF(OR(D2015="",F2015=""),"",COUNTIFS($D$6:D2015,D2015,$F$6:F2015,"&lt;&gt;"))</f>
        <v/>
      </c>
    </row>
    <row r="2016" ht="20" customHeight="1">
      <c r="B2016" s="93" t="n"/>
      <c r="C2016" s="94">
        <f>IF(B2016="","",WEEKNUM(B2016,21))</f>
        <v/>
      </c>
      <c r="D2016" s="95" t="n"/>
      <c r="E2016" s="86">
        <f>IF(D2016="","",IFERROR(INDEX(Eng_Item,MATCH(D2016,Eng_Label,0)),"not in list"))</f>
        <v/>
      </c>
      <c r="F2016" s="96" t="n"/>
      <c r="G2016" s="87">
        <f>IF(OR(P2016="",N(P2016)&lt;=1),"",INDEX($F$6:$F$3005,MATCH(D2016&amp;"|"&amp;(P2016-1),$O$6:$O$3005,0)))</f>
        <v/>
      </c>
      <c r="H2016" s="87">
        <f>IF(G2016="","",MAX(0,G2016-F2016))</f>
        <v/>
      </c>
      <c r="I2016" s="95" t="n"/>
      <c r="J2016" s="87">
        <f>IF(D2016="","",IFERROR(INDEX(Eng_PAR,MATCH(D2016,Eng_Label,0)),""))</f>
        <v/>
      </c>
      <c r="K2016" s="97">
        <f>IF(OR(F2016="",J2016=""),"",F2016-J2016)</f>
        <v/>
      </c>
      <c r="L2016" s="86">
        <f>IF(OR(F2016="",J2016="",N(J2016)=0),"",IF(F2016/J2016&lt;=cfg_Crit,"CRITICAL",IF(F2016/J2016&lt;=cfg_Low,"LOW","OK")))</f>
        <v/>
      </c>
      <c r="M2016" s="98">
        <f>IF(B2016="","",DATE(YEAR(B2016),MONTH(B2016),1))</f>
        <v/>
      </c>
      <c r="N2016" s="86">
        <f>IF(OR(B2016="",D2016=""),"","CNT-"&amp;TEXT(ROW()-5,"00000"))</f>
        <v/>
      </c>
      <c r="O2016" s="86">
        <f>IF(P2016="","",D2016&amp;"|"&amp;P2016)</f>
        <v/>
      </c>
      <c r="P2016" s="86">
        <f>IF(OR(D2016="",F2016=""),"",COUNTIFS($D$6:D2016,D2016,$F$6:F2016,"&lt;&gt;"))</f>
        <v/>
      </c>
    </row>
    <row r="2017" ht="20" customHeight="1">
      <c r="B2017" s="93" t="n"/>
      <c r="C2017" s="94">
        <f>IF(B2017="","",WEEKNUM(B2017,21))</f>
        <v/>
      </c>
      <c r="D2017" s="95" t="n"/>
      <c r="E2017" s="86">
        <f>IF(D2017="","",IFERROR(INDEX(Eng_Item,MATCH(D2017,Eng_Label,0)),"not in list"))</f>
        <v/>
      </c>
      <c r="F2017" s="96" t="n"/>
      <c r="G2017" s="87">
        <f>IF(OR(P2017="",N(P2017)&lt;=1),"",INDEX($F$6:$F$3005,MATCH(D2017&amp;"|"&amp;(P2017-1),$O$6:$O$3005,0)))</f>
        <v/>
      </c>
      <c r="H2017" s="87">
        <f>IF(G2017="","",MAX(0,G2017-F2017))</f>
        <v/>
      </c>
      <c r="I2017" s="95" t="n"/>
      <c r="J2017" s="87">
        <f>IF(D2017="","",IFERROR(INDEX(Eng_PAR,MATCH(D2017,Eng_Label,0)),""))</f>
        <v/>
      </c>
      <c r="K2017" s="97">
        <f>IF(OR(F2017="",J2017=""),"",F2017-J2017)</f>
        <v/>
      </c>
      <c r="L2017" s="86">
        <f>IF(OR(F2017="",J2017="",N(J2017)=0),"",IF(F2017/J2017&lt;=cfg_Crit,"CRITICAL",IF(F2017/J2017&lt;=cfg_Low,"LOW","OK")))</f>
        <v/>
      </c>
      <c r="M2017" s="98">
        <f>IF(B2017="","",DATE(YEAR(B2017),MONTH(B2017),1))</f>
        <v/>
      </c>
      <c r="N2017" s="86">
        <f>IF(OR(B2017="",D2017=""),"","CNT-"&amp;TEXT(ROW()-5,"00000"))</f>
        <v/>
      </c>
      <c r="O2017" s="86">
        <f>IF(P2017="","",D2017&amp;"|"&amp;P2017)</f>
        <v/>
      </c>
      <c r="P2017" s="86">
        <f>IF(OR(D2017="",F2017=""),"",COUNTIFS($D$6:D2017,D2017,$F$6:F2017,"&lt;&gt;"))</f>
        <v/>
      </c>
    </row>
    <row r="2018" ht="20" customHeight="1">
      <c r="B2018" s="93" t="n"/>
      <c r="C2018" s="94">
        <f>IF(B2018="","",WEEKNUM(B2018,21))</f>
        <v/>
      </c>
      <c r="D2018" s="95" t="n"/>
      <c r="E2018" s="86">
        <f>IF(D2018="","",IFERROR(INDEX(Eng_Item,MATCH(D2018,Eng_Label,0)),"not in list"))</f>
        <v/>
      </c>
      <c r="F2018" s="96" t="n"/>
      <c r="G2018" s="87">
        <f>IF(OR(P2018="",N(P2018)&lt;=1),"",INDEX($F$6:$F$3005,MATCH(D2018&amp;"|"&amp;(P2018-1),$O$6:$O$3005,0)))</f>
        <v/>
      </c>
      <c r="H2018" s="87">
        <f>IF(G2018="","",MAX(0,G2018-F2018))</f>
        <v/>
      </c>
      <c r="I2018" s="95" t="n"/>
      <c r="J2018" s="87">
        <f>IF(D2018="","",IFERROR(INDEX(Eng_PAR,MATCH(D2018,Eng_Label,0)),""))</f>
        <v/>
      </c>
      <c r="K2018" s="97">
        <f>IF(OR(F2018="",J2018=""),"",F2018-J2018)</f>
        <v/>
      </c>
      <c r="L2018" s="86">
        <f>IF(OR(F2018="",J2018="",N(J2018)=0),"",IF(F2018/J2018&lt;=cfg_Crit,"CRITICAL",IF(F2018/J2018&lt;=cfg_Low,"LOW","OK")))</f>
        <v/>
      </c>
      <c r="M2018" s="98">
        <f>IF(B2018="","",DATE(YEAR(B2018),MONTH(B2018),1))</f>
        <v/>
      </c>
      <c r="N2018" s="86">
        <f>IF(OR(B2018="",D2018=""),"","CNT-"&amp;TEXT(ROW()-5,"00000"))</f>
        <v/>
      </c>
      <c r="O2018" s="86">
        <f>IF(P2018="","",D2018&amp;"|"&amp;P2018)</f>
        <v/>
      </c>
      <c r="P2018" s="86">
        <f>IF(OR(D2018="",F2018=""),"",COUNTIFS($D$6:D2018,D2018,$F$6:F2018,"&lt;&gt;"))</f>
        <v/>
      </c>
    </row>
    <row r="2019" ht="20" customHeight="1">
      <c r="B2019" s="93" t="n"/>
      <c r="C2019" s="94">
        <f>IF(B2019="","",WEEKNUM(B2019,21))</f>
        <v/>
      </c>
      <c r="D2019" s="95" t="n"/>
      <c r="E2019" s="86">
        <f>IF(D2019="","",IFERROR(INDEX(Eng_Item,MATCH(D2019,Eng_Label,0)),"not in list"))</f>
        <v/>
      </c>
      <c r="F2019" s="96" t="n"/>
      <c r="G2019" s="87">
        <f>IF(OR(P2019="",N(P2019)&lt;=1),"",INDEX($F$6:$F$3005,MATCH(D2019&amp;"|"&amp;(P2019-1),$O$6:$O$3005,0)))</f>
        <v/>
      </c>
      <c r="H2019" s="87">
        <f>IF(G2019="","",MAX(0,G2019-F2019))</f>
        <v/>
      </c>
      <c r="I2019" s="95" t="n"/>
      <c r="J2019" s="87">
        <f>IF(D2019="","",IFERROR(INDEX(Eng_PAR,MATCH(D2019,Eng_Label,0)),""))</f>
        <v/>
      </c>
      <c r="K2019" s="97">
        <f>IF(OR(F2019="",J2019=""),"",F2019-J2019)</f>
        <v/>
      </c>
      <c r="L2019" s="86">
        <f>IF(OR(F2019="",J2019="",N(J2019)=0),"",IF(F2019/J2019&lt;=cfg_Crit,"CRITICAL",IF(F2019/J2019&lt;=cfg_Low,"LOW","OK")))</f>
        <v/>
      </c>
      <c r="M2019" s="98">
        <f>IF(B2019="","",DATE(YEAR(B2019),MONTH(B2019),1))</f>
        <v/>
      </c>
      <c r="N2019" s="86">
        <f>IF(OR(B2019="",D2019=""),"","CNT-"&amp;TEXT(ROW()-5,"00000"))</f>
        <v/>
      </c>
      <c r="O2019" s="86">
        <f>IF(P2019="","",D2019&amp;"|"&amp;P2019)</f>
        <v/>
      </c>
      <c r="P2019" s="86">
        <f>IF(OR(D2019="",F2019=""),"",COUNTIFS($D$6:D2019,D2019,$F$6:F2019,"&lt;&gt;"))</f>
        <v/>
      </c>
    </row>
    <row r="2020" ht="20" customHeight="1">
      <c r="B2020" s="93" t="n"/>
      <c r="C2020" s="94">
        <f>IF(B2020="","",WEEKNUM(B2020,21))</f>
        <v/>
      </c>
      <c r="D2020" s="95" t="n"/>
      <c r="E2020" s="86">
        <f>IF(D2020="","",IFERROR(INDEX(Eng_Item,MATCH(D2020,Eng_Label,0)),"not in list"))</f>
        <v/>
      </c>
      <c r="F2020" s="96" t="n"/>
      <c r="G2020" s="87">
        <f>IF(OR(P2020="",N(P2020)&lt;=1),"",INDEX($F$6:$F$3005,MATCH(D2020&amp;"|"&amp;(P2020-1),$O$6:$O$3005,0)))</f>
        <v/>
      </c>
      <c r="H2020" s="87">
        <f>IF(G2020="","",MAX(0,G2020-F2020))</f>
        <v/>
      </c>
      <c r="I2020" s="95" t="n"/>
      <c r="J2020" s="87">
        <f>IF(D2020="","",IFERROR(INDEX(Eng_PAR,MATCH(D2020,Eng_Label,0)),""))</f>
        <v/>
      </c>
      <c r="K2020" s="97">
        <f>IF(OR(F2020="",J2020=""),"",F2020-J2020)</f>
        <v/>
      </c>
      <c r="L2020" s="86">
        <f>IF(OR(F2020="",J2020="",N(J2020)=0),"",IF(F2020/J2020&lt;=cfg_Crit,"CRITICAL",IF(F2020/J2020&lt;=cfg_Low,"LOW","OK")))</f>
        <v/>
      </c>
      <c r="M2020" s="98">
        <f>IF(B2020="","",DATE(YEAR(B2020),MONTH(B2020),1))</f>
        <v/>
      </c>
      <c r="N2020" s="86">
        <f>IF(OR(B2020="",D2020=""),"","CNT-"&amp;TEXT(ROW()-5,"00000"))</f>
        <v/>
      </c>
      <c r="O2020" s="86">
        <f>IF(P2020="","",D2020&amp;"|"&amp;P2020)</f>
        <v/>
      </c>
      <c r="P2020" s="86">
        <f>IF(OR(D2020="",F2020=""),"",COUNTIFS($D$6:D2020,D2020,$F$6:F2020,"&lt;&gt;"))</f>
        <v/>
      </c>
    </row>
    <row r="2021" ht="20" customHeight="1">
      <c r="B2021" s="93" t="n"/>
      <c r="C2021" s="94">
        <f>IF(B2021="","",WEEKNUM(B2021,21))</f>
        <v/>
      </c>
      <c r="D2021" s="95" t="n"/>
      <c r="E2021" s="86">
        <f>IF(D2021="","",IFERROR(INDEX(Eng_Item,MATCH(D2021,Eng_Label,0)),"not in list"))</f>
        <v/>
      </c>
      <c r="F2021" s="96" t="n"/>
      <c r="G2021" s="87">
        <f>IF(OR(P2021="",N(P2021)&lt;=1),"",INDEX($F$6:$F$3005,MATCH(D2021&amp;"|"&amp;(P2021-1),$O$6:$O$3005,0)))</f>
        <v/>
      </c>
      <c r="H2021" s="87">
        <f>IF(G2021="","",MAX(0,G2021-F2021))</f>
        <v/>
      </c>
      <c r="I2021" s="95" t="n"/>
      <c r="J2021" s="87">
        <f>IF(D2021="","",IFERROR(INDEX(Eng_PAR,MATCH(D2021,Eng_Label,0)),""))</f>
        <v/>
      </c>
      <c r="K2021" s="97">
        <f>IF(OR(F2021="",J2021=""),"",F2021-J2021)</f>
        <v/>
      </c>
      <c r="L2021" s="86">
        <f>IF(OR(F2021="",J2021="",N(J2021)=0),"",IF(F2021/J2021&lt;=cfg_Crit,"CRITICAL",IF(F2021/J2021&lt;=cfg_Low,"LOW","OK")))</f>
        <v/>
      </c>
      <c r="M2021" s="98">
        <f>IF(B2021="","",DATE(YEAR(B2021),MONTH(B2021),1))</f>
        <v/>
      </c>
      <c r="N2021" s="86">
        <f>IF(OR(B2021="",D2021=""),"","CNT-"&amp;TEXT(ROW()-5,"00000"))</f>
        <v/>
      </c>
      <c r="O2021" s="86">
        <f>IF(P2021="","",D2021&amp;"|"&amp;P2021)</f>
        <v/>
      </c>
      <c r="P2021" s="86">
        <f>IF(OR(D2021="",F2021=""),"",COUNTIFS($D$6:D2021,D2021,$F$6:F2021,"&lt;&gt;"))</f>
        <v/>
      </c>
    </row>
    <row r="2022" ht="20" customHeight="1">
      <c r="B2022" s="93" t="n"/>
      <c r="C2022" s="94">
        <f>IF(B2022="","",WEEKNUM(B2022,21))</f>
        <v/>
      </c>
      <c r="D2022" s="95" t="n"/>
      <c r="E2022" s="86">
        <f>IF(D2022="","",IFERROR(INDEX(Eng_Item,MATCH(D2022,Eng_Label,0)),"not in list"))</f>
        <v/>
      </c>
      <c r="F2022" s="96" t="n"/>
      <c r="G2022" s="87">
        <f>IF(OR(P2022="",N(P2022)&lt;=1),"",INDEX($F$6:$F$3005,MATCH(D2022&amp;"|"&amp;(P2022-1),$O$6:$O$3005,0)))</f>
        <v/>
      </c>
      <c r="H2022" s="87">
        <f>IF(G2022="","",MAX(0,G2022-F2022))</f>
        <v/>
      </c>
      <c r="I2022" s="95" t="n"/>
      <c r="J2022" s="87">
        <f>IF(D2022="","",IFERROR(INDEX(Eng_PAR,MATCH(D2022,Eng_Label,0)),""))</f>
        <v/>
      </c>
      <c r="K2022" s="97">
        <f>IF(OR(F2022="",J2022=""),"",F2022-J2022)</f>
        <v/>
      </c>
      <c r="L2022" s="86">
        <f>IF(OR(F2022="",J2022="",N(J2022)=0),"",IF(F2022/J2022&lt;=cfg_Crit,"CRITICAL",IF(F2022/J2022&lt;=cfg_Low,"LOW","OK")))</f>
        <v/>
      </c>
      <c r="M2022" s="98">
        <f>IF(B2022="","",DATE(YEAR(B2022),MONTH(B2022),1))</f>
        <v/>
      </c>
      <c r="N2022" s="86">
        <f>IF(OR(B2022="",D2022=""),"","CNT-"&amp;TEXT(ROW()-5,"00000"))</f>
        <v/>
      </c>
      <c r="O2022" s="86">
        <f>IF(P2022="","",D2022&amp;"|"&amp;P2022)</f>
        <v/>
      </c>
      <c r="P2022" s="86">
        <f>IF(OR(D2022="",F2022=""),"",COUNTIFS($D$6:D2022,D2022,$F$6:F2022,"&lt;&gt;"))</f>
        <v/>
      </c>
    </row>
    <row r="2023" ht="20" customHeight="1">
      <c r="B2023" s="93" t="n"/>
      <c r="C2023" s="94">
        <f>IF(B2023="","",WEEKNUM(B2023,21))</f>
        <v/>
      </c>
      <c r="D2023" s="95" t="n"/>
      <c r="E2023" s="86">
        <f>IF(D2023="","",IFERROR(INDEX(Eng_Item,MATCH(D2023,Eng_Label,0)),"not in list"))</f>
        <v/>
      </c>
      <c r="F2023" s="96" t="n"/>
      <c r="G2023" s="87">
        <f>IF(OR(P2023="",N(P2023)&lt;=1),"",INDEX($F$6:$F$3005,MATCH(D2023&amp;"|"&amp;(P2023-1),$O$6:$O$3005,0)))</f>
        <v/>
      </c>
      <c r="H2023" s="87">
        <f>IF(G2023="","",MAX(0,G2023-F2023))</f>
        <v/>
      </c>
      <c r="I2023" s="95" t="n"/>
      <c r="J2023" s="87">
        <f>IF(D2023="","",IFERROR(INDEX(Eng_PAR,MATCH(D2023,Eng_Label,0)),""))</f>
        <v/>
      </c>
      <c r="K2023" s="97">
        <f>IF(OR(F2023="",J2023=""),"",F2023-J2023)</f>
        <v/>
      </c>
      <c r="L2023" s="86">
        <f>IF(OR(F2023="",J2023="",N(J2023)=0),"",IF(F2023/J2023&lt;=cfg_Crit,"CRITICAL",IF(F2023/J2023&lt;=cfg_Low,"LOW","OK")))</f>
        <v/>
      </c>
      <c r="M2023" s="98">
        <f>IF(B2023="","",DATE(YEAR(B2023),MONTH(B2023),1))</f>
        <v/>
      </c>
      <c r="N2023" s="86">
        <f>IF(OR(B2023="",D2023=""),"","CNT-"&amp;TEXT(ROW()-5,"00000"))</f>
        <v/>
      </c>
      <c r="O2023" s="86">
        <f>IF(P2023="","",D2023&amp;"|"&amp;P2023)</f>
        <v/>
      </c>
      <c r="P2023" s="86">
        <f>IF(OR(D2023="",F2023=""),"",COUNTIFS($D$6:D2023,D2023,$F$6:F2023,"&lt;&gt;"))</f>
        <v/>
      </c>
    </row>
    <row r="2024" ht="20" customHeight="1">
      <c r="B2024" s="93" t="n"/>
      <c r="C2024" s="94">
        <f>IF(B2024="","",WEEKNUM(B2024,21))</f>
        <v/>
      </c>
      <c r="D2024" s="95" t="n"/>
      <c r="E2024" s="86">
        <f>IF(D2024="","",IFERROR(INDEX(Eng_Item,MATCH(D2024,Eng_Label,0)),"not in list"))</f>
        <v/>
      </c>
      <c r="F2024" s="96" t="n"/>
      <c r="G2024" s="87">
        <f>IF(OR(P2024="",N(P2024)&lt;=1),"",INDEX($F$6:$F$3005,MATCH(D2024&amp;"|"&amp;(P2024-1),$O$6:$O$3005,0)))</f>
        <v/>
      </c>
      <c r="H2024" s="87">
        <f>IF(G2024="","",MAX(0,G2024-F2024))</f>
        <v/>
      </c>
      <c r="I2024" s="95" t="n"/>
      <c r="J2024" s="87">
        <f>IF(D2024="","",IFERROR(INDEX(Eng_PAR,MATCH(D2024,Eng_Label,0)),""))</f>
        <v/>
      </c>
      <c r="K2024" s="97">
        <f>IF(OR(F2024="",J2024=""),"",F2024-J2024)</f>
        <v/>
      </c>
      <c r="L2024" s="86">
        <f>IF(OR(F2024="",J2024="",N(J2024)=0),"",IF(F2024/J2024&lt;=cfg_Crit,"CRITICAL",IF(F2024/J2024&lt;=cfg_Low,"LOW","OK")))</f>
        <v/>
      </c>
      <c r="M2024" s="98">
        <f>IF(B2024="","",DATE(YEAR(B2024),MONTH(B2024),1))</f>
        <v/>
      </c>
      <c r="N2024" s="86">
        <f>IF(OR(B2024="",D2024=""),"","CNT-"&amp;TEXT(ROW()-5,"00000"))</f>
        <v/>
      </c>
      <c r="O2024" s="86">
        <f>IF(P2024="","",D2024&amp;"|"&amp;P2024)</f>
        <v/>
      </c>
      <c r="P2024" s="86">
        <f>IF(OR(D2024="",F2024=""),"",COUNTIFS($D$6:D2024,D2024,$F$6:F2024,"&lt;&gt;"))</f>
        <v/>
      </c>
    </row>
    <row r="2025" ht="20" customHeight="1">
      <c r="B2025" s="93" t="n"/>
      <c r="C2025" s="94">
        <f>IF(B2025="","",WEEKNUM(B2025,21))</f>
        <v/>
      </c>
      <c r="D2025" s="95" t="n"/>
      <c r="E2025" s="86">
        <f>IF(D2025="","",IFERROR(INDEX(Eng_Item,MATCH(D2025,Eng_Label,0)),"not in list"))</f>
        <v/>
      </c>
      <c r="F2025" s="96" t="n"/>
      <c r="G2025" s="87">
        <f>IF(OR(P2025="",N(P2025)&lt;=1),"",INDEX($F$6:$F$3005,MATCH(D2025&amp;"|"&amp;(P2025-1),$O$6:$O$3005,0)))</f>
        <v/>
      </c>
      <c r="H2025" s="87">
        <f>IF(G2025="","",MAX(0,G2025-F2025))</f>
        <v/>
      </c>
      <c r="I2025" s="95" t="n"/>
      <c r="J2025" s="87">
        <f>IF(D2025="","",IFERROR(INDEX(Eng_PAR,MATCH(D2025,Eng_Label,0)),""))</f>
        <v/>
      </c>
      <c r="K2025" s="97">
        <f>IF(OR(F2025="",J2025=""),"",F2025-J2025)</f>
        <v/>
      </c>
      <c r="L2025" s="86">
        <f>IF(OR(F2025="",J2025="",N(J2025)=0),"",IF(F2025/J2025&lt;=cfg_Crit,"CRITICAL",IF(F2025/J2025&lt;=cfg_Low,"LOW","OK")))</f>
        <v/>
      </c>
      <c r="M2025" s="98">
        <f>IF(B2025="","",DATE(YEAR(B2025),MONTH(B2025),1))</f>
        <v/>
      </c>
      <c r="N2025" s="86">
        <f>IF(OR(B2025="",D2025=""),"","CNT-"&amp;TEXT(ROW()-5,"00000"))</f>
        <v/>
      </c>
      <c r="O2025" s="86">
        <f>IF(P2025="","",D2025&amp;"|"&amp;P2025)</f>
        <v/>
      </c>
      <c r="P2025" s="86">
        <f>IF(OR(D2025="",F2025=""),"",COUNTIFS($D$6:D2025,D2025,$F$6:F2025,"&lt;&gt;"))</f>
        <v/>
      </c>
    </row>
    <row r="2026" ht="20" customHeight="1">
      <c r="B2026" s="93" t="n"/>
      <c r="C2026" s="94">
        <f>IF(B2026="","",WEEKNUM(B2026,21))</f>
        <v/>
      </c>
      <c r="D2026" s="95" t="n"/>
      <c r="E2026" s="86">
        <f>IF(D2026="","",IFERROR(INDEX(Eng_Item,MATCH(D2026,Eng_Label,0)),"not in list"))</f>
        <v/>
      </c>
      <c r="F2026" s="96" t="n"/>
      <c r="G2026" s="87">
        <f>IF(OR(P2026="",N(P2026)&lt;=1),"",INDEX($F$6:$F$3005,MATCH(D2026&amp;"|"&amp;(P2026-1),$O$6:$O$3005,0)))</f>
        <v/>
      </c>
      <c r="H2026" s="87">
        <f>IF(G2026="","",MAX(0,G2026-F2026))</f>
        <v/>
      </c>
      <c r="I2026" s="95" t="n"/>
      <c r="J2026" s="87">
        <f>IF(D2026="","",IFERROR(INDEX(Eng_PAR,MATCH(D2026,Eng_Label,0)),""))</f>
        <v/>
      </c>
      <c r="K2026" s="97">
        <f>IF(OR(F2026="",J2026=""),"",F2026-J2026)</f>
        <v/>
      </c>
      <c r="L2026" s="86">
        <f>IF(OR(F2026="",J2026="",N(J2026)=0),"",IF(F2026/J2026&lt;=cfg_Crit,"CRITICAL",IF(F2026/J2026&lt;=cfg_Low,"LOW","OK")))</f>
        <v/>
      </c>
      <c r="M2026" s="98">
        <f>IF(B2026="","",DATE(YEAR(B2026),MONTH(B2026),1))</f>
        <v/>
      </c>
      <c r="N2026" s="86">
        <f>IF(OR(B2026="",D2026=""),"","CNT-"&amp;TEXT(ROW()-5,"00000"))</f>
        <v/>
      </c>
      <c r="O2026" s="86">
        <f>IF(P2026="","",D2026&amp;"|"&amp;P2026)</f>
        <v/>
      </c>
      <c r="P2026" s="86">
        <f>IF(OR(D2026="",F2026=""),"",COUNTIFS($D$6:D2026,D2026,$F$6:F2026,"&lt;&gt;"))</f>
        <v/>
      </c>
    </row>
    <row r="2027" ht="20" customHeight="1">
      <c r="B2027" s="93" t="n"/>
      <c r="C2027" s="94">
        <f>IF(B2027="","",WEEKNUM(B2027,21))</f>
        <v/>
      </c>
      <c r="D2027" s="95" t="n"/>
      <c r="E2027" s="86">
        <f>IF(D2027="","",IFERROR(INDEX(Eng_Item,MATCH(D2027,Eng_Label,0)),"not in list"))</f>
        <v/>
      </c>
      <c r="F2027" s="96" t="n"/>
      <c r="G2027" s="87">
        <f>IF(OR(P2027="",N(P2027)&lt;=1),"",INDEX($F$6:$F$3005,MATCH(D2027&amp;"|"&amp;(P2027-1),$O$6:$O$3005,0)))</f>
        <v/>
      </c>
      <c r="H2027" s="87">
        <f>IF(G2027="","",MAX(0,G2027-F2027))</f>
        <v/>
      </c>
      <c r="I2027" s="95" t="n"/>
      <c r="J2027" s="87">
        <f>IF(D2027="","",IFERROR(INDEX(Eng_PAR,MATCH(D2027,Eng_Label,0)),""))</f>
        <v/>
      </c>
      <c r="K2027" s="97">
        <f>IF(OR(F2027="",J2027=""),"",F2027-J2027)</f>
        <v/>
      </c>
      <c r="L2027" s="86">
        <f>IF(OR(F2027="",J2027="",N(J2027)=0),"",IF(F2027/J2027&lt;=cfg_Crit,"CRITICAL",IF(F2027/J2027&lt;=cfg_Low,"LOW","OK")))</f>
        <v/>
      </c>
      <c r="M2027" s="98">
        <f>IF(B2027="","",DATE(YEAR(B2027),MONTH(B2027),1))</f>
        <v/>
      </c>
      <c r="N2027" s="86">
        <f>IF(OR(B2027="",D2027=""),"","CNT-"&amp;TEXT(ROW()-5,"00000"))</f>
        <v/>
      </c>
      <c r="O2027" s="86">
        <f>IF(P2027="","",D2027&amp;"|"&amp;P2027)</f>
        <v/>
      </c>
      <c r="P2027" s="86">
        <f>IF(OR(D2027="",F2027=""),"",COUNTIFS($D$6:D2027,D2027,$F$6:F2027,"&lt;&gt;"))</f>
        <v/>
      </c>
    </row>
    <row r="2028" ht="20" customHeight="1">
      <c r="B2028" s="93" t="n"/>
      <c r="C2028" s="94">
        <f>IF(B2028="","",WEEKNUM(B2028,21))</f>
        <v/>
      </c>
      <c r="D2028" s="95" t="n"/>
      <c r="E2028" s="86">
        <f>IF(D2028="","",IFERROR(INDEX(Eng_Item,MATCH(D2028,Eng_Label,0)),"not in list"))</f>
        <v/>
      </c>
      <c r="F2028" s="96" t="n"/>
      <c r="G2028" s="87">
        <f>IF(OR(P2028="",N(P2028)&lt;=1),"",INDEX($F$6:$F$3005,MATCH(D2028&amp;"|"&amp;(P2028-1),$O$6:$O$3005,0)))</f>
        <v/>
      </c>
      <c r="H2028" s="87">
        <f>IF(G2028="","",MAX(0,G2028-F2028))</f>
        <v/>
      </c>
      <c r="I2028" s="95" t="n"/>
      <c r="J2028" s="87">
        <f>IF(D2028="","",IFERROR(INDEX(Eng_PAR,MATCH(D2028,Eng_Label,0)),""))</f>
        <v/>
      </c>
      <c r="K2028" s="97">
        <f>IF(OR(F2028="",J2028=""),"",F2028-J2028)</f>
        <v/>
      </c>
      <c r="L2028" s="86">
        <f>IF(OR(F2028="",J2028="",N(J2028)=0),"",IF(F2028/J2028&lt;=cfg_Crit,"CRITICAL",IF(F2028/J2028&lt;=cfg_Low,"LOW","OK")))</f>
        <v/>
      </c>
      <c r="M2028" s="98">
        <f>IF(B2028="","",DATE(YEAR(B2028),MONTH(B2028),1))</f>
        <v/>
      </c>
      <c r="N2028" s="86">
        <f>IF(OR(B2028="",D2028=""),"","CNT-"&amp;TEXT(ROW()-5,"00000"))</f>
        <v/>
      </c>
      <c r="O2028" s="86">
        <f>IF(P2028="","",D2028&amp;"|"&amp;P2028)</f>
        <v/>
      </c>
      <c r="P2028" s="86">
        <f>IF(OR(D2028="",F2028=""),"",COUNTIFS($D$6:D2028,D2028,$F$6:F2028,"&lt;&gt;"))</f>
        <v/>
      </c>
    </row>
    <row r="2029" ht="20" customHeight="1">
      <c r="B2029" s="93" t="n"/>
      <c r="C2029" s="94">
        <f>IF(B2029="","",WEEKNUM(B2029,21))</f>
        <v/>
      </c>
      <c r="D2029" s="95" t="n"/>
      <c r="E2029" s="86">
        <f>IF(D2029="","",IFERROR(INDEX(Eng_Item,MATCH(D2029,Eng_Label,0)),"not in list"))</f>
        <v/>
      </c>
      <c r="F2029" s="96" t="n"/>
      <c r="G2029" s="87">
        <f>IF(OR(P2029="",N(P2029)&lt;=1),"",INDEX($F$6:$F$3005,MATCH(D2029&amp;"|"&amp;(P2029-1),$O$6:$O$3005,0)))</f>
        <v/>
      </c>
      <c r="H2029" s="87">
        <f>IF(G2029="","",MAX(0,G2029-F2029))</f>
        <v/>
      </c>
      <c r="I2029" s="95" t="n"/>
      <c r="J2029" s="87">
        <f>IF(D2029="","",IFERROR(INDEX(Eng_PAR,MATCH(D2029,Eng_Label,0)),""))</f>
        <v/>
      </c>
      <c r="K2029" s="97">
        <f>IF(OR(F2029="",J2029=""),"",F2029-J2029)</f>
        <v/>
      </c>
      <c r="L2029" s="86">
        <f>IF(OR(F2029="",J2029="",N(J2029)=0),"",IF(F2029/J2029&lt;=cfg_Crit,"CRITICAL",IF(F2029/J2029&lt;=cfg_Low,"LOW","OK")))</f>
        <v/>
      </c>
      <c r="M2029" s="98">
        <f>IF(B2029="","",DATE(YEAR(B2029),MONTH(B2029),1))</f>
        <v/>
      </c>
      <c r="N2029" s="86">
        <f>IF(OR(B2029="",D2029=""),"","CNT-"&amp;TEXT(ROW()-5,"00000"))</f>
        <v/>
      </c>
      <c r="O2029" s="86">
        <f>IF(P2029="","",D2029&amp;"|"&amp;P2029)</f>
        <v/>
      </c>
      <c r="P2029" s="86">
        <f>IF(OR(D2029="",F2029=""),"",COUNTIFS($D$6:D2029,D2029,$F$6:F2029,"&lt;&gt;"))</f>
        <v/>
      </c>
    </row>
    <row r="2030" ht="20" customHeight="1">
      <c r="B2030" s="93" t="n"/>
      <c r="C2030" s="94">
        <f>IF(B2030="","",WEEKNUM(B2030,21))</f>
        <v/>
      </c>
      <c r="D2030" s="95" t="n"/>
      <c r="E2030" s="86">
        <f>IF(D2030="","",IFERROR(INDEX(Eng_Item,MATCH(D2030,Eng_Label,0)),"not in list"))</f>
        <v/>
      </c>
      <c r="F2030" s="96" t="n"/>
      <c r="G2030" s="87">
        <f>IF(OR(P2030="",N(P2030)&lt;=1),"",INDEX($F$6:$F$3005,MATCH(D2030&amp;"|"&amp;(P2030-1),$O$6:$O$3005,0)))</f>
        <v/>
      </c>
      <c r="H2030" s="87">
        <f>IF(G2030="","",MAX(0,G2030-F2030))</f>
        <v/>
      </c>
      <c r="I2030" s="95" t="n"/>
      <c r="J2030" s="87">
        <f>IF(D2030="","",IFERROR(INDEX(Eng_PAR,MATCH(D2030,Eng_Label,0)),""))</f>
        <v/>
      </c>
      <c r="K2030" s="97">
        <f>IF(OR(F2030="",J2030=""),"",F2030-J2030)</f>
        <v/>
      </c>
      <c r="L2030" s="86">
        <f>IF(OR(F2030="",J2030="",N(J2030)=0),"",IF(F2030/J2030&lt;=cfg_Crit,"CRITICAL",IF(F2030/J2030&lt;=cfg_Low,"LOW","OK")))</f>
        <v/>
      </c>
      <c r="M2030" s="98">
        <f>IF(B2030="","",DATE(YEAR(B2030),MONTH(B2030),1))</f>
        <v/>
      </c>
      <c r="N2030" s="86">
        <f>IF(OR(B2030="",D2030=""),"","CNT-"&amp;TEXT(ROW()-5,"00000"))</f>
        <v/>
      </c>
      <c r="O2030" s="86">
        <f>IF(P2030="","",D2030&amp;"|"&amp;P2030)</f>
        <v/>
      </c>
      <c r="P2030" s="86">
        <f>IF(OR(D2030="",F2030=""),"",COUNTIFS($D$6:D2030,D2030,$F$6:F2030,"&lt;&gt;"))</f>
        <v/>
      </c>
    </row>
    <row r="2031" ht="20" customHeight="1">
      <c r="B2031" s="93" t="n"/>
      <c r="C2031" s="94">
        <f>IF(B2031="","",WEEKNUM(B2031,21))</f>
        <v/>
      </c>
      <c r="D2031" s="95" t="n"/>
      <c r="E2031" s="86">
        <f>IF(D2031="","",IFERROR(INDEX(Eng_Item,MATCH(D2031,Eng_Label,0)),"not in list"))</f>
        <v/>
      </c>
      <c r="F2031" s="96" t="n"/>
      <c r="G2031" s="87">
        <f>IF(OR(P2031="",N(P2031)&lt;=1),"",INDEX($F$6:$F$3005,MATCH(D2031&amp;"|"&amp;(P2031-1),$O$6:$O$3005,0)))</f>
        <v/>
      </c>
      <c r="H2031" s="87">
        <f>IF(G2031="","",MAX(0,G2031-F2031))</f>
        <v/>
      </c>
      <c r="I2031" s="95" t="n"/>
      <c r="J2031" s="87">
        <f>IF(D2031="","",IFERROR(INDEX(Eng_PAR,MATCH(D2031,Eng_Label,0)),""))</f>
        <v/>
      </c>
      <c r="K2031" s="97">
        <f>IF(OR(F2031="",J2031=""),"",F2031-J2031)</f>
        <v/>
      </c>
      <c r="L2031" s="86">
        <f>IF(OR(F2031="",J2031="",N(J2031)=0),"",IF(F2031/J2031&lt;=cfg_Crit,"CRITICAL",IF(F2031/J2031&lt;=cfg_Low,"LOW","OK")))</f>
        <v/>
      </c>
      <c r="M2031" s="98">
        <f>IF(B2031="","",DATE(YEAR(B2031),MONTH(B2031),1))</f>
        <v/>
      </c>
      <c r="N2031" s="86">
        <f>IF(OR(B2031="",D2031=""),"","CNT-"&amp;TEXT(ROW()-5,"00000"))</f>
        <v/>
      </c>
      <c r="O2031" s="86">
        <f>IF(P2031="","",D2031&amp;"|"&amp;P2031)</f>
        <v/>
      </c>
      <c r="P2031" s="86">
        <f>IF(OR(D2031="",F2031=""),"",COUNTIFS($D$6:D2031,D2031,$F$6:F2031,"&lt;&gt;"))</f>
        <v/>
      </c>
    </row>
    <row r="2032" ht="20" customHeight="1">
      <c r="B2032" s="93" t="n"/>
      <c r="C2032" s="94">
        <f>IF(B2032="","",WEEKNUM(B2032,21))</f>
        <v/>
      </c>
      <c r="D2032" s="95" t="n"/>
      <c r="E2032" s="86">
        <f>IF(D2032="","",IFERROR(INDEX(Eng_Item,MATCH(D2032,Eng_Label,0)),"not in list"))</f>
        <v/>
      </c>
      <c r="F2032" s="96" t="n"/>
      <c r="G2032" s="87">
        <f>IF(OR(P2032="",N(P2032)&lt;=1),"",INDEX($F$6:$F$3005,MATCH(D2032&amp;"|"&amp;(P2032-1),$O$6:$O$3005,0)))</f>
        <v/>
      </c>
      <c r="H2032" s="87">
        <f>IF(G2032="","",MAX(0,G2032-F2032))</f>
        <v/>
      </c>
      <c r="I2032" s="95" t="n"/>
      <c r="J2032" s="87">
        <f>IF(D2032="","",IFERROR(INDEX(Eng_PAR,MATCH(D2032,Eng_Label,0)),""))</f>
        <v/>
      </c>
      <c r="K2032" s="97">
        <f>IF(OR(F2032="",J2032=""),"",F2032-J2032)</f>
        <v/>
      </c>
      <c r="L2032" s="86">
        <f>IF(OR(F2032="",J2032="",N(J2032)=0),"",IF(F2032/J2032&lt;=cfg_Crit,"CRITICAL",IF(F2032/J2032&lt;=cfg_Low,"LOW","OK")))</f>
        <v/>
      </c>
      <c r="M2032" s="98">
        <f>IF(B2032="","",DATE(YEAR(B2032),MONTH(B2032),1))</f>
        <v/>
      </c>
      <c r="N2032" s="86">
        <f>IF(OR(B2032="",D2032=""),"","CNT-"&amp;TEXT(ROW()-5,"00000"))</f>
        <v/>
      </c>
      <c r="O2032" s="86">
        <f>IF(P2032="","",D2032&amp;"|"&amp;P2032)</f>
        <v/>
      </c>
      <c r="P2032" s="86">
        <f>IF(OR(D2032="",F2032=""),"",COUNTIFS($D$6:D2032,D2032,$F$6:F2032,"&lt;&gt;"))</f>
        <v/>
      </c>
    </row>
    <row r="2033" ht="20" customHeight="1">
      <c r="B2033" s="93" t="n"/>
      <c r="C2033" s="94">
        <f>IF(B2033="","",WEEKNUM(B2033,21))</f>
        <v/>
      </c>
      <c r="D2033" s="95" t="n"/>
      <c r="E2033" s="86">
        <f>IF(D2033="","",IFERROR(INDEX(Eng_Item,MATCH(D2033,Eng_Label,0)),"not in list"))</f>
        <v/>
      </c>
      <c r="F2033" s="96" t="n"/>
      <c r="G2033" s="87">
        <f>IF(OR(P2033="",N(P2033)&lt;=1),"",INDEX($F$6:$F$3005,MATCH(D2033&amp;"|"&amp;(P2033-1),$O$6:$O$3005,0)))</f>
        <v/>
      </c>
      <c r="H2033" s="87">
        <f>IF(G2033="","",MAX(0,G2033-F2033))</f>
        <v/>
      </c>
      <c r="I2033" s="95" t="n"/>
      <c r="J2033" s="87">
        <f>IF(D2033="","",IFERROR(INDEX(Eng_PAR,MATCH(D2033,Eng_Label,0)),""))</f>
        <v/>
      </c>
      <c r="K2033" s="97">
        <f>IF(OR(F2033="",J2033=""),"",F2033-J2033)</f>
        <v/>
      </c>
      <c r="L2033" s="86">
        <f>IF(OR(F2033="",J2033="",N(J2033)=0),"",IF(F2033/J2033&lt;=cfg_Crit,"CRITICAL",IF(F2033/J2033&lt;=cfg_Low,"LOW","OK")))</f>
        <v/>
      </c>
      <c r="M2033" s="98">
        <f>IF(B2033="","",DATE(YEAR(B2033),MONTH(B2033),1))</f>
        <v/>
      </c>
      <c r="N2033" s="86">
        <f>IF(OR(B2033="",D2033=""),"","CNT-"&amp;TEXT(ROW()-5,"00000"))</f>
        <v/>
      </c>
      <c r="O2033" s="86">
        <f>IF(P2033="","",D2033&amp;"|"&amp;P2033)</f>
        <v/>
      </c>
      <c r="P2033" s="86">
        <f>IF(OR(D2033="",F2033=""),"",COUNTIFS($D$6:D2033,D2033,$F$6:F2033,"&lt;&gt;"))</f>
        <v/>
      </c>
    </row>
    <row r="2034" ht="20" customHeight="1">
      <c r="B2034" s="93" t="n"/>
      <c r="C2034" s="94">
        <f>IF(B2034="","",WEEKNUM(B2034,21))</f>
        <v/>
      </c>
      <c r="D2034" s="95" t="n"/>
      <c r="E2034" s="86">
        <f>IF(D2034="","",IFERROR(INDEX(Eng_Item,MATCH(D2034,Eng_Label,0)),"not in list"))</f>
        <v/>
      </c>
      <c r="F2034" s="96" t="n"/>
      <c r="G2034" s="87">
        <f>IF(OR(P2034="",N(P2034)&lt;=1),"",INDEX($F$6:$F$3005,MATCH(D2034&amp;"|"&amp;(P2034-1),$O$6:$O$3005,0)))</f>
        <v/>
      </c>
      <c r="H2034" s="87">
        <f>IF(G2034="","",MAX(0,G2034-F2034))</f>
        <v/>
      </c>
      <c r="I2034" s="95" t="n"/>
      <c r="J2034" s="87">
        <f>IF(D2034="","",IFERROR(INDEX(Eng_PAR,MATCH(D2034,Eng_Label,0)),""))</f>
        <v/>
      </c>
      <c r="K2034" s="97">
        <f>IF(OR(F2034="",J2034=""),"",F2034-J2034)</f>
        <v/>
      </c>
      <c r="L2034" s="86">
        <f>IF(OR(F2034="",J2034="",N(J2034)=0),"",IF(F2034/J2034&lt;=cfg_Crit,"CRITICAL",IF(F2034/J2034&lt;=cfg_Low,"LOW","OK")))</f>
        <v/>
      </c>
      <c r="M2034" s="98">
        <f>IF(B2034="","",DATE(YEAR(B2034),MONTH(B2034),1))</f>
        <v/>
      </c>
      <c r="N2034" s="86">
        <f>IF(OR(B2034="",D2034=""),"","CNT-"&amp;TEXT(ROW()-5,"00000"))</f>
        <v/>
      </c>
      <c r="O2034" s="86">
        <f>IF(P2034="","",D2034&amp;"|"&amp;P2034)</f>
        <v/>
      </c>
      <c r="P2034" s="86">
        <f>IF(OR(D2034="",F2034=""),"",COUNTIFS($D$6:D2034,D2034,$F$6:F2034,"&lt;&gt;"))</f>
        <v/>
      </c>
    </row>
    <row r="2035" ht="20" customHeight="1">
      <c r="B2035" s="93" t="n"/>
      <c r="C2035" s="94">
        <f>IF(B2035="","",WEEKNUM(B2035,21))</f>
        <v/>
      </c>
      <c r="D2035" s="95" t="n"/>
      <c r="E2035" s="86">
        <f>IF(D2035="","",IFERROR(INDEX(Eng_Item,MATCH(D2035,Eng_Label,0)),"not in list"))</f>
        <v/>
      </c>
      <c r="F2035" s="96" t="n"/>
      <c r="G2035" s="87">
        <f>IF(OR(P2035="",N(P2035)&lt;=1),"",INDEX($F$6:$F$3005,MATCH(D2035&amp;"|"&amp;(P2035-1),$O$6:$O$3005,0)))</f>
        <v/>
      </c>
      <c r="H2035" s="87">
        <f>IF(G2035="","",MAX(0,G2035-F2035))</f>
        <v/>
      </c>
      <c r="I2035" s="95" t="n"/>
      <c r="J2035" s="87">
        <f>IF(D2035="","",IFERROR(INDEX(Eng_PAR,MATCH(D2035,Eng_Label,0)),""))</f>
        <v/>
      </c>
      <c r="K2035" s="97">
        <f>IF(OR(F2035="",J2035=""),"",F2035-J2035)</f>
        <v/>
      </c>
      <c r="L2035" s="86">
        <f>IF(OR(F2035="",J2035="",N(J2035)=0),"",IF(F2035/J2035&lt;=cfg_Crit,"CRITICAL",IF(F2035/J2035&lt;=cfg_Low,"LOW","OK")))</f>
        <v/>
      </c>
      <c r="M2035" s="98">
        <f>IF(B2035="","",DATE(YEAR(B2035),MONTH(B2035),1))</f>
        <v/>
      </c>
      <c r="N2035" s="86">
        <f>IF(OR(B2035="",D2035=""),"","CNT-"&amp;TEXT(ROW()-5,"00000"))</f>
        <v/>
      </c>
      <c r="O2035" s="86">
        <f>IF(P2035="","",D2035&amp;"|"&amp;P2035)</f>
        <v/>
      </c>
      <c r="P2035" s="86">
        <f>IF(OR(D2035="",F2035=""),"",COUNTIFS($D$6:D2035,D2035,$F$6:F2035,"&lt;&gt;"))</f>
        <v/>
      </c>
    </row>
    <row r="2036" ht="20" customHeight="1">
      <c r="B2036" s="93" t="n"/>
      <c r="C2036" s="94">
        <f>IF(B2036="","",WEEKNUM(B2036,21))</f>
        <v/>
      </c>
      <c r="D2036" s="95" t="n"/>
      <c r="E2036" s="86">
        <f>IF(D2036="","",IFERROR(INDEX(Eng_Item,MATCH(D2036,Eng_Label,0)),"not in list"))</f>
        <v/>
      </c>
      <c r="F2036" s="96" t="n"/>
      <c r="G2036" s="87">
        <f>IF(OR(P2036="",N(P2036)&lt;=1),"",INDEX($F$6:$F$3005,MATCH(D2036&amp;"|"&amp;(P2036-1),$O$6:$O$3005,0)))</f>
        <v/>
      </c>
      <c r="H2036" s="87">
        <f>IF(G2036="","",MAX(0,G2036-F2036))</f>
        <v/>
      </c>
      <c r="I2036" s="95" t="n"/>
      <c r="J2036" s="87">
        <f>IF(D2036="","",IFERROR(INDEX(Eng_PAR,MATCH(D2036,Eng_Label,0)),""))</f>
        <v/>
      </c>
      <c r="K2036" s="97">
        <f>IF(OR(F2036="",J2036=""),"",F2036-J2036)</f>
        <v/>
      </c>
      <c r="L2036" s="86">
        <f>IF(OR(F2036="",J2036="",N(J2036)=0),"",IF(F2036/J2036&lt;=cfg_Crit,"CRITICAL",IF(F2036/J2036&lt;=cfg_Low,"LOW","OK")))</f>
        <v/>
      </c>
      <c r="M2036" s="98">
        <f>IF(B2036="","",DATE(YEAR(B2036),MONTH(B2036),1))</f>
        <v/>
      </c>
      <c r="N2036" s="86">
        <f>IF(OR(B2036="",D2036=""),"","CNT-"&amp;TEXT(ROW()-5,"00000"))</f>
        <v/>
      </c>
      <c r="O2036" s="86">
        <f>IF(P2036="","",D2036&amp;"|"&amp;P2036)</f>
        <v/>
      </c>
      <c r="P2036" s="86">
        <f>IF(OR(D2036="",F2036=""),"",COUNTIFS($D$6:D2036,D2036,$F$6:F2036,"&lt;&gt;"))</f>
        <v/>
      </c>
    </row>
    <row r="2037" ht="20" customHeight="1">
      <c r="B2037" s="93" t="n"/>
      <c r="C2037" s="94">
        <f>IF(B2037="","",WEEKNUM(B2037,21))</f>
        <v/>
      </c>
      <c r="D2037" s="95" t="n"/>
      <c r="E2037" s="86">
        <f>IF(D2037="","",IFERROR(INDEX(Eng_Item,MATCH(D2037,Eng_Label,0)),"not in list"))</f>
        <v/>
      </c>
      <c r="F2037" s="96" t="n"/>
      <c r="G2037" s="87">
        <f>IF(OR(P2037="",N(P2037)&lt;=1),"",INDEX($F$6:$F$3005,MATCH(D2037&amp;"|"&amp;(P2037-1),$O$6:$O$3005,0)))</f>
        <v/>
      </c>
      <c r="H2037" s="87">
        <f>IF(G2037="","",MAX(0,G2037-F2037))</f>
        <v/>
      </c>
      <c r="I2037" s="95" t="n"/>
      <c r="J2037" s="87">
        <f>IF(D2037="","",IFERROR(INDEX(Eng_PAR,MATCH(D2037,Eng_Label,0)),""))</f>
        <v/>
      </c>
      <c r="K2037" s="97">
        <f>IF(OR(F2037="",J2037=""),"",F2037-J2037)</f>
        <v/>
      </c>
      <c r="L2037" s="86">
        <f>IF(OR(F2037="",J2037="",N(J2037)=0),"",IF(F2037/J2037&lt;=cfg_Crit,"CRITICAL",IF(F2037/J2037&lt;=cfg_Low,"LOW","OK")))</f>
        <v/>
      </c>
      <c r="M2037" s="98">
        <f>IF(B2037="","",DATE(YEAR(B2037),MONTH(B2037),1))</f>
        <v/>
      </c>
      <c r="N2037" s="86">
        <f>IF(OR(B2037="",D2037=""),"","CNT-"&amp;TEXT(ROW()-5,"00000"))</f>
        <v/>
      </c>
      <c r="O2037" s="86">
        <f>IF(P2037="","",D2037&amp;"|"&amp;P2037)</f>
        <v/>
      </c>
      <c r="P2037" s="86">
        <f>IF(OR(D2037="",F2037=""),"",COUNTIFS($D$6:D2037,D2037,$F$6:F2037,"&lt;&gt;"))</f>
        <v/>
      </c>
    </row>
    <row r="2038" ht="20" customHeight="1">
      <c r="B2038" s="93" t="n"/>
      <c r="C2038" s="94">
        <f>IF(B2038="","",WEEKNUM(B2038,21))</f>
        <v/>
      </c>
      <c r="D2038" s="95" t="n"/>
      <c r="E2038" s="86">
        <f>IF(D2038="","",IFERROR(INDEX(Eng_Item,MATCH(D2038,Eng_Label,0)),"not in list"))</f>
        <v/>
      </c>
      <c r="F2038" s="96" t="n"/>
      <c r="G2038" s="87">
        <f>IF(OR(P2038="",N(P2038)&lt;=1),"",INDEX($F$6:$F$3005,MATCH(D2038&amp;"|"&amp;(P2038-1),$O$6:$O$3005,0)))</f>
        <v/>
      </c>
      <c r="H2038" s="87">
        <f>IF(G2038="","",MAX(0,G2038-F2038))</f>
        <v/>
      </c>
      <c r="I2038" s="95" t="n"/>
      <c r="J2038" s="87">
        <f>IF(D2038="","",IFERROR(INDEX(Eng_PAR,MATCH(D2038,Eng_Label,0)),""))</f>
        <v/>
      </c>
      <c r="K2038" s="97">
        <f>IF(OR(F2038="",J2038=""),"",F2038-J2038)</f>
        <v/>
      </c>
      <c r="L2038" s="86">
        <f>IF(OR(F2038="",J2038="",N(J2038)=0),"",IF(F2038/J2038&lt;=cfg_Crit,"CRITICAL",IF(F2038/J2038&lt;=cfg_Low,"LOW","OK")))</f>
        <v/>
      </c>
      <c r="M2038" s="98">
        <f>IF(B2038="","",DATE(YEAR(B2038),MONTH(B2038),1))</f>
        <v/>
      </c>
      <c r="N2038" s="86">
        <f>IF(OR(B2038="",D2038=""),"","CNT-"&amp;TEXT(ROW()-5,"00000"))</f>
        <v/>
      </c>
      <c r="O2038" s="86">
        <f>IF(P2038="","",D2038&amp;"|"&amp;P2038)</f>
        <v/>
      </c>
      <c r="P2038" s="86">
        <f>IF(OR(D2038="",F2038=""),"",COUNTIFS($D$6:D2038,D2038,$F$6:F2038,"&lt;&gt;"))</f>
        <v/>
      </c>
    </row>
    <row r="2039" ht="20" customHeight="1">
      <c r="B2039" s="93" t="n"/>
      <c r="C2039" s="94">
        <f>IF(B2039="","",WEEKNUM(B2039,21))</f>
        <v/>
      </c>
      <c r="D2039" s="95" t="n"/>
      <c r="E2039" s="86">
        <f>IF(D2039="","",IFERROR(INDEX(Eng_Item,MATCH(D2039,Eng_Label,0)),"not in list"))</f>
        <v/>
      </c>
      <c r="F2039" s="96" t="n"/>
      <c r="G2039" s="87">
        <f>IF(OR(P2039="",N(P2039)&lt;=1),"",INDEX($F$6:$F$3005,MATCH(D2039&amp;"|"&amp;(P2039-1),$O$6:$O$3005,0)))</f>
        <v/>
      </c>
      <c r="H2039" s="87">
        <f>IF(G2039="","",MAX(0,G2039-F2039))</f>
        <v/>
      </c>
      <c r="I2039" s="95" t="n"/>
      <c r="J2039" s="87">
        <f>IF(D2039="","",IFERROR(INDEX(Eng_PAR,MATCH(D2039,Eng_Label,0)),""))</f>
        <v/>
      </c>
      <c r="K2039" s="97">
        <f>IF(OR(F2039="",J2039=""),"",F2039-J2039)</f>
        <v/>
      </c>
      <c r="L2039" s="86">
        <f>IF(OR(F2039="",J2039="",N(J2039)=0),"",IF(F2039/J2039&lt;=cfg_Crit,"CRITICAL",IF(F2039/J2039&lt;=cfg_Low,"LOW","OK")))</f>
        <v/>
      </c>
      <c r="M2039" s="98">
        <f>IF(B2039="","",DATE(YEAR(B2039),MONTH(B2039),1))</f>
        <v/>
      </c>
      <c r="N2039" s="86">
        <f>IF(OR(B2039="",D2039=""),"","CNT-"&amp;TEXT(ROW()-5,"00000"))</f>
        <v/>
      </c>
      <c r="O2039" s="86">
        <f>IF(P2039="","",D2039&amp;"|"&amp;P2039)</f>
        <v/>
      </c>
      <c r="P2039" s="86">
        <f>IF(OR(D2039="",F2039=""),"",COUNTIFS($D$6:D2039,D2039,$F$6:F2039,"&lt;&gt;"))</f>
        <v/>
      </c>
    </row>
    <row r="2040" ht="20" customHeight="1">
      <c r="B2040" s="93" t="n"/>
      <c r="C2040" s="94">
        <f>IF(B2040="","",WEEKNUM(B2040,21))</f>
        <v/>
      </c>
      <c r="D2040" s="95" t="n"/>
      <c r="E2040" s="86">
        <f>IF(D2040="","",IFERROR(INDEX(Eng_Item,MATCH(D2040,Eng_Label,0)),"not in list"))</f>
        <v/>
      </c>
      <c r="F2040" s="96" t="n"/>
      <c r="G2040" s="87">
        <f>IF(OR(P2040="",N(P2040)&lt;=1),"",INDEX($F$6:$F$3005,MATCH(D2040&amp;"|"&amp;(P2040-1),$O$6:$O$3005,0)))</f>
        <v/>
      </c>
      <c r="H2040" s="87">
        <f>IF(G2040="","",MAX(0,G2040-F2040))</f>
        <v/>
      </c>
      <c r="I2040" s="95" t="n"/>
      <c r="J2040" s="87">
        <f>IF(D2040="","",IFERROR(INDEX(Eng_PAR,MATCH(D2040,Eng_Label,0)),""))</f>
        <v/>
      </c>
      <c r="K2040" s="97">
        <f>IF(OR(F2040="",J2040=""),"",F2040-J2040)</f>
        <v/>
      </c>
      <c r="L2040" s="86">
        <f>IF(OR(F2040="",J2040="",N(J2040)=0),"",IF(F2040/J2040&lt;=cfg_Crit,"CRITICAL",IF(F2040/J2040&lt;=cfg_Low,"LOW","OK")))</f>
        <v/>
      </c>
      <c r="M2040" s="98">
        <f>IF(B2040="","",DATE(YEAR(B2040),MONTH(B2040),1))</f>
        <v/>
      </c>
      <c r="N2040" s="86">
        <f>IF(OR(B2040="",D2040=""),"","CNT-"&amp;TEXT(ROW()-5,"00000"))</f>
        <v/>
      </c>
      <c r="O2040" s="86">
        <f>IF(P2040="","",D2040&amp;"|"&amp;P2040)</f>
        <v/>
      </c>
      <c r="P2040" s="86">
        <f>IF(OR(D2040="",F2040=""),"",COUNTIFS($D$6:D2040,D2040,$F$6:F2040,"&lt;&gt;"))</f>
        <v/>
      </c>
    </row>
    <row r="2041" ht="20" customHeight="1">
      <c r="B2041" s="93" t="n"/>
      <c r="C2041" s="94">
        <f>IF(B2041="","",WEEKNUM(B2041,21))</f>
        <v/>
      </c>
      <c r="D2041" s="95" t="n"/>
      <c r="E2041" s="86">
        <f>IF(D2041="","",IFERROR(INDEX(Eng_Item,MATCH(D2041,Eng_Label,0)),"not in list"))</f>
        <v/>
      </c>
      <c r="F2041" s="96" t="n"/>
      <c r="G2041" s="87">
        <f>IF(OR(P2041="",N(P2041)&lt;=1),"",INDEX($F$6:$F$3005,MATCH(D2041&amp;"|"&amp;(P2041-1),$O$6:$O$3005,0)))</f>
        <v/>
      </c>
      <c r="H2041" s="87">
        <f>IF(G2041="","",MAX(0,G2041-F2041))</f>
        <v/>
      </c>
      <c r="I2041" s="95" t="n"/>
      <c r="J2041" s="87">
        <f>IF(D2041="","",IFERROR(INDEX(Eng_PAR,MATCH(D2041,Eng_Label,0)),""))</f>
        <v/>
      </c>
      <c r="K2041" s="97">
        <f>IF(OR(F2041="",J2041=""),"",F2041-J2041)</f>
        <v/>
      </c>
      <c r="L2041" s="86">
        <f>IF(OR(F2041="",J2041="",N(J2041)=0),"",IF(F2041/J2041&lt;=cfg_Crit,"CRITICAL",IF(F2041/J2041&lt;=cfg_Low,"LOW","OK")))</f>
        <v/>
      </c>
      <c r="M2041" s="98">
        <f>IF(B2041="","",DATE(YEAR(B2041),MONTH(B2041),1))</f>
        <v/>
      </c>
      <c r="N2041" s="86">
        <f>IF(OR(B2041="",D2041=""),"","CNT-"&amp;TEXT(ROW()-5,"00000"))</f>
        <v/>
      </c>
      <c r="O2041" s="86">
        <f>IF(P2041="","",D2041&amp;"|"&amp;P2041)</f>
        <v/>
      </c>
      <c r="P2041" s="86">
        <f>IF(OR(D2041="",F2041=""),"",COUNTIFS($D$6:D2041,D2041,$F$6:F2041,"&lt;&gt;"))</f>
        <v/>
      </c>
    </row>
    <row r="2042" ht="20" customHeight="1">
      <c r="B2042" s="93" t="n"/>
      <c r="C2042" s="94">
        <f>IF(B2042="","",WEEKNUM(B2042,21))</f>
        <v/>
      </c>
      <c r="D2042" s="95" t="n"/>
      <c r="E2042" s="86">
        <f>IF(D2042="","",IFERROR(INDEX(Eng_Item,MATCH(D2042,Eng_Label,0)),"not in list"))</f>
        <v/>
      </c>
      <c r="F2042" s="96" t="n"/>
      <c r="G2042" s="87">
        <f>IF(OR(P2042="",N(P2042)&lt;=1),"",INDEX($F$6:$F$3005,MATCH(D2042&amp;"|"&amp;(P2042-1),$O$6:$O$3005,0)))</f>
        <v/>
      </c>
      <c r="H2042" s="87">
        <f>IF(G2042="","",MAX(0,G2042-F2042))</f>
        <v/>
      </c>
      <c r="I2042" s="95" t="n"/>
      <c r="J2042" s="87">
        <f>IF(D2042="","",IFERROR(INDEX(Eng_PAR,MATCH(D2042,Eng_Label,0)),""))</f>
        <v/>
      </c>
      <c r="K2042" s="97">
        <f>IF(OR(F2042="",J2042=""),"",F2042-J2042)</f>
        <v/>
      </c>
      <c r="L2042" s="86">
        <f>IF(OR(F2042="",J2042="",N(J2042)=0),"",IF(F2042/J2042&lt;=cfg_Crit,"CRITICAL",IF(F2042/J2042&lt;=cfg_Low,"LOW","OK")))</f>
        <v/>
      </c>
      <c r="M2042" s="98">
        <f>IF(B2042="","",DATE(YEAR(B2042),MONTH(B2042),1))</f>
        <v/>
      </c>
      <c r="N2042" s="86">
        <f>IF(OR(B2042="",D2042=""),"","CNT-"&amp;TEXT(ROW()-5,"00000"))</f>
        <v/>
      </c>
      <c r="O2042" s="86">
        <f>IF(P2042="","",D2042&amp;"|"&amp;P2042)</f>
        <v/>
      </c>
      <c r="P2042" s="86">
        <f>IF(OR(D2042="",F2042=""),"",COUNTIFS($D$6:D2042,D2042,$F$6:F2042,"&lt;&gt;"))</f>
        <v/>
      </c>
    </row>
    <row r="2043" ht="20" customHeight="1">
      <c r="B2043" s="93" t="n"/>
      <c r="C2043" s="94">
        <f>IF(B2043="","",WEEKNUM(B2043,21))</f>
        <v/>
      </c>
      <c r="D2043" s="95" t="n"/>
      <c r="E2043" s="86">
        <f>IF(D2043="","",IFERROR(INDEX(Eng_Item,MATCH(D2043,Eng_Label,0)),"not in list"))</f>
        <v/>
      </c>
      <c r="F2043" s="96" t="n"/>
      <c r="G2043" s="87">
        <f>IF(OR(P2043="",N(P2043)&lt;=1),"",INDEX($F$6:$F$3005,MATCH(D2043&amp;"|"&amp;(P2043-1),$O$6:$O$3005,0)))</f>
        <v/>
      </c>
      <c r="H2043" s="87">
        <f>IF(G2043="","",MAX(0,G2043-F2043))</f>
        <v/>
      </c>
      <c r="I2043" s="95" t="n"/>
      <c r="J2043" s="87">
        <f>IF(D2043="","",IFERROR(INDEX(Eng_PAR,MATCH(D2043,Eng_Label,0)),""))</f>
        <v/>
      </c>
      <c r="K2043" s="97">
        <f>IF(OR(F2043="",J2043=""),"",F2043-J2043)</f>
        <v/>
      </c>
      <c r="L2043" s="86">
        <f>IF(OR(F2043="",J2043="",N(J2043)=0),"",IF(F2043/J2043&lt;=cfg_Crit,"CRITICAL",IF(F2043/J2043&lt;=cfg_Low,"LOW","OK")))</f>
        <v/>
      </c>
      <c r="M2043" s="98">
        <f>IF(B2043="","",DATE(YEAR(B2043),MONTH(B2043),1))</f>
        <v/>
      </c>
      <c r="N2043" s="86">
        <f>IF(OR(B2043="",D2043=""),"","CNT-"&amp;TEXT(ROW()-5,"00000"))</f>
        <v/>
      </c>
      <c r="O2043" s="86">
        <f>IF(P2043="","",D2043&amp;"|"&amp;P2043)</f>
        <v/>
      </c>
      <c r="P2043" s="86">
        <f>IF(OR(D2043="",F2043=""),"",COUNTIFS($D$6:D2043,D2043,$F$6:F2043,"&lt;&gt;"))</f>
        <v/>
      </c>
    </row>
    <row r="2044" ht="20" customHeight="1">
      <c r="B2044" s="93" t="n"/>
      <c r="C2044" s="94">
        <f>IF(B2044="","",WEEKNUM(B2044,21))</f>
        <v/>
      </c>
      <c r="D2044" s="95" t="n"/>
      <c r="E2044" s="86">
        <f>IF(D2044="","",IFERROR(INDEX(Eng_Item,MATCH(D2044,Eng_Label,0)),"not in list"))</f>
        <v/>
      </c>
      <c r="F2044" s="96" t="n"/>
      <c r="G2044" s="87">
        <f>IF(OR(P2044="",N(P2044)&lt;=1),"",INDEX($F$6:$F$3005,MATCH(D2044&amp;"|"&amp;(P2044-1),$O$6:$O$3005,0)))</f>
        <v/>
      </c>
      <c r="H2044" s="87">
        <f>IF(G2044="","",MAX(0,G2044-F2044))</f>
        <v/>
      </c>
      <c r="I2044" s="95" t="n"/>
      <c r="J2044" s="87">
        <f>IF(D2044="","",IFERROR(INDEX(Eng_PAR,MATCH(D2044,Eng_Label,0)),""))</f>
        <v/>
      </c>
      <c r="K2044" s="97">
        <f>IF(OR(F2044="",J2044=""),"",F2044-J2044)</f>
        <v/>
      </c>
      <c r="L2044" s="86">
        <f>IF(OR(F2044="",J2044="",N(J2044)=0),"",IF(F2044/J2044&lt;=cfg_Crit,"CRITICAL",IF(F2044/J2044&lt;=cfg_Low,"LOW","OK")))</f>
        <v/>
      </c>
      <c r="M2044" s="98">
        <f>IF(B2044="","",DATE(YEAR(B2044),MONTH(B2044),1))</f>
        <v/>
      </c>
      <c r="N2044" s="86">
        <f>IF(OR(B2044="",D2044=""),"","CNT-"&amp;TEXT(ROW()-5,"00000"))</f>
        <v/>
      </c>
      <c r="O2044" s="86">
        <f>IF(P2044="","",D2044&amp;"|"&amp;P2044)</f>
        <v/>
      </c>
      <c r="P2044" s="86">
        <f>IF(OR(D2044="",F2044=""),"",COUNTIFS($D$6:D2044,D2044,$F$6:F2044,"&lt;&gt;"))</f>
        <v/>
      </c>
    </row>
    <row r="2045" ht="20" customHeight="1">
      <c r="B2045" s="93" t="n"/>
      <c r="C2045" s="94">
        <f>IF(B2045="","",WEEKNUM(B2045,21))</f>
        <v/>
      </c>
      <c r="D2045" s="95" t="n"/>
      <c r="E2045" s="86">
        <f>IF(D2045="","",IFERROR(INDEX(Eng_Item,MATCH(D2045,Eng_Label,0)),"not in list"))</f>
        <v/>
      </c>
      <c r="F2045" s="96" t="n"/>
      <c r="G2045" s="87">
        <f>IF(OR(P2045="",N(P2045)&lt;=1),"",INDEX($F$6:$F$3005,MATCH(D2045&amp;"|"&amp;(P2045-1),$O$6:$O$3005,0)))</f>
        <v/>
      </c>
      <c r="H2045" s="87">
        <f>IF(G2045="","",MAX(0,G2045-F2045))</f>
        <v/>
      </c>
      <c r="I2045" s="95" t="n"/>
      <c r="J2045" s="87">
        <f>IF(D2045="","",IFERROR(INDEX(Eng_PAR,MATCH(D2045,Eng_Label,0)),""))</f>
        <v/>
      </c>
      <c r="K2045" s="97">
        <f>IF(OR(F2045="",J2045=""),"",F2045-J2045)</f>
        <v/>
      </c>
      <c r="L2045" s="86">
        <f>IF(OR(F2045="",J2045="",N(J2045)=0),"",IF(F2045/J2045&lt;=cfg_Crit,"CRITICAL",IF(F2045/J2045&lt;=cfg_Low,"LOW","OK")))</f>
        <v/>
      </c>
      <c r="M2045" s="98">
        <f>IF(B2045="","",DATE(YEAR(B2045),MONTH(B2045),1))</f>
        <v/>
      </c>
      <c r="N2045" s="86">
        <f>IF(OR(B2045="",D2045=""),"","CNT-"&amp;TEXT(ROW()-5,"00000"))</f>
        <v/>
      </c>
      <c r="O2045" s="86">
        <f>IF(P2045="","",D2045&amp;"|"&amp;P2045)</f>
        <v/>
      </c>
      <c r="P2045" s="86">
        <f>IF(OR(D2045="",F2045=""),"",COUNTIFS($D$6:D2045,D2045,$F$6:F2045,"&lt;&gt;"))</f>
        <v/>
      </c>
    </row>
    <row r="2046" ht="20" customHeight="1">
      <c r="B2046" s="93" t="n"/>
      <c r="C2046" s="94">
        <f>IF(B2046="","",WEEKNUM(B2046,21))</f>
        <v/>
      </c>
      <c r="D2046" s="95" t="n"/>
      <c r="E2046" s="86">
        <f>IF(D2046="","",IFERROR(INDEX(Eng_Item,MATCH(D2046,Eng_Label,0)),"not in list"))</f>
        <v/>
      </c>
      <c r="F2046" s="96" t="n"/>
      <c r="G2046" s="87">
        <f>IF(OR(P2046="",N(P2046)&lt;=1),"",INDEX($F$6:$F$3005,MATCH(D2046&amp;"|"&amp;(P2046-1),$O$6:$O$3005,0)))</f>
        <v/>
      </c>
      <c r="H2046" s="87">
        <f>IF(G2046="","",MAX(0,G2046-F2046))</f>
        <v/>
      </c>
      <c r="I2046" s="95" t="n"/>
      <c r="J2046" s="87">
        <f>IF(D2046="","",IFERROR(INDEX(Eng_PAR,MATCH(D2046,Eng_Label,0)),""))</f>
        <v/>
      </c>
      <c r="K2046" s="97">
        <f>IF(OR(F2046="",J2046=""),"",F2046-J2046)</f>
        <v/>
      </c>
      <c r="L2046" s="86">
        <f>IF(OR(F2046="",J2046="",N(J2046)=0),"",IF(F2046/J2046&lt;=cfg_Crit,"CRITICAL",IF(F2046/J2046&lt;=cfg_Low,"LOW","OK")))</f>
        <v/>
      </c>
      <c r="M2046" s="98">
        <f>IF(B2046="","",DATE(YEAR(B2046),MONTH(B2046),1))</f>
        <v/>
      </c>
      <c r="N2046" s="86">
        <f>IF(OR(B2046="",D2046=""),"","CNT-"&amp;TEXT(ROW()-5,"00000"))</f>
        <v/>
      </c>
      <c r="O2046" s="86">
        <f>IF(P2046="","",D2046&amp;"|"&amp;P2046)</f>
        <v/>
      </c>
      <c r="P2046" s="86">
        <f>IF(OR(D2046="",F2046=""),"",COUNTIFS($D$6:D2046,D2046,$F$6:F2046,"&lt;&gt;"))</f>
        <v/>
      </c>
    </row>
    <row r="2047" ht="20" customHeight="1">
      <c r="B2047" s="93" t="n"/>
      <c r="C2047" s="94">
        <f>IF(B2047="","",WEEKNUM(B2047,21))</f>
        <v/>
      </c>
      <c r="D2047" s="95" t="n"/>
      <c r="E2047" s="86">
        <f>IF(D2047="","",IFERROR(INDEX(Eng_Item,MATCH(D2047,Eng_Label,0)),"not in list"))</f>
        <v/>
      </c>
      <c r="F2047" s="96" t="n"/>
      <c r="G2047" s="87">
        <f>IF(OR(P2047="",N(P2047)&lt;=1),"",INDEX($F$6:$F$3005,MATCH(D2047&amp;"|"&amp;(P2047-1),$O$6:$O$3005,0)))</f>
        <v/>
      </c>
      <c r="H2047" s="87">
        <f>IF(G2047="","",MAX(0,G2047-F2047))</f>
        <v/>
      </c>
      <c r="I2047" s="95" t="n"/>
      <c r="J2047" s="87">
        <f>IF(D2047="","",IFERROR(INDEX(Eng_PAR,MATCH(D2047,Eng_Label,0)),""))</f>
        <v/>
      </c>
      <c r="K2047" s="97">
        <f>IF(OR(F2047="",J2047=""),"",F2047-J2047)</f>
        <v/>
      </c>
      <c r="L2047" s="86">
        <f>IF(OR(F2047="",J2047="",N(J2047)=0),"",IF(F2047/J2047&lt;=cfg_Crit,"CRITICAL",IF(F2047/J2047&lt;=cfg_Low,"LOW","OK")))</f>
        <v/>
      </c>
      <c r="M2047" s="98">
        <f>IF(B2047="","",DATE(YEAR(B2047),MONTH(B2047),1))</f>
        <v/>
      </c>
      <c r="N2047" s="86">
        <f>IF(OR(B2047="",D2047=""),"","CNT-"&amp;TEXT(ROW()-5,"00000"))</f>
        <v/>
      </c>
      <c r="O2047" s="86">
        <f>IF(P2047="","",D2047&amp;"|"&amp;P2047)</f>
        <v/>
      </c>
      <c r="P2047" s="86">
        <f>IF(OR(D2047="",F2047=""),"",COUNTIFS($D$6:D2047,D2047,$F$6:F2047,"&lt;&gt;"))</f>
        <v/>
      </c>
    </row>
    <row r="2048" ht="20" customHeight="1">
      <c r="B2048" s="93" t="n"/>
      <c r="C2048" s="94">
        <f>IF(B2048="","",WEEKNUM(B2048,21))</f>
        <v/>
      </c>
      <c r="D2048" s="95" t="n"/>
      <c r="E2048" s="86">
        <f>IF(D2048="","",IFERROR(INDEX(Eng_Item,MATCH(D2048,Eng_Label,0)),"not in list"))</f>
        <v/>
      </c>
      <c r="F2048" s="96" t="n"/>
      <c r="G2048" s="87">
        <f>IF(OR(P2048="",N(P2048)&lt;=1),"",INDEX($F$6:$F$3005,MATCH(D2048&amp;"|"&amp;(P2048-1),$O$6:$O$3005,0)))</f>
        <v/>
      </c>
      <c r="H2048" s="87">
        <f>IF(G2048="","",MAX(0,G2048-F2048))</f>
        <v/>
      </c>
      <c r="I2048" s="95" t="n"/>
      <c r="J2048" s="87">
        <f>IF(D2048="","",IFERROR(INDEX(Eng_PAR,MATCH(D2048,Eng_Label,0)),""))</f>
        <v/>
      </c>
      <c r="K2048" s="97">
        <f>IF(OR(F2048="",J2048=""),"",F2048-J2048)</f>
        <v/>
      </c>
      <c r="L2048" s="86">
        <f>IF(OR(F2048="",J2048="",N(J2048)=0),"",IF(F2048/J2048&lt;=cfg_Crit,"CRITICAL",IF(F2048/J2048&lt;=cfg_Low,"LOW","OK")))</f>
        <v/>
      </c>
      <c r="M2048" s="98">
        <f>IF(B2048="","",DATE(YEAR(B2048),MONTH(B2048),1))</f>
        <v/>
      </c>
      <c r="N2048" s="86">
        <f>IF(OR(B2048="",D2048=""),"","CNT-"&amp;TEXT(ROW()-5,"00000"))</f>
        <v/>
      </c>
      <c r="O2048" s="86">
        <f>IF(P2048="","",D2048&amp;"|"&amp;P2048)</f>
        <v/>
      </c>
      <c r="P2048" s="86">
        <f>IF(OR(D2048="",F2048=""),"",COUNTIFS($D$6:D2048,D2048,$F$6:F2048,"&lt;&gt;"))</f>
        <v/>
      </c>
    </row>
    <row r="2049" ht="20" customHeight="1">
      <c r="B2049" s="93" t="n"/>
      <c r="C2049" s="94">
        <f>IF(B2049="","",WEEKNUM(B2049,21))</f>
        <v/>
      </c>
      <c r="D2049" s="95" t="n"/>
      <c r="E2049" s="86">
        <f>IF(D2049="","",IFERROR(INDEX(Eng_Item,MATCH(D2049,Eng_Label,0)),"not in list"))</f>
        <v/>
      </c>
      <c r="F2049" s="96" t="n"/>
      <c r="G2049" s="87">
        <f>IF(OR(P2049="",N(P2049)&lt;=1),"",INDEX($F$6:$F$3005,MATCH(D2049&amp;"|"&amp;(P2049-1),$O$6:$O$3005,0)))</f>
        <v/>
      </c>
      <c r="H2049" s="87">
        <f>IF(G2049="","",MAX(0,G2049-F2049))</f>
        <v/>
      </c>
      <c r="I2049" s="95" t="n"/>
      <c r="J2049" s="87">
        <f>IF(D2049="","",IFERROR(INDEX(Eng_PAR,MATCH(D2049,Eng_Label,0)),""))</f>
        <v/>
      </c>
      <c r="K2049" s="97">
        <f>IF(OR(F2049="",J2049=""),"",F2049-J2049)</f>
        <v/>
      </c>
      <c r="L2049" s="86">
        <f>IF(OR(F2049="",J2049="",N(J2049)=0),"",IF(F2049/J2049&lt;=cfg_Crit,"CRITICAL",IF(F2049/J2049&lt;=cfg_Low,"LOW","OK")))</f>
        <v/>
      </c>
      <c r="M2049" s="98">
        <f>IF(B2049="","",DATE(YEAR(B2049),MONTH(B2049),1))</f>
        <v/>
      </c>
      <c r="N2049" s="86">
        <f>IF(OR(B2049="",D2049=""),"","CNT-"&amp;TEXT(ROW()-5,"00000"))</f>
        <v/>
      </c>
      <c r="O2049" s="86">
        <f>IF(P2049="","",D2049&amp;"|"&amp;P2049)</f>
        <v/>
      </c>
      <c r="P2049" s="86">
        <f>IF(OR(D2049="",F2049=""),"",COUNTIFS($D$6:D2049,D2049,$F$6:F2049,"&lt;&gt;"))</f>
        <v/>
      </c>
    </row>
    <row r="2050" ht="20" customHeight="1">
      <c r="B2050" s="93" t="n"/>
      <c r="C2050" s="94">
        <f>IF(B2050="","",WEEKNUM(B2050,21))</f>
        <v/>
      </c>
      <c r="D2050" s="95" t="n"/>
      <c r="E2050" s="86">
        <f>IF(D2050="","",IFERROR(INDEX(Eng_Item,MATCH(D2050,Eng_Label,0)),"not in list"))</f>
        <v/>
      </c>
      <c r="F2050" s="96" t="n"/>
      <c r="G2050" s="87">
        <f>IF(OR(P2050="",N(P2050)&lt;=1),"",INDEX($F$6:$F$3005,MATCH(D2050&amp;"|"&amp;(P2050-1),$O$6:$O$3005,0)))</f>
        <v/>
      </c>
      <c r="H2050" s="87">
        <f>IF(G2050="","",MAX(0,G2050-F2050))</f>
        <v/>
      </c>
      <c r="I2050" s="95" t="n"/>
      <c r="J2050" s="87">
        <f>IF(D2050="","",IFERROR(INDEX(Eng_PAR,MATCH(D2050,Eng_Label,0)),""))</f>
        <v/>
      </c>
      <c r="K2050" s="97">
        <f>IF(OR(F2050="",J2050=""),"",F2050-J2050)</f>
        <v/>
      </c>
      <c r="L2050" s="86">
        <f>IF(OR(F2050="",J2050="",N(J2050)=0),"",IF(F2050/J2050&lt;=cfg_Crit,"CRITICAL",IF(F2050/J2050&lt;=cfg_Low,"LOW","OK")))</f>
        <v/>
      </c>
      <c r="M2050" s="98">
        <f>IF(B2050="","",DATE(YEAR(B2050),MONTH(B2050),1))</f>
        <v/>
      </c>
      <c r="N2050" s="86">
        <f>IF(OR(B2050="",D2050=""),"","CNT-"&amp;TEXT(ROW()-5,"00000"))</f>
        <v/>
      </c>
      <c r="O2050" s="86">
        <f>IF(P2050="","",D2050&amp;"|"&amp;P2050)</f>
        <v/>
      </c>
      <c r="P2050" s="86">
        <f>IF(OR(D2050="",F2050=""),"",COUNTIFS($D$6:D2050,D2050,$F$6:F2050,"&lt;&gt;"))</f>
        <v/>
      </c>
    </row>
    <row r="2051" ht="20" customHeight="1">
      <c r="B2051" s="93" t="n"/>
      <c r="C2051" s="94">
        <f>IF(B2051="","",WEEKNUM(B2051,21))</f>
        <v/>
      </c>
      <c r="D2051" s="95" t="n"/>
      <c r="E2051" s="86">
        <f>IF(D2051="","",IFERROR(INDEX(Eng_Item,MATCH(D2051,Eng_Label,0)),"not in list"))</f>
        <v/>
      </c>
      <c r="F2051" s="96" t="n"/>
      <c r="G2051" s="87">
        <f>IF(OR(P2051="",N(P2051)&lt;=1),"",INDEX($F$6:$F$3005,MATCH(D2051&amp;"|"&amp;(P2051-1),$O$6:$O$3005,0)))</f>
        <v/>
      </c>
      <c r="H2051" s="87">
        <f>IF(G2051="","",MAX(0,G2051-F2051))</f>
        <v/>
      </c>
      <c r="I2051" s="95" t="n"/>
      <c r="J2051" s="87">
        <f>IF(D2051="","",IFERROR(INDEX(Eng_PAR,MATCH(D2051,Eng_Label,0)),""))</f>
        <v/>
      </c>
      <c r="K2051" s="97">
        <f>IF(OR(F2051="",J2051=""),"",F2051-J2051)</f>
        <v/>
      </c>
      <c r="L2051" s="86">
        <f>IF(OR(F2051="",J2051="",N(J2051)=0),"",IF(F2051/J2051&lt;=cfg_Crit,"CRITICAL",IF(F2051/J2051&lt;=cfg_Low,"LOW","OK")))</f>
        <v/>
      </c>
      <c r="M2051" s="98">
        <f>IF(B2051="","",DATE(YEAR(B2051),MONTH(B2051),1))</f>
        <v/>
      </c>
      <c r="N2051" s="86">
        <f>IF(OR(B2051="",D2051=""),"","CNT-"&amp;TEXT(ROW()-5,"00000"))</f>
        <v/>
      </c>
      <c r="O2051" s="86">
        <f>IF(P2051="","",D2051&amp;"|"&amp;P2051)</f>
        <v/>
      </c>
      <c r="P2051" s="86">
        <f>IF(OR(D2051="",F2051=""),"",COUNTIFS($D$6:D2051,D2051,$F$6:F2051,"&lt;&gt;"))</f>
        <v/>
      </c>
    </row>
    <row r="2052" ht="20" customHeight="1">
      <c r="B2052" s="93" t="n"/>
      <c r="C2052" s="94">
        <f>IF(B2052="","",WEEKNUM(B2052,21))</f>
        <v/>
      </c>
      <c r="D2052" s="95" t="n"/>
      <c r="E2052" s="86">
        <f>IF(D2052="","",IFERROR(INDEX(Eng_Item,MATCH(D2052,Eng_Label,0)),"not in list"))</f>
        <v/>
      </c>
      <c r="F2052" s="96" t="n"/>
      <c r="G2052" s="87">
        <f>IF(OR(P2052="",N(P2052)&lt;=1),"",INDEX($F$6:$F$3005,MATCH(D2052&amp;"|"&amp;(P2052-1),$O$6:$O$3005,0)))</f>
        <v/>
      </c>
      <c r="H2052" s="87">
        <f>IF(G2052="","",MAX(0,G2052-F2052))</f>
        <v/>
      </c>
      <c r="I2052" s="95" t="n"/>
      <c r="J2052" s="87">
        <f>IF(D2052="","",IFERROR(INDEX(Eng_PAR,MATCH(D2052,Eng_Label,0)),""))</f>
        <v/>
      </c>
      <c r="K2052" s="97">
        <f>IF(OR(F2052="",J2052=""),"",F2052-J2052)</f>
        <v/>
      </c>
      <c r="L2052" s="86">
        <f>IF(OR(F2052="",J2052="",N(J2052)=0),"",IF(F2052/J2052&lt;=cfg_Crit,"CRITICAL",IF(F2052/J2052&lt;=cfg_Low,"LOW","OK")))</f>
        <v/>
      </c>
      <c r="M2052" s="98">
        <f>IF(B2052="","",DATE(YEAR(B2052),MONTH(B2052),1))</f>
        <v/>
      </c>
      <c r="N2052" s="86">
        <f>IF(OR(B2052="",D2052=""),"","CNT-"&amp;TEXT(ROW()-5,"00000"))</f>
        <v/>
      </c>
      <c r="O2052" s="86">
        <f>IF(P2052="","",D2052&amp;"|"&amp;P2052)</f>
        <v/>
      </c>
      <c r="P2052" s="86">
        <f>IF(OR(D2052="",F2052=""),"",COUNTIFS($D$6:D2052,D2052,$F$6:F2052,"&lt;&gt;"))</f>
        <v/>
      </c>
    </row>
    <row r="2053" ht="20" customHeight="1">
      <c r="B2053" s="93" t="n"/>
      <c r="C2053" s="94">
        <f>IF(B2053="","",WEEKNUM(B2053,21))</f>
        <v/>
      </c>
      <c r="D2053" s="95" t="n"/>
      <c r="E2053" s="86">
        <f>IF(D2053="","",IFERROR(INDEX(Eng_Item,MATCH(D2053,Eng_Label,0)),"not in list"))</f>
        <v/>
      </c>
      <c r="F2053" s="96" t="n"/>
      <c r="G2053" s="87">
        <f>IF(OR(P2053="",N(P2053)&lt;=1),"",INDEX($F$6:$F$3005,MATCH(D2053&amp;"|"&amp;(P2053-1),$O$6:$O$3005,0)))</f>
        <v/>
      </c>
      <c r="H2053" s="87">
        <f>IF(G2053="","",MAX(0,G2053-F2053))</f>
        <v/>
      </c>
      <c r="I2053" s="95" t="n"/>
      <c r="J2053" s="87">
        <f>IF(D2053="","",IFERROR(INDEX(Eng_PAR,MATCH(D2053,Eng_Label,0)),""))</f>
        <v/>
      </c>
      <c r="K2053" s="97">
        <f>IF(OR(F2053="",J2053=""),"",F2053-J2053)</f>
        <v/>
      </c>
      <c r="L2053" s="86">
        <f>IF(OR(F2053="",J2053="",N(J2053)=0),"",IF(F2053/J2053&lt;=cfg_Crit,"CRITICAL",IF(F2053/J2053&lt;=cfg_Low,"LOW","OK")))</f>
        <v/>
      </c>
      <c r="M2053" s="98">
        <f>IF(B2053="","",DATE(YEAR(B2053),MONTH(B2053),1))</f>
        <v/>
      </c>
      <c r="N2053" s="86">
        <f>IF(OR(B2053="",D2053=""),"","CNT-"&amp;TEXT(ROW()-5,"00000"))</f>
        <v/>
      </c>
      <c r="O2053" s="86">
        <f>IF(P2053="","",D2053&amp;"|"&amp;P2053)</f>
        <v/>
      </c>
      <c r="P2053" s="86">
        <f>IF(OR(D2053="",F2053=""),"",COUNTIFS($D$6:D2053,D2053,$F$6:F2053,"&lt;&gt;"))</f>
        <v/>
      </c>
    </row>
    <row r="2054" ht="20" customHeight="1">
      <c r="B2054" s="93" t="n"/>
      <c r="C2054" s="94">
        <f>IF(B2054="","",WEEKNUM(B2054,21))</f>
        <v/>
      </c>
      <c r="D2054" s="95" t="n"/>
      <c r="E2054" s="86">
        <f>IF(D2054="","",IFERROR(INDEX(Eng_Item,MATCH(D2054,Eng_Label,0)),"not in list"))</f>
        <v/>
      </c>
      <c r="F2054" s="96" t="n"/>
      <c r="G2054" s="87">
        <f>IF(OR(P2054="",N(P2054)&lt;=1),"",INDEX($F$6:$F$3005,MATCH(D2054&amp;"|"&amp;(P2054-1),$O$6:$O$3005,0)))</f>
        <v/>
      </c>
      <c r="H2054" s="87">
        <f>IF(G2054="","",MAX(0,G2054-F2054))</f>
        <v/>
      </c>
      <c r="I2054" s="95" t="n"/>
      <c r="J2054" s="87">
        <f>IF(D2054="","",IFERROR(INDEX(Eng_PAR,MATCH(D2054,Eng_Label,0)),""))</f>
        <v/>
      </c>
      <c r="K2054" s="97">
        <f>IF(OR(F2054="",J2054=""),"",F2054-J2054)</f>
        <v/>
      </c>
      <c r="L2054" s="86">
        <f>IF(OR(F2054="",J2054="",N(J2054)=0),"",IF(F2054/J2054&lt;=cfg_Crit,"CRITICAL",IF(F2054/J2054&lt;=cfg_Low,"LOW","OK")))</f>
        <v/>
      </c>
      <c r="M2054" s="98">
        <f>IF(B2054="","",DATE(YEAR(B2054),MONTH(B2054),1))</f>
        <v/>
      </c>
      <c r="N2054" s="86">
        <f>IF(OR(B2054="",D2054=""),"","CNT-"&amp;TEXT(ROW()-5,"00000"))</f>
        <v/>
      </c>
      <c r="O2054" s="86">
        <f>IF(P2054="","",D2054&amp;"|"&amp;P2054)</f>
        <v/>
      </c>
      <c r="P2054" s="86">
        <f>IF(OR(D2054="",F2054=""),"",COUNTIFS($D$6:D2054,D2054,$F$6:F2054,"&lt;&gt;"))</f>
        <v/>
      </c>
    </row>
    <row r="2055" ht="20" customHeight="1">
      <c r="B2055" s="93" t="n"/>
      <c r="C2055" s="94">
        <f>IF(B2055="","",WEEKNUM(B2055,21))</f>
        <v/>
      </c>
      <c r="D2055" s="95" t="n"/>
      <c r="E2055" s="86">
        <f>IF(D2055="","",IFERROR(INDEX(Eng_Item,MATCH(D2055,Eng_Label,0)),"not in list"))</f>
        <v/>
      </c>
      <c r="F2055" s="96" t="n"/>
      <c r="G2055" s="87">
        <f>IF(OR(P2055="",N(P2055)&lt;=1),"",INDEX($F$6:$F$3005,MATCH(D2055&amp;"|"&amp;(P2055-1),$O$6:$O$3005,0)))</f>
        <v/>
      </c>
      <c r="H2055" s="87">
        <f>IF(G2055="","",MAX(0,G2055-F2055))</f>
        <v/>
      </c>
      <c r="I2055" s="95" t="n"/>
      <c r="J2055" s="87">
        <f>IF(D2055="","",IFERROR(INDEX(Eng_PAR,MATCH(D2055,Eng_Label,0)),""))</f>
        <v/>
      </c>
      <c r="K2055" s="97">
        <f>IF(OR(F2055="",J2055=""),"",F2055-J2055)</f>
        <v/>
      </c>
      <c r="L2055" s="86">
        <f>IF(OR(F2055="",J2055="",N(J2055)=0),"",IF(F2055/J2055&lt;=cfg_Crit,"CRITICAL",IF(F2055/J2055&lt;=cfg_Low,"LOW","OK")))</f>
        <v/>
      </c>
      <c r="M2055" s="98">
        <f>IF(B2055="","",DATE(YEAR(B2055),MONTH(B2055),1))</f>
        <v/>
      </c>
      <c r="N2055" s="86">
        <f>IF(OR(B2055="",D2055=""),"","CNT-"&amp;TEXT(ROW()-5,"00000"))</f>
        <v/>
      </c>
      <c r="O2055" s="86">
        <f>IF(P2055="","",D2055&amp;"|"&amp;P2055)</f>
        <v/>
      </c>
      <c r="P2055" s="86">
        <f>IF(OR(D2055="",F2055=""),"",COUNTIFS($D$6:D2055,D2055,$F$6:F2055,"&lt;&gt;"))</f>
        <v/>
      </c>
    </row>
    <row r="2056" ht="20" customHeight="1">
      <c r="B2056" s="93" t="n"/>
      <c r="C2056" s="94">
        <f>IF(B2056="","",WEEKNUM(B2056,21))</f>
        <v/>
      </c>
      <c r="D2056" s="95" t="n"/>
      <c r="E2056" s="86">
        <f>IF(D2056="","",IFERROR(INDEX(Eng_Item,MATCH(D2056,Eng_Label,0)),"not in list"))</f>
        <v/>
      </c>
      <c r="F2056" s="96" t="n"/>
      <c r="G2056" s="87">
        <f>IF(OR(P2056="",N(P2056)&lt;=1),"",INDEX($F$6:$F$3005,MATCH(D2056&amp;"|"&amp;(P2056-1),$O$6:$O$3005,0)))</f>
        <v/>
      </c>
      <c r="H2056" s="87">
        <f>IF(G2056="","",MAX(0,G2056-F2056))</f>
        <v/>
      </c>
      <c r="I2056" s="95" t="n"/>
      <c r="J2056" s="87">
        <f>IF(D2056="","",IFERROR(INDEX(Eng_PAR,MATCH(D2056,Eng_Label,0)),""))</f>
        <v/>
      </c>
      <c r="K2056" s="97">
        <f>IF(OR(F2056="",J2056=""),"",F2056-J2056)</f>
        <v/>
      </c>
      <c r="L2056" s="86">
        <f>IF(OR(F2056="",J2056="",N(J2056)=0),"",IF(F2056/J2056&lt;=cfg_Crit,"CRITICAL",IF(F2056/J2056&lt;=cfg_Low,"LOW","OK")))</f>
        <v/>
      </c>
      <c r="M2056" s="98">
        <f>IF(B2056="","",DATE(YEAR(B2056),MONTH(B2056),1))</f>
        <v/>
      </c>
      <c r="N2056" s="86">
        <f>IF(OR(B2056="",D2056=""),"","CNT-"&amp;TEXT(ROW()-5,"00000"))</f>
        <v/>
      </c>
      <c r="O2056" s="86">
        <f>IF(P2056="","",D2056&amp;"|"&amp;P2056)</f>
        <v/>
      </c>
      <c r="P2056" s="86">
        <f>IF(OR(D2056="",F2056=""),"",COUNTIFS($D$6:D2056,D2056,$F$6:F2056,"&lt;&gt;"))</f>
        <v/>
      </c>
    </row>
    <row r="2057" ht="20" customHeight="1">
      <c r="B2057" s="93" t="n"/>
      <c r="C2057" s="94">
        <f>IF(B2057="","",WEEKNUM(B2057,21))</f>
        <v/>
      </c>
      <c r="D2057" s="95" t="n"/>
      <c r="E2057" s="86">
        <f>IF(D2057="","",IFERROR(INDEX(Eng_Item,MATCH(D2057,Eng_Label,0)),"not in list"))</f>
        <v/>
      </c>
      <c r="F2057" s="96" t="n"/>
      <c r="G2057" s="87">
        <f>IF(OR(P2057="",N(P2057)&lt;=1),"",INDEX($F$6:$F$3005,MATCH(D2057&amp;"|"&amp;(P2057-1),$O$6:$O$3005,0)))</f>
        <v/>
      </c>
      <c r="H2057" s="87">
        <f>IF(G2057="","",MAX(0,G2057-F2057))</f>
        <v/>
      </c>
      <c r="I2057" s="95" t="n"/>
      <c r="J2057" s="87">
        <f>IF(D2057="","",IFERROR(INDEX(Eng_PAR,MATCH(D2057,Eng_Label,0)),""))</f>
        <v/>
      </c>
      <c r="K2057" s="97">
        <f>IF(OR(F2057="",J2057=""),"",F2057-J2057)</f>
        <v/>
      </c>
      <c r="L2057" s="86">
        <f>IF(OR(F2057="",J2057="",N(J2057)=0),"",IF(F2057/J2057&lt;=cfg_Crit,"CRITICAL",IF(F2057/J2057&lt;=cfg_Low,"LOW","OK")))</f>
        <v/>
      </c>
      <c r="M2057" s="98">
        <f>IF(B2057="","",DATE(YEAR(B2057),MONTH(B2057),1))</f>
        <v/>
      </c>
      <c r="N2057" s="86">
        <f>IF(OR(B2057="",D2057=""),"","CNT-"&amp;TEXT(ROW()-5,"00000"))</f>
        <v/>
      </c>
      <c r="O2057" s="86">
        <f>IF(P2057="","",D2057&amp;"|"&amp;P2057)</f>
        <v/>
      </c>
      <c r="P2057" s="86">
        <f>IF(OR(D2057="",F2057=""),"",COUNTIFS($D$6:D2057,D2057,$F$6:F2057,"&lt;&gt;"))</f>
        <v/>
      </c>
    </row>
    <row r="2058" ht="20" customHeight="1">
      <c r="B2058" s="93" t="n"/>
      <c r="C2058" s="94">
        <f>IF(B2058="","",WEEKNUM(B2058,21))</f>
        <v/>
      </c>
      <c r="D2058" s="95" t="n"/>
      <c r="E2058" s="86">
        <f>IF(D2058="","",IFERROR(INDEX(Eng_Item,MATCH(D2058,Eng_Label,0)),"not in list"))</f>
        <v/>
      </c>
      <c r="F2058" s="96" t="n"/>
      <c r="G2058" s="87">
        <f>IF(OR(P2058="",N(P2058)&lt;=1),"",INDEX($F$6:$F$3005,MATCH(D2058&amp;"|"&amp;(P2058-1),$O$6:$O$3005,0)))</f>
        <v/>
      </c>
      <c r="H2058" s="87">
        <f>IF(G2058="","",MAX(0,G2058-F2058))</f>
        <v/>
      </c>
      <c r="I2058" s="95" t="n"/>
      <c r="J2058" s="87">
        <f>IF(D2058="","",IFERROR(INDEX(Eng_PAR,MATCH(D2058,Eng_Label,0)),""))</f>
        <v/>
      </c>
      <c r="K2058" s="97">
        <f>IF(OR(F2058="",J2058=""),"",F2058-J2058)</f>
        <v/>
      </c>
      <c r="L2058" s="86">
        <f>IF(OR(F2058="",J2058="",N(J2058)=0),"",IF(F2058/J2058&lt;=cfg_Crit,"CRITICAL",IF(F2058/J2058&lt;=cfg_Low,"LOW","OK")))</f>
        <v/>
      </c>
      <c r="M2058" s="98">
        <f>IF(B2058="","",DATE(YEAR(B2058),MONTH(B2058),1))</f>
        <v/>
      </c>
      <c r="N2058" s="86">
        <f>IF(OR(B2058="",D2058=""),"","CNT-"&amp;TEXT(ROW()-5,"00000"))</f>
        <v/>
      </c>
      <c r="O2058" s="86">
        <f>IF(P2058="","",D2058&amp;"|"&amp;P2058)</f>
        <v/>
      </c>
      <c r="P2058" s="86">
        <f>IF(OR(D2058="",F2058=""),"",COUNTIFS($D$6:D2058,D2058,$F$6:F2058,"&lt;&gt;"))</f>
        <v/>
      </c>
    </row>
    <row r="2059" ht="20" customHeight="1">
      <c r="B2059" s="93" t="n"/>
      <c r="C2059" s="94">
        <f>IF(B2059="","",WEEKNUM(B2059,21))</f>
        <v/>
      </c>
      <c r="D2059" s="95" t="n"/>
      <c r="E2059" s="86">
        <f>IF(D2059="","",IFERROR(INDEX(Eng_Item,MATCH(D2059,Eng_Label,0)),"not in list"))</f>
        <v/>
      </c>
      <c r="F2059" s="96" t="n"/>
      <c r="G2059" s="87">
        <f>IF(OR(P2059="",N(P2059)&lt;=1),"",INDEX($F$6:$F$3005,MATCH(D2059&amp;"|"&amp;(P2059-1),$O$6:$O$3005,0)))</f>
        <v/>
      </c>
      <c r="H2059" s="87">
        <f>IF(G2059="","",MAX(0,G2059-F2059))</f>
        <v/>
      </c>
      <c r="I2059" s="95" t="n"/>
      <c r="J2059" s="87">
        <f>IF(D2059="","",IFERROR(INDEX(Eng_PAR,MATCH(D2059,Eng_Label,0)),""))</f>
        <v/>
      </c>
      <c r="K2059" s="97">
        <f>IF(OR(F2059="",J2059=""),"",F2059-J2059)</f>
        <v/>
      </c>
      <c r="L2059" s="86">
        <f>IF(OR(F2059="",J2059="",N(J2059)=0),"",IF(F2059/J2059&lt;=cfg_Crit,"CRITICAL",IF(F2059/J2059&lt;=cfg_Low,"LOW","OK")))</f>
        <v/>
      </c>
      <c r="M2059" s="98">
        <f>IF(B2059="","",DATE(YEAR(B2059),MONTH(B2059),1))</f>
        <v/>
      </c>
      <c r="N2059" s="86">
        <f>IF(OR(B2059="",D2059=""),"","CNT-"&amp;TEXT(ROW()-5,"00000"))</f>
        <v/>
      </c>
      <c r="O2059" s="86">
        <f>IF(P2059="","",D2059&amp;"|"&amp;P2059)</f>
        <v/>
      </c>
      <c r="P2059" s="86">
        <f>IF(OR(D2059="",F2059=""),"",COUNTIFS($D$6:D2059,D2059,$F$6:F2059,"&lt;&gt;"))</f>
        <v/>
      </c>
    </row>
    <row r="2060" ht="20" customHeight="1">
      <c r="B2060" s="93" t="n"/>
      <c r="C2060" s="94">
        <f>IF(B2060="","",WEEKNUM(B2060,21))</f>
        <v/>
      </c>
      <c r="D2060" s="95" t="n"/>
      <c r="E2060" s="86">
        <f>IF(D2060="","",IFERROR(INDEX(Eng_Item,MATCH(D2060,Eng_Label,0)),"not in list"))</f>
        <v/>
      </c>
      <c r="F2060" s="96" t="n"/>
      <c r="G2060" s="87">
        <f>IF(OR(P2060="",N(P2060)&lt;=1),"",INDEX($F$6:$F$3005,MATCH(D2060&amp;"|"&amp;(P2060-1),$O$6:$O$3005,0)))</f>
        <v/>
      </c>
      <c r="H2060" s="87">
        <f>IF(G2060="","",MAX(0,G2060-F2060))</f>
        <v/>
      </c>
      <c r="I2060" s="95" t="n"/>
      <c r="J2060" s="87">
        <f>IF(D2060="","",IFERROR(INDEX(Eng_PAR,MATCH(D2060,Eng_Label,0)),""))</f>
        <v/>
      </c>
      <c r="K2060" s="97">
        <f>IF(OR(F2060="",J2060=""),"",F2060-J2060)</f>
        <v/>
      </c>
      <c r="L2060" s="86">
        <f>IF(OR(F2060="",J2060="",N(J2060)=0),"",IF(F2060/J2060&lt;=cfg_Crit,"CRITICAL",IF(F2060/J2060&lt;=cfg_Low,"LOW","OK")))</f>
        <v/>
      </c>
      <c r="M2060" s="98">
        <f>IF(B2060="","",DATE(YEAR(B2060),MONTH(B2060),1))</f>
        <v/>
      </c>
      <c r="N2060" s="86">
        <f>IF(OR(B2060="",D2060=""),"","CNT-"&amp;TEXT(ROW()-5,"00000"))</f>
        <v/>
      </c>
      <c r="O2060" s="86">
        <f>IF(P2060="","",D2060&amp;"|"&amp;P2060)</f>
        <v/>
      </c>
      <c r="P2060" s="86">
        <f>IF(OR(D2060="",F2060=""),"",COUNTIFS($D$6:D2060,D2060,$F$6:F2060,"&lt;&gt;"))</f>
        <v/>
      </c>
    </row>
    <row r="2061" ht="20" customHeight="1">
      <c r="B2061" s="93" t="n"/>
      <c r="C2061" s="94">
        <f>IF(B2061="","",WEEKNUM(B2061,21))</f>
        <v/>
      </c>
      <c r="D2061" s="95" t="n"/>
      <c r="E2061" s="86">
        <f>IF(D2061="","",IFERROR(INDEX(Eng_Item,MATCH(D2061,Eng_Label,0)),"not in list"))</f>
        <v/>
      </c>
      <c r="F2061" s="96" t="n"/>
      <c r="G2061" s="87">
        <f>IF(OR(P2061="",N(P2061)&lt;=1),"",INDEX($F$6:$F$3005,MATCH(D2061&amp;"|"&amp;(P2061-1),$O$6:$O$3005,0)))</f>
        <v/>
      </c>
      <c r="H2061" s="87">
        <f>IF(G2061="","",MAX(0,G2061-F2061))</f>
        <v/>
      </c>
      <c r="I2061" s="95" t="n"/>
      <c r="J2061" s="87">
        <f>IF(D2061="","",IFERROR(INDEX(Eng_PAR,MATCH(D2061,Eng_Label,0)),""))</f>
        <v/>
      </c>
      <c r="K2061" s="97">
        <f>IF(OR(F2061="",J2061=""),"",F2061-J2061)</f>
        <v/>
      </c>
      <c r="L2061" s="86">
        <f>IF(OR(F2061="",J2061="",N(J2061)=0),"",IF(F2061/J2061&lt;=cfg_Crit,"CRITICAL",IF(F2061/J2061&lt;=cfg_Low,"LOW","OK")))</f>
        <v/>
      </c>
      <c r="M2061" s="98">
        <f>IF(B2061="","",DATE(YEAR(B2061),MONTH(B2061),1))</f>
        <v/>
      </c>
      <c r="N2061" s="86">
        <f>IF(OR(B2061="",D2061=""),"","CNT-"&amp;TEXT(ROW()-5,"00000"))</f>
        <v/>
      </c>
      <c r="O2061" s="86">
        <f>IF(P2061="","",D2061&amp;"|"&amp;P2061)</f>
        <v/>
      </c>
      <c r="P2061" s="86">
        <f>IF(OR(D2061="",F2061=""),"",COUNTIFS($D$6:D2061,D2061,$F$6:F2061,"&lt;&gt;"))</f>
        <v/>
      </c>
    </row>
    <row r="2062" ht="20" customHeight="1">
      <c r="B2062" s="93" t="n"/>
      <c r="C2062" s="94">
        <f>IF(B2062="","",WEEKNUM(B2062,21))</f>
        <v/>
      </c>
      <c r="D2062" s="95" t="n"/>
      <c r="E2062" s="86">
        <f>IF(D2062="","",IFERROR(INDEX(Eng_Item,MATCH(D2062,Eng_Label,0)),"not in list"))</f>
        <v/>
      </c>
      <c r="F2062" s="96" t="n"/>
      <c r="G2062" s="87">
        <f>IF(OR(P2062="",N(P2062)&lt;=1),"",INDEX($F$6:$F$3005,MATCH(D2062&amp;"|"&amp;(P2062-1),$O$6:$O$3005,0)))</f>
        <v/>
      </c>
      <c r="H2062" s="87">
        <f>IF(G2062="","",MAX(0,G2062-F2062))</f>
        <v/>
      </c>
      <c r="I2062" s="95" t="n"/>
      <c r="J2062" s="87">
        <f>IF(D2062="","",IFERROR(INDEX(Eng_PAR,MATCH(D2062,Eng_Label,0)),""))</f>
        <v/>
      </c>
      <c r="K2062" s="97">
        <f>IF(OR(F2062="",J2062=""),"",F2062-J2062)</f>
        <v/>
      </c>
      <c r="L2062" s="86">
        <f>IF(OR(F2062="",J2062="",N(J2062)=0),"",IF(F2062/J2062&lt;=cfg_Crit,"CRITICAL",IF(F2062/J2062&lt;=cfg_Low,"LOW","OK")))</f>
        <v/>
      </c>
      <c r="M2062" s="98">
        <f>IF(B2062="","",DATE(YEAR(B2062),MONTH(B2062),1))</f>
        <v/>
      </c>
      <c r="N2062" s="86">
        <f>IF(OR(B2062="",D2062=""),"","CNT-"&amp;TEXT(ROW()-5,"00000"))</f>
        <v/>
      </c>
      <c r="O2062" s="86">
        <f>IF(P2062="","",D2062&amp;"|"&amp;P2062)</f>
        <v/>
      </c>
      <c r="P2062" s="86">
        <f>IF(OR(D2062="",F2062=""),"",COUNTIFS($D$6:D2062,D2062,$F$6:F2062,"&lt;&gt;"))</f>
        <v/>
      </c>
    </row>
    <row r="2063" ht="20" customHeight="1">
      <c r="B2063" s="93" t="n"/>
      <c r="C2063" s="94">
        <f>IF(B2063="","",WEEKNUM(B2063,21))</f>
        <v/>
      </c>
      <c r="D2063" s="95" t="n"/>
      <c r="E2063" s="86">
        <f>IF(D2063="","",IFERROR(INDEX(Eng_Item,MATCH(D2063,Eng_Label,0)),"not in list"))</f>
        <v/>
      </c>
      <c r="F2063" s="96" t="n"/>
      <c r="G2063" s="87">
        <f>IF(OR(P2063="",N(P2063)&lt;=1),"",INDEX($F$6:$F$3005,MATCH(D2063&amp;"|"&amp;(P2063-1),$O$6:$O$3005,0)))</f>
        <v/>
      </c>
      <c r="H2063" s="87">
        <f>IF(G2063="","",MAX(0,G2063-F2063))</f>
        <v/>
      </c>
      <c r="I2063" s="95" t="n"/>
      <c r="J2063" s="87">
        <f>IF(D2063="","",IFERROR(INDEX(Eng_PAR,MATCH(D2063,Eng_Label,0)),""))</f>
        <v/>
      </c>
      <c r="K2063" s="97">
        <f>IF(OR(F2063="",J2063=""),"",F2063-J2063)</f>
        <v/>
      </c>
      <c r="L2063" s="86">
        <f>IF(OR(F2063="",J2063="",N(J2063)=0),"",IF(F2063/J2063&lt;=cfg_Crit,"CRITICAL",IF(F2063/J2063&lt;=cfg_Low,"LOW","OK")))</f>
        <v/>
      </c>
      <c r="M2063" s="98">
        <f>IF(B2063="","",DATE(YEAR(B2063),MONTH(B2063),1))</f>
        <v/>
      </c>
      <c r="N2063" s="86">
        <f>IF(OR(B2063="",D2063=""),"","CNT-"&amp;TEXT(ROW()-5,"00000"))</f>
        <v/>
      </c>
      <c r="O2063" s="86">
        <f>IF(P2063="","",D2063&amp;"|"&amp;P2063)</f>
        <v/>
      </c>
      <c r="P2063" s="86">
        <f>IF(OR(D2063="",F2063=""),"",COUNTIFS($D$6:D2063,D2063,$F$6:F2063,"&lt;&gt;"))</f>
        <v/>
      </c>
    </row>
    <row r="2064" ht="20" customHeight="1">
      <c r="B2064" s="93" t="n"/>
      <c r="C2064" s="94">
        <f>IF(B2064="","",WEEKNUM(B2064,21))</f>
        <v/>
      </c>
      <c r="D2064" s="95" t="n"/>
      <c r="E2064" s="86">
        <f>IF(D2064="","",IFERROR(INDEX(Eng_Item,MATCH(D2064,Eng_Label,0)),"not in list"))</f>
        <v/>
      </c>
      <c r="F2064" s="96" t="n"/>
      <c r="G2064" s="87">
        <f>IF(OR(P2064="",N(P2064)&lt;=1),"",INDEX($F$6:$F$3005,MATCH(D2064&amp;"|"&amp;(P2064-1),$O$6:$O$3005,0)))</f>
        <v/>
      </c>
      <c r="H2064" s="87">
        <f>IF(G2064="","",MAX(0,G2064-F2064))</f>
        <v/>
      </c>
      <c r="I2064" s="95" t="n"/>
      <c r="J2064" s="87">
        <f>IF(D2064="","",IFERROR(INDEX(Eng_PAR,MATCH(D2064,Eng_Label,0)),""))</f>
        <v/>
      </c>
      <c r="K2064" s="97">
        <f>IF(OR(F2064="",J2064=""),"",F2064-J2064)</f>
        <v/>
      </c>
      <c r="L2064" s="86">
        <f>IF(OR(F2064="",J2064="",N(J2064)=0),"",IF(F2064/J2064&lt;=cfg_Crit,"CRITICAL",IF(F2064/J2064&lt;=cfg_Low,"LOW","OK")))</f>
        <v/>
      </c>
      <c r="M2064" s="98">
        <f>IF(B2064="","",DATE(YEAR(B2064),MONTH(B2064),1))</f>
        <v/>
      </c>
      <c r="N2064" s="86">
        <f>IF(OR(B2064="",D2064=""),"","CNT-"&amp;TEXT(ROW()-5,"00000"))</f>
        <v/>
      </c>
      <c r="O2064" s="86">
        <f>IF(P2064="","",D2064&amp;"|"&amp;P2064)</f>
        <v/>
      </c>
      <c r="P2064" s="86">
        <f>IF(OR(D2064="",F2064=""),"",COUNTIFS($D$6:D2064,D2064,$F$6:F2064,"&lt;&gt;"))</f>
        <v/>
      </c>
    </row>
    <row r="2065" ht="20" customHeight="1">
      <c r="B2065" s="93" t="n"/>
      <c r="C2065" s="94">
        <f>IF(B2065="","",WEEKNUM(B2065,21))</f>
        <v/>
      </c>
      <c r="D2065" s="95" t="n"/>
      <c r="E2065" s="86">
        <f>IF(D2065="","",IFERROR(INDEX(Eng_Item,MATCH(D2065,Eng_Label,0)),"not in list"))</f>
        <v/>
      </c>
      <c r="F2065" s="96" t="n"/>
      <c r="G2065" s="87">
        <f>IF(OR(P2065="",N(P2065)&lt;=1),"",INDEX($F$6:$F$3005,MATCH(D2065&amp;"|"&amp;(P2065-1),$O$6:$O$3005,0)))</f>
        <v/>
      </c>
      <c r="H2065" s="87">
        <f>IF(G2065="","",MAX(0,G2065-F2065))</f>
        <v/>
      </c>
      <c r="I2065" s="95" t="n"/>
      <c r="J2065" s="87">
        <f>IF(D2065="","",IFERROR(INDEX(Eng_PAR,MATCH(D2065,Eng_Label,0)),""))</f>
        <v/>
      </c>
      <c r="K2065" s="97">
        <f>IF(OR(F2065="",J2065=""),"",F2065-J2065)</f>
        <v/>
      </c>
      <c r="L2065" s="86">
        <f>IF(OR(F2065="",J2065="",N(J2065)=0),"",IF(F2065/J2065&lt;=cfg_Crit,"CRITICAL",IF(F2065/J2065&lt;=cfg_Low,"LOW","OK")))</f>
        <v/>
      </c>
      <c r="M2065" s="98">
        <f>IF(B2065="","",DATE(YEAR(B2065),MONTH(B2065),1))</f>
        <v/>
      </c>
      <c r="N2065" s="86">
        <f>IF(OR(B2065="",D2065=""),"","CNT-"&amp;TEXT(ROW()-5,"00000"))</f>
        <v/>
      </c>
      <c r="O2065" s="86">
        <f>IF(P2065="","",D2065&amp;"|"&amp;P2065)</f>
        <v/>
      </c>
      <c r="P2065" s="86">
        <f>IF(OR(D2065="",F2065=""),"",COUNTIFS($D$6:D2065,D2065,$F$6:F2065,"&lt;&gt;"))</f>
        <v/>
      </c>
    </row>
    <row r="2066" ht="20" customHeight="1">
      <c r="B2066" s="93" t="n"/>
      <c r="C2066" s="94">
        <f>IF(B2066="","",WEEKNUM(B2066,21))</f>
        <v/>
      </c>
      <c r="D2066" s="95" t="n"/>
      <c r="E2066" s="86">
        <f>IF(D2066="","",IFERROR(INDEX(Eng_Item,MATCH(D2066,Eng_Label,0)),"not in list"))</f>
        <v/>
      </c>
      <c r="F2066" s="96" t="n"/>
      <c r="G2066" s="87">
        <f>IF(OR(P2066="",N(P2066)&lt;=1),"",INDEX($F$6:$F$3005,MATCH(D2066&amp;"|"&amp;(P2066-1),$O$6:$O$3005,0)))</f>
        <v/>
      </c>
      <c r="H2066" s="87">
        <f>IF(G2066="","",MAX(0,G2066-F2066))</f>
        <v/>
      </c>
      <c r="I2066" s="95" t="n"/>
      <c r="J2066" s="87">
        <f>IF(D2066="","",IFERROR(INDEX(Eng_PAR,MATCH(D2066,Eng_Label,0)),""))</f>
        <v/>
      </c>
      <c r="K2066" s="97">
        <f>IF(OR(F2066="",J2066=""),"",F2066-J2066)</f>
        <v/>
      </c>
      <c r="L2066" s="86">
        <f>IF(OR(F2066="",J2066="",N(J2066)=0),"",IF(F2066/J2066&lt;=cfg_Crit,"CRITICAL",IF(F2066/J2066&lt;=cfg_Low,"LOW","OK")))</f>
        <v/>
      </c>
      <c r="M2066" s="98">
        <f>IF(B2066="","",DATE(YEAR(B2066),MONTH(B2066),1))</f>
        <v/>
      </c>
      <c r="N2066" s="86">
        <f>IF(OR(B2066="",D2066=""),"","CNT-"&amp;TEXT(ROW()-5,"00000"))</f>
        <v/>
      </c>
      <c r="O2066" s="86">
        <f>IF(P2066="","",D2066&amp;"|"&amp;P2066)</f>
        <v/>
      </c>
      <c r="P2066" s="86">
        <f>IF(OR(D2066="",F2066=""),"",COUNTIFS($D$6:D2066,D2066,$F$6:F2066,"&lt;&gt;"))</f>
        <v/>
      </c>
    </row>
    <row r="2067" ht="20" customHeight="1">
      <c r="B2067" s="93" t="n"/>
      <c r="C2067" s="94">
        <f>IF(B2067="","",WEEKNUM(B2067,21))</f>
        <v/>
      </c>
      <c r="D2067" s="95" t="n"/>
      <c r="E2067" s="86">
        <f>IF(D2067="","",IFERROR(INDEX(Eng_Item,MATCH(D2067,Eng_Label,0)),"not in list"))</f>
        <v/>
      </c>
      <c r="F2067" s="96" t="n"/>
      <c r="G2067" s="87">
        <f>IF(OR(P2067="",N(P2067)&lt;=1),"",INDEX($F$6:$F$3005,MATCH(D2067&amp;"|"&amp;(P2067-1),$O$6:$O$3005,0)))</f>
        <v/>
      </c>
      <c r="H2067" s="87">
        <f>IF(G2067="","",MAX(0,G2067-F2067))</f>
        <v/>
      </c>
      <c r="I2067" s="95" t="n"/>
      <c r="J2067" s="87">
        <f>IF(D2067="","",IFERROR(INDEX(Eng_PAR,MATCH(D2067,Eng_Label,0)),""))</f>
        <v/>
      </c>
      <c r="K2067" s="97">
        <f>IF(OR(F2067="",J2067=""),"",F2067-J2067)</f>
        <v/>
      </c>
      <c r="L2067" s="86">
        <f>IF(OR(F2067="",J2067="",N(J2067)=0),"",IF(F2067/J2067&lt;=cfg_Crit,"CRITICAL",IF(F2067/J2067&lt;=cfg_Low,"LOW","OK")))</f>
        <v/>
      </c>
      <c r="M2067" s="98">
        <f>IF(B2067="","",DATE(YEAR(B2067),MONTH(B2067),1))</f>
        <v/>
      </c>
      <c r="N2067" s="86">
        <f>IF(OR(B2067="",D2067=""),"","CNT-"&amp;TEXT(ROW()-5,"00000"))</f>
        <v/>
      </c>
      <c r="O2067" s="86">
        <f>IF(P2067="","",D2067&amp;"|"&amp;P2067)</f>
        <v/>
      </c>
      <c r="P2067" s="86">
        <f>IF(OR(D2067="",F2067=""),"",COUNTIFS($D$6:D2067,D2067,$F$6:F2067,"&lt;&gt;"))</f>
        <v/>
      </c>
    </row>
    <row r="2068" ht="20" customHeight="1">
      <c r="B2068" s="93" t="n"/>
      <c r="C2068" s="94">
        <f>IF(B2068="","",WEEKNUM(B2068,21))</f>
        <v/>
      </c>
      <c r="D2068" s="95" t="n"/>
      <c r="E2068" s="86">
        <f>IF(D2068="","",IFERROR(INDEX(Eng_Item,MATCH(D2068,Eng_Label,0)),"not in list"))</f>
        <v/>
      </c>
      <c r="F2068" s="96" t="n"/>
      <c r="G2068" s="87">
        <f>IF(OR(P2068="",N(P2068)&lt;=1),"",INDEX($F$6:$F$3005,MATCH(D2068&amp;"|"&amp;(P2068-1),$O$6:$O$3005,0)))</f>
        <v/>
      </c>
      <c r="H2068" s="87">
        <f>IF(G2068="","",MAX(0,G2068-F2068))</f>
        <v/>
      </c>
      <c r="I2068" s="95" t="n"/>
      <c r="J2068" s="87">
        <f>IF(D2068="","",IFERROR(INDEX(Eng_PAR,MATCH(D2068,Eng_Label,0)),""))</f>
        <v/>
      </c>
      <c r="K2068" s="97">
        <f>IF(OR(F2068="",J2068=""),"",F2068-J2068)</f>
        <v/>
      </c>
      <c r="L2068" s="86">
        <f>IF(OR(F2068="",J2068="",N(J2068)=0),"",IF(F2068/J2068&lt;=cfg_Crit,"CRITICAL",IF(F2068/J2068&lt;=cfg_Low,"LOW","OK")))</f>
        <v/>
      </c>
      <c r="M2068" s="98">
        <f>IF(B2068="","",DATE(YEAR(B2068),MONTH(B2068),1))</f>
        <v/>
      </c>
      <c r="N2068" s="86">
        <f>IF(OR(B2068="",D2068=""),"","CNT-"&amp;TEXT(ROW()-5,"00000"))</f>
        <v/>
      </c>
      <c r="O2068" s="86">
        <f>IF(P2068="","",D2068&amp;"|"&amp;P2068)</f>
        <v/>
      </c>
      <c r="P2068" s="86">
        <f>IF(OR(D2068="",F2068=""),"",COUNTIFS($D$6:D2068,D2068,$F$6:F2068,"&lt;&gt;"))</f>
        <v/>
      </c>
    </row>
    <row r="2069" ht="20" customHeight="1">
      <c r="B2069" s="93" t="n"/>
      <c r="C2069" s="94">
        <f>IF(B2069="","",WEEKNUM(B2069,21))</f>
        <v/>
      </c>
      <c r="D2069" s="95" t="n"/>
      <c r="E2069" s="86">
        <f>IF(D2069="","",IFERROR(INDEX(Eng_Item,MATCH(D2069,Eng_Label,0)),"not in list"))</f>
        <v/>
      </c>
      <c r="F2069" s="96" t="n"/>
      <c r="G2069" s="87">
        <f>IF(OR(P2069="",N(P2069)&lt;=1),"",INDEX($F$6:$F$3005,MATCH(D2069&amp;"|"&amp;(P2069-1),$O$6:$O$3005,0)))</f>
        <v/>
      </c>
      <c r="H2069" s="87">
        <f>IF(G2069="","",MAX(0,G2069-F2069))</f>
        <v/>
      </c>
      <c r="I2069" s="95" t="n"/>
      <c r="J2069" s="87">
        <f>IF(D2069="","",IFERROR(INDEX(Eng_PAR,MATCH(D2069,Eng_Label,0)),""))</f>
        <v/>
      </c>
      <c r="K2069" s="97">
        <f>IF(OR(F2069="",J2069=""),"",F2069-J2069)</f>
        <v/>
      </c>
      <c r="L2069" s="86">
        <f>IF(OR(F2069="",J2069="",N(J2069)=0),"",IF(F2069/J2069&lt;=cfg_Crit,"CRITICAL",IF(F2069/J2069&lt;=cfg_Low,"LOW","OK")))</f>
        <v/>
      </c>
      <c r="M2069" s="98">
        <f>IF(B2069="","",DATE(YEAR(B2069),MONTH(B2069),1))</f>
        <v/>
      </c>
      <c r="N2069" s="86">
        <f>IF(OR(B2069="",D2069=""),"","CNT-"&amp;TEXT(ROW()-5,"00000"))</f>
        <v/>
      </c>
      <c r="O2069" s="86">
        <f>IF(P2069="","",D2069&amp;"|"&amp;P2069)</f>
        <v/>
      </c>
      <c r="P2069" s="86">
        <f>IF(OR(D2069="",F2069=""),"",COUNTIFS($D$6:D2069,D2069,$F$6:F2069,"&lt;&gt;"))</f>
        <v/>
      </c>
    </row>
    <row r="2070" ht="20" customHeight="1">
      <c r="B2070" s="93" t="n"/>
      <c r="C2070" s="94">
        <f>IF(B2070="","",WEEKNUM(B2070,21))</f>
        <v/>
      </c>
      <c r="D2070" s="95" t="n"/>
      <c r="E2070" s="86">
        <f>IF(D2070="","",IFERROR(INDEX(Eng_Item,MATCH(D2070,Eng_Label,0)),"not in list"))</f>
        <v/>
      </c>
      <c r="F2070" s="96" t="n"/>
      <c r="G2070" s="87">
        <f>IF(OR(P2070="",N(P2070)&lt;=1),"",INDEX($F$6:$F$3005,MATCH(D2070&amp;"|"&amp;(P2070-1),$O$6:$O$3005,0)))</f>
        <v/>
      </c>
      <c r="H2070" s="87">
        <f>IF(G2070="","",MAX(0,G2070-F2070))</f>
        <v/>
      </c>
      <c r="I2070" s="95" t="n"/>
      <c r="J2070" s="87">
        <f>IF(D2070="","",IFERROR(INDEX(Eng_PAR,MATCH(D2070,Eng_Label,0)),""))</f>
        <v/>
      </c>
      <c r="K2070" s="97">
        <f>IF(OR(F2070="",J2070=""),"",F2070-J2070)</f>
        <v/>
      </c>
      <c r="L2070" s="86">
        <f>IF(OR(F2070="",J2070="",N(J2070)=0),"",IF(F2070/J2070&lt;=cfg_Crit,"CRITICAL",IF(F2070/J2070&lt;=cfg_Low,"LOW","OK")))</f>
        <v/>
      </c>
      <c r="M2070" s="98">
        <f>IF(B2070="","",DATE(YEAR(B2070),MONTH(B2070),1))</f>
        <v/>
      </c>
      <c r="N2070" s="86">
        <f>IF(OR(B2070="",D2070=""),"","CNT-"&amp;TEXT(ROW()-5,"00000"))</f>
        <v/>
      </c>
      <c r="O2070" s="86">
        <f>IF(P2070="","",D2070&amp;"|"&amp;P2070)</f>
        <v/>
      </c>
      <c r="P2070" s="86">
        <f>IF(OR(D2070="",F2070=""),"",COUNTIFS($D$6:D2070,D2070,$F$6:F2070,"&lt;&gt;"))</f>
        <v/>
      </c>
    </row>
    <row r="2071" ht="20" customHeight="1">
      <c r="B2071" s="93" t="n"/>
      <c r="C2071" s="94">
        <f>IF(B2071="","",WEEKNUM(B2071,21))</f>
        <v/>
      </c>
      <c r="D2071" s="95" t="n"/>
      <c r="E2071" s="86">
        <f>IF(D2071="","",IFERROR(INDEX(Eng_Item,MATCH(D2071,Eng_Label,0)),"not in list"))</f>
        <v/>
      </c>
      <c r="F2071" s="96" t="n"/>
      <c r="G2071" s="87">
        <f>IF(OR(P2071="",N(P2071)&lt;=1),"",INDEX($F$6:$F$3005,MATCH(D2071&amp;"|"&amp;(P2071-1),$O$6:$O$3005,0)))</f>
        <v/>
      </c>
      <c r="H2071" s="87">
        <f>IF(G2071="","",MAX(0,G2071-F2071))</f>
        <v/>
      </c>
      <c r="I2071" s="95" t="n"/>
      <c r="J2071" s="87">
        <f>IF(D2071="","",IFERROR(INDEX(Eng_PAR,MATCH(D2071,Eng_Label,0)),""))</f>
        <v/>
      </c>
      <c r="K2071" s="97">
        <f>IF(OR(F2071="",J2071=""),"",F2071-J2071)</f>
        <v/>
      </c>
      <c r="L2071" s="86">
        <f>IF(OR(F2071="",J2071="",N(J2071)=0),"",IF(F2071/J2071&lt;=cfg_Crit,"CRITICAL",IF(F2071/J2071&lt;=cfg_Low,"LOW","OK")))</f>
        <v/>
      </c>
      <c r="M2071" s="98">
        <f>IF(B2071="","",DATE(YEAR(B2071),MONTH(B2071),1))</f>
        <v/>
      </c>
      <c r="N2071" s="86">
        <f>IF(OR(B2071="",D2071=""),"","CNT-"&amp;TEXT(ROW()-5,"00000"))</f>
        <v/>
      </c>
      <c r="O2071" s="86">
        <f>IF(P2071="","",D2071&amp;"|"&amp;P2071)</f>
        <v/>
      </c>
      <c r="P2071" s="86">
        <f>IF(OR(D2071="",F2071=""),"",COUNTIFS($D$6:D2071,D2071,$F$6:F2071,"&lt;&gt;"))</f>
        <v/>
      </c>
    </row>
    <row r="2072" ht="20" customHeight="1">
      <c r="B2072" s="93" t="n"/>
      <c r="C2072" s="94">
        <f>IF(B2072="","",WEEKNUM(B2072,21))</f>
        <v/>
      </c>
      <c r="D2072" s="95" t="n"/>
      <c r="E2072" s="86">
        <f>IF(D2072="","",IFERROR(INDEX(Eng_Item,MATCH(D2072,Eng_Label,0)),"not in list"))</f>
        <v/>
      </c>
      <c r="F2072" s="96" t="n"/>
      <c r="G2072" s="87">
        <f>IF(OR(P2072="",N(P2072)&lt;=1),"",INDEX($F$6:$F$3005,MATCH(D2072&amp;"|"&amp;(P2072-1),$O$6:$O$3005,0)))</f>
        <v/>
      </c>
      <c r="H2072" s="87">
        <f>IF(G2072="","",MAX(0,G2072-F2072))</f>
        <v/>
      </c>
      <c r="I2072" s="95" t="n"/>
      <c r="J2072" s="87">
        <f>IF(D2072="","",IFERROR(INDEX(Eng_PAR,MATCH(D2072,Eng_Label,0)),""))</f>
        <v/>
      </c>
      <c r="K2072" s="97">
        <f>IF(OR(F2072="",J2072=""),"",F2072-J2072)</f>
        <v/>
      </c>
      <c r="L2072" s="86">
        <f>IF(OR(F2072="",J2072="",N(J2072)=0),"",IF(F2072/J2072&lt;=cfg_Crit,"CRITICAL",IF(F2072/J2072&lt;=cfg_Low,"LOW","OK")))</f>
        <v/>
      </c>
      <c r="M2072" s="98">
        <f>IF(B2072="","",DATE(YEAR(B2072),MONTH(B2072),1))</f>
        <v/>
      </c>
      <c r="N2072" s="86">
        <f>IF(OR(B2072="",D2072=""),"","CNT-"&amp;TEXT(ROW()-5,"00000"))</f>
        <v/>
      </c>
      <c r="O2072" s="86">
        <f>IF(P2072="","",D2072&amp;"|"&amp;P2072)</f>
        <v/>
      </c>
      <c r="P2072" s="86">
        <f>IF(OR(D2072="",F2072=""),"",COUNTIFS($D$6:D2072,D2072,$F$6:F2072,"&lt;&gt;"))</f>
        <v/>
      </c>
    </row>
    <row r="2073" ht="20" customHeight="1">
      <c r="B2073" s="93" t="n"/>
      <c r="C2073" s="94">
        <f>IF(B2073="","",WEEKNUM(B2073,21))</f>
        <v/>
      </c>
      <c r="D2073" s="95" t="n"/>
      <c r="E2073" s="86">
        <f>IF(D2073="","",IFERROR(INDEX(Eng_Item,MATCH(D2073,Eng_Label,0)),"not in list"))</f>
        <v/>
      </c>
      <c r="F2073" s="96" t="n"/>
      <c r="G2073" s="87">
        <f>IF(OR(P2073="",N(P2073)&lt;=1),"",INDEX($F$6:$F$3005,MATCH(D2073&amp;"|"&amp;(P2073-1),$O$6:$O$3005,0)))</f>
        <v/>
      </c>
      <c r="H2073" s="87">
        <f>IF(G2073="","",MAX(0,G2073-F2073))</f>
        <v/>
      </c>
      <c r="I2073" s="95" t="n"/>
      <c r="J2073" s="87">
        <f>IF(D2073="","",IFERROR(INDEX(Eng_PAR,MATCH(D2073,Eng_Label,0)),""))</f>
        <v/>
      </c>
      <c r="K2073" s="97">
        <f>IF(OR(F2073="",J2073=""),"",F2073-J2073)</f>
        <v/>
      </c>
      <c r="L2073" s="86">
        <f>IF(OR(F2073="",J2073="",N(J2073)=0),"",IF(F2073/J2073&lt;=cfg_Crit,"CRITICAL",IF(F2073/J2073&lt;=cfg_Low,"LOW","OK")))</f>
        <v/>
      </c>
      <c r="M2073" s="98">
        <f>IF(B2073="","",DATE(YEAR(B2073),MONTH(B2073),1))</f>
        <v/>
      </c>
      <c r="N2073" s="86">
        <f>IF(OR(B2073="",D2073=""),"","CNT-"&amp;TEXT(ROW()-5,"00000"))</f>
        <v/>
      </c>
      <c r="O2073" s="86">
        <f>IF(P2073="","",D2073&amp;"|"&amp;P2073)</f>
        <v/>
      </c>
      <c r="P2073" s="86">
        <f>IF(OR(D2073="",F2073=""),"",COUNTIFS($D$6:D2073,D2073,$F$6:F2073,"&lt;&gt;"))</f>
        <v/>
      </c>
    </row>
    <row r="2074" ht="20" customHeight="1">
      <c r="B2074" s="93" t="n"/>
      <c r="C2074" s="94">
        <f>IF(B2074="","",WEEKNUM(B2074,21))</f>
        <v/>
      </c>
      <c r="D2074" s="95" t="n"/>
      <c r="E2074" s="86">
        <f>IF(D2074="","",IFERROR(INDEX(Eng_Item,MATCH(D2074,Eng_Label,0)),"not in list"))</f>
        <v/>
      </c>
      <c r="F2074" s="96" t="n"/>
      <c r="G2074" s="87">
        <f>IF(OR(P2074="",N(P2074)&lt;=1),"",INDEX($F$6:$F$3005,MATCH(D2074&amp;"|"&amp;(P2074-1),$O$6:$O$3005,0)))</f>
        <v/>
      </c>
      <c r="H2074" s="87">
        <f>IF(G2074="","",MAX(0,G2074-F2074))</f>
        <v/>
      </c>
      <c r="I2074" s="95" t="n"/>
      <c r="J2074" s="87">
        <f>IF(D2074="","",IFERROR(INDEX(Eng_PAR,MATCH(D2074,Eng_Label,0)),""))</f>
        <v/>
      </c>
      <c r="K2074" s="97">
        <f>IF(OR(F2074="",J2074=""),"",F2074-J2074)</f>
        <v/>
      </c>
      <c r="L2074" s="86">
        <f>IF(OR(F2074="",J2074="",N(J2074)=0),"",IF(F2074/J2074&lt;=cfg_Crit,"CRITICAL",IF(F2074/J2074&lt;=cfg_Low,"LOW","OK")))</f>
        <v/>
      </c>
      <c r="M2074" s="98">
        <f>IF(B2074="","",DATE(YEAR(B2074),MONTH(B2074),1))</f>
        <v/>
      </c>
      <c r="N2074" s="86">
        <f>IF(OR(B2074="",D2074=""),"","CNT-"&amp;TEXT(ROW()-5,"00000"))</f>
        <v/>
      </c>
      <c r="O2074" s="86">
        <f>IF(P2074="","",D2074&amp;"|"&amp;P2074)</f>
        <v/>
      </c>
      <c r="P2074" s="86">
        <f>IF(OR(D2074="",F2074=""),"",COUNTIFS($D$6:D2074,D2074,$F$6:F2074,"&lt;&gt;"))</f>
        <v/>
      </c>
    </row>
    <row r="2075" ht="20" customHeight="1">
      <c r="B2075" s="93" t="n"/>
      <c r="C2075" s="94">
        <f>IF(B2075="","",WEEKNUM(B2075,21))</f>
        <v/>
      </c>
      <c r="D2075" s="95" t="n"/>
      <c r="E2075" s="86">
        <f>IF(D2075="","",IFERROR(INDEX(Eng_Item,MATCH(D2075,Eng_Label,0)),"not in list"))</f>
        <v/>
      </c>
      <c r="F2075" s="96" t="n"/>
      <c r="G2075" s="87">
        <f>IF(OR(P2075="",N(P2075)&lt;=1),"",INDEX($F$6:$F$3005,MATCH(D2075&amp;"|"&amp;(P2075-1),$O$6:$O$3005,0)))</f>
        <v/>
      </c>
      <c r="H2075" s="87">
        <f>IF(G2075="","",MAX(0,G2075-F2075))</f>
        <v/>
      </c>
      <c r="I2075" s="95" t="n"/>
      <c r="J2075" s="87">
        <f>IF(D2075="","",IFERROR(INDEX(Eng_PAR,MATCH(D2075,Eng_Label,0)),""))</f>
        <v/>
      </c>
      <c r="K2075" s="97">
        <f>IF(OR(F2075="",J2075=""),"",F2075-J2075)</f>
        <v/>
      </c>
      <c r="L2075" s="86">
        <f>IF(OR(F2075="",J2075="",N(J2075)=0),"",IF(F2075/J2075&lt;=cfg_Crit,"CRITICAL",IF(F2075/J2075&lt;=cfg_Low,"LOW","OK")))</f>
        <v/>
      </c>
      <c r="M2075" s="98">
        <f>IF(B2075="","",DATE(YEAR(B2075),MONTH(B2075),1))</f>
        <v/>
      </c>
      <c r="N2075" s="86">
        <f>IF(OR(B2075="",D2075=""),"","CNT-"&amp;TEXT(ROW()-5,"00000"))</f>
        <v/>
      </c>
      <c r="O2075" s="86">
        <f>IF(P2075="","",D2075&amp;"|"&amp;P2075)</f>
        <v/>
      </c>
      <c r="P2075" s="86">
        <f>IF(OR(D2075="",F2075=""),"",COUNTIFS($D$6:D2075,D2075,$F$6:F2075,"&lt;&gt;"))</f>
        <v/>
      </c>
    </row>
    <row r="2076" ht="20" customHeight="1">
      <c r="B2076" s="93" t="n"/>
      <c r="C2076" s="94">
        <f>IF(B2076="","",WEEKNUM(B2076,21))</f>
        <v/>
      </c>
      <c r="D2076" s="95" t="n"/>
      <c r="E2076" s="86">
        <f>IF(D2076="","",IFERROR(INDEX(Eng_Item,MATCH(D2076,Eng_Label,0)),"not in list"))</f>
        <v/>
      </c>
      <c r="F2076" s="96" t="n"/>
      <c r="G2076" s="87">
        <f>IF(OR(P2076="",N(P2076)&lt;=1),"",INDEX($F$6:$F$3005,MATCH(D2076&amp;"|"&amp;(P2076-1),$O$6:$O$3005,0)))</f>
        <v/>
      </c>
      <c r="H2076" s="87">
        <f>IF(G2076="","",MAX(0,G2076-F2076))</f>
        <v/>
      </c>
      <c r="I2076" s="95" t="n"/>
      <c r="J2076" s="87">
        <f>IF(D2076="","",IFERROR(INDEX(Eng_PAR,MATCH(D2076,Eng_Label,0)),""))</f>
        <v/>
      </c>
      <c r="K2076" s="97">
        <f>IF(OR(F2076="",J2076=""),"",F2076-J2076)</f>
        <v/>
      </c>
      <c r="L2076" s="86">
        <f>IF(OR(F2076="",J2076="",N(J2076)=0),"",IF(F2076/J2076&lt;=cfg_Crit,"CRITICAL",IF(F2076/J2076&lt;=cfg_Low,"LOW","OK")))</f>
        <v/>
      </c>
      <c r="M2076" s="98">
        <f>IF(B2076="","",DATE(YEAR(B2076),MONTH(B2076),1))</f>
        <v/>
      </c>
      <c r="N2076" s="86">
        <f>IF(OR(B2076="",D2076=""),"","CNT-"&amp;TEXT(ROW()-5,"00000"))</f>
        <v/>
      </c>
      <c r="O2076" s="86">
        <f>IF(P2076="","",D2076&amp;"|"&amp;P2076)</f>
        <v/>
      </c>
      <c r="P2076" s="86">
        <f>IF(OR(D2076="",F2076=""),"",COUNTIFS($D$6:D2076,D2076,$F$6:F2076,"&lt;&gt;"))</f>
        <v/>
      </c>
    </row>
    <row r="2077" ht="20" customHeight="1">
      <c r="B2077" s="93" t="n"/>
      <c r="C2077" s="94">
        <f>IF(B2077="","",WEEKNUM(B2077,21))</f>
        <v/>
      </c>
      <c r="D2077" s="95" t="n"/>
      <c r="E2077" s="86">
        <f>IF(D2077="","",IFERROR(INDEX(Eng_Item,MATCH(D2077,Eng_Label,0)),"not in list"))</f>
        <v/>
      </c>
      <c r="F2077" s="96" t="n"/>
      <c r="G2077" s="87">
        <f>IF(OR(P2077="",N(P2077)&lt;=1),"",INDEX($F$6:$F$3005,MATCH(D2077&amp;"|"&amp;(P2077-1),$O$6:$O$3005,0)))</f>
        <v/>
      </c>
      <c r="H2077" s="87">
        <f>IF(G2077="","",MAX(0,G2077-F2077))</f>
        <v/>
      </c>
      <c r="I2077" s="95" t="n"/>
      <c r="J2077" s="87">
        <f>IF(D2077="","",IFERROR(INDEX(Eng_PAR,MATCH(D2077,Eng_Label,0)),""))</f>
        <v/>
      </c>
      <c r="K2077" s="97">
        <f>IF(OR(F2077="",J2077=""),"",F2077-J2077)</f>
        <v/>
      </c>
      <c r="L2077" s="86">
        <f>IF(OR(F2077="",J2077="",N(J2077)=0),"",IF(F2077/J2077&lt;=cfg_Crit,"CRITICAL",IF(F2077/J2077&lt;=cfg_Low,"LOW","OK")))</f>
        <v/>
      </c>
      <c r="M2077" s="98">
        <f>IF(B2077="","",DATE(YEAR(B2077),MONTH(B2077),1))</f>
        <v/>
      </c>
      <c r="N2077" s="86">
        <f>IF(OR(B2077="",D2077=""),"","CNT-"&amp;TEXT(ROW()-5,"00000"))</f>
        <v/>
      </c>
      <c r="O2077" s="86">
        <f>IF(P2077="","",D2077&amp;"|"&amp;P2077)</f>
        <v/>
      </c>
      <c r="P2077" s="86">
        <f>IF(OR(D2077="",F2077=""),"",COUNTIFS($D$6:D2077,D2077,$F$6:F2077,"&lt;&gt;"))</f>
        <v/>
      </c>
    </row>
    <row r="2078" ht="20" customHeight="1">
      <c r="B2078" s="93" t="n"/>
      <c r="C2078" s="94">
        <f>IF(B2078="","",WEEKNUM(B2078,21))</f>
        <v/>
      </c>
      <c r="D2078" s="95" t="n"/>
      <c r="E2078" s="86">
        <f>IF(D2078="","",IFERROR(INDEX(Eng_Item,MATCH(D2078,Eng_Label,0)),"not in list"))</f>
        <v/>
      </c>
      <c r="F2078" s="96" t="n"/>
      <c r="G2078" s="87">
        <f>IF(OR(P2078="",N(P2078)&lt;=1),"",INDEX($F$6:$F$3005,MATCH(D2078&amp;"|"&amp;(P2078-1),$O$6:$O$3005,0)))</f>
        <v/>
      </c>
      <c r="H2078" s="87">
        <f>IF(G2078="","",MAX(0,G2078-F2078))</f>
        <v/>
      </c>
      <c r="I2078" s="95" t="n"/>
      <c r="J2078" s="87">
        <f>IF(D2078="","",IFERROR(INDEX(Eng_PAR,MATCH(D2078,Eng_Label,0)),""))</f>
        <v/>
      </c>
      <c r="K2078" s="97">
        <f>IF(OR(F2078="",J2078=""),"",F2078-J2078)</f>
        <v/>
      </c>
      <c r="L2078" s="86">
        <f>IF(OR(F2078="",J2078="",N(J2078)=0),"",IF(F2078/J2078&lt;=cfg_Crit,"CRITICAL",IF(F2078/J2078&lt;=cfg_Low,"LOW","OK")))</f>
        <v/>
      </c>
      <c r="M2078" s="98">
        <f>IF(B2078="","",DATE(YEAR(B2078),MONTH(B2078),1))</f>
        <v/>
      </c>
      <c r="N2078" s="86">
        <f>IF(OR(B2078="",D2078=""),"","CNT-"&amp;TEXT(ROW()-5,"00000"))</f>
        <v/>
      </c>
      <c r="O2078" s="86">
        <f>IF(P2078="","",D2078&amp;"|"&amp;P2078)</f>
        <v/>
      </c>
      <c r="P2078" s="86">
        <f>IF(OR(D2078="",F2078=""),"",COUNTIFS($D$6:D2078,D2078,$F$6:F2078,"&lt;&gt;"))</f>
        <v/>
      </c>
    </row>
    <row r="2079" ht="20" customHeight="1">
      <c r="B2079" s="93" t="n"/>
      <c r="C2079" s="94">
        <f>IF(B2079="","",WEEKNUM(B2079,21))</f>
        <v/>
      </c>
      <c r="D2079" s="95" t="n"/>
      <c r="E2079" s="86">
        <f>IF(D2079="","",IFERROR(INDEX(Eng_Item,MATCH(D2079,Eng_Label,0)),"not in list"))</f>
        <v/>
      </c>
      <c r="F2079" s="96" t="n"/>
      <c r="G2079" s="87">
        <f>IF(OR(P2079="",N(P2079)&lt;=1),"",INDEX($F$6:$F$3005,MATCH(D2079&amp;"|"&amp;(P2079-1),$O$6:$O$3005,0)))</f>
        <v/>
      </c>
      <c r="H2079" s="87">
        <f>IF(G2079="","",MAX(0,G2079-F2079))</f>
        <v/>
      </c>
      <c r="I2079" s="95" t="n"/>
      <c r="J2079" s="87">
        <f>IF(D2079="","",IFERROR(INDEX(Eng_PAR,MATCH(D2079,Eng_Label,0)),""))</f>
        <v/>
      </c>
      <c r="K2079" s="97">
        <f>IF(OR(F2079="",J2079=""),"",F2079-J2079)</f>
        <v/>
      </c>
      <c r="L2079" s="86">
        <f>IF(OR(F2079="",J2079="",N(J2079)=0),"",IF(F2079/J2079&lt;=cfg_Crit,"CRITICAL",IF(F2079/J2079&lt;=cfg_Low,"LOW","OK")))</f>
        <v/>
      </c>
      <c r="M2079" s="98">
        <f>IF(B2079="","",DATE(YEAR(B2079),MONTH(B2079),1))</f>
        <v/>
      </c>
      <c r="N2079" s="86">
        <f>IF(OR(B2079="",D2079=""),"","CNT-"&amp;TEXT(ROW()-5,"00000"))</f>
        <v/>
      </c>
      <c r="O2079" s="86">
        <f>IF(P2079="","",D2079&amp;"|"&amp;P2079)</f>
        <v/>
      </c>
      <c r="P2079" s="86">
        <f>IF(OR(D2079="",F2079=""),"",COUNTIFS($D$6:D2079,D2079,$F$6:F2079,"&lt;&gt;"))</f>
        <v/>
      </c>
    </row>
    <row r="2080" ht="20" customHeight="1">
      <c r="B2080" s="93" t="n"/>
      <c r="C2080" s="94">
        <f>IF(B2080="","",WEEKNUM(B2080,21))</f>
        <v/>
      </c>
      <c r="D2080" s="95" t="n"/>
      <c r="E2080" s="86">
        <f>IF(D2080="","",IFERROR(INDEX(Eng_Item,MATCH(D2080,Eng_Label,0)),"not in list"))</f>
        <v/>
      </c>
      <c r="F2080" s="96" t="n"/>
      <c r="G2080" s="87">
        <f>IF(OR(P2080="",N(P2080)&lt;=1),"",INDEX($F$6:$F$3005,MATCH(D2080&amp;"|"&amp;(P2080-1),$O$6:$O$3005,0)))</f>
        <v/>
      </c>
      <c r="H2080" s="87">
        <f>IF(G2080="","",MAX(0,G2080-F2080))</f>
        <v/>
      </c>
      <c r="I2080" s="95" t="n"/>
      <c r="J2080" s="87">
        <f>IF(D2080="","",IFERROR(INDEX(Eng_PAR,MATCH(D2080,Eng_Label,0)),""))</f>
        <v/>
      </c>
      <c r="K2080" s="97">
        <f>IF(OR(F2080="",J2080=""),"",F2080-J2080)</f>
        <v/>
      </c>
      <c r="L2080" s="86">
        <f>IF(OR(F2080="",J2080="",N(J2080)=0),"",IF(F2080/J2080&lt;=cfg_Crit,"CRITICAL",IF(F2080/J2080&lt;=cfg_Low,"LOW","OK")))</f>
        <v/>
      </c>
      <c r="M2080" s="98">
        <f>IF(B2080="","",DATE(YEAR(B2080),MONTH(B2080),1))</f>
        <v/>
      </c>
      <c r="N2080" s="86">
        <f>IF(OR(B2080="",D2080=""),"","CNT-"&amp;TEXT(ROW()-5,"00000"))</f>
        <v/>
      </c>
      <c r="O2080" s="86">
        <f>IF(P2080="","",D2080&amp;"|"&amp;P2080)</f>
        <v/>
      </c>
      <c r="P2080" s="86">
        <f>IF(OR(D2080="",F2080=""),"",COUNTIFS($D$6:D2080,D2080,$F$6:F2080,"&lt;&gt;"))</f>
        <v/>
      </c>
    </row>
    <row r="2081" ht="20" customHeight="1">
      <c r="B2081" s="93" t="n"/>
      <c r="C2081" s="94">
        <f>IF(B2081="","",WEEKNUM(B2081,21))</f>
        <v/>
      </c>
      <c r="D2081" s="95" t="n"/>
      <c r="E2081" s="86">
        <f>IF(D2081="","",IFERROR(INDEX(Eng_Item,MATCH(D2081,Eng_Label,0)),"not in list"))</f>
        <v/>
      </c>
      <c r="F2081" s="96" t="n"/>
      <c r="G2081" s="87">
        <f>IF(OR(P2081="",N(P2081)&lt;=1),"",INDEX($F$6:$F$3005,MATCH(D2081&amp;"|"&amp;(P2081-1),$O$6:$O$3005,0)))</f>
        <v/>
      </c>
      <c r="H2081" s="87">
        <f>IF(G2081="","",MAX(0,G2081-F2081))</f>
        <v/>
      </c>
      <c r="I2081" s="95" t="n"/>
      <c r="J2081" s="87">
        <f>IF(D2081="","",IFERROR(INDEX(Eng_PAR,MATCH(D2081,Eng_Label,0)),""))</f>
        <v/>
      </c>
      <c r="K2081" s="97">
        <f>IF(OR(F2081="",J2081=""),"",F2081-J2081)</f>
        <v/>
      </c>
      <c r="L2081" s="86">
        <f>IF(OR(F2081="",J2081="",N(J2081)=0),"",IF(F2081/J2081&lt;=cfg_Crit,"CRITICAL",IF(F2081/J2081&lt;=cfg_Low,"LOW","OK")))</f>
        <v/>
      </c>
      <c r="M2081" s="98">
        <f>IF(B2081="","",DATE(YEAR(B2081),MONTH(B2081),1))</f>
        <v/>
      </c>
      <c r="N2081" s="86">
        <f>IF(OR(B2081="",D2081=""),"","CNT-"&amp;TEXT(ROW()-5,"00000"))</f>
        <v/>
      </c>
      <c r="O2081" s="86">
        <f>IF(P2081="","",D2081&amp;"|"&amp;P2081)</f>
        <v/>
      </c>
      <c r="P2081" s="86">
        <f>IF(OR(D2081="",F2081=""),"",COUNTIFS($D$6:D2081,D2081,$F$6:F2081,"&lt;&gt;"))</f>
        <v/>
      </c>
    </row>
    <row r="2082" ht="20" customHeight="1">
      <c r="B2082" s="93" t="n"/>
      <c r="C2082" s="94">
        <f>IF(B2082="","",WEEKNUM(B2082,21))</f>
        <v/>
      </c>
      <c r="D2082" s="95" t="n"/>
      <c r="E2082" s="86">
        <f>IF(D2082="","",IFERROR(INDEX(Eng_Item,MATCH(D2082,Eng_Label,0)),"not in list"))</f>
        <v/>
      </c>
      <c r="F2082" s="96" t="n"/>
      <c r="G2082" s="87">
        <f>IF(OR(P2082="",N(P2082)&lt;=1),"",INDEX($F$6:$F$3005,MATCH(D2082&amp;"|"&amp;(P2082-1),$O$6:$O$3005,0)))</f>
        <v/>
      </c>
      <c r="H2082" s="87">
        <f>IF(G2082="","",MAX(0,G2082-F2082))</f>
        <v/>
      </c>
      <c r="I2082" s="95" t="n"/>
      <c r="J2082" s="87">
        <f>IF(D2082="","",IFERROR(INDEX(Eng_PAR,MATCH(D2082,Eng_Label,0)),""))</f>
        <v/>
      </c>
      <c r="K2082" s="97">
        <f>IF(OR(F2082="",J2082=""),"",F2082-J2082)</f>
        <v/>
      </c>
      <c r="L2082" s="86">
        <f>IF(OR(F2082="",J2082="",N(J2082)=0),"",IF(F2082/J2082&lt;=cfg_Crit,"CRITICAL",IF(F2082/J2082&lt;=cfg_Low,"LOW","OK")))</f>
        <v/>
      </c>
      <c r="M2082" s="98">
        <f>IF(B2082="","",DATE(YEAR(B2082),MONTH(B2082),1))</f>
        <v/>
      </c>
      <c r="N2082" s="86">
        <f>IF(OR(B2082="",D2082=""),"","CNT-"&amp;TEXT(ROW()-5,"00000"))</f>
        <v/>
      </c>
      <c r="O2082" s="86">
        <f>IF(P2082="","",D2082&amp;"|"&amp;P2082)</f>
        <v/>
      </c>
      <c r="P2082" s="86">
        <f>IF(OR(D2082="",F2082=""),"",COUNTIFS($D$6:D2082,D2082,$F$6:F2082,"&lt;&gt;"))</f>
        <v/>
      </c>
    </row>
    <row r="2083" ht="20" customHeight="1">
      <c r="B2083" s="93" t="n"/>
      <c r="C2083" s="94">
        <f>IF(B2083="","",WEEKNUM(B2083,21))</f>
        <v/>
      </c>
      <c r="D2083" s="95" t="n"/>
      <c r="E2083" s="86">
        <f>IF(D2083="","",IFERROR(INDEX(Eng_Item,MATCH(D2083,Eng_Label,0)),"not in list"))</f>
        <v/>
      </c>
      <c r="F2083" s="96" t="n"/>
      <c r="G2083" s="87">
        <f>IF(OR(P2083="",N(P2083)&lt;=1),"",INDEX($F$6:$F$3005,MATCH(D2083&amp;"|"&amp;(P2083-1),$O$6:$O$3005,0)))</f>
        <v/>
      </c>
      <c r="H2083" s="87">
        <f>IF(G2083="","",MAX(0,G2083-F2083))</f>
        <v/>
      </c>
      <c r="I2083" s="95" t="n"/>
      <c r="J2083" s="87">
        <f>IF(D2083="","",IFERROR(INDEX(Eng_PAR,MATCH(D2083,Eng_Label,0)),""))</f>
        <v/>
      </c>
      <c r="K2083" s="97">
        <f>IF(OR(F2083="",J2083=""),"",F2083-J2083)</f>
        <v/>
      </c>
      <c r="L2083" s="86">
        <f>IF(OR(F2083="",J2083="",N(J2083)=0),"",IF(F2083/J2083&lt;=cfg_Crit,"CRITICAL",IF(F2083/J2083&lt;=cfg_Low,"LOW","OK")))</f>
        <v/>
      </c>
      <c r="M2083" s="98">
        <f>IF(B2083="","",DATE(YEAR(B2083),MONTH(B2083),1))</f>
        <v/>
      </c>
      <c r="N2083" s="86">
        <f>IF(OR(B2083="",D2083=""),"","CNT-"&amp;TEXT(ROW()-5,"00000"))</f>
        <v/>
      </c>
      <c r="O2083" s="86">
        <f>IF(P2083="","",D2083&amp;"|"&amp;P2083)</f>
        <v/>
      </c>
      <c r="P2083" s="86">
        <f>IF(OR(D2083="",F2083=""),"",COUNTIFS($D$6:D2083,D2083,$F$6:F2083,"&lt;&gt;"))</f>
        <v/>
      </c>
    </row>
    <row r="2084" ht="20" customHeight="1">
      <c r="B2084" s="93" t="n"/>
      <c r="C2084" s="94">
        <f>IF(B2084="","",WEEKNUM(B2084,21))</f>
        <v/>
      </c>
      <c r="D2084" s="95" t="n"/>
      <c r="E2084" s="86">
        <f>IF(D2084="","",IFERROR(INDEX(Eng_Item,MATCH(D2084,Eng_Label,0)),"not in list"))</f>
        <v/>
      </c>
      <c r="F2084" s="96" t="n"/>
      <c r="G2084" s="87">
        <f>IF(OR(P2084="",N(P2084)&lt;=1),"",INDEX($F$6:$F$3005,MATCH(D2084&amp;"|"&amp;(P2084-1),$O$6:$O$3005,0)))</f>
        <v/>
      </c>
      <c r="H2084" s="87">
        <f>IF(G2084="","",MAX(0,G2084-F2084))</f>
        <v/>
      </c>
      <c r="I2084" s="95" t="n"/>
      <c r="J2084" s="87">
        <f>IF(D2084="","",IFERROR(INDEX(Eng_PAR,MATCH(D2084,Eng_Label,0)),""))</f>
        <v/>
      </c>
      <c r="K2084" s="97">
        <f>IF(OR(F2084="",J2084=""),"",F2084-J2084)</f>
        <v/>
      </c>
      <c r="L2084" s="86">
        <f>IF(OR(F2084="",J2084="",N(J2084)=0),"",IF(F2084/J2084&lt;=cfg_Crit,"CRITICAL",IF(F2084/J2084&lt;=cfg_Low,"LOW","OK")))</f>
        <v/>
      </c>
      <c r="M2084" s="98">
        <f>IF(B2084="","",DATE(YEAR(B2084),MONTH(B2084),1))</f>
        <v/>
      </c>
      <c r="N2084" s="86">
        <f>IF(OR(B2084="",D2084=""),"","CNT-"&amp;TEXT(ROW()-5,"00000"))</f>
        <v/>
      </c>
      <c r="O2084" s="86">
        <f>IF(P2084="","",D2084&amp;"|"&amp;P2084)</f>
        <v/>
      </c>
      <c r="P2084" s="86">
        <f>IF(OR(D2084="",F2084=""),"",COUNTIFS($D$6:D2084,D2084,$F$6:F2084,"&lt;&gt;"))</f>
        <v/>
      </c>
    </row>
    <row r="2085" ht="20" customHeight="1">
      <c r="B2085" s="93" t="n"/>
      <c r="C2085" s="94">
        <f>IF(B2085="","",WEEKNUM(B2085,21))</f>
        <v/>
      </c>
      <c r="D2085" s="95" t="n"/>
      <c r="E2085" s="86">
        <f>IF(D2085="","",IFERROR(INDEX(Eng_Item,MATCH(D2085,Eng_Label,0)),"not in list"))</f>
        <v/>
      </c>
      <c r="F2085" s="96" t="n"/>
      <c r="G2085" s="87">
        <f>IF(OR(P2085="",N(P2085)&lt;=1),"",INDEX($F$6:$F$3005,MATCH(D2085&amp;"|"&amp;(P2085-1),$O$6:$O$3005,0)))</f>
        <v/>
      </c>
      <c r="H2085" s="87">
        <f>IF(G2085="","",MAX(0,G2085-F2085))</f>
        <v/>
      </c>
      <c r="I2085" s="95" t="n"/>
      <c r="J2085" s="87">
        <f>IF(D2085="","",IFERROR(INDEX(Eng_PAR,MATCH(D2085,Eng_Label,0)),""))</f>
        <v/>
      </c>
      <c r="K2085" s="97">
        <f>IF(OR(F2085="",J2085=""),"",F2085-J2085)</f>
        <v/>
      </c>
      <c r="L2085" s="86">
        <f>IF(OR(F2085="",J2085="",N(J2085)=0),"",IF(F2085/J2085&lt;=cfg_Crit,"CRITICAL",IF(F2085/J2085&lt;=cfg_Low,"LOW","OK")))</f>
        <v/>
      </c>
      <c r="M2085" s="98">
        <f>IF(B2085="","",DATE(YEAR(B2085),MONTH(B2085),1))</f>
        <v/>
      </c>
      <c r="N2085" s="86">
        <f>IF(OR(B2085="",D2085=""),"","CNT-"&amp;TEXT(ROW()-5,"00000"))</f>
        <v/>
      </c>
      <c r="O2085" s="86">
        <f>IF(P2085="","",D2085&amp;"|"&amp;P2085)</f>
        <v/>
      </c>
      <c r="P2085" s="86">
        <f>IF(OR(D2085="",F2085=""),"",COUNTIFS($D$6:D2085,D2085,$F$6:F2085,"&lt;&gt;"))</f>
        <v/>
      </c>
    </row>
    <row r="2086" ht="20" customHeight="1">
      <c r="B2086" s="93" t="n"/>
      <c r="C2086" s="94">
        <f>IF(B2086="","",WEEKNUM(B2086,21))</f>
        <v/>
      </c>
      <c r="D2086" s="95" t="n"/>
      <c r="E2086" s="86">
        <f>IF(D2086="","",IFERROR(INDEX(Eng_Item,MATCH(D2086,Eng_Label,0)),"not in list"))</f>
        <v/>
      </c>
      <c r="F2086" s="96" t="n"/>
      <c r="G2086" s="87">
        <f>IF(OR(P2086="",N(P2086)&lt;=1),"",INDEX($F$6:$F$3005,MATCH(D2086&amp;"|"&amp;(P2086-1),$O$6:$O$3005,0)))</f>
        <v/>
      </c>
      <c r="H2086" s="87">
        <f>IF(G2086="","",MAX(0,G2086-F2086))</f>
        <v/>
      </c>
      <c r="I2086" s="95" t="n"/>
      <c r="J2086" s="87">
        <f>IF(D2086="","",IFERROR(INDEX(Eng_PAR,MATCH(D2086,Eng_Label,0)),""))</f>
        <v/>
      </c>
      <c r="K2086" s="97">
        <f>IF(OR(F2086="",J2086=""),"",F2086-J2086)</f>
        <v/>
      </c>
      <c r="L2086" s="86">
        <f>IF(OR(F2086="",J2086="",N(J2086)=0),"",IF(F2086/J2086&lt;=cfg_Crit,"CRITICAL",IF(F2086/J2086&lt;=cfg_Low,"LOW","OK")))</f>
        <v/>
      </c>
      <c r="M2086" s="98">
        <f>IF(B2086="","",DATE(YEAR(B2086),MONTH(B2086),1))</f>
        <v/>
      </c>
      <c r="N2086" s="86">
        <f>IF(OR(B2086="",D2086=""),"","CNT-"&amp;TEXT(ROW()-5,"00000"))</f>
        <v/>
      </c>
      <c r="O2086" s="86">
        <f>IF(P2086="","",D2086&amp;"|"&amp;P2086)</f>
        <v/>
      </c>
      <c r="P2086" s="86">
        <f>IF(OR(D2086="",F2086=""),"",COUNTIFS($D$6:D2086,D2086,$F$6:F2086,"&lt;&gt;"))</f>
        <v/>
      </c>
    </row>
    <row r="2087" ht="20" customHeight="1">
      <c r="B2087" s="93" t="n"/>
      <c r="C2087" s="94">
        <f>IF(B2087="","",WEEKNUM(B2087,21))</f>
        <v/>
      </c>
      <c r="D2087" s="95" t="n"/>
      <c r="E2087" s="86">
        <f>IF(D2087="","",IFERROR(INDEX(Eng_Item,MATCH(D2087,Eng_Label,0)),"not in list"))</f>
        <v/>
      </c>
      <c r="F2087" s="96" t="n"/>
      <c r="G2087" s="87">
        <f>IF(OR(P2087="",N(P2087)&lt;=1),"",INDEX($F$6:$F$3005,MATCH(D2087&amp;"|"&amp;(P2087-1),$O$6:$O$3005,0)))</f>
        <v/>
      </c>
      <c r="H2087" s="87">
        <f>IF(G2087="","",MAX(0,G2087-F2087))</f>
        <v/>
      </c>
      <c r="I2087" s="95" t="n"/>
      <c r="J2087" s="87">
        <f>IF(D2087="","",IFERROR(INDEX(Eng_PAR,MATCH(D2087,Eng_Label,0)),""))</f>
        <v/>
      </c>
      <c r="K2087" s="97">
        <f>IF(OR(F2087="",J2087=""),"",F2087-J2087)</f>
        <v/>
      </c>
      <c r="L2087" s="86">
        <f>IF(OR(F2087="",J2087="",N(J2087)=0),"",IF(F2087/J2087&lt;=cfg_Crit,"CRITICAL",IF(F2087/J2087&lt;=cfg_Low,"LOW","OK")))</f>
        <v/>
      </c>
      <c r="M2087" s="98">
        <f>IF(B2087="","",DATE(YEAR(B2087),MONTH(B2087),1))</f>
        <v/>
      </c>
      <c r="N2087" s="86">
        <f>IF(OR(B2087="",D2087=""),"","CNT-"&amp;TEXT(ROW()-5,"00000"))</f>
        <v/>
      </c>
      <c r="O2087" s="86">
        <f>IF(P2087="","",D2087&amp;"|"&amp;P2087)</f>
        <v/>
      </c>
      <c r="P2087" s="86">
        <f>IF(OR(D2087="",F2087=""),"",COUNTIFS($D$6:D2087,D2087,$F$6:F2087,"&lt;&gt;"))</f>
        <v/>
      </c>
    </row>
    <row r="2088" ht="20" customHeight="1">
      <c r="B2088" s="93" t="n"/>
      <c r="C2088" s="94">
        <f>IF(B2088="","",WEEKNUM(B2088,21))</f>
        <v/>
      </c>
      <c r="D2088" s="95" t="n"/>
      <c r="E2088" s="86">
        <f>IF(D2088="","",IFERROR(INDEX(Eng_Item,MATCH(D2088,Eng_Label,0)),"not in list"))</f>
        <v/>
      </c>
      <c r="F2088" s="96" t="n"/>
      <c r="G2088" s="87">
        <f>IF(OR(P2088="",N(P2088)&lt;=1),"",INDEX($F$6:$F$3005,MATCH(D2088&amp;"|"&amp;(P2088-1),$O$6:$O$3005,0)))</f>
        <v/>
      </c>
      <c r="H2088" s="87">
        <f>IF(G2088="","",MAX(0,G2088-F2088))</f>
        <v/>
      </c>
      <c r="I2088" s="95" t="n"/>
      <c r="J2088" s="87">
        <f>IF(D2088="","",IFERROR(INDEX(Eng_PAR,MATCH(D2088,Eng_Label,0)),""))</f>
        <v/>
      </c>
      <c r="K2088" s="97">
        <f>IF(OR(F2088="",J2088=""),"",F2088-J2088)</f>
        <v/>
      </c>
      <c r="L2088" s="86">
        <f>IF(OR(F2088="",J2088="",N(J2088)=0),"",IF(F2088/J2088&lt;=cfg_Crit,"CRITICAL",IF(F2088/J2088&lt;=cfg_Low,"LOW","OK")))</f>
        <v/>
      </c>
      <c r="M2088" s="98">
        <f>IF(B2088="","",DATE(YEAR(B2088),MONTH(B2088),1))</f>
        <v/>
      </c>
      <c r="N2088" s="86">
        <f>IF(OR(B2088="",D2088=""),"","CNT-"&amp;TEXT(ROW()-5,"00000"))</f>
        <v/>
      </c>
      <c r="O2088" s="86">
        <f>IF(P2088="","",D2088&amp;"|"&amp;P2088)</f>
        <v/>
      </c>
      <c r="P2088" s="86">
        <f>IF(OR(D2088="",F2088=""),"",COUNTIFS($D$6:D2088,D2088,$F$6:F2088,"&lt;&gt;"))</f>
        <v/>
      </c>
    </row>
    <row r="2089" ht="20" customHeight="1">
      <c r="B2089" s="93" t="n"/>
      <c r="C2089" s="94">
        <f>IF(B2089="","",WEEKNUM(B2089,21))</f>
        <v/>
      </c>
      <c r="D2089" s="95" t="n"/>
      <c r="E2089" s="86">
        <f>IF(D2089="","",IFERROR(INDEX(Eng_Item,MATCH(D2089,Eng_Label,0)),"not in list"))</f>
        <v/>
      </c>
      <c r="F2089" s="96" t="n"/>
      <c r="G2089" s="87">
        <f>IF(OR(P2089="",N(P2089)&lt;=1),"",INDEX($F$6:$F$3005,MATCH(D2089&amp;"|"&amp;(P2089-1),$O$6:$O$3005,0)))</f>
        <v/>
      </c>
      <c r="H2089" s="87">
        <f>IF(G2089="","",MAX(0,G2089-F2089))</f>
        <v/>
      </c>
      <c r="I2089" s="95" t="n"/>
      <c r="J2089" s="87">
        <f>IF(D2089="","",IFERROR(INDEX(Eng_PAR,MATCH(D2089,Eng_Label,0)),""))</f>
        <v/>
      </c>
      <c r="K2089" s="97">
        <f>IF(OR(F2089="",J2089=""),"",F2089-J2089)</f>
        <v/>
      </c>
      <c r="L2089" s="86">
        <f>IF(OR(F2089="",J2089="",N(J2089)=0),"",IF(F2089/J2089&lt;=cfg_Crit,"CRITICAL",IF(F2089/J2089&lt;=cfg_Low,"LOW","OK")))</f>
        <v/>
      </c>
      <c r="M2089" s="98">
        <f>IF(B2089="","",DATE(YEAR(B2089),MONTH(B2089),1))</f>
        <v/>
      </c>
      <c r="N2089" s="86">
        <f>IF(OR(B2089="",D2089=""),"","CNT-"&amp;TEXT(ROW()-5,"00000"))</f>
        <v/>
      </c>
      <c r="O2089" s="86">
        <f>IF(P2089="","",D2089&amp;"|"&amp;P2089)</f>
        <v/>
      </c>
      <c r="P2089" s="86">
        <f>IF(OR(D2089="",F2089=""),"",COUNTIFS($D$6:D2089,D2089,$F$6:F2089,"&lt;&gt;"))</f>
        <v/>
      </c>
    </row>
    <row r="2090" ht="20" customHeight="1">
      <c r="B2090" s="93" t="n"/>
      <c r="C2090" s="94">
        <f>IF(B2090="","",WEEKNUM(B2090,21))</f>
        <v/>
      </c>
      <c r="D2090" s="95" t="n"/>
      <c r="E2090" s="86">
        <f>IF(D2090="","",IFERROR(INDEX(Eng_Item,MATCH(D2090,Eng_Label,0)),"not in list"))</f>
        <v/>
      </c>
      <c r="F2090" s="96" t="n"/>
      <c r="G2090" s="87">
        <f>IF(OR(P2090="",N(P2090)&lt;=1),"",INDEX($F$6:$F$3005,MATCH(D2090&amp;"|"&amp;(P2090-1),$O$6:$O$3005,0)))</f>
        <v/>
      </c>
      <c r="H2090" s="87">
        <f>IF(G2090="","",MAX(0,G2090-F2090))</f>
        <v/>
      </c>
      <c r="I2090" s="95" t="n"/>
      <c r="J2090" s="87">
        <f>IF(D2090="","",IFERROR(INDEX(Eng_PAR,MATCH(D2090,Eng_Label,0)),""))</f>
        <v/>
      </c>
      <c r="K2090" s="97">
        <f>IF(OR(F2090="",J2090=""),"",F2090-J2090)</f>
        <v/>
      </c>
      <c r="L2090" s="86">
        <f>IF(OR(F2090="",J2090="",N(J2090)=0),"",IF(F2090/J2090&lt;=cfg_Crit,"CRITICAL",IF(F2090/J2090&lt;=cfg_Low,"LOW","OK")))</f>
        <v/>
      </c>
      <c r="M2090" s="98">
        <f>IF(B2090="","",DATE(YEAR(B2090),MONTH(B2090),1))</f>
        <v/>
      </c>
      <c r="N2090" s="86">
        <f>IF(OR(B2090="",D2090=""),"","CNT-"&amp;TEXT(ROW()-5,"00000"))</f>
        <v/>
      </c>
      <c r="O2090" s="86">
        <f>IF(P2090="","",D2090&amp;"|"&amp;P2090)</f>
        <v/>
      </c>
      <c r="P2090" s="86">
        <f>IF(OR(D2090="",F2090=""),"",COUNTIFS($D$6:D2090,D2090,$F$6:F2090,"&lt;&gt;"))</f>
        <v/>
      </c>
    </row>
    <row r="2091" ht="20" customHeight="1">
      <c r="B2091" s="93" t="n"/>
      <c r="C2091" s="94">
        <f>IF(B2091="","",WEEKNUM(B2091,21))</f>
        <v/>
      </c>
      <c r="D2091" s="95" t="n"/>
      <c r="E2091" s="86">
        <f>IF(D2091="","",IFERROR(INDEX(Eng_Item,MATCH(D2091,Eng_Label,0)),"not in list"))</f>
        <v/>
      </c>
      <c r="F2091" s="96" t="n"/>
      <c r="G2091" s="87">
        <f>IF(OR(P2091="",N(P2091)&lt;=1),"",INDEX($F$6:$F$3005,MATCH(D2091&amp;"|"&amp;(P2091-1),$O$6:$O$3005,0)))</f>
        <v/>
      </c>
      <c r="H2091" s="87">
        <f>IF(G2091="","",MAX(0,G2091-F2091))</f>
        <v/>
      </c>
      <c r="I2091" s="95" t="n"/>
      <c r="J2091" s="87">
        <f>IF(D2091="","",IFERROR(INDEX(Eng_PAR,MATCH(D2091,Eng_Label,0)),""))</f>
        <v/>
      </c>
      <c r="K2091" s="97">
        <f>IF(OR(F2091="",J2091=""),"",F2091-J2091)</f>
        <v/>
      </c>
      <c r="L2091" s="86">
        <f>IF(OR(F2091="",J2091="",N(J2091)=0),"",IF(F2091/J2091&lt;=cfg_Crit,"CRITICAL",IF(F2091/J2091&lt;=cfg_Low,"LOW","OK")))</f>
        <v/>
      </c>
      <c r="M2091" s="98">
        <f>IF(B2091="","",DATE(YEAR(B2091),MONTH(B2091),1))</f>
        <v/>
      </c>
      <c r="N2091" s="86">
        <f>IF(OR(B2091="",D2091=""),"","CNT-"&amp;TEXT(ROW()-5,"00000"))</f>
        <v/>
      </c>
      <c r="O2091" s="86">
        <f>IF(P2091="","",D2091&amp;"|"&amp;P2091)</f>
        <v/>
      </c>
      <c r="P2091" s="86">
        <f>IF(OR(D2091="",F2091=""),"",COUNTIFS($D$6:D2091,D2091,$F$6:F2091,"&lt;&gt;"))</f>
        <v/>
      </c>
    </row>
    <row r="2092" ht="20" customHeight="1">
      <c r="B2092" s="93" t="n"/>
      <c r="C2092" s="94">
        <f>IF(B2092="","",WEEKNUM(B2092,21))</f>
        <v/>
      </c>
      <c r="D2092" s="95" t="n"/>
      <c r="E2092" s="86">
        <f>IF(D2092="","",IFERROR(INDEX(Eng_Item,MATCH(D2092,Eng_Label,0)),"not in list"))</f>
        <v/>
      </c>
      <c r="F2092" s="96" t="n"/>
      <c r="G2092" s="87">
        <f>IF(OR(P2092="",N(P2092)&lt;=1),"",INDEX($F$6:$F$3005,MATCH(D2092&amp;"|"&amp;(P2092-1),$O$6:$O$3005,0)))</f>
        <v/>
      </c>
      <c r="H2092" s="87">
        <f>IF(G2092="","",MAX(0,G2092-F2092))</f>
        <v/>
      </c>
      <c r="I2092" s="95" t="n"/>
      <c r="J2092" s="87">
        <f>IF(D2092="","",IFERROR(INDEX(Eng_PAR,MATCH(D2092,Eng_Label,0)),""))</f>
        <v/>
      </c>
      <c r="K2092" s="97">
        <f>IF(OR(F2092="",J2092=""),"",F2092-J2092)</f>
        <v/>
      </c>
      <c r="L2092" s="86">
        <f>IF(OR(F2092="",J2092="",N(J2092)=0),"",IF(F2092/J2092&lt;=cfg_Crit,"CRITICAL",IF(F2092/J2092&lt;=cfg_Low,"LOW","OK")))</f>
        <v/>
      </c>
      <c r="M2092" s="98">
        <f>IF(B2092="","",DATE(YEAR(B2092),MONTH(B2092),1))</f>
        <v/>
      </c>
      <c r="N2092" s="86">
        <f>IF(OR(B2092="",D2092=""),"","CNT-"&amp;TEXT(ROW()-5,"00000"))</f>
        <v/>
      </c>
      <c r="O2092" s="86">
        <f>IF(P2092="","",D2092&amp;"|"&amp;P2092)</f>
        <v/>
      </c>
      <c r="P2092" s="86">
        <f>IF(OR(D2092="",F2092=""),"",COUNTIFS($D$6:D2092,D2092,$F$6:F2092,"&lt;&gt;"))</f>
        <v/>
      </c>
    </row>
    <row r="2093" ht="20" customHeight="1">
      <c r="B2093" s="93" t="n"/>
      <c r="C2093" s="94">
        <f>IF(B2093="","",WEEKNUM(B2093,21))</f>
        <v/>
      </c>
      <c r="D2093" s="95" t="n"/>
      <c r="E2093" s="86">
        <f>IF(D2093="","",IFERROR(INDEX(Eng_Item,MATCH(D2093,Eng_Label,0)),"not in list"))</f>
        <v/>
      </c>
      <c r="F2093" s="96" t="n"/>
      <c r="G2093" s="87">
        <f>IF(OR(P2093="",N(P2093)&lt;=1),"",INDEX($F$6:$F$3005,MATCH(D2093&amp;"|"&amp;(P2093-1),$O$6:$O$3005,0)))</f>
        <v/>
      </c>
      <c r="H2093" s="87">
        <f>IF(G2093="","",MAX(0,G2093-F2093))</f>
        <v/>
      </c>
      <c r="I2093" s="95" t="n"/>
      <c r="J2093" s="87">
        <f>IF(D2093="","",IFERROR(INDEX(Eng_PAR,MATCH(D2093,Eng_Label,0)),""))</f>
        <v/>
      </c>
      <c r="K2093" s="97">
        <f>IF(OR(F2093="",J2093=""),"",F2093-J2093)</f>
        <v/>
      </c>
      <c r="L2093" s="86">
        <f>IF(OR(F2093="",J2093="",N(J2093)=0),"",IF(F2093/J2093&lt;=cfg_Crit,"CRITICAL",IF(F2093/J2093&lt;=cfg_Low,"LOW","OK")))</f>
        <v/>
      </c>
      <c r="M2093" s="98">
        <f>IF(B2093="","",DATE(YEAR(B2093),MONTH(B2093),1))</f>
        <v/>
      </c>
      <c r="N2093" s="86">
        <f>IF(OR(B2093="",D2093=""),"","CNT-"&amp;TEXT(ROW()-5,"00000"))</f>
        <v/>
      </c>
      <c r="O2093" s="86">
        <f>IF(P2093="","",D2093&amp;"|"&amp;P2093)</f>
        <v/>
      </c>
      <c r="P2093" s="86">
        <f>IF(OR(D2093="",F2093=""),"",COUNTIFS($D$6:D2093,D2093,$F$6:F2093,"&lt;&gt;"))</f>
        <v/>
      </c>
    </row>
    <row r="2094" ht="20" customHeight="1">
      <c r="B2094" s="93" t="n"/>
      <c r="C2094" s="94">
        <f>IF(B2094="","",WEEKNUM(B2094,21))</f>
        <v/>
      </c>
      <c r="D2094" s="95" t="n"/>
      <c r="E2094" s="86">
        <f>IF(D2094="","",IFERROR(INDEX(Eng_Item,MATCH(D2094,Eng_Label,0)),"not in list"))</f>
        <v/>
      </c>
      <c r="F2094" s="96" t="n"/>
      <c r="G2094" s="87">
        <f>IF(OR(P2094="",N(P2094)&lt;=1),"",INDEX($F$6:$F$3005,MATCH(D2094&amp;"|"&amp;(P2094-1),$O$6:$O$3005,0)))</f>
        <v/>
      </c>
      <c r="H2094" s="87">
        <f>IF(G2094="","",MAX(0,G2094-F2094))</f>
        <v/>
      </c>
      <c r="I2094" s="95" t="n"/>
      <c r="J2094" s="87">
        <f>IF(D2094="","",IFERROR(INDEX(Eng_PAR,MATCH(D2094,Eng_Label,0)),""))</f>
        <v/>
      </c>
      <c r="K2094" s="97">
        <f>IF(OR(F2094="",J2094=""),"",F2094-J2094)</f>
        <v/>
      </c>
      <c r="L2094" s="86">
        <f>IF(OR(F2094="",J2094="",N(J2094)=0),"",IF(F2094/J2094&lt;=cfg_Crit,"CRITICAL",IF(F2094/J2094&lt;=cfg_Low,"LOW","OK")))</f>
        <v/>
      </c>
      <c r="M2094" s="98">
        <f>IF(B2094="","",DATE(YEAR(B2094),MONTH(B2094),1))</f>
        <v/>
      </c>
      <c r="N2094" s="86">
        <f>IF(OR(B2094="",D2094=""),"","CNT-"&amp;TEXT(ROW()-5,"00000"))</f>
        <v/>
      </c>
      <c r="O2094" s="86">
        <f>IF(P2094="","",D2094&amp;"|"&amp;P2094)</f>
        <v/>
      </c>
      <c r="P2094" s="86">
        <f>IF(OR(D2094="",F2094=""),"",COUNTIFS($D$6:D2094,D2094,$F$6:F2094,"&lt;&gt;"))</f>
        <v/>
      </c>
    </row>
    <row r="2095" ht="20" customHeight="1">
      <c r="B2095" s="93" t="n"/>
      <c r="C2095" s="94">
        <f>IF(B2095="","",WEEKNUM(B2095,21))</f>
        <v/>
      </c>
      <c r="D2095" s="95" t="n"/>
      <c r="E2095" s="86">
        <f>IF(D2095="","",IFERROR(INDEX(Eng_Item,MATCH(D2095,Eng_Label,0)),"not in list"))</f>
        <v/>
      </c>
      <c r="F2095" s="96" t="n"/>
      <c r="G2095" s="87">
        <f>IF(OR(P2095="",N(P2095)&lt;=1),"",INDEX($F$6:$F$3005,MATCH(D2095&amp;"|"&amp;(P2095-1),$O$6:$O$3005,0)))</f>
        <v/>
      </c>
      <c r="H2095" s="87">
        <f>IF(G2095="","",MAX(0,G2095-F2095))</f>
        <v/>
      </c>
      <c r="I2095" s="95" t="n"/>
      <c r="J2095" s="87">
        <f>IF(D2095="","",IFERROR(INDEX(Eng_PAR,MATCH(D2095,Eng_Label,0)),""))</f>
        <v/>
      </c>
      <c r="K2095" s="97">
        <f>IF(OR(F2095="",J2095=""),"",F2095-J2095)</f>
        <v/>
      </c>
      <c r="L2095" s="86">
        <f>IF(OR(F2095="",J2095="",N(J2095)=0),"",IF(F2095/J2095&lt;=cfg_Crit,"CRITICAL",IF(F2095/J2095&lt;=cfg_Low,"LOW","OK")))</f>
        <v/>
      </c>
      <c r="M2095" s="98">
        <f>IF(B2095="","",DATE(YEAR(B2095),MONTH(B2095),1))</f>
        <v/>
      </c>
      <c r="N2095" s="86">
        <f>IF(OR(B2095="",D2095=""),"","CNT-"&amp;TEXT(ROW()-5,"00000"))</f>
        <v/>
      </c>
      <c r="O2095" s="86">
        <f>IF(P2095="","",D2095&amp;"|"&amp;P2095)</f>
        <v/>
      </c>
      <c r="P2095" s="86">
        <f>IF(OR(D2095="",F2095=""),"",COUNTIFS($D$6:D2095,D2095,$F$6:F2095,"&lt;&gt;"))</f>
        <v/>
      </c>
    </row>
    <row r="2096" ht="20" customHeight="1">
      <c r="B2096" s="93" t="n"/>
      <c r="C2096" s="94">
        <f>IF(B2096="","",WEEKNUM(B2096,21))</f>
        <v/>
      </c>
      <c r="D2096" s="95" t="n"/>
      <c r="E2096" s="86">
        <f>IF(D2096="","",IFERROR(INDEX(Eng_Item,MATCH(D2096,Eng_Label,0)),"not in list"))</f>
        <v/>
      </c>
      <c r="F2096" s="96" t="n"/>
      <c r="G2096" s="87">
        <f>IF(OR(P2096="",N(P2096)&lt;=1),"",INDEX($F$6:$F$3005,MATCH(D2096&amp;"|"&amp;(P2096-1),$O$6:$O$3005,0)))</f>
        <v/>
      </c>
      <c r="H2096" s="87">
        <f>IF(G2096="","",MAX(0,G2096-F2096))</f>
        <v/>
      </c>
      <c r="I2096" s="95" t="n"/>
      <c r="J2096" s="87">
        <f>IF(D2096="","",IFERROR(INDEX(Eng_PAR,MATCH(D2096,Eng_Label,0)),""))</f>
        <v/>
      </c>
      <c r="K2096" s="97">
        <f>IF(OR(F2096="",J2096=""),"",F2096-J2096)</f>
        <v/>
      </c>
      <c r="L2096" s="86">
        <f>IF(OR(F2096="",J2096="",N(J2096)=0),"",IF(F2096/J2096&lt;=cfg_Crit,"CRITICAL",IF(F2096/J2096&lt;=cfg_Low,"LOW","OK")))</f>
        <v/>
      </c>
      <c r="M2096" s="98">
        <f>IF(B2096="","",DATE(YEAR(B2096),MONTH(B2096),1))</f>
        <v/>
      </c>
      <c r="N2096" s="86">
        <f>IF(OR(B2096="",D2096=""),"","CNT-"&amp;TEXT(ROW()-5,"00000"))</f>
        <v/>
      </c>
      <c r="O2096" s="86">
        <f>IF(P2096="","",D2096&amp;"|"&amp;P2096)</f>
        <v/>
      </c>
      <c r="P2096" s="86">
        <f>IF(OR(D2096="",F2096=""),"",COUNTIFS($D$6:D2096,D2096,$F$6:F2096,"&lt;&gt;"))</f>
        <v/>
      </c>
    </row>
    <row r="2097" ht="20" customHeight="1">
      <c r="B2097" s="93" t="n"/>
      <c r="C2097" s="94">
        <f>IF(B2097="","",WEEKNUM(B2097,21))</f>
        <v/>
      </c>
      <c r="D2097" s="95" t="n"/>
      <c r="E2097" s="86">
        <f>IF(D2097="","",IFERROR(INDEX(Eng_Item,MATCH(D2097,Eng_Label,0)),"not in list"))</f>
        <v/>
      </c>
      <c r="F2097" s="96" t="n"/>
      <c r="G2097" s="87">
        <f>IF(OR(P2097="",N(P2097)&lt;=1),"",INDEX($F$6:$F$3005,MATCH(D2097&amp;"|"&amp;(P2097-1),$O$6:$O$3005,0)))</f>
        <v/>
      </c>
      <c r="H2097" s="87">
        <f>IF(G2097="","",MAX(0,G2097-F2097))</f>
        <v/>
      </c>
      <c r="I2097" s="95" t="n"/>
      <c r="J2097" s="87">
        <f>IF(D2097="","",IFERROR(INDEX(Eng_PAR,MATCH(D2097,Eng_Label,0)),""))</f>
        <v/>
      </c>
      <c r="K2097" s="97">
        <f>IF(OR(F2097="",J2097=""),"",F2097-J2097)</f>
        <v/>
      </c>
      <c r="L2097" s="86">
        <f>IF(OR(F2097="",J2097="",N(J2097)=0),"",IF(F2097/J2097&lt;=cfg_Crit,"CRITICAL",IF(F2097/J2097&lt;=cfg_Low,"LOW","OK")))</f>
        <v/>
      </c>
      <c r="M2097" s="98">
        <f>IF(B2097="","",DATE(YEAR(B2097),MONTH(B2097),1))</f>
        <v/>
      </c>
      <c r="N2097" s="86">
        <f>IF(OR(B2097="",D2097=""),"","CNT-"&amp;TEXT(ROW()-5,"00000"))</f>
        <v/>
      </c>
      <c r="O2097" s="86">
        <f>IF(P2097="","",D2097&amp;"|"&amp;P2097)</f>
        <v/>
      </c>
      <c r="P2097" s="86">
        <f>IF(OR(D2097="",F2097=""),"",COUNTIFS($D$6:D2097,D2097,$F$6:F2097,"&lt;&gt;"))</f>
        <v/>
      </c>
    </row>
    <row r="2098" ht="20" customHeight="1">
      <c r="B2098" s="93" t="n"/>
      <c r="C2098" s="94">
        <f>IF(B2098="","",WEEKNUM(B2098,21))</f>
        <v/>
      </c>
      <c r="D2098" s="95" t="n"/>
      <c r="E2098" s="86">
        <f>IF(D2098="","",IFERROR(INDEX(Eng_Item,MATCH(D2098,Eng_Label,0)),"not in list"))</f>
        <v/>
      </c>
      <c r="F2098" s="96" t="n"/>
      <c r="G2098" s="87">
        <f>IF(OR(P2098="",N(P2098)&lt;=1),"",INDEX($F$6:$F$3005,MATCH(D2098&amp;"|"&amp;(P2098-1),$O$6:$O$3005,0)))</f>
        <v/>
      </c>
      <c r="H2098" s="87">
        <f>IF(G2098="","",MAX(0,G2098-F2098))</f>
        <v/>
      </c>
      <c r="I2098" s="95" t="n"/>
      <c r="J2098" s="87">
        <f>IF(D2098="","",IFERROR(INDEX(Eng_PAR,MATCH(D2098,Eng_Label,0)),""))</f>
        <v/>
      </c>
      <c r="K2098" s="97">
        <f>IF(OR(F2098="",J2098=""),"",F2098-J2098)</f>
        <v/>
      </c>
      <c r="L2098" s="86">
        <f>IF(OR(F2098="",J2098="",N(J2098)=0),"",IF(F2098/J2098&lt;=cfg_Crit,"CRITICAL",IF(F2098/J2098&lt;=cfg_Low,"LOW","OK")))</f>
        <v/>
      </c>
      <c r="M2098" s="98">
        <f>IF(B2098="","",DATE(YEAR(B2098),MONTH(B2098),1))</f>
        <v/>
      </c>
      <c r="N2098" s="86">
        <f>IF(OR(B2098="",D2098=""),"","CNT-"&amp;TEXT(ROW()-5,"00000"))</f>
        <v/>
      </c>
      <c r="O2098" s="86">
        <f>IF(P2098="","",D2098&amp;"|"&amp;P2098)</f>
        <v/>
      </c>
      <c r="P2098" s="86">
        <f>IF(OR(D2098="",F2098=""),"",COUNTIFS($D$6:D2098,D2098,$F$6:F2098,"&lt;&gt;"))</f>
        <v/>
      </c>
    </row>
    <row r="2099" ht="20" customHeight="1">
      <c r="B2099" s="93" t="n"/>
      <c r="C2099" s="94">
        <f>IF(B2099="","",WEEKNUM(B2099,21))</f>
        <v/>
      </c>
      <c r="D2099" s="95" t="n"/>
      <c r="E2099" s="86">
        <f>IF(D2099="","",IFERROR(INDEX(Eng_Item,MATCH(D2099,Eng_Label,0)),"not in list"))</f>
        <v/>
      </c>
      <c r="F2099" s="96" t="n"/>
      <c r="G2099" s="87">
        <f>IF(OR(P2099="",N(P2099)&lt;=1),"",INDEX($F$6:$F$3005,MATCH(D2099&amp;"|"&amp;(P2099-1),$O$6:$O$3005,0)))</f>
        <v/>
      </c>
      <c r="H2099" s="87">
        <f>IF(G2099="","",MAX(0,G2099-F2099))</f>
        <v/>
      </c>
      <c r="I2099" s="95" t="n"/>
      <c r="J2099" s="87">
        <f>IF(D2099="","",IFERROR(INDEX(Eng_PAR,MATCH(D2099,Eng_Label,0)),""))</f>
        <v/>
      </c>
      <c r="K2099" s="97">
        <f>IF(OR(F2099="",J2099=""),"",F2099-J2099)</f>
        <v/>
      </c>
      <c r="L2099" s="86">
        <f>IF(OR(F2099="",J2099="",N(J2099)=0),"",IF(F2099/J2099&lt;=cfg_Crit,"CRITICAL",IF(F2099/J2099&lt;=cfg_Low,"LOW","OK")))</f>
        <v/>
      </c>
      <c r="M2099" s="98">
        <f>IF(B2099="","",DATE(YEAR(B2099),MONTH(B2099),1))</f>
        <v/>
      </c>
      <c r="N2099" s="86">
        <f>IF(OR(B2099="",D2099=""),"","CNT-"&amp;TEXT(ROW()-5,"00000"))</f>
        <v/>
      </c>
      <c r="O2099" s="86">
        <f>IF(P2099="","",D2099&amp;"|"&amp;P2099)</f>
        <v/>
      </c>
      <c r="P2099" s="86">
        <f>IF(OR(D2099="",F2099=""),"",COUNTIFS($D$6:D2099,D2099,$F$6:F2099,"&lt;&gt;"))</f>
        <v/>
      </c>
    </row>
    <row r="2100" ht="20" customHeight="1">
      <c r="B2100" s="93" t="n"/>
      <c r="C2100" s="94">
        <f>IF(B2100="","",WEEKNUM(B2100,21))</f>
        <v/>
      </c>
      <c r="D2100" s="95" t="n"/>
      <c r="E2100" s="86">
        <f>IF(D2100="","",IFERROR(INDEX(Eng_Item,MATCH(D2100,Eng_Label,0)),"not in list"))</f>
        <v/>
      </c>
      <c r="F2100" s="96" t="n"/>
      <c r="G2100" s="87">
        <f>IF(OR(P2100="",N(P2100)&lt;=1),"",INDEX($F$6:$F$3005,MATCH(D2100&amp;"|"&amp;(P2100-1),$O$6:$O$3005,0)))</f>
        <v/>
      </c>
      <c r="H2100" s="87">
        <f>IF(G2100="","",MAX(0,G2100-F2100))</f>
        <v/>
      </c>
      <c r="I2100" s="95" t="n"/>
      <c r="J2100" s="87">
        <f>IF(D2100="","",IFERROR(INDEX(Eng_PAR,MATCH(D2100,Eng_Label,0)),""))</f>
        <v/>
      </c>
      <c r="K2100" s="97">
        <f>IF(OR(F2100="",J2100=""),"",F2100-J2100)</f>
        <v/>
      </c>
      <c r="L2100" s="86">
        <f>IF(OR(F2100="",J2100="",N(J2100)=0),"",IF(F2100/J2100&lt;=cfg_Crit,"CRITICAL",IF(F2100/J2100&lt;=cfg_Low,"LOW","OK")))</f>
        <v/>
      </c>
      <c r="M2100" s="98">
        <f>IF(B2100="","",DATE(YEAR(B2100),MONTH(B2100),1))</f>
        <v/>
      </c>
      <c r="N2100" s="86">
        <f>IF(OR(B2100="",D2100=""),"","CNT-"&amp;TEXT(ROW()-5,"00000"))</f>
        <v/>
      </c>
      <c r="O2100" s="86">
        <f>IF(P2100="","",D2100&amp;"|"&amp;P2100)</f>
        <v/>
      </c>
      <c r="P2100" s="86">
        <f>IF(OR(D2100="",F2100=""),"",COUNTIFS($D$6:D2100,D2100,$F$6:F2100,"&lt;&gt;"))</f>
        <v/>
      </c>
    </row>
    <row r="2101" ht="20" customHeight="1">
      <c r="B2101" s="93" t="n"/>
      <c r="C2101" s="94">
        <f>IF(B2101="","",WEEKNUM(B2101,21))</f>
        <v/>
      </c>
      <c r="D2101" s="95" t="n"/>
      <c r="E2101" s="86">
        <f>IF(D2101="","",IFERROR(INDEX(Eng_Item,MATCH(D2101,Eng_Label,0)),"not in list"))</f>
        <v/>
      </c>
      <c r="F2101" s="96" t="n"/>
      <c r="G2101" s="87">
        <f>IF(OR(P2101="",N(P2101)&lt;=1),"",INDEX($F$6:$F$3005,MATCH(D2101&amp;"|"&amp;(P2101-1),$O$6:$O$3005,0)))</f>
        <v/>
      </c>
      <c r="H2101" s="87">
        <f>IF(G2101="","",MAX(0,G2101-F2101))</f>
        <v/>
      </c>
      <c r="I2101" s="95" t="n"/>
      <c r="J2101" s="87">
        <f>IF(D2101="","",IFERROR(INDEX(Eng_PAR,MATCH(D2101,Eng_Label,0)),""))</f>
        <v/>
      </c>
      <c r="K2101" s="97">
        <f>IF(OR(F2101="",J2101=""),"",F2101-J2101)</f>
        <v/>
      </c>
      <c r="L2101" s="86">
        <f>IF(OR(F2101="",J2101="",N(J2101)=0),"",IF(F2101/J2101&lt;=cfg_Crit,"CRITICAL",IF(F2101/J2101&lt;=cfg_Low,"LOW","OK")))</f>
        <v/>
      </c>
      <c r="M2101" s="98">
        <f>IF(B2101="","",DATE(YEAR(B2101),MONTH(B2101),1))</f>
        <v/>
      </c>
      <c r="N2101" s="86">
        <f>IF(OR(B2101="",D2101=""),"","CNT-"&amp;TEXT(ROW()-5,"00000"))</f>
        <v/>
      </c>
      <c r="O2101" s="86">
        <f>IF(P2101="","",D2101&amp;"|"&amp;P2101)</f>
        <v/>
      </c>
      <c r="P2101" s="86">
        <f>IF(OR(D2101="",F2101=""),"",COUNTIFS($D$6:D2101,D2101,$F$6:F2101,"&lt;&gt;"))</f>
        <v/>
      </c>
    </row>
    <row r="2102" ht="20" customHeight="1">
      <c r="B2102" s="93" t="n"/>
      <c r="C2102" s="94">
        <f>IF(B2102="","",WEEKNUM(B2102,21))</f>
        <v/>
      </c>
      <c r="D2102" s="95" t="n"/>
      <c r="E2102" s="86">
        <f>IF(D2102="","",IFERROR(INDEX(Eng_Item,MATCH(D2102,Eng_Label,0)),"not in list"))</f>
        <v/>
      </c>
      <c r="F2102" s="96" t="n"/>
      <c r="G2102" s="87">
        <f>IF(OR(P2102="",N(P2102)&lt;=1),"",INDEX($F$6:$F$3005,MATCH(D2102&amp;"|"&amp;(P2102-1),$O$6:$O$3005,0)))</f>
        <v/>
      </c>
      <c r="H2102" s="87">
        <f>IF(G2102="","",MAX(0,G2102-F2102))</f>
        <v/>
      </c>
      <c r="I2102" s="95" t="n"/>
      <c r="J2102" s="87">
        <f>IF(D2102="","",IFERROR(INDEX(Eng_PAR,MATCH(D2102,Eng_Label,0)),""))</f>
        <v/>
      </c>
      <c r="K2102" s="97">
        <f>IF(OR(F2102="",J2102=""),"",F2102-J2102)</f>
        <v/>
      </c>
      <c r="L2102" s="86">
        <f>IF(OR(F2102="",J2102="",N(J2102)=0),"",IF(F2102/J2102&lt;=cfg_Crit,"CRITICAL",IF(F2102/J2102&lt;=cfg_Low,"LOW","OK")))</f>
        <v/>
      </c>
      <c r="M2102" s="98">
        <f>IF(B2102="","",DATE(YEAR(B2102),MONTH(B2102),1))</f>
        <v/>
      </c>
      <c r="N2102" s="86">
        <f>IF(OR(B2102="",D2102=""),"","CNT-"&amp;TEXT(ROW()-5,"00000"))</f>
        <v/>
      </c>
      <c r="O2102" s="86">
        <f>IF(P2102="","",D2102&amp;"|"&amp;P2102)</f>
        <v/>
      </c>
      <c r="P2102" s="86">
        <f>IF(OR(D2102="",F2102=""),"",COUNTIFS($D$6:D2102,D2102,$F$6:F2102,"&lt;&gt;"))</f>
        <v/>
      </c>
    </row>
    <row r="2103" ht="20" customHeight="1">
      <c r="B2103" s="93" t="n"/>
      <c r="C2103" s="94">
        <f>IF(B2103="","",WEEKNUM(B2103,21))</f>
        <v/>
      </c>
      <c r="D2103" s="95" t="n"/>
      <c r="E2103" s="86">
        <f>IF(D2103="","",IFERROR(INDEX(Eng_Item,MATCH(D2103,Eng_Label,0)),"not in list"))</f>
        <v/>
      </c>
      <c r="F2103" s="96" t="n"/>
      <c r="G2103" s="87">
        <f>IF(OR(P2103="",N(P2103)&lt;=1),"",INDEX($F$6:$F$3005,MATCH(D2103&amp;"|"&amp;(P2103-1),$O$6:$O$3005,0)))</f>
        <v/>
      </c>
      <c r="H2103" s="87">
        <f>IF(G2103="","",MAX(0,G2103-F2103))</f>
        <v/>
      </c>
      <c r="I2103" s="95" t="n"/>
      <c r="J2103" s="87">
        <f>IF(D2103="","",IFERROR(INDEX(Eng_PAR,MATCH(D2103,Eng_Label,0)),""))</f>
        <v/>
      </c>
      <c r="K2103" s="97">
        <f>IF(OR(F2103="",J2103=""),"",F2103-J2103)</f>
        <v/>
      </c>
      <c r="L2103" s="86">
        <f>IF(OR(F2103="",J2103="",N(J2103)=0),"",IF(F2103/J2103&lt;=cfg_Crit,"CRITICAL",IF(F2103/J2103&lt;=cfg_Low,"LOW","OK")))</f>
        <v/>
      </c>
      <c r="M2103" s="98">
        <f>IF(B2103="","",DATE(YEAR(B2103),MONTH(B2103),1))</f>
        <v/>
      </c>
      <c r="N2103" s="86">
        <f>IF(OR(B2103="",D2103=""),"","CNT-"&amp;TEXT(ROW()-5,"00000"))</f>
        <v/>
      </c>
      <c r="O2103" s="86">
        <f>IF(P2103="","",D2103&amp;"|"&amp;P2103)</f>
        <v/>
      </c>
      <c r="P2103" s="86">
        <f>IF(OR(D2103="",F2103=""),"",COUNTIFS($D$6:D2103,D2103,$F$6:F2103,"&lt;&gt;"))</f>
        <v/>
      </c>
    </row>
    <row r="2104" ht="20" customHeight="1">
      <c r="B2104" s="93" t="n"/>
      <c r="C2104" s="94">
        <f>IF(B2104="","",WEEKNUM(B2104,21))</f>
        <v/>
      </c>
      <c r="D2104" s="95" t="n"/>
      <c r="E2104" s="86">
        <f>IF(D2104="","",IFERROR(INDEX(Eng_Item,MATCH(D2104,Eng_Label,0)),"not in list"))</f>
        <v/>
      </c>
      <c r="F2104" s="96" t="n"/>
      <c r="G2104" s="87">
        <f>IF(OR(P2104="",N(P2104)&lt;=1),"",INDEX($F$6:$F$3005,MATCH(D2104&amp;"|"&amp;(P2104-1),$O$6:$O$3005,0)))</f>
        <v/>
      </c>
      <c r="H2104" s="87">
        <f>IF(G2104="","",MAX(0,G2104-F2104))</f>
        <v/>
      </c>
      <c r="I2104" s="95" t="n"/>
      <c r="J2104" s="87">
        <f>IF(D2104="","",IFERROR(INDEX(Eng_PAR,MATCH(D2104,Eng_Label,0)),""))</f>
        <v/>
      </c>
      <c r="K2104" s="97">
        <f>IF(OR(F2104="",J2104=""),"",F2104-J2104)</f>
        <v/>
      </c>
      <c r="L2104" s="86">
        <f>IF(OR(F2104="",J2104="",N(J2104)=0),"",IF(F2104/J2104&lt;=cfg_Crit,"CRITICAL",IF(F2104/J2104&lt;=cfg_Low,"LOW","OK")))</f>
        <v/>
      </c>
      <c r="M2104" s="98">
        <f>IF(B2104="","",DATE(YEAR(B2104),MONTH(B2104),1))</f>
        <v/>
      </c>
      <c r="N2104" s="86">
        <f>IF(OR(B2104="",D2104=""),"","CNT-"&amp;TEXT(ROW()-5,"00000"))</f>
        <v/>
      </c>
      <c r="O2104" s="86">
        <f>IF(P2104="","",D2104&amp;"|"&amp;P2104)</f>
        <v/>
      </c>
      <c r="P2104" s="86">
        <f>IF(OR(D2104="",F2104=""),"",COUNTIFS($D$6:D2104,D2104,$F$6:F2104,"&lt;&gt;"))</f>
        <v/>
      </c>
    </row>
    <row r="2105" ht="20" customHeight="1">
      <c r="B2105" s="93" t="n"/>
      <c r="C2105" s="94">
        <f>IF(B2105="","",WEEKNUM(B2105,21))</f>
        <v/>
      </c>
      <c r="D2105" s="95" t="n"/>
      <c r="E2105" s="86">
        <f>IF(D2105="","",IFERROR(INDEX(Eng_Item,MATCH(D2105,Eng_Label,0)),"not in list"))</f>
        <v/>
      </c>
      <c r="F2105" s="96" t="n"/>
      <c r="G2105" s="87">
        <f>IF(OR(P2105="",N(P2105)&lt;=1),"",INDEX($F$6:$F$3005,MATCH(D2105&amp;"|"&amp;(P2105-1),$O$6:$O$3005,0)))</f>
        <v/>
      </c>
      <c r="H2105" s="87">
        <f>IF(G2105="","",MAX(0,G2105-F2105))</f>
        <v/>
      </c>
      <c r="I2105" s="95" t="n"/>
      <c r="J2105" s="87">
        <f>IF(D2105="","",IFERROR(INDEX(Eng_PAR,MATCH(D2105,Eng_Label,0)),""))</f>
        <v/>
      </c>
      <c r="K2105" s="97">
        <f>IF(OR(F2105="",J2105=""),"",F2105-J2105)</f>
        <v/>
      </c>
      <c r="L2105" s="86">
        <f>IF(OR(F2105="",J2105="",N(J2105)=0),"",IF(F2105/J2105&lt;=cfg_Crit,"CRITICAL",IF(F2105/J2105&lt;=cfg_Low,"LOW","OK")))</f>
        <v/>
      </c>
      <c r="M2105" s="98">
        <f>IF(B2105="","",DATE(YEAR(B2105),MONTH(B2105),1))</f>
        <v/>
      </c>
      <c r="N2105" s="86">
        <f>IF(OR(B2105="",D2105=""),"","CNT-"&amp;TEXT(ROW()-5,"00000"))</f>
        <v/>
      </c>
      <c r="O2105" s="86">
        <f>IF(P2105="","",D2105&amp;"|"&amp;P2105)</f>
        <v/>
      </c>
      <c r="P2105" s="86">
        <f>IF(OR(D2105="",F2105=""),"",COUNTIFS($D$6:D2105,D2105,$F$6:F2105,"&lt;&gt;"))</f>
        <v/>
      </c>
    </row>
    <row r="2106" ht="20" customHeight="1">
      <c r="B2106" s="93" t="n"/>
      <c r="C2106" s="94">
        <f>IF(B2106="","",WEEKNUM(B2106,21))</f>
        <v/>
      </c>
      <c r="D2106" s="95" t="n"/>
      <c r="E2106" s="86">
        <f>IF(D2106="","",IFERROR(INDEX(Eng_Item,MATCH(D2106,Eng_Label,0)),"not in list"))</f>
        <v/>
      </c>
      <c r="F2106" s="96" t="n"/>
      <c r="G2106" s="87">
        <f>IF(OR(P2106="",N(P2106)&lt;=1),"",INDEX($F$6:$F$3005,MATCH(D2106&amp;"|"&amp;(P2106-1),$O$6:$O$3005,0)))</f>
        <v/>
      </c>
      <c r="H2106" s="87">
        <f>IF(G2106="","",MAX(0,G2106-F2106))</f>
        <v/>
      </c>
      <c r="I2106" s="95" t="n"/>
      <c r="J2106" s="87">
        <f>IF(D2106="","",IFERROR(INDEX(Eng_PAR,MATCH(D2106,Eng_Label,0)),""))</f>
        <v/>
      </c>
      <c r="K2106" s="97">
        <f>IF(OR(F2106="",J2106=""),"",F2106-J2106)</f>
        <v/>
      </c>
      <c r="L2106" s="86">
        <f>IF(OR(F2106="",J2106="",N(J2106)=0),"",IF(F2106/J2106&lt;=cfg_Crit,"CRITICAL",IF(F2106/J2106&lt;=cfg_Low,"LOW","OK")))</f>
        <v/>
      </c>
      <c r="M2106" s="98">
        <f>IF(B2106="","",DATE(YEAR(B2106),MONTH(B2106),1))</f>
        <v/>
      </c>
      <c r="N2106" s="86">
        <f>IF(OR(B2106="",D2106=""),"","CNT-"&amp;TEXT(ROW()-5,"00000"))</f>
        <v/>
      </c>
      <c r="O2106" s="86">
        <f>IF(P2106="","",D2106&amp;"|"&amp;P2106)</f>
        <v/>
      </c>
      <c r="P2106" s="86">
        <f>IF(OR(D2106="",F2106=""),"",COUNTIFS($D$6:D2106,D2106,$F$6:F2106,"&lt;&gt;"))</f>
        <v/>
      </c>
    </row>
    <row r="2107" ht="20" customHeight="1">
      <c r="B2107" s="93" t="n"/>
      <c r="C2107" s="94">
        <f>IF(B2107="","",WEEKNUM(B2107,21))</f>
        <v/>
      </c>
      <c r="D2107" s="95" t="n"/>
      <c r="E2107" s="86">
        <f>IF(D2107="","",IFERROR(INDEX(Eng_Item,MATCH(D2107,Eng_Label,0)),"not in list"))</f>
        <v/>
      </c>
      <c r="F2107" s="96" t="n"/>
      <c r="G2107" s="87">
        <f>IF(OR(P2107="",N(P2107)&lt;=1),"",INDEX($F$6:$F$3005,MATCH(D2107&amp;"|"&amp;(P2107-1),$O$6:$O$3005,0)))</f>
        <v/>
      </c>
      <c r="H2107" s="87">
        <f>IF(G2107="","",MAX(0,G2107-F2107))</f>
        <v/>
      </c>
      <c r="I2107" s="95" t="n"/>
      <c r="J2107" s="87">
        <f>IF(D2107="","",IFERROR(INDEX(Eng_PAR,MATCH(D2107,Eng_Label,0)),""))</f>
        <v/>
      </c>
      <c r="K2107" s="97">
        <f>IF(OR(F2107="",J2107=""),"",F2107-J2107)</f>
        <v/>
      </c>
      <c r="L2107" s="86">
        <f>IF(OR(F2107="",J2107="",N(J2107)=0),"",IF(F2107/J2107&lt;=cfg_Crit,"CRITICAL",IF(F2107/J2107&lt;=cfg_Low,"LOW","OK")))</f>
        <v/>
      </c>
      <c r="M2107" s="98">
        <f>IF(B2107="","",DATE(YEAR(B2107),MONTH(B2107),1))</f>
        <v/>
      </c>
      <c r="N2107" s="86">
        <f>IF(OR(B2107="",D2107=""),"","CNT-"&amp;TEXT(ROW()-5,"00000"))</f>
        <v/>
      </c>
      <c r="O2107" s="86">
        <f>IF(P2107="","",D2107&amp;"|"&amp;P2107)</f>
        <v/>
      </c>
      <c r="P2107" s="86">
        <f>IF(OR(D2107="",F2107=""),"",COUNTIFS($D$6:D2107,D2107,$F$6:F2107,"&lt;&gt;"))</f>
        <v/>
      </c>
    </row>
    <row r="2108" ht="20" customHeight="1">
      <c r="B2108" s="93" t="n"/>
      <c r="C2108" s="94">
        <f>IF(B2108="","",WEEKNUM(B2108,21))</f>
        <v/>
      </c>
      <c r="D2108" s="95" t="n"/>
      <c r="E2108" s="86">
        <f>IF(D2108="","",IFERROR(INDEX(Eng_Item,MATCH(D2108,Eng_Label,0)),"not in list"))</f>
        <v/>
      </c>
      <c r="F2108" s="96" t="n"/>
      <c r="G2108" s="87">
        <f>IF(OR(P2108="",N(P2108)&lt;=1),"",INDEX($F$6:$F$3005,MATCH(D2108&amp;"|"&amp;(P2108-1),$O$6:$O$3005,0)))</f>
        <v/>
      </c>
      <c r="H2108" s="87">
        <f>IF(G2108="","",MAX(0,G2108-F2108))</f>
        <v/>
      </c>
      <c r="I2108" s="95" t="n"/>
      <c r="J2108" s="87">
        <f>IF(D2108="","",IFERROR(INDEX(Eng_PAR,MATCH(D2108,Eng_Label,0)),""))</f>
        <v/>
      </c>
      <c r="K2108" s="97">
        <f>IF(OR(F2108="",J2108=""),"",F2108-J2108)</f>
        <v/>
      </c>
      <c r="L2108" s="86">
        <f>IF(OR(F2108="",J2108="",N(J2108)=0),"",IF(F2108/J2108&lt;=cfg_Crit,"CRITICAL",IF(F2108/J2108&lt;=cfg_Low,"LOW","OK")))</f>
        <v/>
      </c>
      <c r="M2108" s="98">
        <f>IF(B2108="","",DATE(YEAR(B2108),MONTH(B2108),1))</f>
        <v/>
      </c>
      <c r="N2108" s="86">
        <f>IF(OR(B2108="",D2108=""),"","CNT-"&amp;TEXT(ROW()-5,"00000"))</f>
        <v/>
      </c>
      <c r="O2108" s="86">
        <f>IF(P2108="","",D2108&amp;"|"&amp;P2108)</f>
        <v/>
      </c>
      <c r="P2108" s="86">
        <f>IF(OR(D2108="",F2108=""),"",COUNTIFS($D$6:D2108,D2108,$F$6:F2108,"&lt;&gt;"))</f>
        <v/>
      </c>
    </row>
    <row r="2109" ht="20" customHeight="1">
      <c r="B2109" s="93" t="n"/>
      <c r="C2109" s="94">
        <f>IF(B2109="","",WEEKNUM(B2109,21))</f>
        <v/>
      </c>
      <c r="D2109" s="95" t="n"/>
      <c r="E2109" s="86">
        <f>IF(D2109="","",IFERROR(INDEX(Eng_Item,MATCH(D2109,Eng_Label,0)),"not in list"))</f>
        <v/>
      </c>
      <c r="F2109" s="96" t="n"/>
      <c r="G2109" s="87">
        <f>IF(OR(P2109="",N(P2109)&lt;=1),"",INDEX($F$6:$F$3005,MATCH(D2109&amp;"|"&amp;(P2109-1),$O$6:$O$3005,0)))</f>
        <v/>
      </c>
      <c r="H2109" s="87">
        <f>IF(G2109="","",MAX(0,G2109-F2109))</f>
        <v/>
      </c>
      <c r="I2109" s="95" t="n"/>
      <c r="J2109" s="87">
        <f>IF(D2109="","",IFERROR(INDEX(Eng_PAR,MATCH(D2109,Eng_Label,0)),""))</f>
        <v/>
      </c>
      <c r="K2109" s="97">
        <f>IF(OR(F2109="",J2109=""),"",F2109-J2109)</f>
        <v/>
      </c>
      <c r="L2109" s="86">
        <f>IF(OR(F2109="",J2109="",N(J2109)=0),"",IF(F2109/J2109&lt;=cfg_Crit,"CRITICAL",IF(F2109/J2109&lt;=cfg_Low,"LOW","OK")))</f>
        <v/>
      </c>
      <c r="M2109" s="98">
        <f>IF(B2109="","",DATE(YEAR(B2109),MONTH(B2109),1))</f>
        <v/>
      </c>
      <c r="N2109" s="86">
        <f>IF(OR(B2109="",D2109=""),"","CNT-"&amp;TEXT(ROW()-5,"00000"))</f>
        <v/>
      </c>
      <c r="O2109" s="86">
        <f>IF(P2109="","",D2109&amp;"|"&amp;P2109)</f>
        <v/>
      </c>
      <c r="P2109" s="86">
        <f>IF(OR(D2109="",F2109=""),"",COUNTIFS($D$6:D2109,D2109,$F$6:F2109,"&lt;&gt;"))</f>
        <v/>
      </c>
    </row>
    <row r="2110" ht="20" customHeight="1">
      <c r="B2110" s="93" t="n"/>
      <c r="C2110" s="94">
        <f>IF(B2110="","",WEEKNUM(B2110,21))</f>
        <v/>
      </c>
      <c r="D2110" s="95" t="n"/>
      <c r="E2110" s="86">
        <f>IF(D2110="","",IFERROR(INDEX(Eng_Item,MATCH(D2110,Eng_Label,0)),"not in list"))</f>
        <v/>
      </c>
      <c r="F2110" s="96" t="n"/>
      <c r="G2110" s="87">
        <f>IF(OR(P2110="",N(P2110)&lt;=1),"",INDEX($F$6:$F$3005,MATCH(D2110&amp;"|"&amp;(P2110-1),$O$6:$O$3005,0)))</f>
        <v/>
      </c>
      <c r="H2110" s="87">
        <f>IF(G2110="","",MAX(0,G2110-F2110))</f>
        <v/>
      </c>
      <c r="I2110" s="95" t="n"/>
      <c r="J2110" s="87">
        <f>IF(D2110="","",IFERROR(INDEX(Eng_PAR,MATCH(D2110,Eng_Label,0)),""))</f>
        <v/>
      </c>
      <c r="K2110" s="97">
        <f>IF(OR(F2110="",J2110=""),"",F2110-J2110)</f>
        <v/>
      </c>
      <c r="L2110" s="86">
        <f>IF(OR(F2110="",J2110="",N(J2110)=0),"",IF(F2110/J2110&lt;=cfg_Crit,"CRITICAL",IF(F2110/J2110&lt;=cfg_Low,"LOW","OK")))</f>
        <v/>
      </c>
      <c r="M2110" s="98">
        <f>IF(B2110="","",DATE(YEAR(B2110),MONTH(B2110),1))</f>
        <v/>
      </c>
      <c r="N2110" s="86">
        <f>IF(OR(B2110="",D2110=""),"","CNT-"&amp;TEXT(ROW()-5,"00000"))</f>
        <v/>
      </c>
      <c r="O2110" s="86">
        <f>IF(P2110="","",D2110&amp;"|"&amp;P2110)</f>
        <v/>
      </c>
      <c r="P2110" s="86">
        <f>IF(OR(D2110="",F2110=""),"",COUNTIFS($D$6:D2110,D2110,$F$6:F2110,"&lt;&gt;"))</f>
        <v/>
      </c>
    </row>
    <row r="2111" ht="20" customHeight="1">
      <c r="B2111" s="93" t="n"/>
      <c r="C2111" s="94">
        <f>IF(B2111="","",WEEKNUM(B2111,21))</f>
        <v/>
      </c>
      <c r="D2111" s="95" t="n"/>
      <c r="E2111" s="86">
        <f>IF(D2111="","",IFERROR(INDEX(Eng_Item,MATCH(D2111,Eng_Label,0)),"not in list"))</f>
        <v/>
      </c>
      <c r="F2111" s="96" t="n"/>
      <c r="G2111" s="87">
        <f>IF(OR(P2111="",N(P2111)&lt;=1),"",INDEX($F$6:$F$3005,MATCH(D2111&amp;"|"&amp;(P2111-1),$O$6:$O$3005,0)))</f>
        <v/>
      </c>
      <c r="H2111" s="87">
        <f>IF(G2111="","",MAX(0,G2111-F2111))</f>
        <v/>
      </c>
      <c r="I2111" s="95" t="n"/>
      <c r="J2111" s="87">
        <f>IF(D2111="","",IFERROR(INDEX(Eng_PAR,MATCH(D2111,Eng_Label,0)),""))</f>
        <v/>
      </c>
      <c r="K2111" s="97">
        <f>IF(OR(F2111="",J2111=""),"",F2111-J2111)</f>
        <v/>
      </c>
      <c r="L2111" s="86">
        <f>IF(OR(F2111="",J2111="",N(J2111)=0),"",IF(F2111/J2111&lt;=cfg_Crit,"CRITICAL",IF(F2111/J2111&lt;=cfg_Low,"LOW","OK")))</f>
        <v/>
      </c>
      <c r="M2111" s="98">
        <f>IF(B2111="","",DATE(YEAR(B2111),MONTH(B2111),1))</f>
        <v/>
      </c>
      <c r="N2111" s="86">
        <f>IF(OR(B2111="",D2111=""),"","CNT-"&amp;TEXT(ROW()-5,"00000"))</f>
        <v/>
      </c>
      <c r="O2111" s="86">
        <f>IF(P2111="","",D2111&amp;"|"&amp;P2111)</f>
        <v/>
      </c>
      <c r="P2111" s="86">
        <f>IF(OR(D2111="",F2111=""),"",COUNTIFS($D$6:D2111,D2111,$F$6:F2111,"&lt;&gt;"))</f>
        <v/>
      </c>
    </row>
    <row r="2112" ht="20" customHeight="1">
      <c r="B2112" s="93" t="n"/>
      <c r="C2112" s="94">
        <f>IF(B2112="","",WEEKNUM(B2112,21))</f>
        <v/>
      </c>
      <c r="D2112" s="95" t="n"/>
      <c r="E2112" s="86">
        <f>IF(D2112="","",IFERROR(INDEX(Eng_Item,MATCH(D2112,Eng_Label,0)),"not in list"))</f>
        <v/>
      </c>
      <c r="F2112" s="96" t="n"/>
      <c r="G2112" s="87">
        <f>IF(OR(P2112="",N(P2112)&lt;=1),"",INDEX($F$6:$F$3005,MATCH(D2112&amp;"|"&amp;(P2112-1),$O$6:$O$3005,0)))</f>
        <v/>
      </c>
      <c r="H2112" s="87">
        <f>IF(G2112="","",MAX(0,G2112-F2112))</f>
        <v/>
      </c>
      <c r="I2112" s="95" t="n"/>
      <c r="J2112" s="87">
        <f>IF(D2112="","",IFERROR(INDEX(Eng_PAR,MATCH(D2112,Eng_Label,0)),""))</f>
        <v/>
      </c>
      <c r="K2112" s="97">
        <f>IF(OR(F2112="",J2112=""),"",F2112-J2112)</f>
        <v/>
      </c>
      <c r="L2112" s="86">
        <f>IF(OR(F2112="",J2112="",N(J2112)=0),"",IF(F2112/J2112&lt;=cfg_Crit,"CRITICAL",IF(F2112/J2112&lt;=cfg_Low,"LOW","OK")))</f>
        <v/>
      </c>
      <c r="M2112" s="98">
        <f>IF(B2112="","",DATE(YEAR(B2112),MONTH(B2112),1))</f>
        <v/>
      </c>
      <c r="N2112" s="86">
        <f>IF(OR(B2112="",D2112=""),"","CNT-"&amp;TEXT(ROW()-5,"00000"))</f>
        <v/>
      </c>
      <c r="O2112" s="86">
        <f>IF(P2112="","",D2112&amp;"|"&amp;P2112)</f>
        <v/>
      </c>
      <c r="P2112" s="86">
        <f>IF(OR(D2112="",F2112=""),"",COUNTIFS($D$6:D2112,D2112,$F$6:F2112,"&lt;&gt;"))</f>
        <v/>
      </c>
    </row>
    <row r="2113" ht="20" customHeight="1">
      <c r="B2113" s="93" t="n"/>
      <c r="C2113" s="94">
        <f>IF(B2113="","",WEEKNUM(B2113,21))</f>
        <v/>
      </c>
      <c r="D2113" s="95" t="n"/>
      <c r="E2113" s="86">
        <f>IF(D2113="","",IFERROR(INDEX(Eng_Item,MATCH(D2113,Eng_Label,0)),"not in list"))</f>
        <v/>
      </c>
      <c r="F2113" s="96" t="n"/>
      <c r="G2113" s="87">
        <f>IF(OR(P2113="",N(P2113)&lt;=1),"",INDEX($F$6:$F$3005,MATCH(D2113&amp;"|"&amp;(P2113-1),$O$6:$O$3005,0)))</f>
        <v/>
      </c>
      <c r="H2113" s="87">
        <f>IF(G2113="","",MAX(0,G2113-F2113))</f>
        <v/>
      </c>
      <c r="I2113" s="95" t="n"/>
      <c r="J2113" s="87">
        <f>IF(D2113="","",IFERROR(INDEX(Eng_PAR,MATCH(D2113,Eng_Label,0)),""))</f>
        <v/>
      </c>
      <c r="K2113" s="97">
        <f>IF(OR(F2113="",J2113=""),"",F2113-J2113)</f>
        <v/>
      </c>
      <c r="L2113" s="86">
        <f>IF(OR(F2113="",J2113="",N(J2113)=0),"",IF(F2113/J2113&lt;=cfg_Crit,"CRITICAL",IF(F2113/J2113&lt;=cfg_Low,"LOW","OK")))</f>
        <v/>
      </c>
      <c r="M2113" s="98">
        <f>IF(B2113="","",DATE(YEAR(B2113),MONTH(B2113),1))</f>
        <v/>
      </c>
      <c r="N2113" s="86">
        <f>IF(OR(B2113="",D2113=""),"","CNT-"&amp;TEXT(ROW()-5,"00000"))</f>
        <v/>
      </c>
      <c r="O2113" s="86">
        <f>IF(P2113="","",D2113&amp;"|"&amp;P2113)</f>
        <v/>
      </c>
      <c r="P2113" s="86">
        <f>IF(OR(D2113="",F2113=""),"",COUNTIFS($D$6:D2113,D2113,$F$6:F2113,"&lt;&gt;"))</f>
        <v/>
      </c>
    </row>
    <row r="2114" ht="20" customHeight="1">
      <c r="B2114" s="93" t="n"/>
      <c r="C2114" s="94">
        <f>IF(B2114="","",WEEKNUM(B2114,21))</f>
        <v/>
      </c>
      <c r="D2114" s="95" t="n"/>
      <c r="E2114" s="86">
        <f>IF(D2114="","",IFERROR(INDEX(Eng_Item,MATCH(D2114,Eng_Label,0)),"not in list"))</f>
        <v/>
      </c>
      <c r="F2114" s="96" t="n"/>
      <c r="G2114" s="87">
        <f>IF(OR(P2114="",N(P2114)&lt;=1),"",INDEX($F$6:$F$3005,MATCH(D2114&amp;"|"&amp;(P2114-1),$O$6:$O$3005,0)))</f>
        <v/>
      </c>
      <c r="H2114" s="87">
        <f>IF(G2114="","",MAX(0,G2114-F2114))</f>
        <v/>
      </c>
      <c r="I2114" s="95" t="n"/>
      <c r="J2114" s="87">
        <f>IF(D2114="","",IFERROR(INDEX(Eng_PAR,MATCH(D2114,Eng_Label,0)),""))</f>
        <v/>
      </c>
      <c r="K2114" s="97">
        <f>IF(OR(F2114="",J2114=""),"",F2114-J2114)</f>
        <v/>
      </c>
      <c r="L2114" s="86">
        <f>IF(OR(F2114="",J2114="",N(J2114)=0),"",IF(F2114/J2114&lt;=cfg_Crit,"CRITICAL",IF(F2114/J2114&lt;=cfg_Low,"LOW","OK")))</f>
        <v/>
      </c>
      <c r="M2114" s="98">
        <f>IF(B2114="","",DATE(YEAR(B2114),MONTH(B2114),1))</f>
        <v/>
      </c>
      <c r="N2114" s="86">
        <f>IF(OR(B2114="",D2114=""),"","CNT-"&amp;TEXT(ROW()-5,"00000"))</f>
        <v/>
      </c>
      <c r="O2114" s="86">
        <f>IF(P2114="","",D2114&amp;"|"&amp;P2114)</f>
        <v/>
      </c>
      <c r="P2114" s="86">
        <f>IF(OR(D2114="",F2114=""),"",COUNTIFS($D$6:D2114,D2114,$F$6:F2114,"&lt;&gt;"))</f>
        <v/>
      </c>
    </row>
    <row r="2115" ht="20" customHeight="1">
      <c r="B2115" s="93" t="n"/>
      <c r="C2115" s="94">
        <f>IF(B2115="","",WEEKNUM(B2115,21))</f>
        <v/>
      </c>
      <c r="D2115" s="95" t="n"/>
      <c r="E2115" s="86">
        <f>IF(D2115="","",IFERROR(INDEX(Eng_Item,MATCH(D2115,Eng_Label,0)),"not in list"))</f>
        <v/>
      </c>
      <c r="F2115" s="96" t="n"/>
      <c r="G2115" s="87">
        <f>IF(OR(P2115="",N(P2115)&lt;=1),"",INDEX($F$6:$F$3005,MATCH(D2115&amp;"|"&amp;(P2115-1),$O$6:$O$3005,0)))</f>
        <v/>
      </c>
      <c r="H2115" s="87">
        <f>IF(G2115="","",MAX(0,G2115-F2115))</f>
        <v/>
      </c>
      <c r="I2115" s="95" t="n"/>
      <c r="J2115" s="87">
        <f>IF(D2115="","",IFERROR(INDEX(Eng_PAR,MATCH(D2115,Eng_Label,0)),""))</f>
        <v/>
      </c>
      <c r="K2115" s="97">
        <f>IF(OR(F2115="",J2115=""),"",F2115-J2115)</f>
        <v/>
      </c>
      <c r="L2115" s="86">
        <f>IF(OR(F2115="",J2115="",N(J2115)=0),"",IF(F2115/J2115&lt;=cfg_Crit,"CRITICAL",IF(F2115/J2115&lt;=cfg_Low,"LOW","OK")))</f>
        <v/>
      </c>
      <c r="M2115" s="98">
        <f>IF(B2115="","",DATE(YEAR(B2115),MONTH(B2115),1))</f>
        <v/>
      </c>
      <c r="N2115" s="86">
        <f>IF(OR(B2115="",D2115=""),"","CNT-"&amp;TEXT(ROW()-5,"00000"))</f>
        <v/>
      </c>
      <c r="O2115" s="86">
        <f>IF(P2115="","",D2115&amp;"|"&amp;P2115)</f>
        <v/>
      </c>
      <c r="P2115" s="86">
        <f>IF(OR(D2115="",F2115=""),"",COUNTIFS($D$6:D2115,D2115,$F$6:F2115,"&lt;&gt;"))</f>
        <v/>
      </c>
    </row>
    <row r="2116" ht="20" customHeight="1">
      <c r="B2116" s="93" t="n"/>
      <c r="C2116" s="94">
        <f>IF(B2116="","",WEEKNUM(B2116,21))</f>
        <v/>
      </c>
      <c r="D2116" s="95" t="n"/>
      <c r="E2116" s="86">
        <f>IF(D2116="","",IFERROR(INDEX(Eng_Item,MATCH(D2116,Eng_Label,0)),"not in list"))</f>
        <v/>
      </c>
      <c r="F2116" s="96" t="n"/>
      <c r="G2116" s="87">
        <f>IF(OR(P2116="",N(P2116)&lt;=1),"",INDEX($F$6:$F$3005,MATCH(D2116&amp;"|"&amp;(P2116-1),$O$6:$O$3005,0)))</f>
        <v/>
      </c>
      <c r="H2116" s="87">
        <f>IF(G2116="","",MAX(0,G2116-F2116))</f>
        <v/>
      </c>
      <c r="I2116" s="95" t="n"/>
      <c r="J2116" s="87">
        <f>IF(D2116="","",IFERROR(INDEX(Eng_PAR,MATCH(D2116,Eng_Label,0)),""))</f>
        <v/>
      </c>
      <c r="K2116" s="97">
        <f>IF(OR(F2116="",J2116=""),"",F2116-J2116)</f>
        <v/>
      </c>
      <c r="L2116" s="86">
        <f>IF(OR(F2116="",J2116="",N(J2116)=0),"",IF(F2116/J2116&lt;=cfg_Crit,"CRITICAL",IF(F2116/J2116&lt;=cfg_Low,"LOW","OK")))</f>
        <v/>
      </c>
      <c r="M2116" s="98">
        <f>IF(B2116="","",DATE(YEAR(B2116),MONTH(B2116),1))</f>
        <v/>
      </c>
      <c r="N2116" s="86">
        <f>IF(OR(B2116="",D2116=""),"","CNT-"&amp;TEXT(ROW()-5,"00000"))</f>
        <v/>
      </c>
      <c r="O2116" s="86">
        <f>IF(P2116="","",D2116&amp;"|"&amp;P2116)</f>
        <v/>
      </c>
      <c r="P2116" s="86">
        <f>IF(OR(D2116="",F2116=""),"",COUNTIFS($D$6:D2116,D2116,$F$6:F2116,"&lt;&gt;"))</f>
        <v/>
      </c>
    </row>
    <row r="2117" ht="20" customHeight="1">
      <c r="B2117" s="93" t="n"/>
      <c r="C2117" s="94">
        <f>IF(B2117="","",WEEKNUM(B2117,21))</f>
        <v/>
      </c>
      <c r="D2117" s="95" t="n"/>
      <c r="E2117" s="86">
        <f>IF(D2117="","",IFERROR(INDEX(Eng_Item,MATCH(D2117,Eng_Label,0)),"not in list"))</f>
        <v/>
      </c>
      <c r="F2117" s="96" t="n"/>
      <c r="G2117" s="87">
        <f>IF(OR(P2117="",N(P2117)&lt;=1),"",INDEX($F$6:$F$3005,MATCH(D2117&amp;"|"&amp;(P2117-1),$O$6:$O$3005,0)))</f>
        <v/>
      </c>
      <c r="H2117" s="87">
        <f>IF(G2117="","",MAX(0,G2117-F2117))</f>
        <v/>
      </c>
      <c r="I2117" s="95" t="n"/>
      <c r="J2117" s="87">
        <f>IF(D2117="","",IFERROR(INDEX(Eng_PAR,MATCH(D2117,Eng_Label,0)),""))</f>
        <v/>
      </c>
      <c r="K2117" s="97">
        <f>IF(OR(F2117="",J2117=""),"",F2117-J2117)</f>
        <v/>
      </c>
      <c r="L2117" s="86">
        <f>IF(OR(F2117="",J2117="",N(J2117)=0),"",IF(F2117/J2117&lt;=cfg_Crit,"CRITICAL",IF(F2117/J2117&lt;=cfg_Low,"LOW","OK")))</f>
        <v/>
      </c>
      <c r="M2117" s="98">
        <f>IF(B2117="","",DATE(YEAR(B2117),MONTH(B2117),1))</f>
        <v/>
      </c>
      <c r="N2117" s="86">
        <f>IF(OR(B2117="",D2117=""),"","CNT-"&amp;TEXT(ROW()-5,"00000"))</f>
        <v/>
      </c>
      <c r="O2117" s="86">
        <f>IF(P2117="","",D2117&amp;"|"&amp;P2117)</f>
        <v/>
      </c>
      <c r="P2117" s="86">
        <f>IF(OR(D2117="",F2117=""),"",COUNTIFS($D$6:D2117,D2117,$F$6:F2117,"&lt;&gt;"))</f>
        <v/>
      </c>
    </row>
    <row r="2118" ht="20" customHeight="1">
      <c r="B2118" s="93" t="n"/>
      <c r="C2118" s="94">
        <f>IF(B2118="","",WEEKNUM(B2118,21))</f>
        <v/>
      </c>
      <c r="D2118" s="95" t="n"/>
      <c r="E2118" s="86">
        <f>IF(D2118="","",IFERROR(INDEX(Eng_Item,MATCH(D2118,Eng_Label,0)),"not in list"))</f>
        <v/>
      </c>
      <c r="F2118" s="96" t="n"/>
      <c r="G2118" s="87">
        <f>IF(OR(P2118="",N(P2118)&lt;=1),"",INDEX($F$6:$F$3005,MATCH(D2118&amp;"|"&amp;(P2118-1),$O$6:$O$3005,0)))</f>
        <v/>
      </c>
      <c r="H2118" s="87">
        <f>IF(G2118="","",MAX(0,G2118-F2118))</f>
        <v/>
      </c>
      <c r="I2118" s="95" t="n"/>
      <c r="J2118" s="87">
        <f>IF(D2118="","",IFERROR(INDEX(Eng_PAR,MATCH(D2118,Eng_Label,0)),""))</f>
        <v/>
      </c>
      <c r="K2118" s="97">
        <f>IF(OR(F2118="",J2118=""),"",F2118-J2118)</f>
        <v/>
      </c>
      <c r="L2118" s="86">
        <f>IF(OR(F2118="",J2118="",N(J2118)=0),"",IF(F2118/J2118&lt;=cfg_Crit,"CRITICAL",IF(F2118/J2118&lt;=cfg_Low,"LOW","OK")))</f>
        <v/>
      </c>
      <c r="M2118" s="98">
        <f>IF(B2118="","",DATE(YEAR(B2118),MONTH(B2118),1))</f>
        <v/>
      </c>
      <c r="N2118" s="86">
        <f>IF(OR(B2118="",D2118=""),"","CNT-"&amp;TEXT(ROW()-5,"00000"))</f>
        <v/>
      </c>
      <c r="O2118" s="86">
        <f>IF(P2118="","",D2118&amp;"|"&amp;P2118)</f>
        <v/>
      </c>
      <c r="P2118" s="86">
        <f>IF(OR(D2118="",F2118=""),"",COUNTIFS($D$6:D2118,D2118,$F$6:F2118,"&lt;&gt;"))</f>
        <v/>
      </c>
    </row>
    <row r="2119" ht="20" customHeight="1">
      <c r="B2119" s="93" t="n"/>
      <c r="C2119" s="94">
        <f>IF(B2119="","",WEEKNUM(B2119,21))</f>
        <v/>
      </c>
      <c r="D2119" s="95" t="n"/>
      <c r="E2119" s="86">
        <f>IF(D2119="","",IFERROR(INDEX(Eng_Item,MATCH(D2119,Eng_Label,0)),"not in list"))</f>
        <v/>
      </c>
      <c r="F2119" s="96" t="n"/>
      <c r="G2119" s="87">
        <f>IF(OR(P2119="",N(P2119)&lt;=1),"",INDEX($F$6:$F$3005,MATCH(D2119&amp;"|"&amp;(P2119-1),$O$6:$O$3005,0)))</f>
        <v/>
      </c>
      <c r="H2119" s="87">
        <f>IF(G2119="","",MAX(0,G2119-F2119))</f>
        <v/>
      </c>
      <c r="I2119" s="95" t="n"/>
      <c r="J2119" s="87">
        <f>IF(D2119="","",IFERROR(INDEX(Eng_PAR,MATCH(D2119,Eng_Label,0)),""))</f>
        <v/>
      </c>
      <c r="K2119" s="97">
        <f>IF(OR(F2119="",J2119=""),"",F2119-J2119)</f>
        <v/>
      </c>
      <c r="L2119" s="86">
        <f>IF(OR(F2119="",J2119="",N(J2119)=0),"",IF(F2119/J2119&lt;=cfg_Crit,"CRITICAL",IF(F2119/J2119&lt;=cfg_Low,"LOW","OK")))</f>
        <v/>
      </c>
      <c r="M2119" s="98">
        <f>IF(B2119="","",DATE(YEAR(B2119),MONTH(B2119),1))</f>
        <v/>
      </c>
      <c r="N2119" s="86">
        <f>IF(OR(B2119="",D2119=""),"","CNT-"&amp;TEXT(ROW()-5,"00000"))</f>
        <v/>
      </c>
      <c r="O2119" s="86">
        <f>IF(P2119="","",D2119&amp;"|"&amp;P2119)</f>
        <v/>
      </c>
      <c r="P2119" s="86">
        <f>IF(OR(D2119="",F2119=""),"",COUNTIFS($D$6:D2119,D2119,$F$6:F2119,"&lt;&gt;"))</f>
        <v/>
      </c>
    </row>
    <row r="2120" ht="20" customHeight="1">
      <c r="B2120" s="93" t="n"/>
      <c r="C2120" s="94">
        <f>IF(B2120="","",WEEKNUM(B2120,21))</f>
        <v/>
      </c>
      <c r="D2120" s="95" t="n"/>
      <c r="E2120" s="86">
        <f>IF(D2120="","",IFERROR(INDEX(Eng_Item,MATCH(D2120,Eng_Label,0)),"not in list"))</f>
        <v/>
      </c>
      <c r="F2120" s="96" t="n"/>
      <c r="G2120" s="87">
        <f>IF(OR(P2120="",N(P2120)&lt;=1),"",INDEX($F$6:$F$3005,MATCH(D2120&amp;"|"&amp;(P2120-1),$O$6:$O$3005,0)))</f>
        <v/>
      </c>
      <c r="H2120" s="87">
        <f>IF(G2120="","",MAX(0,G2120-F2120))</f>
        <v/>
      </c>
      <c r="I2120" s="95" t="n"/>
      <c r="J2120" s="87">
        <f>IF(D2120="","",IFERROR(INDEX(Eng_PAR,MATCH(D2120,Eng_Label,0)),""))</f>
        <v/>
      </c>
      <c r="K2120" s="97">
        <f>IF(OR(F2120="",J2120=""),"",F2120-J2120)</f>
        <v/>
      </c>
      <c r="L2120" s="86">
        <f>IF(OR(F2120="",J2120="",N(J2120)=0),"",IF(F2120/J2120&lt;=cfg_Crit,"CRITICAL",IF(F2120/J2120&lt;=cfg_Low,"LOW","OK")))</f>
        <v/>
      </c>
      <c r="M2120" s="98">
        <f>IF(B2120="","",DATE(YEAR(B2120),MONTH(B2120),1))</f>
        <v/>
      </c>
      <c r="N2120" s="86">
        <f>IF(OR(B2120="",D2120=""),"","CNT-"&amp;TEXT(ROW()-5,"00000"))</f>
        <v/>
      </c>
      <c r="O2120" s="86">
        <f>IF(P2120="","",D2120&amp;"|"&amp;P2120)</f>
        <v/>
      </c>
      <c r="P2120" s="86">
        <f>IF(OR(D2120="",F2120=""),"",COUNTIFS($D$6:D2120,D2120,$F$6:F2120,"&lt;&gt;"))</f>
        <v/>
      </c>
    </row>
    <row r="2121" ht="20" customHeight="1">
      <c r="B2121" s="93" t="n"/>
      <c r="C2121" s="94">
        <f>IF(B2121="","",WEEKNUM(B2121,21))</f>
        <v/>
      </c>
      <c r="D2121" s="95" t="n"/>
      <c r="E2121" s="86">
        <f>IF(D2121="","",IFERROR(INDEX(Eng_Item,MATCH(D2121,Eng_Label,0)),"not in list"))</f>
        <v/>
      </c>
      <c r="F2121" s="96" t="n"/>
      <c r="G2121" s="87">
        <f>IF(OR(P2121="",N(P2121)&lt;=1),"",INDEX($F$6:$F$3005,MATCH(D2121&amp;"|"&amp;(P2121-1),$O$6:$O$3005,0)))</f>
        <v/>
      </c>
      <c r="H2121" s="87">
        <f>IF(G2121="","",MAX(0,G2121-F2121))</f>
        <v/>
      </c>
      <c r="I2121" s="95" t="n"/>
      <c r="J2121" s="87">
        <f>IF(D2121="","",IFERROR(INDEX(Eng_PAR,MATCH(D2121,Eng_Label,0)),""))</f>
        <v/>
      </c>
      <c r="K2121" s="97">
        <f>IF(OR(F2121="",J2121=""),"",F2121-J2121)</f>
        <v/>
      </c>
      <c r="L2121" s="86">
        <f>IF(OR(F2121="",J2121="",N(J2121)=0),"",IF(F2121/J2121&lt;=cfg_Crit,"CRITICAL",IF(F2121/J2121&lt;=cfg_Low,"LOW","OK")))</f>
        <v/>
      </c>
      <c r="M2121" s="98">
        <f>IF(B2121="","",DATE(YEAR(B2121),MONTH(B2121),1))</f>
        <v/>
      </c>
      <c r="N2121" s="86">
        <f>IF(OR(B2121="",D2121=""),"","CNT-"&amp;TEXT(ROW()-5,"00000"))</f>
        <v/>
      </c>
      <c r="O2121" s="86">
        <f>IF(P2121="","",D2121&amp;"|"&amp;P2121)</f>
        <v/>
      </c>
      <c r="P2121" s="86">
        <f>IF(OR(D2121="",F2121=""),"",COUNTIFS($D$6:D2121,D2121,$F$6:F2121,"&lt;&gt;"))</f>
        <v/>
      </c>
    </row>
    <row r="2122" ht="20" customHeight="1">
      <c r="B2122" s="93" t="n"/>
      <c r="C2122" s="94">
        <f>IF(B2122="","",WEEKNUM(B2122,21))</f>
        <v/>
      </c>
      <c r="D2122" s="95" t="n"/>
      <c r="E2122" s="86">
        <f>IF(D2122="","",IFERROR(INDEX(Eng_Item,MATCH(D2122,Eng_Label,0)),"not in list"))</f>
        <v/>
      </c>
      <c r="F2122" s="96" t="n"/>
      <c r="G2122" s="87">
        <f>IF(OR(P2122="",N(P2122)&lt;=1),"",INDEX($F$6:$F$3005,MATCH(D2122&amp;"|"&amp;(P2122-1),$O$6:$O$3005,0)))</f>
        <v/>
      </c>
      <c r="H2122" s="87">
        <f>IF(G2122="","",MAX(0,G2122-F2122))</f>
        <v/>
      </c>
      <c r="I2122" s="95" t="n"/>
      <c r="J2122" s="87">
        <f>IF(D2122="","",IFERROR(INDEX(Eng_PAR,MATCH(D2122,Eng_Label,0)),""))</f>
        <v/>
      </c>
      <c r="K2122" s="97">
        <f>IF(OR(F2122="",J2122=""),"",F2122-J2122)</f>
        <v/>
      </c>
      <c r="L2122" s="86">
        <f>IF(OR(F2122="",J2122="",N(J2122)=0),"",IF(F2122/J2122&lt;=cfg_Crit,"CRITICAL",IF(F2122/J2122&lt;=cfg_Low,"LOW","OK")))</f>
        <v/>
      </c>
      <c r="M2122" s="98">
        <f>IF(B2122="","",DATE(YEAR(B2122),MONTH(B2122),1))</f>
        <v/>
      </c>
      <c r="N2122" s="86">
        <f>IF(OR(B2122="",D2122=""),"","CNT-"&amp;TEXT(ROW()-5,"00000"))</f>
        <v/>
      </c>
      <c r="O2122" s="86">
        <f>IF(P2122="","",D2122&amp;"|"&amp;P2122)</f>
        <v/>
      </c>
      <c r="P2122" s="86">
        <f>IF(OR(D2122="",F2122=""),"",COUNTIFS($D$6:D2122,D2122,$F$6:F2122,"&lt;&gt;"))</f>
        <v/>
      </c>
    </row>
    <row r="2123" ht="20" customHeight="1">
      <c r="B2123" s="93" t="n"/>
      <c r="C2123" s="94">
        <f>IF(B2123="","",WEEKNUM(B2123,21))</f>
        <v/>
      </c>
      <c r="D2123" s="95" t="n"/>
      <c r="E2123" s="86">
        <f>IF(D2123="","",IFERROR(INDEX(Eng_Item,MATCH(D2123,Eng_Label,0)),"not in list"))</f>
        <v/>
      </c>
      <c r="F2123" s="96" t="n"/>
      <c r="G2123" s="87">
        <f>IF(OR(P2123="",N(P2123)&lt;=1),"",INDEX($F$6:$F$3005,MATCH(D2123&amp;"|"&amp;(P2123-1),$O$6:$O$3005,0)))</f>
        <v/>
      </c>
      <c r="H2123" s="87">
        <f>IF(G2123="","",MAX(0,G2123-F2123))</f>
        <v/>
      </c>
      <c r="I2123" s="95" t="n"/>
      <c r="J2123" s="87">
        <f>IF(D2123="","",IFERROR(INDEX(Eng_PAR,MATCH(D2123,Eng_Label,0)),""))</f>
        <v/>
      </c>
      <c r="K2123" s="97">
        <f>IF(OR(F2123="",J2123=""),"",F2123-J2123)</f>
        <v/>
      </c>
      <c r="L2123" s="86">
        <f>IF(OR(F2123="",J2123="",N(J2123)=0),"",IF(F2123/J2123&lt;=cfg_Crit,"CRITICAL",IF(F2123/J2123&lt;=cfg_Low,"LOW","OK")))</f>
        <v/>
      </c>
      <c r="M2123" s="98">
        <f>IF(B2123="","",DATE(YEAR(B2123),MONTH(B2123),1))</f>
        <v/>
      </c>
      <c r="N2123" s="86">
        <f>IF(OR(B2123="",D2123=""),"","CNT-"&amp;TEXT(ROW()-5,"00000"))</f>
        <v/>
      </c>
      <c r="O2123" s="86">
        <f>IF(P2123="","",D2123&amp;"|"&amp;P2123)</f>
        <v/>
      </c>
      <c r="P2123" s="86">
        <f>IF(OR(D2123="",F2123=""),"",COUNTIFS($D$6:D2123,D2123,$F$6:F2123,"&lt;&gt;"))</f>
        <v/>
      </c>
    </row>
    <row r="2124" ht="20" customHeight="1">
      <c r="B2124" s="93" t="n"/>
      <c r="C2124" s="94">
        <f>IF(B2124="","",WEEKNUM(B2124,21))</f>
        <v/>
      </c>
      <c r="D2124" s="95" t="n"/>
      <c r="E2124" s="86">
        <f>IF(D2124="","",IFERROR(INDEX(Eng_Item,MATCH(D2124,Eng_Label,0)),"not in list"))</f>
        <v/>
      </c>
      <c r="F2124" s="96" t="n"/>
      <c r="G2124" s="87">
        <f>IF(OR(P2124="",N(P2124)&lt;=1),"",INDEX($F$6:$F$3005,MATCH(D2124&amp;"|"&amp;(P2124-1),$O$6:$O$3005,0)))</f>
        <v/>
      </c>
      <c r="H2124" s="87">
        <f>IF(G2124="","",MAX(0,G2124-F2124))</f>
        <v/>
      </c>
      <c r="I2124" s="95" t="n"/>
      <c r="J2124" s="87">
        <f>IF(D2124="","",IFERROR(INDEX(Eng_PAR,MATCH(D2124,Eng_Label,0)),""))</f>
        <v/>
      </c>
      <c r="K2124" s="97">
        <f>IF(OR(F2124="",J2124=""),"",F2124-J2124)</f>
        <v/>
      </c>
      <c r="L2124" s="86">
        <f>IF(OR(F2124="",J2124="",N(J2124)=0),"",IF(F2124/J2124&lt;=cfg_Crit,"CRITICAL",IF(F2124/J2124&lt;=cfg_Low,"LOW","OK")))</f>
        <v/>
      </c>
      <c r="M2124" s="98">
        <f>IF(B2124="","",DATE(YEAR(B2124),MONTH(B2124),1))</f>
        <v/>
      </c>
      <c r="N2124" s="86">
        <f>IF(OR(B2124="",D2124=""),"","CNT-"&amp;TEXT(ROW()-5,"00000"))</f>
        <v/>
      </c>
      <c r="O2124" s="86">
        <f>IF(P2124="","",D2124&amp;"|"&amp;P2124)</f>
        <v/>
      </c>
      <c r="P2124" s="86">
        <f>IF(OR(D2124="",F2124=""),"",COUNTIFS($D$6:D2124,D2124,$F$6:F2124,"&lt;&gt;"))</f>
        <v/>
      </c>
    </row>
    <row r="2125" ht="20" customHeight="1">
      <c r="B2125" s="93" t="n"/>
      <c r="C2125" s="94">
        <f>IF(B2125="","",WEEKNUM(B2125,21))</f>
        <v/>
      </c>
      <c r="D2125" s="95" t="n"/>
      <c r="E2125" s="86">
        <f>IF(D2125="","",IFERROR(INDEX(Eng_Item,MATCH(D2125,Eng_Label,0)),"not in list"))</f>
        <v/>
      </c>
      <c r="F2125" s="96" t="n"/>
      <c r="G2125" s="87">
        <f>IF(OR(P2125="",N(P2125)&lt;=1),"",INDEX($F$6:$F$3005,MATCH(D2125&amp;"|"&amp;(P2125-1),$O$6:$O$3005,0)))</f>
        <v/>
      </c>
      <c r="H2125" s="87">
        <f>IF(G2125="","",MAX(0,G2125-F2125))</f>
        <v/>
      </c>
      <c r="I2125" s="95" t="n"/>
      <c r="J2125" s="87">
        <f>IF(D2125="","",IFERROR(INDEX(Eng_PAR,MATCH(D2125,Eng_Label,0)),""))</f>
        <v/>
      </c>
      <c r="K2125" s="97">
        <f>IF(OR(F2125="",J2125=""),"",F2125-J2125)</f>
        <v/>
      </c>
      <c r="L2125" s="86">
        <f>IF(OR(F2125="",J2125="",N(J2125)=0),"",IF(F2125/J2125&lt;=cfg_Crit,"CRITICAL",IF(F2125/J2125&lt;=cfg_Low,"LOW","OK")))</f>
        <v/>
      </c>
      <c r="M2125" s="98">
        <f>IF(B2125="","",DATE(YEAR(B2125),MONTH(B2125),1))</f>
        <v/>
      </c>
      <c r="N2125" s="86">
        <f>IF(OR(B2125="",D2125=""),"","CNT-"&amp;TEXT(ROW()-5,"00000"))</f>
        <v/>
      </c>
      <c r="O2125" s="86">
        <f>IF(P2125="","",D2125&amp;"|"&amp;P2125)</f>
        <v/>
      </c>
      <c r="P2125" s="86">
        <f>IF(OR(D2125="",F2125=""),"",COUNTIFS($D$6:D2125,D2125,$F$6:F2125,"&lt;&gt;"))</f>
        <v/>
      </c>
    </row>
    <row r="2126" ht="20" customHeight="1">
      <c r="B2126" s="93" t="n"/>
      <c r="C2126" s="94">
        <f>IF(B2126="","",WEEKNUM(B2126,21))</f>
        <v/>
      </c>
      <c r="D2126" s="95" t="n"/>
      <c r="E2126" s="86">
        <f>IF(D2126="","",IFERROR(INDEX(Eng_Item,MATCH(D2126,Eng_Label,0)),"not in list"))</f>
        <v/>
      </c>
      <c r="F2126" s="96" t="n"/>
      <c r="G2126" s="87">
        <f>IF(OR(P2126="",N(P2126)&lt;=1),"",INDEX($F$6:$F$3005,MATCH(D2126&amp;"|"&amp;(P2126-1),$O$6:$O$3005,0)))</f>
        <v/>
      </c>
      <c r="H2126" s="87">
        <f>IF(G2126="","",MAX(0,G2126-F2126))</f>
        <v/>
      </c>
      <c r="I2126" s="95" t="n"/>
      <c r="J2126" s="87">
        <f>IF(D2126="","",IFERROR(INDEX(Eng_PAR,MATCH(D2126,Eng_Label,0)),""))</f>
        <v/>
      </c>
      <c r="K2126" s="97">
        <f>IF(OR(F2126="",J2126=""),"",F2126-J2126)</f>
        <v/>
      </c>
      <c r="L2126" s="86">
        <f>IF(OR(F2126="",J2126="",N(J2126)=0),"",IF(F2126/J2126&lt;=cfg_Crit,"CRITICAL",IF(F2126/J2126&lt;=cfg_Low,"LOW","OK")))</f>
        <v/>
      </c>
      <c r="M2126" s="98">
        <f>IF(B2126="","",DATE(YEAR(B2126),MONTH(B2126),1))</f>
        <v/>
      </c>
      <c r="N2126" s="86">
        <f>IF(OR(B2126="",D2126=""),"","CNT-"&amp;TEXT(ROW()-5,"00000"))</f>
        <v/>
      </c>
      <c r="O2126" s="86">
        <f>IF(P2126="","",D2126&amp;"|"&amp;P2126)</f>
        <v/>
      </c>
      <c r="P2126" s="86">
        <f>IF(OR(D2126="",F2126=""),"",COUNTIFS($D$6:D2126,D2126,$F$6:F2126,"&lt;&gt;"))</f>
        <v/>
      </c>
    </row>
    <row r="2127" ht="20" customHeight="1">
      <c r="B2127" s="93" t="n"/>
      <c r="C2127" s="94">
        <f>IF(B2127="","",WEEKNUM(B2127,21))</f>
        <v/>
      </c>
      <c r="D2127" s="95" t="n"/>
      <c r="E2127" s="86">
        <f>IF(D2127="","",IFERROR(INDEX(Eng_Item,MATCH(D2127,Eng_Label,0)),"not in list"))</f>
        <v/>
      </c>
      <c r="F2127" s="96" t="n"/>
      <c r="G2127" s="87">
        <f>IF(OR(P2127="",N(P2127)&lt;=1),"",INDEX($F$6:$F$3005,MATCH(D2127&amp;"|"&amp;(P2127-1),$O$6:$O$3005,0)))</f>
        <v/>
      </c>
      <c r="H2127" s="87">
        <f>IF(G2127="","",MAX(0,G2127-F2127))</f>
        <v/>
      </c>
      <c r="I2127" s="95" t="n"/>
      <c r="J2127" s="87">
        <f>IF(D2127="","",IFERROR(INDEX(Eng_PAR,MATCH(D2127,Eng_Label,0)),""))</f>
        <v/>
      </c>
      <c r="K2127" s="97">
        <f>IF(OR(F2127="",J2127=""),"",F2127-J2127)</f>
        <v/>
      </c>
      <c r="L2127" s="86">
        <f>IF(OR(F2127="",J2127="",N(J2127)=0),"",IF(F2127/J2127&lt;=cfg_Crit,"CRITICAL",IF(F2127/J2127&lt;=cfg_Low,"LOW","OK")))</f>
        <v/>
      </c>
      <c r="M2127" s="98">
        <f>IF(B2127="","",DATE(YEAR(B2127),MONTH(B2127),1))</f>
        <v/>
      </c>
      <c r="N2127" s="86">
        <f>IF(OR(B2127="",D2127=""),"","CNT-"&amp;TEXT(ROW()-5,"00000"))</f>
        <v/>
      </c>
      <c r="O2127" s="86">
        <f>IF(P2127="","",D2127&amp;"|"&amp;P2127)</f>
        <v/>
      </c>
      <c r="P2127" s="86">
        <f>IF(OR(D2127="",F2127=""),"",COUNTIFS($D$6:D2127,D2127,$F$6:F2127,"&lt;&gt;"))</f>
        <v/>
      </c>
    </row>
    <row r="2128" ht="20" customHeight="1">
      <c r="B2128" s="93" t="n"/>
      <c r="C2128" s="94">
        <f>IF(B2128="","",WEEKNUM(B2128,21))</f>
        <v/>
      </c>
      <c r="D2128" s="95" t="n"/>
      <c r="E2128" s="86">
        <f>IF(D2128="","",IFERROR(INDEX(Eng_Item,MATCH(D2128,Eng_Label,0)),"not in list"))</f>
        <v/>
      </c>
      <c r="F2128" s="96" t="n"/>
      <c r="G2128" s="87">
        <f>IF(OR(P2128="",N(P2128)&lt;=1),"",INDEX($F$6:$F$3005,MATCH(D2128&amp;"|"&amp;(P2128-1),$O$6:$O$3005,0)))</f>
        <v/>
      </c>
      <c r="H2128" s="87">
        <f>IF(G2128="","",MAX(0,G2128-F2128))</f>
        <v/>
      </c>
      <c r="I2128" s="95" t="n"/>
      <c r="J2128" s="87">
        <f>IF(D2128="","",IFERROR(INDEX(Eng_PAR,MATCH(D2128,Eng_Label,0)),""))</f>
        <v/>
      </c>
      <c r="K2128" s="97">
        <f>IF(OR(F2128="",J2128=""),"",F2128-J2128)</f>
        <v/>
      </c>
      <c r="L2128" s="86">
        <f>IF(OR(F2128="",J2128="",N(J2128)=0),"",IF(F2128/J2128&lt;=cfg_Crit,"CRITICAL",IF(F2128/J2128&lt;=cfg_Low,"LOW","OK")))</f>
        <v/>
      </c>
      <c r="M2128" s="98">
        <f>IF(B2128="","",DATE(YEAR(B2128),MONTH(B2128),1))</f>
        <v/>
      </c>
      <c r="N2128" s="86">
        <f>IF(OR(B2128="",D2128=""),"","CNT-"&amp;TEXT(ROW()-5,"00000"))</f>
        <v/>
      </c>
      <c r="O2128" s="86">
        <f>IF(P2128="","",D2128&amp;"|"&amp;P2128)</f>
        <v/>
      </c>
      <c r="P2128" s="86">
        <f>IF(OR(D2128="",F2128=""),"",COUNTIFS($D$6:D2128,D2128,$F$6:F2128,"&lt;&gt;"))</f>
        <v/>
      </c>
    </row>
    <row r="2129" ht="20" customHeight="1">
      <c r="B2129" s="93" t="n"/>
      <c r="C2129" s="94">
        <f>IF(B2129="","",WEEKNUM(B2129,21))</f>
        <v/>
      </c>
      <c r="D2129" s="95" t="n"/>
      <c r="E2129" s="86">
        <f>IF(D2129="","",IFERROR(INDEX(Eng_Item,MATCH(D2129,Eng_Label,0)),"not in list"))</f>
        <v/>
      </c>
      <c r="F2129" s="96" t="n"/>
      <c r="G2129" s="87">
        <f>IF(OR(P2129="",N(P2129)&lt;=1),"",INDEX($F$6:$F$3005,MATCH(D2129&amp;"|"&amp;(P2129-1),$O$6:$O$3005,0)))</f>
        <v/>
      </c>
      <c r="H2129" s="87">
        <f>IF(G2129="","",MAX(0,G2129-F2129))</f>
        <v/>
      </c>
      <c r="I2129" s="95" t="n"/>
      <c r="J2129" s="87">
        <f>IF(D2129="","",IFERROR(INDEX(Eng_PAR,MATCH(D2129,Eng_Label,0)),""))</f>
        <v/>
      </c>
      <c r="K2129" s="97">
        <f>IF(OR(F2129="",J2129=""),"",F2129-J2129)</f>
        <v/>
      </c>
      <c r="L2129" s="86">
        <f>IF(OR(F2129="",J2129="",N(J2129)=0),"",IF(F2129/J2129&lt;=cfg_Crit,"CRITICAL",IF(F2129/J2129&lt;=cfg_Low,"LOW","OK")))</f>
        <v/>
      </c>
      <c r="M2129" s="98">
        <f>IF(B2129="","",DATE(YEAR(B2129),MONTH(B2129),1))</f>
        <v/>
      </c>
      <c r="N2129" s="86">
        <f>IF(OR(B2129="",D2129=""),"","CNT-"&amp;TEXT(ROW()-5,"00000"))</f>
        <v/>
      </c>
      <c r="O2129" s="86">
        <f>IF(P2129="","",D2129&amp;"|"&amp;P2129)</f>
        <v/>
      </c>
      <c r="P2129" s="86">
        <f>IF(OR(D2129="",F2129=""),"",COUNTIFS($D$6:D2129,D2129,$F$6:F2129,"&lt;&gt;"))</f>
        <v/>
      </c>
    </row>
    <row r="2130" ht="20" customHeight="1">
      <c r="B2130" s="93" t="n"/>
      <c r="C2130" s="94">
        <f>IF(B2130="","",WEEKNUM(B2130,21))</f>
        <v/>
      </c>
      <c r="D2130" s="95" t="n"/>
      <c r="E2130" s="86">
        <f>IF(D2130="","",IFERROR(INDEX(Eng_Item,MATCH(D2130,Eng_Label,0)),"not in list"))</f>
        <v/>
      </c>
      <c r="F2130" s="96" t="n"/>
      <c r="G2130" s="87">
        <f>IF(OR(P2130="",N(P2130)&lt;=1),"",INDEX($F$6:$F$3005,MATCH(D2130&amp;"|"&amp;(P2130-1),$O$6:$O$3005,0)))</f>
        <v/>
      </c>
      <c r="H2130" s="87">
        <f>IF(G2130="","",MAX(0,G2130-F2130))</f>
        <v/>
      </c>
      <c r="I2130" s="95" t="n"/>
      <c r="J2130" s="87">
        <f>IF(D2130="","",IFERROR(INDEX(Eng_PAR,MATCH(D2130,Eng_Label,0)),""))</f>
        <v/>
      </c>
      <c r="K2130" s="97">
        <f>IF(OR(F2130="",J2130=""),"",F2130-J2130)</f>
        <v/>
      </c>
      <c r="L2130" s="86">
        <f>IF(OR(F2130="",J2130="",N(J2130)=0),"",IF(F2130/J2130&lt;=cfg_Crit,"CRITICAL",IF(F2130/J2130&lt;=cfg_Low,"LOW","OK")))</f>
        <v/>
      </c>
      <c r="M2130" s="98">
        <f>IF(B2130="","",DATE(YEAR(B2130),MONTH(B2130),1))</f>
        <v/>
      </c>
      <c r="N2130" s="86">
        <f>IF(OR(B2130="",D2130=""),"","CNT-"&amp;TEXT(ROW()-5,"00000"))</f>
        <v/>
      </c>
      <c r="O2130" s="86">
        <f>IF(P2130="","",D2130&amp;"|"&amp;P2130)</f>
        <v/>
      </c>
      <c r="P2130" s="86">
        <f>IF(OR(D2130="",F2130=""),"",COUNTIFS($D$6:D2130,D2130,$F$6:F2130,"&lt;&gt;"))</f>
        <v/>
      </c>
    </row>
    <row r="2131" ht="20" customHeight="1">
      <c r="B2131" s="93" t="n"/>
      <c r="C2131" s="94">
        <f>IF(B2131="","",WEEKNUM(B2131,21))</f>
        <v/>
      </c>
      <c r="D2131" s="95" t="n"/>
      <c r="E2131" s="86">
        <f>IF(D2131="","",IFERROR(INDEX(Eng_Item,MATCH(D2131,Eng_Label,0)),"not in list"))</f>
        <v/>
      </c>
      <c r="F2131" s="96" t="n"/>
      <c r="G2131" s="87">
        <f>IF(OR(P2131="",N(P2131)&lt;=1),"",INDEX($F$6:$F$3005,MATCH(D2131&amp;"|"&amp;(P2131-1),$O$6:$O$3005,0)))</f>
        <v/>
      </c>
      <c r="H2131" s="87">
        <f>IF(G2131="","",MAX(0,G2131-F2131))</f>
        <v/>
      </c>
      <c r="I2131" s="95" t="n"/>
      <c r="J2131" s="87">
        <f>IF(D2131="","",IFERROR(INDEX(Eng_PAR,MATCH(D2131,Eng_Label,0)),""))</f>
        <v/>
      </c>
      <c r="K2131" s="97">
        <f>IF(OR(F2131="",J2131=""),"",F2131-J2131)</f>
        <v/>
      </c>
      <c r="L2131" s="86">
        <f>IF(OR(F2131="",J2131="",N(J2131)=0),"",IF(F2131/J2131&lt;=cfg_Crit,"CRITICAL",IF(F2131/J2131&lt;=cfg_Low,"LOW","OK")))</f>
        <v/>
      </c>
      <c r="M2131" s="98">
        <f>IF(B2131="","",DATE(YEAR(B2131),MONTH(B2131),1))</f>
        <v/>
      </c>
      <c r="N2131" s="86">
        <f>IF(OR(B2131="",D2131=""),"","CNT-"&amp;TEXT(ROW()-5,"00000"))</f>
        <v/>
      </c>
      <c r="O2131" s="86">
        <f>IF(P2131="","",D2131&amp;"|"&amp;P2131)</f>
        <v/>
      </c>
      <c r="P2131" s="86">
        <f>IF(OR(D2131="",F2131=""),"",COUNTIFS($D$6:D2131,D2131,$F$6:F2131,"&lt;&gt;"))</f>
        <v/>
      </c>
    </row>
    <row r="2132" ht="20" customHeight="1">
      <c r="B2132" s="93" t="n"/>
      <c r="C2132" s="94">
        <f>IF(B2132="","",WEEKNUM(B2132,21))</f>
        <v/>
      </c>
      <c r="D2132" s="95" t="n"/>
      <c r="E2132" s="86">
        <f>IF(D2132="","",IFERROR(INDEX(Eng_Item,MATCH(D2132,Eng_Label,0)),"not in list"))</f>
        <v/>
      </c>
      <c r="F2132" s="96" t="n"/>
      <c r="G2132" s="87">
        <f>IF(OR(P2132="",N(P2132)&lt;=1),"",INDEX($F$6:$F$3005,MATCH(D2132&amp;"|"&amp;(P2132-1),$O$6:$O$3005,0)))</f>
        <v/>
      </c>
      <c r="H2132" s="87">
        <f>IF(G2132="","",MAX(0,G2132-F2132))</f>
        <v/>
      </c>
      <c r="I2132" s="95" t="n"/>
      <c r="J2132" s="87">
        <f>IF(D2132="","",IFERROR(INDEX(Eng_PAR,MATCH(D2132,Eng_Label,0)),""))</f>
        <v/>
      </c>
      <c r="K2132" s="97">
        <f>IF(OR(F2132="",J2132=""),"",F2132-J2132)</f>
        <v/>
      </c>
      <c r="L2132" s="86">
        <f>IF(OR(F2132="",J2132="",N(J2132)=0),"",IF(F2132/J2132&lt;=cfg_Crit,"CRITICAL",IF(F2132/J2132&lt;=cfg_Low,"LOW","OK")))</f>
        <v/>
      </c>
      <c r="M2132" s="98">
        <f>IF(B2132="","",DATE(YEAR(B2132),MONTH(B2132),1))</f>
        <v/>
      </c>
      <c r="N2132" s="86">
        <f>IF(OR(B2132="",D2132=""),"","CNT-"&amp;TEXT(ROW()-5,"00000"))</f>
        <v/>
      </c>
      <c r="O2132" s="86">
        <f>IF(P2132="","",D2132&amp;"|"&amp;P2132)</f>
        <v/>
      </c>
      <c r="P2132" s="86">
        <f>IF(OR(D2132="",F2132=""),"",COUNTIFS($D$6:D2132,D2132,$F$6:F2132,"&lt;&gt;"))</f>
        <v/>
      </c>
    </row>
    <row r="2133" ht="20" customHeight="1">
      <c r="B2133" s="93" t="n"/>
      <c r="C2133" s="94">
        <f>IF(B2133="","",WEEKNUM(B2133,21))</f>
        <v/>
      </c>
      <c r="D2133" s="95" t="n"/>
      <c r="E2133" s="86">
        <f>IF(D2133="","",IFERROR(INDEX(Eng_Item,MATCH(D2133,Eng_Label,0)),"not in list"))</f>
        <v/>
      </c>
      <c r="F2133" s="96" t="n"/>
      <c r="G2133" s="87">
        <f>IF(OR(P2133="",N(P2133)&lt;=1),"",INDEX($F$6:$F$3005,MATCH(D2133&amp;"|"&amp;(P2133-1),$O$6:$O$3005,0)))</f>
        <v/>
      </c>
      <c r="H2133" s="87">
        <f>IF(G2133="","",MAX(0,G2133-F2133))</f>
        <v/>
      </c>
      <c r="I2133" s="95" t="n"/>
      <c r="J2133" s="87">
        <f>IF(D2133="","",IFERROR(INDEX(Eng_PAR,MATCH(D2133,Eng_Label,0)),""))</f>
        <v/>
      </c>
      <c r="K2133" s="97">
        <f>IF(OR(F2133="",J2133=""),"",F2133-J2133)</f>
        <v/>
      </c>
      <c r="L2133" s="86">
        <f>IF(OR(F2133="",J2133="",N(J2133)=0),"",IF(F2133/J2133&lt;=cfg_Crit,"CRITICAL",IF(F2133/J2133&lt;=cfg_Low,"LOW","OK")))</f>
        <v/>
      </c>
      <c r="M2133" s="98">
        <f>IF(B2133="","",DATE(YEAR(B2133),MONTH(B2133),1))</f>
        <v/>
      </c>
      <c r="N2133" s="86">
        <f>IF(OR(B2133="",D2133=""),"","CNT-"&amp;TEXT(ROW()-5,"00000"))</f>
        <v/>
      </c>
      <c r="O2133" s="86">
        <f>IF(P2133="","",D2133&amp;"|"&amp;P2133)</f>
        <v/>
      </c>
      <c r="P2133" s="86">
        <f>IF(OR(D2133="",F2133=""),"",COUNTIFS($D$6:D2133,D2133,$F$6:F2133,"&lt;&gt;"))</f>
        <v/>
      </c>
    </row>
    <row r="2134" ht="20" customHeight="1">
      <c r="B2134" s="93" t="n"/>
      <c r="C2134" s="94">
        <f>IF(B2134="","",WEEKNUM(B2134,21))</f>
        <v/>
      </c>
      <c r="D2134" s="95" t="n"/>
      <c r="E2134" s="86">
        <f>IF(D2134="","",IFERROR(INDEX(Eng_Item,MATCH(D2134,Eng_Label,0)),"not in list"))</f>
        <v/>
      </c>
      <c r="F2134" s="96" t="n"/>
      <c r="G2134" s="87">
        <f>IF(OR(P2134="",N(P2134)&lt;=1),"",INDEX($F$6:$F$3005,MATCH(D2134&amp;"|"&amp;(P2134-1),$O$6:$O$3005,0)))</f>
        <v/>
      </c>
      <c r="H2134" s="87">
        <f>IF(G2134="","",MAX(0,G2134-F2134))</f>
        <v/>
      </c>
      <c r="I2134" s="95" t="n"/>
      <c r="J2134" s="87">
        <f>IF(D2134="","",IFERROR(INDEX(Eng_PAR,MATCH(D2134,Eng_Label,0)),""))</f>
        <v/>
      </c>
      <c r="K2134" s="97">
        <f>IF(OR(F2134="",J2134=""),"",F2134-J2134)</f>
        <v/>
      </c>
      <c r="L2134" s="86">
        <f>IF(OR(F2134="",J2134="",N(J2134)=0),"",IF(F2134/J2134&lt;=cfg_Crit,"CRITICAL",IF(F2134/J2134&lt;=cfg_Low,"LOW","OK")))</f>
        <v/>
      </c>
      <c r="M2134" s="98">
        <f>IF(B2134="","",DATE(YEAR(B2134),MONTH(B2134),1))</f>
        <v/>
      </c>
      <c r="N2134" s="86">
        <f>IF(OR(B2134="",D2134=""),"","CNT-"&amp;TEXT(ROW()-5,"00000"))</f>
        <v/>
      </c>
      <c r="O2134" s="86">
        <f>IF(P2134="","",D2134&amp;"|"&amp;P2134)</f>
        <v/>
      </c>
      <c r="P2134" s="86">
        <f>IF(OR(D2134="",F2134=""),"",COUNTIFS($D$6:D2134,D2134,$F$6:F2134,"&lt;&gt;"))</f>
        <v/>
      </c>
    </row>
    <row r="2135" ht="20" customHeight="1">
      <c r="B2135" s="93" t="n"/>
      <c r="C2135" s="94">
        <f>IF(B2135="","",WEEKNUM(B2135,21))</f>
        <v/>
      </c>
      <c r="D2135" s="95" t="n"/>
      <c r="E2135" s="86">
        <f>IF(D2135="","",IFERROR(INDEX(Eng_Item,MATCH(D2135,Eng_Label,0)),"not in list"))</f>
        <v/>
      </c>
      <c r="F2135" s="96" t="n"/>
      <c r="G2135" s="87">
        <f>IF(OR(P2135="",N(P2135)&lt;=1),"",INDEX($F$6:$F$3005,MATCH(D2135&amp;"|"&amp;(P2135-1),$O$6:$O$3005,0)))</f>
        <v/>
      </c>
      <c r="H2135" s="87">
        <f>IF(G2135="","",MAX(0,G2135-F2135))</f>
        <v/>
      </c>
      <c r="I2135" s="95" t="n"/>
      <c r="J2135" s="87">
        <f>IF(D2135="","",IFERROR(INDEX(Eng_PAR,MATCH(D2135,Eng_Label,0)),""))</f>
        <v/>
      </c>
      <c r="K2135" s="97">
        <f>IF(OR(F2135="",J2135=""),"",F2135-J2135)</f>
        <v/>
      </c>
      <c r="L2135" s="86">
        <f>IF(OR(F2135="",J2135="",N(J2135)=0),"",IF(F2135/J2135&lt;=cfg_Crit,"CRITICAL",IF(F2135/J2135&lt;=cfg_Low,"LOW","OK")))</f>
        <v/>
      </c>
      <c r="M2135" s="98">
        <f>IF(B2135="","",DATE(YEAR(B2135),MONTH(B2135),1))</f>
        <v/>
      </c>
      <c r="N2135" s="86">
        <f>IF(OR(B2135="",D2135=""),"","CNT-"&amp;TEXT(ROW()-5,"00000"))</f>
        <v/>
      </c>
      <c r="O2135" s="86">
        <f>IF(P2135="","",D2135&amp;"|"&amp;P2135)</f>
        <v/>
      </c>
      <c r="P2135" s="86">
        <f>IF(OR(D2135="",F2135=""),"",COUNTIFS($D$6:D2135,D2135,$F$6:F2135,"&lt;&gt;"))</f>
        <v/>
      </c>
    </row>
    <row r="2136" ht="20" customHeight="1">
      <c r="B2136" s="93" t="n"/>
      <c r="C2136" s="94">
        <f>IF(B2136="","",WEEKNUM(B2136,21))</f>
        <v/>
      </c>
      <c r="D2136" s="95" t="n"/>
      <c r="E2136" s="86">
        <f>IF(D2136="","",IFERROR(INDEX(Eng_Item,MATCH(D2136,Eng_Label,0)),"not in list"))</f>
        <v/>
      </c>
      <c r="F2136" s="96" t="n"/>
      <c r="G2136" s="87">
        <f>IF(OR(P2136="",N(P2136)&lt;=1),"",INDEX($F$6:$F$3005,MATCH(D2136&amp;"|"&amp;(P2136-1),$O$6:$O$3005,0)))</f>
        <v/>
      </c>
      <c r="H2136" s="87">
        <f>IF(G2136="","",MAX(0,G2136-F2136))</f>
        <v/>
      </c>
      <c r="I2136" s="95" t="n"/>
      <c r="J2136" s="87">
        <f>IF(D2136="","",IFERROR(INDEX(Eng_PAR,MATCH(D2136,Eng_Label,0)),""))</f>
        <v/>
      </c>
      <c r="K2136" s="97">
        <f>IF(OR(F2136="",J2136=""),"",F2136-J2136)</f>
        <v/>
      </c>
      <c r="L2136" s="86">
        <f>IF(OR(F2136="",J2136="",N(J2136)=0),"",IF(F2136/J2136&lt;=cfg_Crit,"CRITICAL",IF(F2136/J2136&lt;=cfg_Low,"LOW","OK")))</f>
        <v/>
      </c>
      <c r="M2136" s="98">
        <f>IF(B2136="","",DATE(YEAR(B2136),MONTH(B2136),1))</f>
        <v/>
      </c>
      <c r="N2136" s="86">
        <f>IF(OR(B2136="",D2136=""),"","CNT-"&amp;TEXT(ROW()-5,"00000"))</f>
        <v/>
      </c>
      <c r="O2136" s="86">
        <f>IF(P2136="","",D2136&amp;"|"&amp;P2136)</f>
        <v/>
      </c>
      <c r="P2136" s="86">
        <f>IF(OR(D2136="",F2136=""),"",COUNTIFS($D$6:D2136,D2136,$F$6:F2136,"&lt;&gt;"))</f>
        <v/>
      </c>
    </row>
    <row r="2137" ht="20" customHeight="1">
      <c r="B2137" s="93" t="n"/>
      <c r="C2137" s="94">
        <f>IF(B2137="","",WEEKNUM(B2137,21))</f>
        <v/>
      </c>
      <c r="D2137" s="95" t="n"/>
      <c r="E2137" s="86">
        <f>IF(D2137="","",IFERROR(INDEX(Eng_Item,MATCH(D2137,Eng_Label,0)),"not in list"))</f>
        <v/>
      </c>
      <c r="F2137" s="96" t="n"/>
      <c r="G2137" s="87">
        <f>IF(OR(P2137="",N(P2137)&lt;=1),"",INDEX($F$6:$F$3005,MATCH(D2137&amp;"|"&amp;(P2137-1),$O$6:$O$3005,0)))</f>
        <v/>
      </c>
      <c r="H2137" s="87">
        <f>IF(G2137="","",MAX(0,G2137-F2137))</f>
        <v/>
      </c>
      <c r="I2137" s="95" t="n"/>
      <c r="J2137" s="87">
        <f>IF(D2137="","",IFERROR(INDEX(Eng_PAR,MATCH(D2137,Eng_Label,0)),""))</f>
        <v/>
      </c>
      <c r="K2137" s="97">
        <f>IF(OR(F2137="",J2137=""),"",F2137-J2137)</f>
        <v/>
      </c>
      <c r="L2137" s="86">
        <f>IF(OR(F2137="",J2137="",N(J2137)=0),"",IF(F2137/J2137&lt;=cfg_Crit,"CRITICAL",IF(F2137/J2137&lt;=cfg_Low,"LOW","OK")))</f>
        <v/>
      </c>
      <c r="M2137" s="98">
        <f>IF(B2137="","",DATE(YEAR(B2137),MONTH(B2137),1))</f>
        <v/>
      </c>
      <c r="N2137" s="86">
        <f>IF(OR(B2137="",D2137=""),"","CNT-"&amp;TEXT(ROW()-5,"00000"))</f>
        <v/>
      </c>
      <c r="O2137" s="86">
        <f>IF(P2137="","",D2137&amp;"|"&amp;P2137)</f>
        <v/>
      </c>
      <c r="P2137" s="86">
        <f>IF(OR(D2137="",F2137=""),"",COUNTIFS($D$6:D2137,D2137,$F$6:F2137,"&lt;&gt;"))</f>
        <v/>
      </c>
    </row>
    <row r="2138" ht="20" customHeight="1">
      <c r="B2138" s="93" t="n"/>
      <c r="C2138" s="94">
        <f>IF(B2138="","",WEEKNUM(B2138,21))</f>
        <v/>
      </c>
      <c r="D2138" s="95" t="n"/>
      <c r="E2138" s="86">
        <f>IF(D2138="","",IFERROR(INDEX(Eng_Item,MATCH(D2138,Eng_Label,0)),"not in list"))</f>
        <v/>
      </c>
      <c r="F2138" s="96" t="n"/>
      <c r="G2138" s="87">
        <f>IF(OR(P2138="",N(P2138)&lt;=1),"",INDEX($F$6:$F$3005,MATCH(D2138&amp;"|"&amp;(P2138-1),$O$6:$O$3005,0)))</f>
        <v/>
      </c>
      <c r="H2138" s="87">
        <f>IF(G2138="","",MAX(0,G2138-F2138))</f>
        <v/>
      </c>
      <c r="I2138" s="95" t="n"/>
      <c r="J2138" s="87">
        <f>IF(D2138="","",IFERROR(INDEX(Eng_PAR,MATCH(D2138,Eng_Label,0)),""))</f>
        <v/>
      </c>
      <c r="K2138" s="97">
        <f>IF(OR(F2138="",J2138=""),"",F2138-J2138)</f>
        <v/>
      </c>
      <c r="L2138" s="86">
        <f>IF(OR(F2138="",J2138="",N(J2138)=0),"",IF(F2138/J2138&lt;=cfg_Crit,"CRITICAL",IF(F2138/J2138&lt;=cfg_Low,"LOW","OK")))</f>
        <v/>
      </c>
      <c r="M2138" s="98">
        <f>IF(B2138="","",DATE(YEAR(B2138),MONTH(B2138),1))</f>
        <v/>
      </c>
      <c r="N2138" s="86">
        <f>IF(OR(B2138="",D2138=""),"","CNT-"&amp;TEXT(ROW()-5,"00000"))</f>
        <v/>
      </c>
      <c r="O2138" s="86">
        <f>IF(P2138="","",D2138&amp;"|"&amp;P2138)</f>
        <v/>
      </c>
      <c r="P2138" s="86">
        <f>IF(OR(D2138="",F2138=""),"",COUNTIFS($D$6:D2138,D2138,$F$6:F2138,"&lt;&gt;"))</f>
        <v/>
      </c>
    </row>
    <row r="2139" ht="20" customHeight="1">
      <c r="B2139" s="93" t="n"/>
      <c r="C2139" s="94">
        <f>IF(B2139="","",WEEKNUM(B2139,21))</f>
        <v/>
      </c>
      <c r="D2139" s="95" t="n"/>
      <c r="E2139" s="86">
        <f>IF(D2139="","",IFERROR(INDEX(Eng_Item,MATCH(D2139,Eng_Label,0)),"not in list"))</f>
        <v/>
      </c>
      <c r="F2139" s="96" t="n"/>
      <c r="G2139" s="87">
        <f>IF(OR(P2139="",N(P2139)&lt;=1),"",INDEX($F$6:$F$3005,MATCH(D2139&amp;"|"&amp;(P2139-1),$O$6:$O$3005,0)))</f>
        <v/>
      </c>
      <c r="H2139" s="87">
        <f>IF(G2139="","",MAX(0,G2139-F2139))</f>
        <v/>
      </c>
      <c r="I2139" s="95" t="n"/>
      <c r="J2139" s="87">
        <f>IF(D2139="","",IFERROR(INDEX(Eng_PAR,MATCH(D2139,Eng_Label,0)),""))</f>
        <v/>
      </c>
      <c r="K2139" s="97">
        <f>IF(OR(F2139="",J2139=""),"",F2139-J2139)</f>
        <v/>
      </c>
      <c r="L2139" s="86">
        <f>IF(OR(F2139="",J2139="",N(J2139)=0),"",IF(F2139/J2139&lt;=cfg_Crit,"CRITICAL",IF(F2139/J2139&lt;=cfg_Low,"LOW","OK")))</f>
        <v/>
      </c>
      <c r="M2139" s="98">
        <f>IF(B2139="","",DATE(YEAR(B2139),MONTH(B2139),1))</f>
        <v/>
      </c>
      <c r="N2139" s="86">
        <f>IF(OR(B2139="",D2139=""),"","CNT-"&amp;TEXT(ROW()-5,"00000"))</f>
        <v/>
      </c>
      <c r="O2139" s="86">
        <f>IF(P2139="","",D2139&amp;"|"&amp;P2139)</f>
        <v/>
      </c>
      <c r="P2139" s="86">
        <f>IF(OR(D2139="",F2139=""),"",COUNTIFS($D$6:D2139,D2139,$F$6:F2139,"&lt;&gt;"))</f>
        <v/>
      </c>
    </row>
    <row r="2140" ht="20" customHeight="1">
      <c r="B2140" s="93" t="n"/>
      <c r="C2140" s="94">
        <f>IF(B2140="","",WEEKNUM(B2140,21))</f>
        <v/>
      </c>
      <c r="D2140" s="95" t="n"/>
      <c r="E2140" s="86">
        <f>IF(D2140="","",IFERROR(INDEX(Eng_Item,MATCH(D2140,Eng_Label,0)),"not in list"))</f>
        <v/>
      </c>
      <c r="F2140" s="96" t="n"/>
      <c r="G2140" s="87">
        <f>IF(OR(P2140="",N(P2140)&lt;=1),"",INDEX($F$6:$F$3005,MATCH(D2140&amp;"|"&amp;(P2140-1),$O$6:$O$3005,0)))</f>
        <v/>
      </c>
      <c r="H2140" s="87">
        <f>IF(G2140="","",MAX(0,G2140-F2140))</f>
        <v/>
      </c>
      <c r="I2140" s="95" t="n"/>
      <c r="J2140" s="87">
        <f>IF(D2140="","",IFERROR(INDEX(Eng_PAR,MATCH(D2140,Eng_Label,0)),""))</f>
        <v/>
      </c>
      <c r="K2140" s="97">
        <f>IF(OR(F2140="",J2140=""),"",F2140-J2140)</f>
        <v/>
      </c>
      <c r="L2140" s="86">
        <f>IF(OR(F2140="",J2140="",N(J2140)=0),"",IF(F2140/J2140&lt;=cfg_Crit,"CRITICAL",IF(F2140/J2140&lt;=cfg_Low,"LOW","OK")))</f>
        <v/>
      </c>
      <c r="M2140" s="98">
        <f>IF(B2140="","",DATE(YEAR(B2140),MONTH(B2140),1))</f>
        <v/>
      </c>
      <c r="N2140" s="86">
        <f>IF(OR(B2140="",D2140=""),"","CNT-"&amp;TEXT(ROW()-5,"00000"))</f>
        <v/>
      </c>
      <c r="O2140" s="86">
        <f>IF(P2140="","",D2140&amp;"|"&amp;P2140)</f>
        <v/>
      </c>
      <c r="P2140" s="86">
        <f>IF(OR(D2140="",F2140=""),"",COUNTIFS($D$6:D2140,D2140,$F$6:F2140,"&lt;&gt;"))</f>
        <v/>
      </c>
    </row>
    <row r="2141" ht="20" customHeight="1">
      <c r="B2141" s="93" t="n"/>
      <c r="C2141" s="94">
        <f>IF(B2141="","",WEEKNUM(B2141,21))</f>
        <v/>
      </c>
      <c r="D2141" s="95" t="n"/>
      <c r="E2141" s="86">
        <f>IF(D2141="","",IFERROR(INDEX(Eng_Item,MATCH(D2141,Eng_Label,0)),"not in list"))</f>
        <v/>
      </c>
      <c r="F2141" s="96" t="n"/>
      <c r="G2141" s="87">
        <f>IF(OR(P2141="",N(P2141)&lt;=1),"",INDEX($F$6:$F$3005,MATCH(D2141&amp;"|"&amp;(P2141-1),$O$6:$O$3005,0)))</f>
        <v/>
      </c>
      <c r="H2141" s="87">
        <f>IF(G2141="","",MAX(0,G2141-F2141))</f>
        <v/>
      </c>
      <c r="I2141" s="95" t="n"/>
      <c r="J2141" s="87">
        <f>IF(D2141="","",IFERROR(INDEX(Eng_PAR,MATCH(D2141,Eng_Label,0)),""))</f>
        <v/>
      </c>
      <c r="K2141" s="97">
        <f>IF(OR(F2141="",J2141=""),"",F2141-J2141)</f>
        <v/>
      </c>
      <c r="L2141" s="86">
        <f>IF(OR(F2141="",J2141="",N(J2141)=0),"",IF(F2141/J2141&lt;=cfg_Crit,"CRITICAL",IF(F2141/J2141&lt;=cfg_Low,"LOW","OK")))</f>
        <v/>
      </c>
      <c r="M2141" s="98">
        <f>IF(B2141="","",DATE(YEAR(B2141),MONTH(B2141),1))</f>
        <v/>
      </c>
      <c r="N2141" s="86">
        <f>IF(OR(B2141="",D2141=""),"","CNT-"&amp;TEXT(ROW()-5,"00000"))</f>
        <v/>
      </c>
      <c r="O2141" s="86">
        <f>IF(P2141="","",D2141&amp;"|"&amp;P2141)</f>
        <v/>
      </c>
      <c r="P2141" s="86">
        <f>IF(OR(D2141="",F2141=""),"",COUNTIFS($D$6:D2141,D2141,$F$6:F2141,"&lt;&gt;"))</f>
        <v/>
      </c>
    </row>
    <row r="2142" ht="20" customHeight="1">
      <c r="B2142" s="93" t="n"/>
      <c r="C2142" s="94">
        <f>IF(B2142="","",WEEKNUM(B2142,21))</f>
        <v/>
      </c>
      <c r="D2142" s="95" t="n"/>
      <c r="E2142" s="86">
        <f>IF(D2142="","",IFERROR(INDEX(Eng_Item,MATCH(D2142,Eng_Label,0)),"not in list"))</f>
        <v/>
      </c>
      <c r="F2142" s="96" t="n"/>
      <c r="G2142" s="87">
        <f>IF(OR(P2142="",N(P2142)&lt;=1),"",INDEX($F$6:$F$3005,MATCH(D2142&amp;"|"&amp;(P2142-1),$O$6:$O$3005,0)))</f>
        <v/>
      </c>
      <c r="H2142" s="87">
        <f>IF(G2142="","",MAX(0,G2142-F2142))</f>
        <v/>
      </c>
      <c r="I2142" s="95" t="n"/>
      <c r="J2142" s="87">
        <f>IF(D2142="","",IFERROR(INDEX(Eng_PAR,MATCH(D2142,Eng_Label,0)),""))</f>
        <v/>
      </c>
      <c r="K2142" s="97">
        <f>IF(OR(F2142="",J2142=""),"",F2142-J2142)</f>
        <v/>
      </c>
      <c r="L2142" s="86">
        <f>IF(OR(F2142="",J2142="",N(J2142)=0),"",IF(F2142/J2142&lt;=cfg_Crit,"CRITICAL",IF(F2142/J2142&lt;=cfg_Low,"LOW","OK")))</f>
        <v/>
      </c>
      <c r="M2142" s="98">
        <f>IF(B2142="","",DATE(YEAR(B2142),MONTH(B2142),1))</f>
        <v/>
      </c>
      <c r="N2142" s="86">
        <f>IF(OR(B2142="",D2142=""),"","CNT-"&amp;TEXT(ROW()-5,"00000"))</f>
        <v/>
      </c>
      <c r="O2142" s="86">
        <f>IF(P2142="","",D2142&amp;"|"&amp;P2142)</f>
        <v/>
      </c>
      <c r="P2142" s="86">
        <f>IF(OR(D2142="",F2142=""),"",COUNTIFS($D$6:D2142,D2142,$F$6:F2142,"&lt;&gt;"))</f>
        <v/>
      </c>
    </row>
    <row r="2143" ht="20" customHeight="1">
      <c r="B2143" s="93" t="n"/>
      <c r="C2143" s="94">
        <f>IF(B2143="","",WEEKNUM(B2143,21))</f>
        <v/>
      </c>
      <c r="D2143" s="95" t="n"/>
      <c r="E2143" s="86">
        <f>IF(D2143="","",IFERROR(INDEX(Eng_Item,MATCH(D2143,Eng_Label,0)),"not in list"))</f>
        <v/>
      </c>
      <c r="F2143" s="96" t="n"/>
      <c r="G2143" s="87">
        <f>IF(OR(P2143="",N(P2143)&lt;=1),"",INDEX($F$6:$F$3005,MATCH(D2143&amp;"|"&amp;(P2143-1),$O$6:$O$3005,0)))</f>
        <v/>
      </c>
      <c r="H2143" s="87">
        <f>IF(G2143="","",MAX(0,G2143-F2143))</f>
        <v/>
      </c>
      <c r="I2143" s="95" t="n"/>
      <c r="J2143" s="87">
        <f>IF(D2143="","",IFERROR(INDEX(Eng_PAR,MATCH(D2143,Eng_Label,0)),""))</f>
        <v/>
      </c>
      <c r="K2143" s="97">
        <f>IF(OR(F2143="",J2143=""),"",F2143-J2143)</f>
        <v/>
      </c>
      <c r="L2143" s="86">
        <f>IF(OR(F2143="",J2143="",N(J2143)=0),"",IF(F2143/J2143&lt;=cfg_Crit,"CRITICAL",IF(F2143/J2143&lt;=cfg_Low,"LOW","OK")))</f>
        <v/>
      </c>
      <c r="M2143" s="98">
        <f>IF(B2143="","",DATE(YEAR(B2143),MONTH(B2143),1))</f>
        <v/>
      </c>
      <c r="N2143" s="86">
        <f>IF(OR(B2143="",D2143=""),"","CNT-"&amp;TEXT(ROW()-5,"00000"))</f>
        <v/>
      </c>
      <c r="O2143" s="86">
        <f>IF(P2143="","",D2143&amp;"|"&amp;P2143)</f>
        <v/>
      </c>
      <c r="P2143" s="86">
        <f>IF(OR(D2143="",F2143=""),"",COUNTIFS($D$6:D2143,D2143,$F$6:F2143,"&lt;&gt;"))</f>
        <v/>
      </c>
    </row>
    <row r="2144" ht="20" customHeight="1">
      <c r="B2144" s="93" t="n"/>
      <c r="C2144" s="94">
        <f>IF(B2144="","",WEEKNUM(B2144,21))</f>
        <v/>
      </c>
      <c r="D2144" s="95" t="n"/>
      <c r="E2144" s="86">
        <f>IF(D2144="","",IFERROR(INDEX(Eng_Item,MATCH(D2144,Eng_Label,0)),"not in list"))</f>
        <v/>
      </c>
      <c r="F2144" s="96" t="n"/>
      <c r="G2144" s="87">
        <f>IF(OR(P2144="",N(P2144)&lt;=1),"",INDEX($F$6:$F$3005,MATCH(D2144&amp;"|"&amp;(P2144-1),$O$6:$O$3005,0)))</f>
        <v/>
      </c>
      <c r="H2144" s="87">
        <f>IF(G2144="","",MAX(0,G2144-F2144))</f>
        <v/>
      </c>
      <c r="I2144" s="95" t="n"/>
      <c r="J2144" s="87">
        <f>IF(D2144="","",IFERROR(INDEX(Eng_PAR,MATCH(D2144,Eng_Label,0)),""))</f>
        <v/>
      </c>
      <c r="K2144" s="97">
        <f>IF(OR(F2144="",J2144=""),"",F2144-J2144)</f>
        <v/>
      </c>
      <c r="L2144" s="86">
        <f>IF(OR(F2144="",J2144="",N(J2144)=0),"",IF(F2144/J2144&lt;=cfg_Crit,"CRITICAL",IF(F2144/J2144&lt;=cfg_Low,"LOW","OK")))</f>
        <v/>
      </c>
      <c r="M2144" s="98">
        <f>IF(B2144="","",DATE(YEAR(B2144),MONTH(B2144),1))</f>
        <v/>
      </c>
      <c r="N2144" s="86">
        <f>IF(OR(B2144="",D2144=""),"","CNT-"&amp;TEXT(ROW()-5,"00000"))</f>
        <v/>
      </c>
      <c r="O2144" s="86">
        <f>IF(P2144="","",D2144&amp;"|"&amp;P2144)</f>
        <v/>
      </c>
      <c r="P2144" s="86">
        <f>IF(OR(D2144="",F2144=""),"",COUNTIFS($D$6:D2144,D2144,$F$6:F2144,"&lt;&gt;"))</f>
        <v/>
      </c>
    </row>
    <row r="2145" ht="20" customHeight="1">
      <c r="B2145" s="93" t="n"/>
      <c r="C2145" s="94">
        <f>IF(B2145="","",WEEKNUM(B2145,21))</f>
        <v/>
      </c>
      <c r="D2145" s="95" t="n"/>
      <c r="E2145" s="86">
        <f>IF(D2145="","",IFERROR(INDEX(Eng_Item,MATCH(D2145,Eng_Label,0)),"not in list"))</f>
        <v/>
      </c>
      <c r="F2145" s="96" t="n"/>
      <c r="G2145" s="87">
        <f>IF(OR(P2145="",N(P2145)&lt;=1),"",INDEX($F$6:$F$3005,MATCH(D2145&amp;"|"&amp;(P2145-1),$O$6:$O$3005,0)))</f>
        <v/>
      </c>
      <c r="H2145" s="87">
        <f>IF(G2145="","",MAX(0,G2145-F2145))</f>
        <v/>
      </c>
      <c r="I2145" s="95" t="n"/>
      <c r="J2145" s="87">
        <f>IF(D2145="","",IFERROR(INDEX(Eng_PAR,MATCH(D2145,Eng_Label,0)),""))</f>
        <v/>
      </c>
      <c r="K2145" s="97">
        <f>IF(OR(F2145="",J2145=""),"",F2145-J2145)</f>
        <v/>
      </c>
      <c r="L2145" s="86">
        <f>IF(OR(F2145="",J2145="",N(J2145)=0),"",IF(F2145/J2145&lt;=cfg_Crit,"CRITICAL",IF(F2145/J2145&lt;=cfg_Low,"LOW","OK")))</f>
        <v/>
      </c>
      <c r="M2145" s="98">
        <f>IF(B2145="","",DATE(YEAR(B2145),MONTH(B2145),1))</f>
        <v/>
      </c>
      <c r="N2145" s="86">
        <f>IF(OR(B2145="",D2145=""),"","CNT-"&amp;TEXT(ROW()-5,"00000"))</f>
        <v/>
      </c>
      <c r="O2145" s="86">
        <f>IF(P2145="","",D2145&amp;"|"&amp;P2145)</f>
        <v/>
      </c>
      <c r="P2145" s="86">
        <f>IF(OR(D2145="",F2145=""),"",COUNTIFS($D$6:D2145,D2145,$F$6:F2145,"&lt;&gt;"))</f>
        <v/>
      </c>
    </row>
    <row r="2146" ht="20" customHeight="1">
      <c r="B2146" s="93" t="n"/>
      <c r="C2146" s="94">
        <f>IF(B2146="","",WEEKNUM(B2146,21))</f>
        <v/>
      </c>
      <c r="D2146" s="95" t="n"/>
      <c r="E2146" s="86">
        <f>IF(D2146="","",IFERROR(INDEX(Eng_Item,MATCH(D2146,Eng_Label,0)),"not in list"))</f>
        <v/>
      </c>
      <c r="F2146" s="96" t="n"/>
      <c r="G2146" s="87">
        <f>IF(OR(P2146="",N(P2146)&lt;=1),"",INDEX($F$6:$F$3005,MATCH(D2146&amp;"|"&amp;(P2146-1),$O$6:$O$3005,0)))</f>
        <v/>
      </c>
      <c r="H2146" s="87">
        <f>IF(G2146="","",MAX(0,G2146-F2146))</f>
        <v/>
      </c>
      <c r="I2146" s="95" t="n"/>
      <c r="J2146" s="87">
        <f>IF(D2146="","",IFERROR(INDEX(Eng_PAR,MATCH(D2146,Eng_Label,0)),""))</f>
        <v/>
      </c>
      <c r="K2146" s="97">
        <f>IF(OR(F2146="",J2146=""),"",F2146-J2146)</f>
        <v/>
      </c>
      <c r="L2146" s="86">
        <f>IF(OR(F2146="",J2146="",N(J2146)=0),"",IF(F2146/J2146&lt;=cfg_Crit,"CRITICAL",IF(F2146/J2146&lt;=cfg_Low,"LOW","OK")))</f>
        <v/>
      </c>
      <c r="M2146" s="98">
        <f>IF(B2146="","",DATE(YEAR(B2146),MONTH(B2146),1))</f>
        <v/>
      </c>
      <c r="N2146" s="86">
        <f>IF(OR(B2146="",D2146=""),"","CNT-"&amp;TEXT(ROW()-5,"00000"))</f>
        <v/>
      </c>
      <c r="O2146" s="86">
        <f>IF(P2146="","",D2146&amp;"|"&amp;P2146)</f>
        <v/>
      </c>
      <c r="P2146" s="86">
        <f>IF(OR(D2146="",F2146=""),"",COUNTIFS($D$6:D2146,D2146,$F$6:F2146,"&lt;&gt;"))</f>
        <v/>
      </c>
    </row>
    <row r="2147" ht="20" customHeight="1">
      <c r="B2147" s="93" t="n"/>
      <c r="C2147" s="94">
        <f>IF(B2147="","",WEEKNUM(B2147,21))</f>
        <v/>
      </c>
      <c r="D2147" s="95" t="n"/>
      <c r="E2147" s="86">
        <f>IF(D2147="","",IFERROR(INDEX(Eng_Item,MATCH(D2147,Eng_Label,0)),"not in list"))</f>
        <v/>
      </c>
      <c r="F2147" s="96" t="n"/>
      <c r="G2147" s="87">
        <f>IF(OR(P2147="",N(P2147)&lt;=1),"",INDEX($F$6:$F$3005,MATCH(D2147&amp;"|"&amp;(P2147-1),$O$6:$O$3005,0)))</f>
        <v/>
      </c>
      <c r="H2147" s="87">
        <f>IF(G2147="","",MAX(0,G2147-F2147))</f>
        <v/>
      </c>
      <c r="I2147" s="95" t="n"/>
      <c r="J2147" s="87">
        <f>IF(D2147="","",IFERROR(INDEX(Eng_PAR,MATCH(D2147,Eng_Label,0)),""))</f>
        <v/>
      </c>
      <c r="K2147" s="97">
        <f>IF(OR(F2147="",J2147=""),"",F2147-J2147)</f>
        <v/>
      </c>
      <c r="L2147" s="86">
        <f>IF(OR(F2147="",J2147="",N(J2147)=0),"",IF(F2147/J2147&lt;=cfg_Crit,"CRITICAL",IF(F2147/J2147&lt;=cfg_Low,"LOW","OK")))</f>
        <v/>
      </c>
      <c r="M2147" s="98">
        <f>IF(B2147="","",DATE(YEAR(B2147),MONTH(B2147),1))</f>
        <v/>
      </c>
      <c r="N2147" s="86">
        <f>IF(OR(B2147="",D2147=""),"","CNT-"&amp;TEXT(ROW()-5,"00000"))</f>
        <v/>
      </c>
      <c r="O2147" s="86">
        <f>IF(P2147="","",D2147&amp;"|"&amp;P2147)</f>
        <v/>
      </c>
      <c r="P2147" s="86">
        <f>IF(OR(D2147="",F2147=""),"",COUNTIFS($D$6:D2147,D2147,$F$6:F2147,"&lt;&gt;"))</f>
        <v/>
      </c>
    </row>
    <row r="2148" ht="20" customHeight="1">
      <c r="B2148" s="93" t="n"/>
      <c r="C2148" s="94">
        <f>IF(B2148="","",WEEKNUM(B2148,21))</f>
        <v/>
      </c>
      <c r="D2148" s="95" t="n"/>
      <c r="E2148" s="86">
        <f>IF(D2148="","",IFERROR(INDEX(Eng_Item,MATCH(D2148,Eng_Label,0)),"not in list"))</f>
        <v/>
      </c>
      <c r="F2148" s="96" t="n"/>
      <c r="G2148" s="87">
        <f>IF(OR(P2148="",N(P2148)&lt;=1),"",INDEX($F$6:$F$3005,MATCH(D2148&amp;"|"&amp;(P2148-1),$O$6:$O$3005,0)))</f>
        <v/>
      </c>
      <c r="H2148" s="87">
        <f>IF(G2148="","",MAX(0,G2148-F2148))</f>
        <v/>
      </c>
      <c r="I2148" s="95" t="n"/>
      <c r="J2148" s="87">
        <f>IF(D2148="","",IFERROR(INDEX(Eng_PAR,MATCH(D2148,Eng_Label,0)),""))</f>
        <v/>
      </c>
      <c r="K2148" s="97">
        <f>IF(OR(F2148="",J2148=""),"",F2148-J2148)</f>
        <v/>
      </c>
      <c r="L2148" s="86">
        <f>IF(OR(F2148="",J2148="",N(J2148)=0),"",IF(F2148/J2148&lt;=cfg_Crit,"CRITICAL",IF(F2148/J2148&lt;=cfg_Low,"LOW","OK")))</f>
        <v/>
      </c>
      <c r="M2148" s="98">
        <f>IF(B2148="","",DATE(YEAR(B2148),MONTH(B2148),1))</f>
        <v/>
      </c>
      <c r="N2148" s="86">
        <f>IF(OR(B2148="",D2148=""),"","CNT-"&amp;TEXT(ROW()-5,"00000"))</f>
        <v/>
      </c>
      <c r="O2148" s="86">
        <f>IF(P2148="","",D2148&amp;"|"&amp;P2148)</f>
        <v/>
      </c>
      <c r="P2148" s="86">
        <f>IF(OR(D2148="",F2148=""),"",COUNTIFS($D$6:D2148,D2148,$F$6:F2148,"&lt;&gt;"))</f>
        <v/>
      </c>
    </row>
    <row r="2149" ht="20" customHeight="1">
      <c r="B2149" s="93" t="n"/>
      <c r="C2149" s="94">
        <f>IF(B2149="","",WEEKNUM(B2149,21))</f>
        <v/>
      </c>
      <c r="D2149" s="95" t="n"/>
      <c r="E2149" s="86">
        <f>IF(D2149="","",IFERROR(INDEX(Eng_Item,MATCH(D2149,Eng_Label,0)),"not in list"))</f>
        <v/>
      </c>
      <c r="F2149" s="96" t="n"/>
      <c r="G2149" s="87">
        <f>IF(OR(P2149="",N(P2149)&lt;=1),"",INDEX($F$6:$F$3005,MATCH(D2149&amp;"|"&amp;(P2149-1),$O$6:$O$3005,0)))</f>
        <v/>
      </c>
      <c r="H2149" s="87">
        <f>IF(G2149="","",MAX(0,G2149-F2149))</f>
        <v/>
      </c>
      <c r="I2149" s="95" t="n"/>
      <c r="J2149" s="87">
        <f>IF(D2149="","",IFERROR(INDEX(Eng_PAR,MATCH(D2149,Eng_Label,0)),""))</f>
        <v/>
      </c>
      <c r="K2149" s="97">
        <f>IF(OR(F2149="",J2149=""),"",F2149-J2149)</f>
        <v/>
      </c>
      <c r="L2149" s="86">
        <f>IF(OR(F2149="",J2149="",N(J2149)=0),"",IF(F2149/J2149&lt;=cfg_Crit,"CRITICAL",IF(F2149/J2149&lt;=cfg_Low,"LOW","OK")))</f>
        <v/>
      </c>
      <c r="M2149" s="98">
        <f>IF(B2149="","",DATE(YEAR(B2149),MONTH(B2149),1))</f>
        <v/>
      </c>
      <c r="N2149" s="86">
        <f>IF(OR(B2149="",D2149=""),"","CNT-"&amp;TEXT(ROW()-5,"00000"))</f>
        <v/>
      </c>
      <c r="O2149" s="86">
        <f>IF(P2149="","",D2149&amp;"|"&amp;P2149)</f>
        <v/>
      </c>
      <c r="P2149" s="86">
        <f>IF(OR(D2149="",F2149=""),"",COUNTIFS($D$6:D2149,D2149,$F$6:F2149,"&lt;&gt;"))</f>
        <v/>
      </c>
    </row>
    <row r="2150" ht="20" customHeight="1">
      <c r="B2150" s="93" t="n"/>
      <c r="C2150" s="94">
        <f>IF(B2150="","",WEEKNUM(B2150,21))</f>
        <v/>
      </c>
      <c r="D2150" s="95" t="n"/>
      <c r="E2150" s="86">
        <f>IF(D2150="","",IFERROR(INDEX(Eng_Item,MATCH(D2150,Eng_Label,0)),"not in list"))</f>
        <v/>
      </c>
      <c r="F2150" s="96" t="n"/>
      <c r="G2150" s="87">
        <f>IF(OR(P2150="",N(P2150)&lt;=1),"",INDEX($F$6:$F$3005,MATCH(D2150&amp;"|"&amp;(P2150-1),$O$6:$O$3005,0)))</f>
        <v/>
      </c>
      <c r="H2150" s="87">
        <f>IF(G2150="","",MAX(0,G2150-F2150))</f>
        <v/>
      </c>
      <c r="I2150" s="95" t="n"/>
      <c r="J2150" s="87">
        <f>IF(D2150="","",IFERROR(INDEX(Eng_PAR,MATCH(D2150,Eng_Label,0)),""))</f>
        <v/>
      </c>
      <c r="K2150" s="97">
        <f>IF(OR(F2150="",J2150=""),"",F2150-J2150)</f>
        <v/>
      </c>
      <c r="L2150" s="86">
        <f>IF(OR(F2150="",J2150="",N(J2150)=0),"",IF(F2150/J2150&lt;=cfg_Crit,"CRITICAL",IF(F2150/J2150&lt;=cfg_Low,"LOW","OK")))</f>
        <v/>
      </c>
      <c r="M2150" s="98">
        <f>IF(B2150="","",DATE(YEAR(B2150),MONTH(B2150),1))</f>
        <v/>
      </c>
      <c r="N2150" s="86">
        <f>IF(OR(B2150="",D2150=""),"","CNT-"&amp;TEXT(ROW()-5,"00000"))</f>
        <v/>
      </c>
      <c r="O2150" s="86">
        <f>IF(P2150="","",D2150&amp;"|"&amp;P2150)</f>
        <v/>
      </c>
      <c r="P2150" s="86">
        <f>IF(OR(D2150="",F2150=""),"",COUNTIFS($D$6:D2150,D2150,$F$6:F2150,"&lt;&gt;"))</f>
        <v/>
      </c>
    </row>
    <row r="2151" ht="20" customHeight="1">
      <c r="B2151" s="93" t="n"/>
      <c r="C2151" s="94">
        <f>IF(B2151="","",WEEKNUM(B2151,21))</f>
        <v/>
      </c>
      <c r="D2151" s="95" t="n"/>
      <c r="E2151" s="86">
        <f>IF(D2151="","",IFERROR(INDEX(Eng_Item,MATCH(D2151,Eng_Label,0)),"not in list"))</f>
        <v/>
      </c>
      <c r="F2151" s="96" t="n"/>
      <c r="G2151" s="87">
        <f>IF(OR(P2151="",N(P2151)&lt;=1),"",INDEX($F$6:$F$3005,MATCH(D2151&amp;"|"&amp;(P2151-1),$O$6:$O$3005,0)))</f>
        <v/>
      </c>
      <c r="H2151" s="87">
        <f>IF(G2151="","",MAX(0,G2151-F2151))</f>
        <v/>
      </c>
      <c r="I2151" s="95" t="n"/>
      <c r="J2151" s="87">
        <f>IF(D2151="","",IFERROR(INDEX(Eng_PAR,MATCH(D2151,Eng_Label,0)),""))</f>
        <v/>
      </c>
      <c r="K2151" s="97">
        <f>IF(OR(F2151="",J2151=""),"",F2151-J2151)</f>
        <v/>
      </c>
      <c r="L2151" s="86">
        <f>IF(OR(F2151="",J2151="",N(J2151)=0),"",IF(F2151/J2151&lt;=cfg_Crit,"CRITICAL",IF(F2151/J2151&lt;=cfg_Low,"LOW","OK")))</f>
        <v/>
      </c>
      <c r="M2151" s="98">
        <f>IF(B2151="","",DATE(YEAR(B2151),MONTH(B2151),1))</f>
        <v/>
      </c>
      <c r="N2151" s="86">
        <f>IF(OR(B2151="",D2151=""),"","CNT-"&amp;TEXT(ROW()-5,"00000"))</f>
        <v/>
      </c>
      <c r="O2151" s="86">
        <f>IF(P2151="","",D2151&amp;"|"&amp;P2151)</f>
        <v/>
      </c>
      <c r="P2151" s="86">
        <f>IF(OR(D2151="",F2151=""),"",COUNTIFS($D$6:D2151,D2151,$F$6:F2151,"&lt;&gt;"))</f>
        <v/>
      </c>
    </row>
    <row r="2152" ht="20" customHeight="1">
      <c r="B2152" s="93" t="n"/>
      <c r="C2152" s="94">
        <f>IF(B2152="","",WEEKNUM(B2152,21))</f>
        <v/>
      </c>
      <c r="D2152" s="95" t="n"/>
      <c r="E2152" s="86">
        <f>IF(D2152="","",IFERROR(INDEX(Eng_Item,MATCH(D2152,Eng_Label,0)),"not in list"))</f>
        <v/>
      </c>
      <c r="F2152" s="96" t="n"/>
      <c r="G2152" s="87">
        <f>IF(OR(P2152="",N(P2152)&lt;=1),"",INDEX($F$6:$F$3005,MATCH(D2152&amp;"|"&amp;(P2152-1),$O$6:$O$3005,0)))</f>
        <v/>
      </c>
      <c r="H2152" s="87">
        <f>IF(G2152="","",MAX(0,G2152-F2152))</f>
        <v/>
      </c>
      <c r="I2152" s="95" t="n"/>
      <c r="J2152" s="87">
        <f>IF(D2152="","",IFERROR(INDEX(Eng_PAR,MATCH(D2152,Eng_Label,0)),""))</f>
        <v/>
      </c>
      <c r="K2152" s="97">
        <f>IF(OR(F2152="",J2152=""),"",F2152-J2152)</f>
        <v/>
      </c>
      <c r="L2152" s="86">
        <f>IF(OR(F2152="",J2152="",N(J2152)=0),"",IF(F2152/J2152&lt;=cfg_Crit,"CRITICAL",IF(F2152/J2152&lt;=cfg_Low,"LOW","OK")))</f>
        <v/>
      </c>
      <c r="M2152" s="98">
        <f>IF(B2152="","",DATE(YEAR(B2152),MONTH(B2152),1))</f>
        <v/>
      </c>
      <c r="N2152" s="86">
        <f>IF(OR(B2152="",D2152=""),"","CNT-"&amp;TEXT(ROW()-5,"00000"))</f>
        <v/>
      </c>
      <c r="O2152" s="86">
        <f>IF(P2152="","",D2152&amp;"|"&amp;P2152)</f>
        <v/>
      </c>
      <c r="P2152" s="86">
        <f>IF(OR(D2152="",F2152=""),"",COUNTIFS($D$6:D2152,D2152,$F$6:F2152,"&lt;&gt;"))</f>
        <v/>
      </c>
    </row>
    <row r="2153" ht="20" customHeight="1">
      <c r="B2153" s="93" t="n"/>
      <c r="C2153" s="94">
        <f>IF(B2153="","",WEEKNUM(B2153,21))</f>
        <v/>
      </c>
      <c r="D2153" s="95" t="n"/>
      <c r="E2153" s="86">
        <f>IF(D2153="","",IFERROR(INDEX(Eng_Item,MATCH(D2153,Eng_Label,0)),"not in list"))</f>
        <v/>
      </c>
      <c r="F2153" s="96" t="n"/>
      <c r="G2153" s="87">
        <f>IF(OR(P2153="",N(P2153)&lt;=1),"",INDEX($F$6:$F$3005,MATCH(D2153&amp;"|"&amp;(P2153-1),$O$6:$O$3005,0)))</f>
        <v/>
      </c>
      <c r="H2153" s="87">
        <f>IF(G2153="","",MAX(0,G2153-F2153))</f>
        <v/>
      </c>
      <c r="I2153" s="95" t="n"/>
      <c r="J2153" s="87">
        <f>IF(D2153="","",IFERROR(INDEX(Eng_PAR,MATCH(D2153,Eng_Label,0)),""))</f>
        <v/>
      </c>
      <c r="K2153" s="97">
        <f>IF(OR(F2153="",J2153=""),"",F2153-J2153)</f>
        <v/>
      </c>
      <c r="L2153" s="86">
        <f>IF(OR(F2153="",J2153="",N(J2153)=0),"",IF(F2153/J2153&lt;=cfg_Crit,"CRITICAL",IF(F2153/J2153&lt;=cfg_Low,"LOW","OK")))</f>
        <v/>
      </c>
      <c r="M2153" s="98">
        <f>IF(B2153="","",DATE(YEAR(B2153),MONTH(B2153),1))</f>
        <v/>
      </c>
      <c r="N2153" s="86">
        <f>IF(OR(B2153="",D2153=""),"","CNT-"&amp;TEXT(ROW()-5,"00000"))</f>
        <v/>
      </c>
      <c r="O2153" s="86">
        <f>IF(P2153="","",D2153&amp;"|"&amp;P2153)</f>
        <v/>
      </c>
      <c r="P2153" s="86">
        <f>IF(OR(D2153="",F2153=""),"",COUNTIFS($D$6:D2153,D2153,$F$6:F2153,"&lt;&gt;"))</f>
        <v/>
      </c>
    </row>
    <row r="2154" ht="20" customHeight="1">
      <c r="B2154" s="93" t="n"/>
      <c r="C2154" s="94">
        <f>IF(B2154="","",WEEKNUM(B2154,21))</f>
        <v/>
      </c>
      <c r="D2154" s="95" t="n"/>
      <c r="E2154" s="86">
        <f>IF(D2154="","",IFERROR(INDEX(Eng_Item,MATCH(D2154,Eng_Label,0)),"not in list"))</f>
        <v/>
      </c>
      <c r="F2154" s="96" t="n"/>
      <c r="G2154" s="87">
        <f>IF(OR(P2154="",N(P2154)&lt;=1),"",INDEX($F$6:$F$3005,MATCH(D2154&amp;"|"&amp;(P2154-1),$O$6:$O$3005,0)))</f>
        <v/>
      </c>
      <c r="H2154" s="87">
        <f>IF(G2154="","",MAX(0,G2154-F2154))</f>
        <v/>
      </c>
      <c r="I2154" s="95" t="n"/>
      <c r="J2154" s="87">
        <f>IF(D2154="","",IFERROR(INDEX(Eng_PAR,MATCH(D2154,Eng_Label,0)),""))</f>
        <v/>
      </c>
      <c r="K2154" s="97">
        <f>IF(OR(F2154="",J2154=""),"",F2154-J2154)</f>
        <v/>
      </c>
      <c r="L2154" s="86">
        <f>IF(OR(F2154="",J2154="",N(J2154)=0),"",IF(F2154/J2154&lt;=cfg_Crit,"CRITICAL",IF(F2154/J2154&lt;=cfg_Low,"LOW","OK")))</f>
        <v/>
      </c>
      <c r="M2154" s="98">
        <f>IF(B2154="","",DATE(YEAR(B2154),MONTH(B2154),1))</f>
        <v/>
      </c>
      <c r="N2154" s="86">
        <f>IF(OR(B2154="",D2154=""),"","CNT-"&amp;TEXT(ROW()-5,"00000"))</f>
        <v/>
      </c>
      <c r="O2154" s="86">
        <f>IF(P2154="","",D2154&amp;"|"&amp;P2154)</f>
        <v/>
      </c>
      <c r="P2154" s="86">
        <f>IF(OR(D2154="",F2154=""),"",COUNTIFS($D$6:D2154,D2154,$F$6:F2154,"&lt;&gt;"))</f>
        <v/>
      </c>
    </row>
    <row r="2155" ht="20" customHeight="1">
      <c r="B2155" s="93" t="n"/>
      <c r="C2155" s="94">
        <f>IF(B2155="","",WEEKNUM(B2155,21))</f>
        <v/>
      </c>
      <c r="D2155" s="95" t="n"/>
      <c r="E2155" s="86">
        <f>IF(D2155="","",IFERROR(INDEX(Eng_Item,MATCH(D2155,Eng_Label,0)),"not in list"))</f>
        <v/>
      </c>
      <c r="F2155" s="96" t="n"/>
      <c r="G2155" s="87">
        <f>IF(OR(P2155="",N(P2155)&lt;=1),"",INDEX($F$6:$F$3005,MATCH(D2155&amp;"|"&amp;(P2155-1),$O$6:$O$3005,0)))</f>
        <v/>
      </c>
      <c r="H2155" s="87">
        <f>IF(G2155="","",MAX(0,G2155-F2155))</f>
        <v/>
      </c>
      <c r="I2155" s="95" t="n"/>
      <c r="J2155" s="87">
        <f>IF(D2155="","",IFERROR(INDEX(Eng_PAR,MATCH(D2155,Eng_Label,0)),""))</f>
        <v/>
      </c>
      <c r="K2155" s="97">
        <f>IF(OR(F2155="",J2155=""),"",F2155-J2155)</f>
        <v/>
      </c>
      <c r="L2155" s="86">
        <f>IF(OR(F2155="",J2155="",N(J2155)=0),"",IF(F2155/J2155&lt;=cfg_Crit,"CRITICAL",IF(F2155/J2155&lt;=cfg_Low,"LOW","OK")))</f>
        <v/>
      </c>
      <c r="M2155" s="98">
        <f>IF(B2155="","",DATE(YEAR(B2155),MONTH(B2155),1))</f>
        <v/>
      </c>
      <c r="N2155" s="86">
        <f>IF(OR(B2155="",D2155=""),"","CNT-"&amp;TEXT(ROW()-5,"00000"))</f>
        <v/>
      </c>
      <c r="O2155" s="86">
        <f>IF(P2155="","",D2155&amp;"|"&amp;P2155)</f>
        <v/>
      </c>
      <c r="P2155" s="86">
        <f>IF(OR(D2155="",F2155=""),"",COUNTIFS($D$6:D2155,D2155,$F$6:F2155,"&lt;&gt;"))</f>
        <v/>
      </c>
    </row>
    <row r="2156" ht="20" customHeight="1">
      <c r="B2156" s="93" t="n"/>
      <c r="C2156" s="94">
        <f>IF(B2156="","",WEEKNUM(B2156,21))</f>
        <v/>
      </c>
      <c r="D2156" s="95" t="n"/>
      <c r="E2156" s="86">
        <f>IF(D2156="","",IFERROR(INDEX(Eng_Item,MATCH(D2156,Eng_Label,0)),"not in list"))</f>
        <v/>
      </c>
      <c r="F2156" s="96" t="n"/>
      <c r="G2156" s="87">
        <f>IF(OR(P2156="",N(P2156)&lt;=1),"",INDEX($F$6:$F$3005,MATCH(D2156&amp;"|"&amp;(P2156-1),$O$6:$O$3005,0)))</f>
        <v/>
      </c>
      <c r="H2156" s="87">
        <f>IF(G2156="","",MAX(0,G2156-F2156))</f>
        <v/>
      </c>
      <c r="I2156" s="95" t="n"/>
      <c r="J2156" s="87">
        <f>IF(D2156="","",IFERROR(INDEX(Eng_PAR,MATCH(D2156,Eng_Label,0)),""))</f>
        <v/>
      </c>
      <c r="K2156" s="97">
        <f>IF(OR(F2156="",J2156=""),"",F2156-J2156)</f>
        <v/>
      </c>
      <c r="L2156" s="86">
        <f>IF(OR(F2156="",J2156="",N(J2156)=0),"",IF(F2156/J2156&lt;=cfg_Crit,"CRITICAL",IF(F2156/J2156&lt;=cfg_Low,"LOW","OK")))</f>
        <v/>
      </c>
      <c r="M2156" s="98">
        <f>IF(B2156="","",DATE(YEAR(B2156),MONTH(B2156),1))</f>
        <v/>
      </c>
      <c r="N2156" s="86">
        <f>IF(OR(B2156="",D2156=""),"","CNT-"&amp;TEXT(ROW()-5,"00000"))</f>
        <v/>
      </c>
      <c r="O2156" s="86">
        <f>IF(P2156="","",D2156&amp;"|"&amp;P2156)</f>
        <v/>
      </c>
      <c r="P2156" s="86">
        <f>IF(OR(D2156="",F2156=""),"",COUNTIFS($D$6:D2156,D2156,$F$6:F2156,"&lt;&gt;"))</f>
        <v/>
      </c>
    </row>
    <row r="2157" ht="20" customHeight="1">
      <c r="B2157" s="93" t="n"/>
      <c r="C2157" s="94">
        <f>IF(B2157="","",WEEKNUM(B2157,21))</f>
        <v/>
      </c>
      <c r="D2157" s="95" t="n"/>
      <c r="E2157" s="86">
        <f>IF(D2157="","",IFERROR(INDEX(Eng_Item,MATCH(D2157,Eng_Label,0)),"not in list"))</f>
        <v/>
      </c>
      <c r="F2157" s="96" t="n"/>
      <c r="G2157" s="87">
        <f>IF(OR(P2157="",N(P2157)&lt;=1),"",INDEX($F$6:$F$3005,MATCH(D2157&amp;"|"&amp;(P2157-1),$O$6:$O$3005,0)))</f>
        <v/>
      </c>
      <c r="H2157" s="87">
        <f>IF(G2157="","",MAX(0,G2157-F2157))</f>
        <v/>
      </c>
      <c r="I2157" s="95" t="n"/>
      <c r="J2157" s="87">
        <f>IF(D2157="","",IFERROR(INDEX(Eng_PAR,MATCH(D2157,Eng_Label,0)),""))</f>
        <v/>
      </c>
      <c r="K2157" s="97">
        <f>IF(OR(F2157="",J2157=""),"",F2157-J2157)</f>
        <v/>
      </c>
      <c r="L2157" s="86">
        <f>IF(OR(F2157="",J2157="",N(J2157)=0),"",IF(F2157/J2157&lt;=cfg_Crit,"CRITICAL",IF(F2157/J2157&lt;=cfg_Low,"LOW","OK")))</f>
        <v/>
      </c>
      <c r="M2157" s="98">
        <f>IF(B2157="","",DATE(YEAR(B2157),MONTH(B2157),1))</f>
        <v/>
      </c>
      <c r="N2157" s="86">
        <f>IF(OR(B2157="",D2157=""),"","CNT-"&amp;TEXT(ROW()-5,"00000"))</f>
        <v/>
      </c>
      <c r="O2157" s="86">
        <f>IF(P2157="","",D2157&amp;"|"&amp;P2157)</f>
        <v/>
      </c>
      <c r="P2157" s="86">
        <f>IF(OR(D2157="",F2157=""),"",COUNTIFS($D$6:D2157,D2157,$F$6:F2157,"&lt;&gt;"))</f>
        <v/>
      </c>
    </row>
    <row r="2158" ht="20" customHeight="1">
      <c r="B2158" s="93" t="n"/>
      <c r="C2158" s="94">
        <f>IF(B2158="","",WEEKNUM(B2158,21))</f>
        <v/>
      </c>
      <c r="D2158" s="95" t="n"/>
      <c r="E2158" s="86">
        <f>IF(D2158="","",IFERROR(INDEX(Eng_Item,MATCH(D2158,Eng_Label,0)),"not in list"))</f>
        <v/>
      </c>
      <c r="F2158" s="96" t="n"/>
      <c r="G2158" s="87">
        <f>IF(OR(P2158="",N(P2158)&lt;=1),"",INDEX($F$6:$F$3005,MATCH(D2158&amp;"|"&amp;(P2158-1),$O$6:$O$3005,0)))</f>
        <v/>
      </c>
      <c r="H2158" s="87">
        <f>IF(G2158="","",MAX(0,G2158-F2158))</f>
        <v/>
      </c>
      <c r="I2158" s="95" t="n"/>
      <c r="J2158" s="87">
        <f>IF(D2158="","",IFERROR(INDEX(Eng_PAR,MATCH(D2158,Eng_Label,0)),""))</f>
        <v/>
      </c>
      <c r="K2158" s="97">
        <f>IF(OR(F2158="",J2158=""),"",F2158-J2158)</f>
        <v/>
      </c>
      <c r="L2158" s="86">
        <f>IF(OR(F2158="",J2158="",N(J2158)=0),"",IF(F2158/J2158&lt;=cfg_Crit,"CRITICAL",IF(F2158/J2158&lt;=cfg_Low,"LOW","OK")))</f>
        <v/>
      </c>
      <c r="M2158" s="98">
        <f>IF(B2158="","",DATE(YEAR(B2158),MONTH(B2158),1))</f>
        <v/>
      </c>
      <c r="N2158" s="86">
        <f>IF(OR(B2158="",D2158=""),"","CNT-"&amp;TEXT(ROW()-5,"00000"))</f>
        <v/>
      </c>
      <c r="O2158" s="86">
        <f>IF(P2158="","",D2158&amp;"|"&amp;P2158)</f>
        <v/>
      </c>
      <c r="P2158" s="86">
        <f>IF(OR(D2158="",F2158=""),"",COUNTIFS($D$6:D2158,D2158,$F$6:F2158,"&lt;&gt;"))</f>
        <v/>
      </c>
    </row>
    <row r="2159" ht="20" customHeight="1">
      <c r="B2159" s="93" t="n"/>
      <c r="C2159" s="94">
        <f>IF(B2159="","",WEEKNUM(B2159,21))</f>
        <v/>
      </c>
      <c r="D2159" s="95" t="n"/>
      <c r="E2159" s="86">
        <f>IF(D2159="","",IFERROR(INDEX(Eng_Item,MATCH(D2159,Eng_Label,0)),"not in list"))</f>
        <v/>
      </c>
      <c r="F2159" s="96" t="n"/>
      <c r="G2159" s="87">
        <f>IF(OR(P2159="",N(P2159)&lt;=1),"",INDEX($F$6:$F$3005,MATCH(D2159&amp;"|"&amp;(P2159-1),$O$6:$O$3005,0)))</f>
        <v/>
      </c>
      <c r="H2159" s="87">
        <f>IF(G2159="","",MAX(0,G2159-F2159))</f>
        <v/>
      </c>
      <c r="I2159" s="95" t="n"/>
      <c r="J2159" s="87">
        <f>IF(D2159="","",IFERROR(INDEX(Eng_PAR,MATCH(D2159,Eng_Label,0)),""))</f>
        <v/>
      </c>
      <c r="K2159" s="97">
        <f>IF(OR(F2159="",J2159=""),"",F2159-J2159)</f>
        <v/>
      </c>
      <c r="L2159" s="86">
        <f>IF(OR(F2159="",J2159="",N(J2159)=0),"",IF(F2159/J2159&lt;=cfg_Crit,"CRITICAL",IF(F2159/J2159&lt;=cfg_Low,"LOW","OK")))</f>
        <v/>
      </c>
      <c r="M2159" s="98">
        <f>IF(B2159="","",DATE(YEAR(B2159),MONTH(B2159),1))</f>
        <v/>
      </c>
      <c r="N2159" s="86">
        <f>IF(OR(B2159="",D2159=""),"","CNT-"&amp;TEXT(ROW()-5,"00000"))</f>
        <v/>
      </c>
      <c r="O2159" s="86">
        <f>IF(P2159="","",D2159&amp;"|"&amp;P2159)</f>
        <v/>
      </c>
      <c r="P2159" s="86">
        <f>IF(OR(D2159="",F2159=""),"",COUNTIFS($D$6:D2159,D2159,$F$6:F2159,"&lt;&gt;"))</f>
        <v/>
      </c>
    </row>
    <row r="2160" ht="20" customHeight="1">
      <c r="B2160" s="93" t="n"/>
      <c r="C2160" s="94">
        <f>IF(B2160="","",WEEKNUM(B2160,21))</f>
        <v/>
      </c>
      <c r="D2160" s="95" t="n"/>
      <c r="E2160" s="86">
        <f>IF(D2160="","",IFERROR(INDEX(Eng_Item,MATCH(D2160,Eng_Label,0)),"not in list"))</f>
        <v/>
      </c>
      <c r="F2160" s="96" t="n"/>
      <c r="G2160" s="87">
        <f>IF(OR(P2160="",N(P2160)&lt;=1),"",INDEX($F$6:$F$3005,MATCH(D2160&amp;"|"&amp;(P2160-1),$O$6:$O$3005,0)))</f>
        <v/>
      </c>
      <c r="H2160" s="87">
        <f>IF(G2160="","",MAX(0,G2160-F2160))</f>
        <v/>
      </c>
      <c r="I2160" s="95" t="n"/>
      <c r="J2160" s="87">
        <f>IF(D2160="","",IFERROR(INDEX(Eng_PAR,MATCH(D2160,Eng_Label,0)),""))</f>
        <v/>
      </c>
      <c r="K2160" s="97">
        <f>IF(OR(F2160="",J2160=""),"",F2160-J2160)</f>
        <v/>
      </c>
      <c r="L2160" s="86">
        <f>IF(OR(F2160="",J2160="",N(J2160)=0),"",IF(F2160/J2160&lt;=cfg_Crit,"CRITICAL",IF(F2160/J2160&lt;=cfg_Low,"LOW","OK")))</f>
        <v/>
      </c>
      <c r="M2160" s="98">
        <f>IF(B2160="","",DATE(YEAR(B2160),MONTH(B2160),1))</f>
        <v/>
      </c>
      <c r="N2160" s="86">
        <f>IF(OR(B2160="",D2160=""),"","CNT-"&amp;TEXT(ROW()-5,"00000"))</f>
        <v/>
      </c>
      <c r="O2160" s="86">
        <f>IF(P2160="","",D2160&amp;"|"&amp;P2160)</f>
        <v/>
      </c>
      <c r="P2160" s="86">
        <f>IF(OR(D2160="",F2160=""),"",COUNTIFS($D$6:D2160,D2160,$F$6:F2160,"&lt;&gt;"))</f>
        <v/>
      </c>
    </row>
    <row r="2161" ht="20" customHeight="1">
      <c r="B2161" s="93" t="n"/>
      <c r="C2161" s="94">
        <f>IF(B2161="","",WEEKNUM(B2161,21))</f>
        <v/>
      </c>
      <c r="D2161" s="95" t="n"/>
      <c r="E2161" s="86">
        <f>IF(D2161="","",IFERROR(INDEX(Eng_Item,MATCH(D2161,Eng_Label,0)),"not in list"))</f>
        <v/>
      </c>
      <c r="F2161" s="96" t="n"/>
      <c r="G2161" s="87">
        <f>IF(OR(P2161="",N(P2161)&lt;=1),"",INDEX($F$6:$F$3005,MATCH(D2161&amp;"|"&amp;(P2161-1),$O$6:$O$3005,0)))</f>
        <v/>
      </c>
      <c r="H2161" s="87">
        <f>IF(G2161="","",MAX(0,G2161-F2161))</f>
        <v/>
      </c>
      <c r="I2161" s="95" t="n"/>
      <c r="J2161" s="87">
        <f>IF(D2161="","",IFERROR(INDEX(Eng_PAR,MATCH(D2161,Eng_Label,0)),""))</f>
        <v/>
      </c>
      <c r="K2161" s="97">
        <f>IF(OR(F2161="",J2161=""),"",F2161-J2161)</f>
        <v/>
      </c>
      <c r="L2161" s="86">
        <f>IF(OR(F2161="",J2161="",N(J2161)=0),"",IF(F2161/J2161&lt;=cfg_Crit,"CRITICAL",IF(F2161/J2161&lt;=cfg_Low,"LOW","OK")))</f>
        <v/>
      </c>
      <c r="M2161" s="98">
        <f>IF(B2161="","",DATE(YEAR(B2161),MONTH(B2161),1))</f>
        <v/>
      </c>
      <c r="N2161" s="86">
        <f>IF(OR(B2161="",D2161=""),"","CNT-"&amp;TEXT(ROW()-5,"00000"))</f>
        <v/>
      </c>
      <c r="O2161" s="86">
        <f>IF(P2161="","",D2161&amp;"|"&amp;P2161)</f>
        <v/>
      </c>
      <c r="P2161" s="86">
        <f>IF(OR(D2161="",F2161=""),"",COUNTIFS($D$6:D2161,D2161,$F$6:F2161,"&lt;&gt;"))</f>
        <v/>
      </c>
    </row>
    <row r="2162" ht="20" customHeight="1">
      <c r="B2162" s="93" t="n"/>
      <c r="C2162" s="94">
        <f>IF(B2162="","",WEEKNUM(B2162,21))</f>
        <v/>
      </c>
      <c r="D2162" s="95" t="n"/>
      <c r="E2162" s="86">
        <f>IF(D2162="","",IFERROR(INDEX(Eng_Item,MATCH(D2162,Eng_Label,0)),"not in list"))</f>
        <v/>
      </c>
      <c r="F2162" s="96" t="n"/>
      <c r="G2162" s="87">
        <f>IF(OR(P2162="",N(P2162)&lt;=1),"",INDEX($F$6:$F$3005,MATCH(D2162&amp;"|"&amp;(P2162-1),$O$6:$O$3005,0)))</f>
        <v/>
      </c>
      <c r="H2162" s="87">
        <f>IF(G2162="","",MAX(0,G2162-F2162))</f>
        <v/>
      </c>
      <c r="I2162" s="95" t="n"/>
      <c r="J2162" s="87">
        <f>IF(D2162="","",IFERROR(INDEX(Eng_PAR,MATCH(D2162,Eng_Label,0)),""))</f>
        <v/>
      </c>
      <c r="K2162" s="97">
        <f>IF(OR(F2162="",J2162=""),"",F2162-J2162)</f>
        <v/>
      </c>
      <c r="L2162" s="86">
        <f>IF(OR(F2162="",J2162="",N(J2162)=0),"",IF(F2162/J2162&lt;=cfg_Crit,"CRITICAL",IF(F2162/J2162&lt;=cfg_Low,"LOW","OK")))</f>
        <v/>
      </c>
      <c r="M2162" s="98">
        <f>IF(B2162="","",DATE(YEAR(B2162),MONTH(B2162),1))</f>
        <v/>
      </c>
      <c r="N2162" s="86">
        <f>IF(OR(B2162="",D2162=""),"","CNT-"&amp;TEXT(ROW()-5,"00000"))</f>
        <v/>
      </c>
      <c r="O2162" s="86">
        <f>IF(P2162="","",D2162&amp;"|"&amp;P2162)</f>
        <v/>
      </c>
      <c r="P2162" s="86">
        <f>IF(OR(D2162="",F2162=""),"",COUNTIFS($D$6:D2162,D2162,$F$6:F2162,"&lt;&gt;"))</f>
        <v/>
      </c>
    </row>
    <row r="2163" ht="20" customHeight="1">
      <c r="B2163" s="93" t="n"/>
      <c r="C2163" s="94">
        <f>IF(B2163="","",WEEKNUM(B2163,21))</f>
        <v/>
      </c>
      <c r="D2163" s="95" t="n"/>
      <c r="E2163" s="86">
        <f>IF(D2163="","",IFERROR(INDEX(Eng_Item,MATCH(D2163,Eng_Label,0)),"not in list"))</f>
        <v/>
      </c>
      <c r="F2163" s="96" t="n"/>
      <c r="G2163" s="87">
        <f>IF(OR(P2163="",N(P2163)&lt;=1),"",INDEX($F$6:$F$3005,MATCH(D2163&amp;"|"&amp;(P2163-1),$O$6:$O$3005,0)))</f>
        <v/>
      </c>
      <c r="H2163" s="87">
        <f>IF(G2163="","",MAX(0,G2163-F2163))</f>
        <v/>
      </c>
      <c r="I2163" s="95" t="n"/>
      <c r="J2163" s="87">
        <f>IF(D2163="","",IFERROR(INDEX(Eng_PAR,MATCH(D2163,Eng_Label,0)),""))</f>
        <v/>
      </c>
      <c r="K2163" s="97">
        <f>IF(OR(F2163="",J2163=""),"",F2163-J2163)</f>
        <v/>
      </c>
      <c r="L2163" s="86">
        <f>IF(OR(F2163="",J2163="",N(J2163)=0),"",IF(F2163/J2163&lt;=cfg_Crit,"CRITICAL",IF(F2163/J2163&lt;=cfg_Low,"LOW","OK")))</f>
        <v/>
      </c>
      <c r="M2163" s="98">
        <f>IF(B2163="","",DATE(YEAR(B2163),MONTH(B2163),1))</f>
        <v/>
      </c>
      <c r="N2163" s="86">
        <f>IF(OR(B2163="",D2163=""),"","CNT-"&amp;TEXT(ROW()-5,"00000"))</f>
        <v/>
      </c>
      <c r="O2163" s="86">
        <f>IF(P2163="","",D2163&amp;"|"&amp;P2163)</f>
        <v/>
      </c>
      <c r="P2163" s="86">
        <f>IF(OR(D2163="",F2163=""),"",COUNTIFS($D$6:D2163,D2163,$F$6:F2163,"&lt;&gt;"))</f>
        <v/>
      </c>
    </row>
    <row r="2164" ht="20" customHeight="1">
      <c r="B2164" s="93" t="n"/>
      <c r="C2164" s="94">
        <f>IF(B2164="","",WEEKNUM(B2164,21))</f>
        <v/>
      </c>
      <c r="D2164" s="95" t="n"/>
      <c r="E2164" s="86">
        <f>IF(D2164="","",IFERROR(INDEX(Eng_Item,MATCH(D2164,Eng_Label,0)),"not in list"))</f>
        <v/>
      </c>
      <c r="F2164" s="96" t="n"/>
      <c r="G2164" s="87">
        <f>IF(OR(P2164="",N(P2164)&lt;=1),"",INDEX($F$6:$F$3005,MATCH(D2164&amp;"|"&amp;(P2164-1),$O$6:$O$3005,0)))</f>
        <v/>
      </c>
      <c r="H2164" s="87">
        <f>IF(G2164="","",MAX(0,G2164-F2164))</f>
        <v/>
      </c>
      <c r="I2164" s="95" t="n"/>
      <c r="J2164" s="87">
        <f>IF(D2164="","",IFERROR(INDEX(Eng_PAR,MATCH(D2164,Eng_Label,0)),""))</f>
        <v/>
      </c>
      <c r="K2164" s="97">
        <f>IF(OR(F2164="",J2164=""),"",F2164-J2164)</f>
        <v/>
      </c>
      <c r="L2164" s="86">
        <f>IF(OR(F2164="",J2164="",N(J2164)=0),"",IF(F2164/J2164&lt;=cfg_Crit,"CRITICAL",IF(F2164/J2164&lt;=cfg_Low,"LOW","OK")))</f>
        <v/>
      </c>
      <c r="M2164" s="98">
        <f>IF(B2164="","",DATE(YEAR(B2164),MONTH(B2164),1))</f>
        <v/>
      </c>
      <c r="N2164" s="86">
        <f>IF(OR(B2164="",D2164=""),"","CNT-"&amp;TEXT(ROW()-5,"00000"))</f>
        <v/>
      </c>
      <c r="O2164" s="86">
        <f>IF(P2164="","",D2164&amp;"|"&amp;P2164)</f>
        <v/>
      </c>
      <c r="P2164" s="86">
        <f>IF(OR(D2164="",F2164=""),"",COUNTIFS($D$6:D2164,D2164,$F$6:F2164,"&lt;&gt;"))</f>
        <v/>
      </c>
    </row>
    <row r="2165" ht="20" customHeight="1">
      <c r="B2165" s="93" t="n"/>
      <c r="C2165" s="94">
        <f>IF(B2165="","",WEEKNUM(B2165,21))</f>
        <v/>
      </c>
      <c r="D2165" s="95" t="n"/>
      <c r="E2165" s="86">
        <f>IF(D2165="","",IFERROR(INDEX(Eng_Item,MATCH(D2165,Eng_Label,0)),"not in list"))</f>
        <v/>
      </c>
      <c r="F2165" s="96" t="n"/>
      <c r="G2165" s="87">
        <f>IF(OR(P2165="",N(P2165)&lt;=1),"",INDEX($F$6:$F$3005,MATCH(D2165&amp;"|"&amp;(P2165-1),$O$6:$O$3005,0)))</f>
        <v/>
      </c>
      <c r="H2165" s="87">
        <f>IF(G2165="","",MAX(0,G2165-F2165))</f>
        <v/>
      </c>
      <c r="I2165" s="95" t="n"/>
      <c r="J2165" s="87">
        <f>IF(D2165="","",IFERROR(INDEX(Eng_PAR,MATCH(D2165,Eng_Label,0)),""))</f>
        <v/>
      </c>
      <c r="K2165" s="97">
        <f>IF(OR(F2165="",J2165=""),"",F2165-J2165)</f>
        <v/>
      </c>
      <c r="L2165" s="86">
        <f>IF(OR(F2165="",J2165="",N(J2165)=0),"",IF(F2165/J2165&lt;=cfg_Crit,"CRITICAL",IF(F2165/J2165&lt;=cfg_Low,"LOW","OK")))</f>
        <v/>
      </c>
      <c r="M2165" s="98">
        <f>IF(B2165="","",DATE(YEAR(B2165),MONTH(B2165),1))</f>
        <v/>
      </c>
      <c r="N2165" s="86">
        <f>IF(OR(B2165="",D2165=""),"","CNT-"&amp;TEXT(ROW()-5,"00000"))</f>
        <v/>
      </c>
      <c r="O2165" s="86">
        <f>IF(P2165="","",D2165&amp;"|"&amp;P2165)</f>
        <v/>
      </c>
      <c r="P2165" s="86">
        <f>IF(OR(D2165="",F2165=""),"",COUNTIFS($D$6:D2165,D2165,$F$6:F2165,"&lt;&gt;"))</f>
        <v/>
      </c>
    </row>
    <row r="2166" ht="20" customHeight="1">
      <c r="B2166" s="93" t="n"/>
      <c r="C2166" s="94">
        <f>IF(B2166="","",WEEKNUM(B2166,21))</f>
        <v/>
      </c>
      <c r="D2166" s="95" t="n"/>
      <c r="E2166" s="86">
        <f>IF(D2166="","",IFERROR(INDEX(Eng_Item,MATCH(D2166,Eng_Label,0)),"not in list"))</f>
        <v/>
      </c>
      <c r="F2166" s="96" t="n"/>
      <c r="G2166" s="87">
        <f>IF(OR(P2166="",N(P2166)&lt;=1),"",INDEX($F$6:$F$3005,MATCH(D2166&amp;"|"&amp;(P2166-1),$O$6:$O$3005,0)))</f>
        <v/>
      </c>
      <c r="H2166" s="87">
        <f>IF(G2166="","",MAX(0,G2166-F2166))</f>
        <v/>
      </c>
      <c r="I2166" s="95" t="n"/>
      <c r="J2166" s="87">
        <f>IF(D2166="","",IFERROR(INDEX(Eng_PAR,MATCH(D2166,Eng_Label,0)),""))</f>
        <v/>
      </c>
      <c r="K2166" s="97">
        <f>IF(OR(F2166="",J2166=""),"",F2166-J2166)</f>
        <v/>
      </c>
      <c r="L2166" s="86">
        <f>IF(OR(F2166="",J2166="",N(J2166)=0),"",IF(F2166/J2166&lt;=cfg_Crit,"CRITICAL",IF(F2166/J2166&lt;=cfg_Low,"LOW","OK")))</f>
        <v/>
      </c>
      <c r="M2166" s="98">
        <f>IF(B2166="","",DATE(YEAR(B2166),MONTH(B2166),1))</f>
        <v/>
      </c>
      <c r="N2166" s="86">
        <f>IF(OR(B2166="",D2166=""),"","CNT-"&amp;TEXT(ROW()-5,"00000"))</f>
        <v/>
      </c>
      <c r="O2166" s="86">
        <f>IF(P2166="","",D2166&amp;"|"&amp;P2166)</f>
        <v/>
      </c>
      <c r="P2166" s="86">
        <f>IF(OR(D2166="",F2166=""),"",COUNTIFS($D$6:D2166,D2166,$F$6:F2166,"&lt;&gt;"))</f>
        <v/>
      </c>
    </row>
    <row r="2167" ht="20" customHeight="1">
      <c r="B2167" s="93" t="n"/>
      <c r="C2167" s="94">
        <f>IF(B2167="","",WEEKNUM(B2167,21))</f>
        <v/>
      </c>
      <c r="D2167" s="95" t="n"/>
      <c r="E2167" s="86">
        <f>IF(D2167="","",IFERROR(INDEX(Eng_Item,MATCH(D2167,Eng_Label,0)),"not in list"))</f>
        <v/>
      </c>
      <c r="F2167" s="96" t="n"/>
      <c r="G2167" s="87">
        <f>IF(OR(P2167="",N(P2167)&lt;=1),"",INDEX($F$6:$F$3005,MATCH(D2167&amp;"|"&amp;(P2167-1),$O$6:$O$3005,0)))</f>
        <v/>
      </c>
      <c r="H2167" s="87">
        <f>IF(G2167="","",MAX(0,G2167-F2167))</f>
        <v/>
      </c>
      <c r="I2167" s="95" t="n"/>
      <c r="J2167" s="87">
        <f>IF(D2167="","",IFERROR(INDEX(Eng_PAR,MATCH(D2167,Eng_Label,0)),""))</f>
        <v/>
      </c>
      <c r="K2167" s="97">
        <f>IF(OR(F2167="",J2167=""),"",F2167-J2167)</f>
        <v/>
      </c>
      <c r="L2167" s="86">
        <f>IF(OR(F2167="",J2167="",N(J2167)=0),"",IF(F2167/J2167&lt;=cfg_Crit,"CRITICAL",IF(F2167/J2167&lt;=cfg_Low,"LOW","OK")))</f>
        <v/>
      </c>
      <c r="M2167" s="98">
        <f>IF(B2167="","",DATE(YEAR(B2167),MONTH(B2167),1))</f>
        <v/>
      </c>
      <c r="N2167" s="86">
        <f>IF(OR(B2167="",D2167=""),"","CNT-"&amp;TEXT(ROW()-5,"00000"))</f>
        <v/>
      </c>
      <c r="O2167" s="86">
        <f>IF(P2167="","",D2167&amp;"|"&amp;P2167)</f>
        <v/>
      </c>
      <c r="P2167" s="86">
        <f>IF(OR(D2167="",F2167=""),"",COUNTIFS($D$6:D2167,D2167,$F$6:F2167,"&lt;&gt;"))</f>
        <v/>
      </c>
    </row>
    <row r="2168" ht="20" customHeight="1">
      <c r="B2168" s="93" t="n"/>
      <c r="C2168" s="94">
        <f>IF(B2168="","",WEEKNUM(B2168,21))</f>
        <v/>
      </c>
      <c r="D2168" s="95" t="n"/>
      <c r="E2168" s="86">
        <f>IF(D2168="","",IFERROR(INDEX(Eng_Item,MATCH(D2168,Eng_Label,0)),"not in list"))</f>
        <v/>
      </c>
      <c r="F2168" s="96" t="n"/>
      <c r="G2168" s="87">
        <f>IF(OR(P2168="",N(P2168)&lt;=1),"",INDEX($F$6:$F$3005,MATCH(D2168&amp;"|"&amp;(P2168-1),$O$6:$O$3005,0)))</f>
        <v/>
      </c>
      <c r="H2168" s="87">
        <f>IF(G2168="","",MAX(0,G2168-F2168))</f>
        <v/>
      </c>
      <c r="I2168" s="95" t="n"/>
      <c r="J2168" s="87">
        <f>IF(D2168="","",IFERROR(INDEX(Eng_PAR,MATCH(D2168,Eng_Label,0)),""))</f>
        <v/>
      </c>
      <c r="K2168" s="97">
        <f>IF(OR(F2168="",J2168=""),"",F2168-J2168)</f>
        <v/>
      </c>
      <c r="L2168" s="86">
        <f>IF(OR(F2168="",J2168="",N(J2168)=0),"",IF(F2168/J2168&lt;=cfg_Crit,"CRITICAL",IF(F2168/J2168&lt;=cfg_Low,"LOW","OK")))</f>
        <v/>
      </c>
      <c r="M2168" s="98">
        <f>IF(B2168="","",DATE(YEAR(B2168),MONTH(B2168),1))</f>
        <v/>
      </c>
      <c r="N2168" s="86">
        <f>IF(OR(B2168="",D2168=""),"","CNT-"&amp;TEXT(ROW()-5,"00000"))</f>
        <v/>
      </c>
      <c r="O2168" s="86">
        <f>IF(P2168="","",D2168&amp;"|"&amp;P2168)</f>
        <v/>
      </c>
      <c r="P2168" s="86">
        <f>IF(OR(D2168="",F2168=""),"",COUNTIFS($D$6:D2168,D2168,$F$6:F2168,"&lt;&gt;"))</f>
        <v/>
      </c>
    </row>
    <row r="2169" ht="20" customHeight="1">
      <c r="B2169" s="93" t="n"/>
      <c r="C2169" s="94">
        <f>IF(B2169="","",WEEKNUM(B2169,21))</f>
        <v/>
      </c>
      <c r="D2169" s="95" t="n"/>
      <c r="E2169" s="86">
        <f>IF(D2169="","",IFERROR(INDEX(Eng_Item,MATCH(D2169,Eng_Label,0)),"not in list"))</f>
        <v/>
      </c>
      <c r="F2169" s="96" t="n"/>
      <c r="G2169" s="87">
        <f>IF(OR(P2169="",N(P2169)&lt;=1),"",INDEX($F$6:$F$3005,MATCH(D2169&amp;"|"&amp;(P2169-1),$O$6:$O$3005,0)))</f>
        <v/>
      </c>
      <c r="H2169" s="87">
        <f>IF(G2169="","",MAX(0,G2169-F2169))</f>
        <v/>
      </c>
      <c r="I2169" s="95" t="n"/>
      <c r="J2169" s="87">
        <f>IF(D2169="","",IFERROR(INDEX(Eng_PAR,MATCH(D2169,Eng_Label,0)),""))</f>
        <v/>
      </c>
      <c r="K2169" s="97">
        <f>IF(OR(F2169="",J2169=""),"",F2169-J2169)</f>
        <v/>
      </c>
      <c r="L2169" s="86">
        <f>IF(OR(F2169="",J2169="",N(J2169)=0),"",IF(F2169/J2169&lt;=cfg_Crit,"CRITICAL",IF(F2169/J2169&lt;=cfg_Low,"LOW","OK")))</f>
        <v/>
      </c>
      <c r="M2169" s="98">
        <f>IF(B2169="","",DATE(YEAR(B2169),MONTH(B2169),1))</f>
        <v/>
      </c>
      <c r="N2169" s="86">
        <f>IF(OR(B2169="",D2169=""),"","CNT-"&amp;TEXT(ROW()-5,"00000"))</f>
        <v/>
      </c>
      <c r="O2169" s="86">
        <f>IF(P2169="","",D2169&amp;"|"&amp;P2169)</f>
        <v/>
      </c>
      <c r="P2169" s="86">
        <f>IF(OR(D2169="",F2169=""),"",COUNTIFS($D$6:D2169,D2169,$F$6:F2169,"&lt;&gt;"))</f>
        <v/>
      </c>
    </row>
    <row r="2170" ht="20" customHeight="1">
      <c r="B2170" s="93" t="n"/>
      <c r="C2170" s="94">
        <f>IF(B2170="","",WEEKNUM(B2170,21))</f>
        <v/>
      </c>
      <c r="D2170" s="95" t="n"/>
      <c r="E2170" s="86">
        <f>IF(D2170="","",IFERROR(INDEX(Eng_Item,MATCH(D2170,Eng_Label,0)),"not in list"))</f>
        <v/>
      </c>
      <c r="F2170" s="96" t="n"/>
      <c r="G2170" s="87">
        <f>IF(OR(P2170="",N(P2170)&lt;=1),"",INDEX($F$6:$F$3005,MATCH(D2170&amp;"|"&amp;(P2170-1),$O$6:$O$3005,0)))</f>
        <v/>
      </c>
      <c r="H2170" s="87">
        <f>IF(G2170="","",MAX(0,G2170-F2170))</f>
        <v/>
      </c>
      <c r="I2170" s="95" t="n"/>
      <c r="J2170" s="87">
        <f>IF(D2170="","",IFERROR(INDEX(Eng_PAR,MATCH(D2170,Eng_Label,0)),""))</f>
        <v/>
      </c>
      <c r="K2170" s="97">
        <f>IF(OR(F2170="",J2170=""),"",F2170-J2170)</f>
        <v/>
      </c>
      <c r="L2170" s="86">
        <f>IF(OR(F2170="",J2170="",N(J2170)=0),"",IF(F2170/J2170&lt;=cfg_Crit,"CRITICAL",IF(F2170/J2170&lt;=cfg_Low,"LOW","OK")))</f>
        <v/>
      </c>
      <c r="M2170" s="98">
        <f>IF(B2170="","",DATE(YEAR(B2170),MONTH(B2170),1))</f>
        <v/>
      </c>
      <c r="N2170" s="86">
        <f>IF(OR(B2170="",D2170=""),"","CNT-"&amp;TEXT(ROW()-5,"00000"))</f>
        <v/>
      </c>
      <c r="O2170" s="86">
        <f>IF(P2170="","",D2170&amp;"|"&amp;P2170)</f>
        <v/>
      </c>
      <c r="P2170" s="86">
        <f>IF(OR(D2170="",F2170=""),"",COUNTIFS($D$6:D2170,D2170,$F$6:F2170,"&lt;&gt;"))</f>
        <v/>
      </c>
    </row>
    <row r="2171" ht="20" customHeight="1">
      <c r="B2171" s="93" t="n"/>
      <c r="C2171" s="94">
        <f>IF(B2171="","",WEEKNUM(B2171,21))</f>
        <v/>
      </c>
      <c r="D2171" s="95" t="n"/>
      <c r="E2171" s="86">
        <f>IF(D2171="","",IFERROR(INDEX(Eng_Item,MATCH(D2171,Eng_Label,0)),"not in list"))</f>
        <v/>
      </c>
      <c r="F2171" s="96" t="n"/>
      <c r="G2171" s="87">
        <f>IF(OR(P2171="",N(P2171)&lt;=1),"",INDEX($F$6:$F$3005,MATCH(D2171&amp;"|"&amp;(P2171-1),$O$6:$O$3005,0)))</f>
        <v/>
      </c>
      <c r="H2171" s="87">
        <f>IF(G2171="","",MAX(0,G2171-F2171))</f>
        <v/>
      </c>
      <c r="I2171" s="95" t="n"/>
      <c r="J2171" s="87">
        <f>IF(D2171="","",IFERROR(INDEX(Eng_PAR,MATCH(D2171,Eng_Label,0)),""))</f>
        <v/>
      </c>
      <c r="K2171" s="97">
        <f>IF(OR(F2171="",J2171=""),"",F2171-J2171)</f>
        <v/>
      </c>
      <c r="L2171" s="86">
        <f>IF(OR(F2171="",J2171="",N(J2171)=0),"",IF(F2171/J2171&lt;=cfg_Crit,"CRITICAL",IF(F2171/J2171&lt;=cfg_Low,"LOW","OK")))</f>
        <v/>
      </c>
      <c r="M2171" s="98">
        <f>IF(B2171="","",DATE(YEAR(B2171),MONTH(B2171),1))</f>
        <v/>
      </c>
      <c r="N2171" s="86">
        <f>IF(OR(B2171="",D2171=""),"","CNT-"&amp;TEXT(ROW()-5,"00000"))</f>
        <v/>
      </c>
      <c r="O2171" s="86">
        <f>IF(P2171="","",D2171&amp;"|"&amp;P2171)</f>
        <v/>
      </c>
      <c r="P2171" s="86">
        <f>IF(OR(D2171="",F2171=""),"",COUNTIFS($D$6:D2171,D2171,$F$6:F2171,"&lt;&gt;"))</f>
        <v/>
      </c>
    </row>
    <row r="2172" ht="20" customHeight="1">
      <c r="B2172" s="93" t="n"/>
      <c r="C2172" s="94">
        <f>IF(B2172="","",WEEKNUM(B2172,21))</f>
        <v/>
      </c>
      <c r="D2172" s="95" t="n"/>
      <c r="E2172" s="86">
        <f>IF(D2172="","",IFERROR(INDEX(Eng_Item,MATCH(D2172,Eng_Label,0)),"not in list"))</f>
        <v/>
      </c>
      <c r="F2172" s="96" t="n"/>
      <c r="G2172" s="87">
        <f>IF(OR(P2172="",N(P2172)&lt;=1),"",INDEX($F$6:$F$3005,MATCH(D2172&amp;"|"&amp;(P2172-1),$O$6:$O$3005,0)))</f>
        <v/>
      </c>
      <c r="H2172" s="87">
        <f>IF(G2172="","",MAX(0,G2172-F2172))</f>
        <v/>
      </c>
      <c r="I2172" s="95" t="n"/>
      <c r="J2172" s="87">
        <f>IF(D2172="","",IFERROR(INDEX(Eng_PAR,MATCH(D2172,Eng_Label,0)),""))</f>
        <v/>
      </c>
      <c r="K2172" s="97">
        <f>IF(OR(F2172="",J2172=""),"",F2172-J2172)</f>
        <v/>
      </c>
      <c r="L2172" s="86">
        <f>IF(OR(F2172="",J2172="",N(J2172)=0),"",IF(F2172/J2172&lt;=cfg_Crit,"CRITICAL",IF(F2172/J2172&lt;=cfg_Low,"LOW","OK")))</f>
        <v/>
      </c>
      <c r="M2172" s="98">
        <f>IF(B2172="","",DATE(YEAR(B2172),MONTH(B2172),1))</f>
        <v/>
      </c>
      <c r="N2172" s="86">
        <f>IF(OR(B2172="",D2172=""),"","CNT-"&amp;TEXT(ROW()-5,"00000"))</f>
        <v/>
      </c>
      <c r="O2172" s="86">
        <f>IF(P2172="","",D2172&amp;"|"&amp;P2172)</f>
        <v/>
      </c>
      <c r="P2172" s="86">
        <f>IF(OR(D2172="",F2172=""),"",COUNTIFS($D$6:D2172,D2172,$F$6:F2172,"&lt;&gt;"))</f>
        <v/>
      </c>
    </row>
    <row r="2173" ht="20" customHeight="1">
      <c r="B2173" s="93" t="n"/>
      <c r="C2173" s="94">
        <f>IF(B2173="","",WEEKNUM(B2173,21))</f>
        <v/>
      </c>
      <c r="D2173" s="95" t="n"/>
      <c r="E2173" s="86">
        <f>IF(D2173="","",IFERROR(INDEX(Eng_Item,MATCH(D2173,Eng_Label,0)),"not in list"))</f>
        <v/>
      </c>
      <c r="F2173" s="96" t="n"/>
      <c r="G2173" s="87">
        <f>IF(OR(P2173="",N(P2173)&lt;=1),"",INDEX($F$6:$F$3005,MATCH(D2173&amp;"|"&amp;(P2173-1),$O$6:$O$3005,0)))</f>
        <v/>
      </c>
      <c r="H2173" s="87">
        <f>IF(G2173="","",MAX(0,G2173-F2173))</f>
        <v/>
      </c>
      <c r="I2173" s="95" t="n"/>
      <c r="J2173" s="87">
        <f>IF(D2173="","",IFERROR(INDEX(Eng_PAR,MATCH(D2173,Eng_Label,0)),""))</f>
        <v/>
      </c>
      <c r="K2173" s="97">
        <f>IF(OR(F2173="",J2173=""),"",F2173-J2173)</f>
        <v/>
      </c>
      <c r="L2173" s="86">
        <f>IF(OR(F2173="",J2173="",N(J2173)=0),"",IF(F2173/J2173&lt;=cfg_Crit,"CRITICAL",IF(F2173/J2173&lt;=cfg_Low,"LOW","OK")))</f>
        <v/>
      </c>
      <c r="M2173" s="98">
        <f>IF(B2173="","",DATE(YEAR(B2173),MONTH(B2173),1))</f>
        <v/>
      </c>
      <c r="N2173" s="86">
        <f>IF(OR(B2173="",D2173=""),"","CNT-"&amp;TEXT(ROW()-5,"00000"))</f>
        <v/>
      </c>
      <c r="O2173" s="86">
        <f>IF(P2173="","",D2173&amp;"|"&amp;P2173)</f>
        <v/>
      </c>
      <c r="P2173" s="86">
        <f>IF(OR(D2173="",F2173=""),"",COUNTIFS($D$6:D2173,D2173,$F$6:F2173,"&lt;&gt;"))</f>
        <v/>
      </c>
    </row>
    <row r="2174" ht="20" customHeight="1">
      <c r="B2174" s="93" t="n"/>
      <c r="C2174" s="94">
        <f>IF(B2174="","",WEEKNUM(B2174,21))</f>
        <v/>
      </c>
      <c r="D2174" s="95" t="n"/>
      <c r="E2174" s="86">
        <f>IF(D2174="","",IFERROR(INDEX(Eng_Item,MATCH(D2174,Eng_Label,0)),"not in list"))</f>
        <v/>
      </c>
      <c r="F2174" s="96" t="n"/>
      <c r="G2174" s="87">
        <f>IF(OR(P2174="",N(P2174)&lt;=1),"",INDEX($F$6:$F$3005,MATCH(D2174&amp;"|"&amp;(P2174-1),$O$6:$O$3005,0)))</f>
        <v/>
      </c>
      <c r="H2174" s="87">
        <f>IF(G2174="","",MAX(0,G2174-F2174))</f>
        <v/>
      </c>
      <c r="I2174" s="95" t="n"/>
      <c r="J2174" s="87">
        <f>IF(D2174="","",IFERROR(INDEX(Eng_PAR,MATCH(D2174,Eng_Label,0)),""))</f>
        <v/>
      </c>
      <c r="K2174" s="97">
        <f>IF(OR(F2174="",J2174=""),"",F2174-J2174)</f>
        <v/>
      </c>
      <c r="L2174" s="86">
        <f>IF(OR(F2174="",J2174="",N(J2174)=0),"",IF(F2174/J2174&lt;=cfg_Crit,"CRITICAL",IF(F2174/J2174&lt;=cfg_Low,"LOW","OK")))</f>
        <v/>
      </c>
      <c r="M2174" s="98">
        <f>IF(B2174="","",DATE(YEAR(B2174),MONTH(B2174),1))</f>
        <v/>
      </c>
      <c r="N2174" s="86">
        <f>IF(OR(B2174="",D2174=""),"","CNT-"&amp;TEXT(ROW()-5,"00000"))</f>
        <v/>
      </c>
      <c r="O2174" s="86">
        <f>IF(P2174="","",D2174&amp;"|"&amp;P2174)</f>
        <v/>
      </c>
      <c r="P2174" s="86">
        <f>IF(OR(D2174="",F2174=""),"",COUNTIFS($D$6:D2174,D2174,$F$6:F2174,"&lt;&gt;"))</f>
        <v/>
      </c>
    </row>
    <row r="2175" ht="20" customHeight="1">
      <c r="B2175" s="93" t="n"/>
      <c r="C2175" s="94">
        <f>IF(B2175="","",WEEKNUM(B2175,21))</f>
        <v/>
      </c>
      <c r="D2175" s="95" t="n"/>
      <c r="E2175" s="86">
        <f>IF(D2175="","",IFERROR(INDEX(Eng_Item,MATCH(D2175,Eng_Label,0)),"not in list"))</f>
        <v/>
      </c>
      <c r="F2175" s="96" t="n"/>
      <c r="G2175" s="87">
        <f>IF(OR(P2175="",N(P2175)&lt;=1),"",INDEX($F$6:$F$3005,MATCH(D2175&amp;"|"&amp;(P2175-1),$O$6:$O$3005,0)))</f>
        <v/>
      </c>
      <c r="H2175" s="87">
        <f>IF(G2175="","",MAX(0,G2175-F2175))</f>
        <v/>
      </c>
      <c r="I2175" s="95" t="n"/>
      <c r="J2175" s="87">
        <f>IF(D2175="","",IFERROR(INDEX(Eng_PAR,MATCH(D2175,Eng_Label,0)),""))</f>
        <v/>
      </c>
      <c r="K2175" s="97">
        <f>IF(OR(F2175="",J2175=""),"",F2175-J2175)</f>
        <v/>
      </c>
      <c r="L2175" s="86">
        <f>IF(OR(F2175="",J2175="",N(J2175)=0),"",IF(F2175/J2175&lt;=cfg_Crit,"CRITICAL",IF(F2175/J2175&lt;=cfg_Low,"LOW","OK")))</f>
        <v/>
      </c>
      <c r="M2175" s="98">
        <f>IF(B2175="","",DATE(YEAR(B2175),MONTH(B2175),1))</f>
        <v/>
      </c>
      <c r="N2175" s="86">
        <f>IF(OR(B2175="",D2175=""),"","CNT-"&amp;TEXT(ROW()-5,"00000"))</f>
        <v/>
      </c>
      <c r="O2175" s="86">
        <f>IF(P2175="","",D2175&amp;"|"&amp;P2175)</f>
        <v/>
      </c>
      <c r="P2175" s="86">
        <f>IF(OR(D2175="",F2175=""),"",COUNTIFS($D$6:D2175,D2175,$F$6:F2175,"&lt;&gt;"))</f>
        <v/>
      </c>
    </row>
    <row r="2176" ht="20" customHeight="1">
      <c r="B2176" s="93" t="n"/>
      <c r="C2176" s="94">
        <f>IF(B2176="","",WEEKNUM(B2176,21))</f>
        <v/>
      </c>
      <c r="D2176" s="95" t="n"/>
      <c r="E2176" s="86">
        <f>IF(D2176="","",IFERROR(INDEX(Eng_Item,MATCH(D2176,Eng_Label,0)),"not in list"))</f>
        <v/>
      </c>
      <c r="F2176" s="96" t="n"/>
      <c r="G2176" s="87">
        <f>IF(OR(P2176="",N(P2176)&lt;=1),"",INDEX($F$6:$F$3005,MATCH(D2176&amp;"|"&amp;(P2176-1),$O$6:$O$3005,0)))</f>
        <v/>
      </c>
      <c r="H2176" s="87">
        <f>IF(G2176="","",MAX(0,G2176-F2176))</f>
        <v/>
      </c>
      <c r="I2176" s="95" t="n"/>
      <c r="J2176" s="87">
        <f>IF(D2176="","",IFERROR(INDEX(Eng_PAR,MATCH(D2176,Eng_Label,0)),""))</f>
        <v/>
      </c>
      <c r="K2176" s="97">
        <f>IF(OR(F2176="",J2176=""),"",F2176-J2176)</f>
        <v/>
      </c>
      <c r="L2176" s="86">
        <f>IF(OR(F2176="",J2176="",N(J2176)=0),"",IF(F2176/J2176&lt;=cfg_Crit,"CRITICAL",IF(F2176/J2176&lt;=cfg_Low,"LOW","OK")))</f>
        <v/>
      </c>
      <c r="M2176" s="98">
        <f>IF(B2176="","",DATE(YEAR(B2176),MONTH(B2176),1))</f>
        <v/>
      </c>
      <c r="N2176" s="86">
        <f>IF(OR(B2176="",D2176=""),"","CNT-"&amp;TEXT(ROW()-5,"00000"))</f>
        <v/>
      </c>
      <c r="O2176" s="86">
        <f>IF(P2176="","",D2176&amp;"|"&amp;P2176)</f>
        <v/>
      </c>
      <c r="P2176" s="86">
        <f>IF(OR(D2176="",F2176=""),"",COUNTIFS($D$6:D2176,D2176,$F$6:F2176,"&lt;&gt;"))</f>
        <v/>
      </c>
    </row>
    <row r="2177" ht="20" customHeight="1">
      <c r="B2177" s="93" t="n"/>
      <c r="C2177" s="94">
        <f>IF(B2177="","",WEEKNUM(B2177,21))</f>
        <v/>
      </c>
      <c r="D2177" s="95" t="n"/>
      <c r="E2177" s="86">
        <f>IF(D2177="","",IFERROR(INDEX(Eng_Item,MATCH(D2177,Eng_Label,0)),"not in list"))</f>
        <v/>
      </c>
      <c r="F2177" s="96" t="n"/>
      <c r="G2177" s="87">
        <f>IF(OR(P2177="",N(P2177)&lt;=1),"",INDEX($F$6:$F$3005,MATCH(D2177&amp;"|"&amp;(P2177-1),$O$6:$O$3005,0)))</f>
        <v/>
      </c>
      <c r="H2177" s="87">
        <f>IF(G2177="","",MAX(0,G2177-F2177))</f>
        <v/>
      </c>
      <c r="I2177" s="95" t="n"/>
      <c r="J2177" s="87">
        <f>IF(D2177="","",IFERROR(INDEX(Eng_PAR,MATCH(D2177,Eng_Label,0)),""))</f>
        <v/>
      </c>
      <c r="K2177" s="97">
        <f>IF(OR(F2177="",J2177=""),"",F2177-J2177)</f>
        <v/>
      </c>
      <c r="L2177" s="86">
        <f>IF(OR(F2177="",J2177="",N(J2177)=0),"",IF(F2177/J2177&lt;=cfg_Crit,"CRITICAL",IF(F2177/J2177&lt;=cfg_Low,"LOW","OK")))</f>
        <v/>
      </c>
      <c r="M2177" s="98">
        <f>IF(B2177="","",DATE(YEAR(B2177),MONTH(B2177),1))</f>
        <v/>
      </c>
      <c r="N2177" s="86">
        <f>IF(OR(B2177="",D2177=""),"","CNT-"&amp;TEXT(ROW()-5,"00000"))</f>
        <v/>
      </c>
      <c r="O2177" s="86">
        <f>IF(P2177="","",D2177&amp;"|"&amp;P2177)</f>
        <v/>
      </c>
      <c r="P2177" s="86">
        <f>IF(OR(D2177="",F2177=""),"",COUNTIFS($D$6:D2177,D2177,$F$6:F2177,"&lt;&gt;"))</f>
        <v/>
      </c>
    </row>
    <row r="2178" ht="20" customHeight="1">
      <c r="B2178" s="93" t="n"/>
      <c r="C2178" s="94">
        <f>IF(B2178="","",WEEKNUM(B2178,21))</f>
        <v/>
      </c>
      <c r="D2178" s="95" t="n"/>
      <c r="E2178" s="86">
        <f>IF(D2178="","",IFERROR(INDEX(Eng_Item,MATCH(D2178,Eng_Label,0)),"not in list"))</f>
        <v/>
      </c>
      <c r="F2178" s="96" t="n"/>
      <c r="G2178" s="87">
        <f>IF(OR(P2178="",N(P2178)&lt;=1),"",INDEX($F$6:$F$3005,MATCH(D2178&amp;"|"&amp;(P2178-1),$O$6:$O$3005,0)))</f>
        <v/>
      </c>
      <c r="H2178" s="87">
        <f>IF(G2178="","",MAX(0,G2178-F2178))</f>
        <v/>
      </c>
      <c r="I2178" s="95" t="n"/>
      <c r="J2178" s="87">
        <f>IF(D2178="","",IFERROR(INDEX(Eng_PAR,MATCH(D2178,Eng_Label,0)),""))</f>
        <v/>
      </c>
      <c r="K2178" s="97">
        <f>IF(OR(F2178="",J2178=""),"",F2178-J2178)</f>
        <v/>
      </c>
      <c r="L2178" s="86">
        <f>IF(OR(F2178="",J2178="",N(J2178)=0),"",IF(F2178/J2178&lt;=cfg_Crit,"CRITICAL",IF(F2178/J2178&lt;=cfg_Low,"LOW","OK")))</f>
        <v/>
      </c>
      <c r="M2178" s="98">
        <f>IF(B2178="","",DATE(YEAR(B2178),MONTH(B2178),1))</f>
        <v/>
      </c>
      <c r="N2178" s="86">
        <f>IF(OR(B2178="",D2178=""),"","CNT-"&amp;TEXT(ROW()-5,"00000"))</f>
        <v/>
      </c>
      <c r="O2178" s="86">
        <f>IF(P2178="","",D2178&amp;"|"&amp;P2178)</f>
        <v/>
      </c>
      <c r="P2178" s="86">
        <f>IF(OR(D2178="",F2178=""),"",COUNTIFS($D$6:D2178,D2178,$F$6:F2178,"&lt;&gt;"))</f>
        <v/>
      </c>
    </row>
    <row r="2179" ht="20" customHeight="1">
      <c r="B2179" s="93" t="n"/>
      <c r="C2179" s="94">
        <f>IF(B2179="","",WEEKNUM(B2179,21))</f>
        <v/>
      </c>
      <c r="D2179" s="95" t="n"/>
      <c r="E2179" s="86">
        <f>IF(D2179="","",IFERROR(INDEX(Eng_Item,MATCH(D2179,Eng_Label,0)),"not in list"))</f>
        <v/>
      </c>
      <c r="F2179" s="96" t="n"/>
      <c r="G2179" s="87">
        <f>IF(OR(P2179="",N(P2179)&lt;=1),"",INDEX($F$6:$F$3005,MATCH(D2179&amp;"|"&amp;(P2179-1),$O$6:$O$3005,0)))</f>
        <v/>
      </c>
      <c r="H2179" s="87">
        <f>IF(G2179="","",MAX(0,G2179-F2179))</f>
        <v/>
      </c>
      <c r="I2179" s="95" t="n"/>
      <c r="J2179" s="87">
        <f>IF(D2179="","",IFERROR(INDEX(Eng_PAR,MATCH(D2179,Eng_Label,0)),""))</f>
        <v/>
      </c>
      <c r="K2179" s="97">
        <f>IF(OR(F2179="",J2179=""),"",F2179-J2179)</f>
        <v/>
      </c>
      <c r="L2179" s="86">
        <f>IF(OR(F2179="",J2179="",N(J2179)=0),"",IF(F2179/J2179&lt;=cfg_Crit,"CRITICAL",IF(F2179/J2179&lt;=cfg_Low,"LOW","OK")))</f>
        <v/>
      </c>
      <c r="M2179" s="98">
        <f>IF(B2179="","",DATE(YEAR(B2179),MONTH(B2179),1))</f>
        <v/>
      </c>
      <c r="N2179" s="86">
        <f>IF(OR(B2179="",D2179=""),"","CNT-"&amp;TEXT(ROW()-5,"00000"))</f>
        <v/>
      </c>
      <c r="O2179" s="86">
        <f>IF(P2179="","",D2179&amp;"|"&amp;P2179)</f>
        <v/>
      </c>
      <c r="P2179" s="86">
        <f>IF(OR(D2179="",F2179=""),"",COUNTIFS($D$6:D2179,D2179,$F$6:F2179,"&lt;&gt;"))</f>
        <v/>
      </c>
    </row>
    <row r="2180" ht="20" customHeight="1">
      <c r="B2180" s="93" t="n"/>
      <c r="C2180" s="94">
        <f>IF(B2180="","",WEEKNUM(B2180,21))</f>
        <v/>
      </c>
      <c r="D2180" s="95" t="n"/>
      <c r="E2180" s="86">
        <f>IF(D2180="","",IFERROR(INDEX(Eng_Item,MATCH(D2180,Eng_Label,0)),"not in list"))</f>
        <v/>
      </c>
      <c r="F2180" s="96" t="n"/>
      <c r="G2180" s="87">
        <f>IF(OR(P2180="",N(P2180)&lt;=1),"",INDEX($F$6:$F$3005,MATCH(D2180&amp;"|"&amp;(P2180-1),$O$6:$O$3005,0)))</f>
        <v/>
      </c>
      <c r="H2180" s="87">
        <f>IF(G2180="","",MAX(0,G2180-F2180))</f>
        <v/>
      </c>
      <c r="I2180" s="95" t="n"/>
      <c r="J2180" s="87">
        <f>IF(D2180="","",IFERROR(INDEX(Eng_PAR,MATCH(D2180,Eng_Label,0)),""))</f>
        <v/>
      </c>
      <c r="K2180" s="97">
        <f>IF(OR(F2180="",J2180=""),"",F2180-J2180)</f>
        <v/>
      </c>
      <c r="L2180" s="86">
        <f>IF(OR(F2180="",J2180="",N(J2180)=0),"",IF(F2180/J2180&lt;=cfg_Crit,"CRITICAL",IF(F2180/J2180&lt;=cfg_Low,"LOW","OK")))</f>
        <v/>
      </c>
      <c r="M2180" s="98">
        <f>IF(B2180="","",DATE(YEAR(B2180),MONTH(B2180),1))</f>
        <v/>
      </c>
      <c r="N2180" s="86">
        <f>IF(OR(B2180="",D2180=""),"","CNT-"&amp;TEXT(ROW()-5,"00000"))</f>
        <v/>
      </c>
      <c r="O2180" s="86">
        <f>IF(P2180="","",D2180&amp;"|"&amp;P2180)</f>
        <v/>
      </c>
      <c r="P2180" s="86">
        <f>IF(OR(D2180="",F2180=""),"",COUNTIFS($D$6:D2180,D2180,$F$6:F2180,"&lt;&gt;"))</f>
        <v/>
      </c>
    </row>
    <row r="2181" ht="20" customHeight="1">
      <c r="B2181" s="93" t="n"/>
      <c r="C2181" s="94">
        <f>IF(B2181="","",WEEKNUM(B2181,21))</f>
        <v/>
      </c>
      <c r="D2181" s="95" t="n"/>
      <c r="E2181" s="86">
        <f>IF(D2181="","",IFERROR(INDEX(Eng_Item,MATCH(D2181,Eng_Label,0)),"not in list"))</f>
        <v/>
      </c>
      <c r="F2181" s="96" t="n"/>
      <c r="G2181" s="87">
        <f>IF(OR(P2181="",N(P2181)&lt;=1),"",INDEX($F$6:$F$3005,MATCH(D2181&amp;"|"&amp;(P2181-1),$O$6:$O$3005,0)))</f>
        <v/>
      </c>
      <c r="H2181" s="87">
        <f>IF(G2181="","",MAX(0,G2181-F2181))</f>
        <v/>
      </c>
      <c r="I2181" s="95" t="n"/>
      <c r="J2181" s="87">
        <f>IF(D2181="","",IFERROR(INDEX(Eng_PAR,MATCH(D2181,Eng_Label,0)),""))</f>
        <v/>
      </c>
      <c r="K2181" s="97">
        <f>IF(OR(F2181="",J2181=""),"",F2181-J2181)</f>
        <v/>
      </c>
      <c r="L2181" s="86">
        <f>IF(OR(F2181="",J2181="",N(J2181)=0),"",IF(F2181/J2181&lt;=cfg_Crit,"CRITICAL",IF(F2181/J2181&lt;=cfg_Low,"LOW","OK")))</f>
        <v/>
      </c>
      <c r="M2181" s="98">
        <f>IF(B2181="","",DATE(YEAR(B2181),MONTH(B2181),1))</f>
        <v/>
      </c>
      <c r="N2181" s="86">
        <f>IF(OR(B2181="",D2181=""),"","CNT-"&amp;TEXT(ROW()-5,"00000"))</f>
        <v/>
      </c>
      <c r="O2181" s="86">
        <f>IF(P2181="","",D2181&amp;"|"&amp;P2181)</f>
        <v/>
      </c>
      <c r="P2181" s="86">
        <f>IF(OR(D2181="",F2181=""),"",COUNTIFS($D$6:D2181,D2181,$F$6:F2181,"&lt;&gt;"))</f>
        <v/>
      </c>
    </row>
    <row r="2182" ht="20" customHeight="1">
      <c r="B2182" s="93" t="n"/>
      <c r="C2182" s="94">
        <f>IF(B2182="","",WEEKNUM(B2182,21))</f>
        <v/>
      </c>
      <c r="D2182" s="95" t="n"/>
      <c r="E2182" s="86">
        <f>IF(D2182="","",IFERROR(INDEX(Eng_Item,MATCH(D2182,Eng_Label,0)),"not in list"))</f>
        <v/>
      </c>
      <c r="F2182" s="96" t="n"/>
      <c r="G2182" s="87">
        <f>IF(OR(P2182="",N(P2182)&lt;=1),"",INDEX($F$6:$F$3005,MATCH(D2182&amp;"|"&amp;(P2182-1),$O$6:$O$3005,0)))</f>
        <v/>
      </c>
      <c r="H2182" s="87">
        <f>IF(G2182="","",MAX(0,G2182-F2182))</f>
        <v/>
      </c>
      <c r="I2182" s="95" t="n"/>
      <c r="J2182" s="87">
        <f>IF(D2182="","",IFERROR(INDEX(Eng_PAR,MATCH(D2182,Eng_Label,0)),""))</f>
        <v/>
      </c>
      <c r="K2182" s="97">
        <f>IF(OR(F2182="",J2182=""),"",F2182-J2182)</f>
        <v/>
      </c>
      <c r="L2182" s="86">
        <f>IF(OR(F2182="",J2182="",N(J2182)=0),"",IF(F2182/J2182&lt;=cfg_Crit,"CRITICAL",IF(F2182/J2182&lt;=cfg_Low,"LOW","OK")))</f>
        <v/>
      </c>
      <c r="M2182" s="98">
        <f>IF(B2182="","",DATE(YEAR(B2182),MONTH(B2182),1))</f>
        <v/>
      </c>
      <c r="N2182" s="86">
        <f>IF(OR(B2182="",D2182=""),"","CNT-"&amp;TEXT(ROW()-5,"00000"))</f>
        <v/>
      </c>
      <c r="O2182" s="86">
        <f>IF(P2182="","",D2182&amp;"|"&amp;P2182)</f>
        <v/>
      </c>
      <c r="P2182" s="86">
        <f>IF(OR(D2182="",F2182=""),"",COUNTIFS($D$6:D2182,D2182,$F$6:F2182,"&lt;&gt;"))</f>
        <v/>
      </c>
    </row>
    <row r="2183" ht="20" customHeight="1">
      <c r="B2183" s="93" t="n"/>
      <c r="C2183" s="94">
        <f>IF(B2183="","",WEEKNUM(B2183,21))</f>
        <v/>
      </c>
      <c r="D2183" s="95" t="n"/>
      <c r="E2183" s="86">
        <f>IF(D2183="","",IFERROR(INDEX(Eng_Item,MATCH(D2183,Eng_Label,0)),"not in list"))</f>
        <v/>
      </c>
      <c r="F2183" s="96" t="n"/>
      <c r="G2183" s="87">
        <f>IF(OR(P2183="",N(P2183)&lt;=1),"",INDEX($F$6:$F$3005,MATCH(D2183&amp;"|"&amp;(P2183-1),$O$6:$O$3005,0)))</f>
        <v/>
      </c>
      <c r="H2183" s="87">
        <f>IF(G2183="","",MAX(0,G2183-F2183))</f>
        <v/>
      </c>
      <c r="I2183" s="95" t="n"/>
      <c r="J2183" s="87">
        <f>IF(D2183="","",IFERROR(INDEX(Eng_PAR,MATCH(D2183,Eng_Label,0)),""))</f>
        <v/>
      </c>
      <c r="K2183" s="97">
        <f>IF(OR(F2183="",J2183=""),"",F2183-J2183)</f>
        <v/>
      </c>
      <c r="L2183" s="86">
        <f>IF(OR(F2183="",J2183="",N(J2183)=0),"",IF(F2183/J2183&lt;=cfg_Crit,"CRITICAL",IF(F2183/J2183&lt;=cfg_Low,"LOW","OK")))</f>
        <v/>
      </c>
      <c r="M2183" s="98">
        <f>IF(B2183="","",DATE(YEAR(B2183),MONTH(B2183),1))</f>
        <v/>
      </c>
      <c r="N2183" s="86">
        <f>IF(OR(B2183="",D2183=""),"","CNT-"&amp;TEXT(ROW()-5,"00000"))</f>
        <v/>
      </c>
      <c r="O2183" s="86">
        <f>IF(P2183="","",D2183&amp;"|"&amp;P2183)</f>
        <v/>
      </c>
      <c r="P2183" s="86">
        <f>IF(OR(D2183="",F2183=""),"",COUNTIFS($D$6:D2183,D2183,$F$6:F2183,"&lt;&gt;"))</f>
        <v/>
      </c>
    </row>
    <row r="2184" ht="20" customHeight="1">
      <c r="B2184" s="93" t="n"/>
      <c r="C2184" s="94">
        <f>IF(B2184="","",WEEKNUM(B2184,21))</f>
        <v/>
      </c>
      <c r="D2184" s="95" t="n"/>
      <c r="E2184" s="86">
        <f>IF(D2184="","",IFERROR(INDEX(Eng_Item,MATCH(D2184,Eng_Label,0)),"not in list"))</f>
        <v/>
      </c>
      <c r="F2184" s="96" t="n"/>
      <c r="G2184" s="87">
        <f>IF(OR(P2184="",N(P2184)&lt;=1),"",INDEX($F$6:$F$3005,MATCH(D2184&amp;"|"&amp;(P2184-1),$O$6:$O$3005,0)))</f>
        <v/>
      </c>
      <c r="H2184" s="87">
        <f>IF(G2184="","",MAX(0,G2184-F2184))</f>
        <v/>
      </c>
      <c r="I2184" s="95" t="n"/>
      <c r="J2184" s="87">
        <f>IF(D2184="","",IFERROR(INDEX(Eng_PAR,MATCH(D2184,Eng_Label,0)),""))</f>
        <v/>
      </c>
      <c r="K2184" s="97">
        <f>IF(OR(F2184="",J2184=""),"",F2184-J2184)</f>
        <v/>
      </c>
      <c r="L2184" s="86">
        <f>IF(OR(F2184="",J2184="",N(J2184)=0),"",IF(F2184/J2184&lt;=cfg_Crit,"CRITICAL",IF(F2184/J2184&lt;=cfg_Low,"LOW","OK")))</f>
        <v/>
      </c>
      <c r="M2184" s="98">
        <f>IF(B2184="","",DATE(YEAR(B2184),MONTH(B2184),1))</f>
        <v/>
      </c>
      <c r="N2184" s="86">
        <f>IF(OR(B2184="",D2184=""),"","CNT-"&amp;TEXT(ROW()-5,"00000"))</f>
        <v/>
      </c>
      <c r="O2184" s="86">
        <f>IF(P2184="","",D2184&amp;"|"&amp;P2184)</f>
        <v/>
      </c>
      <c r="P2184" s="86">
        <f>IF(OR(D2184="",F2184=""),"",COUNTIFS($D$6:D2184,D2184,$F$6:F2184,"&lt;&gt;"))</f>
        <v/>
      </c>
    </row>
    <row r="2185" ht="20" customHeight="1">
      <c r="B2185" s="93" t="n"/>
      <c r="C2185" s="94">
        <f>IF(B2185="","",WEEKNUM(B2185,21))</f>
        <v/>
      </c>
      <c r="D2185" s="95" t="n"/>
      <c r="E2185" s="86">
        <f>IF(D2185="","",IFERROR(INDEX(Eng_Item,MATCH(D2185,Eng_Label,0)),"not in list"))</f>
        <v/>
      </c>
      <c r="F2185" s="96" t="n"/>
      <c r="G2185" s="87">
        <f>IF(OR(P2185="",N(P2185)&lt;=1),"",INDEX($F$6:$F$3005,MATCH(D2185&amp;"|"&amp;(P2185-1),$O$6:$O$3005,0)))</f>
        <v/>
      </c>
      <c r="H2185" s="87">
        <f>IF(G2185="","",MAX(0,G2185-F2185))</f>
        <v/>
      </c>
      <c r="I2185" s="95" t="n"/>
      <c r="J2185" s="87">
        <f>IF(D2185="","",IFERROR(INDEX(Eng_PAR,MATCH(D2185,Eng_Label,0)),""))</f>
        <v/>
      </c>
      <c r="K2185" s="97">
        <f>IF(OR(F2185="",J2185=""),"",F2185-J2185)</f>
        <v/>
      </c>
      <c r="L2185" s="86">
        <f>IF(OR(F2185="",J2185="",N(J2185)=0),"",IF(F2185/J2185&lt;=cfg_Crit,"CRITICAL",IF(F2185/J2185&lt;=cfg_Low,"LOW","OK")))</f>
        <v/>
      </c>
      <c r="M2185" s="98">
        <f>IF(B2185="","",DATE(YEAR(B2185),MONTH(B2185),1))</f>
        <v/>
      </c>
      <c r="N2185" s="86">
        <f>IF(OR(B2185="",D2185=""),"","CNT-"&amp;TEXT(ROW()-5,"00000"))</f>
        <v/>
      </c>
      <c r="O2185" s="86">
        <f>IF(P2185="","",D2185&amp;"|"&amp;P2185)</f>
        <v/>
      </c>
      <c r="P2185" s="86">
        <f>IF(OR(D2185="",F2185=""),"",COUNTIFS($D$6:D2185,D2185,$F$6:F2185,"&lt;&gt;"))</f>
        <v/>
      </c>
    </row>
    <row r="2186" ht="20" customHeight="1">
      <c r="B2186" s="93" t="n"/>
      <c r="C2186" s="94">
        <f>IF(B2186="","",WEEKNUM(B2186,21))</f>
        <v/>
      </c>
      <c r="D2186" s="95" t="n"/>
      <c r="E2186" s="86">
        <f>IF(D2186="","",IFERROR(INDEX(Eng_Item,MATCH(D2186,Eng_Label,0)),"not in list"))</f>
        <v/>
      </c>
      <c r="F2186" s="96" t="n"/>
      <c r="G2186" s="87">
        <f>IF(OR(P2186="",N(P2186)&lt;=1),"",INDEX($F$6:$F$3005,MATCH(D2186&amp;"|"&amp;(P2186-1),$O$6:$O$3005,0)))</f>
        <v/>
      </c>
      <c r="H2186" s="87">
        <f>IF(G2186="","",MAX(0,G2186-F2186))</f>
        <v/>
      </c>
      <c r="I2186" s="95" t="n"/>
      <c r="J2186" s="87">
        <f>IF(D2186="","",IFERROR(INDEX(Eng_PAR,MATCH(D2186,Eng_Label,0)),""))</f>
        <v/>
      </c>
      <c r="K2186" s="97">
        <f>IF(OR(F2186="",J2186=""),"",F2186-J2186)</f>
        <v/>
      </c>
      <c r="L2186" s="86">
        <f>IF(OR(F2186="",J2186="",N(J2186)=0),"",IF(F2186/J2186&lt;=cfg_Crit,"CRITICAL",IF(F2186/J2186&lt;=cfg_Low,"LOW","OK")))</f>
        <v/>
      </c>
      <c r="M2186" s="98">
        <f>IF(B2186="","",DATE(YEAR(B2186),MONTH(B2186),1))</f>
        <v/>
      </c>
      <c r="N2186" s="86">
        <f>IF(OR(B2186="",D2186=""),"","CNT-"&amp;TEXT(ROW()-5,"00000"))</f>
        <v/>
      </c>
      <c r="O2186" s="86">
        <f>IF(P2186="","",D2186&amp;"|"&amp;P2186)</f>
        <v/>
      </c>
      <c r="P2186" s="86">
        <f>IF(OR(D2186="",F2186=""),"",COUNTIFS($D$6:D2186,D2186,$F$6:F2186,"&lt;&gt;"))</f>
        <v/>
      </c>
    </row>
    <row r="2187" ht="20" customHeight="1">
      <c r="B2187" s="93" t="n"/>
      <c r="C2187" s="94">
        <f>IF(B2187="","",WEEKNUM(B2187,21))</f>
        <v/>
      </c>
      <c r="D2187" s="95" t="n"/>
      <c r="E2187" s="86">
        <f>IF(D2187="","",IFERROR(INDEX(Eng_Item,MATCH(D2187,Eng_Label,0)),"not in list"))</f>
        <v/>
      </c>
      <c r="F2187" s="96" t="n"/>
      <c r="G2187" s="87">
        <f>IF(OR(P2187="",N(P2187)&lt;=1),"",INDEX($F$6:$F$3005,MATCH(D2187&amp;"|"&amp;(P2187-1),$O$6:$O$3005,0)))</f>
        <v/>
      </c>
      <c r="H2187" s="87">
        <f>IF(G2187="","",MAX(0,G2187-F2187))</f>
        <v/>
      </c>
      <c r="I2187" s="95" t="n"/>
      <c r="J2187" s="87">
        <f>IF(D2187="","",IFERROR(INDEX(Eng_PAR,MATCH(D2187,Eng_Label,0)),""))</f>
        <v/>
      </c>
      <c r="K2187" s="97">
        <f>IF(OR(F2187="",J2187=""),"",F2187-J2187)</f>
        <v/>
      </c>
      <c r="L2187" s="86">
        <f>IF(OR(F2187="",J2187="",N(J2187)=0),"",IF(F2187/J2187&lt;=cfg_Crit,"CRITICAL",IF(F2187/J2187&lt;=cfg_Low,"LOW","OK")))</f>
        <v/>
      </c>
      <c r="M2187" s="98">
        <f>IF(B2187="","",DATE(YEAR(B2187),MONTH(B2187),1))</f>
        <v/>
      </c>
      <c r="N2187" s="86">
        <f>IF(OR(B2187="",D2187=""),"","CNT-"&amp;TEXT(ROW()-5,"00000"))</f>
        <v/>
      </c>
      <c r="O2187" s="86">
        <f>IF(P2187="","",D2187&amp;"|"&amp;P2187)</f>
        <v/>
      </c>
      <c r="P2187" s="86">
        <f>IF(OR(D2187="",F2187=""),"",COUNTIFS($D$6:D2187,D2187,$F$6:F2187,"&lt;&gt;"))</f>
        <v/>
      </c>
    </row>
    <row r="2188" ht="20" customHeight="1">
      <c r="B2188" s="93" t="n"/>
      <c r="C2188" s="94">
        <f>IF(B2188="","",WEEKNUM(B2188,21))</f>
        <v/>
      </c>
      <c r="D2188" s="95" t="n"/>
      <c r="E2188" s="86">
        <f>IF(D2188="","",IFERROR(INDEX(Eng_Item,MATCH(D2188,Eng_Label,0)),"not in list"))</f>
        <v/>
      </c>
      <c r="F2188" s="96" t="n"/>
      <c r="G2188" s="87">
        <f>IF(OR(P2188="",N(P2188)&lt;=1),"",INDEX($F$6:$F$3005,MATCH(D2188&amp;"|"&amp;(P2188-1),$O$6:$O$3005,0)))</f>
        <v/>
      </c>
      <c r="H2188" s="87">
        <f>IF(G2188="","",MAX(0,G2188-F2188))</f>
        <v/>
      </c>
      <c r="I2188" s="95" t="n"/>
      <c r="J2188" s="87">
        <f>IF(D2188="","",IFERROR(INDEX(Eng_PAR,MATCH(D2188,Eng_Label,0)),""))</f>
        <v/>
      </c>
      <c r="K2188" s="97">
        <f>IF(OR(F2188="",J2188=""),"",F2188-J2188)</f>
        <v/>
      </c>
      <c r="L2188" s="86">
        <f>IF(OR(F2188="",J2188="",N(J2188)=0),"",IF(F2188/J2188&lt;=cfg_Crit,"CRITICAL",IF(F2188/J2188&lt;=cfg_Low,"LOW","OK")))</f>
        <v/>
      </c>
      <c r="M2188" s="98">
        <f>IF(B2188="","",DATE(YEAR(B2188),MONTH(B2188),1))</f>
        <v/>
      </c>
      <c r="N2188" s="86">
        <f>IF(OR(B2188="",D2188=""),"","CNT-"&amp;TEXT(ROW()-5,"00000"))</f>
        <v/>
      </c>
      <c r="O2188" s="86">
        <f>IF(P2188="","",D2188&amp;"|"&amp;P2188)</f>
        <v/>
      </c>
      <c r="P2188" s="86">
        <f>IF(OR(D2188="",F2188=""),"",COUNTIFS($D$6:D2188,D2188,$F$6:F2188,"&lt;&gt;"))</f>
        <v/>
      </c>
    </row>
    <row r="2189" ht="20" customHeight="1">
      <c r="B2189" s="93" t="n"/>
      <c r="C2189" s="94">
        <f>IF(B2189="","",WEEKNUM(B2189,21))</f>
        <v/>
      </c>
      <c r="D2189" s="95" t="n"/>
      <c r="E2189" s="86">
        <f>IF(D2189="","",IFERROR(INDEX(Eng_Item,MATCH(D2189,Eng_Label,0)),"not in list"))</f>
        <v/>
      </c>
      <c r="F2189" s="96" t="n"/>
      <c r="G2189" s="87">
        <f>IF(OR(P2189="",N(P2189)&lt;=1),"",INDEX($F$6:$F$3005,MATCH(D2189&amp;"|"&amp;(P2189-1),$O$6:$O$3005,0)))</f>
        <v/>
      </c>
      <c r="H2189" s="87">
        <f>IF(G2189="","",MAX(0,G2189-F2189))</f>
        <v/>
      </c>
      <c r="I2189" s="95" t="n"/>
      <c r="J2189" s="87">
        <f>IF(D2189="","",IFERROR(INDEX(Eng_PAR,MATCH(D2189,Eng_Label,0)),""))</f>
        <v/>
      </c>
      <c r="K2189" s="97">
        <f>IF(OR(F2189="",J2189=""),"",F2189-J2189)</f>
        <v/>
      </c>
      <c r="L2189" s="86">
        <f>IF(OR(F2189="",J2189="",N(J2189)=0),"",IF(F2189/J2189&lt;=cfg_Crit,"CRITICAL",IF(F2189/J2189&lt;=cfg_Low,"LOW","OK")))</f>
        <v/>
      </c>
      <c r="M2189" s="98">
        <f>IF(B2189="","",DATE(YEAR(B2189),MONTH(B2189),1))</f>
        <v/>
      </c>
      <c r="N2189" s="86">
        <f>IF(OR(B2189="",D2189=""),"","CNT-"&amp;TEXT(ROW()-5,"00000"))</f>
        <v/>
      </c>
      <c r="O2189" s="86">
        <f>IF(P2189="","",D2189&amp;"|"&amp;P2189)</f>
        <v/>
      </c>
      <c r="P2189" s="86">
        <f>IF(OR(D2189="",F2189=""),"",COUNTIFS($D$6:D2189,D2189,$F$6:F2189,"&lt;&gt;"))</f>
        <v/>
      </c>
    </row>
    <row r="2190" ht="20" customHeight="1">
      <c r="B2190" s="93" t="n"/>
      <c r="C2190" s="94">
        <f>IF(B2190="","",WEEKNUM(B2190,21))</f>
        <v/>
      </c>
      <c r="D2190" s="95" t="n"/>
      <c r="E2190" s="86">
        <f>IF(D2190="","",IFERROR(INDEX(Eng_Item,MATCH(D2190,Eng_Label,0)),"not in list"))</f>
        <v/>
      </c>
      <c r="F2190" s="96" t="n"/>
      <c r="G2190" s="87">
        <f>IF(OR(P2190="",N(P2190)&lt;=1),"",INDEX($F$6:$F$3005,MATCH(D2190&amp;"|"&amp;(P2190-1),$O$6:$O$3005,0)))</f>
        <v/>
      </c>
      <c r="H2190" s="87">
        <f>IF(G2190="","",MAX(0,G2190-F2190))</f>
        <v/>
      </c>
      <c r="I2190" s="95" t="n"/>
      <c r="J2190" s="87">
        <f>IF(D2190="","",IFERROR(INDEX(Eng_PAR,MATCH(D2190,Eng_Label,0)),""))</f>
        <v/>
      </c>
      <c r="K2190" s="97">
        <f>IF(OR(F2190="",J2190=""),"",F2190-J2190)</f>
        <v/>
      </c>
      <c r="L2190" s="86">
        <f>IF(OR(F2190="",J2190="",N(J2190)=0),"",IF(F2190/J2190&lt;=cfg_Crit,"CRITICAL",IF(F2190/J2190&lt;=cfg_Low,"LOW","OK")))</f>
        <v/>
      </c>
      <c r="M2190" s="98">
        <f>IF(B2190="","",DATE(YEAR(B2190),MONTH(B2190),1))</f>
        <v/>
      </c>
      <c r="N2190" s="86">
        <f>IF(OR(B2190="",D2190=""),"","CNT-"&amp;TEXT(ROW()-5,"00000"))</f>
        <v/>
      </c>
      <c r="O2190" s="86">
        <f>IF(P2190="","",D2190&amp;"|"&amp;P2190)</f>
        <v/>
      </c>
      <c r="P2190" s="86">
        <f>IF(OR(D2190="",F2190=""),"",COUNTIFS($D$6:D2190,D2190,$F$6:F2190,"&lt;&gt;"))</f>
        <v/>
      </c>
    </row>
    <row r="2191" ht="20" customHeight="1">
      <c r="B2191" s="93" t="n"/>
      <c r="C2191" s="94">
        <f>IF(B2191="","",WEEKNUM(B2191,21))</f>
        <v/>
      </c>
      <c r="D2191" s="95" t="n"/>
      <c r="E2191" s="86">
        <f>IF(D2191="","",IFERROR(INDEX(Eng_Item,MATCH(D2191,Eng_Label,0)),"not in list"))</f>
        <v/>
      </c>
      <c r="F2191" s="96" t="n"/>
      <c r="G2191" s="87">
        <f>IF(OR(P2191="",N(P2191)&lt;=1),"",INDEX($F$6:$F$3005,MATCH(D2191&amp;"|"&amp;(P2191-1),$O$6:$O$3005,0)))</f>
        <v/>
      </c>
      <c r="H2191" s="87">
        <f>IF(G2191="","",MAX(0,G2191-F2191))</f>
        <v/>
      </c>
      <c r="I2191" s="95" t="n"/>
      <c r="J2191" s="87">
        <f>IF(D2191="","",IFERROR(INDEX(Eng_PAR,MATCH(D2191,Eng_Label,0)),""))</f>
        <v/>
      </c>
      <c r="K2191" s="97">
        <f>IF(OR(F2191="",J2191=""),"",F2191-J2191)</f>
        <v/>
      </c>
      <c r="L2191" s="86">
        <f>IF(OR(F2191="",J2191="",N(J2191)=0),"",IF(F2191/J2191&lt;=cfg_Crit,"CRITICAL",IF(F2191/J2191&lt;=cfg_Low,"LOW","OK")))</f>
        <v/>
      </c>
      <c r="M2191" s="98">
        <f>IF(B2191="","",DATE(YEAR(B2191),MONTH(B2191),1))</f>
        <v/>
      </c>
      <c r="N2191" s="86">
        <f>IF(OR(B2191="",D2191=""),"","CNT-"&amp;TEXT(ROW()-5,"00000"))</f>
        <v/>
      </c>
      <c r="O2191" s="86">
        <f>IF(P2191="","",D2191&amp;"|"&amp;P2191)</f>
        <v/>
      </c>
      <c r="P2191" s="86">
        <f>IF(OR(D2191="",F2191=""),"",COUNTIFS($D$6:D2191,D2191,$F$6:F2191,"&lt;&gt;"))</f>
        <v/>
      </c>
    </row>
    <row r="2192" ht="20" customHeight="1">
      <c r="B2192" s="93" t="n"/>
      <c r="C2192" s="94">
        <f>IF(B2192="","",WEEKNUM(B2192,21))</f>
        <v/>
      </c>
      <c r="D2192" s="95" t="n"/>
      <c r="E2192" s="86">
        <f>IF(D2192="","",IFERROR(INDEX(Eng_Item,MATCH(D2192,Eng_Label,0)),"not in list"))</f>
        <v/>
      </c>
      <c r="F2192" s="96" t="n"/>
      <c r="G2192" s="87">
        <f>IF(OR(P2192="",N(P2192)&lt;=1),"",INDEX($F$6:$F$3005,MATCH(D2192&amp;"|"&amp;(P2192-1),$O$6:$O$3005,0)))</f>
        <v/>
      </c>
      <c r="H2192" s="87">
        <f>IF(G2192="","",MAX(0,G2192-F2192))</f>
        <v/>
      </c>
      <c r="I2192" s="95" t="n"/>
      <c r="J2192" s="87">
        <f>IF(D2192="","",IFERROR(INDEX(Eng_PAR,MATCH(D2192,Eng_Label,0)),""))</f>
        <v/>
      </c>
      <c r="K2192" s="97">
        <f>IF(OR(F2192="",J2192=""),"",F2192-J2192)</f>
        <v/>
      </c>
      <c r="L2192" s="86">
        <f>IF(OR(F2192="",J2192="",N(J2192)=0),"",IF(F2192/J2192&lt;=cfg_Crit,"CRITICAL",IF(F2192/J2192&lt;=cfg_Low,"LOW","OK")))</f>
        <v/>
      </c>
      <c r="M2192" s="98">
        <f>IF(B2192="","",DATE(YEAR(B2192),MONTH(B2192),1))</f>
        <v/>
      </c>
      <c r="N2192" s="86">
        <f>IF(OR(B2192="",D2192=""),"","CNT-"&amp;TEXT(ROW()-5,"00000"))</f>
        <v/>
      </c>
      <c r="O2192" s="86">
        <f>IF(P2192="","",D2192&amp;"|"&amp;P2192)</f>
        <v/>
      </c>
      <c r="P2192" s="86">
        <f>IF(OR(D2192="",F2192=""),"",COUNTIFS($D$6:D2192,D2192,$F$6:F2192,"&lt;&gt;"))</f>
        <v/>
      </c>
    </row>
    <row r="2193" ht="20" customHeight="1">
      <c r="B2193" s="93" t="n"/>
      <c r="C2193" s="94">
        <f>IF(B2193="","",WEEKNUM(B2193,21))</f>
        <v/>
      </c>
      <c r="D2193" s="95" t="n"/>
      <c r="E2193" s="86">
        <f>IF(D2193="","",IFERROR(INDEX(Eng_Item,MATCH(D2193,Eng_Label,0)),"not in list"))</f>
        <v/>
      </c>
      <c r="F2193" s="96" t="n"/>
      <c r="G2193" s="87">
        <f>IF(OR(P2193="",N(P2193)&lt;=1),"",INDEX($F$6:$F$3005,MATCH(D2193&amp;"|"&amp;(P2193-1),$O$6:$O$3005,0)))</f>
        <v/>
      </c>
      <c r="H2193" s="87">
        <f>IF(G2193="","",MAX(0,G2193-F2193))</f>
        <v/>
      </c>
      <c r="I2193" s="95" t="n"/>
      <c r="J2193" s="87">
        <f>IF(D2193="","",IFERROR(INDEX(Eng_PAR,MATCH(D2193,Eng_Label,0)),""))</f>
        <v/>
      </c>
      <c r="K2193" s="97">
        <f>IF(OR(F2193="",J2193=""),"",F2193-J2193)</f>
        <v/>
      </c>
      <c r="L2193" s="86">
        <f>IF(OR(F2193="",J2193="",N(J2193)=0),"",IF(F2193/J2193&lt;=cfg_Crit,"CRITICAL",IF(F2193/J2193&lt;=cfg_Low,"LOW","OK")))</f>
        <v/>
      </c>
      <c r="M2193" s="98">
        <f>IF(B2193="","",DATE(YEAR(B2193),MONTH(B2193),1))</f>
        <v/>
      </c>
      <c r="N2193" s="86">
        <f>IF(OR(B2193="",D2193=""),"","CNT-"&amp;TEXT(ROW()-5,"00000"))</f>
        <v/>
      </c>
      <c r="O2193" s="86">
        <f>IF(P2193="","",D2193&amp;"|"&amp;P2193)</f>
        <v/>
      </c>
      <c r="P2193" s="86">
        <f>IF(OR(D2193="",F2193=""),"",COUNTIFS($D$6:D2193,D2193,$F$6:F2193,"&lt;&gt;"))</f>
        <v/>
      </c>
    </row>
    <row r="2194" ht="20" customHeight="1">
      <c r="B2194" s="93" t="n"/>
      <c r="C2194" s="94">
        <f>IF(B2194="","",WEEKNUM(B2194,21))</f>
        <v/>
      </c>
      <c r="D2194" s="95" t="n"/>
      <c r="E2194" s="86">
        <f>IF(D2194="","",IFERROR(INDEX(Eng_Item,MATCH(D2194,Eng_Label,0)),"not in list"))</f>
        <v/>
      </c>
      <c r="F2194" s="96" t="n"/>
      <c r="G2194" s="87">
        <f>IF(OR(P2194="",N(P2194)&lt;=1),"",INDEX($F$6:$F$3005,MATCH(D2194&amp;"|"&amp;(P2194-1),$O$6:$O$3005,0)))</f>
        <v/>
      </c>
      <c r="H2194" s="87">
        <f>IF(G2194="","",MAX(0,G2194-F2194))</f>
        <v/>
      </c>
      <c r="I2194" s="95" t="n"/>
      <c r="J2194" s="87">
        <f>IF(D2194="","",IFERROR(INDEX(Eng_PAR,MATCH(D2194,Eng_Label,0)),""))</f>
        <v/>
      </c>
      <c r="K2194" s="97">
        <f>IF(OR(F2194="",J2194=""),"",F2194-J2194)</f>
        <v/>
      </c>
      <c r="L2194" s="86">
        <f>IF(OR(F2194="",J2194="",N(J2194)=0),"",IF(F2194/J2194&lt;=cfg_Crit,"CRITICAL",IF(F2194/J2194&lt;=cfg_Low,"LOW","OK")))</f>
        <v/>
      </c>
      <c r="M2194" s="98">
        <f>IF(B2194="","",DATE(YEAR(B2194),MONTH(B2194),1))</f>
        <v/>
      </c>
      <c r="N2194" s="86">
        <f>IF(OR(B2194="",D2194=""),"","CNT-"&amp;TEXT(ROW()-5,"00000"))</f>
        <v/>
      </c>
      <c r="O2194" s="86">
        <f>IF(P2194="","",D2194&amp;"|"&amp;P2194)</f>
        <v/>
      </c>
      <c r="P2194" s="86">
        <f>IF(OR(D2194="",F2194=""),"",COUNTIFS($D$6:D2194,D2194,$F$6:F2194,"&lt;&gt;"))</f>
        <v/>
      </c>
    </row>
    <row r="2195" ht="20" customHeight="1">
      <c r="B2195" s="93" t="n"/>
      <c r="C2195" s="94">
        <f>IF(B2195="","",WEEKNUM(B2195,21))</f>
        <v/>
      </c>
      <c r="D2195" s="95" t="n"/>
      <c r="E2195" s="86">
        <f>IF(D2195="","",IFERROR(INDEX(Eng_Item,MATCH(D2195,Eng_Label,0)),"not in list"))</f>
        <v/>
      </c>
      <c r="F2195" s="96" t="n"/>
      <c r="G2195" s="87">
        <f>IF(OR(P2195="",N(P2195)&lt;=1),"",INDEX($F$6:$F$3005,MATCH(D2195&amp;"|"&amp;(P2195-1),$O$6:$O$3005,0)))</f>
        <v/>
      </c>
      <c r="H2195" s="87">
        <f>IF(G2195="","",MAX(0,G2195-F2195))</f>
        <v/>
      </c>
      <c r="I2195" s="95" t="n"/>
      <c r="J2195" s="87">
        <f>IF(D2195="","",IFERROR(INDEX(Eng_PAR,MATCH(D2195,Eng_Label,0)),""))</f>
        <v/>
      </c>
      <c r="K2195" s="97">
        <f>IF(OR(F2195="",J2195=""),"",F2195-J2195)</f>
        <v/>
      </c>
      <c r="L2195" s="86">
        <f>IF(OR(F2195="",J2195="",N(J2195)=0),"",IF(F2195/J2195&lt;=cfg_Crit,"CRITICAL",IF(F2195/J2195&lt;=cfg_Low,"LOW","OK")))</f>
        <v/>
      </c>
      <c r="M2195" s="98">
        <f>IF(B2195="","",DATE(YEAR(B2195),MONTH(B2195),1))</f>
        <v/>
      </c>
      <c r="N2195" s="86">
        <f>IF(OR(B2195="",D2195=""),"","CNT-"&amp;TEXT(ROW()-5,"00000"))</f>
        <v/>
      </c>
      <c r="O2195" s="86">
        <f>IF(P2195="","",D2195&amp;"|"&amp;P2195)</f>
        <v/>
      </c>
      <c r="P2195" s="86">
        <f>IF(OR(D2195="",F2195=""),"",COUNTIFS($D$6:D2195,D2195,$F$6:F2195,"&lt;&gt;"))</f>
        <v/>
      </c>
    </row>
    <row r="2196" ht="20" customHeight="1">
      <c r="B2196" s="93" t="n"/>
      <c r="C2196" s="94">
        <f>IF(B2196="","",WEEKNUM(B2196,21))</f>
        <v/>
      </c>
      <c r="D2196" s="95" t="n"/>
      <c r="E2196" s="86">
        <f>IF(D2196="","",IFERROR(INDEX(Eng_Item,MATCH(D2196,Eng_Label,0)),"not in list"))</f>
        <v/>
      </c>
      <c r="F2196" s="96" t="n"/>
      <c r="G2196" s="87">
        <f>IF(OR(P2196="",N(P2196)&lt;=1),"",INDEX($F$6:$F$3005,MATCH(D2196&amp;"|"&amp;(P2196-1),$O$6:$O$3005,0)))</f>
        <v/>
      </c>
      <c r="H2196" s="87">
        <f>IF(G2196="","",MAX(0,G2196-F2196))</f>
        <v/>
      </c>
      <c r="I2196" s="95" t="n"/>
      <c r="J2196" s="87">
        <f>IF(D2196="","",IFERROR(INDEX(Eng_PAR,MATCH(D2196,Eng_Label,0)),""))</f>
        <v/>
      </c>
      <c r="K2196" s="97">
        <f>IF(OR(F2196="",J2196=""),"",F2196-J2196)</f>
        <v/>
      </c>
      <c r="L2196" s="86">
        <f>IF(OR(F2196="",J2196="",N(J2196)=0),"",IF(F2196/J2196&lt;=cfg_Crit,"CRITICAL",IF(F2196/J2196&lt;=cfg_Low,"LOW","OK")))</f>
        <v/>
      </c>
      <c r="M2196" s="98">
        <f>IF(B2196="","",DATE(YEAR(B2196),MONTH(B2196),1))</f>
        <v/>
      </c>
      <c r="N2196" s="86">
        <f>IF(OR(B2196="",D2196=""),"","CNT-"&amp;TEXT(ROW()-5,"00000"))</f>
        <v/>
      </c>
      <c r="O2196" s="86">
        <f>IF(P2196="","",D2196&amp;"|"&amp;P2196)</f>
        <v/>
      </c>
      <c r="P2196" s="86">
        <f>IF(OR(D2196="",F2196=""),"",COUNTIFS($D$6:D2196,D2196,$F$6:F2196,"&lt;&gt;"))</f>
        <v/>
      </c>
    </row>
    <row r="2197" ht="20" customHeight="1">
      <c r="B2197" s="93" t="n"/>
      <c r="C2197" s="94">
        <f>IF(B2197="","",WEEKNUM(B2197,21))</f>
        <v/>
      </c>
      <c r="D2197" s="95" t="n"/>
      <c r="E2197" s="86">
        <f>IF(D2197="","",IFERROR(INDEX(Eng_Item,MATCH(D2197,Eng_Label,0)),"not in list"))</f>
        <v/>
      </c>
      <c r="F2197" s="96" t="n"/>
      <c r="G2197" s="87">
        <f>IF(OR(P2197="",N(P2197)&lt;=1),"",INDEX($F$6:$F$3005,MATCH(D2197&amp;"|"&amp;(P2197-1),$O$6:$O$3005,0)))</f>
        <v/>
      </c>
      <c r="H2197" s="87">
        <f>IF(G2197="","",MAX(0,G2197-F2197))</f>
        <v/>
      </c>
      <c r="I2197" s="95" t="n"/>
      <c r="J2197" s="87">
        <f>IF(D2197="","",IFERROR(INDEX(Eng_PAR,MATCH(D2197,Eng_Label,0)),""))</f>
        <v/>
      </c>
      <c r="K2197" s="97">
        <f>IF(OR(F2197="",J2197=""),"",F2197-J2197)</f>
        <v/>
      </c>
      <c r="L2197" s="86">
        <f>IF(OR(F2197="",J2197="",N(J2197)=0),"",IF(F2197/J2197&lt;=cfg_Crit,"CRITICAL",IF(F2197/J2197&lt;=cfg_Low,"LOW","OK")))</f>
        <v/>
      </c>
      <c r="M2197" s="98">
        <f>IF(B2197="","",DATE(YEAR(B2197),MONTH(B2197),1))</f>
        <v/>
      </c>
      <c r="N2197" s="86">
        <f>IF(OR(B2197="",D2197=""),"","CNT-"&amp;TEXT(ROW()-5,"00000"))</f>
        <v/>
      </c>
      <c r="O2197" s="86">
        <f>IF(P2197="","",D2197&amp;"|"&amp;P2197)</f>
        <v/>
      </c>
      <c r="P2197" s="86">
        <f>IF(OR(D2197="",F2197=""),"",COUNTIFS($D$6:D2197,D2197,$F$6:F2197,"&lt;&gt;"))</f>
        <v/>
      </c>
    </row>
    <row r="2198" ht="20" customHeight="1">
      <c r="B2198" s="93" t="n"/>
      <c r="C2198" s="94">
        <f>IF(B2198="","",WEEKNUM(B2198,21))</f>
        <v/>
      </c>
      <c r="D2198" s="95" t="n"/>
      <c r="E2198" s="86">
        <f>IF(D2198="","",IFERROR(INDEX(Eng_Item,MATCH(D2198,Eng_Label,0)),"not in list"))</f>
        <v/>
      </c>
      <c r="F2198" s="96" t="n"/>
      <c r="G2198" s="87">
        <f>IF(OR(P2198="",N(P2198)&lt;=1),"",INDEX($F$6:$F$3005,MATCH(D2198&amp;"|"&amp;(P2198-1),$O$6:$O$3005,0)))</f>
        <v/>
      </c>
      <c r="H2198" s="87">
        <f>IF(G2198="","",MAX(0,G2198-F2198))</f>
        <v/>
      </c>
      <c r="I2198" s="95" t="n"/>
      <c r="J2198" s="87">
        <f>IF(D2198="","",IFERROR(INDEX(Eng_PAR,MATCH(D2198,Eng_Label,0)),""))</f>
        <v/>
      </c>
      <c r="K2198" s="97">
        <f>IF(OR(F2198="",J2198=""),"",F2198-J2198)</f>
        <v/>
      </c>
      <c r="L2198" s="86">
        <f>IF(OR(F2198="",J2198="",N(J2198)=0),"",IF(F2198/J2198&lt;=cfg_Crit,"CRITICAL",IF(F2198/J2198&lt;=cfg_Low,"LOW","OK")))</f>
        <v/>
      </c>
      <c r="M2198" s="98">
        <f>IF(B2198="","",DATE(YEAR(B2198),MONTH(B2198),1))</f>
        <v/>
      </c>
      <c r="N2198" s="86">
        <f>IF(OR(B2198="",D2198=""),"","CNT-"&amp;TEXT(ROW()-5,"00000"))</f>
        <v/>
      </c>
      <c r="O2198" s="86">
        <f>IF(P2198="","",D2198&amp;"|"&amp;P2198)</f>
        <v/>
      </c>
      <c r="P2198" s="86">
        <f>IF(OR(D2198="",F2198=""),"",COUNTIFS($D$6:D2198,D2198,$F$6:F2198,"&lt;&gt;"))</f>
        <v/>
      </c>
    </row>
    <row r="2199" ht="20" customHeight="1">
      <c r="B2199" s="93" t="n"/>
      <c r="C2199" s="94">
        <f>IF(B2199="","",WEEKNUM(B2199,21))</f>
        <v/>
      </c>
      <c r="D2199" s="95" t="n"/>
      <c r="E2199" s="86">
        <f>IF(D2199="","",IFERROR(INDEX(Eng_Item,MATCH(D2199,Eng_Label,0)),"not in list"))</f>
        <v/>
      </c>
      <c r="F2199" s="96" t="n"/>
      <c r="G2199" s="87">
        <f>IF(OR(P2199="",N(P2199)&lt;=1),"",INDEX($F$6:$F$3005,MATCH(D2199&amp;"|"&amp;(P2199-1),$O$6:$O$3005,0)))</f>
        <v/>
      </c>
      <c r="H2199" s="87">
        <f>IF(G2199="","",MAX(0,G2199-F2199))</f>
        <v/>
      </c>
      <c r="I2199" s="95" t="n"/>
      <c r="J2199" s="87">
        <f>IF(D2199="","",IFERROR(INDEX(Eng_PAR,MATCH(D2199,Eng_Label,0)),""))</f>
        <v/>
      </c>
      <c r="K2199" s="97">
        <f>IF(OR(F2199="",J2199=""),"",F2199-J2199)</f>
        <v/>
      </c>
      <c r="L2199" s="86">
        <f>IF(OR(F2199="",J2199="",N(J2199)=0),"",IF(F2199/J2199&lt;=cfg_Crit,"CRITICAL",IF(F2199/J2199&lt;=cfg_Low,"LOW","OK")))</f>
        <v/>
      </c>
      <c r="M2199" s="98">
        <f>IF(B2199="","",DATE(YEAR(B2199),MONTH(B2199),1))</f>
        <v/>
      </c>
      <c r="N2199" s="86">
        <f>IF(OR(B2199="",D2199=""),"","CNT-"&amp;TEXT(ROW()-5,"00000"))</f>
        <v/>
      </c>
      <c r="O2199" s="86">
        <f>IF(P2199="","",D2199&amp;"|"&amp;P2199)</f>
        <v/>
      </c>
      <c r="P2199" s="86">
        <f>IF(OR(D2199="",F2199=""),"",COUNTIFS($D$6:D2199,D2199,$F$6:F2199,"&lt;&gt;"))</f>
        <v/>
      </c>
    </row>
    <row r="2200" ht="20" customHeight="1">
      <c r="B2200" s="93" t="n"/>
      <c r="C2200" s="94">
        <f>IF(B2200="","",WEEKNUM(B2200,21))</f>
        <v/>
      </c>
      <c r="D2200" s="95" t="n"/>
      <c r="E2200" s="86">
        <f>IF(D2200="","",IFERROR(INDEX(Eng_Item,MATCH(D2200,Eng_Label,0)),"not in list"))</f>
        <v/>
      </c>
      <c r="F2200" s="96" t="n"/>
      <c r="G2200" s="87">
        <f>IF(OR(P2200="",N(P2200)&lt;=1),"",INDEX($F$6:$F$3005,MATCH(D2200&amp;"|"&amp;(P2200-1),$O$6:$O$3005,0)))</f>
        <v/>
      </c>
      <c r="H2200" s="87">
        <f>IF(G2200="","",MAX(0,G2200-F2200))</f>
        <v/>
      </c>
      <c r="I2200" s="95" t="n"/>
      <c r="J2200" s="87">
        <f>IF(D2200="","",IFERROR(INDEX(Eng_PAR,MATCH(D2200,Eng_Label,0)),""))</f>
        <v/>
      </c>
      <c r="K2200" s="97">
        <f>IF(OR(F2200="",J2200=""),"",F2200-J2200)</f>
        <v/>
      </c>
      <c r="L2200" s="86">
        <f>IF(OR(F2200="",J2200="",N(J2200)=0),"",IF(F2200/J2200&lt;=cfg_Crit,"CRITICAL",IF(F2200/J2200&lt;=cfg_Low,"LOW","OK")))</f>
        <v/>
      </c>
      <c r="M2200" s="98">
        <f>IF(B2200="","",DATE(YEAR(B2200),MONTH(B2200),1))</f>
        <v/>
      </c>
      <c r="N2200" s="86">
        <f>IF(OR(B2200="",D2200=""),"","CNT-"&amp;TEXT(ROW()-5,"00000"))</f>
        <v/>
      </c>
      <c r="O2200" s="86">
        <f>IF(P2200="","",D2200&amp;"|"&amp;P2200)</f>
        <v/>
      </c>
      <c r="P2200" s="86">
        <f>IF(OR(D2200="",F2200=""),"",COUNTIFS($D$6:D2200,D2200,$F$6:F2200,"&lt;&gt;"))</f>
        <v/>
      </c>
    </row>
    <row r="2201" ht="20" customHeight="1">
      <c r="B2201" s="93" t="n"/>
      <c r="C2201" s="94">
        <f>IF(B2201="","",WEEKNUM(B2201,21))</f>
        <v/>
      </c>
      <c r="D2201" s="95" t="n"/>
      <c r="E2201" s="86">
        <f>IF(D2201="","",IFERROR(INDEX(Eng_Item,MATCH(D2201,Eng_Label,0)),"not in list"))</f>
        <v/>
      </c>
      <c r="F2201" s="96" t="n"/>
      <c r="G2201" s="87">
        <f>IF(OR(P2201="",N(P2201)&lt;=1),"",INDEX($F$6:$F$3005,MATCH(D2201&amp;"|"&amp;(P2201-1),$O$6:$O$3005,0)))</f>
        <v/>
      </c>
      <c r="H2201" s="87">
        <f>IF(G2201="","",MAX(0,G2201-F2201))</f>
        <v/>
      </c>
      <c r="I2201" s="95" t="n"/>
      <c r="J2201" s="87">
        <f>IF(D2201="","",IFERROR(INDEX(Eng_PAR,MATCH(D2201,Eng_Label,0)),""))</f>
        <v/>
      </c>
      <c r="K2201" s="97">
        <f>IF(OR(F2201="",J2201=""),"",F2201-J2201)</f>
        <v/>
      </c>
      <c r="L2201" s="86">
        <f>IF(OR(F2201="",J2201="",N(J2201)=0),"",IF(F2201/J2201&lt;=cfg_Crit,"CRITICAL",IF(F2201/J2201&lt;=cfg_Low,"LOW","OK")))</f>
        <v/>
      </c>
      <c r="M2201" s="98">
        <f>IF(B2201="","",DATE(YEAR(B2201),MONTH(B2201),1))</f>
        <v/>
      </c>
      <c r="N2201" s="86">
        <f>IF(OR(B2201="",D2201=""),"","CNT-"&amp;TEXT(ROW()-5,"00000"))</f>
        <v/>
      </c>
      <c r="O2201" s="86">
        <f>IF(P2201="","",D2201&amp;"|"&amp;P2201)</f>
        <v/>
      </c>
      <c r="P2201" s="86">
        <f>IF(OR(D2201="",F2201=""),"",COUNTIFS($D$6:D2201,D2201,$F$6:F2201,"&lt;&gt;"))</f>
        <v/>
      </c>
    </row>
    <row r="2202" ht="20" customHeight="1">
      <c r="B2202" s="93" t="n"/>
      <c r="C2202" s="94">
        <f>IF(B2202="","",WEEKNUM(B2202,21))</f>
        <v/>
      </c>
      <c r="D2202" s="95" t="n"/>
      <c r="E2202" s="86">
        <f>IF(D2202="","",IFERROR(INDEX(Eng_Item,MATCH(D2202,Eng_Label,0)),"not in list"))</f>
        <v/>
      </c>
      <c r="F2202" s="96" t="n"/>
      <c r="G2202" s="87">
        <f>IF(OR(P2202="",N(P2202)&lt;=1),"",INDEX($F$6:$F$3005,MATCH(D2202&amp;"|"&amp;(P2202-1),$O$6:$O$3005,0)))</f>
        <v/>
      </c>
      <c r="H2202" s="87">
        <f>IF(G2202="","",MAX(0,G2202-F2202))</f>
        <v/>
      </c>
      <c r="I2202" s="95" t="n"/>
      <c r="J2202" s="87">
        <f>IF(D2202="","",IFERROR(INDEX(Eng_PAR,MATCH(D2202,Eng_Label,0)),""))</f>
        <v/>
      </c>
      <c r="K2202" s="97">
        <f>IF(OR(F2202="",J2202=""),"",F2202-J2202)</f>
        <v/>
      </c>
      <c r="L2202" s="86">
        <f>IF(OR(F2202="",J2202="",N(J2202)=0),"",IF(F2202/J2202&lt;=cfg_Crit,"CRITICAL",IF(F2202/J2202&lt;=cfg_Low,"LOW","OK")))</f>
        <v/>
      </c>
      <c r="M2202" s="98">
        <f>IF(B2202="","",DATE(YEAR(B2202),MONTH(B2202),1))</f>
        <v/>
      </c>
      <c r="N2202" s="86">
        <f>IF(OR(B2202="",D2202=""),"","CNT-"&amp;TEXT(ROW()-5,"00000"))</f>
        <v/>
      </c>
      <c r="O2202" s="86">
        <f>IF(P2202="","",D2202&amp;"|"&amp;P2202)</f>
        <v/>
      </c>
      <c r="P2202" s="86">
        <f>IF(OR(D2202="",F2202=""),"",COUNTIFS($D$6:D2202,D2202,$F$6:F2202,"&lt;&gt;"))</f>
        <v/>
      </c>
    </row>
    <row r="2203" ht="20" customHeight="1">
      <c r="B2203" s="93" t="n"/>
      <c r="C2203" s="94">
        <f>IF(B2203="","",WEEKNUM(B2203,21))</f>
        <v/>
      </c>
      <c r="D2203" s="95" t="n"/>
      <c r="E2203" s="86">
        <f>IF(D2203="","",IFERROR(INDEX(Eng_Item,MATCH(D2203,Eng_Label,0)),"not in list"))</f>
        <v/>
      </c>
      <c r="F2203" s="96" t="n"/>
      <c r="G2203" s="87">
        <f>IF(OR(P2203="",N(P2203)&lt;=1),"",INDEX($F$6:$F$3005,MATCH(D2203&amp;"|"&amp;(P2203-1),$O$6:$O$3005,0)))</f>
        <v/>
      </c>
      <c r="H2203" s="87">
        <f>IF(G2203="","",MAX(0,G2203-F2203))</f>
        <v/>
      </c>
      <c r="I2203" s="95" t="n"/>
      <c r="J2203" s="87">
        <f>IF(D2203="","",IFERROR(INDEX(Eng_PAR,MATCH(D2203,Eng_Label,0)),""))</f>
        <v/>
      </c>
      <c r="K2203" s="97">
        <f>IF(OR(F2203="",J2203=""),"",F2203-J2203)</f>
        <v/>
      </c>
      <c r="L2203" s="86">
        <f>IF(OR(F2203="",J2203="",N(J2203)=0),"",IF(F2203/J2203&lt;=cfg_Crit,"CRITICAL",IF(F2203/J2203&lt;=cfg_Low,"LOW","OK")))</f>
        <v/>
      </c>
      <c r="M2203" s="98">
        <f>IF(B2203="","",DATE(YEAR(B2203),MONTH(B2203),1))</f>
        <v/>
      </c>
      <c r="N2203" s="86">
        <f>IF(OR(B2203="",D2203=""),"","CNT-"&amp;TEXT(ROW()-5,"00000"))</f>
        <v/>
      </c>
      <c r="O2203" s="86">
        <f>IF(P2203="","",D2203&amp;"|"&amp;P2203)</f>
        <v/>
      </c>
      <c r="P2203" s="86">
        <f>IF(OR(D2203="",F2203=""),"",COUNTIFS($D$6:D2203,D2203,$F$6:F2203,"&lt;&gt;"))</f>
        <v/>
      </c>
    </row>
    <row r="2204" ht="20" customHeight="1">
      <c r="B2204" s="93" t="n"/>
      <c r="C2204" s="94">
        <f>IF(B2204="","",WEEKNUM(B2204,21))</f>
        <v/>
      </c>
      <c r="D2204" s="95" t="n"/>
      <c r="E2204" s="86">
        <f>IF(D2204="","",IFERROR(INDEX(Eng_Item,MATCH(D2204,Eng_Label,0)),"not in list"))</f>
        <v/>
      </c>
      <c r="F2204" s="96" t="n"/>
      <c r="G2204" s="87">
        <f>IF(OR(P2204="",N(P2204)&lt;=1),"",INDEX($F$6:$F$3005,MATCH(D2204&amp;"|"&amp;(P2204-1),$O$6:$O$3005,0)))</f>
        <v/>
      </c>
      <c r="H2204" s="87">
        <f>IF(G2204="","",MAX(0,G2204-F2204))</f>
        <v/>
      </c>
      <c r="I2204" s="95" t="n"/>
      <c r="J2204" s="87">
        <f>IF(D2204="","",IFERROR(INDEX(Eng_PAR,MATCH(D2204,Eng_Label,0)),""))</f>
        <v/>
      </c>
      <c r="K2204" s="97">
        <f>IF(OR(F2204="",J2204=""),"",F2204-J2204)</f>
        <v/>
      </c>
      <c r="L2204" s="86">
        <f>IF(OR(F2204="",J2204="",N(J2204)=0),"",IF(F2204/J2204&lt;=cfg_Crit,"CRITICAL",IF(F2204/J2204&lt;=cfg_Low,"LOW","OK")))</f>
        <v/>
      </c>
      <c r="M2204" s="98">
        <f>IF(B2204="","",DATE(YEAR(B2204),MONTH(B2204),1))</f>
        <v/>
      </c>
      <c r="N2204" s="86">
        <f>IF(OR(B2204="",D2204=""),"","CNT-"&amp;TEXT(ROW()-5,"00000"))</f>
        <v/>
      </c>
      <c r="O2204" s="86">
        <f>IF(P2204="","",D2204&amp;"|"&amp;P2204)</f>
        <v/>
      </c>
      <c r="P2204" s="86">
        <f>IF(OR(D2204="",F2204=""),"",COUNTIFS($D$6:D2204,D2204,$F$6:F2204,"&lt;&gt;"))</f>
        <v/>
      </c>
    </row>
    <row r="2205" ht="20" customHeight="1">
      <c r="B2205" s="93" t="n"/>
      <c r="C2205" s="94">
        <f>IF(B2205="","",WEEKNUM(B2205,21))</f>
        <v/>
      </c>
      <c r="D2205" s="95" t="n"/>
      <c r="E2205" s="86">
        <f>IF(D2205="","",IFERROR(INDEX(Eng_Item,MATCH(D2205,Eng_Label,0)),"not in list"))</f>
        <v/>
      </c>
      <c r="F2205" s="96" t="n"/>
      <c r="G2205" s="87">
        <f>IF(OR(P2205="",N(P2205)&lt;=1),"",INDEX($F$6:$F$3005,MATCH(D2205&amp;"|"&amp;(P2205-1),$O$6:$O$3005,0)))</f>
        <v/>
      </c>
      <c r="H2205" s="87">
        <f>IF(G2205="","",MAX(0,G2205-F2205))</f>
        <v/>
      </c>
      <c r="I2205" s="95" t="n"/>
      <c r="J2205" s="87">
        <f>IF(D2205="","",IFERROR(INDEX(Eng_PAR,MATCH(D2205,Eng_Label,0)),""))</f>
        <v/>
      </c>
      <c r="K2205" s="97">
        <f>IF(OR(F2205="",J2205=""),"",F2205-J2205)</f>
        <v/>
      </c>
      <c r="L2205" s="86">
        <f>IF(OR(F2205="",J2205="",N(J2205)=0),"",IF(F2205/J2205&lt;=cfg_Crit,"CRITICAL",IF(F2205/J2205&lt;=cfg_Low,"LOW","OK")))</f>
        <v/>
      </c>
      <c r="M2205" s="98">
        <f>IF(B2205="","",DATE(YEAR(B2205),MONTH(B2205),1))</f>
        <v/>
      </c>
      <c r="N2205" s="86">
        <f>IF(OR(B2205="",D2205=""),"","CNT-"&amp;TEXT(ROW()-5,"00000"))</f>
        <v/>
      </c>
      <c r="O2205" s="86">
        <f>IF(P2205="","",D2205&amp;"|"&amp;P2205)</f>
        <v/>
      </c>
      <c r="P2205" s="86">
        <f>IF(OR(D2205="",F2205=""),"",COUNTIFS($D$6:D2205,D2205,$F$6:F2205,"&lt;&gt;"))</f>
        <v/>
      </c>
    </row>
    <row r="2206" ht="20" customHeight="1">
      <c r="B2206" s="93" t="n"/>
      <c r="C2206" s="94">
        <f>IF(B2206="","",WEEKNUM(B2206,21))</f>
        <v/>
      </c>
      <c r="D2206" s="95" t="n"/>
      <c r="E2206" s="86">
        <f>IF(D2206="","",IFERROR(INDEX(Eng_Item,MATCH(D2206,Eng_Label,0)),"not in list"))</f>
        <v/>
      </c>
      <c r="F2206" s="96" t="n"/>
      <c r="G2206" s="87">
        <f>IF(OR(P2206="",N(P2206)&lt;=1),"",INDEX($F$6:$F$3005,MATCH(D2206&amp;"|"&amp;(P2206-1),$O$6:$O$3005,0)))</f>
        <v/>
      </c>
      <c r="H2206" s="87">
        <f>IF(G2206="","",MAX(0,G2206-F2206))</f>
        <v/>
      </c>
      <c r="I2206" s="95" t="n"/>
      <c r="J2206" s="87">
        <f>IF(D2206="","",IFERROR(INDEX(Eng_PAR,MATCH(D2206,Eng_Label,0)),""))</f>
        <v/>
      </c>
      <c r="K2206" s="97">
        <f>IF(OR(F2206="",J2206=""),"",F2206-J2206)</f>
        <v/>
      </c>
      <c r="L2206" s="86">
        <f>IF(OR(F2206="",J2206="",N(J2206)=0),"",IF(F2206/J2206&lt;=cfg_Crit,"CRITICAL",IF(F2206/J2206&lt;=cfg_Low,"LOW","OK")))</f>
        <v/>
      </c>
      <c r="M2206" s="98">
        <f>IF(B2206="","",DATE(YEAR(B2206),MONTH(B2206),1))</f>
        <v/>
      </c>
      <c r="N2206" s="86">
        <f>IF(OR(B2206="",D2206=""),"","CNT-"&amp;TEXT(ROW()-5,"00000"))</f>
        <v/>
      </c>
      <c r="O2206" s="86">
        <f>IF(P2206="","",D2206&amp;"|"&amp;P2206)</f>
        <v/>
      </c>
      <c r="P2206" s="86">
        <f>IF(OR(D2206="",F2206=""),"",COUNTIFS($D$6:D2206,D2206,$F$6:F2206,"&lt;&gt;"))</f>
        <v/>
      </c>
    </row>
    <row r="2207" ht="20" customHeight="1">
      <c r="B2207" s="93" t="n"/>
      <c r="C2207" s="94">
        <f>IF(B2207="","",WEEKNUM(B2207,21))</f>
        <v/>
      </c>
      <c r="D2207" s="95" t="n"/>
      <c r="E2207" s="86">
        <f>IF(D2207="","",IFERROR(INDEX(Eng_Item,MATCH(D2207,Eng_Label,0)),"not in list"))</f>
        <v/>
      </c>
      <c r="F2207" s="96" t="n"/>
      <c r="G2207" s="87">
        <f>IF(OR(P2207="",N(P2207)&lt;=1),"",INDEX($F$6:$F$3005,MATCH(D2207&amp;"|"&amp;(P2207-1),$O$6:$O$3005,0)))</f>
        <v/>
      </c>
      <c r="H2207" s="87">
        <f>IF(G2207="","",MAX(0,G2207-F2207))</f>
        <v/>
      </c>
      <c r="I2207" s="95" t="n"/>
      <c r="J2207" s="87">
        <f>IF(D2207="","",IFERROR(INDEX(Eng_PAR,MATCH(D2207,Eng_Label,0)),""))</f>
        <v/>
      </c>
      <c r="K2207" s="97">
        <f>IF(OR(F2207="",J2207=""),"",F2207-J2207)</f>
        <v/>
      </c>
      <c r="L2207" s="86">
        <f>IF(OR(F2207="",J2207="",N(J2207)=0),"",IF(F2207/J2207&lt;=cfg_Crit,"CRITICAL",IF(F2207/J2207&lt;=cfg_Low,"LOW","OK")))</f>
        <v/>
      </c>
      <c r="M2207" s="98">
        <f>IF(B2207="","",DATE(YEAR(B2207),MONTH(B2207),1))</f>
        <v/>
      </c>
      <c r="N2207" s="86">
        <f>IF(OR(B2207="",D2207=""),"","CNT-"&amp;TEXT(ROW()-5,"00000"))</f>
        <v/>
      </c>
      <c r="O2207" s="86">
        <f>IF(P2207="","",D2207&amp;"|"&amp;P2207)</f>
        <v/>
      </c>
      <c r="P2207" s="86">
        <f>IF(OR(D2207="",F2207=""),"",COUNTIFS($D$6:D2207,D2207,$F$6:F2207,"&lt;&gt;"))</f>
        <v/>
      </c>
    </row>
    <row r="2208" ht="20" customHeight="1">
      <c r="B2208" s="93" t="n"/>
      <c r="C2208" s="94">
        <f>IF(B2208="","",WEEKNUM(B2208,21))</f>
        <v/>
      </c>
      <c r="D2208" s="95" t="n"/>
      <c r="E2208" s="86">
        <f>IF(D2208="","",IFERROR(INDEX(Eng_Item,MATCH(D2208,Eng_Label,0)),"not in list"))</f>
        <v/>
      </c>
      <c r="F2208" s="96" t="n"/>
      <c r="G2208" s="87">
        <f>IF(OR(P2208="",N(P2208)&lt;=1),"",INDEX($F$6:$F$3005,MATCH(D2208&amp;"|"&amp;(P2208-1),$O$6:$O$3005,0)))</f>
        <v/>
      </c>
      <c r="H2208" s="87">
        <f>IF(G2208="","",MAX(0,G2208-F2208))</f>
        <v/>
      </c>
      <c r="I2208" s="95" t="n"/>
      <c r="J2208" s="87">
        <f>IF(D2208="","",IFERROR(INDEX(Eng_PAR,MATCH(D2208,Eng_Label,0)),""))</f>
        <v/>
      </c>
      <c r="K2208" s="97">
        <f>IF(OR(F2208="",J2208=""),"",F2208-J2208)</f>
        <v/>
      </c>
      <c r="L2208" s="86">
        <f>IF(OR(F2208="",J2208="",N(J2208)=0),"",IF(F2208/J2208&lt;=cfg_Crit,"CRITICAL",IF(F2208/J2208&lt;=cfg_Low,"LOW","OK")))</f>
        <v/>
      </c>
      <c r="M2208" s="98">
        <f>IF(B2208="","",DATE(YEAR(B2208),MONTH(B2208),1))</f>
        <v/>
      </c>
      <c r="N2208" s="86">
        <f>IF(OR(B2208="",D2208=""),"","CNT-"&amp;TEXT(ROW()-5,"00000"))</f>
        <v/>
      </c>
      <c r="O2208" s="86">
        <f>IF(P2208="","",D2208&amp;"|"&amp;P2208)</f>
        <v/>
      </c>
      <c r="P2208" s="86">
        <f>IF(OR(D2208="",F2208=""),"",COUNTIFS($D$6:D2208,D2208,$F$6:F2208,"&lt;&gt;"))</f>
        <v/>
      </c>
    </row>
    <row r="2209" ht="20" customHeight="1">
      <c r="B2209" s="93" t="n"/>
      <c r="C2209" s="94">
        <f>IF(B2209="","",WEEKNUM(B2209,21))</f>
        <v/>
      </c>
      <c r="D2209" s="95" t="n"/>
      <c r="E2209" s="86">
        <f>IF(D2209="","",IFERROR(INDEX(Eng_Item,MATCH(D2209,Eng_Label,0)),"not in list"))</f>
        <v/>
      </c>
      <c r="F2209" s="96" t="n"/>
      <c r="G2209" s="87">
        <f>IF(OR(P2209="",N(P2209)&lt;=1),"",INDEX($F$6:$F$3005,MATCH(D2209&amp;"|"&amp;(P2209-1),$O$6:$O$3005,0)))</f>
        <v/>
      </c>
      <c r="H2209" s="87">
        <f>IF(G2209="","",MAX(0,G2209-F2209))</f>
        <v/>
      </c>
      <c r="I2209" s="95" t="n"/>
      <c r="J2209" s="87">
        <f>IF(D2209="","",IFERROR(INDEX(Eng_PAR,MATCH(D2209,Eng_Label,0)),""))</f>
        <v/>
      </c>
      <c r="K2209" s="97">
        <f>IF(OR(F2209="",J2209=""),"",F2209-J2209)</f>
        <v/>
      </c>
      <c r="L2209" s="86">
        <f>IF(OR(F2209="",J2209="",N(J2209)=0),"",IF(F2209/J2209&lt;=cfg_Crit,"CRITICAL",IF(F2209/J2209&lt;=cfg_Low,"LOW","OK")))</f>
        <v/>
      </c>
      <c r="M2209" s="98">
        <f>IF(B2209="","",DATE(YEAR(B2209),MONTH(B2209),1))</f>
        <v/>
      </c>
      <c r="N2209" s="86">
        <f>IF(OR(B2209="",D2209=""),"","CNT-"&amp;TEXT(ROW()-5,"00000"))</f>
        <v/>
      </c>
      <c r="O2209" s="86">
        <f>IF(P2209="","",D2209&amp;"|"&amp;P2209)</f>
        <v/>
      </c>
      <c r="P2209" s="86">
        <f>IF(OR(D2209="",F2209=""),"",COUNTIFS($D$6:D2209,D2209,$F$6:F2209,"&lt;&gt;"))</f>
        <v/>
      </c>
    </row>
    <row r="2210" ht="20" customHeight="1">
      <c r="B2210" s="93" t="n"/>
      <c r="C2210" s="94">
        <f>IF(B2210="","",WEEKNUM(B2210,21))</f>
        <v/>
      </c>
      <c r="D2210" s="95" t="n"/>
      <c r="E2210" s="86">
        <f>IF(D2210="","",IFERROR(INDEX(Eng_Item,MATCH(D2210,Eng_Label,0)),"not in list"))</f>
        <v/>
      </c>
      <c r="F2210" s="96" t="n"/>
      <c r="G2210" s="87">
        <f>IF(OR(P2210="",N(P2210)&lt;=1),"",INDEX($F$6:$F$3005,MATCH(D2210&amp;"|"&amp;(P2210-1),$O$6:$O$3005,0)))</f>
        <v/>
      </c>
      <c r="H2210" s="87">
        <f>IF(G2210="","",MAX(0,G2210-F2210))</f>
        <v/>
      </c>
      <c r="I2210" s="95" t="n"/>
      <c r="J2210" s="87">
        <f>IF(D2210="","",IFERROR(INDEX(Eng_PAR,MATCH(D2210,Eng_Label,0)),""))</f>
        <v/>
      </c>
      <c r="K2210" s="97">
        <f>IF(OR(F2210="",J2210=""),"",F2210-J2210)</f>
        <v/>
      </c>
      <c r="L2210" s="86">
        <f>IF(OR(F2210="",J2210="",N(J2210)=0),"",IF(F2210/J2210&lt;=cfg_Crit,"CRITICAL",IF(F2210/J2210&lt;=cfg_Low,"LOW","OK")))</f>
        <v/>
      </c>
      <c r="M2210" s="98">
        <f>IF(B2210="","",DATE(YEAR(B2210),MONTH(B2210),1))</f>
        <v/>
      </c>
      <c r="N2210" s="86">
        <f>IF(OR(B2210="",D2210=""),"","CNT-"&amp;TEXT(ROW()-5,"00000"))</f>
        <v/>
      </c>
      <c r="O2210" s="86">
        <f>IF(P2210="","",D2210&amp;"|"&amp;P2210)</f>
        <v/>
      </c>
      <c r="P2210" s="86">
        <f>IF(OR(D2210="",F2210=""),"",COUNTIFS($D$6:D2210,D2210,$F$6:F2210,"&lt;&gt;"))</f>
        <v/>
      </c>
    </row>
    <row r="2211" ht="20" customHeight="1">
      <c r="B2211" s="93" t="n"/>
      <c r="C2211" s="94">
        <f>IF(B2211="","",WEEKNUM(B2211,21))</f>
        <v/>
      </c>
      <c r="D2211" s="95" t="n"/>
      <c r="E2211" s="86">
        <f>IF(D2211="","",IFERROR(INDEX(Eng_Item,MATCH(D2211,Eng_Label,0)),"not in list"))</f>
        <v/>
      </c>
      <c r="F2211" s="96" t="n"/>
      <c r="G2211" s="87">
        <f>IF(OR(P2211="",N(P2211)&lt;=1),"",INDEX($F$6:$F$3005,MATCH(D2211&amp;"|"&amp;(P2211-1),$O$6:$O$3005,0)))</f>
        <v/>
      </c>
      <c r="H2211" s="87">
        <f>IF(G2211="","",MAX(0,G2211-F2211))</f>
        <v/>
      </c>
      <c r="I2211" s="95" t="n"/>
      <c r="J2211" s="87">
        <f>IF(D2211="","",IFERROR(INDEX(Eng_PAR,MATCH(D2211,Eng_Label,0)),""))</f>
        <v/>
      </c>
      <c r="K2211" s="97">
        <f>IF(OR(F2211="",J2211=""),"",F2211-J2211)</f>
        <v/>
      </c>
      <c r="L2211" s="86">
        <f>IF(OR(F2211="",J2211="",N(J2211)=0),"",IF(F2211/J2211&lt;=cfg_Crit,"CRITICAL",IF(F2211/J2211&lt;=cfg_Low,"LOW","OK")))</f>
        <v/>
      </c>
      <c r="M2211" s="98">
        <f>IF(B2211="","",DATE(YEAR(B2211),MONTH(B2211),1))</f>
        <v/>
      </c>
      <c r="N2211" s="86">
        <f>IF(OR(B2211="",D2211=""),"","CNT-"&amp;TEXT(ROW()-5,"00000"))</f>
        <v/>
      </c>
      <c r="O2211" s="86">
        <f>IF(P2211="","",D2211&amp;"|"&amp;P2211)</f>
        <v/>
      </c>
      <c r="P2211" s="86">
        <f>IF(OR(D2211="",F2211=""),"",COUNTIFS($D$6:D2211,D2211,$F$6:F2211,"&lt;&gt;"))</f>
        <v/>
      </c>
    </row>
    <row r="2212" ht="20" customHeight="1">
      <c r="B2212" s="93" t="n"/>
      <c r="C2212" s="94">
        <f>IF(B2212="","",WEEKNUM(B2212,21))</f>
        <v/>
      </c>
      <c r="D2212" s="95" t="n"/>
      <c r="E2212" s="86">
        <f>IF(D2212="","",IFERROR(INDEX(Eng_Item,MATCH(D2212,Eng_Label,0)),"not in list"))</f>
        <v/>
      </c>
      <c r="F2212" s="96" t="n"/>
      <c r="G2212" s="87">
        <f>IF(OR(P2212="",N(P2212)&lt;=1),"",INDEX($F$6:$F$3005,MATCH(D2212&amp;"|"&amp;(P2212-1),$O$6:$O$3005,0)))</f>
        <v/>
      </c>
      <c r="H2212" s="87">
        <f>IF(G2212="","",MAX(0,G2212-F2212))</f>
        <v/>
      </c>
      <c r="I2212" s="95" t="n"/>
      <c r="J2212" s="87">
        <f>IF(D2212="","",IFERROR(INDEX(Eng_PAR,MATCH(D2212,Eng_Label,0)),""))</f>
        <v/>
      </c>
      <c r="K2212" s="97">
        <f>IF(OR(F2212="",J2212=""),"",F2212-J2212)</f>
        <v/>
      </c>
      <c r="L2212" s="86">
        <f>IF(OR(F2212="",J2212="",N(J2212)=0),"",IF(F2212/J2212&lt;=cfg_Crit,"CRITICAL",IF(F2212/J2212&lt;=cfg_Low,"LOW","OK")))</f>
        <v/>
      </c>
      <c r="M2212" s="98">
        <f>IF(B2212="","",DATE(YEAR(B2212),MONTH(B2212),1))</f>
        <v/>
      </c>
      <c r="N2212" s="86">
        <f>IF(OR(B2212="",D2212=""),"","CNT-"&amp;TEXT(ROW()-5,"00000"))</f>
        <v/>
      </c>
      <c r="O2212" s="86">
        <f>IF(P2212="","",D2212&amp;"|"&amp;P2212)</f>
        <v/>
      </c>
      <c r="P2212" s="86">
        <f>IF(OR(D2212="",F2212=""),"",COUNTIFS($D$6:D2212,D2212,$F$6:F2212,"&lt;&gt;"))</f>
        <v/>
      </c>
    </row>
    <row r="2213" ht="20" customHeight="1">
      <c r="B2213" s="93" t="n"/>
      <c r="C2213" s="94">
        <f>IF(B2213="","",WEEKNUM(B2213,21))</f>
        <v/>
      </c>
      <c r="D2213" s="95" t="n"/>
      <c r="E2213" s="86">
        <f>IF(D2213="","",IFERROR(INDEX(Eng_Item,MATCH(D2213,Eng_Label,0)),"not in list"))</f>
        <v/>
      </c>
      <c r="F2213" s="96" t="n"/>
      <c r="G2213" s="87">
        <f>IF(OR(P2213="",N(P2213)&lt;=1),"",INDEX($F$6:$F$3005,MATCH(D2213&amp;"|"&amp;(P2213-1),$O$6:$O$3005,0)))</f>
        <v/>
      </c>
      <c r="H2213" s="87">
        <f>IF(G2213="","",MAX(0,G2213-F2213))</f>
        <v/>
      </c>
      <c r="I2213" s="95" t="n"/>
      <c r="J2213" s="87">
        <f>IF(D2213="","",IFERROR(INDEX(Eng_PAR,MATCH(D2213,Eng_Label,0)),""))</f>
        <v/>
      </c>
      <c r="K2213" s="97">
        <f>IF(OR(F2213="",J2213=""),"",F2213-J2213)</f>
        <v/>
      </c>
      <c r="L2213" s="86">
        <f>IF(OR(F2213="",J2213="",N(J2213)=0),"",IF(F2213/J2213&lt;=cfg_Crit,"CRITICAL",IF(F2213/J2213&lt;=cfg_Low,"LOW","OK")))</f>
        <v/>
      </c>
      <c r="M2213" s="98">
        <f>IF(B2213="","",DATE(YEAR(B2213),MONTH(B2213),1))</f>
        <v/>
      </c>
      <c r="N2213" s="86">
        <f>IF(OR(B2213="",D2213=""),"","CNT-"&amp;TEXT(ROW()-5,"00000"))</f>
        <v/>
      </c>
      <c r="O2213" s="86">
        <f>IF(P2213="","",D2213&amp;"|"&amp;P2213)</f>
        <v/>
      </c>
      <c r="P2213" s="86">
        <f>IF(OR(D2213="",F2213=""),"",COUNTIFS($D$6:D2213,D2213,$F$6:F2213,"&lt;&gt;"))</f>
        <v/>
      </c>
    </row>
    <row r="2214" ht="20" customHeight="1">
      <c r="B2214" s="93" t="n"/>
      <c r="C2214" s="94">
        <f>IF(B2214="","",WEEKNUM(B2214,21))</f>
        <v/>
      </c>
      <c r="D2214" s="95" t="n"/>
      <c r="E2214" s="86">
        <f>IF(D2214="","",IFERROR(INDEX(Eng_Item,MATCH(D2214,Eng_Label,0)),"not in list"))</f>
        <v/>
      </c>
      <c r="F2214" s="96" t="n"/>
      <c r="G2214" s="87">
        <f>IF(OR(P2214="",N(P2214)&lt;=1),"",INDEX($F$6:$F$3005,MATCH(D2214&amp;"|"&amp;(P2214-1),$O$6:$O$3005,0)))</f>
        <v/>
      </c>
      <c r="H2214" s="87">
        <f>IF(G2214="","",MAX(0,G2214-F2214))</f>
        <v/>
      </c>
      <c r="I2214" s="95" t="n"/>
      <c r="J2214" s="87">
        <f>IF(D2214="","",IFERROR(INDEX(Eng_PAR,MATCH(D2214,Eng_Label,0)),""))</f>
        <v/>
      </c>
      <c r="K2214" s="97">
        <f>IF(OR(F2214="",J2214=""),"",F2214-J2214)</f>
        <v/>
      </c>
      <c r="L2214" s="86">
        <f>IF(OR(F2214="",J2214="",N(J2214)=0),"",IF(F2214/J2214&lt;=cfg_Crit,"CRITICAL",IF(F2214/J2214&lt;=cfg_Low,"LOW","OK")))</f>
        <v/>
      </c>
      <c r="M2214" s="98">
        <f>IF(B2214="","",DATE(YEAR(B2214),MONTH(B2214),1))</f>
        <v/>
      </c>
      <c r="N2214" s="86">
        <f>IF(OR(B2214="",D2214=""),"","CNT-"&amp;TEXT(ROW()-5,"00000"))</f>
        <v/>
      </c>
      <c r="O2214" s="86">
        <f>IF(P2214="","",D2214&amp;"|"&amp;P2214)</f>
        <v/>
      </c>
      <c r="P2214" s="86">
        <f>IF(OR(D2214="",F2214=""),"",COUNTIFS($D$6:D2214,D2214,$F$6:F2214,"&lt;&gt;"))</f>
        <v/>
      </c>
    </row>
    <row r="2215" ht="20" customHeight="1">
      <c r="B2215" s="93" t="n"/>
      <c r="C2215" s="94">
        <f>IF(B2215="","",WEEKNUM(B2215,21))</f>
        <v/>
      </c>
      <c r="D2215" s="95" t="n"/>
      <c r="E2215" s="86">
        <f>IF(D2215="","",IFERROR(INDEX(Eng_Item,MATCH(D2215,Eng_Label,0)),"not in list"))</f>
        <v/>
      </c>
      <c r="F2215" s="96" t="n"/>
      <c r="G2215" s="87">
        <f>IF(OR(P2215="",N(P2215)&lt;=1),"",INDEX($F$6:$F$3005,MATCH(D2215&amp;"|"&amp;(P2215-1),$O$6:$O$3005,0)))</f>
        <v/>
      </c>
      <c r="H2215" s="87">
        <f>IF(G2215="","",MAX(0,G2215-F2215))</f>
        <v/>
      </c>
      <c r="I2215" s="95" t="n"/>
      <c r="J2215" s="87">
        <f>IF(D2215="","",IFERROR(INDEX(Eng_PAR,MATCH(D2215,Eng_Label,0)),""))</f>
        <v/>
      </c>
      <c r="K2215" s="97">
        <f>IF(OR(F2215="",J2215=""),"",F2215-J2215)</f>
        <v/>
      </c>
      <c r="L2215" s="86">
        <f>IF(OR(F2215="",J2215="",N(J2215)=0),"",IF(F2215/J2215&lt;=cfg_Crit,"CRITICAL",IF(F2215/J2215&lt;=cfg_Low,"LOW","OK")))</f>
        <v/>
      </c>
      <c r="M2215" s="98">
        <f>IF(B2215="","",DATE(YEAR(B2215),MONTH(B2215),1))</f>
        <v/>
      </c>
      <c r="N2215" s="86">
        <f>IF(OR(B2215="",D2215=""),"","CNT-"&amp;TEXT(ROW()-5,"00000"))</f>
        <v/>
      </c>
      <c r="O2215" s="86">
        <f>IF(P2215="","",D2215&amp;"|"&amp;P2215)</f>
        <v/>
      </c>
      <c r="P2215" s="86">
        <f>IF(OR(D2215="",F2215=""),"",COUNTIFS($D$6:D2215,D2215,$F$6:F2215,"&lt;&gt;"))</f>
        <v/>
      </c>
    </row>
    <row r="2216" ht="20" customHeight="1">
      <c r="B2216" s="93" t="n"/>
      <c r="C2216" s="94">
        <f>IF(B2216="","",WEEKNUM(B2216,21))</f>
        <v/>
      </c>
      <c r="D2216" s="95" t="n"/>
      <c r="E2216" s="86">
        <f>IF(D2216="","",IFERROR(INDEX(Eng_Item,MATCH(D2216,Eng_Label,0)),"not in list"))</f>
        <v/>
      </c>
      <c r="F2216" s="96" t="n"/>
      <c r="G2216" s="87">
        <f>IF(OR(P2216="",N(P2216)&lt;=1),"",INDEX($F$6:$F$3005,MATCH(D2216&amp;"|"&amp;(P2216-1),$O$6:$O$3005,0)))</f>
        <v/>
      </c>
      <c r="H2216" s="87">
        <f>IF(G2216="","",MAX(0,G2216-F2216))</f>
        <v/>
      </c>
      <c r="I2216" s="95" t="n"/>
      <c r="J2216" s="87">
        <f>IF(D2216="","",IFERROR(INDEX(Eng_PAR,MATCH(D2216,Eng_Label,0)),""))</f>
        <v/>
      </c>
      <c r="K2216" s="97">
        <f>IF(OR(F2216="",J2216=""),"",F2216-J2216)</f>
        <v/>
      </c>
      <c r="L2216" s="86">
        <f>IF(OR(F2216="",J2216="",N(J2216)=0),"",IF(F2216/J2216&lt;=cfg_Crit,"CRITICAL",IF(F2216/J2216&lt;=cfg_Low,"LOW","OK")))</f>
        <v/>
      </c>
      <c r="M2216" s="98">
        <f>IF(B2216="","",DATE(YEAR(B2216),MONTH(B2216),1))</f>
        <v/>
      </c>
      <c r="N2216" s="86">
        <f>IF(OR(B2216="",D2216=""),"","CNT-"&amp;TEXT(ROW()-5,"00000"))</f>
        <v/>
      </c>
      <c r="O2216" s="86">
        <f>IF(P2216="","",D2216&amp;"|"&amp;P2216)</f>
        <v/>
      </c>
      <c r="P2216" s="86">
        <f>IF(OR(D2216="",F2216=""),"",COUNTIFS($D$6:D2216,D2216,$F$6:F2216,"&lt;&gt;"))</f>
        <v/>
      </c>
    </row>
    <row r="2217" ht="20" customHeight="1">
      <c r="B2217" s="93" t="n"/>
      <c r="C2217" s="94">
        <f>IF(B2217="","",WEEKNUM(B2217,21))</f>
        <v/>
      </c>
      <c r="D2217" s="95" t="n"/>
      <c r="E2217" s="86">
        <f>IF(D2217="","",IFERROR(INDEX(Eng_Item,MATCH(D2217,Eng_Label,0)),"not in list"))</f>
        <v/>
      </c>
      <c r="F2217" s="96" t="n"/>
      <c r="G2217" s="87">
        <f>IF(OR(P2217="",N(P2217)&lt;=1),"",INDEX($F$6:$F$3005,MATCH(D2217&amp;"|"&amp;(P2217-1),$O$6:$O$3005,0)))</f>
        <v/>
      </c>
      <c r="H2217" s="87">
        <f>IF(G2217="","",MAX(0,G2217-F2217))</f>
        <v/>
      </c>
      <c r="I2217" s="95" t="n"/>
      <c r="J2217" s="87">
        <f>IF(D2217="","",IFERROR(INDEX(Eng_PAR,MATCH(D2217,Eng_Label,0)),""))</f>
        <v/>
      </c>
      <c r="K2217" s="97">
        <f>IF(OR(F2217="",J2217=""),"",F2217-J2217)</f>
        <v/>
      </c>
      <c r="L2217" s="86">
        <f>IF(OR(F2217="",J2217="",N(J2217)=0),"",IF(F2217/J2217&lt;=cfg_Crit,"CRITICAL",IF(F2217/J2217&lt;=cfg_Low,"LOW","OK")))</f>
        <v/>
      </c>
      <c r="M2217" s="98">
        <f>IF(B2217="","",DATE(YEAR(B2217),MONTH(B2217),1))</f>
        <v/>
      </c>
      <c r="N2217" s="86">
        <f>IF(OR(B2217="",D2217=""),"","CNT-"&amp;TEXT(ROW()-5,"00000"))</f>
        <v/>
      </c>
      <c r="O2217" s="86">
        <f>IF(P2217="","",D2217&amp;"|"&amp;P2217)</f>
        <v/>
      </c>
      <c r="P2217" s="86">
        <f>IF(OR(D2217="",F2217=""),"",COUNTIFS($D$6:D2217,D2217,$F$6:F2217,"&lt;&gt;"))</f>
        <v/>
      </c>
    </row>
    <row r="2218" ht="20" customHeight="1">
      <c r="B2218" s="93" t="n"/>
      <c r="C2218" s="94">
        <f>IF(B2218="","",WEEKNUM(B2218,21))</f>
        <v/>
      </c>
      <c r="D2218" s="95" t="n"/>
      <c r="E2218" s="86">
        <f>IF(D2218="","",IFERROR(INDEX(Eng_Item,MATCH(D2218,Eng_Label,0)),"not in list"))</f>
        <v/>
      </c>
      <c r="F2218" s="96" t="n"/>
      <c r="G2218" s="87">
        <f>IF(OR(P2218="",N(P2218)&lt;=1),"",INDEX($F$6:$F$3005,MATCH(D2218&amp;"|"&amp;(P2218-1),$O$6:$O$3005,0)))</f>
        <v/>
      </c>
      <c r="H2218" s="87">
        <f>IF(G2218="","",MAX(0,G2218-F2218))</f>
        <v/>
      </c>
      <c r="I2218" s="95" t="n"/>
      <c r="J2218" s="87">
        <f>IF(D2218="","",IFERROR(INDEX(Eng_PAR,MATCH(D2218,Eng_Label,0)),""))</f>
        <v/>
      </c>
      <c r="K2218" s="97">
        <f>IF(OR(F2218="",J2218=""),"",F2218-J2218)</f>
        <v/>
      </c>
      <c r="L2218" s="86">
        <f>IF(OR(F2218="",J2218="",N(J2218)=0),"",IF(F2218/J2218&lt;=cfg_Crit,"CRITICAL",IF(F2218/J2218&lt;=cfg_Low,"LOW","OK")))</f>
        <v/>
      </c>
      <c r="M2218" s="98">
        <f>IF(B2218="","",DATE(YEAR(B2218),MONTH(B2218),1))</f>
        <v/>
      </c>
      <c r="N2218" s="86">
        <f>IF(OR(B2218="",D2218=""),"","CNT-"&amp;TEXT(ROW()-5,"00000"))</f>
        <v/>
      </c>
      <c r="O2218" s="86">
        <f>IF(P2218="","",D2218&amp;"|"&amp;P2218)</f>
        <v/>
      </c>
      <c r="P2218" s="86">
        <f>IF(OR(D2218="",F2218=""),"",COUNTIFS($D$6:D2218,D2218,$F$6:F2218,"&lt;&gt;"))</f>
        <v/>
      </c>
    </row>
    <row r="2219" ht="20" customHeight="1">
      <c r="B2219" s="93" t="n"/>
      <c r="C2219" s="94">
        <f>IF(B2219="","",WEEKNUM(B2219,21))</f>
        <v/>
      </c>
      <c r="D2219" s="95" t="n"/>
      <c r="E2219" s="86">
        <f>IF(D2219="","",IFERROR(INDEX(Eng_Item,MATCH(D2219,Eng_Label,0)),"not in list"))</f>
        <v/>
      </c>
      <c r="F2219" s="96" t="n"/>
      <c r="G2219" s="87">
        <f>IF(OR(P2219="",N(P2219)&lt;=1),"",INDEX($F$6:$F$3005,MATCH(D2219&amp;"|"&amp;(P2219-1),$O$6:$O$3005,0)))</f>
        <v/>
      </c>
      <c r="H2219" s="87">
        <f>IF(G2219="","",MAX(0,G2219-F2219))</f>
        <v/>
      </c>
      <c r="I2219" s="95" t="n"/>
      <c r="J2219" s="87">
        <f>IF(D2219="","",IFERROR(INDEX(Eng_PAR,MATCH(D2219,Eng_Label,0)),""))</f>
        <v/>
      </c>
      <c r="K2219" s="97">
        <f>IF(OR(F2219="",J2219=""),"",F2219-J2219)</f>
        <v/>
      </c>
      <c r="L2219" s="86">
        <f>IF(OR(F2219="",J2219="",N(J2219)=0),"",IF(F2219/J2219&lt;=cfg_Crit,"CRITICAL",IF(F2219/J2219&lt;=cfg_Low,"LOW","OK")))</f>
        <v/>
      </c>
      <c r="M2219" s="98">
        <f>IF(B2219="","",DATE(YEAR(B2219),MONTH(B2219),1))</f>
        <v/>
      </c>
      <c r="N2219" s="86">
        <f>IF(OR(B2219="",D2219=""),"","CNT-"&amp;TEXT(ROW()-5,"00000"))</f>
        <v/>
      </c>
      <c r="O2219" s="86">
        <f>IF(P2219="","",D2219&amp;"|"&amp;P2219)</f>
        <v/>
      </c>
      <c r="P2219" s="86">
        <f>IF(OR(D2219="",F2219=""),"",COUNTIFS($D$6:D2219,D2219,$F$6:F2219,"&lt;&gt;"))</f>
        <v/>
      </c>
    </row>
    <row r="2220" ht="20" customHeight="1">
      <c r="B2220" s="93" t="n"/>
      <c r="C2220" s="94">
        <f>IF(B2220="","",WEEKNUM(B2220,21))</f>
        <v/>
      </c>
      <c r="D2220" s="95" t="n"/>
      <c r="E2220" s="86">
        <f>IF(D2220="","",IFERROR(INDEX(Eng_Item,MATCH(D2220,Eng_Label,0)),"not in list"))</f>
        <v/>
      </c>
      <c r="F2220" s="96" t="n"/>
      <c r="G2220" s="87">
        <f>IF(OR(P2220="",N(P2220)&lt;=1),"",INDEX($F$6:$F$3005,MATCH(D2220&amp;"|"&amp;(P2220-1),$O$6:$O$3005,0)))</f>
        <v/>
      </c>
      <c r="H2220" s="87">
        <f>IF(G2220="","",MAX(0,G2220-F2220))</f>
        <v/>
      </c>
      <c r="I2220" s="95" t="n"/>
      <c r="J2220" s="87">
        <f>IF(D2220="","",IFERROR(INDEX(Eng_PAR,MATCH(D2220,Eng_Label,0)),""))</f>
        <v/>
      </c>
      <c r="K2220" s="97">
        <f>IF(OR(F2220="",J2220=""),"",F2220-J2220)</f>
        <v/>
      </c>
      <c r="L2220" s="86">
        <f>IF(OR(F2220="",J2220="",N(J2220)=0),"",IF(F2220/J2220&lt;=cfg_Crit,"CRITICAL",IF(F2220/J2220&lt;=cfg_Low,"LOW","OK")))</f>
        <v/>
      </c>
      <c r="M2220" s="98">
        <f>IF(B2220="","",DATE(YEAR(B2220),MONTH(B2220),1))</f>
        <v/>
      </c>
      <c r="N2220" s="86">
        <f>IF(OR(B2220="",D2220=""),"","CNT-"&amp;TEXT(ROW()-5,"00000"))</f>
        <v/>
      </c>
      <c r="O2220" s="86">
        <f>IF(P2220="","",D2220&amp;"|"&amp;P2220)</f>
        <v/>
      </c>
      <c r="P2220" s="86">
        <f>IF(OR(D2220="",F2220=""),"",COUNTIFS($D$6:D2220,D2220,$F$6:F2220,"&lt;&gt;"))</f>
        <v/>
      </c>
    </row>
    <row r="2221" ht="20" customHeight="1">
      <c r="B2221" s="93" t="n"/>
      <c r="C2221" s="94">
        <f>IF(B2221="","",WEEKNUM(B2221,21))</f>
        <v/>
      </c>
      <c r="D2221" s="95" t="n"/>
      <c r="E2221" s="86">
        <f>IF(D2221="","",IFERROR(INDEX(Eng_Item,MATCH(D2221,Eng_Label,0)),"not in list"))</f>
        <v/>
      </c>
      <c r="F2221" s="96" t="n"/>
      <c r="G2221" s="87">
        <f>IF(OR(P2221="",N(P2221)&lt;=1),"",INDEX($F$6:$F$3005,MATCH(D2221&amp;"|"&amp;(P2221-1),$O$6:$O$3005,0)))</f>
        <v/>
      </c>
      <c r="H2221" s="87">
        <f>IF(G2221="","",MAX(0,G2221-F2221))</f>
        <v/>
      </c>
      <c r="I2221" s="95" t="n"/>
      <c r="J2221" s="87">
        <f>IF(D2221="","",IFERROR(INDEX(Eng_PAR,MATCH(D2221,Eng_Label,0)),""))</f>
        <v/>
      </c>
      <c r="K2221" s="97">
        <f>IF(OR(F2221="",J2221=""),"",F2221-J2221)</f>
        <v/>
      </c>
      <c r="L2221" s="86">
        <f>IF(OR(F2221="",J2221="",N(J2221)=0),"",IF(F2221/J2221&lt;=cfg_Crit,"CRITICAL",IF(F2221/J2221&lt;=cfg_Low,"LOW","OK")))</f>
        <v/>
      </c>
      <c r="M2221" s="98">
        <f>IF(B2221="","",DATE(YEAR(B2221),MONTH(B2221),1))</f>
        <v/>
      </c>
      <c r="N2221" s="86">
        <f>IF(OR(B2221="",D2221=""),"","CNT-"&amp;TEXT(ROW()-5,"00000"))</f>
        <v/>
      </c>
      <c r="O2221" s="86">
        <f>IF(P2221="","",D2221&amp;"|"&amp;P2221)</f>
        <v/>
      </c>
      <c r="P2221" s="86">
        <f>IF(OR(D2221="",F2221=""),"",COUNTIFS($D$6:D2221,D2221,$F$6:F2221,"&lt;&gt;"))</f>
        <v/>
      </c>
    </row>
    <row r="2222" ht="20" customHeight="1">
      <c r="B2222" s="93" t="n"/>
      <c r="C2222" s="94">
        <f>IF(B2222="","",WEEKNUM(B2222,21))</f>
        <v/>
      </c>
      <c r="D2222" s="95" t="n"/>
      <c r="E2222" s="86">
        <f>IF(D2222="","",IFERROR(INDEX(Eng_Item,MATCH(D2222,Eng_Label,0)),"not in list"))</f>
        <v/>
      </c>
      <c r="F2222" s="96" t="n"/>
      <c r="G2222" s="87">
        <f>IF(OR(P2222="",N(P2222)&lt;=1),"",INDEX($F$6:$F$3005,MATCH(D2222&amp;"|"&amp;(P2222-1),$O$6:$O$3005,0)))</f>
        <v/>
      </c>
      <c r="H2222" s="87">
        <f>IF(G2222="","",MAX(0,G2222-F2222))</f>
        <v/>
      </c>
      <c r="I2222" s="95" t="n"/>
      <c r="J2222" s="87">
        <f>IF(D2222="","",IFERROR(INDEX(Eng_PAR,MATCH(D2222,Eng_Label,0)),""))</f>
        <v/>
      </c>
      <c r="K2222" s="97">
        <f>IF(OR(F2222="",J2222=""),"",F2222-J2222)</f>
        <v/>
      </c>
      <c r="L2222" s="86">
        <f>IF(OR(F2222="",J2222="",N(J2222)=0),"",IF(F2222/J2222&lt;=cfg_Crit,"CRITICAL",IF(F2222/J2222&lt;=cfg_Low,"LOW","OK")))</f>
        <v/>
      </c>
      <c r="M2222" s="98">
        <f>IF(B2222="","",DATE(YEAR(B2222),MONTH(B2222),1))</f>
        <v/>
      </c>
      <c r="N2222" s="86">
        <f>IF(OR(B2222="",D2222=""),"","CNT-"&amp;TEXT(ROW()-5,"00000"))</f>
        <v/>
      </c>
      <c r="O2222" s="86">
        <f>IF(P2222="","",D2222&amp;"|"&amp;P2222)</f>
        <v/>
      </c>
      <c r="P2222" s="86">
        <f>IF(OR(D2222="",F2222=""),"",COUNTIFS($D$6:D2222,D2222,$F$6:F2222,"&lt;&gt;"))</f>
        <v/>
      </c>
    </row>
    <row r="2223" ht="20" customHeight="1">
      <c r="B2223" s="93" t="n"/>
      <c r="C2223" s="94">
        <f>IF(B2223="","",WEEKNUM(B2223,21))</f>
        <v/>
      </c>
      <c r="D2223" s="95" t="n"/>
      <c r="E2223" s="86">
        <f>IF(D2223="","",IFERROR(INDEX(Eng_Item,MATCH(D2223,Eng_Label,0)),"not in list"))</f>
        <v/>
      </c>
      <c r="F2223" s="96" t="n"/>
      <c r="G2223" s="87">
        <f>IF(OR(P2223="",N(P2223)&lt;=1),"",INDEX($F$6:$F$3005,MATCH(D2223&amp;"|"&amp;(P2223-1),$O$6:$O$3005,0)))</f>
        <v/>
      </c>
      <c r="H2223" s="87">
        <f>IF(G2223="","",MAX(0,G2223-F2223))</f>
        <v/>
      </c>
      <c r="I2223" s="95" t="n"/>
      <c r="J2223" s="87">
        <f>IF(D2223="","",IFERROR(INDEX(Eng_PAR,MATCH(D2223,Eng_Label,0)),""))</f>
        <v/>
      </c>
      <c r="K2223" s="97">
        <f>IF(OR(F2223="",J2223=""),"",F2223-J2223)</f>
        <v/>
      </c>
      <c r="L2223" s="86">
        <f>IF(OR(F2223="",J2223="",N(J2223)=0),"",IF(F2223/J2223&lt;=cfg_Crit,"CRITICAL",IF(F2223/J2223&lt;=cfg_Low,"LOW","OK")))</f>
        <v/>
      </c>
      <c r="M2223" s="98">
        <f>IF(B2223="","",DATE(YEAR(B2223),MONTH(B2223),1))</f>
        <v/>
      </c>
      <c r="N2223" s="86">
        <f>IF(OR(B2223="",D2223=""),"","CNT-"&amp;TEXT(ROW()-5,"00000"))</f>
        <v/>
      </c>
      <c r="O2223" s="86">
        <f>IF(P2223="","",D2223&amp;"|"&amp;P2223)</f>
        <v/>
      </c>
      <c r="P2223" s="86">
        <f>IF(OR(D2223="",F2223=""),"",COUNTIFS($D$6:D2223,D2223,$F$6:F2223,"&lt;&gt;"))</f>
        <v/>
      </c>
    </row>
    <row r="2224" ht="20" customHeight="1">
      <c r="B2224" s="93" t="n"/>
      <c r="C2224" s="94">
        <f>IF(B2224="","",WEEKNUM(B2224,21))</f>
        <v/>
      </c>
      <c r="D2224" s="95" t="n"/>
      <c r="E2224" s="86">
        <f>IF(D2224="","",IFERROR(INDEX(Eng_Item,MATCH(D2224,Eng_Label,0)),"not in list"))</f>
        <v/>
      </c>
      <c r="F2224" s="96" t="n"/>
      <c r="G2224" s="87">
        <f>IF(OR(P2224="",N(P2224)&lt;=1),"",INDEX($F$6:$F$3005,MATCH(D2224&amp;"|"&amp;(P2224-1),$O$6:$O$3005,0)))</f>
        <v/>
      </c>
      <c r="H2224" s="87">
        <f>IF(G2224="","",MAX(0,G2224-F2224))</f>
        <v/>
      </c>
      <c r="I2224" s="95" t="n"/>
      <c r="J2224" s="87">
        <f>IF(D2224="","",IFERROR(INDEX(Eng_PAR,MATCH(D2224,Eng_Label,0)),""))</f>
        <v/>
      </c>
      <c r="K2224" s="97">
        <f>IF(OR(F2224="",J2224=""),"",F2224-J2224)</f>
        <v/>
      </c>
      <c r="L2224" s="86">
        <f>IF(OR(F2224="",J2224="",N(J2224)=0),"",IF(F2224/J2224&lt;=cfg_Crit,"CRITICAL",IF(F2224/J2224&lt;=cfg_Low,"LOW","OK")))</f>
        <v/>
      </c>
      <c r="M2224" s="98">
        <f>IF(B2224="","",DATE(YEAR(B2224),MONTH(B2224),1))</f>
        <v/>
      </c>
      <c r="N2224" s="86">
        <f>IF(OR(B2224="",D2224=""),"","CNT-"&amp;TEXT(ROW()-5,"00000"))</f>
        <v/>
      </c>
      <c r="O2224" s="86">
        <f>IF(P2224="","",D2224&amp;"|"&amp;P2224)</f>
        <v/>
      </c>
      <c r="P2224" s="86">
        <f>IF(OR(D2224="",F2224=""),"",COUNTIFS($D$6:D2224,D2224,$F$6:F2224,"&lt;&gt;"))</f>
        <v/>
      </c>
    </row>
    <row r="2225" ht="20" customHeight="1">
      <c r="B2225" s="93" t="n"/>
      <c r="C2225" s="94">
        <f>IF(B2225="","",WEEKNUM(B2225,21))</f>
        <v/>
      </c>
      <c r="D2225" s="95" t="n"/>
      <c r="E2225" s="86">
        <f>IF(D2225="","",IFERROR(INDEX(Eng_Item,MATCH(D2225,Eng_Label,0)),"not in list"))</f>
        <v/>
      </c>
      <c r="F2225" s="96" t="n"/>
      <c r="G2225" s="87">
        <f>IF(OR(P2225="",N(P2225)&lt;=1),"",INDEX($F$6:$F$3005,MATCH(D2225&amp;"|"&amp;(P2225-1),$O$6:$O$3005,0)))</f>
        <v/>
      </c>
      <c r="H2225" s="87">
        <f>IF(G2225="","",MAX(0,G2225-F2225))</f>
        <v/>
      </c>
      <c r="I2225" s="95" t="n"/>
      <c r="J2225" s="87">
        <f>IF(D2225="","",IFERROR(INDEX(Eng_PAR,MATCH(D2225,Eng_Label,0)),""))</f>
        <v/>
      </c>
      <c r="K2225" s="97">
        <f>IF(OR(F2225="",J2225=""),"",F2225-J2225)</f>
        <v/>
      </c>
      <c r="L2225" s="86">
        <f>IF(OR(F2225="",J2225="",N(J2225)=0),"",IF(F2225/J2225&lt;=cfg_Crit,"CRITICAL",IF(F2225/J2225&lt;=cfg_Low,"LOW","OK")))</f>
        <v/>
      </c>
      <c r="M2225" s="98">
        <f>IF(B2225="","",DATE(YEAR(B2225),MONTH(B2225),1))</f>
        <v/>
      </c>
      <c r="N2225" s="86">
        <f>IF(OR(B2225="",D2225=""),"","CNT-"&amp;TEXT(ROW()-5,"00000"))</f>
        <v/>
      </c>
      <c r="O2225" s="86">
        <f>IF(P2225="","",D2225&amp;"|"&amp;P2225)</f>
        <v/>
      </c>
      <c r="P2225" s="86">
        <f>IF(OR(D2225="",F2225=""),"",COUNTIFS($D$6:D2225,D2225,$F$6:F2225,"&lt;&gt;"))</f>
        <v/>
      </c>
    </row>
    <row r="2226" ht="20" customHeight="1">
      <c r="B2226" s="93" t="n"/>
      <c r="C2226" s="94">
        <f>IF(B2226="","",WEEKNUM(B2226,21))</f>
        <v/>
      </c>
      <c r="D2226" s="95" t="n"/>
      <c r="E2226" s="86">
        <f>IF(D2226="","",IFERROR(INDEX(Eng_Item,MATCH(D2226,Eng_Label,0)),"not in list"))</f>
        <v/>
      </c>
      <c r="F2226" s="96" t="n"/>
      <c r="G2226" s="87">
        <f>IF(OR(P2226="",N(P2226)&lt;=1),"",INDEX($F$6:$F$3005,MATCH(D2226&amp;"|"&amp;(P2226-1),$O$6:$O$3005,0)))</f>
        <v/>
      </c>
      <c r="H2226" s="87">
        <f>IF(G2226="","",MAX(0,G2226-F2226))</f>
        <v/>
      </c>
      <c r="I2226" s="95" t="n"/>
      <c r="J2226" s="87">
        <f>IF(D2226="","",IFERROR(INDEX(Eng_PAR,MATCH(D2226,Eng_Label,0)),""))</f>
        <v/>
      </c>
      <c r="K2226" s="97">
        <f>IF(OR(F2226="",J2226=""),"",F2226-J2226)</f>
        <v/>
      </c>
      <c r="L2226" s="86">
        <f>IF(OR(F2226="",J2226="",N(J2226)=0),"",IF(F2226/J2226&lt;=cfg_Crit,"CRITICAL",IF(F2226/J2226&lt;=cfg_Low,"LOW","OK")))</f>
        <v/>
      </c>
      <c r="M2226" s="98">
        <f>IF(B2226="","",DATE(YEAR(B2226),MONTH(B2226),1))</f>
        <v/>
      </c>
      <c r="N2226" s="86">
        <f>IF(OR(B2226="",D2226=""),"","CNT-"&amp;TEXT(ROW()-5,"00000"))</f>
        <v/>
      </c>
      <c r="O2226" s="86">
        <f>IF(P2226="","",D2226&amp;"|"&amp;P2226)</f>
        <v/>
      </c>
      <c r="P2226" s="86">
        <f>IF(OR(D2226="",F2226=""),"",COUNTIFS($D$6:D2226,D2226,$F$6:F2226,"&lt;&gt;"))</f>
        <v/>
      </c>
    </row>
    <row r="2227" ht="20" customHeight="1">
      <c r="B2227" s="93" t="n"/>
      <c r="C2227" s="94">
        <f>IF(B2227="","",WEEKNUM(B2227,21))</f>
        <v/>
      </c>
      <c r="D2227" s="95" t="n"/>
      <c r="E2227" s="86">
        <f>IF(D2227="","",IFERROR(INDEX(Eng_Item,MATCH(D2227,Eng_Label,0)),"not in list"))</f>
        <v/>
      </c>
      <c r="F2227" s="96" t="n"/>
      <c r="G2227" s="87">
        <f>IF(OR(P2227="",N(P2227)&lt;=1),"",INDEX($F$6:$F$3005,MATCH(D2227&amp;"|"&amp;(P2227-1),$O$6:$O$3005,0)))</f>
        <v/>
      </c>
      <c r="H2227" s="87">
        <f>IF(G2227="","",MAX(0,G2227-F2227))</f>
        <v/>
      </c>
      <c r="I2227" s="95" t="n"/>
      <c r="J2227" s="87">
        <f>IF(D2227="","",IFERROR(INDEX(Eng_PAR,MATCH(D2227,Eng_Label,0)),""))</f>
        <v/>
      </c>
      <c r="K2227" s="97">
        <f>IF(OR(F2227="",J2227=""),"",F2227-J2227)</f>
        <v/>
      </c>
      <c r="L2227" s="86">
        <f>IF(OR(F2227="",J2227="",N(J2227)=0),"",IF(F2227/J2227&lt;=cfg_Crit,"CRITICAL",IF(F2227/J2227&lt;=cfg_Low,"LOW","OK")))</f>
        <v/>
      </c>
      <c r="M2227" s="98">
        <f>IF(B2227="","",DATE(YEAR(B2227),MONTH(B2227),1))</f>
        <v/>
      </c>
      <c r="N2227" s="86">
        <f>IF(OR(B2227="",D2227=""),"","CNT-"&amp;TEXT(ROW()-5,"00000"))</f>
        <v/>
      </c>
      <c r="O2227" s="86">
        <f>IF(P2227="","",D2227&amp;"|"&amp;P2227)</f>
        <v/>
      </c>
      <c r="P2227" s="86">
        <f>IF(OR(D2227="",F2227=""),"",COUNTIFS($D$6:D2227,D2227,$F$6:F2227,"&lt;&gt;"))</f>
        <v/>
      </c>
    </row>
    <row r="2228" ht="20" customHeight="1">
      <c r="B2228" s="93" t="n"/>
      <c r="C2228" s="94">
        <f>IF(B2228="","",WEEKNUM(B2228,21))</f>
        <v/>
      </c>
      <c r="D2228" s="95" t="n"/>
      <c r="E2228" s="86">
        <f>IF(D2228="","",IFERROR(INDEX(Eng_Item,MATCH(D2228,Eng_Label,0)),"not in list"))</f>
        <v/>
      </c>
      <c r="F2228" s="96" t="n"/>
      <c r="G2228" s="87">
        <f>IF(OR(P2228="",N(P2228)&lt;=1),"",INDEX($F$6:$F$3005,MATCH(D2228&amp;"|"&amp;(P2228-1),$O$6:$O$3005,0)))</f>
        <v/>
      </c>
      <c r="H2228" s="87">
        <f>IF(G2228="","",MAX(0,G2228-F2228))</f>
        <v/>
      </c>
      <c r="I2228" s="95" t="n"/>
      <c r="J2228" s="87">
        <f>IF(D2228="","",IFERROR(INDEX(Eng_PAR,MATCH(D2228,Eng_Label,0)),""))</f>
        <v/>
      </c>
      <c r="K2228" s="97">
        <f>IF(OR(F2228="",J2228=""),"",F2228-J2228)</f>
        <v/>
      </c>
      <c r="L2228" s="86">
        <f>IF(OR(F2228="",J2228="",N(J2228)=0),"",IF(F2228/J2228&lt;=cfg_Crit,"CRITICAL",IF(F2228/J2228&lt;=cfg_Low,"LOW","OK")))</f>
        <v/>
      </c>
      <c r="M2228" s="98">
        <f>IF(B2228="","",DATE(YEAR(B2228),MONTH(B2228),1))</f>
        <v/>
      </c>
      <c r="N2228" s="86">
        <f>IF(OR(B2228="",D2228=""),"","CNT-"&amp;TEXT(ROW()-5,"00000"))</f>
        <v/>
      </c>
      <c r="O2228" s="86">
        <f>IF(P2228="","",D2228&amp;"|"&amp;P2228)</f>
        <v/>
      </c>
      <c r="P2228" s="86">
        <f>IF(OR(D2228="",F2228=""),"",COUNTIFS($D$6:D2228,D2228,$F$6:F2228,"&lt;&gt;"))</f>
        <v/>
      </c>
    </row>
    <row r="2229" ht="20" customHeight="1">
      <c r="B2229" s="93" t="n"/>
      <c r="C2229" s="94">
        <f>IF(B2229="","",WEEKNUM(B2229,21))</f>
        <v/>
      </c>
      <c r="D2229" s="95" t="n"/>
      <c r="E2229" s="86">
        <f>IF(D2229="","",IFERROR(INDEX(Eng_Item,MATCH(D2229,Eng_Label,0)),"not in list"))</f>
        <v/>
      </c>
      <c r="F2229" s="96" t="n"/>
      <c r="G2229" s="87">
        <f>IF(OR(P2229="",N(P2229)&lt;=1),"",INDEX($F$6:$F$3005,MATCH(D2229&amp;"|"&amp;(P2229-1),$O$6:$O$3005,0)))</f>
        <v/>
      </c>
      <c r="H2229" s="87">
        <f>IF(G2229="","",MAX(0,G2229-F2229))</f>
        <v/>
      </c>
      <c r="I2229" s="95" t="n"/>
      <c r="J2229" s="87">
        <f>IF(D2229="","",IFERROR(INDEX(Eng_PAR,MATCH(D2229,Eng_Label,0)),""))</f>
        <v/>
      </c>
      <c r="K2229" s="97">
        <f>IF(OR(F2229="",J2229=""),"",F2229-J2229)</f>
        <v/>
      </c>
      <c r="L2229" s="86">
        <f>IF(OR(F2229="",J2229="",N(J2229)=0),"",IF(F2229/J2229&lt;=cfg_Crit,"CRITICAL",IF(F2229/J2229&lt;=cfg_Low,"LOW","OK")))</f>
        <v/>
      </c>
      <c r="M2229" s="98">
        <f>IF(B2229="","",DATE(YEAR(B2229),MONTH(B2229),1))</f>
        <v/>
      </c>
      <c r="N2229" s="86">
        <f>IF(OR(B2229="",D2229=""),"","CNT-"&amp;TEXT(ROW()-5,"00000"))</f>
        <v/>
      </c>
      <c r="O2229" s="86">
        <f>IF(P2229="","",D2229&amp;"|"&amp;P2229)</f>
        <v/>
      </c>
      <c r="P2229" s="86">
        <f>IF(OR(D2229="",F2229=""),"",COUNTIFS($D$6:D2229,D2229,$F$6:F2229,"&lt;&gt;"))</f>
        <v/>
      </c>
    </row>
    <row r="2230" ht="20" customHeight="1">
      <c r="B2230" s="93" t="n"/>
      <c r="C2230" s="94">
        <f>IF(B2230="","",WEEKNUM(B2230,21))</f>
        <v/>
      </c>
      <c r="D2230" s="95" t="n"/>
      <c r="E2230" s="86">
        <f>IF(D2230="","",IFERROR(INDEX(Eng_Item,MATCH(D2230,Eng_Label,0)),"not in list"))</f>
        <v/>
      </c>
      <c r="F2230" s="96" t="n"/>
      <c r="G2230" s="87">
        <f>IF(OR(P2230="",N(P2230)&lt;=1),"",INDEX($F$6:$F$3005,MATCH(D2230&amp;"|"&amp;(P2230-1),$O$6:$O$3005,0)))</f>
        <v/>
      </c>
      <c r="H2230" s="87">
        <f>IF(G2230="","",MAX(0,G2230-F2230))</f>
        <v/>
      </c>
      <c r="I2230" s="95" t="n"/>
      <c r="J2230" s="87">
        <f>IF(D2230="","",IFERROR(INDEX(Eng_PAR,MATCH(D2230,Eng_Label,0)),""))</f>
        <v/>
      </c>
      <c r="K2230" s="97">
        <f>IF(OR(F2230="",J2230=""),"",F2230-J2230)</f>
        <v/>
      </c>
      <c r="L2230" s="86">
        <f>IF(OR(F2230="",J2230="",N(J2230)=0),"",IF(F2230/J2230&lt;=cfg_Crit,"CRITICAL",IF(F2230/J2230&lt;=cfg_Low,"LOW","OK")))</f>
        <v/>
      </c>
      <c r="M2230" s="98">
        <f>IF(B2230="","",DATE(YEAR(B2230),MONTH(B2230),1))</f>
        <v/>
      </c>
      <c r="N2230" s="86">
        <f>IF(OR(B2230="",D2230=""),"","CNT-"&amp;TEXT(ROW()-5,"00000"))</f>
        <v/>
      </c>
      <c r="O2230" s="86">
        <f>IF(P2230="","",D2230&amp;"|"&amp;P2230)</f>
        <v/>
      </c>
      <c r="P2230" s="86">
        <f>IF(OR(D2230="",F2230=""),"",COUNTIFS($D$6:D2230,D2230,$F$6:F2230,"&lt;&gt;"))</f>
        <v/>
      </c>
    </row>
    <row r="2231" ht="20" customHeight="1">
      <c r="B2231" s="93" t="n"/>
      <c r="C2231" s="94">
        <f>IF(B2231="","",WEEKNUM(B2231,21))</f>
        <v/>
      </c>
      <c r="D2231" s="95" t="n"/>
      <c r="E2231" s="86">
        <f>IF(D2231="","",IFERROR(INDEX(Eng_Item,MATCH(D2231,Eng_Label,0)),"not in list"))</f>
        <v/>
      </c>
      <c r="F2231" s="96" t="n"/>
      <c r="G2231" s="87">
        <f>IF(OR(P2231="",N(P2231)&lt;=1),"",INDEX($F$6:$F$3005,MATCH(D2231&amp;"|"&amp;(P2231-1),$O$6:$O$3005,0)))</f>
        <v/>
      </c>
      <c r="H2231" s="87">
        <f>IF(G2231="","",MAX(0,G2231-F2231))</f>
        <v/>
      </c>
      <c r="I2231" s="95" t="n"/>
      <c r="J2231" s="87">
        <f>IF(D2231="","",IFERROR(INDEX(Eng_PAR,MATCH(D2231,Eng_Label,0)),""))</f>
        <v/>
      </c>
      <c r="K2231" s="97">
        <f>IF(OR(F2231="",J2231=""),"",F2231-J2231)</f>
        <v/>
      </c>
      <c r="L2231" s="86">
        <f>IF(OR(F2231="",J2231="",N(J2231)=0),"",IF(F2231/J2231&lt;=cfg_Crit,"CRITICAL",IF(F2231/J2231&lt;=cfg_Low,"LOW","OK")))</f>
        <v/>
      </c>
      <c r="M2231" s="98">
        <f>IF(B2231="","",DATE(YEAR(B2231),MONTH(B2231),1))</f>
        <v/>
      </c>
      <c r="N2231" s="86">
        <f>IF(OR(B2231="",D2231=""),"","CNT-"&amp;TEXT(ROW()-5,"00000"))</f>
        <v/>
      </c>
      <c r="O2231" s="86">
        <f>IF(P2231="","",D2231&amp;"|"&amp;P2231)</f>
        <v/>
      </c>
      <c r="P2231" s="86">
        <f>IF(OR(D2231="",F2231=""),"",COUNTIFS($D$6:D2231,D2231,$F$6:F2231,"&lt;&gt;"))</f>
        <v/>
      </c>
    </row>
    <row r="2232" ht="20" customHeight="1">
      <c r="B2232" s="93" t="n"/>
      <c r="C2232" s="94">
        <f>IF(B2232="","",WEEKNUM(B2232,21))</f>
        <v/>
      </c>
      <c r="D2232" s="95" t="n"/>
      <c r="E2232" s="86">
        <f>IF(D2232="","",IFERROR(INDEX(Eng_Item,MATCH(D2232,Eng_Label,0)),"not in list"))</f>
        <v/>
      </c>
      <c r="F2232" s="96" t="n"/>
      <c r="G2232" s="87">
        <f>IF(OR(P2232="",N(P2232)&lt;=1),"",INDEX($F$6:$F$3005,MATCH(D2232&amp;"|"&amp;(P2232-1),$O$6:$O$3005,0)))</f>
        <v/>
      </c>
      <c r="H2232" s="87">
        <f>IF(G2232="","",MAX(0,G2232-F2232))</f>
        <v/>
      </c>
      <c r="I2232" s="95" t="n"/>
      <c r="J2232" s="87">
        <f>IF(D2232="","",IFERROR(INDEX(Eng_PAR,MATCH(D2232,Eng_Label,0)),""))</f>
        <v/>
      </c>
      <c r="K2232" s="97">
        <f>IF(OR(F2232="",J2232=""),"",F2232-J2232)</f>
        <v/>
      </c>
      <c r="L2232" s="86">
        <f>IF(OR(F2232="",J2232="",N(J2232)=0),"",IF(F2232/J2232&lt;=cfg_Crit,"CRITICAL",IF(F2232/J2232&lt;=cfg_Low,"LOW","OK")))</f>
        <v/>
      </c>
      <c r="M2232" s="98">
        <f>IF(B2232="","",DATE(YEAR(B2232),MONTH(B2232),1))</f>
        <v/>
      </c>
      <c r="N2232" s="86">
        <f>IF(OR(B2232="",D2232=""),"","CNT-"&amp;TEXT(ROW()-5,"00000"))</f>
        <v/>
      </c>
      <c r="O2232" s="86">
        <f>IF(P2232="","",D2232&amp;"|"&amp;P2232)</f>
        <v/>
      </c>
      <c r="P2232" s="86">
        <f>IF(OR(D2232="",F2232=""),"",COUNTIFS($D$6:D2232,D2232,$F$6:F2232,"&lt;&gt;"))</f>
        <v/>
      </c>
    </row>
    <row r="2233" ht="20" customHeight="1">
      <c r="B2233" s="93" t="n"/>
      <c r="C2233" s="94">
        <f>IF(B2233="","",WEEKNUM(B2233,21))</f>
        <v/>
      </c>
      <c r="D2233" s="95" t="n"/>
      <c r="E2233" s="86">
        <f>IF(D2233="","",IFERROR(INDEX(Eng_Item,MATCH(D2233,Eng_Label,0)),"not in list"))</f>
        <v/>
      </c>
      <c r="F2233" s="96" t="n"/>
      <c r="G2233" s="87">
        <f>IF(OR(P2233="",N(P2233)&lt;=1),"",INDEX($F$6:$F$3005,MATCH(D2233&amp;"|"&amp;(P2233-1),$O$6:$O$3005,0)))</f>
        <v/>
      </c>
      <c r="H2233" s="87">
        <f>IF(G2233="","",MAX(0,G2233-F2233))</f>
        <v/>
      </c>
      <c r="I2233" s="95" t="n"/>
      <c r="J2233" s="87">
        <f>IF(D2233="","",IFERROR(INDEX(Eng_PAR,MATCH(D2233,Eng_Label,0)),""))</f>
        <v/>
      </c>
      <c r="K2233" s="97">
        <f>IF(OR(F2233="",J2233=""),"",F2233-J2233)</f>
        <v/>
      </c>
      <c r="L2233" s="86">
        <f>IF(OR(F2233="",J2233="",N(J2233)=0),"",IF(F2233/J2233&lt;=cfg_Crit,"CRITICAL",IF(F2233/J2233&lt;=cfg_Low,"LOW","OK")))</f>
        <v/>
      </c>
      <c r="M2233" s="98">
        <f>IF(B2233="","",DATE(YEAR(B2233),MONTH(B2233),1))</f>
        <v/>
      </c>
      <c r="N2233" s="86">
        <f>IF(OR(B2233="",D2233=""),"","CNT-"&amp;TEXT(ROW()-5,"00000"))</f>
        <v/>
      </c>
      <c r="O2233" s="86">
        <f>IF(P2233="","",D2233&amp;"|"&amp;P2233)</f>
        <v/>
      </c>
      <c r="P2233" s="86">
        <f>IF(OR(D2233="",F2233=""),"",COUNTIFS($D$6:D2233,D2233,$F$6:F2233,"&lt;&gt;"))</f>
        <v/>
      </c>
    </row>
    <row r="2234" ht="20" customHeight="1">
      <c r="B2234" s="93" t="n"/>
      <c r="C2234" s="94">
        <f>IF(B2234="","",WEEKNUM(B2234,21))</f>
        <v/>
      </c>
      <c r="D2234" s="95" t="n"/>
      <c r="E2234" s="86">
        <f>IF(D2234="","",IFERROR(INDEX(Eng_Item,MATCH(D2234,Eng_Label,0)),"not in list"))</f>
        <v/>
      </c>
      <c r="F2234" s="96" t="n"/>
      <c r="G2234" s="87">
        <f>IF(OR(P2234="",N(P2234)&lt;=1),"",INDEX($F$6:$F$3005,MATCH(D2234&amp;"|"&amp;(P2234-1),$O$6:$O$3005,0)))</f>
        <v/>
      </c>
      <c r="H2234" s="87">
        <f>IF(G2234="","",MAX(0,G2234-F2234))</f>
        <v/>
      </c>
      <c r="I2234" s="95" t="n"/>
      <c r="J2234" s="87">
        <f>IF(D2234="","",IFERROR(INDEX(Eng_PAR,MATCH(D2234,Eng_Label,0)),""))</f>
        <v/>
      </c>
      <c r="K2234" s="97">
        <f>IF(OR(F2234="",J2234=""),"",F2234-J2234)</f>
        <v/>
      </c>
      <c r="L2234" s="86">
        <f>IF(OR(F2234="",J2234="",N(J2234)=0),"",IF(F2234/J2234&lt;=cfg_Crit,"CRITICAL",IF(F2234/J2234&lt;=cfg_Low,"LOW","OK")))</f>
        <v/>
      </c>
      <c r="M2234" s="98">
        <f>IF(B2234="","",DATE(YEAR(B2234),MONTH(B2234),1))</f>
        <v/>
      </c>
      <c r="N2234" s="86">
        <f>IF(OR(B2234="",D2234=""),"","CNT-"&amp;TEXT(ROW()-5,"00000"))</f>
        <v/>
      </c>
      <c r="O2234" s="86">
        <f>IF(P2234="","",D2234&amp;"|"&amp;P2234)</f>
        <v/>
      </c>
      <c r="P2234" s="86">
        <f>IF(OR(D2234="",F2234=""),"",COUNTIFS($D$6:D2234,D2234,$F$6:F2234,"&lt;&gt;"))</f>
        <v/>
      </c>
    </row>
    <row r="2235" ht="20" customHeight="1">
      <c r="B2235" s="93" t="n"/>
      <c r="C2235" s="94">
        <f>IF(B2235="","",WEEKNUM(B2235,21))</f>
        <v/>
      </c>
      <c r="D2235" s="95" t="n"/>
      <c r="E2235" s="86">
        <f>IF(D2235="","",IFERROR(INDEX(Eng_Item,MATCH(D2235,Eng_Label,0)),"not in list"))</f>
        <v/>
      </c>
      <c r="F2235" s="96" t="n"/>
      <c r="G2235" s="87">
        <f>IF(OR(P2235="",N(P2235)&lt;=1),"",INDEX($F$6:$F$3005,MATCH(D2235&amp;"|"&amp;(P2235-1),$O$6:$O$3005,0)))</f>
        <v/>
      </c>
      <c r="H2235" s="87">
        <f>IF(G2235="","",MAX(0,G2235-F2235))</f>
        <v/>
      </c>
      <c r="I2235" s="95" t="n"/>
      <c r="J2235" s="87">
        <f>IF(D2235="","",IFERROR(INDEX(Eng_PAR,MATCH(D2235,Eng_Label,0)),""))</f>
        <v/>
      </c>
      <c r="K2235" s="97">
        <f>IF(OR(F2235="",J2235=""),"",F2235-J2235)</f>
        <v/>
      </c>
      <c r="L2235" s="86">
        <f>IF(OR(F2235="",J2235="",N(J2235)=0),"",IF(F2235/J2235&lt;=cfg_Crit,"CRITICAL",IF(F2235/J2235&lt;=cfg_Low,"LOW","OK")))</f>
        <v/>
      </c>
      <c r="M2235" s="98">
        <f>IF(B2235="","",DATE(YEAR(B2235),MONTH(B2235),1))</f>
        <v/>
      </c>
      <c r="N2235" s="86">
        <f>IF(OR(B2235="",D2235=""),"","CNT-"&amp;TEXT(ROW()-5,"00000"))</f>
        <v/>
      </c>
      <c r="O2235" s="86">
        <f>IF(P2235="","",D2235&amp;"|"&amp;P2235)</f>
        <v/>
      </c>
      <c r="P2235" s="86">
        <f>IF(OR(D2235="",F2235=""),"",COUNTIFS($D$6:D2235,D2235,$F$6:F2235,"&lt;&gt;"))</f>
        <v/>
      </c>
    </row>
    <row r="2236" ht="20" customHeight="1">
      <c r="B2236" s="93" t="n"/>
      <c r="C2236" s="94">
        <f>IF(B2236="","",WEEKNUM(B2236,21))</f>
        <v/>
      </c>
      <c r="D2236" s="95" t="n"/>
      <c r="E2236" s="86">
        <f>IF(D2236="","",IFERROR(INDEX(Eng_Item,MATCH(D2236,Eng_Label,0)),"not in list"))</f>
        <v/>
      </c>
      <c r="F2236" s="96" t="n"/>
      <c r="G2236" s="87">
        <f>IF(OR(P2236="",N(P2236)&lt;=1),"",INDEX($F$6:$F$3005,MATCH(D2236&amp;"|"&amp;(P2236-1),$O$6:$O$3005,0)))</f>
        <v/>
      </c>
      <c r="H2236" s="87">
        <f>IF(G2236="","",MAX(0,G2236-F2236))</f>
        <v/>
      </c>
      <c r="I2236" s="95" t="n"/>
      <c r="J2236" s="87">
        <f>IF(D2236="","",IFERROR(INDEX(Eng_PAR,MATCH(D2236,Eng_Label,0)),""))</f>
        <v/>
      </c>
      <c r="K2236" s="97">
        <f>IF(OR(F2236="",J2236=""),"",F2236-J2236)</f>
        <v/>
      </c>
      <c r="L2236" s="86">
        <f>IF(OR(F2236="",J2236="",N(J2236)=0),"",IF(F2236/J2236&lt;=cfg_Crit,"CRITICAL",IF(F2236/J2236&lt;=cfg_Low,"LOW","OK")))</f>
        <v/>
      </c>
      <c r="M2236" s="98">
        <f>IF(B2236="","",DATE(YEAR(B2236),MONTH(B2236),1))</f>
        <v/>
      </c>
      <c r="N2236" s="86">
        <f>IF(OR(B2236="",D2236=""),"","CNT-"&amp;TEXT(ROW()-5,"00000"))</f>
        <v/>
      </c>
      <c r="O2236" s="86">
        <f>IF(P2236="","",D2236&amp;"|"&amp;P2236)</f>
        <v/>
      </c>
      <c r="P2236" s="86">
        <f>IF(OR(D2236="",F2236=""),"",COUNTIFS($D$6:D2236,D2236,$F$6:F2236,"&lt;&gt;"))</f>
        <v/>
      </c>
    </row>
    <row r="2237" ht="20" customHeight="1">
      <c r="B2237" s="93" t="n"/>
      <c r="C2237" s="94">
        <f>IF(B2237="","",WEEKNUM(B2237,21))</f>
        <v/>
      </c>
      <c r="D2237" s="95" t="n"/>
      <c r="E2237" s="86">
        <f>IF(D2237="","",IFERROR(INDEX(Eng_Item,MATCH(D2237,Eng_Label,0)),"not in list"))</f>
        <v/>
      </c>
      <c r="F2237" s="96" t="n"/>
      <c r="G2237" s="87">
        <f>IF(OR(P2237="",N(P2237)&lt;=1),"",INDEX($F$6:$F$3005,MATCH(D2237&amp;"|"&amp;(P2237-1),$O$6:$O$3005,0)))</f>
        <v/>
      </c>
      <c r="H2237" s="87">
        <f>IF(G2237="","",MAX(0,G2237-F2237))</f>
        <v/>
      </c>
      <c r="I2237" s="95" t="n"/>
      <c r="J2237" s="87">
        <f>IF(D2237="","",IFERROR(INDEX(Eng_PAR,MATCH(D2237,Eng_Label,0)),""))</f>
        <v/>
      </c>
      <c r="K2237" s="97">
        <f>IF(OR(F2237="",J2237=""),"",F2237-J2237)</f>
        <v/>
      </c>
      <c r="L2237" s="86">
        <f>IF(OR(F2237="",J2237="",N(J2237)=0),"",IF(F2237/J2237&lt;=cfg_Crit,"CRITICAL",IF(F2237/J2237&lt;=cfg_Low,"LOW","OK")))</f>
        <v/>
      </c>
      <c r="M2237" s="98">
        <f>IF(B2237="","",DATE(YEAR(B2237),MONTH(B2237),1))</f>
        <v/>
      </c>
      <c r="N2237" s="86">
        <f>IF(OR(B2237="",D2237=""),"","CNT-"&amp;TEXT(ROW()-5,"00000"))</f>
        <v/>
      </c>
      <c r="O2237" s="86">
        <f>IF(P2237="","",D2237&amp;"|"&amp;P2237)</f>
        <v/>
      </c>
      <c r="P2237" s="86">
        <f>IF(OR(D2237="",F2237=""),"",COUNTIFS($D$6:D2237,D2237,$F$6:F2237,"&lt;&gt;"))</f>
        <v/>
      </c>
    </row>
    <row r="2238" ht="20" customHeight="1">
      <c r="B2238" s="93" t="n"/>
      <c r="C2238" s="94">
        <f>IF(B2238="","",WEEKNUM(B2238,21))</f>
        <v/>
      </c>
      <c r="D2238" s="95" t="n"/>
      <c r="E2238" s="86">
        <f>IF(D2238="","",IFERROR(INDEX(Eng_Item,MATCH(D2238,Eng_Label,0)),"not in list"))</f>
        <v/>
      </c>
      <c r="F2238" s="96" t="n"/>
      <c r="G2238" s="87">
        <f>IF(OR(P2238="",N(P2238)&lt;=1),"",INDEX($F$6:$F$3005,MATCH(D2238&amp;"|"&amp;(P2238-1),$O$6:$O$3005,0)))</f>
        <v/>
      </c>
      <c r="H2238" s="87">
        <f>IF(G2238="","",MAX(0,G2238-F2238))</f>
        <v/>
      </c>
      <c r="I2238" s="95" t="n"/>
      <c r="J2238" s="87">
        <f>IF(D2238="","",IFERROR(INDEX(Eng_PAR,MATCH(D2238,Eng_Label,0)),""))</f>
        <v/>
      </c>
      <c r="K2238" s="97">
        <f>IF(OR(F2238="",J2238=""),"",F2238-J2238)</f>
        <v/>
      </c>
      <c r="L2238" s="86">
        <f>IF(OR(F2238="",J2238="",N(J2238)=0),"",IF(F2238/J2238&lt;=cfg_Crit,"CRITICAL",IF(F2238/J2238&lt;=cfg_Low,"LOW","OK")))</f>
        <v/>
      </c>
      <c r="M2238" s="98">
        <f>IF(B2238="","",DATE(YEAR(B2238),MONTH(B2238),1))</f>
        <v/>
      </c>
      <c r="N2238" s="86">
        <f>IF(OR(B2238="",D2238=""),"","CNT-"&amp;TEXT(ROW()-5,"00000"))</f>
        <v/>
      </c>
      <c r="O2238" s="86">
        <f>IF(P2238="","",D2238&amp;"|"&amp;P2238)</f>
        <v/>
      </c>
      <c r="P2238" s="86">
        <f>IF(OR(D2238="",F2238=""),"",COUNTIFS($D$6:D2238,D2238,$F$6:F2238,"&lt;&gt;"))</f>
        <v/>
      </c>
    </row>
    <row r="2239" ht="20" customHeight="1">
      <c r="B2239" s="93" t="n"/>
      <c r="C2239" s="94">
        <f>IF(B2239="","",WEEKNUM(B2239,21))</f>
        <v/>
      </c>
      <c r="D2239" s="95" t="n"/>
      <c r="E2239" s="86">
        <f>IF(D2239="","",IFERROR(INDEX(Eng_Item,MATCH(D2239,Eng_Label,0)),"not in list"))</f>
        <v/>
      </c>
      <c r="F2239" s="96" t="n"/>
      <c r="G2239" s="87">
        <f>IF(OR(P2239="",N(P2239)&lt;=1),"",INDEX($F$6:$F$3005,MATCH(D2239&amp;"|"&amp;(P2239-1),$O$6:$O$3005,0)))</f>
        <v/>
      </c>
      <c r="H2239" s="87">
        <f>IF(G2239="","",MAX(0,G2239-F2239))</f>
        <v/>
      </c>
      <c r="I2239" s="95" t="n"/>
      <c r="J2239" s="87">
        <f>IF(D2239="","",IFERROR(INDEX(Eng_PAR,MATCH(D2239,Eng_Label,0)),""))</f>
        <v/>
      </c>
      <c r="K2239" s="97">
        <f>IF(OR(F2239="",J2239=""),"",F2239-J2239)</f>
        <v/>
      </c>
      <c r="L2239" s="86">
        <f>IF(OR(F2239="",J2239="",N(J2239)=0),"",IF(F2239/J2239&lt;=cfg_Crit,"CRITICAL",IF(F2239/J2239&lt;=cfg_Low,"LOW","OK")))</f>
        <v/>
      </c>
      <c r="M2239" s="98">
        <f>IF(B2239="","",DATE(YEAR(B2239),MONTH(B2239),1))</f>
        <v/>
      </c>
      <c r="N2239" s="86">
        <f>IF(OR(B2239="",D2239=""),"","CNT-"&amp;TEXT(ROW()-5,"00000"))</f>
        <v/>
      </c>
      <c r="O2239" s="86">
        <f>IF(P2239="","",D2239&amp;"|"&amp;P2239)</f>
        <v/>
      </c>
      <c r="P2239" s="86">
        <f>IF(OR(D2239="",F2239=""),"",COUNTIFS($D$6:D2239,D2239,$F$6:F2239,"&lt;&gt;"))</f>
        <v/>
      </c>
    </row>
    <row r="2240" ht="20" customHeight="1">
      <c r="B2240" s="93" t="n"/>
      <c r="C2240" s="94">
        <f>IF(B2240="","",WEEKNUM(B2240,21))</f>
        <v/>
      </c>
      <c r="D2240" s="95" t="n"/>
      <c r="E2240" s="86">
        <f>IF(D2240="","",IFERROR(INDEX(Eng_Item,MATCH(D2240,Eng_Label,0)),"not in list"))</f>
        <v/>
      </c>
      <c r="F2240" s="96" t="n"/>
      <c r="G2240" s="87">
        <f>IF(OR(P2240="",N(P2240)&lt;=1),"",INDEX($F$6:$F$3005,MATCH(D2240&amp;"|"&amp;(P2240-1),$O$6:$O$3005,0)))</f>
        <v/>
      </c>
      <c r="H2240" s="87">
        <f>IF(G2240="","",MAX(0,G2240-F2240))</f>
        <v/>
      </c>
      <c r="I2240" s="95" t="n"/>
      <c r="J2240" s="87">
        <f>IF(D2240="","",IFERROR(INDEX(Eng_PAR,MATCH(D2240,Eng_Label,0)),""))</f>
        <v/>
      </c>
      <c r="K2240" s="97">
        <f>IF(OR(F2240="",J2240=""),"",F2240-J2240)</f>
        <v/>
      </c>
      <c r="L2240" s="86">
        <f>IF(OR(F2240="",J2240="",N(J2240)=0),"",IF(F2240/J2240&lt;=cfg_Crit,"CRITICAL",IF(F2240/J2240&lt;=cfg_Low,"LOW","OK")))</f>
        <v/>
      </c>
      <c r="M2240" s="98">
        <f>IF(B2240="","",DATE(YEAR(B2240),MONTH(B2240),1))</f>
        <v/>
      </c>
      <c r="N2240" s="86">
        <f>IF(OR(B2240="",D2240=""),"","CNT-"&amp;TEXT(ROW()-5,"00000"))</f>
        <v/>
      </c>
      <c r="O2240" s="86">
        <f>IF(P2240="","",D2240&amp;"|"&amp;P2240)</f>
        <v/>
      </c>
      <c r="P2240" s="86">
        <f>IF(OR(D2240="",F2240=""),"",COUNTIFS($D$6:D2240,D2240,$F$6:F2240,"&lt;&gt;"))</f>
        <v/>
      </c>
    </row>
    <row r="2241" ht="20" customHeight="1">
      <c r="B2241" s="93" t="n"/>
      <c r="C2241" s="94">
        <f>IF(B2241="","",WEEKNUM(B2241,21))</f>
        <v/>
      </c>
      <c r="D2241" s="95" t="n"/>
      <c r="E2241" s="86">
        <f>IF(D2241="","",IFERROR(INDEX(Eng_Item,MATCH(D2241,Eng_Label,0)),"not in list"))</f>
        <v/>
      </c>
      <c r="F2241" s="96" t="n"/>
      <c r="G2241" s="87">
        <f>IF(OR(P2241="",N(P2241)&lt;=1),"",INDEX($F$6:$F$3005,MATCH(D2241&amp;"|"&amp;(P2241-1),$O$6:$O$3005,0)))</f>
        <v/>
      </c>
      <c r="H2241" s="87">
        <f>IF(G2241="","",MAX(0,G2241-F2241))</f>
        <v/>
      </c>
      <c r="I2241" s="95" t="n"/>
      <c r="J2241" s="87">
        <f>IF(D2241="","",IFERROR(INDEX(Eng_PAR,MATCH(D2241,Eng_Label,0)),""))</f>
        <v/>
      </c>
      <c r="K2241" s="97">
        <f>IF(OR(F2241="",J2241=""),"",F2241-J2241)</f>
        <v/>
      </c>
      <c r="L2241" s="86">
        <f>IF(OR(F2241="",J2241="",N(J2241)=0),"",IF(F2241/J2241&lt;=cfg_Crit,"CRITICAL",IF(F2241/J2241&lt;=cfg_Low,"LOW","OK")))</f>
        <v/>
      </c>
      <c r="M2241" s="98">
        <f>IF(B2241="","",DATE(YEAR(B2241),MONTH(B2241),1))</f>
        <v/>
      </c>
      <c r="N2241" s="86">
        <f>IF(OR(B2241="",D2241=""),"","CNT-"&amp;TEXT(ROW()-5,"00000"))</f>
        <v/>
      </c>
      <c r="O2241" s="86">
        <f>IF(P2241="","",D2241&amp;"|"&amp;P2241)</f>
        <v/>
      </c>
      <c r="P2241" s="86">
        <f>IF(OR(D2241="",F2241=""),"",COUNTIFS($D$6:D2241,D2241,$F$6:F2241,"&lt;&gt;"))</f>
        <v/>
      </c>
    </row>
    <row r="2242" ht="20" customHeight="1">
      <c r="B2242" s="93" t="n"/>
      <c r="C2242" s="94">
        <f>IF(B2242="","",WEEKNUM(B2242,21))</f>
        <v/>
      </c>
      <c r="D2242" s="95" t="n"/>
      <c r="E2242" s="86">
        <f>IF(D2242="","",IFERROR(INDEX(Eng_Item,MATCH(D2242,Eng_Label,0)),"not in list"))</f>
        <v/>
      </c>
      <c r="F2242" s="96" t="n"/>
      <c r="G2242" s="87">
        <f>IF(OR(P2242="",N(P2242)&lt;=1),"",INDEX($F$6:$F$3005,MATCH(D2242&amp;"|"&amp;(P2242-1),$O$6:$O$3005,0)))</f>
        <v/>
      </c>
      <c r="H2242" s="87">
        <f>IF(G2242="","",MAX(0,G2242-F2242))</f>
        <v/>
      </c>
      <c r="I2242" s="95" t="n"/>
      <c r="J2242" s="87">
        <f>IF(D2242="","",IFERROR(INDEX(Eng_PAR,MATCH(D2242,Eng_Label,0)),""))</f>
        <v/>
      </c>
      <c r="K2242" s="97">
        <f>IF(OR(F2242="",J2242=""),"",F2242-J2242)</f>
        <v/>
      </c>
      <c r="L2242" s="86">
        <f>IF(OR(F2242="",J2242="",N(J2242)=0),"",IF(F2242/J2242&lt;=cfg_Crit,"CRITICAL",IF(F2242/J2242&lt;=cfg_Low,"LOW","OK")))</f>
        <v/>
      </c>
      <c r="M2242" s="98">
        <f>IF(B2242="","",DATE(YEAR(B2242),MONTH(B2242),1))</f>
        <v/>
      </c>
      <c r="N2242" s="86">
        <f>IF(OR(B2242="",D2242=""),"","CNT-"&amp;TEXT(ROW()-5,"00000"))</f>
        <v/>
      </c>
      <c r="O2242" s="86">
        <f>IF(P2242="","",D2242&amp;"|"&amp;P2242)</f>
        <v/>
      </c>
      <c r="P2242" s="86">
        <f>IF(OR(D2242="",F2242=""),"",COUNTIFS($D$6:D2242,D2242,$F$6:F2242,"&lt;&gt;"))</f>
        <v/>
      </c>
    </row>
    <row r="2243" ht="20" customHeight="1">
      <c r="B2243" s="93" t="n"/>
      <c r="C2243" s="94">
        <f>IF(B2243="","",WEEKNUM(B2243,21))</f>
        <v/>
      </c>
      <c r="D2243" s="95" t="n"/>
      <c r="E2243" s="86">
        <f>IF(D2243="","",IFERROR(INDEX(Eng_Item,MATCH(D2243,Eng_Label,0)),"not in list"))</f>
        <v/>
      </c>
      <c r="F2243" s="96" t="n"/>
      <c r="G2243" s="87">
        <f>IF(OR(P2243="",N(P2243)&lt;=1),"",INDEX($F$6:$F$3005,MATCH(D2243&amp;"|"&amp;(P2243-1),$O$6:$O$3005,0)))</f>
        <v/>
      </c>
      <c r="H2243" s="87">
        <f>IF(G2243="","",MAX(0,G2243-F2243))</f>
        <v/>
      </c>
      <c r="I2243" s="95" t="n"/>
      <c r="J2243" s="87">
        <f>IF(D2243="","",IFERROR(INDEX(Eng_PAR,MATCH(D2243,Eng_Label,0)),""))</f>
        <v/>
      </c>
      <c r="K2243" s="97">
        <f>IF(OR(F2243="",J2243=""),"",F2243-J2243)</f>
        <v/>
      </c>
      <c r="L2243" s="86">
        <f>IF(OR(F2243="",J2243="",N(J2243)=0),"",IF(F2243/J2243&lt;=cfg_Crit,"CRITICAL",IF(F2243/J2243&lt;=cfg_Low,"LOW","OK")))</f>
        <v/>
      </c>
      <c r="M2243" s="98">
        <f>IF(B2243="","",DATE(YEAR(B2243),MONTH(B2243),1))</f>
        <v/>
      </c>
      <c r="N2243" s="86">
        <f>IF(OR(B2243="",D2243=""),"","CNT-"&amp;TEXT(ROW()-5,"00000"))</f>
        <v/>
      </c>
      <c r="O2243" s="86">
        <f>IF(P2243="","",D2243&amp;"|"&amp;P2243)</f>
        <v/>
      </c>
      <c r="P2243" s="86">
        <f>IF(OR(D2243="",F2243=""),"",COUNTIFS($D$6:D2243,D2243,$F$6:F2243,"&lt;&gt;"))</f>
        <v/>
      </c>
    </row>
    <row r="2244" ht="20" customHeight="1">
      <c r="B2244" s="93" t="n"/>
      <c r="C2244" s="94">
        <f>IF(B2244="","",WEEKNUM(B2244,21))</f>
        <v/>
      </c>
      <c r="D2244" s="95" t="n"/>
      <c r="E2244" s="86">
        <f>IF(D2244="","",IFERROR(INDEX(Eng_Item,MATCH(D2244,Eng_Label,0)),"not in list"))</f>
        <v/>
      </c>
      <c r="F2244" s="96" t="n"/>
      <c r="G2244" s="87">
        <f>IF(OR(P2244="",N(P2244)&lt;=1),"",INDEX($F$6:$F$3005,MATCH(D2244&amp;"|"&amp;(P2244-1),$O$6:$O$3005,0)))</f>
        <v/>
      </c>
      <c r="H2244" s="87">
        <f>IF(G2244="","",MAX(0,G2244-F2244))</f>
        <v/>
      </c>
      <c r="I2244" s="95" t="n"/>
      <c r="J2244" s="87">
        <f>IF(D2244="","",IFERROR(INDEX(Eng_PAR,MATCH(D2244,Eng_Label,0)),""))</f>
        <v/>
      </c>
      <c r="K2244" s="97">
        <f>IF(OR(F2244="",J2244=""),"",F2244-J2244)</f>
        <v/>
      </c>
      <c r="L2244" s="86">
        <f>IF(OR(F2244="",J2244="",N(J2244)=0),"",IF(F2244/J2244&lt;=cfg_Crit,"CRITICAL",IF(F2244/J2244&lt;=cfg_Low,"LOW","OK")))</f>
        <v/>
      </c>
      <c r="M2244" s="98">
        <f>IF(B2244="","",DATE(YEAR(B2244),MONTH(B2244),1))</f>
        <v/>
      </c>
      <c r="N2244" s="86">
        <f>IF(OR(B2244="",D2244=""),"","CNT-"&amp;TEXT(ROW()-5,"00000"))</f>
        <v/>
      </c>
      <c r="O2244" s="86">
        <f>IF(P2244="","",D2244&amp;"|"&amp;P2244)</f>
        <v/>
      </c>
      <c r="P2244" s="86">
        <f>IF(OR(D2244="",F2244=""),"",COUNTIFS($D$6:D2244,D2244,$F$6:F2244,"&lt;&gt;"))</f>
        <v/>
      </c>
    </row>
    <row r="2245" ht="20" customHeight="1">
      <c r="B2245" s="93" t="n"/>
      <c r="C2245" s="94">
        <f>IF(B2245="","",WEEKNUM(B2245,21))</f>
        <v/>
      </c>
      <c r="D2245" s="95" t="n"/>
      <c r="E2245" s="86">
        <f>IF(D2245="","",IFERROR(INDEX(Eng_Item,MATCH(D2245,Eng_Label,0)),"not in list"))</f>
        <v/>
      </c>
      <c r="F2245" s="96" t="n"/>
      <c r="G2245" s="87">
        <f>IF(OR(P2245="",N(P2245)&lt;=1),"",INDEX($F$6:$F$3005,MATCH(D2245&amp;"|"&amp;(P2245-1),$O$6:$O$3005,0)))</f>
        <v/>
      </c>
      <c r="H2245" s="87">
        <f>IF(G2245="","",MAX(0,G2245-F2245))</f>
        <v/>
      </c>
      <c r="I2245" s="95" t="n"/>
      <c r="J2245" s="87">
        <f>IF(D2245="","",IFERROR(INDEX(Eng_PAR,MATCH(D2245,Eng_Label,0)),""))</f>
        <v/>
      </c>
      <c r="K2245" s="97">
        <f>IF(OR(F2245="",J2245=""),"",F2245-J2245)</f>
        <v/>
      </c>
      <c r="L2245" s="86">
        <f>IF(OR(F2245="",J2245="",N(J2245)=0),"",IF(F2245/J2245&lt;=cfg_Crit,"CRITICAL",IF(F2245/J2245&lt;=cfg_Low,"LOW","OK")))</f>
        <v/>
      </c>
      <c r="M2245" s="98">
        <f>IF(B2245="","",DATE(YEAR(B2245),MONTH(B2245),1))</f>
        <v/>
      </c>
      <c r="N2245" s="86">
        <f>IF(OR(B2245="",D2245=""),"","CNT-"&amp;TEXT(ROW()-5,"00000"))</f>
        <v/>
      </c>
      <c r="O2245" s="86">
        <f>IF(P2245="","",D2245&amp;"|"&amp;P2245)</f>
        <v/>
      </c>
      <c r="P2245" s="86">
        <f>IF(OR(D2245="",F2245=""),"",COUNTIFS($D$6:D2245,D2245,$F$6:F2245,"&lt;&gt;"))</f>
        <v/>
      </c>
    </row>
    <row r="2246" ht="20" customHeight="1">
      <c r="B2246" s="93" t="n"/>
      <c r="C2246" s="94">
        <f>IF(B2246="","",WEEKNUM(B2246,21))</f>
        <v/>
      </c>
      <c r="D2246" s="95" t="n"/>
      <c r="E2246" s="86">
        <f>IF(D2246="","",IFERROR(INDEX(Eng_Item,MATCH(D2246,Eng_Label,0)),"not in list"))</f>
        <v/>
      </c>
      <c r="F2246" s="96" t="n"/>
      <c r="G2246" s="87">
        <f>IF(OR(P2246="",N(P2246)&lt;=1),"",INDEX($F$6:$F$3005,MATCH(D2246&amp;"|"&amp;(P2246-1),$O$6:$O$3005,0)))</f>
        <v/>
      </c>
      <c r="H2246" s="87">
        <f>IF(G2246="","",MAX(0,G2246-F2246))</f>
        <v/>
      </c>
      <c r="I2246" s="95" t="n"/>
      <c r="J2246" s="87">
        <f>IF(D2246="","",IFERROR(INDEX(Eng_PAR,MATCH(D2246,Eng_Label,0)),""))</f>
        <v/>
      </c>
      <c r="K2246" s="97">
        <f>IF(OR(F2246="",J2246=""),"",F2246-J2246)</f>
        <v/>
      </c>
      <c r="L2246" s="86">
        <f>IF(OR(F2246="",J2246="",N(J2246)=0),"",IF(F2246/J2246&lt;=cfg_Crit,"CRITICAL",IF(F2246/J2246&lt;=cfg_Low,"LOW","OK")))</f>
        <v/>
      </c>
      <c r="M2246" s="98">
        <f>IF(B2246="","",DATE(YEAR(B2246),MONTH(B2246),1))</f>
        <v/>
      </c>
      <c r="N2246" s="86">
        <f>IF(OR(B2246="",D2246=""),"","CNT-"&amp;TEXT(ROW()-5,"00000"))</f>
        <v/>
      </c>
      <c r="O2246" s="86">
        <f>IF(P2246="","",D2246&amp;"|"&amp;P2246)</f>
        <v/>
      </c>
      <c r="P2246" s="86">
        <f>IF(OR(D2246="",F2246=""),"",COUNTIFS($D$6:D2246,D2246,$F$6:F2246,"&lt;&gt;"))</f>
        <v/>
      </c>
    </row>
    <row r="2247" ht="20" customHeight="1">
      <c r="B2247" s="93" t="n"/>
      <c r="C2247" s="94">
        <f>IF(B2247="","",WEEKNUM(B2247,21))</f>
        <v/>
      </c>
      <c r="D2247" s="95" t="n"/>
      <c r="E2247" s="86">
        <f>IF(D2247="","",IFERROR(INDEX(Eng_Item,MATCH(D2247,Eng_Label,0)),"not in list"))</f>
        <v/>
      </c>
      <c r="F2247" s="96" t="n"/>
      <c r="G2247" s="87">
        <f>IF(OR(P2247="",N(P2247)&lt;=1),"",INDEX($F$6:$F$3005,MATCH(D2247&amp;"|"&amp;(P2247-1),$O$6:$O$3005,0)))</f>
        <v/>
      </c>
      <c r="H2247" s="87">
        <f>IF(G2247="","",MAX(0,G2247-F2247))</f>
        <v/>
      </c>
      <c r="I2247" s="95" t="n"/>
      <c r="J2247" s="87">
        <f>IF(D2247="","",IFERROR(INDEX(Eng_PAR,MATCH(D2247,Eng_Label,0)),""))</f>
        <v/>
      </c>
      <c r="K2247" s="97">
        <f>IF(OR(F2247="",J2247=""),"",F2247-J2247)</f>
        <v/>
      </c>
      <c r="L2247" s="86">
        <f>IF(OR(F2247="",J2247="",N(J2247)=0),"",IF(F2247/J2247&lt;=cfg_Crit,"CRITICAL",IF(F2247/J2247&lt;=cfg_Low,"LOW","OK")))</f>
        <v/>
      </c>
      <c r="M2247" s="98">
        <f>IF(B2247="","",DATE(YEAR(B2247),MONTH(B2247),1))</f>
        <v/>
      </c>
      <c r="N2247" s="86">
        <f>IF(OR(B2247="",D2247=""),"","CNT-"&amp;TEXT(ROW()-5,"00000"))</f>
        <v/>
      </c>
      <c r="O2247" s="86">
        <f>IF(P2247="","",D2247&amp;"|"&amp;P2247)</f>
        <v/>
      </c>
      <c r="P2247" s="86">
        <f>IF(OR(D2247="",F2247=""),"",COUNTIFS($D$6:D2247,D2247,$F$6:F2247,"&lt;&gt;"))</f>
        <v/>
      </c>
    </row>
    <row r="2248" ht="20" customHeight="1">
      <c r="B2248" s="93" t="n"/>
      <c r="C2248" s="94">
        <f>IF(B2248="","",WEEKNUM(B2248,21))</f>
        <v/>
      </c>
      <c r="D2248" s="95" t="n"/>
      <c r="E2248" s="86">
        <f>IF(D2248="","",IFERROR(INDEX(Eng_Item,MATCH(D2248,Eng_Label,0)),"not in list"))</f>
        <v/>
      </c>
      <c r="F2248" s="96" t="n"/>
      <c r="G2248" s="87">
        <f>IF(OR(P2248="",N(P2248)&lt;=1),"",INDEX($F$6:$F$3005,MATCH(D2248&amp;"|"&amp;(P2248-1),$O$6:$O$3005,0)))</f>
        <v/>
      </c>
      <c r="H2248" s="87">
        <f>IF(G2248="","",MAX(0,G2248-F2248))</f>
        <v/>
      </c>
      <c r="I2248" s="95" t="n"/>
      <c r="J2248" s="87">
        <f>IF(D2248="","",IFERROR(INDEX(Eng_PAR,MATCH(D2248,Eng_Label,0)),""))</f>
        <v/>
      </c>
      <c r="K2248" s="97">
        <f>IF(OR(F2248="",J2248=""),"",F2248-J2248)</f>
        <v/>
      </c>
      <c r="L2248" s="86">
        <f>IF(OR(F2248="",J2248="",N(J2248)=0),"",IF(F2248/J2248&lt;=cfg_Crit,"CRITICAL",IF(F2248/J2248&lt;=cfg_Low,"LOW","OK")))</f>
        <v/>
      </c>
      <c r="M2248" s="98">
        <f>IF(B2248="","",DATE(YEAR(B2248),MONTH(B2248),1))</f>
        <v/>
      </c>
      <c r="N2248" s="86">
        <f>IF(OR(B2248="",D2248=""),"","CNT-"&amp;TEXT(ROW()-5,"00000"))</f>
        <v/>
      </c>
      <c r="O2248" s="86">
        <f>IF(P2248="","",D2248&amp;"|"&amp;P2248)</f>
        <v/>
      </c>
      <c r="P2248" s="86">
        <f>IF(OR(D2248="",F2248=""),"",COUNTIFS($D$6:D2248,D2248,$F$6:F2248,"&lt;&gt;"))</f>
        <v/>
      </c>
    </row>
    <row r="2249" ht="20" customHeight="1">
      <c r="B2249" s="93" t="n"/>
      <c r="C2249" s="94">
        <f>IF(B2249="","",WEEKNUM(B2249,21))</f>
        <v/>
      </c>
      <c r="D2249" s="95" t="n"/>
      <c r="E2249" s="86">
        <f>IF(D2249="","",IFERROR(INDEX(Eng_Item,MATCH(D2249,Eng_Label,0)),"not in list"))</f>
        <v/>
      </c>
      <c r="F2249" s="96" t="n"/>
      <c r="G2249" s="87">
        <f>IF(OR(P2249="",N(P2249)&lt;=1),"",INDEX($F$6:$F$3005,MATCH(D2249&amp;"|"&amp;(P2249-1),$O$6:$O$3005,0)))</f>
        <v/>
      </c>
      <c r="H2249" s="87">
        <f>IF(G2249="","",MAX(0,G2249-F2249))</f>
        <v/>
      </c>
      <c r="I2249" s="95" t="n"/>
      <c r="J2249" s="87">
        <f>IF(D2249="","",IFERROR(INDEX(Eng_PAR,MATCH(D2249,Eng_Label,0)),""))</f>
        <v/>
      </c>
      <c r="K2249" s="97">
        <f>IF(OR(F2249="",J2249=""),"",F2249-J2249)</f>
        <v/>
      </c>
      <c r="L2249" s="86">
        <f>IF(OR(F2249="",J2249="",N(J2249)=0),"",IF(F2249/J2249&lt;=cfg_Crit,"CRITICAL",IF(F2249/J2249&lt;=cfg_Low,"LOW","OK")))</f>
        <v/>
      </c>
      <c r="M2249" s="98">
        <f>IF(B2249="","",DATE(YEAR(B2249),MONTH(B2249),1))</f>
        <v/>
      </c>
      <c r="N2249" s="86">
        <f>IF(OR(B2249="",D2249=""),"","CNT-"&amp;TEXT(ROW()-5,"00000"))</f>
        <v/>
      </c>
      <c r="O2249" s="86">
        <f>IF(P2249="","",D2249&amp;"|"&amp;P2249)</f>
        <v/>
      </c>
      <c r="P2249" s="86">
        <f>IF(OR(D2249="",F2249=""),"",COUNTIFS($D$6:D2249,D2249,$F$6:F2249,"&lt;&gt;"))</f>
        <v/>
      </c>
    </row>
    <row r="2250" ht="20" customHeight="1">
      <c r="B2250" s="93" t="n"/>
      <c r="C2250" s="94">
        <f>IF(B2250="","",WEEKNUM(B2250,21))</f>
        <v/>
      </c>
      <c r="D2250" s="95" t="n"/>
      <c r="E2250" s="86">
        <f>IF(D2250="","",IFERROR(INDEX(Eng_Item,MATCH(D2250,Eng_Label,0)),"not in list"))</f>
        <v/>
      </c>
      <c r="F2250" s="96" t="n"/>
      <c r="G2250" s="87">
        <f>IF(OR(P2250="",N(P2250)&lt;=1),"",INDEX($F$6:$F$3005,MATCH(D2250&amp;"|"&amp;(P2250-1),$O$6:$O$3005,0)))</f>
        <v/>
      </c>
      <c r="H2250" s="87">
        <f>IF(G2250="","",MAX(0,G2250-F2250))</f>
        <v/>
      </c>
      <c r="I2250" s="95" t="n"/>
      <c r="J2250" s="87">
        <f>IF(D2250="","",IFERROR(INDEX(Eng_PAR,MATCH(D2250,Eng_Label,0)),""))</f>
        <v/>
      </c>
      <c r="K2250" s="97">
        <f>IF(OR(F2250="",J2250=""),"",F2250-J2250)</f>
        <v/>
      </c>
      <c r="L2250" s="86">
        <f>IF(OR(F2250="",J2250="",N(J2250)=0),"",IF(F2250/J2250&lt;=cfg_Crit,"CRITICAL",IF(F2250/J2250&lt;=cfg_Low,"LOW","OK")))</f>
        <v/>
      </c>
      <c r="M2250" s="98">
        <f>IF(B2250="","",DATE(YEAR(B2250),MONTH(B2250),1))</f>
        <v/>
      </c>
      <c r="N2250" s="86">
        <f>IF(OR(B2250="",D2250=""),"","CNT-"&amp;TEXT(ROW()-5,"00000"))</f>
        <v/>
      </c>
      <c r="O2250" s="86">
        <f>IF(P2250="","",D2250&amp;"|"&amp;P2250)</f>
        <v/>
      </c>
      <c r="P2250" s="86">
        <f>IF(OR(D2250="",F2250=""),"",COUNTIFS($D$6:D2250,D2250,$F$6:F2250,"&lt;&gt;"))</f>
        <v/>
      </c>
    </row>
    <row r="2251" ht="20" customHeight="1">
      <c r="B2251" s="93" t="n"/>
      <c r="C2251" s="94">
        <f>IF(B2251="","",WEEKNUM(B2251,21))</f>
        <v/>
      </c>
      <c r="D2251" s="95" t="n"/>
      <c r="E2251" s="86">
        <f>IF(D2251="","",IFERROR(INDEX(Eng_Item,MATCH(D2251,Eng_Label,0)),"not in list"))</f>
        <v/>
      </c>
      <c r="F2251" s="96" t="n"/>
      <c r="G2251" s="87">
        <f>IF(OR(P2251="",N(P2251)&lt;=1),"",INDEX($F$6:$F$3005,MATCH(D2251&amp;"|"&amp;(P2251-1),$O$6:$O$3005,0)))</f>
        <v/>
      </c>
      <c r="H2251" s="87">
        <f>IF(G2251="","",MAX(0,G2251-F2251))</f>
        <v/>
      </c>
      <c r="I2251" s="95" t="n"/>
      <c r="J2251" s="87">
        <f>IF(D2251="","",IFERROR(INDEX(Eng_PAR,MATCH(D2251,Eng_Label,0)),""))</f>
        <v/>
      </c>
      <c r="K2251" s="97">
        <f>IF(OR(F2251="",J2251=""),"",F2251-J2251)</f>
        <v/>
      </c>
      <c r="L2251" s="86">
        <f>IF(OR(F2251="",J2251="",N(J2251)=0),"",IF(F2251/J2251&lt;=cfg_Crit,"CRITICAL",IF(F2251/J2251&lt;=cfg_Low,"LOW","OK")))</f>
        <v/>
      </c>
      <c r="M2251" s="98">
        <f>IF(B2251="","",DATE(YEAR(B2251),MONTH(B2251),1))</f>
        <v/>
      </c>
      <c r="N2251" s="86">
        <f>IF(OR(B2251="",D2251=""),"","CNT-"&amp;TEXT(ROW()-5,"00000"))</f>
        <v/>
      </c>
      <c r="O2251" s="86">
        <f>IF(P2251="","",D2251&amp;"|"&amp;P2251)</f>
        <v/>
      </c>
      <c r="P2251" s="86">
        <f>IF(OR(D2251="",F2251=""),"",COUNTIFS($D$6:D2251,D2251,$F$6:F2251,"&lt;&gt;"))</f>
        <v/>
      </c>
    </row>
    <row r="2252" ht="20" customHeight="1">
      <c r="B2252" s="93" t="n"/>
      <c r="C2252" s="94">
        <f>IF(B2252="","",WEEKNUM(B2252,21))</f>
        <v/>
      </c>
      <c r="D2252" s="95" t="n"/>
      <c r="E2252" s="86">
        <f>IF(D2252="","",IFERROR(INDEX(Eng_Item,MATCH(D2252,Eng_Label,0)),"not in list"))</f>
        <v/>
      </c>
      <c r="F2252" s="96" t="n"/>
      <c r="G2252" s="87">
        <f>IF(OR(P2252="",N(P2252)&lt;=1),"",INDEX($F$6:$F$3005,MATCH(D2252&amp;"|"&amp;(P2252-1),$O$6:$O$3005,0)))</f>
        <v/>
      </c>
      <c r="H2252" s="87">
        <f>IF(G2252="","",MAX(0,G2252-F2252))</f>
        <v/>
      </c>
      <c r="I2252" s="95" t="n"/>
      <c r="J2252" s="87">
        <f>IF(D2252="","",IFERROR(INDEX(Eng_PAR,MATCH(D2252,Eng_Label,0)),""))</f>
        <v/>
      </c>
      <c r="K2252" s="97">
        <f>IF(OR(F2252="",J2252=""),"",F2252-J2252)</f>
        <v/>
      </c>
      <c r="L2252" s="86">
        <f>IF(OR(F2252="",J2252="",N(J2252)=0),"",IF(F2252/J2252&lt;=cfg_Crit,"CRITICAL",IF(F2252/J2252&lt;=cfg_Low,"LOW","OK")))</f>
        <v/>
      </c>
      <c r="M2252" s="98">
        <f>IF(B2252="","",DATE(YEAR(B2252),MONTH(B2252),1))</f>
        <v/>
      </c>
      <c r="N2252" s="86">
        <f>IF(OR(B2252="",D2252=""),"","CNT-"&amp;TEXT(ROW()-5,"00000"))</f>
        <v/>
      </c>
      <c r="O2252" s="86">
        <f>IF(P2252="","",D2252&amp;"|"&amp;P2252)</f>
        <v/>
      </c>
      <c r="P2252" s="86">
        <f>IF(OR(D2252="",F2252=""),"",COUNTIFS($D$6:D2252,D2252,$F$6:F2252,"&lt;&gt;"))</f>
        <v/>
      </c>
    </row>
    <row r="2253" ht="20" customHeight="1">
      <c r="B2253" s="93" t="n"/>
      <c r="C2253" s="94">
        <f>IF(B2253="","",WEEKNUM(B2253,21))</f>
        <v/>
      </c>
      <c r="D2253" s="95" t="n"/>
      <c r="E2253" s="86">
        <f>IF(D2253="","",IFERROR(INDEX(Eng_Item,MATCH(D2253,Eng_Label,0)),"not in list"))</f>
        <v/>
      </c>
      <c r="F2253" s="96" t="n"/>
      <c r="G2253" s="87">
        <f>IF(OR(P2253="",N(P2253)&lt;=1),"",INDEX($F$6:$F$3005,MATCH(D2253&amp;"|"&amp;(P2253-1),$O$6:$O$3005,0)))</f>
        <v/>
      </c>
      <c r="H2253" s="87">
        <f>IF(G2253="","",MAX(0,G2253-F2253))</f>
        <v/>
      </c>
      <c r="I2253" s="95" t="n"/>
      <c r="J2253" s="87">
        <f>IF(D2253="","",IFERROR(INDEX(Eng_PAR,MATCH(D2253,Eng_Label,0)),""))</f>
        <v/>
      </c>
      <c r="K2253" s="97">
        <f>IF(OR(F2253="",J2253=""),"",F2253-J2253)</f>
        <v/>
      </c>
      <c r="L2253" s="86">
        <f>IF(OR(F2253="",J2253="",N(J2253)=0),"",IF(F2253/J2253&lt;=cfg_Crit,"CRITICAL",IF(F2253/J2253&lt;=cfg_Low,"LOW","OK")))</f>
        <v/>
      </c>
      <c r="M2253" s="98">
        <f>IF(B2253="","",DATE(YEAR(B2253),MONTH(B2253),1))</f>
        <v/>
      </c>
      <c r="N2253" s="86">
        <f>IF(OR(B2253="",D2253=""),"","CNT-"&amp;TEXT(ROW()-5,"00000"))</f>
        <v/>
      </c>
      <c r="O2253" s="86">
        <f>IF(P2253="","",D2253&amp;"|"&amp;P2253)</f>
        <v/>
      </c>
      <c r="P2253" s="86">
        <f>IF(OR(D2253="",F2253=""),"",COUNTIFS($D$6:D2253,D2253,$F$6:F2253,"&lt;&gt;"))</f>
        <v/>
      </c>
    </row>
    <row r="2254" ht="20" customHeight="1">
      <c r="B2254" s="93" t="n"/>
      <c r="C2254" s="94">
        <f>IF(B2254="","",WEEKNUM(B2254,21))</f>
        <v/>
      </c>
      <c r="D2254" s="95" t="n"/>
      <c r="E2254" s="86">
        <f>IF(D2254="","",IFERROR(INDEX(Eng_Item,MATCH(D2254,Eng_Label,0)),"not in list"))</f>
        <v/>
      </c>
      <c r="F2254" s="96" t="n"/>
      <c r="G2254" s="87">
        <f>IF(OR(P2254="",N(P2254)&lt;=1),"",INDEX($F$6:$F$3005,MATCH(D2254&amp;"|"&amp;(P2254-1),$O$6:$O$3005,0)))</f>
        <v/>
      </c>
      <c r="H2254" s="87">
        <f>IF(G2254="","",MAX(0,G2254-F2254))</f>
        <v/>
      </c>
      <c r="I2254" s="95" t="n"/>
      <c r="J2254" s="87">
        <f>IF(D2254="","",IFERROR(INDEX(Eng_PAR,MATCH(D2254,Eng_Label,0)),""))</f>
        <v/>
      </c>
      <c r="K2254" s="97">
        <f>IF(OR(F2254="",J2254=""),"",F2254-J2254)</f>
        <v/>
      </c>
      <c r="L2254" s="86">
        <f>IF(OR(F2254="",J2254="",N(J2254)=0),"",IF(F2254/J2254&lt;=cfg_Crit,"CRITICAL",IF(F2254/J2254&lt;=cfg_Low,"LOW","OK")))</f>
        <v/>
      </c>
      <c r="M2254" s="98">
        <f>IF(B2254="","",DATE(YEAR(B2254),MONTH(B2254),1))</f>
        <v/>
      </c>
      <c r="N2254" s="86">
        <f>IF(OR(B2254="",D2254=""),"","CNT-"&amp;TEXT(ROW()-5,"00000"))</f>
        <v/>
      </c>
      <c r="O2254" s="86">
        <f>IF(P2254="","",D2254&amp;"|"&amp;P2254)</f>
        <v/>
      </c>
      <c r="P2254" s="86">
        <f>IF(OR(D2254="",F2254=""),"",COUNTIFS($D$6:D2254,D2254,$F$6:F2254,"&lt;&gt;"))</f>
        <v/>
      </c>
    </row>
    <row r="2255" ht="20" customHeight="1">
      <c r="B2255" s="93" t="n"/>
      <c r="C2255" s="94">
        <f>IF(B2255="","",WEEKNUM(B2255,21))</f>
        <v/>
      </c>
      <c r="D2255" s="95" t="n"/>
      <c r="E2255" s="86">
        <f>IF(D2255="","",IFERROR(INDEX(Eng_Item,MATCH(D2255,Eng_Label,0)),"not in list"))</f>
        <v/>
      </c>
      <c r="F2255" s="96" t="n"/>
      <c r="G2255" s="87">
        <f>IF(OR(P2255="",N(P2255)&lt;=1),"",INDEX($F$6:$F$3005,MATCH(D2255&amp;"|"&amp;(P2255-1),$O$6:$O$3005,0)))</f>
        <v/>
      </c>
      <c r="H2255" s="87">
        <f>IF(G2255="","",MAX(0,G2255-F2255))</f>
        <v/>
      </c>
      <c r="I2255" s="95" t="n"/>
      <c r="J2255" s="87">
        <f>IF(D2255="","",IFERROR(INDEX(Eng_PAR,MATCH(D2255,Eng_Label,0)),""))</f>
        <v/>
      </c>
      <c r="K2255" s="97">
        <f>IF(OR(F2255="",J2255=""),"",F2255-J2255)</f>
        <v/>
      </c>
      <c r="L2255" s="86">
        <f>IF(OR(F2255="",J2255="",N(J2255)=0),"",IF(F2255/J2255&lt;=cfg_Crit,"CRITICAL",IF(F2255/J2255&lt;=cfg_Low,"LOW","OK")))</f>
        <v/>
      </c>
      <c r="M2255" s="98">
        <f>IF(B2255="","",DATE(YEAR(B2255),MONTH(B2255),1))</f>
        <v/>
      </c>
      <c r="N2255" s="86">
        <f>IF(OR(B2255="",D2255=""),"","CNT-"&amp;TEXT(ROW()-5,"00000"))</f>
        <v/>
      </c>
      <c r="O2255" s="86">
        <f>IF(P2255="","",D2255&amp;"|"&amp;P2255)</f>
        <v/>
      </c>
      <c r="P2255" s="86">
        <f>IF(OR(D2255="",F2255=""),"",COUNTIFS($D$6:D2255,D2255,$F$6:F2255,"&lt;&gt;"))</f>
        <v/>
      </c>
    </row>
    <row r="2256" ht="20" customHeight="1">
      <c r="B2256" s="93" t="n"/>
      <c r="C2256" s="94">
        <f>IF(B2256="","",WEEKNUM(B2256,21))</f>
        <v/>
      </c>
      <c r="D2256" s="95" t="n"/>
      <c r="E2256" s="86">
        <f>IF(D2256="","",IFERROR(INDEX(Eng_Item,MATCH(D2256,Eng_Label,0)),"not in list"))</f>
        <v/>
      </c>
      <c r="F2256" s="96" t="n"/>
      <c r="G2256" s="87">
        <f>IF(OR(P2256="",N(P2256)&lt;=1),"",INDEX($F$6:$F$3005,MATCH(D2256&amp;"|"&amp;(P2256-1),$O$6:$O$3005,0)))</f>
        <v/>
      </c>
      <c r="H2256" s="87">
        <f>IF(G2256="","",MAX(0,G2256-F2256))</f>
        <v/>
      </c>
      <c r="I2256" s="95" t="n"/>
      <c r="J2256" s="87">
        <f>IF(D2256="","",IFERROR(INDEX(Eng_PAR,MATCH(D2256,Eng_Label,0)),""))</f>
        <v/>
      </c>
      <c r="K2256" s="97">
        <f>IF(OR(F2256="",J2256=""),"",F2256-J2256)</f>
        <v/>
      </c>
      <c r="L2256" s="86">
        <f>IF(OR(F2256="",J2256="",N(J2256)=0),"",IF(F2256/J2256&lt;=cfg_Crit,"CRITICAL",IF(F2256/J2256&lt;=cfg_Low,"LOW","OK")))</f>
        <v/>
      </c>
      <c r="M2256" s="98">
        <f>IF(B2256="","",DATE(YEAR(B2256),MONTH(B2256),1))</f>
        <v/>
      </c>
      <c r="N2256" s="86">
        <f>IF(OR(B2256="",D2256=""),"","CNT-"&amp;TEXT(ROW()-5,"00000"))</f>
        <v/>
      </c>
      <c r="O2256" s="86">
        <f>IF(P2256="","",D2256&amp;"|"&amp;P2256)</f>
        <v/>
      </c>
      <c r="P2256" s="86">
        <f>IF(OR(D2256="",F2256=""),"",COUNTIFS($D$6:D2256,D2256,$F$6:F2256,"&lt;&gt;"))</f>
        <v/>
      </c>
    </row>
    <row r="2257" ht="20" customHeight="1">
      <c r="B2257" s="93" t="n"/>
      <c r="C2257" s="94">
        <f>IF(B2257="","",WEEKNUM(B2257,21))</f>
        <v/>
      </c>
      <c r="D2257" s="95" t="n"/>
      <c r="E2257" s="86">
        <f>IF(D2257="","",IFERROR(INDEX(Eng_Item,MATCH(D2257,Eng_Label,0)),"not in list"))</f>
        <v/>
      </c>
      <c r="F2257" s="96" t="n"/>
      <c r="G2257" s="87">
        <f>IF(OR(P2257="",N(P2257)&lt;=1),"",INDEX($F$6:$F$3005,MATCH(D2257&amp;"|"&amp;(P2257-1),$O$6:$O$3005,0)))</f>
        <v/>
      </c>
      <c r="H2257" s="87">
        <f>IF(G2257="","",MAX(0,G2257-F2257))</f>
        <v/>
      </c>
      <c r="I2257" s="95" t="n"/>
      <c r="J2257" s="87">
        <f>IF(D2257="","",IFERROR(INDEX(Eng_PAR,MATCH(D2257,Eng_Label,0)),""))</f>
        <v/>
      </c>
      <c r="K2257" s="97">
        <f>IF(OR(F2257="",J2257=""),"",F2257-J2257)</f>
        <v/>
      </c>
      <c r="L2257" s="86">
        <f>IF(OR(F2257="",J2257="",N(J2257)=0),"",IF(F2257/J2257&lt;=cfg_Crit,"CRITICAL",IF(F2257/J2257&lt;=cfg_Low,"LOW","OK")))</f>
        <v/>
      </c>
      <c r="M2257" s="98">
        <f>IF(B2257="","",DATE(YEAR(B2257),MONTH(B2257),1))</f>
        <v/>
      </c>
      <c r="N2257" s="86">
        <f>IF(OR(B2257="",D2257=""),"","CNT-"&amp;TEXT(ROW()-5,"00000"))</f>
        <v/>
      </c>
      <c r="O2257" s="86">
        <f>IF(P2257="","",D2257&amp;"|"&amp;P2257)</f>
        <v/>
      </c>
      <c r="P2257" s="86">
        <f>IF(OR(D2257="",F2257=""),"",COUNTIFS($D$6:D2257,D2257,$F$6:F2257,"&lt;&gt;"))</f>
        <v/>
      </c>
    </row>
    <row r="2258" ht="20" customHeight="1">
      <c r="B2258" s="93" t="n"/>
      <c r="C2258" s="94">
        <f>IF(B2258="","",WEEKNUM(B2258,21))</f>
        <v/>
      </c>
      <c r="D2258" s="95" t="n"/>
      <c r="E2258" s="86">
        <f>IF(D2258="","",IFERROR(INDEX(Eng_Item,MATCH(D2258,Eng_Label,0)),"not in list"))</f>
        <v/>
      </c>
      <c r="F2258" s="96" t="n"/>
      <c r="G2258" s="87">
        <f>IF(OR(P2258="",N(P2258)&lt;=1),"",INDEX($F$6:$F$3005,MATCH(D2258&amp;"|"&amp;(P2258-1),$O$6:$O$3005,0)))</f>
        <v/>
      </c>
      <c r="H2258" s="87">
        <f>IF(G2258="","",MAX(0,G2258-F2258))</f>
        <v/>
      </c>
      <c r="I2258" s="95" t="n"/>
      <c r="J2258" s="87">
        <f>IF(D2258="","",IFERROR(INDEX(Eng_PAR,MATCH(D2258,Eng_Label,0)),""))</f>
        <v/>
      </c>
      <c r="K2258" s="97">
        <f>IF(OR(F2258="",J2258=""),"",F2258-J2258)</f>
        <v/>
      </c>
      <c r="L2258" s="86">
        <f>IF(OR(F2258="",J2258="",N(J2258)=0),"",IF(F2258/J2258&lt;=cfg_Crit,"CRITICAL",IF(F2258/J2258&lt;=cfg_Low,"LOW","OK")))</f>
        <v/>
      </c>
      <c r="M2258" s="98">
        <f>IF(B2258="","",DATE(YEAR(B2258),MONTH(B2258),1))</f>
        <v/>
      </c>
      <c r="N2258" s="86">
        <f>IF(OR(B2258="",D2258=""),"","CNT-"&amp;TEXT(ROW()-5,"00000"))</f>
        <v/>
      </c>
      <c r="O2258" s="86">
        <f>IF(P2258="","",D2258&amp;"|"&amp;P2258)</f>
        <v/>
      </c>
      <c r="P2258" s="86">
        <f>IF(OR(D2258="",F2258=""),"",COUNTIFS($D$6:D2258,D2258,$F$6:F2258,"&lt;&gt;"))</f>
        <v/>
      </c>
    </row>
    <row r="2259" ht="20" customHeight="1">
      <c r="B2259" s="93" t="n"/>
      <c r="C2259" s="94">
        <f>IF(B2259="","",WEEKNUM(B2259,21))</f>
        <v/>
      </c>
      <c r="D2259" s="95" t="n"/>
      <c r="E2259" s="86">
        <f>IF(D2259="","",IFERROR(INDEX(Eng_Item,MATCH(D2259,Eng_Label,0)),"not in list"))</f>
        <v/>
      </c>
      <c r="F2259" s="96" t="n"/>
      <c r="G2259" s="87">
        <f>IF(OR(P2259="",N(P2259)&lt;=1),"",INDEX($F$6:$F$3005,MATCH(D2259&amp;"|"&amp;(P2259-1),$O$6:$O$3005,0)))</f>
        <v/>
      </c>
      <c r="H2259" s="87">
        <f>IF(G2259="","",MAX(0,G2259-F2259))</f>
        <v/>
      </c>
      <c r="I2259" s="95" t="n"/>
      <c r="J2259" s="87">
        <f>IF(D2259="","",IFERROR(INDEX(Eng_PAR,MATCH(D2259,Eng_Label,0)),""))</f>
        <v/>
      </c>
      <c r="K2259" s="97">
        <f>IF(OR(F2259="",J2259=""),"",F2259-J2259)</f>
        <v/>
      </c>
      <c r="L2259" s="86">
        <f>IF(OR(F2259="",J2259="",N(J2259)=0),"",IF(F2259/J2259&lt;=cfg_Crit,"CRITICAL",IF(F2259/J2259&lt;=cfg_Low,"LOW","OK")))</f>
        <v/>
      </c>
      <c r="M2259" s="98">
        <f>IF(B2259="","",DATE(YEAR(B2259),MONTH(B2259),1))</f>
        <v/>
      </c>
      <c r="N2259" s="86">
        <f>IF(OR(B2259="",D2259=""),"","CNT-"&amp;TEXT(ROW()-5,"00000"))</f>
        <v/>
      </c>
      <c r="O2259" s="86">
        <f>IF(P2259="","",D2259&amp;"|"&amp;P2259)</f>
        <v/>
      </c>
      <c r="P2259" s="86">
        <f>IF(OR(D2259="",F2259=""),"",COUNTIFS($D$6:D2259,D2259,$F$6:F2259,"&lt;&gt;"))</f>
        <v/>
      </c>
    </row>
    <row r="2260" ht="20" customHeight="1">
      <c r="B2260" s="93" t="n"/>
      <c r="C2260" s="94">
        <f>IF(B2260="","",WEEKNUM(B2260,21))</f>
        <v/>
      </c>
      <c r="D2260" s="95" t="n"/>
      <c r="E2260" s="86">
        <f>IF(D2260="","",IFERROR(INDEX(Eng_Item,MATCH(D2260,Eng_Label,0)),"not in list"))</f>
        <v/>
      </c>
      <c r="F2260" s="96" t="n"/>
      <c r="G2260" s="87">
        <f>IF(OR(P2260="",N(P2260)&lt;=1),"",INDEX($F$6:$F$3005,MATCH(D2260&amp;"|"&amp;(P2260-1),$O$6:$O$3005,0)))</f>
        <v/>
      </c>
      <c r="H2260" s="87">
        <f>IF(G2260="","",MAX(0,G2260-F2260))</f>
        <v/>
      </c>
      <c r="I2260" s="95" t="n"/>
      <c r="J2260" s="87">
        <f>IF(D2260="","",IFERROR(INDEX(Eng_PAR,MATCH(D2260,Eng_Label,0)),""))</f>
        <v/>
      </c>
      <c r="K2260" s="97">
        <f>IF(OR(F2260="",J2260=""),"",F2260-J2260)</f>
        <v/>
      </c>
      <c r="L2260" s="86">
        <f>IF(OR(F2260="",J2260="",N(J2260)=0),"",IF(F2260/J2260&lt;=cfg_Crit,"CRITICAL",IF(F2260/J2260&lt;=cfg_Low,"LOW","OK")))</f>
        <v/>
      </c>
      <c r="M2260" s="98">
        <f>IF(B2260="","",DATE(YEAR(B2260),MONTH(B2260),1))</f>
        <v/>
      </c>
      <c r="N2260" s="86">
        <f>IF(OR(B2260="",D2260=""),"","CNT-"&amp;TEXT(ROW()-5,"00000"))</f>
        <v/>
      </c>
      <c r="O2260" s="86">
        <f>IF(P2260="","",D2260&amp;"|"&amp;P2260)</f>
        <v/>
      </c>
      <c r="P2260" s="86">
        <f>IF(OR(D2260="",F2260=""),"",COUNTIFS($D$6:D2260,D2260,$F$6:F2260,"&lt;&gt;"))</f>
        <v/>
      </c>
    </row>
    <row r="2261" ht="20" customHeight="1">
      <c r="B2261" s="93" t="n"/>
      <c r="C2261" s="94">
        <f>IF(B2261="","",WEEKNUM(B2261,21))</f>
        <v/>
      </c>
      <c r="D2261" s="95" t="n"/>
      <c r="E2261" s="86">
        <f>IF(D2261="","",IFERROR(INDEX(Eng_Item,MATCH(D2261,Eng_Label,0)),"not in list"))</f>
        <v/>
      </c>
      <c r="F2261" s="96" t="n"/>
      <c r="G2261" s="87">
        <f>IF(OR(P2261="",N(P2261)&lt;=1),"",INDEX($F$6:$F$3005,MATCH(D2261&amp;"|"&amp;(P2261-1),$O$6:$O$3005,0)))</f>
        <v/>
      </c>
      <c r="H2261" s="87">
        <f>IF(G2261="","",MAX(0,G2261-F2261))</f>
        <v/>
      </c>
      <c r="I2261" s="95" t="n"/>
      <c r="J2261" s="87">
        <f>IF(D2261="","",IFERROR(INDEX(Eng_PAR,MATCH(D2261,Eng_Label,0)),""))</f>
        <v/>
      </c>
      <c r="K2261" s="97">
        <f>IF(OR(F2261="",J2261=""),"",F2261-J2261)</f>
        <v/>
      </c>
      <c r="L2261" s="86">
        <f>IF(OR(F2261="",J2261="",N(J2261)=0),"",IF(F2261/J2261&lt;=cfg_Crit,"CRITICAL",IF(F2261/J2261&lt;=cfg_Low,"LOW","OK")))</f>
        <v/>
      </c>
      <c r="M2261" s="98">
        <f>IF(B2261="","",DATE(YEAR(B2261),MONTH(B2261),1))</f>
        <v/>
      </c>
      <c r="N2261" s="86">
        <f>IF(OR(B2261="",D2261=""),"","CNT-"&amp;TEXT(ROW()-5,"00000"))</f>
        <v/>
      </c>
      <c r="O2261" s="86">
        <f>IF(P2261="","",D2261&amp;"|"&amp;P2261)</f>
        <v/>
      </c>
      <c r="P2261" s="86">
        <f>IF(OR(D2261="",F2261=""),"",COUNTIFS($D$6:D2261,D2261,$F$6:F2261,"&lt;&gt;"))</f>
        <v/>
      </c>
    </row>
    <row r="2262" ht="20" customHeight="1">
      <c r="B2262" s="93" t="n"/>
      <c r="C2262" s="94">
        <f>IF(B2262="","",WEEKNUM(B2262,21))</f>
        <v/>
      </c>
      <c r="D2262" s="95" t="n"/>
      <c r="E2262" s="86">
        <f>IF(D2262="","",IFERROR(INDEX(Eng_Item,MATCH(D2262,Eng_Label,0)),"not in list"))</f>
        <v/>
      </c>
      <c r="F2262" s="96" t="n"/>
      <c r="G2262" s="87">
        <f>IF(OR(P2262="",N(P2262)&lt;=1),"",INDEX($F$6:$F$3005,MATCH(D2262&amp;"|"&amp;(P2262-1),$O$6:$O$3005,0)))</f>
        <v/>
      </c>
      <c r="H2262" s="87">
        <f>IF(G2262="","",MAX(0,G2262-F2262))</f>
        <v/>
      </c>
      <c r="I2262" s="95" t="n"/>
      <c r="J2262" s="87">
        <f>IF(D2262="","",IFERROR(INDEX(Eng_PAR,MATCH(D2262,Eng_Label,0)),""))</f>
        <v/>
      </c>
      <c r="K2262" s="97">
        <f>IF(OR(F2262="",J2262=""),"",F2262-J2262)</f>
        <v/>
      </c>
      <c r="L2262" s="86">
        <f>IF(OR(F2262="",J2262="",N(J2262)=0),"",IF(F2262/J2262&lt;=cfg_Crit,"CRITICAL",IF(F2262/J2262&lt;=cfg_Low,"LOW","OK")))</f>
        <v/>
      </c>
      <c r="M2262" s="98">
        <f>IF(B2262="","",DATE(YEAR(B2262),MONTH(B2262),1))</f>
        <v/>
      </c>
      <c r="N2262" s="86">
        <f>IF(OR(B2262="",D2262=""),"","CNT-"&amp;TEXT(ROW()-5,"00000"))</f>
        <v/>
      </c>
      <c r="O2262" s="86">
        <f>IF(P2262="","",D2262&amp;"|"&amp;P2262)</f>
        <v/>
      </c>
      <c r="P2262" s="86">
        <f>IF(OR(D2262="",F2262=""),"",COUNTIFS($D$6:D2262,D2262,$F$6:F2262,"&lt;&gt;"))</f>
        <v/>
      </c>
    </row>
    <row r="2263" ht="20" customHeight="1">
      <c r="B2263" s="93" t="n"/>
      <c r="C2263" s="94">
        <f>IF(B2263="","",WEEKNUM(B2263,21))</f>
        <v/>
      </c>
      <c r="D2263" s="95" t="n"/>
      <c r="E2263" s="86">
        <f>IF(D2263="","",IFERROR(INDEX(Eng_Item,MATCH(D2263,Eng_Label,0)),"not in list"))</f>
        <v/>
      </c>
      <c r="F2263" s="96" t="n"/>
      <c r="G2263" s="87">
        <f>IF(OR(P2263="",N(P2263)&lt;=1),"",INDEX($F$6:$F$3005,MATCH(D2263&amp;"|"&amp;(P2263-1),$O$6:$O$3005,0)))</f>
        <v/>
      </c>
      <c r="H2263" s="87">
        <f>IF(G2263="","",MAX(0,G2263-F2263))</f>
        <v/>
      </c>
      <c r="I2263" s="95" t="n"/>
      <c r="J2263" s="87">
        <f>IF(D2263="","",IFERROR(INDEX(Eng_PAR,MATCH(D2263,Eng_Label,0)),""))</f>
        <v/>
      </c>
      <c r="K2263" s="97">
        <f>IF(OR(F2263="",J2263=""),"",F2263-J2263)</f>
        <v/>
      </c>
      <c r="L2263" s="86">
        <f>IF(OR(F2263="",J2263="",N(J2263)=0),"",IF(F2263/J2263&lt;=cfg_Crit,"CRITICAL",IF(F2263/J2263&lt;=cfg_Low,"LOW","OK")))</f>
        <v/>
      </c>
      <c r="M2263" s="98">
        <f>IF(B2263="","",DATE(YEAR(B2263),MONTH(B2263),1))</f>
        <v/>
      </c>
      <c r="N2263" s="86">
        <f>IF(OR(B2263="",D2263=""),"","CNT-"&amp;TEXT(ROW()-5,"00000"))</f>
        <v/>
      </c>
      <c r="O2263" s="86">
        <f>IF(P2263="","",D2263&amp;"|"&amp;P2263)</f>
        <v/>
      </c>
      <c r="P2263" s="86">
        <f>IF(OR(D2263="",F2263=""),"",COUNTIFS($D$6:D2263,D2263,$F$6:F2263,"&lt;&gt;"))</f>
        <v/>
      </c>
    </row>
    <row r="2264" ht="20" customHeight="1">
      <c r="B2264" s="93" t="n"/>
      <c r="C2264" s="94">
        <f>IF(B2264="","",WEEKNUM(B2264,21))</f>
        <v/>
      </c>
      <c r="D2264" s="95" t="n"/>
      <c r="E2264" s="86">
        <f>IF(D2264="","",IFERROR(INDEX(Eng_Item,MATCH(D2264,Eng_Label,0)),"not in list"))</f>
        <v/>
      </c>
      <c r="F2264" s="96" t="n"/>
      <c r="G2264" s="87">
        <f>IF(OR(P2264="",N(P2264)&lt;=1),"",INDEX($F$6:$F$3005,MATCH(D2264&amp;"|"&amp;(P2264-1),$O$6:$O$3005,0)))</f>
        <v/>
      </c>
      <c r="H2264" s="87">
        <f>IF(G2264="","",MAX(0,G2264-F2264))</f>
        <v/>
      </c>
      <c r="I2264" s="95" t="n"/>
      <c r="J2264" s="87">
        <f>IF(D2264="","",IFERROR(INDEX(Eng_PAR,MATCH(D2264,Eng_Label,0)),""))</f>
        <v/>
      </c>
      <c r="K2264" s="97">
        <f>IF(OR(F2264="",J2264=""),"",F2264-J2264)</f>
        <v/>
      </c>
      <c r="L2264" s="86">
        <f>IF(OR(F2264="",J2264="",N(J2264)=0),"",IF(F2264/J2264&lt;=cfg_Crit,"CRITICAL",IF(F2264/J2264&lt;=cfg_Low,"LOW","OK")))</f>
        <v/>
      </c>
      <c r="M2264" s="98">
        <f>IF(B2264="","",DATE(YEAR(B2264),MONTH(B2264),1))</f>
        <v/>
      </c>
      <c r="N2264" s="86">
        <f>IF(OR(B2264="",D2264=""),"","CNT-"&amp;TEXT(ROW()-5,"00000"))</f>
        <v/>
      </c>
      <c r="O2264" s="86">
        <f>IF(P2264="","",D2264&amp;"|"&amp;P2264)</f>
        <v/>
      </c>
      <c r="P2264" s="86">
        <f>IF(OR(D2264="",F2264=""),"",COUNTIFS($D$6:D2264,D2264,$F$6:F2264,"&lt;&gt;"))</f>
        <v/>
      </c>
    </row>
    <row r="2265" ht="20" customHeight="1">
      <c r="B2265" s="93" t="n"/>
      <c r="C2265" s="94">
        <f>IF(B2265="","",WEEKNUM(B2265,21))</f>
        <v/>
      </c>
      <c r="D2265" s="95" t="n"/>
      <c r="E2265" s="86">
        <f>IF(D2265="","",IFERROR(INDEX(Eng_Item,MATCH(D2265,Eng_Label,0)),"not in list"))</f>
        <v/>
      </c>
      <c r="F2265" s="96" t="n"/>
      <c r="G2265" s="87">
        <f>IF(OR(P2265="",N(P2265)&lt;=1),"",INDEX($F$6:$F$3005,MATCH(D2265&amp;"|"&amp;(P2265-1),$O$6:$O$3005,0)))</f>
        <v/>
      </c>
      <c r="H2265" s="87">
        <f>IF(G2265="","",MAX(0,G2265-F2265))</f>
        <v/>
      </c>
      <c r="I2265" s="95" t="n"/>
      <c r="J2265" s="87">
        <f>IF(D2265="","",IFERROR(INDEX(Eng_PAR,MATCH(D2265,Eng_Label,0)),""))</f>
        <v/>
      </c>
      <c r="K2265" s="97">
        <f>IF(OR(F2265="",J2265=""),"",F2265-J2265)</f>
        <v/>
      </c>
      <c r="L2265" s="86">
        <f>IF(OR(F2265="",J2265="",N(J2265)=0),"",IF(F2265/J2265&lt;=cfg_Crit,"CRITICAL",IF(F2265/J2265&lt;=cfg_Low,"LOW","OK")))</f>
        <v/>
      </c>
      <c r="M2265" s="98">
        <f>IF(B2265="","",DATE(YEAR(B2265),MONTH(B2265),1))</f>
        <v/>
      </c>
      <c r="N2265" s="86">
        <f>IF(OR(B2265="",D2265=""),"","CNT-"&amp;TEXT(ROW()-5,"00000"))</f>
        <v/>
      </c>
      <c r="O2265" s="86">
        <f>IF(P2265="","",D2265&amp;"|"&amp;P2265)</f>
        <v/>
      </c>
      <c r="P2265" s="86">
        <f>IF(OR(D2265="",F2265=""),"",COUNTIFS($D$6:D2265,D2265,$F$6:F2265,"&lt;&gt;"))</f>
        <v/>
      </c>
    </row>
    <row r="2266" ht="20" customHeight="1">
      <c r="B2266" s="93" t="n"/>
      <c r="C2266" s="94">
        <f>IF(B2266="","",WEEKNUM(B2266,21))</f>
        <v/>
      </c>
      <c r="D2266" s="95" t="n"/>
      <c r="E2266" s="86">
        <f>IF(D2266="","",IFERROR(INDEX(Eng_Item,MATCH(D2266,Eng_Label,0)),"not in list"))</f>
        <v/>
      </c>
      <c r="F2266" s="96" t="n"/>
      <c r="G2266" s="87">
        <f>IF(OR(P2266="",N(P2266)&lt;=1),"",INDEX($F$6:$F$3005,MATCH(D2266&amp;"|"&amp;(P2266-1),$O$6:$O$3005,0)))</f>
        <v/>
      </c>
      <c r="H2266" s="87">
        <f>IF(G2266="","",MAX(0,G2266-F2266))</f>
        <v/>
      </c>
      <c r="I2266" s="95" t="n"/>
      <c r="J2266" s="87">
        <f>IF(D2266="","",IFERROR(INDEX(Eng_PAR,MATCH(D2266,Eng_Label,0)),""))</f>
        <v/>
      </c>
      <c r="K2266" s="97">
        <f>IF(OR(F2266="",J2266=""),"",F2266-J2266)</f>
        <v/>
      </c>
      <c r="L2266" s="86">
        <f>IF(OR(F2266="",J2266="",N(J2266)=0),"",IF(F2266/J2266&lt;=cfg_Crit,"CRITICAL",IF(F2266/J2266&lt;=cfg_Low,"LOW","OK")))</f>
        <v/>
      </c>
      <c r="M2266" s="98">
        <f>IF(B2266="","",DATE(YEAR(B2266),MONTH(B2266),1))</f>
        <v/>
      </c>
      <c r="N2266" s="86">
        <f>IF(OR(B2266="",D2266=""),"","CNT-"&amp;TEXT(ROW()-5,"00000"))</f>
        <v/>
      </c>
      <c r="O2266" s="86">
        <f>IF(P2266="","",D2266&amp;"|"&amp;P2266)</f>
        <v/>
      </c>
      <c r="P2266" s="86">
        <f>IF(OR(D2266="",F2266=""),"",COUNTIFS($D$6:D2266,D2266,$F$6:F2266,"&lt;&gt;"))</f>
        <v/>
      </c>
    </row>
    <row r="2267" ht="20" customHeight="1">
      <c r="B2267" s="93" t="n"/>
      <c r="C2267" s="94">
        <f>IF(B2267="","",WEEKNUM(B2267,21))</f>
        <v/>
      </c>
      <c r="D2267" s="95" t="n"/>
      <c r="E2267" s="86">
        <f>IF(D2267="","",IFERROR(INDEX(Eng_Item,MATCH(D2267,Eng_Label,0)),"not in list"))</f>
        <v/>
      </c>
      <c r="F2267" s="96" t="n"/>
      <c r="G2267" s="87">
        <f>IF(OR(P2267="",N(P2267)&lt;=1),"",INDEX($F$6:$F$3005,MATCH(D2267&amp;"|"&amp;(P2267-1),$O$6:$O$3005,0)))</f>
        <v/>
      </c>
      <c r="H2267" s="87">
        <f>IF(G2267="","",MAX(0,G2267-F2267))</f>
        <v/>
      </c>
      <c r="I2267" s="95" t="n"/>
      <c r="J2267" s="87">
        <f>IF(D2267="","",IFERROR(INDEX(Eng_PAR,MATCH(D2267,Eng_Label,0)),""))</f>
        <v/>
      </c>
      <c r="K2267" s="97">
        <f>IF(OR(F2267="",J2267=""),"",F2267-J2267)</f>
        <v/>
      </c>
      <c r="L2267" s="86">
        <f>IF(OR(F2267="",J2267="",N(J2267)=0),"",IF(F2267/J2267&lt;=cfg_Crit,"CRITICAL",IF(F2267/J2267&lt;=cfg_Low,"LOW","OK")))</f>
        <v/>
      </c>
      <c r="M2267" s="98">
        <f>IF(B2267="","",DATE(YEAR(B2267),MONTH(B2267),1))</f>
        <v/>
      </c>
      <c r="N2267" s="86">
        <f>IF(OR(B2267="",D2267=""),"","CNT-"&amp;TEXT(ROW()-5,"00000"))</f>
        <v/>
      </c>
      <c r="O2267" s="86">
        <f>IF(P2267="","",D2267&amp;"|"&amp;P2267)</f>
        <v/>
      </c>
      <c r="P2267" s="86">
        <f>IF(OR(D2267="",F2267=""),"",COUNTIFS($D$6:D2267,D2267,$F$6:F2267,"&lt;&gt;"))</f>
        <v/>
      </c>
    </row>
    <row r="2268" ht="20" customHeight="1">
      <c r="B2268" s="93" t="n"/>
      <c r="C2268" s="94">
        <f>IF(B2268="","",WEEKNUM(B2268,21))</f>
        <v/>
      </c>
      <c r="D2268" s="95" t="n"/>
      <c r="E2268" s="86">
        <f>IF(D2268="","",IFERROR(INDEX(Eng_Item,MATCH(D2268,Eng_Label,0)),"not in list"))</f>
        <v/>
      </c>
      <c r="F2268" s="96" t="n"/>
      <c r="G2268" s="87">
        <f>IF(OR(P2268="",N(P2268)&lt;=1),"",INDEX($F$6:$F$3005,MATCH(D2268&amp;"|"&amp;(P2268-1),$O$6:$O$3005,0)))</f>
        <v/>
      </c>
      <c r="H2268" s="87">
        <f>IF(G2268="","",MAX(0,G2268-F2268))</f>
        <v/>
      </c>
      <c r="I2268" s="95" t="n"/>
      <c r="J2268" s="87">
        <f>IF(D2268="","",IFERROR(INDEX(Eng_PAR,MATCH(D2268,Eng_Label,0)),""))</f>
        <v/>
      </c>
      <c r="K2268" s="97">
        <f>IF(OR(F2268="",J2268=""),"",F2268-J2268)</f>
        <v/>
      </c>
      <c r="L2268" s="86">
        <f>IF(OR(F2268="",J2268="",N(J2268)=0),"",IF(F2268/J2268&lt;=cfg_Crit,"CRITICAL",IF(F2268/J2268&lt;=cfg_Low,"LOW","OK")))</f>
        <v/>
      </c>
      <c r="M2268" s="98">
        <f>IF(B2268="","",DATE(YEAR(B2268),MONTH(B2268),1))</f>
        <v/>
      </c>
      <c r="N2268" s="86">
        <f>IF(OR(B2268="",D2268=""),"","CNT-"&amp;TEXT(ROW()-5,"00000"))</f>
        <v/>
      </c>
      <c r="O2268" s="86">
        <f>IF(P2268="","",D2268&amp;"|"&amp;P2268)</f>
        <v/>
      </c>
      <c r="P2268" s="86">
        <f>IF(OR(D2268="",F2268=""),"",COUNTIFS($D$6:D2268,D2268,$F$6:F2268,"&lt;&gt;"))</f>
        <v/>
      </c>
    </row>
    <row r="2269" ht="20" customHeight="1">
      <c r="B2269" s="93" t="n"/>
      <c r="C2269" s="94">
        <f>IF(B2269="","",WEEKNUM(B2269,21))</f>
        <v/>
      </c>
      <c r="D2269" s="95" t="n"/>
      <c r="E2269" s="86">
        <f>IF(D2269="","",IFERROR(INDEX(Eng_Item,MATCH(D2269,Eng_Label,0)),"not in list"))</f>
        <v/>
      </c>
      <c r="F2269" s="96" t="n"/>
      <c r="G2269" s="87">
        <f>IF(OR(P2269="",N(P2269)&lt;=1),"",INDEX($F$6:$F$3005,MATCH(D2269&amp;"|"&amp;(P2269-1),$O$6:$O$3005,0)))</f>
        <v/>
      </c>
      <c r="H2269" s="87">
        <f>IF(G2269="","",MAX(0,G2269-F2269))</f>
        <v/>
      </c>
      <c r="I2269" s="95" t="n"/>
      <c r="J2269" s="87">
        <f>IF(D2269="","",IFERROR(INDEX(Eng_PAR,MATCH(D2269,Eng_Label,0)),""))</f>
        <v/>
      </c>
      <c r="K2269" s="97">
        <f>IF(OR(F2269="",J2269=""),"",F2269-J2269)</f>
        <v/>
      </c>
      <c r="L2269" s="86">
        <f>IF(OR(F2269="",J2269="",N(J2269)=0),"",IF(F2269/J2269&lt;=cfg_Crit,"CRITICAL",IF(F2269/J2269&lt;=cfg_Low,"LOW","OK")))</f>
        <v/>
      </c>
      <c r="M2269" s="98">
        <f>IF(B2269="","",DATE(YEAR(B2269),MONTH(B2269),1))</f>
        <v/>
      </c>
      <c r="N2269" s="86">
        <f>IF(OR(B2269="",D2269=""),"","CNT-"&amp;TEXT(ROW()-5,"00000"))</f>
        <v/>
      </c>
      <c r="O2269" s="86">
        <f>IF(P2269="","",D2269&amp;"|"&amp;P2269)</f>
        <v/>
      </c>
      <c r="P2269" s="86">
        <f>IF(OR(D2269="",F2269=""),"",COUNTIFS($D$6:D2269,D2269,$F$6:F2269,"&lt;&gt;"))</f>
        <v/>
      </c>
    </row>
    <row r="2270" ht="20" customHeight="1">
      <c r="B2270" s="93" t="n"/>
      <c r="C2270" s="94">
        <f>IF(B2270="","",WEEKNUM(B2270,21))</f>
        <v/>
      </c>
      <c r="D2270" s="95" t="n"/>
      <c r="E2270" s="86">
        <f>IF(D2270="","",IFERROR(INDEX(Eng_Item,MATCH(D2270,Eng_Label,0)),"not in list"))</f>
        <v/>
      </c>
      <c r="F2270" s="96" t="n"/>
      <c r="G2270" s="87">
        <f>IF(OR(P2270="",N(P2270)&lt;=1),"",INDEX($F$6:$F$3005,MATCH(D2270&amp;"|"&amp;(P2270-1),$O$6:$O$3005,0)))</f>
        <v/>
      </c>
      <c r="H2270" s="87">
        <f>IF(G2270="","",MAX(0,G2270-F2270))</f>
        <v/>
      </c>
      <c r="I2270" s="95" t="n"/>
      <c r="J2270" s="87">
        <f>IF(D2270="","",IFERROR(INDEX(Eng_PAR,MATCH(D2270,Eng_Label,0)),""))</f>
        <v/>
      </c>
      <c r="K2270" s="97">
        <f>IF(OR(F2270="",J2270=""),"",F2270-J2270)</f>
        <v/>
      </c>
      <c r="L2270" s="86">
        <f>IF(OR(F2270="",J2270="",N(J2270)=0),"",IF(F2270/J2270&lt;=cfg_Crit,"CRITICAL",IF(F2270/J2270&lt;=cfg_Low,"LOW","OK")))</f>
        <v/>
      </c>
      <c r="M2270" s="98">
        <f>IF(B2270="","",DATE(YEAR(B2270),MONTH(B2270),1))</f>
        <v/>
      </c>
      <c r="N2270" s="86">
        <f>IF(OR(B2270="",D2270=""),"","CNT-"&amp;TEXT(ROW()-5,"00000"))</f>
        <v/>
      </c>
      <c r="O2270" s="86">
        <f>IF(P2270="","",D2270&amp;"|"&amp;P2270)</f>
        <v/>
      </c>
      <c r="P2270" s="86">
        <f>IF(OR(D2270="",F2270=""),"",COUNTIFS($D$6:D2270,D2270,$F$6:F2270,"&lt;&gt;"))</f>
        <v/>
      </c>
    </row>
    <row r="2271" ht="20" customHeight="1">
      <c r="B2271" s="93" t="n"/>
      <c r="C2271" s="94">
        <f>IF(B2271="","",WEEKNUM(B2271,21))</f>
        <v/>
      </c>
      <c r="D2271" s="95" t="n"/>
      <c r="E2271" s="86">
        <f>IF(D2271="","",IFERROR(INDEX(Eng_Item,MATCH(D2271,Eng_Label,0)),"not in list"))</f>
        <v/>
      </c>
      <c r="F2271" s="96" t="n"/>
      <c r="G2271" s="87">
        <f>IF(OR(P2271="",N(P2271)&lt;=1),"",INDEX($F$6:$F$3005,MATCH(D2271&amp;"|"&amp;(P2271-1),$O$6:$O$3005,0)))</f>
        <v/>
      </c>
      <c r="H2271" s="87">
        <f>IF(G2271="","",MAX(0,G2271-F2271))</f>
        <v/>
      </c>
      <c r="I2271" s="95" t="n"/>
      <c r="J2271" s="87">
        <f>IF(D2271="","",IFERROR(INDEX(Eng_PAR,MATCH(D2271,Eng_Label,0)),""))</f>
        <v/>
      </c>
      <c r="K2271" s="97">
        <f>IF(OR(F2271="",J2271=""),"",F2271-J2271)</f>
        <v/>
      </c>
      <c r="L2271" s="86">
        <f>IF(OR(F2271="",J2271="",N(J2271)=0),"",IF(F2271/J2271&lt;=cfg_Crit,"CRITICAL",IF(F2271/J2271&lt;=cfg_Low,"LOW","OK")))</f>
        <v/>
      </c>
      <c r="M2271" s="98">
        <f>IF(B2271="","",DATE(YEAR(B2271),MONTH(B2271),1))</f>
        <v/>
      </c>
      <c r="N2271" s="86">
        <f>IF(OR(B2271="",D2271=""),"","CNT-"&amp;TEXT(ROW()-5,"00000"))</f>
        <v/>
      </c>
      <c r="O2271" s="86">
        <f>IF(P2271="","",D2271&amp;"|"&amp;P2271)</f>
        <v/>
      </c>
      <c r="P2271" s="86">
        <f>IF(OR(D2271="",F2271=""),"",COUNTIFS($D$6:D2271,D2271,$F$6:F2271,"&lt;&gt;"))</f>
        <v/>
      </c>
    </row>
    <row r="2272" ht="20" customHeight="1">
      <c r="B2272" s="93" t="n"/>
      <c r="C2272" s="94">
        <f>IF(B2272="","",WEEKNUM(B2272,21))</f>
        <v/>
      </c>
      <c r="D2272" s="95" t="n"/>
      <c r="E2272" s="86">
        <f>IF(D2272="","",IFERROR(INDEX(Eng_Item,MATCH(D2272,Eng_Label,0)),"not in list"))</f>
        <v/>
      </c>
      <c r="F2272" s="96" t="n"/>
      <c r="G2272" s="87">
        <f>IF(OR(P2272="",N(P2272)&lt;=1),"",INDEX($F$6:$F$3005,MATCH(D2272&amp;"|"&amp;(P2272-1),$O$6:$O$3005,0)))</f>
        <v/>
      </c>
      <c r="H2272" s="87">
        <f>IF(G2272="","",MAX(0,G2272-F2272))</f>
        <v/>
      </c>
      <c r="I2272" s="95" t="n"/>
      <c r="J2272" s="87">
        <f>IF(D2272="","",IFERROR(INDEX(Eng_PAR,MATCH(D2272,Eng_Label,0)),""))</f>
        <v/>
      </c>
      <c r="K2272" s="97">
        <f>IF(OR(F2272="",J2272=""),"",F2272-J2272)</f>
        <v/>
      </c>
      <c r="L2272" s="86">
        <f>IF(OR(F2272="",J2272="",N(J2272)=0),"",IF(F2272/J2272&lt;=cfg_Crit,"CRITICAL",IF(F2272/J2272&lt;=cfg_Low,"LOW","OK")))</f>
        <v/>
      </c>
      <c r="M2272" s="98">
        <f>IF(B2272="","",DATE(YEAR(B2272),MONTH(B2272),1))</f>
        <v/>
      </c>
      <c r="N2272" s="86">
        <f>IF(OR(B2272="",D2272=""),"","CNT-"&amp;TEXT(ROW()-5,"00000"))</f>
        <v/>
      </c>
      <c r="O2272" s="86">
        <f>IF(P2272="","",D2272&amp;"|"&amp;P2272)</f>
        <v/>
      </c>
      <c r="P2272" s="86">
        <f>IF(OR(D2272="",F2272=""),"",COUNTIFS($D$6:D2272,D2272,$F$6:F2272,"&lt;&gt;"))</f>
        <v/>
      </c>
    </row>
    <row r="2273" ht="20" customHeight="1">
      <c r="B2273" s="93" t="n"/>
      <c r="C2273" s="94">
        <f>IF(B2273="","",WEEKNUM(B2273,21))</f>
        <v/>
      </c>
      <c r="D2273" s="95" t="n"/>
      <c r="E2273" s="86">
        <f>IF(D2273="","",IFERROR(INDEX(Eng_Item,MATCH(D2273,Eng_Label,0)),"not in list"))</f>
        <v/>
      </c>
      <c r="F2273" s="96" t="n"/>
      <c r="G2273" s="87">
        <f>IF(OR(P2273="",N(P2273)&lt;=1),"",INDEX($F$6:$F$3005,MATCH(D2273&amp;"|"&amp;(P2273-1),$O$6:$O$3005,0)))</f>
        <v/>
      </c>
      <c r="H2273" s="87">
        <f>IF(G2273="","",MAX(0,G2273-F2273))</f>
        <v/>
      </c>
      <c r="I2273" s="95" t="n"/>
      <c r="J2273" s="87">
        <f>IF(D2273="","",IFERROR(INDEX(Eng_PAR,MATCH(D2273,Eng_Label,0)),""))</f>
        <v/>
      </c>
      <c r="K2273" s="97">
        <f>IF(OR(F2273="",J2273=""),"",F2273-J2273)</f>
        <v/>
      </c>
      <c r="L2273" s="86">
        <f>IF(OR(F2273="",J2273="",N(J2273)=0),"",IF(F2273/J2273&lt;=cfg_Crit,"CRITICAL",IF(F2273/J2273&lt;=cfg_Low,"LOW","OK")))</f>
        <v/>
      </c>
      <c r="M2273" s="98">
        <f>IF(B2273="","",DATE(YEAR(B2273),MONTH(B2273),1))</f>
        <v/>
      </c>
      <c r="N2273" s="86">
        <f>IF(OR(B2273="",D2273=""),"","CNT-"&amp;TEXT(ROW()-5,"00000"))</f>
        <v/>
      </c>
      <c r="O2273" s="86">
        <f>IF(P2273="","",D2273&amp;"|"&amp;P2273)</f>
        <v/>
      </c>
      <c r="P2273" s="86">
        <f>IF(OR(D2273="",F2273=""),"",COUNTIFS($D$6:D2273,D2273,$F$6:F2273,"&lt;&gt;"))</f>
        <v/>
      </c>
    </row>
    <row r="2274" ht="20" customHeight="1">
      <c r="B2274" s="93" t="n"/>
      <c r="C2274" s="94">
        <f>IF(B2274="","",WEEKNUM(B2274,21))</f>
        <v/>
      </c>
      <c r="D2274" s="95" t="n"/>
      <c r="E2274" s="86">
        <f>IF(D2274="","",IFERROR(INDEX(Eng_Item,MATCH(D2274,Eng_Label,0)),"not in list"))</f>
        <v/>
      </c>
      <c r="F2274" s="96" t="n"/>
      <c r="G2274" s="87">
        <f>IF(OR(P2274="",N(P2274)&lt;=1),"",INDEX($F$6:$F$3005,MATCH(D2274&amp;"|"&amp;(P2274-1),$O$6:$O$3005,0)))</f>
        <v/>
      </c>
      <c r="H2274" s="87">
        <f>IF(G2274="","",MAX(0,G2274-F2274))</f>
        <v/>
      </c>
      <c r="I2274" s="95" t="n"/>
      <c r="J2274" s="87">
        <f>IF(D2274="","",IFERROR(INDEX(Eng_PAR,MATCH(D2274,Eng_Label,0)),""))</f>
        <v/>
      </c>
      <c r="K2274" s="97">
        <f>IF(OR(F2274="",J2274=""),"",F2274-J2274)</f>
        <v/>
      </c>
      <c r="L2274" s="86">
        <f>IF(OR(F2274="",J2274="",N(J2274)=0),"",IF(F2274/J2274&lt;=cfg_Crit,"CRITICAL",IF(F2274/J2274&lt;=cfg_Low,"LOW","OK")))</f>
        <v/>
      </c>
      <c r="M2274" s="98">
        <f>IF(B2274="","",DATE(YEAR(B2274),MONTH(B2274),1))</f>
        <v/>
      </c>
      <c r="N2274" s="86">
        <f>IF(OR(B2274="",D2274=""),"","CNT-"&amp;TEXT(ROW()-5,"00000"))</f>
        <v/>
      </c>
      <c r="O2274" s="86">
        <f>IF(P2274="","",D2274&amp;"|"&amp;P2274)</f>
        <v/>
      </c>
      <c r="P2274" s="86">
        <f>IF(OR(D2274="",F2274=""),"",COUNTIFS($D$6:D2274,D2274,$F$6:F2274,"&lt;&gt;"))</f>
        <v/>
      </c>
    </row>
    <row r="2275" ht="20" customHeight="1">
      <c r="B2275" s="93" t="n"/>
      <c r="C2275" s="94">
        <f>IF(B2275="","",WEEKNUM(B2275,21))</f>
        <v/>
      </c>
      <c r="D2275" s="95" t="n"/>
      <c r="E2275" s="86">
        <f>IF(D2275="","",IFERROR(INDEX(Eng_Item,MATCH(D2275,Eng_Label,0)),"not in list"))</f>
        <v/>
      </c>
      <c r="F2275" s="96" t="n"/>
      <c r="G2275" s="87">
        <f>IF(OR(P2275="",N(P2275)&lt;=1),"",INDEX($F$6:$F$3005,MATCH(D2275&amp;"|"&amp;(P2275-1),$O$6:$O$3005,0)))</f>
        <v/>
      </c>
      <c r="H2275" s="87">
        <f>IF(G2275="","",MAX(0,G2275-F2275))</f>
        <v/>
      </c>
      <c r="I2275" s="95" t="n"/>
      <c r="J2275" s="87">
        <f>IF(D2275="","",IFERROR(INDEX(Eng_PAR,MATCH(D2275,Eng_Label,0)),""))</f>
        <v/>
      </c>
      <c r="K2275" s="97">
        <f>IF(OR(F2275="",J2275=""),"",F2275-J2275)</f>
        <v/>
      </c>
      <c r="L2275" s="86">
        <f>IF(OR(F2275="",J2275="",N(J2275)=0),"",IF(F2275/J2275&lt;=cfg_Crit,"CRITICAL",IF(F2275/J2275&lt;=cfg_Low,"LOW","OK")))</f>
        <v/>
      </c>
      <c r="M2275" s="98">
        <f>IF(B2275="","",DATE(YEAR(B2275),MONTH(B2275),1))</f>
        <v/>
      </c>
      <c r="N2275" s="86">
        <f>IF(OR(B2275="",D2275=""),"","CNT-"&amp;TEXT(ROW()-5,"00000"))</f>
        <v/>
      </c>
      <c r="O2275" s="86">
        <f>IF(P2275="","",D2275&amp;"|"&amp;P2275)</f>
        <v/>
      </c>
      <c r="P2275" s="86">
        <f>IF(OR(D2275="",F2275=""),"",COUNTIFS($D$6:D2275,D2275,$F$6:F2275,"&lt;&gt;"))</f>
        <v/>
      </c>
    </row>
    <row r="2276" ht="20" customHeight="1">
      <c r="B2276" s="93" t="n"/>
      <c r="C2276" s="94">
        <f>IF(B2276="","",WEEKNUM(B2276,21))</f>
        <v/>
      </c>
      <c r="D2276" s="95" t="n"/>
      <c r="E2276" s="86">
        <f>IF(D2276="","",IFERROR(INDEX(Eng_Item,MATCH(D2276,Eng_Label,0)),"not in list"))</f>
        <v/>
      </c>
      <c r="F2276" s="96" t="n"/>
      <c r="G2276" s="87">
        <f>IF(OR(P2276="",N(P2276)&lt;=1),"",INDEX($F$6:$F$3005,MATCH(D2276&amp;"|"&amp;(P2276-1),$O$6:$O$3005,0)))</f>
        <v/>
      </c>
      <c r="H2276" s="87">
        <f>IF(G2276="","",MAX(0,G2276-F2276))</f>
        <v/>
      </c>
      <c r="I2276" s="95" t="n"/>
      <c r="J2276" s="87">
        <f>IF(D2276="","",IFERROR(INDEX(Eng_PAR,MATCH(D2276,Eng_Label,0)),""))</f>
        <v/>
      </c>
      <c r="K2276" s="97">
        <f>IF(OR(F2276="",J2276=""),"",F2276-J2276)</f>
        <v/>
      </c>
      <c r="L2276" s="86">
        <f>IF(OR(F2276="",J2276="",N(J2276)=0),"",IF(F2276/J2276&lt;=cfg_Crit,"CRITICAL",IF(F2276/J2276&lt;=cfg_Low,"LOW","OK")))</f>
        <v/>
      </c>
      <c r="M2276" s="98">
        <f>IF(B2276="","",DATE(YEAR(B2276),MONTH(B2276),1))</f>
        <v/>
      </c>
      <c r="N2276" s="86">
        <f>IF(OR(B2276="",D2276=""),"","CNT-"&amp;TEXT(ROW()-5,"00000"))</f>
        <v/>
      </c>
      <c r="O2276" s="86">
        <f>IF(P2276="","",D2276&amp;"|"&amp;P2276)</f>
        <v/>
      </c>
      <c r="P2276" s="86">
        <f>IF(OR(D2276="",F2276=""),"",COUNTIFS($D$6:D2276,D2276,$F$6:F2276,"&lt;&gt;"))</f>
        <v/>
      </c>
    </row>
    <row r="2277" ht="20" customHeight="1">
      <c r="B2277" s="93" t="n"/>
      <c r="C2277" s="94">
        <f>IF(B2277="","",WEEKNUM(B2277,21))</f>
        <v/>
      </c>
      <c r="D2277" s="95" t="n"/>
      <c r="E2277" s="86">
        <f>IF(D2277="","",IFERROR(INDEX(Eng_Item,MATCH(D2277,Eng_Label,0)),"not in list"))</f>
        <v/>
      </c>
      <c r="F2277" s="96" t="n"/>
      <c r="G2277" s="87">
        <f>IF(OR(P2277="",N(P2277)&lt;=1),"",INDEX($F$6:$F$3005,MATCH(D2277&amp;"|"&amp;(P2277-1),$O$6:$O$3005,0)))</f>
        <v/>
      </c>
      <c r="H2277" s="87">
        <f>IF(G2277="","",MAX(0,G2277-F2277))</f>
        <v/>
      </c>
      <c r="I2277" s="95" t="n"/>
      <c r="J2277" s="87">
        <f>IF(D2277="","",IFERROR(INDEX(Eng_PAR,MATCH(D2277,Eng_Label,0)),""))</f>
        <v/>
      </c>
      <c r="K2277" s="97">
        <f>IF(OR(F2277="",J2277=""),"",F2277-J2277)</f>
        <v/>
      </c>
      <c r="L2277" s="86">
        <f>IF(OR(F2277="",J2277="",N(J2277)=0),"",IF(F2277/J2277&lt;=cfg_Crit,"CRITICAL",IF(F2277/J2277&lt;=cfg_Low,"LOW","OK")))</f>
        <v/>
      </c>
      <c r="M2277" s="98">
        <f>IF(B2277="","",DATE(YEAR(B2277),MONTH(B2277),1))</f>
        <v/>
      </c>
      <c r="N2277" s="86">
        <f>IF(OR(B2277="",D2277=""),"","CNT-"&amp;TEXT(ROW()-5,"00000"))</f>
        <v/>
      </c>
      <c r="O2277" s="86">
        <f>IF(P2277="","",D2277&amp;"|"&amp;P2277)</f>
        <v/>
      </c>
      <c r="P2277" s="86">
        <f>IF(OR(D2277="",F2277=""),"",COUNTIFS($D$6:D2277,D2277,$F$6:F2277,"&lt;&gt;"))</f>
        <v/>
      </c>
    </row>
    <row r="2278" ht="20" customHeight="1">
      <c r="B2278" s="93" t="n"/>
      <c r="C2278" s="94">
        <f>IF(B2278="","",WEEKNUM(B2278,21))</f>
        <v/>
      </c>
      <c r="D2278" s="95" t="n"/>
      <c r="E2278" s="86">
        <f>IF(D2278="","",IFERROR(INDEX(Eng_Item,MATCH(D2278,Eng_Label,0)),"not in list"))</f>
        <v/>
      </c>
      <c r="F2278" s="96" t="n"/>
      <c r="G2278" s="87">
        <f>IF(OR(P2278="",N(P2278)&lt;=1),"",INDEX($F$6:$F$3005,MATCH(D2278&amp;"|"&amp;(P2278-1),$O$6:$O$3005,0)))</f>
        <v/>
      </c>
      <c r="H2278" s="87">
        <f>IF(G2278="","",MAX(0,G2278-F2278))</f>
        <v/>
      </c>
      <c r="I2278" s="95" t="n"/>
      <c r="J2278" s="87">
        <f>IF(D2278="","",IFERROR(INDEX(Eng_PAR,MATCH(D2278,Eng_Label,0)),""))</f>
        <v/>
      </c>
      <c r="K2278" s="97">
        <f>IF(OR(F2278="",J2278=""),"",F2278-J2278)</f>
        <v/>
      </c>
      <c r="L2278" s="86">
        <f>IF(OR(F2278="",J2278="",N(J2278)=0),"",IF(F2278/J2278&lt;=cfg_Crit,"CRITICAL",IF(F2278/J2278&lt;=cfg_Low,"LOW","OK")))</f>
        <v/>
      </c>
      <c r="M2278" s="98">
        <f>IF(B2278="","",DATE(YEAR(B2278),MONTH(B2278),1))</f>
        <v/>
      </c>
      <c r="N2278" s="86">
        <f>IF(OR(B2278="",D2278=""),"","CNT-"&amp;TEXT(ROW()-5,"00000"))</f>
        <v/>
      </c>
      <c r="O2278" s="86">
        <f>IF(P2278="","",D2278&amp;"|"&amp;P2278)</f>
        <v/>
      </c>
      <c r="P2278" s="86">
        <f>IF(OR(D2278="",F2278=""),"",COUNTIFS($D$6:D2278,D2278,$F$6:F2278,"&lt;&gt;"))</f>
        <v/>
      </c>
    </row>
    <row r="2279" ht="20" customHeight="1">
      <c r="B2279" s="93" t="n"/>
      <c r="C2279" s="94">
        <f>IF(B2279="","",WEEKNUM(B2279,21))</f>
        <v/>
      </c>
      <c r="D2279" s="95" t="n"/>
      <c r="E2279" s="86">
        <f>IF(D2279="","",IFERROR(INDEX(Eng_Item,MATCH(D2279,Eng_Label,0)),"not in list"))</f>
        <v/>
      </c>
      <c r="F2279" s="96" t="n"/>
      <c r="G2279" s="87">
        <f>IF(OR(P2279="",N(P2279)&lt;=1),"",INDEX($F$6:$F$3005,MATCH(D2279&amp;"|"&amp;(P2279-1),$O$6:$O$3005,0)))</f>
        <v/>
      </c>
      <c r="H2279" s="87">
        <f>IF(G2279="","",MAX(0,G2279-F2279))</f>
        <v/>
      </c>
      <c r="I2279" s="95" t="n"/>
      <c r="J2279" s="87">
        <f>IF(D2279="","",IFERROR(INDEX(Eng_PAR,MATCH(D2279,Eng_Label,0)),""))</f>
        <v/>
      </c>
      <c r="K2279" s="97">
        <f>IF(OR(F2279="",J2279=""),"",F2279-J2279)</f>
        <v/>
      </c>
      <c r="L2279" s="86">
        <f>IF(OR(F2279="",J2279="",N(J2279)=0),"",IF(F2279/J2279&lt;=cfg_Crit,"CRITICAL",IF(F2279/J2279&lt;=cfg_Low,"LOW","OK")))</f>
        <v/>
      </c>
      <c r="M2279" s="98">
        <f>IF(B2279="","",DATE(YEAR(B2279),MONTH(B2279),1))</f>
        <v/>
      </c>
      <c r="N2279" s="86">
        <f>IF(OR(B2279="",D2279=""),"","CNT-"&amp;TEXT(ROW()-5,"00000"))</f>
        <v/>
      </c>
      <c r="O2279" s="86">
        <f>IF(P2279="","",D2279&amp;"|"&amp;P2279)</f>
        <v/>
      </c>
      <c r="P2279" s="86">
        <f>IF(OR(D2279="",F2279=""),"",COUNTIFS($D$6:D2279,D2279,$F$6:F2279,"&lt;&gt;"))</f>
        <v/>
      </c>
    </row>
    <row r="2280" ht="20" customHeight="1">
      <c r="B2280" s="93" t="n"/>
      <c r="C2280" s="94">
        <f>IF(B2280="","",WEEKNUM(B2280,21))</f>
        <v/>
      </c>
      <c r="D2280" s="95" t="n"/>
      <c r="E2280" s="86">
        <f>IF(D2280="","",IFERROR(INDEX(Eng_Item,MATCH(D2280,Eng_Label,0)),"not in list"))</f>
        <v/>
      </c>
      <c r="F2280" s="96" t="n"/>
      <c r="G2280" s="87">
        <f>IF(OR(P2280="",N(P2280)&lt;=1),"",INDEX($F$6:$F$3005,MATCH(D2280&amp;"|"&amp;(P2280-1),$O$6:$O$3005,0)))</f>
        <v/>
      </c>
      <c r="H2280" s="87">
        <f>IF(G2280="","",MAX(0,G2280-F2280))</f>
        <v/>
      </c>
      <c r="I2280" s="95" t="n"/>
      <c r="J2280" s="87">
        <f>IF(D2280="","",IFERROR(INDEX(Eng_PAR,MATCH(D2280,Eng_Label,0)),""))</f>
        <v/>
      </c>
      <c r="K2280" s="97">
        <f>IF(OR(F2280="",J2280=""),"",F2280-J2280)</f>
        <v/>
      </c>
      <c r="L2280" s="86">
        <f>IF(OR(F2280="",J2280="",N(J2280)=0),"",IF(F2280/J2280&lt;=cfg_Crit,"CRITICAL",IF(F2280/J2280&lt;=cfg_Low,"LOW","OK")))</f>
        <v/>
      </c>
      <c r="M2280" s="98">
        <f>IF(B2280="","",DATE(YEAR(B2280),MONTH(B2280),1))</f>
        <v/>
      </c>
      <c r="N2280" s="86">
        <f>IF(OR(B2280="",D2280=""),"","CNT-"&amp;TEXT(ROW()-5,"00000"))</f>
        <v/>
      </c>
      <c r="O2280" s="86">
        <f>IF(P2280="","",D2280&amp;"|"&amp;P2280)</f>
        <v/>
      </c>
      <c r="P2280" s="86">
        <f>IF(OR(D2280="",F2280=""),"",COUNTIFS($D$6:D2280,D2280,$F$6:F2280,"&lt;&gt;"))</f>
        <v/>
      </c>
    </row>
    <row r="2281" ht="20" customHeight="1">
      <c r="B2281" s="93" t="n"/>
      <c r="C2281" s="94">
        <f>IF(B2281="","",WEEKNUM(B2281,21))</f>
        <v/>
      </c>
      <c r="D2281" s="95" t="n"/>
      <c r="E2281" s="86">
        <f>IF(D2281="","",IFERROR(INDEX(Eng_Item,MATCH(D2281,Eng_Label,0)),"not in list"))</f>
        <v/>
      </c>
      <c r="F2281" s="96" t="n"/>
      <c r="G2281" s="87">
        <f>IF(OR(P2281="",N(P2281)&lt;=1),"",INDEX($F$6:$F$3005,MATCH(D2281&amp;"|"&amp;(P2281-1),$O$6:$O$3005,0)))</f>
        <v/>
      </c>
      <c r="H2281" s="87">
        <f>IF(G2281="","",MAX(0,G2281-F2281))</f>
        <v/>
      </c>
      <c r="I2281" s="95" t="n"/>
      <c r="J2281" s="87">
        <f>IF(D2281="","",IFERROR(INDEX(Eng_PAR,MATCH(D2281,Eng_Label,0)),""))</f>
        <v/>
      </c>
      <c r="K2281" s="97">
        <f>IF(OR(F2281="",J2281=""),"",F2281-J2281)</f>
        <v/>
      </c>
      <c r="L2281" s="86">
        <f>IF(OR(F2281="",J2281="",N(J2281)=0),"",IF(F2281/J2281&lt;=cfg_Crit,"CRITICAL",IF(F2281/J2281&lt;=cfg_Low,"LOW","OK")))</f>
        <v/>
      </c>
      <c r="M2281" s="98">
        <f>IF(B2281="","",DATE(YEAR(B2281),MONTH(B2281),1))</f>
        <v/>
      </c>
      <c r="N2281" s="86">
        <f>IF(OR(B2281="",D2281=""),"","CNT-"&amp;TEXT(ROW()-5,"00000"))</f>
        <v/>
      </c>
      <c r="O2281" s="86">
        <f>IF(P2281="","",D2281&amp;"|"&amp;P2281)</f>
        <v/>
      </c>
      <c r="P2281" s="86">
        <f>IF(OR(D2281="",F2281=""),"",COUNTIFS($D$6:D2281,D2281,$F$6:F2281,"&lt;&gt;"))</f>
        <v/>
      </c>
    </row>
    <row r="2282" ht="20" customHeight="1">
      <c r="B2282" s="93" t="n"/>
      <c r="C2282" s="94">
        <f>IF(B2282="","",WEEKNUM(B2282,21))</f>
        <v/>
      </c>
      <c r="D2282" s="95" t="n"/>
      <c r="E2282" s="86">
        <f>IF(D2282="","",IFERROR(INDEX(Eng_Item,MATCH(D2282,Eng_Label,0)),"not in list"))</f>
        <v/>
      </c>
      <c r="F2282" s="96" t="n"/>
      <c r="G2282" s="87">
        <f>IF(OR(P2282="",N(P2282)&lt;=1),"",INDEX($F$6:$F$3005,MATCH(D2282&amp;"|"&amp;(P2282-1),$O$6:$O$3005,0)))</f>
        <v/>
      </c>
      <c r="H2282" s="87">
        <f>IF(G2282="","",MAX(0,G2282-F2282))</f>
        <v/>
      </c>
      <c r="I2282" s="95" t="n"/>
      <c r="J2282" s="87">
        <f>IF(D2282="","",IFERROR(INDEX(Eng_PAR,MATCH(D2282,Eng_Label,0)),""))</f>
        <v/>
      </c>
      <c r="K2282" s="97">
        <f>IF(OR(F2282="",J2282=""),"",F2282-J2282)</f>
        <v/>
      </c>
      <c r="L2282" s="86">
        <f>IF(OR(F2282="",J2282="",N(J2282)=0),"",IF(F2282/J2282&lt;=cfg_Crit,"CRITICAL",IF(F2282/J2282&lt;=cfg_Low,"LOW","OK")))</f>
        <v/>
      </c>
      <c r="M2282" s="98">
        <f>IF(B2282="","",DATE(YEAR(B2282),MONTH(B2282),1))</f>
        <v/>
      </c>
      <c r="N2282" s="86">
        <f>IF(OR(B2282="",D2282=""),"","CNT-"&amp;TEXT(ROW()-5,"00000"))</f>
        <v/>
      </c>
      <c r="O2282" s="86">
        <f>IF(P2282="","",D2282&amp;"|"&amp;P2282)</f>
        <v/>
      </c>
      <c r="P2282" s="86">
        <f>IF(OR(D2282="",F2282=""),"",COUNTIFS($D$6:D2282,D2282,$F$6:F2282,"&lt;&gt;"))</f>
        <v/>
      </c>
    </row>
    <row r="2283" ht="20" customHeight="1">
      <c r="B2283" s="93" t="n"/>
      <c r="C2283" s="94">
        <f>IF(B2283="","",WEEKNUM(B2283,21))</f>
        <v/>
      </c>
      <c r="D2283" s="95" t="n"/>
      <c r="E2283" s="86">
        <f>IF(D2283="","",IFERROR(INDEX(Eng_Item,MATCH(D2283,Eng_Label,0)),"not in list"))</f>
        <v/>
      </c>
      <c r="F2283" s="96" t="n"/>
      <c r="G2283" s="87">
        <f>IF(OR(P2283="",N(P2283)&lt;=1),"",INDEX($F$6:$F$3005,MATCH(D2283&amp;"|"&amp;(P2283-1),$O$6:$O$3005,0)))</f>
        <v/>
      </c>
      <c r="H2283" s="87">
        <f>IF(G2283="","",MAX(0,G2283-F2283))</f>
        <v/>
      </c>
      <c r="I2283" s="95" t="n"/>
      <c r="J2283" s="87">
        <f>IF(D2283="","",IFERROR(INDEX(Eng_PAR,MATCH(D2283,Eng_Label,0)),""))</f>
        <v/>
      </c>
      <c r="K2283" s="97">
        <f>IF(OR(F2283="",J2283=""),"",F2283-J2283)</f>
        <v/>
      </c>
      <c r="L2283" s="86">
        <f>IF(OR(F2283="",J2283="",N(J2283)=0),"",IF(F2283/J2283&lt;=cfg_Crit,"CRITICAL",IF(F2283/J2283&lt;=cfg_Low,"LOW","OK")))</f>
        <v/>
      </c>
      <c r="M2283" s="98">
        <f>IF(B2283="","",DATE(YEAR(B2283),MONTH(B2283),1))</f>
        <v/>
      </c>
      <c r="N2283" s="86">
        <f>IF(OR(B2283="",D2283=""),"","CNT-"&amp;TEXT(ROW()-5,"00000"))</f>
        <v/>
      </c>
      <c r="O2283" s="86">
        <f>IF(P2283="","",D2283&amp;"|"&amp;P2283)</f>
        <v/>
      </c>
      <c r="P2283" s="86">
        <f>IF(OR(D2283="",F2283=""),"",COUNTIFS($D$6:D2283,D2283,$F$6:F2283,"&lt;&gt;"))</f>
        <v/>
      </c>
    </row>
    <row r="2284" ht="20" customHeight="1">
      <c r="B2284" s="93" t="n"/>
      <c r="C2284" s="94">
        <f>IF(B2284="","",WEEKNUM(B2284,21))</f>
        <v/>
      </c>
      <c r="D2284" s="95" t="n"/>
      <c r="E2284" s="86">
        <f>IF(D2284="","",IFERROR(INDEX(Eng_Item,MATCH(D2284,Eng_Label,0)),"not in list"))</f>
        <v/>
      </c>
      <c r="F2284" s="96" t="n"/>
      <c r="G2284" s="87">
        <f>IF(OR(P2284="",N(P2284)&lt;=1),"",INDEX($F$6:$F$3005,MATCH(D2284&amp;"|"&amp;(P2284-1),$O$6:$O$3005,0)))</f>
        <v/>
      </c>
      <c r="H2284" s="87">
        <f>IF(G2284="","",MAX(0,G2284-F2284))</f>
        <v/>
      </c>
      <c r="I2284" s="95" t="n"/>
      <c r="J2284" s="87">
        <f>IF(D2284="","",IFERROR(INDEX(Eng_PAR,MATCH(D2284,Eng_Label,0)),""))</f>
        <v/>
      </c>
      <c r="K2284" s="97">
        <f>IF(OR(F2284="",J2284=""),"",F2284-J2284)</f>
        <v/>
      </c>
      <c r="L2284" s="86">
        <f>IF(OR(F2284="",J2284="",N(J2284)=0),"",IF(F2284/J2284&lt;=cfg_Crit,"CRITICAL",IF(F2284/J2284&lt;=cfg_Low,"LOW","OK")))</f>
        <v/>
      </c>
      <c r="M2284" s="98">
        <f>IF(B2284="","",DATE(YEAR(B2284),MONTH(B2284),1))</f>
        <v/>
      </c>
      <c r="N2284" s="86">
        <f>IF(OR(B2284="",D2284=""),"","CNT-"&amp;TEXT(ROW()-5,"00000"))</f>
        <v/>
      </c>
      <c r="O2284" s="86">
        <f>IF(P2284="","",D2284&amp;"|"&amp;P2284)</f>
        <v/>
      </c>
      <c r="P2284" s="86">
        <f>IF(OR(D2284="",F2284=""),"",COUNTIFS($D$6:D2284,D2284,$F$6:F2284,"&lt;&gt;"))</f>
        <v/>
      </c>
    </row>
    <row r="2285" ht="20" customHeight="1">
      <c r="B2285" s="93" t="n"/>
      <c r="C2285" s="94">
        <f>IF(B2285="","",WEEKNUM(B2285,21))</f>
        <v/>
      </c>
      <c r="D2285" s="95" t="n"/>
      <c r="E2285" s="86">
        <f>IF(D2285="","",IFERROR(INDEX(Eng_Item,MATCH(D2285,Eng_Label,0)),"not in list"))</f>
        <v/>
      </c>
      <c r="F2285" s="96" t="n"/>
      <c r="G2285" s="87">
        <f>IF(OR(P2285="",N(P2285)&lt;=1),"",INDEX($F$6:$F$3005,MATCH(D2285&amp;"|"&amp;(P2285-1),$O$6:$O$3005,0)))</f>
        <v/>
      </c>
      <c r="H2285" s="87">
        <f>IF(G2285="","",MAX(0,G2285-F2285))</f>
        <v/>
      </c>
      <c r="I2285" s="95" t="n"/>
      <c r="J2285" s="87">
        <f>IF(D2285="","",IFERROR(INDEX(Eng_PAR,MATCH(D2285,Eng_Label,0)),""))</f>
        <v/>
      </c>
      <c r="K2285" s="97">
        <f>IF(OR(F2285="",J2285=""),"",F2285-J2285)</f>
        <v/>
      </c>
      <c r="L2285" s="86">
        <f>IF(OR(F2285="",J2285="",N(J2285)=0),"",IF(F2285/J2285&lt;=cfg_Crit,"CRITICAL",IF(F2285/J2285&lt;=cfg_Low,"LOW","OK")))</f>
        <v/>
      </c>
      <c r="M2285" s="98">
        <f>IF(B2285="","",DATE(YEAR(B2285),MONTH(B2285),1))</f>
        <v/>
      </c>
      <c r="N2285" s="86">
        <f>IF(OR(B2285="",D2285=""),"","CNT-"&amp;TEXT(ROW()-5,"00000"))</f>
        <v/>
      </c>
      <c r="O2285" s="86">
        <f>IF(P2285="","",D2285&amp;"|"&amp;P2285)</f>
        <v/>
      </c>
      <c r="P2285" s="86">
        <f>IF(OR(D2285="",F2285=""),"",COUNTIFS($D$6:D2285,D2285,$F$6:F2285,"&lt;&gt;"))</f>
        <v/>
      </c>
    </row>
    <row r="2286" ht="20" customHeight="1">
      <c r="B2286" s="93" t="n"/>
      <c r="C2286" s="94">
        <f>IF(B2286="","",WEEKNUM(B2286,21))</f>
        <v/>
      </c>
      <c r="D2286" s="95" t="n"/>
      <c r="E2286" s="86">
        <f>IF(D2286="","",IFERROR(INDEX(Eng_Item,MATCH(D2286,Eng_Label,0)),"not in list"))</f>
        <v/>
      </c>
      <c r="F2286" s="96" t="n"/>
      <c r="G2286" s="87">
        <f>IF(OR(P2286="",N(P2286)&lt;=1),"",INDEX($F$6:$F$3005,MATCH(D2286&amp;"|"&amp;(P2286-1),$O$6:$O$3005,0)))</f>
        <v/>
      </c>
      <c r="H2286" s="87">
        <f>IF(G2286="","",MAX(0,G2286-F2286))</f>
        <v/>
      </c>
      <c r="I2286" s="95" t="n"/>
      <c r="J2286" s="87">
        <f>IF(D2286="","",IFERROR(INDEX(Eng_PAR,MATCH(D2286,Eng_Label,0)),""))</f>
        <v/>
      </c>
      <c r="K2286" s="97">
        <f>IF(OR(F2286="",J2286=""),"",F2286-J2286)</f>
        <v/>
      </c>
      <c r="L2286" s="86">
        <f>IF(OR(F2286="",J2286="",N(J2286)=0),"",IF(F2286/J2286&lt;=cfg_Crit,"CRITICAL",IF(F2286/J2286&lt;=cfg_Low,"LOW","OK")))</f>
        <v/>
      </c>
      <c r="M2286" s="98">
        <f>IF(B2286="","",DATE(YEAR(B2286),MONTH(B2286),1))</f>
        <v/>
      </c>
      <c r="N2286" s="86">
        <f>IF(OR(B2286="",D2286=""),"","CNT-"&amp;TEXT(ROW()-5,"00000"))</f>
        <v/>
      </c>
      <c r="O2286" s="86">
        <f>IF(P2286="","",D2286&amp;"|"&amp;P2286)</f>
        <v/>
      </c>
      <c r="P2286" s="86">
        <f>IF(OR(D2286="",F2286=""),"",COUNTIFS($D$6:D2286,D2286,$F$6:F2286,"&lt;&gt;"))</f>
        <v/>
      </c>
    </row>
    <row r="2287" ht="20" customHeight="1">
      <c r="B2287" s="93" t="n"/>
      <c r="C2287" s="94">
        <f>IF(B2287="","",WEEKNUM(B2287,21))</f>
        <v/>
      </c>
      <c r="D2287" s="95" t="n"/>
      <c r="E2287" s="86">
        <f>IF(D2287="","",IFERROR(INDEX(Eng_Item,MATCH(D2287,Eng_Label,0)),"not in list"))</f>
        <v/>
      </c>
      <c r="F2287" s="96" t="n"/>
      <c r="G2287" s="87">
        <f>IF(OR(P2287="",N(P2287)&lt;=1),"",INDEX($F$6:$F$3005,MATCH(D2287&amp;"|"&amp;(P2287-1),$O$6:$O$3005,0)))</f>
        <v/>
      </c>
      <c r="H2287" s="87">
        <f>IF(G2287="","",MAX(0,G2287-F2287))</f>
        <v/>
      </c>
      <c r="I2287" s="95" t="n"/>
      <c r="J2287" s="87">
        <f>IF(D2287="","",IFERROR(INDEX(Eng_PAR,MATCH(D2287,Eng_Label,0)),""))</f>
        <v/>
      </c>
      <c r="K2287" s="97">
        <f>IF(OR(F2287="",J2287=""),"",F2287-J2287)</f>
        <v/>
      </c>
      <c r="L2287" s="86">
        <f>IF(OR(F2287="",J2287="",N(J2287)=0),"",IF(F2287/J2287&lt;=cfg_Crit,"CRITICAL",IF(F2287/J2287&lt;=cfg_Low,"LOW","OK")))</f>
        <v/>
      </c>
      <c r="M2287" s="98">
        <f>IF(B2287="","",DATE(YEAR(B2287),MONTH(B2287),1))</f>
        <v/>
      </c>
      <c r="N2287" s="86">
        <f>IF(OR(B2287="",D2287=""),"","CNT-"&amp;TEXT(ROW()-5,"00000"))</f>
        <v/>
      </c>
      <c r="O2287" s="86">
        <f>IF(P2287="","",D2287&amp;"|"&amp;P2287)</f>
        <v/>
      </c>
      <c r="P2287" s="86">
        <f>IF(OR(D2287="",F2287=""),"",COUNTIFS($D$6:D2287,D2287,$F$6:F2287,"&lt;&gt;"))</f>
        <v/>
      </c>
    </row>
    <row r="2288" ht="20" customHeight="1">
      <c r="B2288" s="93" t="n"/>
      <c r="C2288" s="94">
        <f>IF(B2288="","",WEEKNUM(B2288,21))</f>
        <v/>
      </c>
      <c r="D2288" s="95" t="n"/>
      <c r="E2288" s="86">
        <f>IF(D2288="","",IFERROR(INDEX(Eng_Item,MATCH(D2288,Eng_Label,0)),"not in list"))</f>
        <v/>
      </c>
      <c r="F2288" s="96" t="n"/>
      <c r="G2288" s="87">
        <f>IF(OR(P2288="",N(P2288)&lt;=1),"",INDEX($F$6:$F$3005,MATCH(D2288&amp;"|"&amp;(P2288-1),$O$6:$O$3005,0)))</f>
        <v/>
      </c>
      <c r="H2288" s="87">
        <f>IF(G2288="","",MAX(0,G2288-F2288))</f>
        <v/>
      </c>
      <c r="I2288" s="95" t="n"/>
      <c r="J2288" s="87">
        <f>IF(D2288="","",IFERROR(INDEX(Eng_PAR,MATCH(D2288,Eng_Label,0)),""))</f>
        <v/>
      </c>
      <c r="K2288" s="97">
        <f>IF(OR(F2288="",J2288=""),"",F2288-J2288)</f>
        <v/>
      </c>
      <c r="L2288" s="86">
        <f>IF(OR(F2288="",J2288="",N(J2288)=0),"",IF(F2288/J2288&lt;=cfg_Crit,"CRITICAL",IF(F2288/J2288&lt;=cfg_Low,"LOW","OK")))</f>
        <v/>
      </c>
      <c r="M2288" s="98">
        <f>IF(B2288="","",DATE(YEAR(B2288),MONTH(B2288),1))</f>
        <v/>
      </c>
      <c r="N2288" s="86">
        <f>IF(OR(B2288="",D2288=""),"","CNT-"&amp;TEXT(ROW()-5,"00000"))</f>
        <v/>
      </c>
      <c r="O2288" s="86">
        <f>IF(P2288="","",D2288&amp;"|"&amp;P2288)</f>
        <v/>
      </c>
      <c r="P2288" s="86">
        <f>IF(OR(D2288="",F2288=""),"",COUNTIFS($D$6:D2288,D2288,$F$6:F2288,"&lt;&gt;"))</f>
        <v/>
      </c>
    </row>
    <row r="2289" ht="20" customHeight="1">
      <c r="B2289" s="93" t="n"/>
      <c r="C2289" s="94">
        <f>IF(B2289="","",WEEKNUM(B2289,21))</f>
        <v/>
      </c>
      <c r="D2289" s="95" t="n"/>
      <c r="E2289" s="86">
        <f>IF(D2289="","",IFERROR(INDEX(Eng_Item,MATCH(D2289,Eng_Label,0)),"not in list"))</f>
        <v/>
      </c>
      <c r="F2289" s="96" t="n"/>
      <c r="G2289" s="87">
        <f>IF(OR(P2289="",N(P2289)&lt;=1),"",INDEX($F$6:$F$3005,MATCH(D2289&amp;"|"&amp;(P2289-1),$O$6:$O$3005,0)))</f>
        <v/>
      </c>
      <c r="H2289" s="87">
        <f>IF(G2289="","",MAX(0,G2289-F2289))</f>
        <v/>
      </c>
      <c r="I2289" s="95" t="n"/>
      <c r="J2289" s="87">
        <f>IF(D2289="","",IFERROR(INDEX(Eng_PAR,MATCH(D2289,Eng_Label,0)),""))</f>
        <v/>
      </c>
      <c r="K2289" s="97">
        <f>IF(OR(F2289="",J2289=""),"",F2289-J2289)</f>
        <v/>
      </c>
      <c r="L2289" s="86">
        <f>IF(OR(F2289="",J2289="",N(J2289)=0),"",IF(F2289/J2289&lt;=cfg_Crit,"CRITICAL",IF(F2289/J2289&lt;=cfg_Low,"LOW","OK")))</f>
        <v/>
      </c>
      <c r="M2289" s="98">
        <f>IF(B2289="","",DATE(YEAR(B2289),MONTH(B2289),1))</f>
        <v/>
      </c>
      <c r="N2289" s="86">
        <f>IF(OR(B2289="",D2289=""),"","CNT-"&amp;TEXT(ROW()-5,"00000"))</f>
        <v/>
      </c>
      <c r="O2289" s="86">
        <f>IF(P2289="","",D2289&amp;"|"&amp;P2289)</f>
        <v/>
      </c>
      <c r="P2289" s="86">
        <f>IF(OR(D2289="",F2289=""),"",COUNTIFS($D$6:D2289,D2289,$F$6:F2289,"&lt;&gt;"))</f>
        <v/>
      </c>
    </row>
    <row r="2290" ht="20" customHeight="1">
      <c r="B2290" s="93" t="n"/>
      <c r="C2290" s="94">
        <f>IF(B2290="","",WEEKNUM(B2290,21))</f>
        <v/>
      </c>
      <c r="D2290" s="95" t="n"/>
      <c r="E2290" s="86">
        <f>IF(D2290="","",IFERROR(INDEX(Eng_Item,MATCH(D2290,Eng_Label,0)),"not in list"))</f>
        <v/>
      </c>
      <c r="F2290" s="96" t="n"/>
      <c r="G2290" s="87">
        <f>IF(OR(P2290="",N(P2290)&lt;=1),"",INDEX($F$6:$F$3005,MATCH(D2290&amp;"|"&amp;(P2290-1),$O$6:$O$3005,0)))</f>
        <v/>
      </c>
      <c r="H2290" s="87">
        <f>IF(G2290="","",MAX(0,G2290-F2290))</f>
        <v/>
      </c>
      <c r="I2290" s="95" t="n"/>
      <c r="J2290" s="87">
        <f>IF(D2290="","",IFERROR(INDEX(Eng_PAR,MATCH(D2290,Eng_Label,0)),""))</f>
        <v/>
      </c>
      <c r="K2290" s="97">
        <f>IF(OR(F2290="",J2290=""),"",F2290-J2290)</f>
        <v/>
      </c>
      <c r="L2290" s="86">
        <f>IF(OR(F2290="",J2290="",N(J2290)=0),"",IF(F2290/J2290&lt;=cfg_Crit,"CRITICAL",IF(F2290/J2290&lt;=cfg_Low,"LOW","OK")))</f>
        <v/>
      </c>
      <c r="M2290" s="98">
        <f>IF(B2290="","",DATE(YEAR(B2290),MONTH(B2290),1))</f>
        <v/>
      </c>
      <c r="N2290" s="86">
        <f>IF(OR(B2290="",D2290=""),"","CNT-"&amp;TEXT(ROW()-5,"00000"))</f>
        <v/>
      </c>
      <c r="O2290" s="86">
        <f>IF(P2290="","",D2290&amp;"|"&amp;P2290)</f>
        <v/>
      </c>
      <c r="P2290" s="86">
        <f>IF(OR(D2290="",F2290=""),"",COUNTIFS($D$6:D2290,D2290,$F$6:F2290,"&lt;&gt;"))</f>
        <v/>
      </c>
    </row>
    <row r="2291" ht="20" customHeight="1">
      <c r="B2291" s="93" t="n"/>
      <c r="C2291" s="94">
        <f>IF(B2291="","",WEEKNUM(B2291,21))</f>
        <v/>
      </c>
      <c r="D2291" s="95" t="n"/>
      <c r="E2291" s="86">
        <f>IF(D2291="","",IFERROR(INDEX(Eng_Item,MATCH(D2291,Eng_Label,0)),"not in list"))</f>
        <v/>
      </c>
      <c r="F2291" s="96" t="n"/>
      <c r="G2291" s="87">
        <f>IF(OR(P2291="",N(P2291)&lt;=1),"",INDEX($F$6:$F$3005,MATCH(D2291&amp;"|"&amp;(P2291-1),$O$6:$O$3005,0)))</f>
        <v/>
      </c>
      <c r="H2291" s="87">
        <f>IF(G2291="","",MAX(0,G2291-F2291))</f>
        <v/>
      </c>
      <c r="I2291" s="95" t="n"/>
      <c r="J2291" s="87">
        <f>IF(D2291="","",IFERROR(INDEX(Eng_PAR,MATCH(D2291,Eng_Label,0)),""))</f>
        <v/>
      </c>
      <c r="K2291" s="97">
        <f>IF(OR(F2291="",J2291=""),"",F2291-J2291)</f>
        <v/>
      </c>
      <c r="L2291" s="86">
        <f>IF(OR(F2291="",J2291="",N(J2291)=0),"",IF(F2291/J2291&lt;=cfg_Crit,"CRITICAL",IF(F2291/J2291&lt;=cfg_Low,"LOW","OK")))</f>
        <v/>
      </c>
      <c r="M2291" s="98">
        <f>IF(B2291="","",DATE(YEAR(B2291),MONTH(B2291),1))</f>
        <v/>
      </c>
      <c r="N2291" s="86">
        <f>IF(OR(B2291="",D2291=""),"","CNT-"&amp;TEXT(ROW()-5,"00000"))</f>
        <v/>
      </c>
      <c r="O2291" s="86">
        <f>IF(P2291="","",D2291&amp;"|"&amp;P2291)</f>
        <v/>
      </c>
      <c r="P2291" s="86">
        <f>IF(OR(D2291="",F2291=""),"",COUNTIFS($D$6:D2291,D2291,$F$6:F2291,"&lt;&gt;"))</f>
        <v/>
      </c>
    </row>
    <row r="2292" ht="20" customHeight="1">
      <c r="B2292" s="93" t="n"/>
      <c r="C2292" s="94">
        <f>IF(B2292="","",WEEKNUM(B2292,21))</f>
        <v/>
      </c>
      <c r="D2292" s="95" t="n"/>
      <c r="E2292" s="86">
        <f>IF(D2292="","",IFERROR(INDEX(Eng_Item,MATCH(D2292,Eng_Label,0)),"not in list"))</f>
        <v/>
      </c>
      <c r="F2292" s="96" t="n"/>
      <c r="G2292" s="87">
        <f>IF(OR(P2292="",N(P2292)&lt;=1),"",INDEX($F$6:$F$3005,MATCH(D2292&amp;"|"&amp;(P2292-1),$O$6:$O$3005,0)))</f>
        <v/>
      </c>
      <c r="H2292" s="87">
        <f>IF(G2292="","",MAX(0,G2292-F2292))</f>
        <v/>
      </c>
      <c r="I2292" s="95" t="n"/>
      <c r="J2292" s="87">
        <f>IF(D2292="","",IFERROR(INDEX(Eng_PAR,MATCH(D2292,Eng_Label,0)),""))</f>
        <v/>
      </c>
      <c r="K2292" s="97">
        <f>IF(OR(F2292="",J2292=""),"",F2292-J2292)</f>
        <v/>
      </c>
      <c r="L2292" s="86">
        <f>IF(OR(F2292="",J2292="",N(J2292)=0),"",IF(F2292/J2292&lt;=cfg_Crit,"CRITICAL",IF(F2292/J2292&lt;=cfg_Low,"LOW","OK")))</f>
        <v/>
      </c>
      <c r="M2292" s="98">
        <f>IF(B2292="","",DATE(YEAR(B2292),MONTH(B2292),1))</f>
        <v/>
      </c>
      <c r="N2292" s="86">
        <f>IF(OR(B2292="",D2292=""),"","CNT-"&amp;TEXT(ROW()-5,"00000"))</f>
        <v/>
      </c>
      <c r="O2292" s="86">
        <f>IF(P2292="","",D2292&amp;"|"&amp;P2292)</f>
        <v/>
      </c>
      <c r="P2292" s="86">
        <f>IF(OR(D2292="",F2292=""),"",COUNTIFS($D$6:D2292,D2292,$F$6:F2292,"&lt;&gt;"))</f>
        <v/>
      </c>
    </row>
    <row r="2293" ht="20" customHeight="1">
      <c r="B2293" s="93" t="n"/>
      <c r="C2293" s="94">
        <f>IF(B2293="","",WEEKNUM(B2293,21))</f>
        <v/>
      </c>
      <c r="D2293" s="95" t="n"/>
      <c r="E2293" s="86">
        <f>IF(D2293="","",IFERROR(INDEX(Eng_Item,MATCH(D2293,Eng_Label,0)),"not in list"))</f>
        <v/>
      </c>
      <c r="F2293" s="96" t="n"/>
      <c r="G2293" s="87">
        <f>IF(OR(P2293="",N(P2293)&lt;=1),"",INDEX($F$6:$F$3005,MATCH(D2293&amp;"|"&amp;(P2293-1),$O$6:$O$3005,0)))</f>
        <v/>
      </c>
      <c r="H2293" s="87">
        <f>IF(G2293="","",MAX(0,G2293-F2293))</f>
        <v/>
      </c>
      <c r="I2293" s="95" t="n"/>
      <c r="J2293" s="87">
        <f>IF(D2293="","",IFERROR(INDEX(Eng_PAR,MATCH(D2293,Eng_Label,0)),""))</f>
        <v/>
      </c>
      <c r="K2293" s="97">
        <f>IF(OR(F2293="",J2293=""),"",F2293-J2293)</f>
        <v/>
      </c>
      <c r="L2293" s="86">
        <f>IF(OR(F2293="",J2293="",N(J2293)=0),"",IF(F2293/J2293&lt;=cfg_Crit,"CRITICAL",IF(F2293/J2293&lt;=cfg_Low,"LOW","OK")))</f>
        <v/>
      </c>
      <c r="M2293" s="98">
        <f>IF(B2293="","",DATE(YEAR(B2293),MONTH(B2293),1))</f>
        <v/>
      </c>
      <c r="N2293" s="86">
        <f>IF(OR(B2293="",D2293=""),"","CNT-"&amp;TEXT(ROW()-5,"00000"))</f>
        <v/>
      </c>
      <c r="O2293" s="86">
        <f>IF(P2293="","",D2293&amp;"|"&amp;P2293)</f>
        <v/>
      </c>
      <c r="P2293" s="86">
        <f>IF(OR(D2293="",F2293=""),"",COUNTIFS($D$6:D2293,D2293,$F$6:F2293,"&lt;&gt;"))</f>
        <v/>
      </c>
    </row>
    <row r="2294" ht="20" customHeight="1">
      <c r="B2294" s="93" t="n"/>
      <c r="C2294" s="94">
        <f>IF(B2294="","",WEEKNUM(B2294,21))</f>
        <v/>
      </c>
      <c r="D2294" s="95" t="n"/>
      <c r="E2294" s="86">
        <f>IF(D2294="","",IFERROR(INDEX(Eng_Item,MATCH(D2294,Eng_Label,0)),"not in list"))</f>
        <v/>
      </c>
      <c r="F2294" s="96" t="n"/>
      <c r="G2294" s="87">
        <f>IF(OR(P2294="",N(P2294)&lt;=1),"",INDEX($F$6:$F$3005,MATCH(D2294&amp;"|"&amp;(P2294-1),$O$6:$O$3005,0)))</f>
        <v/>
      </c>
      <c r="H2294" s="87">
        <f>IF(G2294="","",MAX(0,G2294-F2294))</f>
        <v/>
      </c>
      <c r="I2294" s="95" t="n"/>
      <c r="J2294" s="87">
        <f>IF(D2294="","",IFERROR(INDEX(Eng_PAR,MATCH(D2294,Eng_Label,0)),""))</f>
        <v/>
      </c>
      <c r="K2294" s="97">
        <f>IF(OR(F2294="",J2294=""),"",F2294-J2294)</f>
        <v/>
      </c>
      <c r="L2294" s="86">
        <f>IF(OR(F2294="",J2294="",N(J2294)=0),"",IF(F2294/J2294&lt;=cfg_Crit,"CRITICAL",IF(F2294/J2294&lt;=cfg_Low,"LOW","OK")))</f>
        <v/>
      </c>
      <c r="M2294" s="98">
        <f>IF(B2294="","",DATE(YEAR(B2294),MONTH(B2294),1))</f>
        <v/>
      </c>
      <c r="N2294" s="86">
        <f>IF(OR(B2294="",D2294=""),"","CNT-"&amp;TEXT(ROW()-5,"00000"))</f>
        <v/>
      </c>
      <c r="O2294" s="86">
        <f>IF(P2294="","",D2294&amp;"|"&amp;P2294)</f>
        <v/>
      </c>
      <c r="P2294" s="86">
        <f>IF(OR(D2294="",F2294=""),"",COUNTIFS($D$6:D2294,D2294,$F$6:F2294,"&lt;&gt;"))</f>
        <v/>
      </c>
    </row>
    <row r="2295" ht="20" customHeight="1">
      <c r="B2295" s="93" t="n"/>
      <c r="C2295" s="94">
        <f>IF(B2295="","",WEEKNUM(B2295,21))</f>
        <v/>
      </c>
      <c r="D2295" s="95" t="n"/>
      <c r="E2295" s="86">
        <f>IF(D2295="","",IFERROR(INDEX(Eng_Item,MATCH(D2295,Eng_Label,0)),"not in list"))</f>
        <v/>
      </c>
      <c r="F2295" s="96" t="n"/>
      <c r="G2295" s="87">
        <f>IF(OR(P2295="",N(P2295)&lt;=1),"",INDEX($F$6:$F$3005,MATCH(D2295&amp;"|"&amp;(P2295-1),$O$6:$O$3005,0)))</f>
        <v/>
      </c>
      <c r="H2295" s="87">
        <f>IF(G2295="","",MAX(0,G2295-F2295))</f>
        <v/>
      </c>
      <c r="I2295" s="95" t="n"/>
      <c r="J2295" s="87">
        <f>IF(D2295="","",IFERROR(INDEX(Eng_PAR,MATCH(D2295,Eng_Label,0)),""))</f>
        <v/>
      </c>
      <c r="K2295" s="97">
        <f>IF(OR(F2295="",J2295=""),"",F2295-J2295)</f>
        <v/>
      </c>
      <c r="L2295" s="86">
        <f>IF(OR(F2295="",J2295="",N(J2295)=0),"",IF(F2295/J2295&lt;=cfg_Crit,"CRITICAL",IF(F2295/J2295&lt;=cfg_Low,"LOW","OK")))</f>
        <v/>
      </c>
      <c r="M2295" s="98">
        <f>IF(B2295="","",DATE(YEAR(B2295),MONTH(B2295),1))</f>
        <v/>
      </c>
      <c r="N2295" s="86">
        <f>IF(OR(B2295="",D2295=""),"","CNT-"&amp;TEXT(ROW()-5,"00000"))</f>
        <v/>
      </c>
      <c r="O2295" s="86">
        <f>IF(P2295="","",D2295&amp;"|"&amp;P2295)</f>
        <v/>
      </c>
      <c r="P2295" s="86">
        <f>IF(OR(D2295="",F2295=""),"",COUNTIFS($D$6:D2295,D2295,$F$6:F2295,"&lt;&gt;"))</f>
        <v/>
      </c>
    </row>
    <row r="2296" ht="20" customHeight="1">
      <c r="B2296" s="93" t="n"/>
      <c r="C2296" s="94">
        <f>IF(B2296="","",WEEKNUM(B2296,21))</f>
        <v/>
      </c>
      <c r="D2296" s="95" t="n"/>
      <c r="E2296" s="86">
        <f>IF(D2296="","",IFERROR(INDEX(Eng_Item,MATCH(D2296,Eng_Label,0)),"not in list"))</f>
        <v/>
      </c>
      <c r="F2296" s="96" t="n"/>
      <c r="G2296" s="87">
        <f>IF(OR(P2296="",N(P2296)&lt;=1),"",INDEX($F$6:$F$3005,MATCH(D2296&amp;"|"&amp;(P2296-1),$O$6:$O$3005,0)))</f>
        <v/>
      </c>
      <c r="H2296" s="87">
        <f>IF(G2296="","",MAX(0,G2296-F2296))</f>
        <v/>
      </c>
      <c r="I2296" s="95" t="n"/>
      <c r="J2296" s="87">
        <f>IF(D2296="","",IFERROR(INDEX(Eng_PAR,MATCH(D2296,Eng_Label,0)),""))</f>
        <v/>
      </c>
      <c r="K2296" s="97">
        <f>IF(OR(F2296="",J2296=""),"",F2296-J2296)</f>
        <v/>
      </c>
      <c r="L2296" s="86">
        <f>IF(OR(F2296="",J2296="",N(J2296)=0),"",IF(F2296/J2296&lt;=cfg_Crit,"CRITICAL",IF(F2296/J2296&lt;=cfg_Low,"LOW","OK")))</f>
        <v/>
      </c>
      <c r="M2296" s="98">
        <f>IF(B2296="","",DATE(YEAR(B2296),MONTH(B2296),1))</f>
        <v/>
      </c>
      <c r="N2296" s="86">
        <f>IF(OR(B2296="",D2296=""),"","CNT-"&amp;TEXT(ROW()-5,"00000"))</f>
        <v/>
      </c>
      <c r="O2296" s="86">
        <f>IF(P2296="","",D2296&amp;"|"&amp;P2296)</f>
        <v/>
      </c>
      <c r="P2296" s="86">
        <f>IF(OR(D2296="",F2296=""),"",COUNTIFS($D$6:D2296,D2296,$F$6:F2296,"&lt;&gt;"))</f>
        <v/>
      </c>
    </row>
    <row r="2297" ht="20" customHeight="1">
      <c r="B2297" s="93" t="n"/>
      <c r="C2297" s="94">
        <f>IF(B2297="","",WEEKNUM(B2297,21))</f>
        <v/>
      </c>
      <c r="D2297" s="95" t="n"/>
      <c r="E2297" s="86">
        <f>IF(D2297="","",IFERROR(INDEX(Eng_Item,MATCH(D2297,Eng_Label,0)),"not in list"))</f>
        <v/>
      </c>
      <c r="F2297" s="96" t="n"/>
      <c r="G2297" s="87">
        <f>IF(OR(P2297="",N(P2297)&lt;=1),"",INDEX($F$6:$F$3005,MATCH(D2297&amp;"|"&amp;(P2297-1),$O$6:$O$3005,0)))</f>
        <v/>
      </c>
      <c r="H2297" s="87">
        <f>IF(G2297="","",MAX(0,G2297-F2297))</f>
        <v/>
      </c>
      <c r="I2297" s="95" t="n"/>
      <c r="J2297" s="87">
        <f>IF(D2297="","",IFERROR(INDEX(Eng_PAR,MATCH(D2297,Eng_Label,0)),""))</f>
        <v/>
      </c>
      <c r="K2297" s="97">
        <f>IF(OR(F2297="",J2297=""),"",F2297-J2297)</f>
        <v/>
      </c>
      <c r="L2297" s="86">
        <f>IF(OR(F2297="",J2297="",N(J2297)=0),"",IF(F2297/J2297&lt;=cfg_Crit,"CRITICAL",IF(F2297/J2297&lt;=cfg_Low,"LOW","OK")))</f>
        <v/>
      </c>
      <c r="M2297" s="98">
        <f>IF(B2297="","",DATE(YEAR(B2297),MONTH(B2297),1))</f>
        <v/>
      </c>
      <c r="N2297" s="86">
        <f>IF(OR(B2297="",D2297=""),"","CNT-"&amp;TEXT(ROW()-5,"00000"))</f>
        <v/>
      </c>
      <c r="O2297" s="86">
        <f>IF(P2297="","",D2297&amp;"|"&amp;P2297)</f>
        <v/>
      </c>
      <c r="P2297" s="86">
        <f>IF(OR(D2297="",F2297=""),"",COUNTIFS($D$6:D2297,D2297,$F$6:F2297,"&lt;&gt;"))</f>
        <v/>
      </c>
    </row>
    <row r="2298" ht="20" customHeight="1">
      <c r="B2298" s="93" t="n"/>
      <c r="C2298" s="94">
        <f>IF(B2298="","",WEEKNUM(B2298,21))</f>
        <v/>
      </c>
      <c r="D2298" s="95" t="n"/>
      <c r="E2298" s="86">
        <f>IF(D2298="","",IFERROR(INDEX(Eng_Item,MATCH(D2298,Eng_Label,0)),"not in list"))</f>
        <v/>
      </c>
      <c r="F2298" s="96" t="n"/>
      <c r="G2298" s="87">
        <f>IF(OR(P2298="",N(P2298)&lt;=1),"",INDEX($F$6:$F$3005,MATCH(D2298&amp;"|"&amp;(P2298-1),$O$6:$O$3005,0)))</f>
        <v/>
      </c>
      <c r="H2298" s="87">
        <f>IF(G2298="","",MAX(0,G2298-F2298))</f>
        <v/>
      </c>
      <c r="I2298" s="95" t="n"/>
      <c r="J2298" s="87">
        <f>IF(D2298="","",IFERROR(INDEX(Eng_PAR,MATCH(D2298,Eng_Label,0)),""))</f>
        <v/>
      </c>
      <c r="K2298" s="97">
        <f>IF(OR(F2298="",J2298=""),"",F2298-J2298)</f>
        <v/>
      </c>
      <c r="L2298" s="86">
        <f>IF(OR(F2298="",J2298="",N(J2298)=0),"",IF(F2298/J2298&lt;=cfg_Crit,"CRITICAL",IF(F2298/J2298&lt;=cfg_Low,"LOW","OK")))</f>
        <v/>
      </c>
      <c r="M2298" s="98">
        <f>IF(B2298="","",DATE(YEAR(B2298),MONTH(B2298),1))</f>
        <v/>
      </c>
      <c r="N2298" s="86">
        <f>IF(OR(B2298="",D2298=""),"","CNT-"&amp;TEXT(ROW()-5,"00000"))</f>
        <v/>
      </c>
      <c r="O2298" s="86">
        <f>IF(P2298="","",D2298&amp;"|"&amp;P2298)</f>
        <v/>
      </c>
      <c r="P2298" s="86">
        <f>IF(OR(D2298="",F2298=""),"",COUNTIFS($D$6:D2298,D2298,$F$6:F2298,"&lt;&gt;"))</f>
        <v/>
      </c>
    </row>
    <row r="2299" ht="20" customHeight="1">
      <c r="B2299" s="93" t="n"/>
      <c r="C2299" s="94">
        <f>IF(B2299="","",WEEKNUM(B2299,21))</f>
        <v/>
      </c>
      <c r="D2299" s="95" t="n"/>
      <c r="E2299" s="86">
        <f>IF(D2299="","",IFERROR(INDEX(Eng_Item,MATCH(D2299,Eng_Label,0)),"not in list"))</f>
        <v/>
      </c>
      <c r="F2299" s="96" t="n"/>
      <c r="G2299" s="87">
        <f>IF(OR(P2299="",N(P2299)&lt;=1),"",INDEX($F$6:$F$3005,MATCH(D2299&amp;"|"&amp;(P2299-1),$O$6:$O$3005,0)))</f>
        <v/>
      </c>
      <c r="H2299" s="87">
        <f>IF(G2299="","",MAX(0,G2299-F2299))</f>
        <v/>
      </c>
      <c r="I2299" s="95" t="n"/>
      <c r="J2299" s="87">
        <f>IF(D2299="","",IFERROR(INDEX(Eng_PAR,MATCH(D2299,Eng_Label,0)),""))</f>
        <v/>
      </c>
      <c r="K2299" s="97">
        <f>IF(OR(F2299="",J2299=""),"",F2299-J2299)</f>
        <v/>
      </c>
      <c r="L2299" s="86">
        <f>IF(OR(F2299="",J2299="",N(J2299)=0),"",IF(F2299/J2299&lt;=cfg_Crit,"CRITICAL",IF(F2299/J2299&lt;=cfg_Low,"LOW","OK")))</f>
        <v/>
      </c>
      <c r="M2299" s="98">
        <f>IF(B2299="","",DATE(YEAR(B2299),MONTH(B2299),1))</f>
        <v/>
      </c>
      <c r="N2299" s="86">
        <f>IF(OR(B2299="",D2299=""),"","CNT-"&amp;TEXT(ROW()-5,"00000"))</f>
        <v/>
      </c>
      <c r="O2299" s="86">
        <f>IF(P2299="","",D2299&amp;"|"&amp;P2299)</f>
        <v/>
      </c>
      <c r="P2299" s="86">
        <f>IF(OR(D2299="",F2299=""),"",COUNTIFS($D$6:D2299,D2299,$F$6:F2299,"&lt;&gt;"))</f>
        <v/>
      </c>
    </row>
    <row r="2300" ht="20" customHeight="1">
      <c r="B2300" s="93" t="n"/>
      <c r="C2300" s="94">
        <f>IF(B2300="","",WEEKNUM(B2300,21))</f>
        <v/>
      </c>
      <c r="D2300" s="95" t="n"/>
      <c r="E2300" s="86">
        <f>IF(D2300="","",IFERROR(INDEX(Eng_Item,MATCH(D2300,Eng_Label,0)),"not in list"))</f>
        <v/>
      </c>
      <c r="F2300" s="96" t="n"/>
      <c r="G2300" s="87">
        <f>IF(OR(P2300="",N(P2300)&lt;=1),"",INDEX($F$6:$F$3005,MATCH(D2300&amp;"|"&amp;(P2300-1),$O$6:$O$3005,0)))</f>
        <v/>
      </c>
      <c r="H2300" s="87">
        <f>IF(G2300="","",MAX(0,G2300-F2300))</f>
        <v/>
      </c>
      <c r="I2300" s="95" t="n"/>
      <c r="J2300" s="87">
        <f>IF(D2300="","",IFERROR(INDEX(Eng_PAR,MATCH(D2300,Eng_Label,0)),""))</f>
        <v/>
      </c>
      <c r="K2300" s="97">
        <f>IF(OR(F2300="",J2300=""),"",F2300-J2300)</f>
        <v/>
      </c>
      <c r="L2300" s="86">
        <f>IF(OR(F2300="",J2300="",N(J2300)=0),"",IF(F2300/J2300&lt;=cfg_Crit,"CRITICAL",IF(F2300/J2300&lt;=cfg_Low,"LOW","OK")))</f>
        <v/>
      </c>
      <c r="M2300" s="98">
        <f>IF(B2300="","",DATE(YEAR(B2300),MONTH(B2300),1))</f>
        <v/>
      </c>
      <c r="N2300" s="86">
        <f>IF(OR(B2300="",D2300=""),"","CNT-"&amp;TEXT(ROW()-5,"00000"))</f>
        <v/>
      </c>
      <c r="O2300" s="86">
        <f>IF(P2300="","",D2300&amp;"|"&amp;P2300)</f>
        <v/>
      </c>
      <c r="P2300" s="86">
        <f>IF(OR(D2300="",F2300=""),"",COUNTIFS($D$6:D2300,D2300,$F$6:F2300,"&lt;&gt;"))</f>
        <v/>
      </c>
    </row>
    <row r="2301" ht="20" customHeight="1">
      <c r="B2301" s="93" t="n"/>
      <c r="C2301" s="94">
        <f>IF(B2301="","",WEEKNUM(B2301,21))</f>
        <v/>
      </c>
      <c r="D2301" s="95" t="n"/>
      <c r="E2301" s="86">
        <f>IF(D2301="","",IFERROR(INDEX(Eng_Item,MATCH(D2301,Eng_Label,0)),"not in list"))</f>
        <v/>
      </c>
      <c r="F2301" s="96" t="n"/>
      <c r="G2301" s="87">
        <f>IF(OR(P2301="",N(P2301)&lt;=1),"",INDEX($F$6:$F$3005,MATCH(D2301&amp;"|"&amp;(P2301-1),$O$6:$O$3005,0)))</f>
        <v/>
      </c>
      <c r="H2301" s="87">
        <f>IF(G2301="","",MAX(0,G2301-F2301))</f>
        <v/>
      </c>
      <c r="I2301" s="95" t="n"/>
      <c r="J2301" s="87">
        <f>IF(D2301="","",IFERROR(INDEX(Eng_PAR,MATCH(D2301,Eng_Label,0)),""))</f>
        <v/>
      </c>
      <c r="K2301" s="97">
        <f>IF(OR(F2301="",J2301=""),"",F2301-J2301)</f>
        <v/>
      </c>
      <c r="L2301" s="86">
        <f>IF(OR(F2301="",J2301="",N(J2301)=0),"",IF(F2301/J2301&lt;=cfg_Crit,"CRITICAL",IF(F2301/J2301&lt;=cfg_Low,"LOW","OK")))</f>
        <v/>
      </c>
      <c r="M2301" s="98">
        <f>IF(B2301="","",DATE(YEAR(B2301),MONTH(B2301),1))</f>
        <v/>
      </c>
      <c r="N2301" s="86">
        <f>IF(OR(B2301="",D2301=""),"","CNT-"&amp;TEXT(ROW()-5,"00000"))</f>
        <v/>
      </c>
      <c r="O2301" s="86">
        <f>IF(P2301="","",D2301&amp;"|"&amp;P2301)</f>
        <v/>
      </c>
      <c r="P2301" s="86">
        <f>IF(OR(D2301="",F2301=""),"",COUNTIFS($D$6:D2301,D2301,$F$6:F2301,"&lt;&gt;"))</f>
        <v/>
      </c>
    </row>
    <row r="2302" ht="20" customHeight="1">
      <c r="B2302" s="93" t="n"/>
      <c r="C2302" s="94">
        <f>IF(B2302="","",WEEKNUM(B2302,21))</f>
        <v/>
      </c>
      <c r="D2302" s="95" t="n"/>
      <c r="E2302" s="86">
        <f>IF(D2302="","",IFERROR(INDEX(Eng_Item,MATCH(D2302,Eng_Label,0)),"not in list"))</f>
        <v/>
      </c>
      <c r="F2302" s="96" t="n"/>
      <c r="G2302" s="87">
        <f>IF(OR(P2302="",N(P2302)&lt;=1),"",INDEX($F$6:$F$3005,MATCH(D2302&amp;"|"&amp;(P2302-1),$O$6:$O$3005,0)))</f>
        <v/>
      </c>
      <c r="H2302" s="87">
        <f>IF(G2302="","",MAX(0,G2302-F2302))</f>
        <v/>
      </c>
      <c r="I2302" s="95" t="n"/>
      <c r="J2302" s="87">
        <f>IF(D2302="","",IFERROR(INDEX(Eng_PAR,MATCH(D2302,Eng_Label,0)),""))</f>
        <v/>
      </c>
      <c r="K2302" s="97">
        <f>IF(OR(F2302="",J2302=""),"",F2302-J2302)</f>
        <v/>
      </c>
      <c r="L2302" s="86">
        <f>IF(OR(F2302="",J2302="",N(J2302)=0),"",IF(F2302/J2302&lt;=cfg_Crit,"CRITICAL",IF(F2302/J2302&lt;=cfg_Low,"LOW","OK")))</f>
        <v/>
      </c>
      <c r="M2302" s="98">
        <f>IF(B2302="","",DATE(YEAR(B2302),MONTH(B2302),1))</f>
        <v/>
      </c>
      <c r="N2302" s="86">
        <f>IF(OR(B2302="",D2302=""),"","CNT-"&amp;TEXT(ROW()-5,"00000"))</f>
        <v/>
      </c>
      <c r="O2302" s="86">
        <f>IF(P2302="","",D2302&amp;"|"&amp;P2302)</f>
        <v/>
      </c>
      <c r="P2302" s="86">
        <f>IF(OR(D2302="",F2302=""),"",COUNTIFS($D$6:D2302,D2302,$F$6:F2302,"&lt;&gt;"))</f>
        <v/>
      </c>
    </row>
    <row r="2303" ht="20" customHeight="1">
      <c r="B2303" s="93" t="n"/>
      <c r="C2303" s="94">
        <f>IF(B2303="","",WEEKNUM(B2303,21))</f>
        <v/>
      </c>
      <c r="D2303" s="95" t="n"/>
      <c r="E2303" s="86">
        <f>IF(D2303="","",IFERROR(INDEX(Eng_Item,MATCH(D2303,Eng_Label,0)),"not in list"))</f>
        <v/>
      </c>
      <c r="F2303" s="96" t="n"/>
      <c r="G2303" s="87">
        <f>IF(OR(P2303="",N(P2303)&lt;=1),"",INDEX($F$6:$F$3005,MATCH(D2303&amp;"|"&amp;(P2303-1),$O$6:$O$3005,0)))</f>
        <v/>
      </c>
      <c r="H2303" s="87">
        <f>IF(G2303="","",MAX(0,G2303-F2303))</f>
        <v/>
      </c>
      <c r="I2303" s="95" t="n"/>
      <c r="J2303" s="87">
        <f>IF(D2303="","",IFERROR(INDEX(Eng_PAR,MATCH(D2303,Eng_Label,0)),""))</f>
        <v/>
      </c>
      <c r="K2303" s="97">
        <f>IF(OR(F2303="",J2303=""),"",F2303-J2303)</f>
        <v/>
      </c>
      <c r="L2303" s="86">
        <f>IF(OR(F2303="",J2303="",N(J2303)=0),"",IF(F2303/J2303&lt;=cfg_Crit,"CRITICAL",IF(F2303/J2303&lt;=cfg_Low,"LOW","OK")))</f>
        <v/>
      </c>
      <c r="M2303" s="98">
        <f>IF(B2303="","",DATE(YEAR(B2303),MONTH(B2303),1))</f>
        <v/>
      </c>
      <c r="N2303" s="86">
        <f>IF(OR(B2303="",D2303=""),"","CNT-"&amp;TEXT(ROW()-5,"00000"))</f>
        <v/>
      </c>
      <c r="O2303" s="86">
        <f>IF(P2303="","",D2303&amp;"|"&amp;P2303)</f>
        <v/>
      </c>
      <c r="P2303" s="86">
        <f>IF(OR(D2303="",F2303=""),"",COUNTIFS($D$6:D2303,D2303,$F$6:F2303,"&lt;&gt;"))</f>
        <v/>
      </c>
    </row>
    <row r="2304" ht="20" customHeight="1">
      <c r="B2304" s="93" t="n"/>
      <c r="C2304" s="94">
        <f>IF(B2304="","",WEEKNUM(B2304,21))</f>
        <v/>
      </c>
      <c r="D2304" s="95" t="n"/>
      <c r="E2304" s="86">
        <f>IF(D2304="","",IFERROR(INDEX(Eng_Item,MATCH(D2304,Eng_Label,0)),"not in list"))</f>
        <v/>
      </c>
      <c r="F2304" s="96" t="n"/>
      <c r="G2304" s="87">
        <f>IF(OR(P2304="",N(P2304)&lt;=1),"",INDEX($F$6:$F$3005,MATCH(D2304&amp;"|"&amp;(P2304-1),$O$6:$O$3005,0)))</f>
        <v/>
      </c>
      <c r="H2304" s="87">
        <f>IF(G2304="","",MAX(0,G2304-F2304))</f>
        <v/>
      </c>
      <c r="I2304" s="95" t="n"/>
      <c r="J2304" s="87">
        <f>IF(D2304="","",IFERROR(INDEX(Eng_PAR,MATCH(D2304,Eng_Label,0)),""))</f>
        <v/>
      </c>
      <c r="K2304" s="97">
        <f>IF(OR(F2304="",J2304=""),"",F2304-J2304)</f>
        <v/>
      </c>
      <c r="L2304" s="86">
        <f>IF(OR(F2304="",J2304="",N(J2304)=0),"",IF(F2304/J2304&lt;=cfg_Crit,"CRITICAL",IF(F2304/J2304&lt;=cfg_Low,"LOW","OK")))</f>
        <v/>
      </c>
      <c r="M2304" s="98">
        <f>IF(B2304="","",DATE(YEAR(B2304),MONTH(B2304),1))</f>
        <v/>
      </c>
      <c r="N2304" s="86">
        <f>IF(OR(B2304="",D2304=""),"","CNT-"&amp;TEXT(ROW()-5,"00000"))</f>
        <v/>
      </c>
      <c r="O2304" s="86">
        <f>IF(P2304="","",D2304&amp;"|"&amp;P2304)</f>
        <v/>
      </c>
      <c r="P2304" s="86">
        <f>IF(OR(D2304="",F2304=""),"",COUNTIFS($D$6:D2304,D2304,$F$6:F2304,"&lt;&gt;"))</f>
        <v/>
      </c>
    </row>
    <row r="2305" ht="20" customHeight="1">
      <c r="B2305" s="93" t="n"/>
      <c r="C2305" s="94">
        <f>IF(B2305="","",WEEKNUM(B2305,21))</f>
        <v/>
      </c>
      <c r="D2305" s="95" t="n"/>
      <c r="E2305" s="86">
        <f>IF(D2305="","",IFERROR(INDEX(Eng_Item,MATCH(D2305,Eng_Label,0)),"not in list"))</f>
        <v/>
      </c>
      <c r="F2305" s="96" t="n"/>
      <c r="G2305" s="87">
        <f>IF(OR(P2305="",N(P2305)&lt;=1),"",INDEX($F$6:$F$3005,MATCH(D2305&amp;"|"&amp;(P2305-1),$O$6:$O$3005,0)))</f>
        <v/>
      </c>
      <c r="H2305" s="87">
        <f>IF(G2305="","",MAX(0,G2305-F2305))</f>
        <v/>
      </c>
      <c r="I2305" s="95" t="n"/>
      <c r="J2305" s="87">
        <f>IF(D2305="","",IFERROR(INDEX(Eng_PAR,MATCH(D2305,Eng_Label,0)),""))</f>
        <v/>
      </c>
      <c r="K2305" s="97">
        <f>IF(OR(F2305="",J2305=""),"",F2305-J2305)</f>
        <v/>
      </c>
      <c r="L2305" s="86">
        <f>IF(OR(F2305="",J2305="",N(J2305)=0),"",IF(F2305/J2305&lt;=cfg_Crit,"CRITICAL",IF(F2305/J2305&lt;=cfg_Low,"LOW","OK")))</f>
        <v/>
      </c>
      <c r="M2305" s="98">
        <f>IF(B2305="","",DATE(YEAR(B2305),MONTH(B2305),1))</f>
        <v/>
      </c>
      <c r="N2305" s="86">
        <f>IF(OR(B2305="",D2305=""),"","CNT-"&amp;TEXT(ROW()-5,"00000"))</f>
        <v/>
      </c>
      <c r="O2305" s="86">
        <f>IF(P2305="","",D2305&amp;"|"&amp;P2305)</f>
        <v/>
      </c>
      <c r="P2305" s="86">
        <f>IF(OR(D2305="",F2305=""),"",COUNTIFS($D$6:D2305,D2305,$F$6:F2305,"&lt;&gt;"))</f>
        <v/>
      </c>
    </row>
    <row r="2306" ht="20" customHeight="1">
      <c r="B2306" s="93" t="n"/>
      <c r="C2306" s="94">
        <f>IF(B2306="","",WEEKNUM(B2306,21))</f>
        <v/>
      </c>
      <c r="D2306" s="95" t="n"/>
      <c r="E2306" s="86">
        <f>IF(D2306="","",IFERROR(INDEX(Eng_Item,MATCH(D2306,Eng_Label,0)),"not in list"))</f>
        <v/>
      </c>
      <c r="F2306" s="96" t="n"/>
      <c r="G2306" s="87">
        <f>IF(OR(P2306="",N(P2306)&lt;=1),"",INDEX($F$6:$F$3005,MATCH(D2306&amp;"|"&amp;(P2306-1),$O$6:$O$3005,0)))</f>
        <v/>
      </c>
      <c r="H2306" s="87">
        <f>IF(G2306="","",MAX(0,G2306-F2306))</f>
        <v/>
      </c>
      <c r="I2306" s="95" t="n"/>
      <c r="J2306" s="87">
        <f>IF(D2306="","",IFERROR(INDEX(Eng_PAR,MATCH(D2306,Eng_Label,0)),""))</f>
        <v/>
      </c>
      <c r="K2306" s="97">
        <f>IF(OR(F2306="",J2306=""),"",F2306-J2306)</f>
        <v/>
      </c>
      <c r="L2306" s="86">
        <f>IF(OR(F2306="",J2306="",N(J2306)=0),"",IF(F2306/J2306&lt;=cfg_Crit,"CRITICAL",IF(F2306/J2306&lt;=cfg_Low,"LOW","OK")))</f>
        <v/>
      </c>
      <c r="M2306" s="98">
        <f>IF(B2306="","",DATE(YEAR(B2306),MONTH(B2306),1))</f>
        <v/>
      </c>
      <c r="N2306" s="86">
        <f>IF(OR(B2306="",D2306=""),"","CNT-"&amp;TEXT(ROW()-5,"00000"))</f>
        <v/>
      </c>
      <c r="O2306" s="86">
        <f>IF(P2306="","",D2306&amp;"|"&amp;P2306)</f>
        <v/>
      </c>
      <c r="P2306" s="86">
        <f>IF(OR(D2306="",F2306=""),"",COUNTIFS($D$6:D2306,D2306,$F$6:F2306,"&lt;&gt;"))</f>
        <v/>
      </c>
    </row>
    <row r="2307" ht="20" customHeight="1">
      <c r="B2307" s="93" t="n"/>
      <c r="C2307" s="94">
        <f>IF(B2307="","",WEEKNUM(B2307,21))</f>
        <v/>
      </c>
      <c r="D2307" s="95" t="n"/>
      <c r="E2307" s="86">
        <f>IF(D2307="","",IFERROR(INDEX(Eng_Item,MATCH(D2307,Eng_Label,0)),"not in list"))</f>
        <v/>
      </c>
      <c r="F2307" s="96" t="n"/>
      <c r="G2307" s="87">
        <f>IF(OR(P2307="",N(P2307)&lt;=1),"",INDEX($F$6:$F$3005,MATCH(D2307&amp;"|"&amp;(P2307-1),$O$6:$O$3005,0)))</f>
        <v/>
      </c>
      <c r="H2307" s="87">
        <f>IF(G2307="","",MAX(0,G2307-F2307))</f>
        <v/>
      </c>
      <c r="I2307" s="95" t="n"/>
      <c r="J2307" s="87">
        <f>IF(D2307="","",IFERROR(INDEX(Eng_PAR,MATCH(D2307,Eng_Label,0)),""))</f>
        <v/>
      </c>
      <c r="K2307" s="97">
        <f>IF(OR(F2307="",J2307=""),"",F2307-J2307)</f>
        <v/>
      </c>
      <c r="L2307" s="86">
        <f>IF(OR(F2307="",J2307="",N(J2307)=0),"",IF(F2307/J2307&lt;=cfg_Crit,"CRITICAL",IF(F2307/J2307&lt;=cfg_Low,"LOW","OK")))</f>
        <v/>
      </c>
      <c r="M2307" s="98">
        <f>IF(B2307="","",DATE(YEAR(B2307),MONTH(B2307),1))</f>
        <v/>
      </c>
      <c r="N2307" s="86">
        <f>IF(OR(B2307="",D2307=""),"","CNT-"&amp;TEXT(ROW()-5,"00000"))</f>
        <v/>
      </c>
      <c r="O2307" s="86">
        <f>IF(P2307="","",D2307&amp;"|"&amp;P2307)</f>
        <v/>
      </c>
      <c r="P2307" s="86">
        <f>IF(OR(D2307="",F2307=""),"",COUNTIFS($D$6:D2307,D2307,$F$6:F2307,"&lt;&gt;"))</f>
        <v/>
      </c>
    </row>
    <row r="2308" ht="20" customHeight="1">
      <c r="B2308" s="93" t="n"/>
      <c r="C2308" s="94">
        <f>IF(B2308="","",WEEKNUM(B2308,21))</f>
        <v/>
      </c>
      <c r="D2308" s="95" t="n"/>
      <c r="E2308" s="86">
        <f>IF(D2308="","",IFERROR(INDEX(Eng_Item,MATCH(D2308,Eng_Label,0)),"not in list"))</f>
        <v/>
      </c>
      <c r="F2308" s="96" t="n"/>
      <c r="G2308" s="87">
        <f>IF(OR(P2308="",N(P2308)&lt;=1),"",INDEX($F$6:$F$3005,MATCH(D2308&amp;"|"&amp;(P2308-1),$O$6:$O$3005,0)))</f>
        <v/>
      </c>
      <c r="H2308" s="87">
        <f>IF(G2308="","",MAX(0,G2308-F2308))</f>
        <v/>
      </c>
      <c r="I2308" s="95" t="n"/>
      <c r="J2308" s="87">
        <f>IF(D2308="","",IFERROR(INDEX(Eng_PAR,MATCH(D2308,Eng_Label,0)),""))</f>
        <v/>
      </c>
      <c r="K2308" s="97">
        <f>IF(OR(F2308="",J2308=""),"",F2308-J2308)</f>
        <v/>
      </c>
      <c r="L2308" s="86">
        <f>IF(OR(F2308="",J2308="",N(J2308)=0),"",IF(F2308/J2308&lt;=cfg_Crit,"CRITICAL",IF(F2308/J2308&lt;=cfg_Low,"LOW","OK")))</f>
        <v/>
      </c>
      <c r="M2308" s="98">
        <f>IF(B2308="","",DATE(YEAR(B2308),MONTH(B2308),1))</f>
        <v/>
      </c>
      <c r="N2308" s="86">
        <f>IF(OR(B2308="",D2308=""),"","CNT-"&amp;TEXT(ROW()-5,"00000"))</f>
        <v/>
      </c>
      <c r="O2308" s="86">
        <f>IF(P2308="","",D2308&amp;"|"&amp;P2308)</f>
        <v/>
      </c>
      <c r="P2308" s="86">
        <f>IF(OR(D2308="",F2308=""),"",COUNTIFS($D$6:D2308,D2308,$F$6:F2308,"&lt;&gt;"))</f>
        <v/>
      </c>
    </row>
    <row r="2309" ht="20" customHeight="1">
      <c r="B2309" s="93" t="n"/>
      <c r="C2309" s="94">
        <f>IF(B2309="","",WEEKNUM(B2309,21))</f>
        <v/>
      </c>
      <c r="D2309" s="95" t="n"/>
      <c r="E2309" s="86">
        <f>IF(D2309="","",IFERROR(INDEX(Eng_Item,MATCH(D2309,Eng_Label,0)),"not in list"))</f>
        <v/>
      </c>
      <c r="F2309" s="96" t="n"/>
      <c r="G2309" s="87">
        <f>IF(OR(P2309="",N(P2309)&lt;=1),"",INDEX($F$6:$F$3005,MATCH(D2309&amp;"|"&amp;(P2309-1),$O$6:$O$3005,0)))</f>
        <v/>
      </c>
      <c r="H2309" s="87">
        <f>IF(G2309="","",MAX(0,G2309-F2309))</f>
        <v/>
      </c>
      <c r="I2309" s="95" t="n"/>
      <c r="J2309" s="87">
        <f>IF(D2309="","",IFERROR(INDEX(Eng_PAR,MATCH(D2309,Eng_Label,0)),""))</f>
        <v/>
      </c>
      <c r="K2309" s="97">
        <f>IF(OR(F2309="",J2309=""),"",F2309-J2309)</f>
        <v/>
      </c>
      <c r="L2309" s="86">
        <f>IF(OR(F2309="",J2309="",N(J2309)=0),"",IF(F2309/J2309&lt;=cfg_Crit,"CRITICAL",IF(F2309/J2309&lt;=cfg_Low,"LOW","OK")))</f>
        <v/>
      </c>
      <c r="M2309" s="98">
        <f>IF(B2309="","",DATE(YEAR(B2309),MONTH(B2309),1))</f>
        <v/>
      </c>
      <c r="N2309" s="86">
        <f>IF(OR(B2309="",D2309=""),"","CNT-"&amp;TEXT(ROW()-5,"00000"))</f>
        <v/>
      </c>
      <c r="O2309" s="86">
        <f>IF(P2309="","",D2309&amp;"|"&amp;P2309)</f>
        <v/>
      </c>
      <c r="P2309" s="86">
        <f>IF(OR(D2309="",F2309=""),"",COUNTIFS($D$6:D2309,D2309,$F$6:F2309,"&lt;&gt;"))</f>
        <v/>
      </c>
    </row>
    <row r="2310" ht="20" customHeight="1">
      <c r="B2310" s="93" t="n"/>
      <c r="C2310" s="94">
        <f>IF(B2310="","",WEEKNUM(B2310,21))</f>
        <v/>
      </c>
      <c r="D2310" s="95" t="n"/>
      <c r="E2310" s="86">
        <f>IF(D2310="","",IFERROR(INDEX(Eng_Item,MATCH(D2310,Eng_Label,0)),"not in list"))</f>
        <v/>
      </c>
      <c r="F2310" s="96" t="n"/>
      <c r="G2310" s="87">
        <f>IF(OR(P2310="",N(P2310)&lt;=1),"",INDEX($F$6:$F$3005,MATCH(D2310&amp;"|"&amp;(P2310-1),$O$6:$O$3005,0)))</f>
        <v/>
      </c>
      <c r="H2310" s="87">
        <f>IF(G2310="","",MAX(0,G2310-F2310))</f>
        <v/>
      </c>
      <c r="I2310" s="95" t="n"/>
      <c r="J2310" s="87">
        <f>IF(D2310="","",IFERROR(INDEX(Eng_PAR,MATCH(D2310,Eng_Label,0)),""))</f>
        <v/>
      </c>
      <c r="K2310" s="97">
        <f>IF(OR(F2310="",J2310=""),"",F2310-J2310)</f>
        <v/>
      </c>
      <c r="L2310" s="86">
        <f>IF(OR(F2310="",J2310="",N(J2310)=0),"",IF(F2310/J2310&lt;=cfg_Crit,"CRITICAL",IF(F2310/J2310&lt;=cfg_Low,"LOW","OK")))</f>
        <v/>
      </c>
      <c r="M2310" s="98">
        <f>IF(B2310="","",DATE(YEAR(B2310),MONTH(B2310),1))</f>
        <v/>
      </c>
      <c r="N2310" s="86">
        <f>IF(OR(B2310="",D2310=""),"","CNT-"&amp;TEXT(ROW()-5,"00000"))</f>
        <v/>
      </c>
      <c r="O2310" s="86">
        <f>IF(P2310="","",D2310&amp;"|"&amp;P2310)</f>
        <v/>
      </c>
      <c r="P2310" s="86">
        <f>IF(OR(D2310="",F2310=""),"",COUNTIFS($D$6:D2310,D2310,$F$6:F2310,"&lt;&gt;"))</f>
        <v/>
      </c>
    </row>
    <row r="2311" ht="20" customHeight="1">
      <c r="B2311" s="93" t="n"/>
      <c r="C2311" s="94">
        <f>IF(B2311="","",WEEKNUM(B2311,21))</f>
        <v/>
      </c>
      <c r="D2311" s="95" t="n"/>
      <c r="E2311" s="86">
        <f>IF(D2311="","",IFERROR(INDEX(Eng_Item,MATCH(D2311,Eng_Label,0)),"not in list"))</f>
        <v/>
      </c>
      <c r="F2311" s="96" t="n"/>
      <c r="G2311" s="87">
        <f>IF(OR(P2311="",N(P2311)&lt;=1),"",INDEX($F$6:$F$3005,MATCH(D2311&amp;"|"&amp;(P2311-1),$O$6:$O$3005,0)))</f>
        <v/>
      </c>
      <c r="H2311" s="87">
        <f>IF(G2311="","",MAX(0,G2311-F2311))</f>
        <v/>
      </c>
      <c r="I2311" s="95" t="n"/>
      <c r="J2311" s="87">
        <f>IF(D2311="","",IFERROR(INDEX(Eng_PAR,MATCH(D2311,Eng_Label,0)),""))</f>
        <v/>
      </c>
      <c r="K2311" s="97">
        <f>IF(OR(F2311="",J2311=""),"",F2311-J2311)</f>
        <v/>
      </c>
      <c r="L2311" s="86">
        <f>IF(OR(F2311="",J2311="",N(J2311)=0),"",IF(F2311/J2311&lt;=cfg_Crit,"CRITICAL",IF(F2311/J2311&lt;=cfg_Low,"LOW","OK")))</f>
        <v/>
      </c>
      <c r="M2311" s="98">
        <f>IF(B2311="","",DATE(YEAR(B2311),MONTH(B2311),1))</f>
        <v/>
      </c>
      <c r="N2311" s="86">
        <f>IF(OR(B2311="",D2311=""),"","CNT-"&amp;TEXT(ROW()-5,"00000"))</f>
        <v/>
      </c>
      <c r="O2311" s="86">
        <f>IF(P2311="","",D2311&amp;"|"&amp;P2311)</f>
        <v/>
      </c>
      <c r="P2311" s="86">
        <f>IF(OR(D2311="",F2311=""),"",COUNTIFS($D$6:D2311,D2311,$F$6:F2311,"&lt;&gt;"))</f>
        <v/>
      </c>
    </row>
    <row r="2312" ht="20" customHeight="1">
      <c r="B2312" s="93" t="n"/>
      <c r="C2312" s="94">
        <f>IF(B2312="","",WEEKNUM(B2312,21))</f>
        <v/>
      </c>
      <c r="D2312" s="95" t="n"/>
      <c r="E2312" s="86">
        <f>IF(D2312="","",IFERROR(INDEX(Eng_Item,MATCH(D2312,Eng_Label,0)),"not in list"))</f>
        <v/>
      </c>
      <c r="F2312" s="96" t="n"/>
      <c r="G2312" s="87">
        <f>IF(OR(P2312="",N(P2312)&lt;=1),"",INDEX($F$6:$F$3005,MATCH(D2312&amp;"|"&amp;(P2312-1),$O$6:$O$3005,0)))</f>
        <v/>
      </c>
      <c r="H2312" s="87">
        <f>IF(G2312="","",MAX(0,G2312-F2312))</f>
        <v/>
      </c>
      <c r="I2312" s="95" t="n"/>
      <c r="J2312" s="87">
        <f>IF(D2312="","",IFERROR(INDEX(Eng_PAR,MATCH(D2312,Eng_Label,0)),""))</f>
        <v/>
      </c>
      <c r="K2312" s="97">
        <f>IF(OR(F2312="",J2312=""),"",F2312-J2312)</f>
        <v/>
      </c>
      <c r="L2312" s="86">
        <f>IF(OR(F2312="",J2312="",N(J2312)=0),"",IF(F2312/J2312&lt;=cfg_Crit,"CRITICAL",IF(F2312/J2312&lt;=cfg_Low,"LOW","OK")))</f>
        <v/>
      </c>
      <c r="M2312" s="98">
        <f>IF(B2312="","",DATE(YEAR(B2312),MONTH(B2312),1))</f>
        <v/>
      </c>
      <c r="N2312" s="86">
        <f>IF(OR(B2312="",D2312=""),"","CNT-"&amp;TEXT(ROW()-5,"00000"))</f>
        <v/>
      </c>
      <c r="O2312" s="86">
        <f>IF(P2312="","",D2312&amp;"|"&amp;P2312)</f>
        <v/>
      </c>
      <c r="P2312" s="86">
        <f>IF(OR(D2312="",F2312=""),"",COUNTIFS($D$6:D2312,D2312,$F$6:F2312,"&lt;&gt;"))</f>
        <v/>
      </c>
    </row>
    <row r="2313" ht="20" customHeight="1">
      <c r="B2313" s="93" t="n"/>
      <c r="C2313" s="94">
        <f>IF(B2313="","",WEEKNUM(B2313,21))</f>
        <v/>
      </c>
      <c r="D2313" s="95" t="n"/>
      <c r="E2313" s="86">
        <f>IF(D2313="","",IFERROR(INDEX(Eng_Item,MATCH(D2313,Eng_Label,0)),"not in list"))</f>
        <v/>
      </c>
      <c r="F2313" s="96" t="n"/>
      <c r="G2313" s="87">
        <f>IF(OR(P2313="",N(P2313)&lt;=1),"",INDEX($F$6:$F$3005,MATCH(D2313&amp;"|"&amp;(P2313-1),$O$6:$O$3005,0)))</f>
        <v/>
      </c>
      <c r="H2313" s="87">
        <f>IF(G2313="","",MAX(0,G2313-F2313))</f>
        <v/>
      </c>
      <c r="I2313" s="95" t="n"/>
      <c r="J2313" s="87">
        <f>IF(D2313="","",IFERROR(INDEX(Eng_PAR,MATCH(D2313,Eng_Label,0)),""))</f>
        <v/>
      </c>
      <c r="K2313" s="97">
        <f>IF(OR(F2313="",J2313=""),"",F2313-J2313)</f>
        <v/>
      </c>
      <c r="L2313" s="86">
        <f>IF(OR(F2313="",J2313="",N(J2313)=0),"",IF(F2313/J2313&lt;=cfg_Crit,"CRITICAL",IF(F2313/J2313&lt;=cfg_Low,"LOW","OK")))</f>
        <v/>
      </c>
      <c r="M2313" s="98">
        <f>IF(B2313="","",DATE(YEAR(B2313),MONTH(B2313),1))</f>
        <v/>
      </c>
      <c r="N2313" s="86">
        <f>IF(OR(B2313="",D2313=""),"","CNT-"&amp;TEXT(ROW()-5,"00000"))</f>
        <v/>
      </c>
      <c r="O2313" s="86">
        <f>IF(P2313="","",D2313&amp;"|"&amp;P2313)</f>
        <v/>
      </c>
      <c r="P2313" s="86">
        <f>IF(OR(D2313="",F2313=""),"",COUNTIFS($D$6:D2313,D2313,$F$6:F2313,"&lt;&gt;"))</f>
        <v/>
      </c>
    </row>
    <row r="2314" ht="20" customHeight="1">
      <c r="B2314" s="93" t="n"/>
      <c r="C2314" s="94">
        <f>IF(B2314="","",WEEKNUM(B2314,21))</f>
        <v/>
      </c>
      <c r="D2314" s="95" t="n"/>
      <c r="E2314" s="86">
        <f>IF(D2314="","",IFERROR(INDEX(Eng_Item,MATCH(D2314,Eng_Label,0)),"not in list"))</f>
        <v/>
      </c>
      <c r="F2314" s="96" t="n"/>
      <c r="G2314" s="87">
        <f>IF(OR(P2314="",N(P2314)&lt;=1),"",INDEX($F$6:$F$3005,MATCH(D2314&amp;"|"&amp;(P2314-1),$O$6:$O$3005,0)))</f>
        <v/>
      </c>
      <c r="H2314" s="87">
        <f>IF(G2314="","",MAX(0,G2314-F2314))</f>
        <v/>
      </c>
      <c r="I2314" s="95" t="n"/>
      <c r="J2314" s="87">
        <f>IF(D2314="","",IFERROR(INDEX(Eng_PAR,MATCH(D2314,Eng_Label,0)),""))</f>
        <v/>
      </c>
      <c r="K2314" s="97">
        <f>IF(OR(F2314="",J2314=""),"",F2314-J2314)</f>
        <v/>
      </c>
      <c r="L2314" s="86">
        <f>IF(OR(F2314="",J2314="",N(J2314)=0),"",IF(F2314/J2314&lt;=cfg_Crit,"CRITICAL",IF(F2314/J2314&lt;=cfg_Low,"LOW","OK")))</f>
        <v/>
      </c>
      <c r="M2314" s="98">
        <f>IF(B2314="","",DATE(YEAR(B2314),MONTH(B2314),1))</f>
        <v/>
      </c>
      <c r="N2314" s="86">
        <f>IF(OR(B2314="",D2314=""),"","CNT-"&amp;TEXT(ROW()-5,"00000"))</f>
        <v/>
      </c>
      <c r="O2314" s="86">
        <f>IF(P2314="","",D2314&amp;"|"&amp;P2314)</f>
        <v/>
      </c>
      <c r="P2314" s="86">
        <f>IF(OR(D2314="",F2314=""),"",COUNTIFS($D$6:D2314,D2314,$F$6:F2314,"&lt;&gt;"))</f>
        <v/>
      </c>
    </row>
    <row r="2315" ht="20" customHeight="1">
      <c r="B2315" s="93" t="n"/>
      <c r="C2315" s="94">
        <f>IF(B2315="","",WEEKNUM(B2315,21))</f>
        <v/>
      </c>
      <c r="D2315" s="95" t="n"/>
      <c r="E2315" s="86">
        <f>IF(D2315="","",IFERROR(INDEX(Eng_Item,MATCH(D2315,Eng_Label,0)),"not in list"))</f>
        <v/>
      </c>
      <c r="F2315" s="96" t="n"/>
      <c r="G2315" s="87">
        <f>IF(OR(P2315="",N(P2315)&lt;=1),"",INDEX($F$6:$F$3005,MATCH(D2315&amp;"|"&amp;(P2315-1),$O$6:$O$3005,0)))</f>
        <v/>
      </c>
      <c r="H2315" s="87">
        <f>IF(G2315="","",MAX(0,G2315-F2315))</f>
        <v/>
      </c>
      <c r="I2315" s="95" t="n"/>
      <c r="J2315" s="87">
        <f>IF(D2315="","",IFERROR(INDEX(Eng_PAR,MATCH(D2315,Eng_Label,0)),""))</f>
        <v/>
      </c>
      <c r="K2315" s="97">
        <f>IF(OR(F2315="",J2315=""),"",F2315-J2315)</f>
        <v/>
      </c>
      <c r="L2315" s="86">
        <f>IF(OR(F2315="",J2315="",N(J2315)=0),"",IF(F2315/J2315&lt;=cfg_Crit,"CRITICAL",IF(F2315/J2315&lt;=cfg_Low,"LOW","OK")))</f>
        <v/>
      </c>
      <c r="M2315" s="98">
        <f>IF(B2315="","",DATE(YEAR(B2315),MONTH(B2315),1))</f>
        <v/>
      </c>
      <c r="N2315" s="86">
        <f>IF(OR(B2315="",D2315=""),"","CNT-"&amp;TEXT(ROW()-5,"00000"))</f>
        <v/>
      </c>
      <c r="O2315" s="86">
        <f>IF(P2315="","",D2315&amp;"|"&amp;P2315)</f>
        <v/>
      </c>
      <c r="P2315" s="86">
        <f>IF(OR(D2315="",F2315=""),"",COUNTIFS($D$6:D2315,D2315,$F$6:F2315,"&lt;&gt;"))</f>
        <v/>
      </c>
    </row>
    <row r="2316" ht="20" customHeight="1">
      <c r="B2316" s="93" t="n"/>
      <c r="C2316" s="94">
        <f>IF(B2316="","",WEEKNUM(B2316,21))</f>
        <v/>
      </c>
      <c r="D2316" s="95" t="n"/>
      <c r="E2316" s="86">
        <f>IF(D2316="","",IFERROR(INDEX(Eng_Item,MATCH(D2316,Eng_Label,0)),"not in list"))</f>
        <v/>
      </c>
      <c r="F2316" s="96" t="n"/>
      <c r="G2316" s="87">
        <f>IF(OR(P2316="",N(P2316)&lt;=1),"",INDEX($F$6:$F$3005,MATCH(D2316&amp;"|"&amp;(P2316-1),$O$6:$O$3005,0)))</f>
        <v/>
      </c>
      <c r="H2316" s="87">
        <f>IF(G2316="","",MAX(0,G2316-F2316))</f>
        <v/>
      </c>
      <c r="I2316" s="95" t="n"/>
      <c r="J2316" s="87">
        <f>IF(D2316="","",IFERROR(INDEX(Eng_PAR,MATCH(D2316,Eng_Label,0)),""))</f>
        <v/>
      </c>
      <c r="K2316" s="97">
        <f>IF(OR(F2316="",J2316=""),"",F2316-J2316)</f>
        <v/>
      </c>
      <c r="L2316" s="86">
        <f>IF(OR(F2316="",J2316="",N(J2316)=0),"",IF(F2316/J2316&lt;=cfg_Crit,"CRITICAL",IF(F2316/J2316&lt;=cfg_Low,"LOW","OK")))</f>
        <v/>
      </c>
      <c r="M2316" s="98">
        <f>IF(B2316="","",DATE(YEAR(B2316),MONTH(B2316),1))</f>
        <v/>
      </c>
      <c r="N2316" s="86">
        <f>IF(OR(B2316="",D2316=""),"","CNT-"&amp;TEXT(ROW()-5,"00000"))</f>
        <v/>
      </c>
      <c r="O2316" s="86">
        <f>IF(P2316="","",D2316&amp;"|"&amp;P2316)</f>
        <v/>
      </c>
      <c r="P2316" s="86">
        <f>IF(OR(D2316="",F2316=""),"",COUNTIFS($D$6:D2316,D2316,$F$6:F2316,"&lt;&gt;"))</f>
        <v/>
      </c>
    </row>
    <row r="2317" ht="20" customHeight="1">
      <c r="B2317" s="93" t="n"/>
      <c r="C2317" s="94">
        <f>IF(B2317="","",WEEKNUM(B2317,21))</f>
        <v/>
      </c>
      <c r="D2317" s="95" t="n"/>
      <c r="E2317" s="86">
        <f>IF(D2317="","",IFERROR(INDEX(Eng_Item,MATCH(D2317,Eng_Label,0)),"not in list"))</f>
        <v/>
      </c>
      <c r="F2317" s="96" t="n"/>
      <c r="G2317" s="87">
        <f>IF(OR(P2317="",N(P2317)&lt;=1),"",INDEX($F$6:$F$3005,MATCH(D2317&amp;"|"&amp;(P2317-1),$O$6:$O$3005,0)))</f>
        <v/>
      </c>
      <c r="H2317" s="87">
        <f>IF(G2317="","",MAX(0,G2317-F2317))</f>
        <v/>
      </c>
      <c r="I2317" s="95" t="n"/>
      <c r="J2317" s="87">
        <f>IF(D2317="","",IFERROR(INDEX(Eng_PAR,MATCH(D2317,Eng_Label,0)),""))</f>
        <v/>
      </c>
      <c r="K2317" s="97">
        <f>IF(OR(F2317="",J2317=""),"",F2317-J2317)</f>
        <v/>
      </c>
      <c r="L2317" s="86">
        <f>IF(OR(F2317="",J2317="",N(J2317)=0),"",IF(F2317/J2317&lt;=cfg_Crit,"CRITICAL",IF(F2317/J2317&lt;=cfg_Low,"LOW","OK")))</f>
        <v/>
      </c>
      <c r="M2317" s="98">
        <f>IF(B2317="","",DATE(YEAR(B2317),MONTH(B2317),1))</f>
        <v/>
      </c>
      <c r="N2317" s="86">
        <f>IF(OR(B2317="",D2317=""),"","CNT-"&amp;TEXT(ROW()-5,"00000"))</f>
        <v/>
      </c>
      <c r="O2317" s="86">
        <f>IF(P2317="","",D2317&amp;"|"&amp;P2317)</f>
        <v/>
      </c>
      <c r="P2317" s="86">
        <f>IF(OR(D2317="",F2317=""),"",COUNTIFS($D$6:D2317,D2317,$F$6:F2317,"&lt;&gt;"))</f>
        <v/>
      </c>
    </row>
    <row r="2318" ht="20" customHeight="1">
      <c r="B2318" s="93" t="n"/>
      <c r="C2318" s="94">
        <f>IF(B2318="","",WEEKNUM(B2318,21))</f>
        <v/>
      </c>
      <c r="D2318" s="95" t="n"/>
      <c r="E2318" s="86">
        <f>IF(D2318="","",IFERROR(INDEX(Eng_Item,MATCH(D2318,Eng_Label,0)),"not in list"))</f>
        <v/>
      </c>
      <c r="F2318" s="96" t="n"/>
      <c r="G2318" s="87">
        <f>IF(OR(P2318="",N(P2318)&lt;=1),"",INDEX($F$6:$F$3005,MATCH(D2318&amp;"|"&amp;(P2318-1),$O$6:$O$3005,0)))</f>
        <v/>
      </c>
      <c r="H2318" s="87">
        <f>IF(G2318="","",MAX(0,G2318-F2318))</f>
        <v/>
      </c>
      <c r="I2318" s="95" t="n"/>
      <c r="J2318" s="87">
        <f>IF(D2318="","",IFERROR(INDEX(Eng_PAR,MATCH(D2318,Eng_Label,0)),""))</f>
        <v/>
      </c>
      <c r="K2318" s="97">
        <f>IF(OR(F2318="",J2318=""),"",F2318-J2318)</f>
        <v/>
      </c>
      <c r="L2318" s="86">
        <f>IF(OR(F2318="",J2318="",N(J2318)=0),"",IF(F2318/J2318&lt;=cfg_Crit,"CRITICAL",IF(F2318/J2318&lt;=cfg_Low,"LOW","OK")))</f>
        <v/>
      </c>
      <c r="M2318" s="98">
        <f>IF(B2318="","",DATE(YEAR(B2318),MONTH(B2318),1))</f>
        <v/>
      </c>
      <c r="N2318" s="86">
        <f>IF(OR(B2318="",D2318=""),"","CNT-"&amp;TEXT(ROW()-5,"00000"))</f>
        <v/>
      </c>
      <c r="O2318" s="86">
        <f>IF(P2318="","",D2318&amp;"|"&amp;P2318)</f>
        <v/>
      </c>
      <c r="P2318" s="86">
        <f>IF(OR(D2318="",F2318=""),"",COUNTIFS($D$6:D2318,D2318,$F$6:F2318,"&lt;&gt;"))</f>
        <v/>
      </c>
    </row>
    <row r="2319" ht="20" customHeight="1">
      <c r="B2319" s="93" t="n"/>
      <c r="C2319" s="94">
        <f>IF(B2319="","",WEEKNUM(B2319,21))</f>
        <v/>
      </c>
      <c r="D2319" s="95" t="n"/>
      <c r="E2319" s="86">
        <f>IF(D2319="","",IFERROR(INDEX(Eng_Item,MATCH(D2319,Eng_Label,0)),"not in list"))</f>
        <v/>
      </c>
      <c r="F2319" s="96" t="n"/>
      <c r="G2319" s="87">
        <f>IF(OR(P2319="",N(P2319)&lt;=1),"",INDEX($F$6:$F$3005,MATCH(D2319&amp;"|"&amp;(P2319-1),$O$6:$O$3005,0)))</f>
        <v/>
      </c>
      <c r="H2319" s="87">
        <f>IF(G2319="","",MAX(0,G2319-F2319))</f>
        <v/>
      </c>
      <c r="I2319" s="95" t="n"/>
      <c r="J2319" s="87">
        <f>IF(D2319="","",IFERROR(INDEX(Eng_PAR,MATCH(D2319,Eng_Label,0)),""))</f>
        <v/>
      </c>
      <c r="K2319" s="97">
        <f>IF(OR(F2319="",J2319=""),"",F2319-J2319)</f>
        <v/>
      </c>
      <c r="L2319" s="86">
        <f>IF(OR(F2319="",J2319="",N(J2319)=0),"",IF(F2319/J2319&lt;=cfg_Crit,"CRITICAL",IF(F2319/J2319&lt;=cfg_Low,"LOW","OK")))</f>
        <v/>
      </c>
      <c r="M2319" s="98">
        <f>IF(B2319="","",DATE(YEAR(B2319),MONTH(B2319),1))</f>
        <v/>
      </c>
      <c r="N2319" s="86">
        <f>IF(OR(B2319="",D2319=""),"","CNT-"&amp;TEXT(ROW()-5,"00000"))</f>
        <v/>
      </c>
      <c r="O2319" s="86">
        <f>IF(P2319="","",D2319&amp;"|"&amp;P2319)</f>
        <v/>
      </c>
      <c r="P2319" s="86">
        <f>IF(OR(D2319="",F2319=""),"",COUNTIFS($D$6:D2319,D2319,$F$6:F2319,"&lt;&gt;"))</f>
        <v/>
      </c>
    </row>
    <row r="2320" ht="20" customHeight="1">
      <c r="B2320" s="93" t="n"/>
      <c r="C2320" s="94">
        <f>IF(B2320="","",WEEKNUM(B2320,21))</f>
        <v/>
      </c>
      <c r="D2320" s="95" t="n"/>
      <c r="E2320" s="86">
        <f>IF(D2320="","",IFERROR(INDEX(Eng_Item,MATCH(D2320,Eng_Label,0)),"not in list"))</f>
        <v/>
      </c>
      <c r="F2320" s="96" t="n"/>
      <c r="G2320" s="87">
        <f>IF(OR(P2320="",N(P2320)&lt;=1),"",INDEX($F$6:$F$3005,MATCH(D2320&amp;"|"&amp;(P2320-1),$O$6:$O$3005,0)))</f>
        <v/>
      </c>
      <c r="H2320" s="87">
        <f>IF(G2320="","",MAX(0,G2320-F2320))</f>
        <v/>
      </c>
      <c r="I2320" s="95" t="n"/>
      <c r="J2320" s="87">
        <f>IF(D2320="","",IFERROR(INDEX(Eng_PAR,MATCH(D2320,Eng_Label,0)),""))</f>
        <v/>
      </c>
      <c r="K2320" s="97">
        <f>IF(OR(F2320="",J2320=""),"",F2320-J2320)</f>
        <v/>
      </c>
      <c r="L2320" s="86">
        <f>IF(OR(F2320="",J2320="",N(J2320)=0),"",IF(F2320/J2320&lt;=cfg_Crit,"CRITICAL",IF(F2320/J2320&lt;=cfg_Low,"LOW","OK")))</f>
        <v/>
      </c>
      <c r="M2320" s="98">
        <f>IF(B2320="","",DATE(YEAR(B2320),MONTH(B2320),1))</f>
        <v/>
      </c>
      <c r="N2320" s="86">
        <f>IF(OR(B2320="",D2320=""),"","CNT-"&amp;TEXT(ROW()-5,"00000"))</f>
        <v/>
      </c>
      <c r="O2320" s="86">
        <f>IF(P2320="","",D2320&amp;"|"&amp;P2320)</f>
        <v/>
      </c>
      <c r="P2320" s="86">
        <f>IF(OR(D2320="",F2320=""),"",COUNTIFS($D$6:D2320,D2320,$F$6:F2320,"&lt;&gt;"))</f>
        <v/>
      </c>
    </row>
    <row r="2321" ht="20" customHeight="1">
      <c r="B2321" s="93" t="n"/>
      <c r="C2321" s="94">
        <f>IF(B2321="","",WEEKNUM(B2321,21))</f>
        <v/>
      </c>
      <c r="D2321" s="95" t="n"/>
      <c r="E2321" s="86">
        <f>IF(D2321="","",IFERROR(INDEX(Eng_Item,MATCH(D2321,Eng_Label,0)),"not in list"))</f>
        <v/>
      </c>
      <c r="F2321" s="96" t="n"/>
      <c r="G2321" s="87">
        <f>IF(OR(P2321="",N(P2321)&lt;=1),"",INDEX($F$6:$F$3005,MATCH(D2321&amp;"|"&amp;(P2321-1),$O$6:$O$3005,0)))</f>
        <v/>
      </c>
      <c r="H2321" s="87">
        <f>IF(G2321="","",MAX(0,G2321-F2321))</f>
        <v/>
      </c>
      <c r="I2321" s="95" t="n"/>
      <c r="J2321" s="87">
        <f>IF(D2321="","",IFERROR(INDEX(Eng_PAR,MATCH(D2321,Eng_Label,0)),""))</f>
        <v/>
      </c>
      <c r="K2321" s="97">
        <f>IF(OR(F2321="",J2321=""),"",F2321-J2321)</f>
        <v/>
      </c>
      <c r="L2321" s="86">
        <f>IF(OR(F2321="",J2321="",N(J2321)=0),"",IF(F2321/J2321&lt;=cfg_Crit,"CRITICAL",IF(F2321/J2321&lt;=cfg_Low,"LOW","OK")))</f>
        <v/>
      </c>
      <c r="M2321" s="98">
        <f>IF(B2321="","",DATE(YEAR(B2321),MONTH(B2321),1))</f>
        <v/>
      </c>
      <c r="N2321" s="86">
        <f>IF(OR(B2321="",D2321=""),"","CNT-"&amp;TEXT(ROW()-5,"00000"))</f>
        <v/>
      </c>
      <c r="O2321" s="86">
        <f>IF(P2321="","",D2321&amp;"|"&amp;P2321)</f>
        <v/>
      </c>
      <c r="P2321" s="86">
        <f>IF(OR(D2321="",F2321=""),"",COUNTIFS($D$6:D2321,D2321,$F$6:F2321,"&lt;&gt;"))</f>
        <v/>
      </c>
    </row>
    <row r="2322" ht="20" customHeight="1">
      <c r="B2322" s="93" t="n"/>
      <c r="C2322" s="94">
        <f>IF(B2322="","",WEEKNUM(B2322,21))</f>
        <v/>
      </c>
      <c r="D2322" s="95" t="n"/>
      <c r="E2322" s="86">
        <f>IF(D2322="","",IFERROR(INDEX(Eng_Item,MATCH(D2322,Eng_Label,0)),"not in list"))</f>
        <v/>
      </c>
      <c r="F2322" s="96" t="n"/>
      <c r="G2322" s="87">
        <f>IF(OR(P2322="",N(P2322)&lt;=1),"",INDEX($F$6:$F$3005,MATCH(D2322&amp;"|"&amp;(P2322-1),$O$6:$O$3005,0)))</f>
        <v/>
      </c>
      <c r="H2322" s="87">
        <f>IF(G2322="","",MAX(0,G2322-F2322))</f>
        <v/>
      </c>
      <c r="I2322" s="95" t="n"/>
      <c r="J2322" s="87">
        <f>IF(D2322="","",IFERROR(INDEX(Eng_PAR,MATCH(D2322,Eng_Label,0)),""))</f>
        <v/>
      </c>
      <c r="K2322" s="97">
        <f>IF(OR(F2322="",J2322=""),"",F2322-J2322)</f>
        <v/>
      </c>
      <c r="L2322" s="86">
        <f>IF(OR(F2322="",J2322="",N(J2322)=0),"",IF(F2322/J2322&lt;=cfg_Crit,"CRITICAL",IF(F2322/J2322&lt;=cfg_Low,"LOW","OK")))</f>
        <v/>
      </c>
      <c r="M2322" s="98">
        <f>IF(B2322="","",DATE(YEAR(B2322),MONTH(B2322),1))</f>
        <v/>
      </c>
      <c r="N2322" s="86">
        <f>IF(OR(B2322="",D2322=""),"","CNT-"&amp;TEXT(ROW()-5,"00000"))</f>
        <v/>
      </c>
      <c r="O2322" s="86">
        <f>IF(P2322="","",D2322&amp;"|"&amp;P2322)</f>
        <v/>
      </c>
      <c r="P2322" s="86">
        <f>IF(OR(D2322="",F2322=""),"",COUNTIFS($D$6:D2322,D2322,$F$6:F2322,"&lt;&gt;"))</f>
        <v/>
      </c>
    </row>
    <row r="2323" ht="20" customHeight="1">
      <c r="B2323" s="93" t="n"/>
      <c r="C2323" s="94">
        <f>IF(B2323="","",WEEKNUM(B2323,21))</f>
        <v/>
      </c>
      <c r="D2323" s="95" t="n"/>
      <c r="E2323" s="86">
        <f>IF(D2323="","",IFERROR(INDEX(Eng_Item,MATCH(D2323,Eng_Label,0)),"not in list"))</f>
        <v/>
      </c>
      <c r="F2323" s="96" t="n"/>
      <c r="G2323" s="87">
        <f>IF(OR(P2323="",N(P2323)&lt;=1),"",INDEX($F$6:$F$3005,MATCH(D2323&amp;"|"&amp;(P2323-1),$O$6:$O$3005,0)))</f>
        <v/>
      </c>
      <c r="H2323" s="87">
        <f>IF(G2323="","",MAX(0,G2323-F2323))</f>
        <v/>
      </c>
      <c r="I2323" s="95" t="n"/>
      <c r="J2323" s="87">
        <f>IF(D2323="","",IFERROR(INDEX(Eng_PAR,MATCH(D2323,Eng_Label,0)),""))</f>
        <v/>
      </c>
      <c r="K2323" s="97">
        <f>IF(OR(F2323="",J2323=""),"",F2323-J2323)</f>
        <v/>
      </c>
      <c r="L2323" s="86">
        <f>IF(OR(F2323="",J2323="",N(J2323)=0),"",IF(F2323/J2323&lt;=cfg_Crit,"CRITICAL",IF(F2323/J2323&lt;=cfg_Low,"LOW","OK")))</f>
        <v/>
      </c>
      <c r="M2323" s="98">
        <f>IF(B2323="","",DATE(YEAR(B2323),MONTH(B2323),1))</f>
        <v/>
      </c>
      <c r="N2323" s="86">
        <f>IF(OR(B2323="",D2323=""),"","CNT-"&amp;TEXT(ROW()-5,"00000"))</f>
        <v/>
      </c>
      <c r="O2323" s="86">
        <f>IF(P2323="","",D2323&amp;"|"&amp;P2323)</f>
        <v/>
      </c>
      <c r="P2323" s="86">
        <f>IF(OR(D2323="",F2323=""),"",COUNTIFS($D$6:D2323,D2323,$F$6:F2323,"&lt;&gt;"))</f>
        <v/>
      </c>
    </row>
    <row r="2324" ht="20" customHeight="1">
      <c r="B2324" s="93" t="n"/>
      <c r="C2324" s="94">
        <f>IF(B2324="","",WEEKNUM(B2324,21))</f>
        <v/>
      </c>
      <c r="D2324" s="95" t="n"/>
      <c r="E2324" s="86">
        <f>IF(D2324="","",IFERROR(INDEX(Eng_Item,MATCH(D2324,Eng_Label,0)),"not in list"))</f>
        <v/>
      </c>
      <c r="F2324" s="96" t="n"/>
      <c r="G2324" s="87">
        <f>IF(OR(P2324="",N(P2324)&lt;=1),"",INDEX($F$6:$F$3005,MATCH(D2324&amp;"|"&amp;(P2324-1),$O$6:$O$3005,0)))</f>
        <v/>
      </c>
      <c r="H2324" s="87">
        <f>IF(G2324="","",MAX(0,G2324-F2324))</f>
        <v/>
      </c>
      <c r="I2324" s="95" t="n"/>
      <c r="J2324" s="87">
        <f>IF(D2324="","",IFERROR(INDEX(Eng_PAR,MATCH(D2324,Eng_Label,0)),""))</f>
        <v/>
      </c>
      <c r="K2324" s="97">
        <f>IF(OR(F2324="",J2324=""),"",F2324-J2324)</f>
        <v/>
      </c>
      <c r="L2324" s="86">
        <f>IF(OR(F2324="",J2324="",N(J2324)=0),"",IF(F2324/J2324&lt;=cfg_Crit,"CRITICAL",IF(F2324/J2324&lt;=cfg_Low,"LOW","OK")))</f>
        <v/>
      </c>
      <c r="M2324" s="98">
        <f>IF(B2324="","",DATE(YEAR(B2324),MONTH(B2324),1))</f>
        <v/>
      </c>
      <c r="N2324" s="86">
        <f>IF(OR(B2324="",D2324=""),"","CNT-"&amp;TEXT(ROW()-5,"00000"))</f>
        <v/>
      </c>
      <c r="O2324" s="86">
        <f>IF(P2324="","",D2324&amp;"|"&amp;P2324)</f>
        <v/>
      </c>
      <c r="P2324" s="86">
        <f>IF(OR(D2324="",F2324=""),"",COUNTIFS($D$6:D2324,D2324,$F$6:F2324,"&lt;&gt;"))</f>
        <v/>
      </c>
    </row>
    <row r="2325" ht="20" customHeight="1">
      <c r="B2325" s="93" t="n"/>
      <c r="C2325" s="94">
        <f>IF(B2325="","",WEEKNUM(B2325,21))</f>
        <v/>
      </c>
      <c r="D2325" s="95" t="n"/>
      <c r="E2325" s="86">
        <f>IF(D2325="","",IFERROR(INDEX(Eng_Item,MATCH(D2325,Eng_Label,0)),"not in list"))</f>
        <v/>
      </c>
      <c r="F2325" s="96" t="n"/>
      <c r="G2325" s="87">
        <f>IF(OR(P2325="",N(P2325)&lt;=1),"",INDEX($F$6:$F$3005,MATCH(D2325&amp;"|"&amp;(P2325-1),$O$6:$O$3005,0)))</f>
        <v/>
      </c>
      <c r="H2325" s="87">
        <f>IF(G2325="","",MAX(0,G2325-F2325))</f>
        <v/>
      </c>
      <c r="I2325" s="95" t="n"/>
      <c r="J2325" s="87">
        <f>IF(D2325="","",IFERROR(INDEX(Eng_PAR,MATCH(D2325,Eng_Label,0)),""))</f>
        <v/>
      </c>
      <c r="K2325" s="97">
        <f>IF(OR(F2325="",J2325=""),"",F2325-J2325)</f>
        <v/>
      </c>
      <c r="L2325" s="86">
        <f>IF(OR(F2325="",J2325="",N(J2325)=0),"",IF(F2325/J2325&lt;=cfg_Crit,"CRITICAL",IF(F2325/J2325&lt;=cfg_Low,"LOW","OK")))</f>
        <v/>
      </c>
      <c r="M2325" s="98">
        <f>IF(B2325="","",DATE(YEAR(B2325),MONTH(B2325),1))</f>
        <v/>
      </c>
      <c r="N2325" s="86">
        <f>IF(OR(B2325="",D2325=""),"","CNT-"&amp;TEXT(ROW()-5,"00000"))</f>
        <v/>
      </c>
      <c r="O2325" s="86">
        <f>IF(P2325="","",D2325&amp;"|"&amp;P2325)</f>
        <v/>
      </c>
      <c r="P2325" s="86">
        <f>IF(OR(D2325="",F2325=""),"",COUNTIFS($D$6:D2325,D2325,$F$6:F2325,"&lt;&gt;"))</f>
        <v/>
      </c>
    </row>
    <row r="2326" ht="20" customHeight="1">
      <c r="B2326" s="93" t="n"/>
      <c r="C2326" s="94">
        <f>IF(B2326="","",WEEKNUM(B2326,21))</f>
        <v/>
      </c>
      <c r="D2326" s="95" t="n"/>
      <c r="E2326" s="86">
        <f>IF(D2326="","",IFERROR(INDEX(Eng_Item,MATCH(D2326,Eng_Label,0)),"not in list"))</f>
        <v/>
      </c>
      <c r="F2326" s="96" t="n"/>
      <c r="G2326" s="87">
        <f>IF(OR(P2326="",N(P2326)&lt;=1),"",INDEX($F$6:$F$3005,MATCH(D2326&amp;"|"&amp;(P2326-1),$O$6:$O$3005,0)))</f>
        <v/>
      </c>
      <c r="H2326" s="87">
        <f>IF(G2326="","",MAX(0,G2326-F2326))</f>
        <v/>
      </c>
      <c r="I2326" s="95" t="n"/>
      <c r="J2326" s="87">
        <f>IF(D2326="","",IFERROR(INDEX(Eng_PAR,MATCH(D2326,Eng_Label,0)),""))</f>
        <v/>
      </c>
      <c r="K2326" s="97">
        <f>IF(OR(F2326="",J2326=""),"",F2326-J2326)</f>
        <v/>
      </c>
      <c r="L2326" s="86">
        <f>IF(OR(F2326="",J2326="",N(J2326)=0),"",IF(F2326/J2326&lt;=cfg_Crit,"CRITICAL",IF(F2326/J2326&lt;=cfg_Low,"LOW","OK")))</f>
        <v/>
      </c>
      <c r="M2326" s="98">
        <f>IF(B2326="","",DATE(YEAR(B2326),MONTH(B2326),1))</f>
        <v/>
      </c>
      <c r="N2326" s="86">
        <f>IF(OR(B2326="",D2326=""),"","CNT-"&amp;TEXT(ROW()-5,"00000"))</f>
        <v/>
      </c>
      <c r="O2326" s="86">
        <f>IF(P2326="","",D2326&amp;"|"&amp;P2326)</f>
        <v/>
      </c>
      <c r="P2326" s="86">
        <f>IF(OR(D2326="",F2326=""),"",COUNTIFS($D$6:D2326,D2326,$F$6:F2326,"&lt;&gt;"))</f>
        <v/>
      </c>
    </row>
    <row r="2327" ht="20" customHeight="1">
      <c r="B2327" s="93" t="n"/>
      <c r="C2327" s="94">
        <f>IF(B2327="","",WEEKNUM(B2327,21))</f>
        <v/>
      </c>
      <c r="D2327" s="95" t="n"/>
      <c r="E2327" s="86">
        <f>IF(D2327="","",IFERROR(INDEX(Eng_Item,MATCH(D2327,Eng_Label,0)),"not in list"))</f>
        <v/>
      </c>
      <c r="F2327" s="96" t="n"/>
      <c r="G2327" s="87">
        <f>IF(OR(P2327="",N(P2327)&lt;=1),"",INDEX($F$6:$F$3005,MATCH(D2327&amp;"|"&amp;(P2327-1),$O$6:$O$3005,0)))</f>
        <v/>
      </c>
      <c r="H2327" s="87">
        <f>IF(G2327="","",MAX(0,G2327-F2327))</f>
        <v/>
      </c>
      <c r="I2327" s="95" t="n"/>
      <c r="J2327" s="87">
        <f>IF(D2327="","",IFERROR(INDEX(Eng_PAR,MATCH(D2327,Eng_Label,0)),""))</f>
        <v/>
      </c>
      <c r="K2327" s="97">
        <f>IF(OR(F2327="",J2327=""),"",F2327-J2327)</f>
        <v/>
      </c>
      <c r="L2327" s="86">
        <f>IF(OR(F2327="",J2327="",N(J2327)=0),"",IF(F2327/J2327&lt;=cfg_Crit,"CRITICAL",IF(F2327/J2327&lt;=cfg_Low,"LOW","OK")))</f>
        <v/>
      </c>
      <c r="M2327" s="98">
        <f>IF(B2327="","",DATE(YEAR(B2327),MONTH(B2327),1))</f>
        <v/>
      </c>
      <c r="N2327" s="86">
        <f>IF(OR(B2327="",D2327=""),"","CNT-"&amp;TEXT(ROW()-5,"00000"))</f>
        <v/>
      </c>
      <c r="O2327" s="86">
        <f>IF(P2327="","",D2327&amp;"|"&amp;P2327)</f>
        <v/>
      </c>
      <c r="P2327" s="86">
        <f>IF(OR(D2327="",F2327=""),"",COUNTIFS($D$6:D2327,D2327,$F$6:F2327,"&lt;&gt;"))</f>
        <v/>
      </c>
    </row>
    <row r="2328" ht="20" customHeight="1">
      <c r="B2328" s="93" t="n"/>
      <c r="C2328" s="94">
        <f>IF(B2328="","",WEEKNUM(B2328,21))</f>
        <v/>
      </c>
      <c r="D2328" s="95" t="n"/>
      <c r="E2328" s="86">
        <f>IF(D2328="","",IFERROR(INDEX(Eng_Item,MATCH(D2328,Eng_Label,0)),"not in list"))</f>
        <v/>
      </c>
      <c r="F2328" s="96" t="n"/>
      <c r="G2328" s="87">
        <f>IF(OR(P2328="",N(P2328)&lt;=1),"",INDEX($F$6:$F$3005,MATCH(D2328&amp;"|"&amp;(P2328-1),$O$6:$O$3005,0)))</f>
        <v/>
      </c>
      <c r="H2328" s="87">
        <f>IF(G2328="","",MAX(0,G2328-F2328))</f>
        <v/>
      </c>
      <c r="I2328" s="95" t="n"/>
      <c r="J2328" s="87">
        <f>IF(D2328="","",IFERROR(INDEX(Eng_PAR,MATCH(D2328,Eng_Label,0)),""))</f>
        <v/>
      </c>
      <c r="K2328" s="97">
        <f>IF(OR(F2328="",J2328=""),"",F2328-J2328)</f>
        <v/>
      </c>
      <c r="L2328" s="86">
        <f>IF(OR(F2328="",J2328="",N(J2328)=0),"",IF(F2328/J2328&lt;=cfg_Crit,"CRITICAL",IF(F2328/J2328&lt;=cfg_Low,"LOW","OK")))</f>
        <v/>
      </c>
      <c r="M2328" s="98">
        <f>IF(B2328="","",DATE(YEAR(B2328),MONTH(B2328),1))</f>
        <v/>
      </c>
      <c r="N2328" s="86">
        <f>IF(OR(B2328="",D2328=""),"","CNT-"&amp;TEXT(ROW()-5,"00000"))</f>
        <v/>
      </c>
      <c r="O2328" s="86">
        <f>IF(P2328="","",D2328&amp;"|"&amp;P2328)</f>
        <v/>
      </c>
      <c r="P2328" s="86">
        <f>IF(OR(D2328="",F2328=""),"",COUNTIFS($D$6:D2328,D2328,$F$6:F2328,"&lt;&gt;"))</f>
        <v/>
      </c>
    </row>
    <row r="2329" ht="20" customHeight="1">
      <c r="B2329" s="93" t="n"/>
      <c r="C2329" s="94">
        <f>IF(B2329="","",WEEKNUM(B2329,21))</f>
        <v/>
      </c>
      <c r="D2329" s="95" t="n"/>
      <c r="E2329" s="86">
        <f>IF(D2329="","",IFERROR(INDEX(Eng_Item,MATCH(D2329,Eng_Label,0)),"not in list"))</f>
        <v/>
      </c>
      <c r="F2329" s="96" t="n"/>
      <c r="G2329" s="87">
        <f>IF(OR(P2329="",N(P2329)&lt;=1),"",INDEX($F$6:$F$3005,MATCH(D2329&amp;"|"&amp;(P2329-1),$O$6:$O$3005,0)))</f>
        <v/>
      </c>
      <c r="H2329" s="87">
        <f>IF(G2329="","",MAX(0,G2329-F2329))</f>
        <v/>
      </c>
      <c r="I2329" s="95" t="n"/>
      <c r="J2329" s="87">
        <f>IF(D2329="","",IFERROR(INDEX(Eng_PAR,MATCH(D2329,Eng_Label,0)),""))</f>
        <v/>
      </c>
      <c r="K2329" s="97">
        <f>IF(OR(F2329="",J2329=""),"",F2329-J2329)</f>
        <v/>
      </c>
      <c r="L2329" s="86">
        <f>IF(OR(F2329="",J2329="",N(J2329)=0),"",IF(F2329/J2329&lt;=cfg_Crit,"CRITICAL",IF(F2329/J2329&lt;=cfg_Low,"LOW","OK")))</f>
        <v/>
      </c>
      <c r="M2329" s="98">
        <f>IF(B2329="","",DATE(YEAR(B2329),MONTH(B2329),1))</f>
        <v/>
      </c>
      <c r="N2329" s="86">
        <f>IF(OR(B2329="",D2329=""),"","CNT-"&amp;TEXT(ROW()-5,"00000"))</f>
        <v/>
      </c>
      <c r="O2329" s="86">
        <f>IF(P2329="","",D2329&amp;"|"&amp;P2329)</f>
        <v/>
      </c>
      <c r="P2329" s="86">
        <f>IF(OR(D2329="",F2329=""),"",COUNTIFS($D$6:D2329,D2329,$F$6:F2329,"&lt;&gt;"))</f>
        <v/>
      </c>
    </row>
    <row r="2330" ht="20" customHeight="1">
      <c r="B2330" s="93" t="n"/>
      <c r="C2330" s="94">
        <f>IF(B2330="","",WEEKNUM(B2330,21))</f>
        <v/>
      </c>
      <c r="D2330" s="95" t="n"/>
      <c r="E2330" s="86">
        <f>IF(D2330="","",IFERROR(INDEX(Eng_Item,MATCH(D2330,Eng_Label,0)),"not in list"))</f>
        <v/>
      </c>
      <c r="F2330" s="96" t="n"/>
      <c r="G2330" s="87">
        <f>IF(OR(P2330="",N(P2330)&lt;=1),"",INDEX($F$6:$F$3005,MATCH(D2330&amp;"|"&amp;(P2330-1),$O$6:$O$3005,0)))</f>
        <v/>
      </c>
      <c r="H2330" s="87">
        <f>IF(G2330="","",MAX(0,G2330-F2330))</f>
        <v/>
      </c>
      <c r="I2330" s="95" t="n"/>
      <c r="J2330" s="87">
        <f>IF(D2330="","",IFERROR(INDEX(Eng_PAR,MATCH(D2330,Eng_Label,0)),""))</f>
        <v/>
      </c>
      <c r="K2330" s="97">
        <f>IF(OR(F2330="",J2330=""),"",F2330-J2330)</f>
        <v/>
      </c>
      <c r="L2330" s="86">
        <f>IF(OR(F2330="",J2330="",N(J2330)=0),"",IF(F2330/J2330&lt;=cfg_Crit,"CRITICAL",IF(F2330/J2330&lt;=cfg_Low,"LOW","OK")))</f>
        <v/>
      </c>
      <c r="M2330" s="98">
        <f>IF(B2330="","",DATE(YEAR(B2330),MONTH(B2330),1))</f>
        <v/>
      </c>
      <c r="N2330" s="86">
        <f>IF(OR(B2330="",D2330=""),"","CNT-"&amp;TEXT(ROW()-5,"00000"))</f>
        <v/>
      </c>
      <c r="O2330" s="86">
        <f>IF(P2330="","",D2330&amp;"|"&amp;P2330)</f>
        <v/>
      </c>
      <c r="P2330" s="86">
        <f>IF(OR(D2330="",F2330=""),"",COUNTIFS($D$6:D2330,D2330,$F$6:F2330,"&lt;&gt;"))</f>
        <v/>
      </c>
    </row>
    <row r="2331" ht="20" customHeight="1">
      <c r="B2331" s="93" t="n"/>
      <c r="C2331" s="94">
        <f>IF(B2331="","",WEEKNUM(B2331,21))</f>
        <v/>
      </c>
      <c r="D2331" s="95" t="n"/>
      <c r="E2331" s="86">
        <f>IF(D2331="","",IFERROR(INDEX(Eng_Item,MATCH(D2331,Eng_Label,0)),"not in list"))</f>
        <v/>
      </c>
      <c r="F2331" s="96" t="n"/>
      <c r="G2331" s="87">
        <f>IF(OR(P2331="",N(P2331)&lt;=1),"",INDEX($F$6:$F$3005,MATCH(D2331&amp;"|"&amp;(P2331-1),$O$6:$O$3005,0)))</f>
        <v/>
      </c>
      <c r="H2331" s="87">
        <f>IF(G2331="","",MAX(0,G2331-F2331))</f>
        <v/>
      </c>
      <c r="I2331" s="95" t="n"/>
      <c r="J2331" s="87">
        <f>IF(D2331="","",IFERROR(INDEX(Eng_PAR,MATCH(D2331,Eng_Label,0)),""))</f>
        <v/>
      </c>
      <c r="K2331" s="97">
        <f>IF(OR(F2331="",J2331=""),"",F2331-J2331)</f>
        <v/>
      </c>
      <c r="L2331" s="86">
        <f>IF(OR(F2331="",J2331="",N(J2331)=0),"",IF(F2331/J2331&lt;=cfg_Crit,"CRITICAL",IF(F2331/J2331&lt;=cfg_Low,"LOW","OK")))</f>
        <v/>
      </c>
      <c r="M2331" s="98">
        <f>IF(B2331="","",DATE(YEAR(B2331),MONTH(B2331),1))</f>
        <v/>
      </c>
      <c r="N2331" s="86">
        <f>IF(OR(B2331="",D2331=""),"","CNT-"&amp;TEXT(ROW()-5,"00000"))</f>
        <v/>
      </c>
      <c r="O2331" s="86">
        <f>IF(P2331="","",D2331&amp;"|"&amp;P2331)</f>
        <v/>
      </c>
      <c r="P2331" s="86">
        <f>IF(OR(D2331="",F2331=""),"",COUNTIFS($D$6:D2331,D2331,$F$6:F2331,"&lt;&gt;"))</f>
        <v/>
      </c>
    </row>
    <row r="2332" ht="20" customHeight="1">
      <c r="B2332" s="93" t="n"/>
      <c r="C2332" s="94">
        <f>IF(B2332="","",WEEKNUM(B2332,21))</f>
        <v/>
      </c>
      <c r="D2332" s="95" t="n"/>
      <c r="E2332" s="86">
        <f>IF(D2332="","",IFERROR(INDEX(Eng_Item,MATCH(D2332,Eng_Label,0)),"not in list"))</f>
        <v/>
      </c>
      <c r="F2332" s="96" t="n"/>
      <c r="G2332" s="87">
        <f>IF(OR(P2332="",N(P2332)&lt;=1),"",INDEX($F$6:$F$3005,MATCH(D2332&amp;"|"&amp;(P2332-1),$O$6:$O$3005,0)))</f>
        <v/>
      </c>
      <c r="H2332" s="87">
        <f>IF(G2332="","",MAX(0,G2332-F2332))</f>
        <v/>
      </c>
      <c r="I2332" s="95" t="n"/>
      <c r="J2332" s="87">
        <f>IF(D2332="","",IFERROR(INDEX(Eng_PAR,MATCH(D2332,Eng_Label,0)),""))</f>
        <v/>
      </c>
      <c r="K2332" s="97">
        <f>IF(OR(F2332="",J2332=""),"",F2332-J2332)</f>
        <v/>
      </c>
      <c r="L2332" s="86">
        <f>IF(OR(F2332="",J2332="",N(J2332)=0),"",IF(F2332/J2332&lt;=cfg_Crit,"CRITICAL",IF(F2332/J2332&lt;=cfg_Low,"LOW","OK")))</f>
        <v/>
      </c>
      <c r="M2332" s="98">
        <f>IF(B2332="","",DATE(YEAR(B2332),MONTH(B2332),1))</f>
        <v/>
      </c>
      <c r="N2332" s="86">
        <f>IF(OR(B2332="",D2332=""),"","CNT-"&amp;TEXT(ROW()-5,"00000"))</f>
        <v/>
      </c>
      <c r="O2332" s="86">
        <f>IF(P2332="","",D2332&amp;"|"&amp;P2332)</f>
        <v/>
      </c>
      <c r="P2332" s="86">
        <f>IF(OR(D2332="",F2332=""),"",COUNTIFS($D$6:D2332,D2332,$F$6:F2332,"&lt;&gt;"))</f>
        <v/>
      </c>
    </row>
    <row r="2333" ht="20" customHeight="1">
      <c r="B2333" s="93" t="n"/>
      <c r="C2333" s="94">
        <f>IF(B2333="","",WEEKNUM(B2333,21))</f>
        <v/>
      </c>
      <c r="D2333" s="95" t="n"/>
      <c r="E2333" s="86">
        <f>IF(D2333="","",IFERROR(INDEX(Eng_Item,MATCH(D2333,Eng_Label,0)),"not in list"))</f>
        <v/>
      </c>
      <c r="F2333" s="96" t="n"/>
      <c r="G2333" s="87">
        <f>IF(OR(P2333="",N(P2333)&lt;=1),"",INDEX($F$6:$F$3005,MATCH(D2333&amp;"|"&amp;(P2333-1),$O$6:$O$3005,0)))</f>
        <v/>
      </c>
      <c r="H2333" s="87">
        <f>IF(G2333="","",MAX(0,G2333-F2333))</f>
        <v/>
      </c>
      <c r="I2333" s="95" t="n"/>
      <c r="J2333" s="87">
        <f>IF(D2333="","",IFERROR(INDEX(Eng_PAR,MATCH(D2333,Eng_Label,0)),""))</f>
        <v/>
      </c>
      <c r="K2333" s="97">
        <f>IF(OR(F2333="",J2333=""),"",F2333-J2333)</f>
        <v/>
      </c>
      <c r="L2333" s="86">
        <f>IF(OR(F2333="",J2333="",N(J2333)=0),"",IF(F2333/J2333&lt;=cfg_Crit,"CRITICAL",IF(F2333/J2333&lt;=cfg_Low,"LOW","OK")))</f>
        <v/>
      </c>
      <c r="M2333" s="98">
        <f>IF(B2333="","",DATE(YEAR(B2333),MONTH(B2333),1))</f>
        <v/>
      </c>
      <c r="N2333" s="86">
        <f>IF(OR(B2333="",D2333=""),"","CNT-"&amp;TEXT(ROW()-5,"00000"))</f>
        <v/>
      </c>
      <c r="O2333" s="86">
        <f>IF(P2333="","",D2333&amp;"|"&amp;P2333)</f>
        <v/>
      </c>
      <c r="P2333" s="86">
        <f>IF(OR(D2333="",F2333=""),"",COUNTIFS($D$6:D2333,D2333,$F$6:F2333,"&lt;&gt;"))</f>
        <v/>
      </c>
    </row>
    <row r="2334" ht="20" customHeight="1">
      <c r="B2334" s="93" t="n"/>
      <c r="C2334" s="94">
        <f>IF(B2334="","",WEEKNUM(B2334,21))</f>
        <v/>
      </c>
      <c r="D2334" s="95" t="n"/>
      <c r="E2334" s="86">
        <f>IF(D2334="","",IFERROR(INDEX(Eng_Item,MATCH(D2334,Eng_Label,0)),"not in list"))</f>
        <v/>
      </c>
      <c r="F2334" s="96" t="n"/>
      <c r="G2334" s="87">
        <f>IF(OR(P2334="",N(P2334)&lt;=1),"",INDEX($F$6:$F$3005,MATCH(D2334&amp;"|"&amp;(P2334-1),$O$6:$O$3005,0)))</f>
        <v/>
      </c>
      <c r="H2334" s="87">
        <f>IF(G2334="","",MAX(0,G2334-F2334))</f>
        <v/>
      </c>
      <c r="I2334" s="95" t="n"/>
      <c r="J2334" s="87">
        <f>IF(D2334="","",IFERROR(INDEX(Eng_PAR,MATCH(D2334,Eng_Label,0)),""))</f>
        <v/>
      </c>
      <c r="K2334" s="97">
        <f>IF(OR(F2334="",J2334=""),"",F2334-J2334)</f>
        <v/>
      </c>
      <c r="L2334" s="86">
        <f>IF(OR(F2334="",J2334="",N(J2334)=0),"",IF(F2334/J2334&lt;=cfg_Crit,"CRITICAL",IF(F2334/J2334&lt;=cfg_Low,"LOW","OK")))</f>
        <v/>
      </c>
      <c r="M2334" s="98">
        <f>IF(B2334="","",DATE(YEAR(B2334),MONTH(B2334),1))</f>
        <v/>
      </c>
      <c r="N2334" s="86">
        <f>IF(OR(B2334="",D2334=""),"","CNT-"&amp;TEXT(ROW()-5,"00000"))</f>
        <v/>
      </c>
      <c r="O2334" s="86">
        <f>IF(P2334="","",D2334&amp;"|"&amp;P2334)</f>
        <v/>
      </c>
      <c r="P2334" s="86">
        <f>IF(OR(D2334="",F2334=""),"",COUNTIFS($D$6:D2334,D2334,$F$6:F2334,"&lt;&gt;"))</f>
        <v/>
      </c>
    </row>
    <row r="2335" ht="20" customHeight="1">
      <c r="B2335" s="93" t="n"/>
      <c r="C2335" s="94">
        <f>IF(B2335="","",WEEKNUM(B2335,21))</f>
        <v/>
      </c>
      <c r="D2335" s="95" t="n"/>
      <c r="E2335" s="86">
        <f>IF(D2335="","",IFERROR(INDEX(Eng_Item,MATCH(D2335,Eng_Label,0)),"not in list"))</f>
        <v/>
      </c>
      <c r="F2335" s="96" t="n"/>
      <c r="G2335" s="87">
        <f>IF(OR(P2335="",N(P2335)&lt;=1),"",INDEX($F$6:$F$3005,MATCH(D2335&amp;"|"&amp;(P2335-1),$O$6:$O$3005,0)))</f>
        <v/>
      </c>
      <c r="H2335" s="87">
        <f>IF(G2335="","",MAX(0,G2335-F2335))</f>
        <v/>
      </c>
      <c r="I2335" s="95" t="n"/>
      <c r="J2335" s="87">
        <f>IF(D2335="","",IFERROR(INDEX(Eng_PAR,MATCH(D2335,Eng_Label,0)),""))</f>
        <v/>
      </c>
      <c r="K2335" s="97">
        <f>IF(OR(F2335="",J2335=""),"",F2335-J2335)</f>
        <v/>
      </c>
      <c r="L2335" s="86">
        <f>IF(OR(F2335="",J2335="",N(J2335)=0),"",IF(F2335/J2335&lt;=cfg_Crit,"CRITICAL",IF(F2335/J2335&lt;=cfg_Low,"LOW","OK")))</f>
        <v/>
      </c>
      <c r="M2335" s="98">
        <f>IF(B2335="","",DATE(YEAR(B2335),MONTH(B2335),1))</f>
        <v/>
      </c>
      <c r="N2335" s="86">
        <f>IF(OR(B2335="",D2335=""),"","CNT-"&amp;TEXT(ROW()-5,"00000"))</f>
        <v/>
      </c>
      <c r="O2335" s="86">
        <f>IF(P2335="","",D2335&amp;"|"&amp;P2335)</f>
        <v/>
      </c>
      <c r="P2335" s="86">
        <f>IF(OR(D2335="",F2335=""),"",COUNTIFS($D$6:D2335,D2335,$F$6:F2335,"&lt;&gt;"))</f>
        <v/>
      </c>
    </row>
    <row r="2336" ht="20" customHeight="1">
      <c r="B2336" s="93" t="n"/>
      <c r="C2336" s="94">
        <f>IF(B2336="","",WEEKNUM(B2336,21))</f>
        <v/>
      </c>
      <c r="D2336" s="95" t="n"/>
      <c r="E2336" s="86">
        <f>IF(D2336="","",IFERROR(INDEX(Eng_Item,MATCH(D2336,Eng_Label,0)),"not in list"))</f>
        <v/>
      </c>
      <c r="F2336" s="96" t="n"/>
      <c r="G2336" s="87">
        <f>IF(OR(P2336="",N(P2336)&lt;=1),"",INDEX($F$6:$F$3005,MATCH(D2336&amp;"|"&amp;(P2336-1),$O$6:$O$3005,0)))</f>
        <v/>
      </c>
      <c r="H2336" s="87">
        <f>IF(G2336="","",MAX(0,G2336-F2336))</f>
        <v/>
      </c>
      <c r="I2336" s="95" t="n"/>
      <c r="J2336" s="87">
        <f>IF(D2336="","",IFERROR(INDEX(Eng_PAR,MATCH(D2336,Eng_Label,0)),""))</f>
        <v/>
      </c>
      <c r="K2336" s="97">
        <f>IF(OR(F2336="",J2336=""),"",F2336-J2336)</f>
        <v/>
      </c>
      <c r="L2336" s="86">
        <f>IF(OR(F2336="",J2336="",N(J2336)=0),"",IF(F2336/J2336&lt;=cfg_Crit,"CRITICAL",IF(F2336/J2336&lt;=cfg_Low,"LOW","OK")))</f>
        <v/>
      </c>
      <c r="M2336" s="98">
        <f>IF(B2336="","",DATE(YEAR(B2336),MONTH(B2336),1))</f>
        <v/>
      </c>
      <c r="N2336" s="86">
        <f>IF(OR(B2336="",D2336=""),"","CNT-"&amp;TEXT(ROW()-5,"00000"))</f>
        <v/>
      </c>
      <c r="O2336" s="86">
        <f>IF(P2336="","",D2336&amp;"|"&amp;P2336)</f>
        <v/>
      </c>
      <c r="P2336" s="86">
        <f>IF(OR(D2336="",F2336=""),"",COUNTIFS($D$6:D2336,D2336,$F$6:F2336,"&lt;&gt;"))</f>
        <v/>
      </c>
    </row>
    <row r="2337" ht="20" customHeight="1">
      <c r="B2337" s="93" t="n"/>
      <c r="C2337" s="94">
        <f>IF(B2337="","",WEEKNUM(B2337,21))</f>
        <v/>
      </c>
      <c r="D2337" s="95" t="n"/>
      <c r="E2337" s="86">
        <f>IF(D2337="","",IFERROR(INDEX(Eng_Item,MATCH(D2337,Eng_Label,0)),"not in list"))</f>
        <v/>
      </c>
      <c r="F2337" s="96" t="n"/>
      <c r="G2337" s="87">
        <f>IF(OR(P2337="",N(P2337)&lt;=1),"",INDEX($F$6:$F$3005,MATCH(D2337&amp;"|"&amp;(P2337-1),$O$6:$O$3005,0)))</f>
        <v/>
      </c>
      <c r="H2337" s="87">
        <f>IF(G2337="","",MAX(0,G2337-F2337))</f>
        <v/>
      </c>
      <c r="I2337" s="95" t="n"/>
      <c r="J2337" s="87">
        <f>IF(D2337="","",IFERROR(INDEX(Eng_PAR,MATCH(D2337,Eng_Label,0)),""))</f>
        <v/>
      </c>
      <c r="K2337" s="97">
        <f>IF(OR(F2337="",J2337=""),"",F2337-J2337)</f>
        <v/>
      </c>
      <c r="L2337" s="86">
        <f>IF(OR(F2337="",J2337="",N(J2337)=0),"",IF(F2337/J2337&lt;=cfg_Crit,"CRITICAL",IF(F2337/J2337&lt;=cfg_Low,"LOW","OK")))</f>
        <v/>
      </c>
      <c r="M2337" s="98">
        <f>IF(B2337="","",DATE(YEAR(B2337),MONTH(B2337),1))</f>
        <v/>
      </c>
      <c r="N2337" s="86">
        <f>IF(OR(B2337="",D2337=""),"","CNT-"&amp;TEXT(ROW()-5,"00000"))</f>
        <v/>
      </c>
      <c r="O2337" s="86">
        <f>IF(P2337="","",D2337&amp;"|"&amp;P2337)</f>
        <v/>
      </c>
      <c r="P2337" s="86">
        <f>IF(OR(D2337="",F2337=""),"",COUNTIFS($D$6:D2337,D2337,$F$6:F2337,"&lt;&gt;"))</f>
        <v/>
      </c>
    </row>
    <row r="2338" ht="20" customHeight="1">
      <c r="B2338" s="93" t="n"/>
      <c r="C2338" s="94">
        <f>IF(B2338="","",WEEKNUM(B2338,21))</f>
        <v/>
      </c>
      <c r="D2338" s="95" t="n"/>
      <c r="E2338" s="86">
        <f>IF(D2338="","",IFERROR(INDEX(Eng_Item,MATCH(D2338,Eng_Label,0)),"not in list"))</f>
        <v/>
      </c>
      <c r="F2338" s="96" t="n"/>
      <c r="G2338" s="87">
        <f>IF(OR(P2338="",N(P2338)&lt;=1),"",INDEX($F$6:$F$3005,MATCH(D2338&amp;"|"&amp;(P2338-1),$O$6:$O$3005,0)))</f>
        <v/>
      </c>
      <c r="H2338" s="87">
        <f>IF(G2338="","",MAX(0,G2338-F2338))</f>
        <v/>
      </c>
      <c r="I2338" s="95" t="n"/>
      <c r="J2338" s="87">
        <f>IF(D2338="","",IFERROR(INDEX(Eng_PAR,MATCH(D2338,Eng_Label,0)),""))</f>
        <v/>
      </c>
      <c r="K2338" s="97">
        <f>IF(OR(F2338="",J2338=""),"",F2338-J2338)</f>
        <v/>
      </c>
      <c r="L2338" s="86">
        <f>IF(OR(F2338="",J2338="",N(J2338)=0),"",IF(F2338/J2338&lt;=cfg_Crit,"CRITICAL",IF(F2338/J2338&lt;=cfg_Low,"LOW","OK")))</f>
        <v/>
      </c>
      <c r="M2338" s="98">
        <f>IF(B2338="","",DATE(YEAR(B2338),MONTH(B2338),1))</f>
        <v/>
      </c>
      <c r="N2338" s="86">
        <f>IF(OR(B2338="",D2338=""),"","CNT-"&amp;TEXT(ROW()-5,"00000"))</f>
        <v/>
      </c>
      <c r="O2338" s="86">
        <f>IF(P2338="","",D2338&amp;"|"&amp;P2338)</f>
        <v/>
      </c>
      <c r="P2338" s="86">
        <f>IF(OR(D2338="",F2338=""),"",COUNTIFS($D$6:D2338,D2338,$F$6:F2338,"&lt;&gt;"))</f>
        <v/>
      </c>
    </row>
    <row r="2339" ht="20" customHeight="1">
      <c r="B2339" s="93" t="n"/>
      <c r="C2339" s="94">
        <f>IF(B2339="","",WEEKNUM(B2339,21))</f>
        <v/>
      </c>
      <c r="D2339" s="95" t="n"/>
      <c r="E2339" s="86">
        <f>IF(D2339="","",IFERROR(INDEX(Eng_Item,MATCH(D2339,Eng_Label,0)),"not in list"))</f>
        <v/>
      </c>
      <c r="F2339" s="96" t="n"/>
      <c r="G2339" s="87">
        <f>IF(OR(P2339="",N(P2339)&lt;=1),"",INDEX($F$6:$F$3005,MATCH(D2339&amp;"|"&amp;(P2339-1),$O$6:$O$3005,0)))</f>
        <v/>
      </c>
      <c r="H2339" s="87">
        <f>IF(G2339="","",MAX(0,G2339-F2339))</f>
        <v/>
      </c>
      <c r="I2339" s="95" t="n"/>
      <c r="J2339" s="87">
        <f>IF(D2339="","",IFERROR(INDEX(Eng_PAR,MATCH(D2339,Eng_Label,0)),""))</f>
        <v/>
      </c>
      <c r="K2339" s="97">
        <f>IF(OR(F2339="",J2339=""),"",F2339-J2339)</f>
        <v/>
      </c>
      <c r="L2339" s="86">
        <f>IF(OR(F2339="",J2339="",N(J2339)=0),"",IF(F2339/J2339&lt;=cfg_Crit,"CRITICAL",IF(F2339/J2339&lt;=cfg_Low,"LOW","OK")))</f>
        <v/>
      </c>
      <c r="M2339" s="98">
        <f>IF(B2339="","",DATE(YEAR(B2339),MONTH(B2339),1))</f>
        <v/>
      </c>
      <c r="N2339" s="86">
        <f>IF(OR(B2339="",D2339=""),"","CNT-"&amp;TEXT(ROW()-5,"00000"))</f>
        <v/>
      </c>
      <c r="O2339" s="86">
        <f>IF(P2339="","",D2339&amp;"|"&amp;P2339)</f>
        <v/>
      </c>
      <c r="P2339" s="86">
        <f>IF(OR(D2339="",F2339=""),"",COUNTIFS($D$6:D2339,D2339,$F$6:F2339,"&lt;&gt;"))</f>
        <v/>
      </c>
    </row>
    <row r="2340" ht="20" customHeight="1">
      <c r="B2340" s="93" t="n"/>
      <c r="C2340" s="94">
        <f>IF(B2340="","",WEEKNUM(B2340,21))</f>
        <v/>
      </c>
      <c r="D2340" s="95" t="n"/>
      <c r="E2340" s="86">
        <f>IF(D2340="","",IFERROR(INDEX(Eng_Item,MATCH(D2340,Eng_Label,0)),"not in list"))</f>
        <v/>
      </c>
      <c r="F2340" s="96" t="n"/>
      <c r="G2340" s="87">
        <f>IF(OR(P2340="",N(P2340)&lt;=1),"",INDEX($F$6:$F$3005,MATCH(D2340&amp;"|"&amp;(P2340-1),$O$6:$O$3005,0)))</f>
        <v/>
      </c>
      <c r="H2340" s="87">
        <f>IF(G2340="","",MAX(0,G2340-F2340))</f>
        <v/>
      </c>
      <c r="I2340" s="95" t="n"/>
      <c r="J2340" s="87">
        <f>IF(D2340="","",IFERROR(INDEX(Eng_PAR,MATCH(D2340,Eng_Label,0)),""))</f>
        <v/>
      </c>
      <c r="K2340" s="97">
        <f>IF(OR(F2340="",J2340=""),"",F2340-J2340)</f>
        <v/>
      </c>
      <c r="L2340" s="86">
        <f>IF(OR(F2340="",J2340="",N(J2340)=0),"",IF(F2340/J2340&lt;=cfg_Crit,"CRITICAL",IF(F2340/J2340&lt;=cfg_Low,"LOW","OK")))</f>
        <v/>
      </c>
      <c r="M2340" s="98">
        <f>IF(B2340="","",DATE(YEAR(B2340),MONTH(B2340),1))</f>
        <v/>
      </c>
      <c r="N2340" s="86">
        <f>IF(OR(B2340="",D2340=""),"","CNT-"&amp;TEXT(ROW()-5,"00000"))</f>
        <v/>
      </c>
      <c r="O2340" s="86">
        <f>IF(P2340="","",D2340&amp;"|"&amp;P2340)</f>
        <v/>
      </c>
      <c r="P2340" s="86">
        <f>IF(OR(D2340="",F2340=""),"",COUNTIFS($D$6:D2340,D2340,$F$6:F2340,"&lt;&gt;"))</f>
        <v/>
      </c>
    </row>
    <row r="2341" ht="20" customHeight="1">
      <c r="B2341" s="93" t="n"/>
      <c r="C2341" s="94">
        <f>IF(B2341="","",WEEKNUM(B2341,21))</f>
        <v/>
      </c>
      <c r="D2341" s="95" t="n"/>
      <c r="E2341" s="86">
        <f>IF(D2341="","",IFERROR(INDEX(Eng_Item,MATCH(D2341,Eng_Label,0)),"not in list"))</f>
        <v/>
      </c>
      <c r="F2341" s="96" t="n"/>
      <c r="G2341" s="87">
        <f>IF(OR(P2341="",N(P2341)&lt;=1),"",INDEX($F$6:$F$3005,MATCH(D2341&amp;"|"&amp;(P2341-1),$O$6:$O$3005,0)))</f>
        <v/>
      </c>
      <c r="H2341" s="87">
        <f>IF(G2341="","",MAX(0,G2341-F2341))</f>
        <v/>
      </c>
      <c r="I2341" s="95" t="n"/>
      <c r="J2341" s="87">
        <f>IF(D2341="","",IFERROR(INDEX(Eng_PAR,MATCH(D2341,Eng_Label,0)),""))</f>
        <v/>
      </c>
      <c r="K2341" s="97">
        <f>IF(OR(F2341="",J2341=""),"",F2341-J2341)</f>
        <v/>
      </c>
      <c r="L2341" s="86">
        <f>IF(OR(F2341="",J2341="",N(J2341)=0),"",IF(F2341/J2341&lt;=cfg_Crit,"CRITICAL",IF(F2341/J2341&lt;=cfg_Low,"LOW","OK")))</f>
        <v/>
      </c>
      <c r="M2341" s="98">
        <f>IF(B2341="","",DATE(YEAR(B2341),MONTH(B2341),1))</f>
        <v/>
      </c>
      <c r="N2341" s="86">
        <f>IF(OR(B2341="",D2341=""),"","CNT-"&amp;TEXT(ROW()-5,"00000"))</f>
        <v/>
      </c>
      <c r="O2341" s="86">
        <f>IF(P2341="","",D2341&amp;"|"&amp;P2341)</f>
        <v/>
      </c>
      <c r="P2341" s="86">
        <f>IF(OR(D2341="",F2341=""),"",COUNTIFS($D$6:D2341,D2341,$F$6:F2341,"&lt;&gt;"))</f>
        <v/>
      </c>
    </row>
    <row r="2342" ht="20" customHeight="1">
      <c r="B2342" s="93" t="n"/>
      <c r="C2342" s="94">
        <f>IF(B2342="","",WEEKNUM(B2342,21))</f>
        <v/>
      </c>
      <c r="D2342" s="95" t="n"/>
      <c r="E2342" s="86">
        <f>IF(D2342="","",IFERROR(INDEX(Eng_Item,MATCH(D2342,Eng_Label,0)),"not in list"))</f>
        <v/>
      </c>
      <c r="F2342" s="96" t="n"/>
      <c r="G2342" s="87">
        <f>IF(OR(P2342="",N(P2342)&lt;=1),"",INDEX($F$6:$F$3005,MATCH(D2342&amp;"|"&amp;(P2342-1),$O$6:$O$3005,0)))</f>
        <v/>
      </c>
      <c r="H2342" s="87">
        <f>IF(G2342="","",MAX(0,G2342-F2342))</f>
        <v/>
      </c>
      <c r="I2342" s="95" t="n"/>
      <c r="J2342" s="87">
        <f>IF(D2342="","",IFERROR(INDEX(Eng_PAR,MATCH(D2342,Eng_Label,0)),""))</f>
        <v/>
      </c>
      <c r="K2342" s="97">
        <f>IF(OR(F2342="",J2342=""),"",F2342-J2342)</f>
        <v/>
      </c>
      <c r="L2342" s="86">
        <f>IF(OR(F2342="",J2342="",N(J2342)=0),"",IF(F2342/J2342&lt;=cfg_Crit,"CRITICAL",IF(F2342/J2342&lt;=cfg_Low,"LOW","OK")))</f>
        <v/>
      </c>
      <c r="M2342" s="98">
        <f>IF(B2342="","",DATE(YEAR(B2342),MONTH(B2342),1))</f>
        <v/>
      </c>
      <c r="N2342" s="86">
        <f>IF(OR(B2342="",D2342=""),"","CNT-"&amp;TEXT(ROW()-5,"00000"))</f>
        <v/>
      </c>
      <c r="O2342" s="86">
        <f>IF(P2342="","",D2342&amp;"|"&amp;P2342)</f>
        <v/>
      </c>
      <c r="P2342" s="86">
        <f>IF(OR(D2342="",F2342=""),"",COUNTIFS($D$6:D2342,D2342,$F$6:F2342,"&lt;&gt;"))</f>
        <v/>
      </c>
    </row>
    <row r="2343" ht="20" customHeight="1">
      <c r="B2343" s="93" t="n"/>
      <c r="C2343" s="94">
        <f>IF(B2343="","",WEEKNUM(B2343,21))</f>
        <v/>
      </c>
      <c r="D2343" s="95" t="n"/>
      <c r="E2343" s="86">
        <f>IF(D2343="","",IFERROR(INDEX(Eng_Item,MATCH(D2343,Eng_Label,0)),"not in list"))</f>
        <v/>
      </c>
      <c r="F2343" s="96" t="n"/>
      <c r="G2343" s="87">
        <f>IF(OR(P2343="",N(P2343)&lt;=1),"",INDEX($F$6:$F$3005,MATCH(D2343&amp;"|"&amp;(P2343-1),$O$6:$O$3005,0)))</f>
        <v/>
      </c>
      <c r="H2343" s="87">
        <f>IF(G2343="","",MAX(0,G2343-F2343))</f>
        <v/>
      </c>
      <c r="I2343" s="95" t="n"/>
      <c r="J2343" s="87">
        <f>IF(D2343="","",IFERROR(INDEX(Eng_PAR,MATCH(D2343,Eng_Label,0)),""))</f>
        <v/>
      </c>
      <c r="K2343" s="97">
        <f>IF(OR(F2343="",J2343=""),"",F2343-J2343)</f>
        <v/>
      </c>
      <c r="L2343" s="86">
        <f>IF(OR(F2343="",J2343="",N(J2343)=0),"",IF(F2343/J2343&lt;=cfg_Crit,"CRITICAL",IF(F2343/J2343&lt;=cfg_Low,"LOW","OK")))</f>
        <v/>
      </c>
      <c r="M2343" s="98">
        <f>IF(B2343="","",DATE(YEAR(B2343),MONTH(B2343),1))</f>
        <v/>
      </c>
      <c r="N2343" s="86">
        <f>IF(OR(B2343="",D2343=""),"","CNT-"&amp;TEXT(ROW()-5,"00000"))</f>
        <v/>
      </c>
      <c r="O2343" s="86">
        <f>IF(P2343="","",D2343&amp;"|"&amp;P2343)</f>
        <v/>
      </c>
      <c r="P2343" s="86">
        <f>IF(OR(D2343="",F2343=""),"",COUNTIFS($D$6:D2343,D2343,$F$6:F2343,"&lt;&gt;"))</f>
        <v/>
      </c>
    </row>
    <row r="2344" ht="20" customHeight="1">
      <c r="B2344" s="93" t="n"/>
      <c r="C2344" s="94">
        <f>IF(B2344="","",WEEKNUM(B2344,21))</f>
        <v/>
      </c>
      <c r="D2344" s="95" t="n"/>
      <c r="E2344" s="86">
        <f>IF(D2344="","",IFERROR(INDEX(Eng_Item,MATCH(D2344,Eng_Label,0)),"not in list"))</f>
        <v/>
      </c>
      <c r="F2344" s="96" t="n"/>
      <c r="G2344" s="87">
        <f>IF(OR(P2344="",N(P2344)&lt;=1),"",INDEX($F$6:$F$3005,MATCH(D2344&amp;"|"&amp;(P2344-1),$O$6:$O$3005,0)))</f>
        <v/>
      </c>
      <c r="H2344" s="87">
        <f>IF(G2344="","",MAX(0,G2344-F2344))</f>
        <v/>
      </c>
      <c r="I2344" s="95" t="n"/>
      <c r="J2344" s="87">
        <f>IF(D2344="","",IFERROR(INDEX(Eng_PAR,MATCH(D2344,Eng_Label,0)),""))</f>
        <v/>
      </c>
      <c r="K2344" s="97">
        <f>IF(OR(F2344="",J2344=""),"",F2344-J2344)</f>
        <v/>
      </c>
      <c r="L2344" s="86">
        <f>IF(OR(F2344="",J2344="",N(J2344)=0),"",IF(F2344/J2344&lt;=cfg_Crit,"CRITICAL",IF(F2344/J2344&lt;=cfg_Low,"LOW","OK")))</f>
        <v/>
      </c>
      <c r="M2344" s="98">
        <f>IF(B2344="","",DATE(YEAR(B2344),MONTH(B2344),1))</f>
        <v/>
      </c>
      <c r="N2344" s="86">
        <f>IF(OR(B2344="",D2344=""),"","CNT-"&amp;TEXT(ROW()-5,"00000"))</f>
        <v/>
      </c>
      <c r="O2344" s="86">
        <f>IF(P2344="","",D2344&amp;"|"&amp;P2344)</f>
        <v/>
      </c>
      <c r="P2344" s="86">
        <f>IF(OR(D2344="",F2344=""),"",COUNTIFS($D$6:D2344,D2344,$F$6:F2344,"&lt;&gt;"))</f>
        <v/>
      </c>
    </row>
    <row r="2345" ht="20" customHeight="1">
      <c r="B2345" s="93" t="n"/>
      <c r="C2345" s="94">
        <f>IF(B2345="","",WEEKNUM(B2345,21))</f>
        <v/>
      </c>
      <c r="D2345" s="95" t="n"/>
      <c r="E2345" s="86">
        <f>IF(D2345="","",IFERROR(INDEX(Eng_Item,MATCH(D2345,Eng_Label,0)),"not in list"))</f>
        <v/>
      </c>
      <c r="F2345" s="96" t="n"/>
      <c r="G2345" s="87">
        <f>IF(OR(P2345="",N(P2345)&lt;=1),"",INDEX($F$6:$F$3005,MATCH(D2345&amp;"|"&amp;(P2345-1),$O$6:$O$3005,0)))</f>
        <v/>
      </c>
      <c r="H2345" s="87">
        <f>IF(G2345="","",MAX(0,G2345-F2345))</f>
        <v/>
      </c>
      <c r="I2345" s="95" t="n"/>
      <c r="J2345" s="87">
        <f>IF(D2345="","",IFERROR(INDEX(Eng_PAR,MATCH(D2345,Eng_Label,0)),""))</f>
        <v/>
      </c>
      <c r="K2345" s="97">
        <f>IF(OR(F2345="",J2345=""),"",F2345-J2345)</f>
        <v/>
      </c>
      <c r="L2345" s="86">
        <f>IF(OR(F2345="",J2345="",N(J2345)=0),"",IF(F2345/J2345&lt;=cfg_Crit,"CRITICAL",IF(F2345/J2345&lt;=cfg_Low,"LOW","OK")))</f>
        <v/>
      </c>
      <c r="M2345" s="98">
        <f>IF(B2345="","",DATE(YEAR(B2345),MONTH(B2345),1))</f>
        <v/>
      </c>
      <c r="N2345" s="86">
        <f>IF(OR(B2345="",D2345=""),"","CNT-"&amp;TEXT(ROW()-5,"00000"))</f>
        <v/>
      </c>
      <c r="O2345" s="86">
        <f>IF(P2345="","",D2345&amp;"|"&amp;P2345)</f>
        <v/>
      </c>
      <c r="P2345" s="86">
        <f>IF(OR(D2345="",F2345=""),"",COUNTIFS($D$6:D2345,D2345,$F$6:F2345,"&lt;&gt;"))</f>
        <v/>
      </c>
    </row>
    <row r="2346" ht="20" customHeight="1">
      <c r="B2346" s="93" t="n"/>
      <c r="C2346" s="94">
        <f>IF(B2346="","",WEEKNUM(B2346,21))</f>
        <v/>
      </c>
      <c r="D2346" s="95" t="n"/>
      <c r="E2346" s="86">
        <f>IF(D2346="","",IFERROR(INDEX(Eng_Item,MATCH(D2346,Eng_Label,0)),"not in list"))</f>
        <v/>
      </c>
      <c r="F2346" s="96" t="n"/>
      <c r="G2346" s="87">
        <f>IF(OR(P2346="",N(P2346)&lt;=1),"",INDEX($F$6:$F$3005,MATCH(D2346&amp;"|"&amp;(P2346-1),$O$6:$O$3005,0)))</f>
        <v/>
      </c>
      <c r="H2346" s="87">
        <f>IF(G2346="","",MAX(0,G2346-F2346))</f>
        <v/>
      </c>
      <c r="I2346" s="95" t="n"/>
      <c r="J2346" s="87">
        <f>IF(D2346="","",IFERROR(INDEX(Eng_PAR,MATCH(D2346,Eng_Label,0)),""))</f>
        <v/>
      </c>
      <c r="K2346" s="97">
        <f>IF(OR(F2346="",J2346=""),"",F2346-J2346)</f>
        <v/>
      </c>
      <c r="L2346" s="86">
        <f>IF(OR(F2346="",J2346="",N(J2346)=0),"",IF(F2346/J2346&lt;=cfg_Crit,"CRITICAL",IF(F2346/J2346&lt;=cfg_Low,"LOW","OK")))</f>
        <v/>
      </c>
      <c r="M2346" s="98">
        <f>IF(B2346="","",DATE(YEAR(B2346),MONTH(B2346),1))</f>
        <v/>
      </c>
      <c r="N2346" s="86">
        <f>IF(OR(B2346="",D2346=""),"","CNT-"&amp;TEXT(ROW()-5,"00000"))</f>
        <v/>
      </c>
      <c r="O2346" s="86">
        <f>IF(P2346="","",D2346&amp;"|"&amp;P2346)</f>
        <v/>
      </c>
      <c r="P2346" s="86">
        <f>IF(OR(D2346="",F2346=""),"",COUNTIFS($D$6:D2346,D2346,$F$6:F2346,"&lt;&gt;"))</f>
        <v/>
      </c>
    </row>
    <row r="2347" ht="20" customHeight="1">
      <c r="B2347" s="93" t="n"/>
      <c r="C2347" s="94">
        <f>IF(B2347="","",WEEKNUM(B2347,21))</f>
        <v/>
      </c>
      <c r="D2347" s="95" t="n"/>
      <c r="E2347" s="86">
        <f>IF(D2347="","",IFERROR(INDEX(Eng_Item,MATCH(D2347,Eng_Label,0)),"not in list"))</f>
        <v/>
      </c>
      <c r="F2347" s="96" t="n"/>
      <c r="G2347" s="87">
        <f>IF(OR(P2347="",N(P2347)&lt;=1),"",INDEX($F$6:$F$3005,MATCH(D2347&amp;"|"&amp;(P2347-1),$O$6:$O$3005,0)))</f>
        <v/>
      </c>
      <c r="H2347" s="87">
        <f>IF(G2347="","",MAX(0,G2347-F2347))</f>
        <v/>
      </c>
      <c r="I2347" s="95" t="n"/>
      <c r="J2347" s="87">
        <f>IF(D2347="","",IFERROR(INDEX(Eng_PAR,MATCH(D2347,Eng_Label,0)),""))</f>
        <v/>
      </c>
      <c r="K2347" s="97">
        <f>IF(OR(F2347="",J2347=""),"",F2347-J2347)</f>
        <v/>
      </c>
      <c r="L2347" s="86">
        <f>IF(OR(F2347="",J2347="",N(J2347)=0),"",IF(F2347/J2347&lt;=cfg_Crit,"CRITICAL",IF(F2347/J2347&lt;=cfg_Low,"LOW","OK")))</f>
        <v/>
      </c>
      <c r="M2347" s="98">
        <f>IF(B2347="","",DATE(YEAR(B2347),MONTH(B2347),1))</f>
        <v/>
      </c>
      <c r="N2347" s="86">
        <f>IF(OR(B2347="",D2347=""),"","CNT-"&amp;TEXT(ROW()-5,"00000"))</f>
        <v/>
      </c>
      <c r="O2347" s="86">
        <f>IF(P2347="","",D2347&amp;"|"&amp;P2347)</f>
        <v/>
      </c>
      <c r="P2347" s="86">
        <f>IF(OR(D2347="",F2347=""),"",COUNTIFS($D$6:D2347,D2347,$F$6:F2347,"&lt;&gt;"))</f>
        <v/>
      </c>
    </row>
    <row r="2348" ht="20" customHeight="1">
      <c r="B2348" s="93" t="n"/>
      <c r="C2348" s="94">
        <f>IF(B2348="","",WEEKNUM(B2348,21))</f>
        <v/>
      </c>
      <c r="D2348" s="95" t="n"/>
      <c r="E2348" s="86">
        <f>IF(D2348="","",IFERROR(INDEX(Eng_Item,MATCH(D2348,Eng_Label,0)),"not in list"))</f>
        <v/>
      </c>
      <c r="F2348" s="96" t="n"/>
      <c r="G2348" s="87">
        <f>IF(OR(P2348="",N(P2348)&lt;=1),"",INDEX($F$6:$F$3005,MATCH(D2348&amp;"|"&amp;(P2348-1),$O$6:$O$3005,0)))</f>
        <v/>
      </c>
      <c r="H2348" s="87">
        <f>IF(G2348="","",MAX(0,G2348-F2348))</f>
        <v/>
      </c>
      <c r="I2348" s="95" t="n"/>
      <c r="J2348" s="87">
        <f>IF(D2348="","",IFERROR(INDEX(Eng_PAR,MATCH(D2348,Eng_Label,0)),""))</f>
        <v/>
      </c>
      <c r="K2348" s="97">
        <f>IF(OR(F2348="",J2348=""),"",F2348-J2348)</f>
        <v/>
      </c>
      <c r="L2348" s="86">
        <f>IF(OR(F2348="",J2348="",N(J2348)=0),"",IF(F2348/J2348&lt;=cfg_Crit,"CRITICAL",IF(F2348/J2348&lt;=cfg_Low,"LOW","OK")))</f>
        <v/>
      </c>
      <c r="M2348" s="98">
        <f>IF(B2348="","",DATE(YEAR(B2348),MONTH(B2348),1))</f>
        <v/>
      </c>
      <c r="N2348" s="86">
        <f>IF(OR(B2348="",D2348=""),"","CNT-"&amp;TEXT(ROW()-5,"00000"))</f>
        <v/>
      </c>
      <c r="O2348" s="86">
        <f>IF(P2348="","",D2348&amp;"|"&amp;P2348)</f>
        <v/>
      </c>
      <c r="P2348" s="86">
        <f>IF(OR(D2348="",F2348=""),"",COUNTIFS($D$6:D2348,D2348,$F$6:F2348,"&lt;&gt;"))</f>
        <v/>
      </c>
    </row>
    <row r="2349" ht="20" customHeight="1">
      <c r="B2349" s="93" t="n"/>
      <c r="C2349" s="94">
        <f>IF(B2349="","",WEEKNUM(B2349,21))</f>
        <v/>
      </c>
      <c r="D2349" s="95" t="n"/>
      <c r="E2349" s="86">
        <f>IF(D2349="","",IFERROR(INDEX(Eng_Item,MATCH(D2349,Eng_Label,0)),"not in list"))</f>
        <v/>
      </c>
      <c r="F2349" s="96" t="n"/>
      <c r="G2349" s="87">
        <f>IF(OR(P2349="",N(P2349)&lt;=1),"",INDEX($F$6:$F$3005,MATCH(D2349&amp;"|"&amp;(P2349-1),$O$6:$O$3005,0)))</f>
        <v/>
      </c>
      <c r="H2349" s="87">
        <f>IF(G2349="","",MAX(0,G2349-F2349))</f>
        <v/>
      </c>
      <c r="I2349" s="95" t="n"/>
      <c r="J2349" s="87">
        <f>IF(D2349="","",IFERROR(INDEX(Eng_PAR,MATCH(D2349,Eng_Label,0)),""))</f>
        <v/>
      </c>
      <c r="K2349" s="97">
        <f>IF(OR(F2349="",J2349=""),"",F2349-J2349)</f>
        <v/>
      </c>
      <c r="L2349" s="86">
        <f>IF(OR(F2349="",J2349="",N(J2349)=0),"",IF(F2349/J2349&lt;=cfg_Crit,"CRITICAL",IF(F2349/J2349&lt;=cfg_Low,"LOW","OK")))</f>
        <v/>
      </c>
      <c r="M2349" s="98">
        <f>IF(B2349="","",DATE(YEAR(B2349),MONTH(B2349),1))</f>
        <v/>
      </c>
      <c r="N2349" s="86">
        <f>IF(OR(B2349="",D2349=""),"","CNT-"&amp;TEXT(ROW()-5,"00000"))</f>
        <v/>
      </c>
      <c r="O2349" s="86">
        <f>IF(P2349="","",D2349&amp;"|"&amp;P2349)</f>
        <v/>
      </c>
      <c r="P2349" s="86">
        <f>IF(OR(D2349="",F2349=""),"",COUNTIFS($D$6:D2349,D2349,$F$6:F2349,"&lt;&gt;"))</f>
        <v/>
      </c>
    </row>
    <row r="2350" ht="20" customHeight="1">
      <c r="B2350" s="93" t="n"/>
      <c r="C2350" s="94">
        <f>IF(B2350="","",WEEKNUM(B2350,21))</f>
        <v/>
      </c>
      <c r="D2350" s="95" t="n"/>
      <c r="E2350" s="86">
        <f>IF(D2350="","",IFERROR(INDEX(Eng_Item,MATCH(D2350,Eng_Label,0)),"not in list"))</f>
        <v/>
      </c>
      <c r="F2350" s="96" t="n"/>
      <c r="G2350" s="87">
        <f>IF(OR(P2350="",N(P2350)&lt;=1),"",INDEX($F$6:$F$3005,MATCH(D2350&amp;"|"&amp;(P2350-1),$O$6:$O$3005,0)))</f>
        <v/>
      </c>
      <c r="H2350" s="87">
        <f>IF(G2350="","",MAX(0,G2350-F2350))</f>
        <v/>
      </c>
      <c r="I2350" s="95" t="n"/>
      <c r="J2350" s="87">
        <f>IF(D2350="","",IFERROR(INDEX(Eng_PAR,MATCH(D2350,Eng_Label,0)),""))</f>
        <v/>
      </c>
      <c r="K2350" s="97">
        <f>IF(OR(F2350="",J2350=""),"",F2350-J2350)</f>
        <v/>
      </c>
      <c r="L2350" s="86">
        <f>IF(OR(F2350="",J2350="",N(J2350)=0),"",IF(F2350/J2350&lt;=cfg_Crit,"CRITICAL",IF(F2350/J2350&lt;=cfg_Low,"LOW","OK")))</f>
        <v/>
      </c>
      <c r="M2350" s="98">
        <f>IF(B2350="","",DATE(YEAR(B2350),MONTH(B2350),1))</f>
        <v/>
      </c>
      <c r="N2350" s="86">
        <f>IF(OR(B2350="",D2350=""),"","CNT-"&amp;TEXT(ROW()-5,"00000"))</f>
        <v/>
      </c>
      <c r="O2350" s="86">
        <f>IF(P2350="","",D2350&amp;"|"&amp;P2350)</f>
        <v/>
      </c>
      <c r="P2350" s="86">
        <f>IF(OR(D2350="",F2350=""),"",COUNTIFS($D$6:D2350,D2350,$F$6:F2350,"&lt;&gt;"))</f>
        <v/>
      </c>
    </row>
    <row r="2351" ht="20" customHeight="1">
      <c r="B2351" s="93" t="n"/>
      <c r="C2351" s="94">
        <f>IF(B2351="","",WEEKNUM(B2351,21))</f>
        <v/>
      </c>
      <c r="D2351" s="95" t="n"/>
      <c r="E2351" s="86">
        <f>IF(D2351="","",IFERROR(INDEX(Eng_Item,MATCH(D2351,Eng_Label,0)),"not in list"))</f>
        <v/>
      </c>
      <c r="F2351" s="96" t="n"/>
      <c r="G2351" s="87">
        <f>IF(OR(P2351="",N(P2351)&lt;=1),"",INDEX($F$6:$F$3005,MATCH(D2351&amp;"|"&amp;(P2351-1),$O$6:$O$3005,0)))</f>
        <v/>
      </c>
      <c r="H2351" s="87">
        <f>IF(G2351="","",MAX(0,G2351-F2351))</f>
        <v/>
      </c>
      <c r="I2351" s="95" t="n"/>
      <c r="J2351" s="87">
        <f>IF(D2351="","",IFERROR(INDEX(Eng_PAR,MATCH(D2351,Eng_Label,0)),""))</f>
        <v/>
      </c>
      <c r="K2351" s="97">
        <f>IF(OR(F2351="",J2351=""),"",F2351-J2351)</f>
        <v/>
      </c>
      <c r="L2351" s="86">
        <f>IF(OR(F2351="",J2351="",N(J2351)=0),"",IF(F2351/J2351&lt;=cfg_Crit,"CRITICAL",IF(F2351/J2351&lt;=cfg_Low,"LOW","OK")))</f>
        <v/>
      </c>
      <c r="M2351" s="98">
        <f>IF(B2351="","",DATE(YEAR(B2351),MONTH(B2351),1))</f>
        <v/>
      </c>
      <c r="N2351" s="86">
        <f>IF(OR(B2351="",D2351=""),"","CNT-"&amp;TEXT(ROW()-5,"00000"))</f>
        <v/>
      </c>
      <c r="O2351" s="86">
        <f>IF(P2351="","",D2351&amp;"|"&amp;P2351)</f>
        <v/>
      </c>
      <c r="P2351" s="86">
        <f>IF(OR(D2351="",F2351=""),"",COUNTIFS($D$6:D2351,D2351,$F$6:F2351,"&lt;&gt;"))</f>
        <v/>
      </c>
    </row>
    <row r="2352" ht="20" customHeight="1">
      <c r="B2352" s="93" t="n"/>
      <c r="C2352" s="94">
        <f>IF(B2352="","",WEEKNUM(B2352,21))</f>
        <v/>
      </c>
      <c r="D2352" s="95" t="n"/>
      <c r="E2352" s="86">
        <f>IF(D2352="","",IFERROR(INDEX(Eng_Item,MATCH(D2352,Eng_Label,0)),"not in list"))</f>
        <v/>
      </c>
      <c r="F2352" s="96" t="n"/>
      <c r="G2352" s="87">
        <f>IF(OR(P2352="",N(P2352)&lt;=1),"",INDEX($F$6:$F$3005,MATCH(D2352&amp;"|"&amp;(P2352-1),$O$6:$O$3005,0)))</f>
        <v/>
      </c>
      <c r="H2352" s="87">
        <f>IF(G2352="","",MAX(0,G2352-F2352))</f>
        <v/>
      </c>
      <c r="I2352" s="95" t="n"/>
      <c r="J2352" s="87">
        <f>IF(D2352="","",IFERROR(INDEX(Eng_PAR,MATCH(D2352,Eng_Label,0)),""))</f>
        <v/>
      </c>
      <c r="K2352" s="97">
        <f>IF(OR(F2352="",J2352=""),"",F2352-J2352)</f>
        <v/>
      </c>
      <c r="L2352" s="86">
        <f>IF(OR(F2352="",J2352="",N(J2352)=0),"",IF(F2352/J2352&lt;=cfg_Crit,"CRITICAL",IF(F2352/J2352&lt;=cfg_Low,"LOW","OK")))</f>
        <v/>
      </c>
      <c r="M2352" s="98">
        <f>IF(B2352="","",DATE(YEAR(B2352),MONTH(B2352),1))</f>
        <v/>
      </c>
      <c r="N2352" s="86">
        <f>IF(OR(B2352="",D2352=""),"","CNT-"&amp;TEXT(ROW()-5,"00000"))</f>
        <v/>
      </c>
      <c r="O2352" s="86">
        <f>IF(P2352="","",D2352&amp;"|"&amp;P2352)</f>
        <v/>
      </c>
      <c r="P2352" s="86">
        <f>IF(OR(D2352="",F2352=""),"",COUNTIFS($D$6:D2352,D2352,$F$6:F2352,"&lt;&gt;"))</f>
        <v/>
      </c>
    </row>
    <row r="2353" ht="20" customHeight="1">
      <c r="B2353" s="93" t="n"/>
      <c r="C2353" s="94">
        <f>IF(B2353="","",WEEKNUM(B2353,21))</f>
        <v/>
      </c>
      <c r="D2353" s="95" t="n"/>
      <c r="E2353" s="86">
        <f>IF(D2353="","",IFERROR(INDEX(Eng_Item,MATCH(D2353,Eng_Label,0)),"not in list"))</f>
        <v/>
      </c>
      <c r="F2353" s="96" t="n"/>
      <c r="G2353" s="87">
        <f>IF(OR(P2353="",N(P2353)&lt;=1),"",INDEX($F$6:$F$3005,MATCH(D2353&amp;"|"&amp;(P2353-1),$O$6:$O$3005,0)))</f>
        <v/>
      </c>
      <c r="H2353" s="87">
        <f>IF(G2353="","",MAX(0,G2353-F2353))</f>
        <v/>
      </c>
      <c r="I2353" s="95" t="n"/>
      <c r="J2353" s="87">
        <f>IF(D2353="","",IFERROR(INDEX(Eng_PAR,MATCH(D2353,Eng_Label,0)),""))</f>
        <v/>
      </c>
      <c r="K2353" s="97">
        <f>IF(OR(F2353="",J2353=""),"",F2353-J2353)</f>
        <v/>
      </c>
      <c r="L2353" s="86">
        <f>IF(OR(F2353="",J2353="",N(J2353)=0),"",IF(F2353/J2353&lt;=cfg_Crit,"CRITICAL",IF(F2353/J2353&lt;=cfg_Low,"LOW","OK")))</f>
        <v/>
      </c>
      <c r="M2353" s="98">
        <f>IF(B2353="","",DATE(YEAR(B2353),MONTH(B2353),1))</f>
        <v/>
      </c>
      <c r="N2353" s="86">
        <f>IF(OR(B2353="",D2353=""),"","CNT-"&amp;TEXT(ROW()-5,"00000"))</f>
        <v/>
      </c>
      <c r="O2353" s="86">
        <f>IF(P2353="","",D2353&amp;"|"&amp;P2353)</f>
        <v/>
      </c>
      <c r="P2353" s="86">
        <f>IF(OR(D2353="",F2353=""),"",COUNTIFS($D$6:D2353,D2353,$F$6:F2353,"&lt;&gt;"))</f>
        <v/>
      </c>
    </row>
    <row r="2354" ht="20" customHeight="1">
      <c r="B2354" s="93" t="n"/>
      <c r="C2354" s="94">
        <f>IF(B2354="","",WEEKNUM(B2354,21))</f>
        <v/>
      </c>
      <c r="D2354" s="95" t="n"/>
      <c r="E2354" s="86">
        <f>IF(D2354="","",IFERROR(INDEX(Eng_Item,MATCH(D2354,Eng_Label,0)),"not in list"))</f>
        <v/>
      </c>
      <c r="F2354" s="96" t="n"/>
      <c r="G2354" s="87">
        <f>IF(OR(P2354="",N(P2354)&lt;=1),"",INDEX($F$6:$F$3005,MATCH(D2354&amp;"|"&amp;(P2354-1),$O$6:$O$3005,0)))</f>
        <v/>
      </c>
      <c r="H2354" s="87">
        <f>IF(G2354="","",MAX(0,G2354-F2354))</f>
        <v/>
      </c>
      <c r="I2354" s="95" t="n"/>
      <c r="J2354" s="87">
        <f>IF(D2354="","",IFERROR(INDEX(Eng_PAR,MATCH(D2354,Eng_Label,0)),""))</f>
        <v/>
      </c>
      <c r="K2354" s="97">
        <f>IF(OR(F2354="",J2354=""),"",F2354-J2354)</f>
        <v/>
      </c>
      <c r="L2354" s="86">
        <f>IF(OR(F2354="",J2354="",N(J2354)=0),"",IF(F2354/J2354&lt;=cfg_Crit,"CRITICAL",IF(F2354/J2354&lt;=cfg_Low,"LOW","OK")))</f>
        <v/>
      </c>
      <c r="M2354" s="98">
        <f>IF(B2354="","",DATE(YEAR(B2354),MONTH(B2354),1))</f>
        <v/>
      </c>
      <c r="N2354" s="86">
        <f>IF(OR(B2354="",D2354=""),"","CNT-"&amp;TEXT(ROW()-5,"00000"))</f>
        <v/>
      </c>
      <c r="O2354" s="86">
        <f>IF(P2354="","",D2354&amp;"|"&amp;P2354)</f>
        <v/>
      </c>
      <c r="P2354" s="86">
        <f>IF(OR(D2354="",F2354=""),"",COUNTIFS($D$6:D2354,D2354,$F$6:F2354,"&lt;&gt;"))</f>
        <v/>
      </c>
    </row>
    <row r="2355" ht="20" customHeight="1">
      <c r="B2355" s="93" t="n"/>
      <c r="C2355" s="94">
        <f>IF(B2355="","",WEEKNUM(B2355,21))</f>
        <v/>
      </c>
      <c r="D2355" s="95" t="n"/>
      <c r="E2355" s="86">
        <f>IF(D2355="","",IFERROR(INDEX(Eng_Item,MATCH(D2355,Eng_Label,0)),"not in list"))</f>
        <v/>
      </c>
      <c r="F2355" s="96" t="n"/>
      <c r="G2355" s="87">
        <f>IF(OR(P2355="",N(P2355)&lt;=1),"",INDEX($F$6:$F$3005,MATCH(D2355&amp;"|"&amp;(P2355-1),$O$6:$O$3005,0)))</f>
        <v/>
      </c>
      <c r="H2355" s="87">
        <f>IF(G2355="","",MAX(0,G2355-F2355))</f>
        <v/>
      </c>
      <c r="I2355" s="95" t="n"/>
      <c r="J2355" s="87">
        <f>IF(D2355="","",IFERROR(INDEX(Eng_PAR,MATCH(D2355,Eng_Label,0)),""))</f>
        <v/>
      </c>
      <c r="K2355" s="97">
        <f>IF(OR(F2355="",J2355=""),"",F2355-J2355)</f>
        <v/>
      </c>
      <c r="L2355" s="86">
        <f>IF(OR(F2355="",J2355="",N(J2355)=0),"",IF(F2355/J2355&lt;=cfg_Crit,"CRITICAL",IF(F2355/J2355&lt;=cfg_Low,"LOW","OK")))</f>
        <v/>
      </c>
      <c r="M2355" s="98">
        <f>IF(B2355="","",DATE(YEAR(B2355),MONTH(B2355),1))</f>
        <v/>
      </c>
      <c r="N2355" s="86">
        <f>IF(OR(B2355="",D2355=""),"","CNT-"&amp;TEXT(ROW()-5,"00000"))</f>
        <v/>
      </c>
      <c r="O2355" s="86">
        <f>IF(P2355="","",D2355&amp;"|"&amp;P2355)</f>
        <v/>
      </c>
      <c r="P2355" s="86">
        <f>IF(OR(D2355="",F2355=""),"",COUNTIFS($D$6:D2355,D2355,$F$6:F2355,"&lt;&gt;"))</f>
        <v/>
      </c>
    </row>
    <row r="2356" ht="20" customHeight="1">
      <c r="B2356" s="93" t="n"/>
      <c r="C2356" s="94">
        <f>IF(B2356="","",WEEKNUM(B2356,21))</f>
        <v/>
      </c>
      <c r="D2356" s="95" t="n"/>
      <c r="E2356" s="86">
        <f>IF(D2356="","",IFERROR(INDEX(Eng_Item,MATCH(D2356,Eng_Label,0)),"not in list"))</f>
        <v/>
      </c>
      <c r="F2356" s="96" t="n"/>
      <c r="G2356" s="87">
        <f>IF(OR(P2356="",N(P2356)&lt;=1),"",INDEX($F$6:$F$3005,MATCH(D2356&amp;"|"&amp;(P2356-1),$O$6:$O$3005,0)))</f>
        <v/>
      </c>
      <c r="H2356" s="87">
        <f>IF(G2356="","",MAX(0,G2356-F2356))</f>
        <v/>
      </c>
      <c r="I2356" s="95" t="n"/>
      <c r="J2356" s="87">
        <f>IF(D2356="","",IFERROR(INDEX(Eng_PAR,MATCH(D2356,Eng_Label,0)),""))</f>
        <v/>
      </c>
      <c r="K2356" s="97">
        <f>IF(OR(F2356="",J2356=""),"",F2356-J2356)</f>
        <v/>
      </c>
      <c r="L2356" s="86">
        <f>IF(OR(F2356="",J2356="",N(J2356)=0),"",IF(F2356/J2356&lt;=cfg_Crit,"CRITICAL",IF(F2356/J2356&lt;=cfg_Low,"LOW","OK")))</f>
        <v/>
      </c>
      <c r="M2356" s="98">
        <f>IF(B2356="","",DATE(YEAR(B2356),MONTH(B2356),1))</f>
        <v/>
      </c>
      <c r="N2356" s="86">
        <f>IF(OR(B2356="",D2356=""),"","CNT-"&amp;TEXT(ROW()-5,"00000"))</f>
        <v/>
      </c>
      <c r="O2356" s="86">
        <f>IF(P2356="","",D2356&amp;"|"&amp;P2356)</f>
        <v/>
      </c>
      <c r="P2356" s="86">
        <f>IF(OR(D2356="",F2356=""),"",COUNTIFS($D$6:D2356,D2356,$F$6:F2356,"&lt;&gt;"))</f>
        <v/>
      </c>
    </row>
    <row r="2357" ht="20" customHeight="1">
      <c r="B2357" s="93" t="n"/>
      <c r="C2357" s="94">
        <f>IF(B2357="","",WEEKNUM(B2357,21))</f>
        <v/>
      </c>
      <c r="D2357" s="95" t="n"/>
      <c r="E2357" s="86">
        <f>IF(D2357="","",IFERROR(INDEX(Eng_Item,MATCH(D2357,Eng_Label,0)),"not in list"))</f>
        <v/>
      </c>
      <c r="F2357" s="96" t="n"/>
      <c r="G2357" s="87">
        <f>IF(OR(P2357="",N(P2357)&lt;=1),"",INDEX($F$6:$F$3005,MATCH(D2357&amp;"|"&amp;(P2357-1),$O$6:$O$3005,0)))</f>
        <v/>
      </c>
      <c r="H2357" s="87">
        <f>IF(G2357="","",MAX(0,G2357-F2357))</f>
        <v/>
      </c>
      <c r="I2357" s="95" t="n"/>
      <c r="J2357" s="87">
        <f>IF(D2357="","",IFERROR(INDEX(Eng_PAR,MATCH(D2357,Eng_Label,0)),""))</f>
        <v/>
      </c>
      <c r="K2357" s="97">
        <f>IF(OR(F2357="",J2357=""),"",F2357-J2357)</f>
        <v/>
      </c>
      <c r="L2357" s="86">
        <f>IF(OR(F2357="",J2357="",N(J2357)=0),"",IF(F2357/J2357&lt;=cfg_Crit,"CRITICAL",IF(F2357/J2357&lt;=cfg_Low,"LOW","OK")))</f>
        <v/>
      </c>
      <c r="M2357" s="98">
        <f>IF(B2357="","",DATE(YEAR(B2357),MONTH(B2357),1))</f>
        <v/>
      </c>
      <c r="N2357" s="86">
        <f>IF(OR(B2357="",D2357=""),"","CNT-"&amp;TEXT(ROW()-5,"00000"))</f>
        <v/>
      </c>
      <c r="O2357" s="86">
        <f>IF(P2357="","",D2357&amp;"|"&amp;P2357)</f>
        <v/>
      </c>
      <c r="P2357" s="86">
        <f>IF(OR(D2357="",F2357=""),"",COUNTIFS($D$6:D2357,D2357,$F$6:F2357,"&lt;&gt;"))</f>
        <v/>
      </c>
    </row>
    <row r="2358" ht="20" customHeight="1">
      <c r="B2358" s="93" t="n"/>
      <c r="C2358" s="94">
        <f>IF(B2358="","",WEEKNUM(B2358,21))</f>
        <v/>
      </c>
      <c r="D2358" s="95" t="n"/>
      <c r="E2358" s="86">
        <f>IF(D2358="","",IFERROR(INDEX(Eng_Item,MATCH(D2358,Eng_Label,0)),"not in list"))</f>
        <v/>
      </c>
      <c r="F2358" s="96" t="n"/>
      <c r="G2358" s="87">
        <f>IF(OR(P2358="",N(P2358)&lt;=1),"",INDEX($F$6:$F$3005,MATCH(D2358&amp;"|"&amp;(P2358-1),$O$6:$O$3005,0)))</f>
        <v/>
      </c>
      <c r="H2358" s="87">
        <f>IF(G2358="","",MAX(0,G2358-F2358))</f>
        <v/>
      </c>
      <c r="I2358" s="95" t="n"/>
      <c r="J2358" s="87">
        <f>IF(D2358="","",IFERROR(INDEX(Eng_PAR,MATCH(D2358,Eng_Label,0)),""))</f>
        <v/>
      </c>
      <c r="K2358" s="97">
        <f>IF(OR(F2358="",J2358=""),"",F2358-J2358)</f>
        <v/>
      </c>
      <c r="L2358" s="86">
        <f>IF(OR(F2358="",J2358="",N(J2358)=0),"",IF(F2358/J2358&lt;=cfg_Crit,"CRITICAL",IF(F2358/J2358&lt;=cfg_Low,"LOW","OK")))</f>
        <v/>
      </c>
      <c r="M2358" s="98">
        <f>IF(B2358="","",DATE(YEAR(B2358),MONTH(B2358),1))</f>
        <v/>
      </c>
      <c r="N2358" s="86">
        <f>IF(OR(B2358="",D2358=""),"","CNT-"&amp;TEXT(ROW()-5,"00000"))</f>
        <v/>
      </c>
      <c r="O2358" s="86">
        <f>IF(P2358="","",D2358&amp;"|"&amp;P2358)</f>
        <v/>
      </c>
      <c r="P2358" s="86">
        <f>IF(OR(D2358="",F2358=""),"",COUNTIFS($D$6:D2358,D2358,$F$6:F2358,"&lt;&gt;"))</f>
        <v/>
      </c>
    </row>
    <row r="2359" ht="20" customHeight="1">
      <c r="B2359" s="93" t="n"/>
      <c r="C2359" s="94">
        <f>IF(B2359="","",WEEKNUM(B2359,21))</f>
        <v/>
      </c>
      <c r="D2359" s="95" t="n"/>
      <c r="E2359" s="86">
        <f>IF(D2359="","",IFERROR(INDEX(Eng_Item,MATCH(D2359,Eng_Label,0)),"not in list"))</f>
        <v/>
      </c>
      <c r="F2359" s="96" t="n"/>
      <c r="G2359" s="87">
        <f>IF(OR(P2359="",N(P2359)&lt;=1),"",INDEX($F$6:$F$3005,MATCH(D2359&amp;"|"&amp;(P2359-1),$O$6:$O$3005,0)))</f>
        <v/>
      </c>
      <c r="H2359" s="87">
        <f>IF(G2359="","",MAX(0,G2359-F2359))</f>
        <v/>
      </c>
      <c r="I2359" s="95" t="n"/>
      <c r="J2359" s="87">
        <f>IF(D2359="","",IFERROR(INDEX(Eng_PAR,MATCH(D2359,Eng_Label,0)),""))</f>
        <v/>
      </c>
      <c r="K2359" s="97">
        <f>IF(OR(F2359="",J2359=""),"",F2359-J2359)</f>
        <v/>
      </c>
      <c r="L2359" s="86">
        <f>IF(OR(F2359="",J2359="",N(J2359)=0),"",IF(F2359/J2359&lt;=cfg_Crit,"CRITICAL",IF(F2359/J2359&lt;=cfg_Low,"LOW","OK")))</f>
        <v/>
      </c>
      <c r="M2359" s="98">
        <f>IF(B2359="","",DATE(YEAR(B2359),MONTH(B2359),1))</f>
        <v/>
      </c>
      <c r="N2359" s="86">
        <f>IF(OR(B2359="",D2359=""),"","CNT-"&amp;TEXT(ROW()-5,"00000"))</f>
        <v/>
      </c>
      <c r="O2359" s="86">
        <f>IF(P2359="","",D2359&amp;"|"&amp;P2359)</f>
        <v/>
      </c>
      <c r="P2359" s="86">
        <f>IF(OR(D2359="",F2359=""),"",COUNTIFS($D$6:D2359,D2359,$F$6:F2359,"&lt;&gt;"))</f>
        <v/>
      </c>
    </row>
    <row r="2360" ht="20" customHeight="1">
      <c r="B2360" s="93" t="n"/>
      <c r="C2360" s="94">
        <f>IF(B2360="","",WEEKNUM(B2360,21))</f>
        <v/>
      </c>
      <c r="D2360" s="95" t="n"/>
      <c r="E2360" s="86">
        <f>IF(D2360="","",IFERROR(INDEX(Eng_Item,MATCH(D2360,Eng_Label,0)),"not in list"))</f>
        <v/>
      </c>
      <c r="F2360" s="96" t="n"/>
      <c r="G2360" s="87">
        <f>IF(OR(P2360="",N(P2360)&lt;=1),"",INDEX($F$6:$F$3005,MATCH(D2360&amp;"|"&amp;(P2360-1),$O$6:$O$3005,0)))</f>
        <v/>
      </c>
      <c r="H2360" s="87">
        <f>IF(G2360="","",MAX(0,G2360-F2360))</f>
        <v/>
      </c>
      <c r="I2360" s="95" t="n"/>
      <c r="J2360" s="87">
        <f>IF(D2360="","",IFERROR(INDEX(Eng_PAR,MATCH(D2360,Eng_Label,0)),""))</f>
        <v/>
      </c>
      <c r="K2360" s="97">
        <f>IF(OR(F2360="",J2360=""),"",F2360-J2360)</f>
        <v/>
      </c>
      <c r="L2360" s="86">
        <f>IF(OR(F2360="",J2360="",N(J2360)=0),"",IF(F2360/J2360&lt;=cfg_Crit,"CRITICAL",IF(F2360/J2360&lt;=cfg_Low,"LOW","OK")))</f>
        <v/>
      </c>
      <c r="M2360" s="98">
        <f>IF(B2360="","",DATE(YEAR(B2360),MONTH(B2360),1))</f>
        <v/>
      </c>
      <c r="N2360" s="86">
        <f>IF(OR(B2360="",D2360=""),"","CNT-"&amp;TEXT(ROW()-5,"00000"))</f>
        <v/>
      </c>
      <c r="O2360" s="86">
        <f>IF(P2360="","",D2360&amp;"|"&amp;P2360)</f>
        <v/>
      </c>
      <c r="P2360" s="86">
        <f>IF(OR(D2360="",F2360=""),"",COUNTIFS($D$6:D2360,D2360,$F$6:F2360,"&lt;&gt;"))</f>
        <v/>
      </c>
    </row>
    <row r="2361" ht="20" customHeight="1">
      <c r="B2361" s="93" t="n"/>
      <c r="C2361" s="94">
        <f>IF(B2361="","",WEEKNUM(B2361,21))</f>
        <v/>
      </c>
      <c r="D2361" s="95" t="n"/>
      <c r="E2361" s="86">
        <f>IF(D2361="","",IFERROR(INDEX(Eng_Item,MATCH(D2361,Eng_Label,0)),"not in list"))</f>
        <v/>
      </c>
      <c r="F2361" s="96" t="n"/>
      <c r="G2361" s="87">
        <f>IF(OR(P2361="",N(P2361)&lt;=1),"",INDEX($F$6:$F$3005,MATCH(D2361&amp;"|"&amp;(P2361-1),$O$6:$O$3005,0)))</f>
        <v/>
      </c>
      <c r="H2361" s="87">
        <f>IF(G2361="","",MAX(0,G2361-F2361))</f>
        <v/>
      </c>
      <c r="I2361" s="95" t="n"/>
      <c r="J2361" s="87">
        <f>IF(D2361="","",IFERROR(INDEX(Eng_PAR,MATCH(D2361,Eng_Label,0)),""))</f>
        <v/>
      </c>
      <c r="K2361" s="97">
        <f>IF(OR(F2361="",J2361=""),"",F2361-J2361)</f>
        <v/>
      </c>
      <c r="L2361" s="86">
        <f>IF(OR(F2361="",J2361="",N(J2361)=0),"",IF(F2361/J2361&lt;=cfg_Crit,"CRITICAL",IF(F2361/J2361&lt;=cfg_Low,"LOW","OK")))</f>
        <v/>
      </c>
      <c r="M2361" s="98">
        <f>IF(B2361="","",DATE(YEAR(B2361),MONTH(B2361),1))</f>
        <v/>
      </c>
      <c r="N2361" s="86">
        <f>IF(OR(B2361="",D2361=""),"","CNT-"&amp;TEXT(ROW()-5,"00000"))</f>
        <v/>
      </c>
      <c r="O2361" s="86">
        <f>IF(P2361="","",D2361&amp;"|"&amp;P2361)</f>
        <v/>
      </c>
      <c r="P2361" s="86">
        <f>IF(OR(D2361="",F2361=""),"",COUNTIFS($D$6:D2361,D2361,$F$6:F2361,"&lt;&gt;"))</f>
        <v/>
      </c>
    </row>
    <row r="2362" ht="20" customHeight="1">
      <c r="B2362" s="93" t="n"/>
      <c r="C2362" s="94">
        <f>IF(B2362="","",WEEKNUM(B2362,21))</f>
        <v/>
      </c>
      <c r="D2362" s="95" t="n"/>
      <c r="E2362" s="86">
        <f>IF(D2362="","",IFERROR(INDEX(Eng_Item,MATCH(D2362,Eng_Label,0)),"not in list"))</f>
        <v/>
      </c>
      <c r="F2362" s="96" t="n"/>
      <c r="G2362" s="87">
        <f>IF(OR(P2362="",N(P2362)&lt;=1),"",INDEX($F$6:$F$3005,MATCH(D2362&amp;"|"&amp;(P2362-1),$O$6:$O$3005,0)))</f>
        <v/>
      </c>
      <c r="H2362" s="87">
        <f>IF(G2362="","",MAX(0,G2362-F2362))</f>
        <v/>
      </c>
      <c r="I2362" s="95" t="n"/>
      <c r="J2362" s="87">
        <f>IF(D2362="","",IFERROR(INDEX(Eng_PAR,MATCH(D2362,Eng_Label,0)),""))</f>
        <v/>
      </c>
      <c r="K2362" s="97">
        <f>IF(OR(F2362="",J2362=""),"",F2362-J2362)</f>
        <v/>
      </c>
      <c r="L2362" s="86">
        <f>IF(OR(F2362="",J2362="",N(J2362)=0),"",IF(F2362/J2362&lt;=cfg_Crit,"CRITICAL",IF(F2362/J2362&lt;=cfg_Low,"LOW","OK")))</f>
        <v/>
      </c>
      <c r="M2362" s="98">
        <f>IF(B2362="","",DATE(YEAR(B2362),MONTH(B2362),1))</f>
        <v/>
      </c>
      <c r="N2362" s="86">
        <f>IF(OR(B2362="",D2362=""),"","CNT-"&amp;TEXT(ROW()-5,"00000"))</f>
        <v/>
      </c>
      <c r="O2362" s="86">
        <f>IF(P2362="","",D2362&amp;"|"&amp;P2362)</f>
        <v/>
      </c>
      <c r="P2362" s="86">
        <f>IF(OR(D2362="",F2362=""),"",COUNTIFS($D$6:D2362,D2362,$F$6:F2362,"&lt;&gt;"))</f>
        <v/>
      </c>
    </row>
    <row r="2363" ht="20" customHeight="1">
      <c r="B2363" s="93" t="n"/>
      <c r="C2363" s="94">
        <f>IF(B2363="","",WEEKNUM(B2363,21))</f>
        <v/>
      </c>
      <c r="D2363" s="95" t="n"/>
      <c r="E2363" s="86">
        <f>IF(D2363="","",IFERROR(INDEX(Eng_Item,MATCH(D2363,Eng_Label,0)),"not in list"))</f>
        <v/>
      </c>
      <c r="F2363" s="96" t="n"/>
      <c r="G2363" s="87">
        <f>IF(OR(P2363="",N(P2363)&lt;=1),"",INDEX($F$6:$F$3005,MATCH(D2363&amp;"|"&amp;(P2363-1),$O$6:$O$3005,0)))</f>
        <v/>
      </c>
      <c r="H2363" s="87">
        <f>IF(G2363="","",MAX(0,G2363-F2363))</f>
        <v/>
      </c>
      <c r="I2363" s="95" t="n"/>
      <c r="J2363" s="87">
        <f>IF(D2363="","",IFERROR(INDEX(Eng_PAR,MATCH(D2363,Eng_Label,0)),""))</f>
        <v/>
      </c>
      <c r="K2363" s="97">
        <f>IF(OR(F2363="",J2363=""),"",F2363-J2363)</f>
        <v/>
      </c>
      <c r="L2363" s="86">
        <f>IF(OR(F2363="",J2363="",N(J2363)=0),"",IF(F2363/J2363&lt;=cfg_Crit,"CRITICAL",IF(F2363/J2363&lt;=cfg_Low,"LOW","OK")))</f>
        <v/>
      </c>
      <c r="M2363" s="98">
        <f>IF(B2363="","",DATE(YEAR(B2363),MONTH(B2363),1))</f>
        <v/>
      </c>
      <c r="N2363" s="86">
        <f>IF(OR(B2363="",D2363=""),"","CNT-"&amp;TEXT(ROW()-5,"00000"))</f>
        <v/>
      </c>
      <c r="O2363" s="86">
        <f>IF(P2363="","",D2363&amp;"|"&amp;P2363)</f>
        <v/>
      </c>
      <c r="P2363" s="86">
        <f>IF(OR(D2363="",F2363=""),"",COUNTIFS($D$6:D2363,D2363,$F$6:F2363,"&lt;&gt;"))</f>
        <v/>
      </c>
    </row>
    <row r="2364" ht="20" customHeight="1">
      <c r="B2364" s="93" t="n"/>
      <c r="C2364" s="94">
        <f>IF(B2364="","",WEEKNUM(B2364,21))</f>
        <v/>
      </c>
      <c r="D2364" s="95" t="n"/>
      <c r="E2364" s="86">
        <f>IF(D2364="","",IFERROR(INDEX(Eng_Item,MATCH(D2364,Eng_Label,0)),"not in list"))</f>
        <v/>
      </c>
      <c r="F2364" s="96" t="n"/>
      <c r="G2364" s="87">
        <f>IF(OR(P2364="",N(P2364)&lt;=1),"",INDEX($F$6:$F$3005,MATCH(D2364&amp;"|"&amp;(P2364-1),$O$6:$O$3005,0)))</f>
        <v/>
      </c>
      <c r="H2364" s="87">
        <f>IF(G2364="","",MAX(0,G2364-F2364))</f>
        <v/>
      </c>
      <c r="I2364" s="95" t="n"/>
      <c r="J2364" s="87">
        <f>IF(D2364="","",IFERROR(INDEX(Eng_PAR,MATCH(D2364,Eng_Label,0)),""))</f>
        <v/>
      </c>
      <c r="K2364" s="97">
        <f>IF(OR(F2364="",J2364=""),"",F2364-J2364)</f>
        <v/>
      </c>
      <c r="L2364" s="86">
        <f>IF(OR(F2364="",J2364="",N(J2364)=0),"",IF(F2364/J2364&lt;=cfg_Crit,"CRITICAL",IF(F2364/J2364&lt;=cfg_Low,"LOW","OK")))</f>
        <v/>
      </c>
      <c r="M2364" s="98">
        <f>IF(B2364="","",DATE(YEAR(B2364),MONTH(B2364),1))</f>
        <v/>
      </c>
      <c r="N2364" s="86">
        <f>IF(OR(B2364="",D2364=""),"","CNT-"&amp;TEXT(ROW()-5,"00000"))</f>
        <v/>
      </c>
      <c r="O2364" s="86">
        <f>IF(P2364="","",D2364&amp;"|"&amp;P2364)</f>
        <v/>
      </c>
      <c r="P2364" s="86">
        <f>IF(OR(D2364="",F2364=""),"",COUNTIFS($D$6:D2364,D2364,$F$6:F2364,"&lt;&gt;"))</f>
        <v/>
      </c>
    </row>
    <row r="2365" ht="20" customHeight="1">
      <c r="B2365" s="93" t="n"/>
      <c r="C2365" s="94">
        <f>IF(B2365="","",WEEKNUM(B2365,21))</f>
        <v/>
      </c>
      <c r="D2365" s="95" t="n"/>
      <c r="E2365" s="86">
        <f>IF(D2365="","",IFERROR(INDEX(Eng_Item,MATCH(D2365,Eng_Label,0)),"not in list"))</f>
        <v/>
      </c>
      <c r="F2365" s="96" t="n"/>
      <c r="G2365" s="87">
        <f>IF(OR(P2365="",N(P2365)&lt;=1),"",INDEX($F$6:$F$3005,MATCH(D2365&amp;"|"&amp;(P2365-1),$O$6:$O$3005,0)))</f>
        <v/>
      </c>
      <c r="H2365" s="87">
        <f>IF(G2365="","",MAX(0,G2365-F2365))</f>
        <v/>
      </c>
      <c r="I2365" s="95" t="n"/>
      <c r="J2365" s="87">
        <f>IF(D2365="","",IFERROR(INDEX(Eng_PAR,MATCH(D2365,Eng_Label,0)),""))</f>
        <v/>
      </c>
      <c r="K2365" s="97">
        <f>IF(OR(F2365="",J2365=""),"",F2365-J2365)</f>
        <v/>
      </c>
      <c r="L2365" s="86">
        <f>IF(OR(F2365="",J2365="",N(J2365)=0),"",IF(F2365/J2365&lt;=cfg_Crit,"CRITICAL",IF(F2365/J2365&lt;=cfg_Low,"LOW","OK")))</f>
        <v/>
      </c>
      <c r="M2365" s="98">
        <f>IF(B2365="","",DATE(YEAR(B2365),MONTH(B2365),1))</f>
        <v/>
      </c>
      <c r="N2365" s="86">
        <f>IF(OR(B2365="",D2365=""),"","CNT-"&amp;TEXT(ROW()-5,"00000"))</f>
        <v/>
      </c>
      <c r="O2365" s="86">
        <f>IF(P2365="","",D2365&amp;"|"&amp;P2365)</f>
        <v/>
      </c>
      <c r="P2365" s="86">
        <f>IF(OR(D2365="",F2365=""),"",COUNTIFS($D$6:D2365,D2365,$F$6:F2365,"&lt;&gt;"))</f>
        <v/>
      </c>
    </row>
    <row r="2366" ht="20" customHeight="1">
      <c r="B2366" s="93" t="n"/>
      <c r="C2366" s="94">
        <f>IF(B2366="","",WEEKNUM(B2366,21))</f>
        <v/>
      </c>
      <c r="D2366" s="95" t="n"/>
      <c r="E2366" s="86">
        <f>IF(D2366="","",IFERROR(INDEX(Eng_Item,MATCH(D2366,Eng_Label,0)),"not in list"))</f>
        <v/>
      </c>
      <c r="F2366" s="96" t="n"/>
      <c r="G2366" s="87">
        <f>IF(OR(P2366="",N(P2366)&lt;=1),"",INDEX($F$6:$F$3005,MATCH(D2366&amp;"|"&amp;(P2366-1),$O$6:$O$3005,0)))</f>
        <v/>
      </c>
      <c r="H2366" s="87">
        <f>IF(G2366="","",MAX(0,G2366-F2366))</f>
        <v/>
      </c>
      <c r="I2366" s="95" t="n"/>
      <c r="J2366" s="87">
        <f>IF(D2366="","",IFERROR(INDEX(Eng_PAR,MATCH(D2366,Eng_Label,0)),""))</f>
        <v/>
      </c>
      <c r="K2366" s="97">
        <f>IF(OR(F2366="",J2366=""),"",F2366-J2366)</f>
        <v/>
      </c>
      <c r="L2366" s="86">
        <f>IF(OR(F2366="",J2366="",N(J2366)=0),"",IF(F2366/J2366&lt;=cfg_Crit,"CRITICAL",IF(F2366/J2366&lt;=cfg_Low,"LOW","OK")))</f>
        <v/>
      </c>
      <c r="M2366" s="98">
        <f>IF(B2366="","",DATE(YEAR(B2366),MONTH(B2366),1))</f>
        <v/>
      </c>
      <c r="N2366" s="86">
        <f>IF(OR(B2366="",D2366=""),"","CNT-"&amp;TEXT(ROW()-5,"00000"))</f>
        <v/>
      </c>
      <c r="O2366" s="86">
        <f>IF(P2366="","",D2366&amp;"|"&amp;P2366)</f>
        <v/>
      </c>
      <c r="P2366" s="86">
        <f>IF(OR(D2366="",F2366=""),"",COUNTIFS($D$6:D2366,D2366,$F$6:F2366,"&lt;&gt;"))</f>
        <v/>
      </c>
    </row>
    <row r="2367" ht="20" customHeight="1">
      <c r="B2367" s="93" t="n"/>
      <c r="C2367" s="94">
        <f>IF(B2367="","",WEEKNUM(B2367,21))</f>
        <v/>
      </c>
      <c r="D2367" s="95" t="n"/>
      <c r="E2367" s="86">
        <f>IF(D2367="","",IFERROR(INDEX(Eng_Item,MATCH(D2367,Eng_Label,0)),"not in list"))</f>
        <v/>
      </c>
      <c r="F2367" s="96" t="n"/>
      <c r="G2367" s="87">
        <f>IF(OR(P2367="",N(P2367)&lt;=1),"",INDEX($F$6:$F$3005,MATCH(D2367&amp;"|"&amp;(P2367-1),$O$6:$O$3005,0)))</f>
        <v/>
      </c>
      <c r="H2367" s="87">
        <f>IF(G2367="","",MAX(0,G2367-F2367))</f>
        <v/>
      </c>
      <c r="I2367" s="95" t="n"/>
      <c r="J2367" s="87">
        <f>IF(D2367="","",IFERROR(INDEX(Eng_PAR,MATCH(D2367,Eng_Label,0)),""))</f>
        <v/>
      </c>
      <c r="K2367" s="97">
        <f>IF(OR(F2367="",J2367=""),"",F2367-J2367)</f>
        <v/>
      </c>
      <c r="L2367" s="86">
        <f>IF(OR(F2367="",J2367="",N(J2367)=0),"",IF(F2367/J2367&lt;=cfg_Crit,"CRITICAL",IF(F2367/J2367&lt;=cfg_Low,"LOW","OK")))</f>
        <v/>
      </c>
      <c r="M2367" s="98">
        <f>IF(B2367="","",DATE(YEAR(B2367),MONTH(B2367),1))</f>
        <v/>
      </c>
      <c r="N2367" s="86">
        <f>IF(OR(B2367="",D2367=""),"","CNT-"&amp;TEXT(ROW()-5,"00000"))</f>
        <v/>
      </c>
      <c r="O2367" s="86">
        <f>IF(P2367="","",D2367&amp;"|"&amp;P2367)</f>
        <v/>
      </c>
      <c r="P2367" s="86">
        <f>IF(OR(D2367="",F2367=""),"",COUNTIFS($D$6:D2367,D2367,$F$6:F2367,"&lt;&gt;"))</f>
        <v/>
      </c>
    </row>
    <row r="2368" ht="20" customHeight="1">
      <c r="B2368" s="93" t="n"/>
      <c r="C2368" s="94">
        <f>IF(B2368="","",WEEKNUM(B2368,21))</f>
        <v/>
      </c>
      <c r="D2368" s="95" t="n"/>
      <c r="E2368" s="86">
        <f>IF(D2368="","",IFERROR(INDEX(Eng_Item,MATCH(D2368,Eng_Label,0)),"not in list"))</f>
        <v/>
      </c>
      <c r="F2368" s="96" t="n"/>
      <c r="G2368" s="87">
        <f>IF(OR(P2368="",N(P2368)&lt;=1),"",INDEX($F$6:$F$3005,MATCH(D2368&amp;"|"&amp;(P2368-1),$O$6:$O$3005,0)))</f>
        <v/>
      </c>
      <c r="H2368" s="87">
        <f>IF(G2368="","",MAX(0,G2368-F2368))</f>
        <v/>
      </c>
      <c r="I2368" s="95" t="n"/>
      <c r="J2368" s="87">
        <f>IF(D2368="","",IFERROR(INDEX(Eng_PAR,MATCH(D2368,Eng_Label,0)),""))</f>
        <v/>
      </c>
      <c r="K2368" s="97">
        <f>IF(OR(F2368="",J2368=""),"",F2368-J2368)</f>
        <v/>
      </c>
      <c r="L2368" s="86">
        <f>IF(OR(F2368="",J2368="",N(J2368)=0),"",IF(F2368/J2368&lt;=cfg_Crit,"CRITICAL",IF(F2368/J2368&lt;=cfg_Low,"LOW","OK")))</f>
        <v/>
      </c>
      <c r="M2368" s="98">
        <f>IF(B2368="","",DATE(YEAR(B2368),MONTH(B2368),1))</f>
        <v/>
      </c>
      <c r="N2368" s="86">
        <f>IF(OR(B2368="",D2368=""),"","CNT-"&amp;TEXT(ROW()-5,"00000"))</f>
        <v/>
      </c>
      <c r="O2368" s="86">
        <f>IF(P2368="","",D2368&amp;"|"&amp;P2368)</f>
        <v/>
      </c>
      <c r="P2368" s="86">
        <f>IF(OR(D2368="",F2368=""),"",COUNTIFS($D$6:D2368,D2368,$F$6:F2368,"&lt;&gt;"))</f>
        <v/>
      </c>
    </row>
    <row r="2369" ht="20" customHeight="1">
      <c r="B2369" s="93" t="n"/>
      <c r="C2369" s="94">
        <f>IF(B2369="","",WEEKNUM(B2369,21))</f>
        <v/>
      </c>
      <c r="D2369" s="95" t="n"/>
      <c r="E2369" s="86">
        <f>IF(D2369="","",IFERROR(INDEX(Eng_Item,MATCH(D2369,Eng_Label,0)),"not in list"))</f>
        <v/>
      </c>
      <c r="F2369" s="96" t="n"/>
      <c r="G2369" s="87">
        <f>IF(OR(P2369="",N(P2369)&lt;=1),"",INDEX($F$6:$F$3005,MATCH(D2369&amp;"|"&amp;(P2369-1),$O$6:$O$3005,0)))</f>
        <v/>
      </c>
      <c r="H2369" s="87">
        <f>IF(G2369="","",MAX(0,G2369-F2369))</f>
        <v/>
      </c>
      <c r="I2369" s="95" t="n"/>
      <c r="J2369" s="87">
        <f>IF(D2369="","",IFERROR(INDEX(Eng_PAR,MATCH(D2369,Eng_Label,0)),""))</f>
        <v/>
      </c>
      <c r="K2369" s="97">
        <f>IF(OR(F2369="",J2369=""),"",F2369-J2369)</f>
        <v/>
      </c>
      <c r="L2369" s="86">
        <f>IF(OR(F2369="",J2369="",N(J2369)=0),"",IF(F2369/J2369&lt;=cfg_Crit,"CRITICAL",IF(F2369/J2369&lt;=cfg_Low,"LOW","OK")))</f>
        <v/>
      </c>
      <c r="M2369" s="98">
        <f>IF(B2369="","",DATE(YEAR(B2369),MONTH(B2369),1))</f>
        <v/>
      </c>
      <c r="N2369" s="86">
        <f>IF(OR(B2369="",D2369=""),"","CNT-"&amp;TEXT(ROW()-5,"00000"))</f>
        <v/>
      </c>
      <c r="O2369" s="86">
        <f>IF(P2369="","",D2369&amp;"|"&amp;P2369)</f>
        <v/>
      </c>
      <c r="P2369" s="86">
        <f>IF(OR(D2369="",F2369=""),"",COUNTIFS($D$6:D2369,D2369,$F$6:F2369,"&lt;&gt;"))</f>
        <v/>
      </c>
    </row>
    <row r="2370" ht="20" customHeight="1">
      <c r="B2370" s="93" t="n"/>
      <c r="C2370" s="94">
        <f>IF(B2370="","",WEEKNUM(B2370,21))</f>
        <v/>
      </c>
      <c r="D2370" s="95" t="n"/>
      <c r="E2370" s="86">
        <f>IF(D2370="","",IFERROR(INDEX(Eng_Item,MATCH(D2370,Eng_Label,0)),"not in list"))</f>
        <v/>
      </c>
      <c r="F2370" s="96" t="n"/>
      <c r="G2370" s="87">
        <f>IF(OR(P2370="",N(P2370)&lt;=1),"",INDEX($F$6:$F$3005,MATCH(D2370&amp;"|"&amp;(P2370-1),$O$6:$O$3005,0)))</f>
        <v/>
      </c>
      <c r="H2370" s="87">
        <f>IF(G2370="","",MAX(0,G2370-F2370))</f>
        <v/>
      </c>
      <c r="I2370" s="95" t="n"/>
      <c r="J2370" s="87">
        <f>IF(D2370="","",IFERROR(INDEX(Eng_PAR,MATCH(D2370,Eng_Label,0)),""))</f>
        <v/>
      </c>
      <c r="K2370" s="97">
        <f>IF(OR(F2370="",J2370=""),"",F2370-J2370)</f>
        <v/>
      </c>
      <c r="L2370" s="86">
        <f>IF(OR(F2370="",J2370="",N(J2370)=0),"",IF(F2370/J2370&lt;=cfg_Crit,"CRITICAL",IF(F2370/J2370&lt;=cfg_Low,"LOW","OK")))</f>
        <v/>
      </c>
      <c r="M2370" s="98">
        <f>IF(B2370="","",DATE(YEAR(B2370),MONTH(B2370),1))</f>
        <v/>
      </c>
      <c r="N2370" s="86">
        <f>IF(OR(B2370="",D2370=""),"","CNT-"&amp;TEXT(ROW()-5,"00000"))</f>
        <v/>
      </c>
      <c r="O2370" s="86">
        <f>IF(P2370="","",D2370&amp;"|"&amp;P2370)</f>
        <v/>
      </c>
      <c r="P2370" s="86">
        <f>IF(OR(D2370="",F2370=""),"",COUNTIFS($D$6:D2370,D2370,$F$6:F2370,"&lt;&gt;"))</f>
        <v/>
      </c>
    </row>
    <row r="2371" ht="20" customHeight="1">
      <c r="B2371" s="93" t="n"/>
      <c r="C2371" s="94">
        <f>IF(B2371="","",WEEKNUM(B2371,21))</f>
        <v/>
      </c>
      <c r="D2371" s="95" t="n"/>
      <c r="E2371" s="86">
        <f>IF(D2371="","",IFERROR(INDEX(Eng_Item,MATCH(D2371,Eng_Label,0)),"not in list"))</f>
        <v/>
      </c>
      <c r="F2371" s="96" t="n"/>
      <c r="G2371" s="87">
        <f>IF(OR(P2371="",N(P2371)&lt;=1),"",INDEX($F$6:$F$3005,MATCH(D2371&amp;"|"&amp;(P2371-1),$O$6:$O$3005,0)))</f>
        <v/>
      </c>
      <c r="H2371" s="87">
        <f>IF(G2371="","",MAX(0,G2371-F2371))</f>
        <v/>
      </c>
      <c r="I2371" s="95" t="n"/>
      <c r="J2371" s="87">
        <f>IF(D2371="","",IFERROR(INDEX(Eng_PAR,MATCH(D2371,Eng_Label,0)),""))</f>
        <v/>
      </c>
      <c r="K2371" s="97">
        <f>IF(OR(F2371="",J2371=""),"",F2371-J2371)</f>
        <v/>
      </c>
      <c r="L2371" s="86">
        <f>IF(OR(F2371="",J2371="",N(J2371)=0),"",IF(F2371/J2371&lt;=cfg_Crit,"CRITICAL",IF(F2371/J2371&lt;=cfg_Low,"LOW","OK")))</f>
        <v/>
      </c>
      <c r="M2371" s="98">
        <f>IF(B2371="","",DATE(YEAR(B2371),MONTH(B2371),1))</f>
        <v/>
      </c>
      <c r="N2371" s="86">
        <f>IF(OR(B2371="",D2371=""),"","CNT-"&amp;TEXT(ROW()-5,"00000"))</f>
        <v/>
      </c>
      <c r="O2371" s="86">
        <f>IF(P2371="","",D2371&amp;"|"&amp;P2371)</f>
        <v/>
      </c>
      <c r="P2371" s="86">
        <f>IF(OR(D2371="",F2371=""),"",COUNTIFS($D$6:D2371,D2371,$F$6:F2371,"&lt;&gt;"))</f>
        <v/>
      </c>
    </row>
    <row r="2372" ht="20" customHeight="1">
      <c r="B2372" s="93" t="n"/>
      <c r="C2372" s="94">
        <f>IF(B2372="","",WEEKNUM(B2372,21))</f>
        <v/>
      </c>
      <c r="D2372" s="95" t="n"/>
      <c r="E2372" s="86">
        <f>IF(D2372="","",IFERROR(INDEX(Eng_Item,MATCH(D2372,Eng_Label,0)),"not in list"))</f>
        <v/>
      </c>
      <c r="F2372" s="96" t="n"/>
      <c r="G2372" s="87">
        <f>IF(OR(P2372="",N(P2372)&lt;=1),"",INDEX($F$6:$F$3005,MATCH(D2372&amp;"|"&amp;(P2372-1),$O$6:$O$3005,0)))</f>
        <v/>
      </c>
      <c r="H2372" s="87">
        <f>IF(G2372="","",MAX(0,G2372-F2372))</f>
        <v/>
      </c>
      <c r="I2372" s="95" t="n"/>
      <c r="J2372" s="87">
        <f>IF(D2372="","",IFERROR(INDEX(Eng_PAR,MATCH(D2372,Eng_Label,0)),""))</f>
        <v/>
      </c>
      <c r="K2372" s="97">
        <f>IF(OR(F2372="",J2372=""),"",F2372-J2372)</f>
        <v/>
      </c>
      <c r="L2372" s="86">
        <f>IF(OR(F2372="",J2372="",N(J2372)=0),"",IF(F2372/J2372&lt;=cfg_Crit,"CRITICAL",IF(F2372/J2372&lt;=cfg_Low,"LOW","OK")))</f>
        <v/>
      </c>
      <c r="M2372" s="98">
        <f>IF(B2372="","",DATE(YEAR(B2372),MONTH(B2372),1))</f>
        <v/>
      </c>
      <c r="N2372" s="86">
        <f>IF(OR(B2372="",D2372=""),"","CNT-"&amp;TEXT(ROW()-5,"00000"))</f>
        <v/>
      </c>
      <c r="O2372" s="86">
        <f>IF(P2372="","",D2372&amp;"|"&amp;P2372)</f>
        <v/>
      </c>
      <c r="P2372" s="86">
        <f>IF(OR(D2372="",F2372=""),"",COUNTIFS($D$6:D2372,D2372,$F$6:F2372,"&lt;&gt;"))</f>
        <v/>
      </c>
    </row>
    <row r="2373" ht="20" customHeight="1">
      <c r="B2373" s="93" t="n"/>
      <c r="C2373" s="94">
        <f>IF(B2373="","",WEEKNUM(B2373,21))</f>
        <v/>
      </c>
      <c r="D2373" s="95" t="n"/>
      <c r="E2373" s="86">
        <f>IF(D2373="","",IFERROR(INDEX(Eng_Item,MATCH(D2373,Eng_Label,0)),"not in list"))</f>
        <v/>
      </c>
      <c r="F2373" s="96" t="n"/>
      <c r="G2373" s="87">
        <f>IF(OR(P2373="",N(P2373)&lt;=1),"",INDEX($F$6:$F$3005,MATCH(D2373&amp;"|"&amp;(P2373-1),$O$6:$O$3005,0)))</f>
        <v/>
      </c>
      <c r="H2373" s="87">
        <f>IF(G2373="","",MAX(0,G2373-F2373))</f>
        <v/>
      </c>
      <c r="I2373" s="95" t="n"/>
      <c r="J2373" s="87">
        <f>IF(D2373="","",IFERROR(INDEX(Eng_PAR,MATCH(D2373,Eng_Label,0)),""))</f>
        <v/>
      </c>
      <c r="K2373" s="97">
        <f>IF(OR(F2373="",J2373=""),"",F2373-J2373)</f>
        <v/>
      </c>
      <c r="L2373" s="86">
        <f>IF(OR(F2373="",J2373="",N(J2373)=0),"",IF(F2373/J2373&lt;=cfg_Crit,"CRITICAL",IF(F2373/J2373&lt;=cfg_Low,"LOW","OK")))</f>
        <v/>
      </c>
      <c r="M2373" s="98">
        <f>IF(B2373="","",DATE(YEAR(B2373),MONTH(B2373),1))</f>
        <v/>
      </c>
      <c r="N2373" s="86">
        <f>IF(OR(B2373="",D2373=""),"","CNT-"&amp;TEXT(ROW()-5,"00000"))</f>
        <v/>
      </c>
      <c r="O2373" s="86">
        <f>IF(P2373="","",D2373&amp;"|"&amp;P2373)</f>
        <v/>
      </c>
      <c r="P2373" s="86">
        <f>IF(OR(D2373="",F2373=""),"",COUNTIFS($D$6:D2373,D2373,$F$6:F2373,"&lt;&gt;"))</f>
        <v/>
      </c>
    </row>
    <row r="2374" ht="20" customHeight="1">
      <c r="B2374" s="93" t="n"/>
      <c r="C2374" s="94">
        <f>IF(B2374="","",WEEKNUM(B2374,21))</f>
        <v/>
      </c>
      <c r="D2374" s="95" t="n"/>
      <c r="E2374" s="86">
        <f>IF(D2374="","",IFERROR(INDEX(Eng_Item,MATCH(D2374,Eng_Label,0)),"not in list"))</f>
        <v/>
      </c>
      <c r="F2374" s="96" t="n"/>
      <c r="G2374" s="87">
        <f>IF(OR(P2374="",N(P2374)&lt;=1),"",INDEX($F$6:$F$3005,MATCH(D2374&amp;"|"&amp;(P2374-1),$O$6:$O$3005,0)))</f>
        <v/>
      </c>
      <c r="H2374" s="87">
        <f>IF(G2374="","",MAX(0,G2374-F2374))</f>
        <v/>
      </c>
      <c r="I2374" s="95" t="n"/>
      <c r="J2374" s="87">
        <f>IF(D2374="","",IFERROR(INDEX(Eng_PAR,MATCH(D2374,Eng_Label,0)),""))</f>
        <v/>
      </c>
      <c r="K2374" s="97">
        <f>IF(OR(F2374="",J2374=""),"",F2374-J2374)</f>
        <v/>
      </c>
      <c r="L2374" s="86">
        <f>IF(OR(F2374="",J2374="",N(J2374)=0),"",IF(F2374/J2374&lt;=cfg_Crit,"CRITICAL",IF(F2374/J2374&lt;=cfg_Low,"LOW","OK")))</f>
        <v/>
      </c>
      <c r="M2374" s="98">
        <f>IF(B2374="","",DATE(YEAR(B2374),MONTH(B2374),1))</f>
        <v/>
      </c>
      <c r="N2374" s="86">
        <f>IF(OR(B2374="",D2374=""),"","CNT-"&amp;TEXT(ROW()-5,"00000"))</f>
        <v/>
      </c>
      <c r="O2374" s="86">
        <f>IF(P2374="","",D2374&amp;"|"&amp;P2374)</f>
        <v/>
      </c>
      <c r="P2374" s="86">
        <f>IF(OR(D2374="",F2374=""),"",COUNTIFS($D$6:D2374,D2374,$F$6:F2374,"&lt;&gt;"))</f>
        <v/>
      </c>
    </row>
    <row r="2375" ht="20" customHeight="1">
      <c r="B2375" s="93" t="n"/>
      <c r="C2375" s="94">
        <f>IF(B2375="","",WEEKNUM(B2375,21))</f>
        <v/>
      </c>
      <c r="D2375" s="95" t="n"/>
      <c r="E2375" s="86">
        <f>IF(D2375="","",IFERROR(INDEX(Eng_Item,MATCH(D2375,Eng_Label,0)),"not in list"))</f>
        <v/>
      </c>
      <c r="F2375" s="96" t="n"/>
      <c r="G2375" s="87">
        <f>IF(OR(P2375="",N(P2375)&lt;=1),"",INDEX($F$6:$F$3005,MATCH(D2375&amp;"|"&amp;(P2375-1),$O$6:$O$3005,0)))</f>
        <v/>
      </c>
      <c r="H2375" s="87">
        <f>IF(G2375="","",MAX(0,G2375-F2375))</f>
        <v/>
      </c>
      <c r="I2375" s="95" t="n"/>
      <c r="J2375" s="87">
        <f>IF(D2375="","",IFERROR(INDEX(Eng_PAR,MATCH(D2375,Eng_Label,0)),""))</f>
        <v/>
      </c>
      <c r="K2375" s="97">
        <f>IF(OR(F2375="",J2375=""),"",F2375-J2375)</f>
        <v/>
      </c>
      <c r="L2375" s="86">
        <f>IF(OR(F2375="",J2375="",N(J2375)=0),"",IF(F2375/J2375&lt;=cfg_Crit,"CRITICAL",IF(F2375/J2375&lt;=cfg_Low,"LOW","OK")))</f>
        <v/>
      </c>
      <c r="M2375" s="98">
        <f>IF(B2375="","",DATE(YEAR(B2375),MONTH(B2375),1))</f>
        <v/>
      </c>
      <c r="N2375" s="86">
        <f>IF(OR(B2375="",D2375=""),"","CNT-"&amp;TEXT(ROW()-5,"00000"))</f>
        <v/>
      </c>
      <c r="O2375" s="86">
        <f>IF(P2375="","",D2375&amp;"|"&amp;P2375)</f>
        <v/>
      </c>
      <c r="P2375" s="86">
        <f>IF(OR(D2375="",F2375=""),"",COUNTIFS($D$6:D2375,D2375,$F$6:F2375,"&lt;&gt;"))</f>
        <v/>
      </c>
    </row>
    <row r="2376" ht="20" customHeight="1">
      <c r="B2376" s="93" t="n"/>
      <c r="C2376" s="94">
        <f>IF(B2376="","",WEEKNUM(B2376,21))</f>
        <v/>
      </c>
      <c r="D2376" s="95" t="n"/>
      <c r="E2376" s="86">
        <f>IF(D2376="","",IFERROR(INDEX(Eng_Item,MATCH(D2376,Eng_Label,0)),"not in list"))</f>
        <v/>
      </c>
      <c r="F2376" s="96" t="n"/>
      <c r="G2376" s="87">
        <f>IF(OR(P2376="",N(P2376)&lt;=1),"",INDEX($F$6:$F$3005,MATCH(D2376&amp;"|"&amp;(P2376-1),$O$6:$O$3005,0)))</f>
        <v/>
      </c>
      <c r="H2376" s="87">
        <f>IF(G2376="","",MAX(0,G2376-F2376))</f>
        <v/>
      </c>
      <c r="I2376" s="95" t="n"/>
      <c r="J2376" s="87">
        <f>IF(D2376="","",IFERROR(INDEX(Eng_PAR,MATCH(D2376,Eng_Label,0)),""))</f>
        <v/>
      </c>
      <c r="K2376" s="97">
        <f>IF(OR(F2376="",J2376=""),"",F2376-J2376)</f>
        <v/>
      </c>
      <c r="L2376" s="86">
        <f>IF(OR(F2376="",J2376="",N(J2376)=0),"",IF(F2376/J2376&lt;=cfg_Crit,"CRITICAL",IF(F2376/J2376&lt;=cfg_Low,"LOW","OK")))</f>
        <v/>
      </c>
      <c r="M2376" s="98">
        <f>IF(B2376="","",DATE(YEAR(B2376),MONTH(B2376),1))</f>
        <v/>
      </c>
      <c r="N2376" s="86">
        <f>IF(OR(B2376="",D2376=""),"","CNT-"&amp;TEXT(ROW()-5,"00000"))</f>
        <v/>
      </c>
      <c r="O2376" s="86">
        <f>IF(P2376="","",D2376&amp;"|"&amp;P2376)</f>
        <v/>
      </c>
      <c r="P2376" s="86">
        <f>IF(OR(D2376="",F2376=""),"",COUNTIFS($D$6:D2376,D2376,$F$6:F2376,"&lt;&gt;"))</f>
        <v/>
      </c>
    </row>
    <row r="2377" ht="20" customHeight="1">
      <c r="B2377" s="93" t="n"/>
      <c r="C2377" s="94">
        <f>IF(B2377="","",WEEKNUM(B2377,21))</f>
        <v/>
      </c>
      <c r="D2377" s="95" t="n"/>
      <c r="E2377" s="86">
        <f>IF(D2377="","",IFERROR(INDEX(Eng_Item,MATCH(D2377,Eng_Label,0)),"not in list"))</f>
        <v/>
      </c>
      <c r="F2377" s="96" t="n"/>
      <c r="G2377" s="87">
        <f>IF(OR(P2377="",N(P2377)&lt;=1),"",INDEX($F$6:$F$3005,MATCH(D2377&amp;"|"&amp;(P2377-1),$O$6:$O$3005,0)))</f>
        <v/>
      </c>
      <c r="H2377" s="87">
        <f>IF(G2377="","",MAX(0,G2377-F2377))</f>
        <v/>
      </c>
      <c r="I2377" s="95" t="n"/>
      <c r="J2377" s="87">
        <f>IF(D2377="","",IFERROR(INDEX(Eng_PAR,MATCH(D2377,Eng_Label,0)),""))</f>
        <v/>
      </c>
      <c r="K2377" s="97">
        <f>IF(OR(F2377="",J2377=""),"",F2377-J2377)</f>
        <v/>
      </c>
      <c r="L2377" s="86">
        <f>IF(OR(F2377="",J2377="",N(J2377)=0),"",IF(F2377/J2377&lt;=cfg_Crit,"CRITICAL",IF(F2377/J2377&lt;=cfg_Low,"LOW","OK")))</f>
        <v/>
      </c>
      <c r="M2377" s="98">
        <f>IF(B2377="","",DATE(YEAR(B2377),MONTH(B2377),1))</f>
        <v/>
      </c>
      <c r="N2377" s="86">
        <f>IF(OR(B2377="",D2377=""),"","CNT-"&amp;TEXT(ROW()-5,"00000"))</f>
        <v/>
      </c>
      <c r="O2377" s="86">
        <f>IF(P2377="","",D2377&amp;"|"&amp;P2377)</f>
        <v/>
      </c>
      <c r="P2377" s="86">
        <f>IF(OR(D2377="",F2377=""),"",COUNTIFS($D$6:D2377,D2377,$F$6:F2377,"&lt;&gt;"))</f>
        <v/>
      </c>
    </row>
    <row r="2378" ht="20" customHeight="1">
      <c r="B2378" s="93" t="n"/>
      <c r="C2378" s="94">
        <f>IF(B2378="","",WEEKNUM(B2378,21))</f>
        <v/>
      </c>
      <c r="D2378" s="95" t="n"/>
      <c r="E2378" s="86">
        <f>IF(D2378="","",IFERROR(INDEX(Eng_Item,MATCH(D2378,Eng_Label,0)),"not in list"))</f>
        <v/>
      </c>
      <c r="F2378" s="96" t="n"/>
      <c r="G2378" s="87">
        <f>IF(OR(P2378="",N(P2378)&lt;=1),"",INDEX($F$6:$F$3005,MATCH(D2378&amp;"|"&amp;(P2378-1),$O$6:$O$3005,0)))</f>
        <v/>
      </c>
      <c r="H2378" s="87">
        <f>IF(G2378="","",MAX(0,G2378-F2378))</f>
        <v/>
      </c>
      <c r="I2378" s="95" t="n"/>
      <c r="J2378" s="87">
        <f>IF(D2378="","",IFERROR(INDEX(Eng_PAR,MATCH(D2378,Eng_Label,0)),""))</f>
        <v/>
      </c>
      <c r="K2378" s="97">
        <f>IF(OR(F2378="",J2378=""),"",F2378-J2378)</f>
        <v/>
      </c>
      <c r="L2378" s="86">
        <f>IF(OR(F2378="",J2378="",N(J2378)=0),"",IF(F2378/J2378&lt;=cfg_Crit,"CRITICAL",IF(F2378/J2378&lt;=cfg_Low,"LOW","OK")))</f>
        <v/>
      </c>
      <c r="M2378" s="98">
        <f>IF(B2378="","",DATE(YEAR(B2378),MONTH(B2378),1))</f>
        <v/>
      </c>
      <c r="N2378" s="86">
        <f>IF(OR(B2378="",D2378=""),"","CNT-"&amp;TEXT(ROW()-5,"00000"))</f>
        <v/>
      </c>
      <c r="O2378" s="86">
        <f>IF(P2378="","",D2378&amp;"|"&amp;P2378)</f>
        <v/>
      </c>
      <c r="P2378" s="86">
        <f>IF(OR(D2378="",F2378=""),"",COUNTIFS($D$6:D2378,D2378,$F$6:F2378,"&lt;&gt;"))</f>
        <v/>
      </c>
    </row>
    <row r="2379" ht="20" customHeight="1">
      <c r="B2379" s="93" t="n"/>
      <c r="C2379" s="94">
        <f>IF(B2379="","",WEEKNUM(B2379,21))</f>
        <v/>
      </c>
      <c r="D2379" s="95" t="n"/>
      <c r="E2379" s="86">
        <f>IF(D2379="","",IFERROR(INDEX(Eng_Item,MATCH(D2379,Eng_Label,0)),"not in list"))</f>
        <v/>
      </c>
      <c r="F2379" s="96" t="n"/>
      <c r="G2379" s="87">
        <f>IF(OR(P2379="",N(P2379)&lt;=1),"",INDEX($F$6:$F$3005,MATCH(D2379&amp;"|"&amp;(P2379-1),$O$6:$O$3005,0)))</f>
        <v/>
      </c>
      <c r="H2379" s="87">
        <f>IF(G2379="","",MAX(0,G2379-F2379))</f>
        <v/>
      </c>
      <c r="I2379" s="95" t="n"/>
      <c r="J2379" s="87">
        <f>IF(D2379="","",IFERROR(INDEX(Eng_PAR,MATCH(D2379,Eng_Label,0)),""))</f>
        <v/>
      </c>
      <c r="K2379" s="97">
        <f>IF(OR(F2379="",J2379=""),"",F2379-J2379)</f>
        <v/>
      </c>
      <c r="L2379" s="86">
        <f>IF(OR(F2379="",J2379="",N(J2379)=0),"",IF(F2379/J2379&lt;=cfg_Crit,"CRITICAL",IF(F2379/J2379&lt;=cfg_Low,"LOW","OK")))</f>
        <v/>
      </c>
      <c r="M2379" s="98">
        <f>IF(B2379="","",DATE(YEAR(B2379),MONTH(B2379),1))</f>
        <v/>
      </c>
      <c r="N2379" s="86">
        <f>IF(OR(B2379="",D2379=""),"","CNT-"&amp;TEXT(ROW()-5,"00000"))</f>
        <v/>
      </c>
      <c r="O2379" s="86">
        <f>IF(P2379="","",D2379&amp;"|"&amp;P2379)</f>
        <v/>
      </c>
      <c r="P2379" s="86">
        <f>IF(OR(D2379="",F2379=""),"",COUNTIFS($D$6:D2379,D2379,$F$6:F2379,"&lt;&gt;"))</f>
        <v/>
      </c>
    </row>
    <row r="2380" ht="20" customHeight="1">
      <c r="B2380" s="93" t="n"/>
      <c r="C2380" s="94">
        <f>IF(B2380="","",WEEKNUM(B2380,21))</f>
        <v/>
      </c>
      <c r="D2380" s="95" t="n"/>
      <c r="E2380" s="86">
        <f>IF(D2380="","",IFERROR(INDEX(Eng_Item,MATCH(D2380,Eng_Label,0)),"not in list"))</f>
        <v/>
      </c>
      <c r="F2380" s="96" t="n"/>
      <c r="G2380" s="87">
        <f>IF(OR(P2380="",N(P2380)&lt;=1),"",INDEX($F$6:$F$3005,MATCH(D2380&amp;"|"&amp;(P2380-1),$O$6:$O$3005,0)))</f>
        <v/>
      </c>
      <c r="H2380" s="87">
        <f>IF(G2380="","",MAX(0,G2380-F2380))</f>
        <v/>
      </c>
      <c r="I2380" s="95" t="n"/>
      <c r="J2380" s="87">
        <f>IF(D2380="","",IFERROR(INDEX(Eng_PAR,MATCH(D2380,Eng_Label,0)),""))</f>
        <v/>
      </c>
      <c r="K2380" s="97">
        <f>IF(OR(F2380="",J2380=""),"",F2380-J2380)</f>
        <v/>
      </c>
      <c r="L2380" s="86">
        <f>IF(OR(F2380="",J2380="",N(J2380)=0),"",IF(F2380/J2380&lt;=cfg_Crit,"CRITICAL",IF(F2380/J2380&lt;=cfg_Low,"LOW","OK")))</f>
        <v/>
      </c>
      <c r="M2380" s="98">
        <f>IF(B2380="","",DATE(YEAR(B2380),MONTH(B2380),1))</f>
        <v/>
      </c>
      <c r="N2380" s="86">
        <f>IF(OR(B2380="",D2380=""),"","CNT-"&amp;TEXT(ROW()-5,"00000"))</f>
        <v/>
      </c>
      <c r="O2380" s="86">
        <f>IF(P2380="","",D2380&amp;"|"&amp;P2380)</f>
        <v/>
      </c>
      <c r="P2380" s="86">
        <f>IF(OR(D2380="",F2380=""),"",COUNTIFS($D$6:D2380,D2380,$F$6:F2380,"&lt;&gt;"))</f>
        <v/>
      </c>
    </row>
    <row r="2381" ht="20" customHeight="1">
      <c r="B2381" s="93" t="n"/>
      <c r="C2381" s="94">
        <f>IF(B2381="","",WEEKNUM(B2381,21))</f>
        <v/>
      </c>
      <c r="D2381" s="95" t="n"/>
      <c r="E2381" s="86">
        <f>IF(D2381="","",IFERROR(INDEX(Eng_Item,MATCH(D2381,Eng_Label,0)),"not in list"))</f>
        <v/>
      </c>
      <c r="F2381" s="96" t="n"/>
      <c r="G2381" s="87">
        <f>IF(OR(P2381="",N(P2381)&lt;=1),"",INDEX($F$6:$F$3005,MATCH(D2381&amp;"|"&amp;(P2381-1),$O$6:$O$3005,0)))</f>
        <v/>
      </c>
      <c r="H2381" s="87">
        <f>IF(G2381="","",MAX(0,G2381-F2381))</f>
        <v/>
      </c>
      <c r="I2381" s="95" t="n"/>
      <c r="J2381" s="87">
        <f>IF(D2381="","",IFERROR(INDEX(Eng_PAR,MATCH(D2381,Eng_Label,0)),""))</f>
        <v/>
      </c>
      <c r="K2381" s="97">
        <f>IF(OR(F2381="",J2381=""),"",F2381-J2381)</f>
        <v/>
      </c>
      <c r="L2381" s="86">
        <f>IF(OR(F2381="",J2381="",N(J2381)=0),"",IF(F2381/J2381&lt;=cfg_Crit,"CRITICAL",IF(F2381/J2381&lt;=cfg_Low,"LOW","OK")))</f>
        <v/>
      </c>
      <c r="M2381" s="98">
        <f>IF(B2381="","",DATE(YEAR(B2381),MONTH(B2381),1))</f>
        <v/>
      </c>
      <c r="N2381" s="86">
        <f>IF(OR(B2381="",D2381=""),"","CNT-"&amp;TEXT(ROW()-5,"00000"))</f>
        <v/>
      </c>
      <c r="O2381" s="86">
        <f>IF(P2381="","",D2381&amp;"|"&amp;P2381)</f>
        <v/>
      </c>
      <c r="P2381" s="86">
        <f>IF(OR(D2381="",F2381=""),"",COUNTIFS($D$6:D2381,D2381,$F$6:F2381,"&lt;&gt;"))</f>
        <v/>
      </c>
    </row>
    <row r="2382" ht="20" customHeight="1">
      <c r="B2382" s="93" t="n"/>
      <c r="C2382" s="94">
        <f>IF(B2382="","",WEEKNUM(B2382,21))</f>
        <v/>
      </c>
      <c r="D2382" s="95" t="n"/>
      <c r="E2382" s="86">
        <f>IF(D2382="","",IFERROR(INDEX(Eng_Item,MATCH(D2382,Eng_Label,0)),"not in list"))</f>
        <v/>
      </c>
      <c r="F2382" s="96" t="n"/>
      <c r="G2382" s="87">
        <f>IF(OR(P2382="",N(P2382)&lt;=1),"",INDEX($F$6:$F$3005,MATCH(D2382&amp;"|"&amp;(P2382-1),$O$6:$O$3005,0)))</f>
        <v/>
      </c>
      <c r="H2382" s="87">
        <f>IF(G2382="","",MAX(0,G2382-F2382))</f>
        <v/>
      </c>
      <c r="I2382" s="95" t="n"/>
      <c r="J2382" s="87">
        <f>IF(D2382="","",IFERROR(INDEX(Eng_PAR,MATCH(D2382,Eng_Label,0)),""))</f>
        <v/>
      </c>
      <c r="K2382" s="97">
        <f>IF(OR(F2382="",J2382=""),"",F2382-J2382)</f>
        <v/>
      </c>
      <c r="L2382" s="86">
        <f>IF(OR(F2382="",J2382="",N(J2382)=0),"",IF(F2382/J2382&lt;=cfg_Crit,"CRITICAL",IF(F2382/J2382&lt;=cfg_Low,"LOW","OK")))</f>
        <v/>
      </c>
      <c r="M2382" s="98">
        <f>IF(B2382="","",DATE(YEAR(B2382),MONTH(B2382),1))</f>
        <v/>
      </c>
      <c r="N2382" s="86">
        <f>IF(OR(B2382="",D2382=""),"","CNT-"&amp;TEXT(ROW()-5,"00000"))</f>
        <v/>
      </c>
      <c r="O2382" s="86">
        <f>IF(P2382="","",D2382&amp;"|"&amp;P2382)</f>
        <v/>
      </c>
      <c r="P2382" s="86">
        <f>IF(OR(D2382="",F2382=""),"",COUNTIFS($D$6:D2382,D2382,$F$6:F2382,"&lt;&gt;"))</f>
        <v/>
      </c>
    </row>
    <row r="2383" ht="20" customHeight="1">
      <c r="B2383" s="93" t="n"/>
      <c r="C2383" s="94">
        <f>IF(B2383="","",WEEKNUM(B2383,21))</f>
        <v/>
      </c>
      <c r="D2383" s="95" t="n"/>
      <c r="E2383" s="86">
        <f>IF(D2383="","",IFERROR(INDEX(Eng_Item,MATCH(D2383,Eng_Label,0)),"not in list"))</f>
        <v/>
      </c>
      <c r="F2383" s="96" t="n"/>
      <c r="G2383" s="87">
        <f>IF(OR(P2383="",N(P2383)&lt;=1),"",INDEX($F$6:$F$3005,MATCH(D2383&amp;"|"&amp;(P2383-1),$O$6:$O$3005,0)))</f>
        <v/>
      </c>
      <c r="H2383" s="87">
        <f>IF(G2383="","",MAX(0,G2383-F2383))</f>
        <v/>
      </c>
      <c r="I2383" s="95" t="n"/>
      <c r="J2383" s="87">
        <f>IF(D2383="","",IFERROR(INDEX(Eng_PAR,MATCH(D2383,Eng_Label,0)),""))</f>
        <v/>
      </c>
      <c r="K2383" s="97">
        <f>IF(OR(F2383="",J2383=""),"",F2383-J2383)</f>
        <v/>
      </c>
      <c r="L2383" s="86">
        <f>IF(OR(F2383="",J2383="",N(J2383)=0),"",IF(F2383/J2383&lt;=cfg_Crit,"CRITICAL",IF(F2383/J2383&lt;=cfg_Low,"LOW","OK")))</f>
        <v/>
      </c>
      <c r="M2383" s="98">
        <f>IF(B2383="","",DATE(YEAR(B2383),MONTH(B2383),1))</f>
        <v/>
      </c>
      <c r="N2383" s="86">
        <f>IF(OR(B2383="",D2383=""),"","CNT-"&amp;TEXT(ROW()-5,"00000"))</f>
        <v/>
      </c>
      <c r="O2383" s="86">
        <f>IF(P2383="","",D2383&amp;"|"&amp;P2383)</f>
        <v/>
      </c>
      <c r="P2383" s="86">
        <f>IF(OR(D2383="",F2383=""),"",COUNTIFS($D$6:D2383,D2383,$F$6:F2383,"&lt;&gt;"))</f>
        <v/>
      </c>
    </row>
    <row r="2384" ht="20" customHeight="1">
      <c r="B2384" s="93" t="n"/>
      <c r="C2384" s="94">
        <f>IF(B2384="","",WEEKNUM(B2384,21))</f>
        <v/>
      </c>
      <c r="D2384" s="95" t="n"/>
      <c r="E2384" s="86">
        <f>IF(D2384="","",IFERROR(INDEX(Eng_Item,MATCH(D2384,Eng_Label,0)),"not in list"))</f>
        <v/>
      </c>
      <c r="F2384" s="96" t="n"/>
      <c r="G2384" s="87">
        <f>IF(OR(P2384="",N(P2384)&lt;=1),"",INDEX($F$6:$F$3005,MATCH(D2384&amp;"|"&amp;(P2384-1),$O$6:$O$3005,0)))</f>
        <v/>
      </c>
      <c r="H2384" s="87">
        <f>IF(G2384="","",MAX(0,G2384-F2384))</f>
        <v/>
      </c>
      <c r="I2384" s="95" t="n"/>
      <c r="J2384" s="87">
        <f>IF(D2384="","",IFERROR(INDEX(Eng_PAR,MATCH(D2384,Eng_Label,0)),""))</f>
        <v/>
      </c>
      <c r="K2384" s="97">
        <f>IF(OR(F2384="",J2384=""),"",F2384-J2384)</f>
        <v/>
      </c>
      <c r="L2384" s="86">
        <f>IF(OR(F2384="",J2384="",N(J2384)=0),"",IF(F2384/J2384&lt;=cfg_Crit,"CRITICAL",IF(F2384/J2384&lt;=cfg_Low,"LOW","OK")))</f>
        <v/>
      </c>
      <c r="M2384" s="98">
        <f>IF(B2384="","",DATE(YEAR(B2384),MONTH(B2384),1))</f>
        <v/>
      </c>
      <c r="N2384" s="86">
        <f>IF(OR(B2384="",D2384=""),"","CNT-"&amp;TEXT(ROW()-5,"00000"))</f>
        <v/>
      </c>
      <c r="O2384" s="86">
        <f>IF(P2384="","",D2384&amp;"|"&amp;P2384)</f>
        <v/>
      </c>
      <c r="P2384" s="86">
        <f>IF(OR(D2384="",F2384=""),"",COUNTIFS($D$6:D2384,D2384,$F$6:F2384,"&lt;&gt;"))</f>
        <v/>
      </c>
    </row>
    <row r="2385" ht="20" customHeight="1">
      <c r="B2385" s="93" t="n"/>
      <c r="C2385" s="94">
        <f>IF(B2385="","",WEEKNUM(B2385,21))</f>
        <v/>
      </c>
      <c r="D2385" s="95" t="n"/>
      <c r="E2385" s="86">
        <f>IF(D2385="","",IFERROR(INDEX(Eng_Item,MATCH(D2385,Eng_Label,0)),"not in list"))</f>
        <v/>
      </c>
      <c r="F2385" s="96" t="n"/>
      <c r="G2385" s="87">
        <f>IF(OR(P2385="",N(P2385)&lt;=1),"",INDEX($F$6:$F$3005,MATCH(D2385&amp;"|"&amp;(P2385-1),$O$6:$O$3005,0)))</f>
        <v/>
      </c>
      <c r="H2385" s="87">
        <f>IF(G2385="","",MAX(0,G2385-F2385))</f>
        <v/>
      </c>
      <c r="I2385" s="95" t="n"/>
      <c r="J2385" s="87">
        <f>IF(D2385="","",IFERROR(INDEX(Eng_PAR,MATCH(D2385,Eng_Label,0)),""))</f>
        <v/>
      </c>
      <c r="K2385" s="97">
        <f>IF(OR(F2385="",J2385=""),"",F2385-J2385)</f>
        <v/>
      </c>
      <c r="L2385" s="86">
        <f>IF(OR(F2385="",J2385="",N(J2385)=0),"",IF(F2385/J2385&lt;=cfg_Crit,"CRITICAL",IF(F2385/J2385&lt;=cfg_Low,"LOW","OK")))</f>
        <v/>
      </c>
      <c r="M2385" s="98">
        <f>IF(B2385="","",DATE(YEAR(B2385),MONTH(B2385),1))</f>
        <v/>
      </c>
      <c r="N2385" s="86">
        <f>IF(OR(B2385="",D2385=""),"","CNT-"&amp;TEXT(ROW()-5,"00000"))</f>
        <v/>
      </c>
      <c r="O2385" s="86">
        <f>IF(P2385="","",D2385&amp;"|"&amp;P2385)</f>
        <v/>
      </c>
      <c r="P2385" s="86">
        <f>IF(OR(D2385="",F2385=""),"",COUNTIFS($D$6:D2385,D2385,$F$6:F2385,"&lt;&gt;"))</f>
        <v/>
      </c>
    </row>
    <row r="2386" ht="20" customHeight="1">
      <c r="B2386" s="93" t="n"/>
      <c r="C2386" s="94">
        <f>IF(B2386="","",WEEKNUM(B2386,21))</f>
        <v/>
      </c>
      <c r="D2386" s="95" t="n"/>
      <c r="E2386" s="86">
        <f>IF(D2386="","",IFERROR(INDEX(Eng_Item,MATCH(D2386,Eng_Label,0)),"not in list"))</f>
        <v/>
      </c>
      <c r="F2386" s="96" t="n"/>
      <c r="G2386" s="87">
        <f>IF(OR(P2386="",N(P2386)&lt;=1),"",INDEX($F$6:$F$3005,MATCH(D2386&amp;"|"&amp;(P2386-1),$O$6:$O$3005,0)))</f>
        <v/>
      </c>
      <c r="H2386" s="87">
        <f>IF(G2386="","",MAX(0,G2386-F2386))</f>
        <v/>
      </c>
      <c r="I2386" s="95" t="n"/>
      <c r="J2386" s="87">
        <f>IF(D2386="","",IFERROR(INDEX(Eng_PAR,MATCH(D2386,Eng_Label,0)),""))</f>
        <v/>
      </c>
      <c r="K2386" s="97">
        <f>IF(OR(F2386="",J2386=""),"",F2386-J2386)</f>
        <v/>
      </c>
      <c r="L2386" s="86">
        <f>IF(OR(F2386="",J2386="",N(J2386)=0),"",IF(F2386/J2386&lt;=cfg_Crit,"CRITICAL",IF(F2386/J2386&lt;=cfg_Low,"LOW","OK")))</f>
        <v/>
      </c>
      <c r="M2386" s="98">
        <f>IF(B2386="","",DATE(YEAR(B2386),MONTH(B2386),1))</f>
        <v/>
      </c>
      <c r="N2386" s="86">
        <f>IF(OR(B2386="",D2386=""),"","CNT-"&amp;TEXT(ROW()-5,"00000"))</f>
        <v/>
      </c>
      <c r="O2386" s="86">
        <f>IF(P2386="","",D2386&amp;"|"&amp;P2386)</f>
        <v/>
      </c>
      <c r="P2386" s="86">
        <f>IF(OR(D2386="",F2386=""),"",COUNTIFS($D$6:D2386,D2386,$F$6:F2386,"&lt;&gt;"))</f>
        <v/>
      </c>
    </row>
    <row r="2387" ht="20" customHeight="1">
      <c r="B2387" s="93" t="n"/>
      <c r="C2387" s="94">
        <f>IF(B2387="","",WEEKNUM(B2387,21))</f>
        <v/>
      </c>
      <c r="D2387" s="95" t="n"/>
      <c r="E2387" s="86">
        <f>IF(D2387="","",IFERROR(INDEX(Eng_Item,MATCH(D2387,Eng_Label,0)),"not in list"))</f>
        <v/>
      </c>
      <c r="F2387" s="96" t="n"/>
      <c r="G2387" s="87">
        <f>IF(OR(P2387="",N(P2387)&lt;=1),"",INDEX($F$6:$F$3005,MATCH(D2387&amp;"|"&amp;(P2387-1),$O$6:$O$3005,0)))</f>
        <v/>
      </c>
      <c r="H2387" s="87">
        <f>IF(G2387="","",MAX(0,G2387-F2387))</f>
        <v/>
      </c>
      <c r="I2387" s="95" t="n"/>
      <c r="J2387" s="87">
        <f>IF(D2387="","",IFERROR(INDEX(Eng_PAR,MATCH(D2387,Eng_Label,0)),""))</f>
        <v/>
      </c>
      <c r="K2387" s="97">
        <f>IF(OR(F2387="",J2387=""),"",F2387-J2387)</f>
        <v/>
      </c>
      <c r="L2387" s="86">
        <f>IF(OR(F2387="",J2387="",N(J2387)=0),"",IF(F2387/J2387&lt;=cfg_Crit,"CRITICAL",IF(F2387/J2387&lt;=cfg_Low,"LOW","OK")))</f>
        <v/>
      </c>
      <c r="M2387" s="98">
        <f>IF(B2387="","",DATE(YEAR(B2387),MONTH(B2387),1))</f>
        <v/>
      </c>
      <c r="N2387" s="86">
        <f>IF(OR(B2387="",D2387=""),"","CNT-"&amp;TEXT(ROW()-5,"00000"))</f>
        <v/>
      </c>
      <c r="O2387" s="86">
        <f>IF(P2387="","",D2387&amp;"|"&amp;P2387)</f>
        <v/>
      </c>
      <c r="P2387" s="86">
        <f>IF(OR(D2387="",F2387=""),"",COUNTIFS($D$6:D2387,D2387,$F$6:F2387,"&lt;&gt;"))</f>
        <v/>
      </c>
    </row>
    <row r="2388" ht="20" customHeight="1">
      <c r="B2388" s="93" t="n"/>
      <c r="C2388" s="94">
        <f>IF(B2388="","",WEEKNUM(B2388,21))</f>
        <v/>
      </c>
      <c r="D2388" s="95" t="n"/>
      <c r="E2388" s="86">
        <f>IF(D2388="","",IFERROR(INDEX(Eng_Item,MATCH(D2388,Eng_Label,0)),"not in list"))</f>
        <v/>
      </c>
      <c r="F2388" s="96" t="n"/>
      <c r="G2388" s="87">
        <f>IF(OR(P2388="",N(P2388)&lt;=1),"",INDEX($F$6:$F$3005,MATCH(D2388&amp;"|"&amp;(P2388-1),$O$6:$O$3005,0)))</f>
        <v/>
      </c>
      <c r="H2388" s="87">
        <f>IF(G2388="","",MAX(0,G2388-F2388))</f>
        <v/>
      </c>
      <c r="I2388" s="95" t="n"/>
      <c r="J2388" s="87">
        <f>IF(D2388="","",IFERROR(INDEX(Eng_PAR,MATCH(D2388,Eng_Label,0)),""))</f>
        <v/>
      </c>
      <c r="K2388" s="97">
        <f>IF(OR(F2388="",J2388=""),"",F2388-J2388)</f>
        <v/>
      </c>
      <c r="L2388" s="86">
        <f>IF(OR(F2388="",J2388="",N(J2388)=0),"",IF(F2388/J2388&lt;=cfg_Crit,"CRITICAL",IF(F2388/J2388&lt;=cfg_Low,"LOW","OK")))</f>
        <v/>
      </c>
      <c r="M2388" s="98">
        <f>IF(B2388="","",DATE(YEAR(B2388),MONTH(B2388),1))</f>
        <v/>
      </c>
      <c r="N2388" s="86">
        <f>IF(OR(B2388="",D2388=""),"","CNT-"&amp;TEXT(ROW()-5,"00000"))</f>
        <v/>
      </c>
      <c r="O2388" s="86">
        <f>IF(P2388="","",D2388&amp;"|"&amp;P2388)</f>
        <v/>
      </c>
      <c r="P2388" s="86">
        <f>IF(OR(D2388="",F2388=""),"",COUNTIFS($D$6:D2388,D2388,$F$6:F2388,"&lt;&gt;"))</f>
        <v/>
      </c>
    </row>
    <row r="2389" ht="20" customHeight="1">
      <c r="B2389" s="93" t="n"/>
      <c r="C2389" s="94">
        <f>IF(B2389="","",WEEKNUM(B2389,21))</f>
        <v/>
      </c>
      <c r="D2389" s="95" t="n"/>
      <c r="E2389" s="86">
        <f>IF(D2389="","",IFERROR(INDEX(Eng_Item,MATCH(D2389,Eng_Label,0)),"not in list"))</f>
        <v/>
      </c>
      <c r="F2389" s="96" t="n"/>
      <c r="G2389" s="87">
        <f>IF(OR(P2389="",N(P2389)&lt;=1),"",INDEX($F$6:$F$3005,MATCH(D2389&amp;"|"&amp;(P2389-1),$O$6:$O$3005,0)))</f>
        <v/>
      </c>
      <c r="H2389" s="87">
        <f>IF(G2389="","",MAX(0,G2389-F2389))</f>
        <v/>
      </c>
      <c r="I2389" s="95" t="n"/>
      <c r="J2389" s="87">
        <f>IF(D2389="","",IFERROR(INDEX(Eng_PAR,MATCH(D2389,Eng_Label,0)),""))</f>
        <v/>
      </c>
      <c r="K2389" s="97">
        <f>IF(OR(F2389="",J2389=""),"",F2389-J2389)</f>
        <v/>
      </c>
      <c r="L2389" s="86">
        <f>IF(OR(F2389="",J2389="",N(J2389)=0),"",IF(F2389/J2389&lt;=cfg_Crit,"CRITICAL",IF(F2389/J2389&lt;=cfg_Low,"LOW","OK")))</f>
        <v/>
      </c>
      <c r="M2389" s="98">
        <f>IF(B2389="","",DATE(YEAR(B2389),MONTH(B2389),1))</f>
        <v/>
      </c>
      <c r="N2389" s="86">
        <f>IF(OR(B2389="",D2389=""),"","CNT-"&amp;TEXT(ROW()-5,"00000"))</f>
        <v/>
      </c>
      <c r="O2389" s="86">
        <f>IF(P2389="","",D2389&amp;"|"&amp;P2389)</f>
        <v/>
      </c>
      <c r="P2389" s="86">
        <f>IF(OR(D2389="",F2389=""),"",COUNTIFS($D$6:D2389,D2389,$F$6:F2389,"&lt;&gt;"))</f>
        <v/>
      </c>
    </row>
    <row r="2390" ht="20" customHeight="1">
      <c r="B2390" s="93" t="n"/>
      <c r="C2390" s="94">
        <f>IF(B2390="","",WEEKNUM(B2390,21))</f>
        <v/>
      </c>
      <c r="D2390" s="95" t="n"/>
      <c r="E2390" s="86">
        <f>IF(D2390="","",IFERROR(INDEX(Eng_Item,MATCH(D2390,Eng_Label,0)),"not in list"))</f>
        <v/>
      </c>
      <c r="F2390" s="96" t="n"/>
      <c r="G2390" s="87">
        <f>IF(OR(P2390="",N(P2390)&lt;=1),"",INDEX($F$6:$F$3005,MATCH(D2390&amp;"|"&amp;(P2390-1),$O$6:$O$3005,0)))</f>
        <v/>
      </c>
      <c r="H2390" s="87">
        <f>IF(G2390="","",MAX(0,G2390-F2390))</f>
        <v/>
      </c>
      <c r="I2390" s="95" t="n"/>
      <c r="J2390" s="87">
        <f>IF(D2390="","",IFERROR(INDEX(Eng_PAR,MATCH(D2390,Eng_Label,0)),""))</f>
        <v/>
      </c>
      <c r="K2390" s="97">
        <f>IF(OR(F2390="",J2390=""),"",F2390-J2390)</f>
        <v/>
      </c>
      <c r="L2390" s="86">
        <f>IF(OR(F2390="",J2390="",N(J2390)=0),"",IF(F2390/J2390&lt;=cfg_Crit,"CRITICAL",IF(F2390/J2390&lt;=cfg_Low,"LOW","OK")))</f>
        <v/>
      </c>
      <c r="M2390" s="98">
        <f>IF(B2390="","",DATE(YEAR(B2390),MONTH(B2390),1))</f>
        <v/>
      </c>
      <c r="N2390" s="86">
        <f>IF(OR(B2390="",D2390=""),"","CNT-"&amp;TEXT(ROW()-5,"00000"))</f>
        <v/>
      </c>
      <c r="O2390" s="86">
        <f>IF(P2390="","",D2390&amp;"|"&amp;P2390)</f>
        <v/>
      </c>
      <c r="P2390" s="86">
        <f>IF(OR(D2390="",F2390=""),"",COUNTIFS($D$6:D2390,D2390,$F$6:F2390,"&lt;&gt;"))</f>
        <v/>
      </c>
    </row>
    <row r="2391" ht="20" customHeight="1">
      <c r="B2391" s="93" t="n"/>
      <c r="C2391" s="94">
        <f>IF(B2391="","",WEEKNUM(B2391,21))</f>
        <v/>
      </c>
      <c r="D2391" s="95" t="n"/>
      <c r="E2391" s="86">
        <f>IF(D2391="","",IFERROR(INDEX(Eng_Item,MATCH(D2391,Eng_Label,0)),"not in list"))</f>
        <v/>
      </c>
      <c r="F2391" s="96" t="n"/>
      <c r="G2391" s="87">
        <f>IF(OR(P2391="",N(P2391)&lt;=1),"",INDEX($F$6:$F$3005,MATCH(D2391&amp;"|"&amp;(P2391-1),$O$6:$O$3005,0)))</f>
        <v/>
      </c>
      <c r="H2391" s="87">
        <f>IF(G2391="","",MAX(0,G2391-F2391))</f>
        <v/>
      </c>
      <c r="I2391" s="95" t="n"/>
      <c r="J2391" s="87">
        <f>IF(D2391="","",IFERROR(INDEX(Eng_PAR,MATCH(D2391,Eng_Label,0)),""))</f>
        <v/>
      </c>
      <c r="K2391" s="97">
        <f>IF(OR(F2391="",J2391=""),"",F2391-J2391)</f>
        <v/>
      </c>
      <c r="L2391" s="86">
        <f>IF(OR(F2391="",J2391="",N(J2391)=0),"",IF(F2391/J2391&lt;=cfg_Crit,"CRITICAL",IF(F2391/J2391&lt;=cfg_Low,"LOW","OK")))</f>
        <v/>
      </c>
      <c r="M2391" s="98">
        <f>IF(B2391="","",DATE(YEAR(B2391),MONTH(B2391),1))</f>
        <v/>
      </c>
      <c r="N2391" s="86">
        <f>IF(OR(B2391="",D2391=""),"","CNT-"&amp;TEXT(ROW()-5,"00000"))</f>
        <v/>
      </c>
      <c r="O2391" s="86">
        <f>IF(P2391="","",D2391&amp;"|"&amp;P2391)</f>
        <v/>
      </c>
      <c r="P2391" s="86">
        <f>IF(OR(D2391="",F2391=""),"",COUNTIFS($D$6:D2391,D2391,$F$6:F2391,"&lt;&gt;"))</f>
        <v/>
      </c>
    </row>
    <row r="2392" ht="20" customHeight="1">
      <c r="B2392" s="93" t="n"/>
      <c r="C2392" s="94">
        <f>IF(B2392="","",WEEKNUM(B2392,21))</f>
        <v/>
      </c>
      <c r="D2392" s="95" t="n"/>
      <c r="E2392" s="86">
        <f>IF(D2392="","",IFERROR(INDEX(Eng_Item,MATCH(D2392,Eng_Label,0)),"not in list"))</f>
        <v/>
      </c>
      <c r="F2392" s="96" t="n"/>
      <c r="G2392" s="87">
        <f>IF(OR(P2392="",N(P2392)&lt;=1),"",INDEX($F$6:$F$3005,MATCH(D2392&amp;"|"&amp;(P2392-1),$O$6:$O$3005,0)))</f>
        <v/>
      </c>
      <c r="H2392" s="87">
        <f>IF(G2392="","",MAX(0,G2392-F2392))</f>
        <v/>
      </c>
      <c r="I2392" s="95" t="n"/>
      <c r="J2392" s="87">
        <f>IF(D2392="","",IFERROR(INDEX(Eng_PAR,MATCH(D2392,Eng_Label,0)),""))</f>
        <v/>
      </c>
      <c r="K2392" s="97">
        <f>IF(OR(F2392="",J2392=""),"",F2392-J2392)</f>
        <v/>
      </c>
      <c r="L2392" s="86">
        <f>IF(OR(F2392="",J2392="",N(J2392)=0),"",IF(F2392/J2392&lt;=cfg_Crit,"CRITICAL",IF(F2392/J2392&lt;=cfg_Low,"LOW","OK")))</f>
        <v/>
      </c>
      <c r="M2392" s="98">
        <f>IF(B2392="","",DATE(YEAR(B2392),MONTH(B2392),1))</f>
        <v/>
      </c>
      <c r="N2392" s="86">
        <f>IF(OR(B2392="",D2392=""),"","CNT-"&amp;TEXT(ROW()-5,"00000"))</f>
        <v/>
      </c>
      <c r="O2392" s="86">
        <f>IF(P2392="","",D2392&amp;"|"&amp;P2392)</f>
        <v/>
      </c>
      <c r="P2392" s="86">
        <f>IF(OR(D2392="",F2392=""),"",COUNTIFS($D$6:D2392,D2392,$F$6:F2392,"&lt;&gt;"))</f>
        <v/>
      </c>
    </row>
    <row r="2393" ht="20" customHeight="1">
      <c r="B2393" s="93" t="n"/>
      <c r="C2393" s="94">
        <f>IF(B2393="","",WEEKNUM(B2393,21))</f>
        <v/>
      </c>
      <c r="D2393" s="95" t="n"/>
      <c r="E2393" s="86">
        <f>IF(D2393="","",IFERROR(INDEX(Eng_Item,MATCH(D2393,Eng_Label,0)),"not in list"))</f>
        <v/>
      </c>
      <c r="F2393" s="96" t="n"/>
      <c r="G2393" s="87">
        <f>IF(OR(P2393="",N(P2393)&lt;=1),"",INDEX($F$6:$F$3005,MATCH(D2393&amp;"|"&amp;(P2393-1),$O$6:$O$3005,0)))</f>
        <v/>
      </c>
      <c r="H2393" s="87">
        <f>IF(G2393="","",MAX(0,G2393-F2393))</f>
        <v/>
      </c>
      <c r="I2393" s="95" t="n"/>
      <c r="J2393" s="87">
        <f>IF(D2393="","",IFERROR(INDEX(Eng_PAR,MATCH(D2393,Eng_Label,0)),""))</f>
        <v/>
      </c>
      <c r="K2393" s="97">
        <f>IF(OR(F2393="",J2393=""),"",F2393-J2393)</f>
        <v/>
      </c>
      <c r="L2393" s="86">
        <f>IF(OR(F2393="",J2393="",N(J2393)=0),"",IF(F2393/J2393&lt;=cfg_Crit,"CRITICAL",IF(F2393/J2393&lt;=cfg_Low,"LOW","OK")))</f>
        <v/>
      </c>
      <c r="M2393" s="98">
        <f>IF(B2393="","",DATE(YEAR(B2393),MONTH(B2393),1))</f>
        <v/>
      </c>
      <c r="N2393" s="86">
        <f>IF(OR(B2393="",D2393=""),"","CNT-"&amp;TEXT(ROW()-5,"00000"))</f>
        <v/>
      </c>
      <c r="O2393" s="86">
        <f>IF(P2393="","",D2393&amp;"|"&amp;P2393)</f>
        <v/>
      </c>
      <c r="P2393" s="86">
        <f>IF(OR(D2393="",F2393=""),"",COUNTIFS($D$6:D2393,D2393,$F$6:F2393,"&lt;&gt;"))</f>
        <v/>
      </c>
    </row>
    <row r="2394" ht="20" customHeight="1">
      <c r="B2394" s="93" t="n"/>
      <c r="C2394" s="94">
        <f>IF(B2394="","",WEEKNUM(B2394,21))</f>
        <v/>
      </c>
      <c r="D2394" s="95" t="n"/>
      <c r="E2394" s="86">
        <f>IF(D2394="","",IFERROR(INDEX(Eng_Item,MATCH(D2394,Eng_Label,0)),"not in list"))</f>
        <v/>
      </c>
      <c r="F2394" s="96" t="n"/>
      <c r="G2394" s="87">
        <f>IF(OR(P2394="",N(P2394)&lt;=1),"",INDEX($F$6:$F$3005,MATCH(D2394&amp;"|"&amp;(P2394-1),$O$6:$O$3005,0)))</f>
        <v/>
      </c>
      <c r="H2394" s="87">
        <f>IF(G2394="","",MAX(0,G2394-F2394))</f>
        <v/>
      </c>
      <c r="I2394" s="95" t="n"/>
      <c r="J2394" s="87">
        <f>IF(D2394="","",IFERROR(INDEX(Eng_PAR,MATCH(D2394,Eng_Label,0)),""))</f>
        <v/>
      </c>
      <c r="K2394" s="97">
        <f>IF(OR(F2394="",J2394=""),"",F2394-J2394)</f>
        <v/>
      </c>
      <c r="L2394" s="86">
        <f>IF(OR(F2394="",J2394="",N(J2394)=0),"",IF(F2394/J2394&lt;=cfg_Crit,"CRITICAL",IF(F2394/J2394&lt;=cfg_Low,"LOW","OK")))</f>
        <v/>
      </c>
      <c r="M2394" s="98">
        <f>IF(B2394="","",DATE(YEAR(B2394),MONTH(B2394),1))</f>
        <v/>
      </c>
      <c r="N2394" s="86">
        <f>IF(OR(B2394="",D2394=""),"","CNT-"&amp;TEXT(ROW()-5,"00000"))</f>
        <v/>
      </c>
      <c r="O2394" s="86">
        <f>IF(P2394="","",D2394&amp;"|"&amp;P2394)</f>
        <v/>
      </c>
      <c r="P2394" s="86">
        <f>IF(OR(D2394="",F2394=""),"",COUNTIFS($D$6:D2394,D2394,$F$6:F2394,"&lt;&gt;"))</f>
        <v/>
      </c>
    </row>
    <row r="2395" ht="20" customHeight="1">
      <c r="B2395" s="93" t="n"/>
      <c r="C2395" s="94">
        <f>IF(B2395="","",WEEKNUM(B2395,21))</f>
        <v/>
      </c>
      <c r="D2395" s="95" t="n"/>
      <c r="E2395" s="86">
        <f>IF(D2395="","",IFERROR(INDEX(Eng_Item,MATCH(D2395,Eng_Label,0)),"not in list"))</f>
        <v/>
      </c>
      <c r="F2395" s="96" t="n"/>
      <c r="G2395" s="87">
        <f>IF(OR(P2395="",N(P2395)&lt;=1),"",INDEX($F$6:$F$3005,MATCH(D2395&amp;"|"&amp;(P2395-1),$O$6:$O$3005,0)))</f>
        <v/>
      </c>
      <c r="H2395" s="87">
        <f>IF(G2395="","",MAX(0,G2395-F2395))</f>
        <v/>
      </c>
      <c r="I2395" s="95" t="n"/>
      <c r="J2395" s="87">
        <f>IF(D2395="","",IFERROR(INDEX(Eng_PAR,MATCH(D2395,Eng_Label,0)),""))</f>
        <v/>
      </c>
      <c r="K2395" s="97">
        <f>IF(OR(F2395="",J2395=""),"",F2395-J2395)</f>
        <v/>
      </c>
      <c r="L2395" s="86">
        <f>IF(OR(F2395="",J2395="",N(J2395)=0),"",IF(F2395/J2395&lt;=cfg_Crit,"CRITICAL",IF(F2395/J2395&lt;=cfg_Low,"LOW","OK")))</f>
        <v/>
      </c>
      <c r="M2395" s="98">
        <f>IF(B2395="","",DATE(YEAR(B2395),MONTH(B2395),1))</f>
        <v/>
      </c>
      <c r="N2395" s="86">
        <f>IF(OR(B2395="",D2395=""),"","CNT-"&amp;TEXT(ROW()-5,"00000"))</f>
        <v/>
      </c>
      <c r="O2395" s="86">
        <f>IF(P2395="","",D2395&amp;"|"&amp;P2395)</f>
        <v/>
      </c>
      <c r="P2395" s="86">
        <f>IF(OR(D2395="",F2395=""),"",COUNTIFS($D$6:D2395,D2395,$F$6:F2395,"&lt;&gt;"))</f>
        <v/>
      </c>
    </row>
    <row r="2396" ht="20" customHeight="1">
      <c r="B2396" s="93" t="n"/>
      <c r="C2396" s="94">
        <f>IF(B2396="","",WEEKNUM(B2396,21))</f>
        <v/>
      </c>
      <c r="D2396" s="95" t="n"/>
      <c r="E2396" s="86">
        <f>IF(D2396="","",IFERROR(INDEX(Eng_Item,MATCH(D2396,Eng_Label,0)),"not in list"))</f>
        <v/>
      </c>
      <c r="F2396" s="96" t="n"/>
      <c r="G2396" s="87">
        <f>IF(OR(P2396="",N(P2396)&lt;=1),"",INDEX($F$6:$F$3005,MATCH(D2396&amp;"|"&amp;(P2396-1),$O$6:$O$3005,0)))</f>
        <v/>
      </c>
      <c r="H2396" s="87">
        <f>IF(G2396="","",MAX(0,G2396-F2396))</f>
        <v/>
      </c>
      <c r="I2396" s="95" t="n"/>
      <c r="J2396" s="87">
        <f>IF(D2396="","",IFERROR(INDEX(Eng_PAR,MATCH(D2396,Eng_Label,0)),""))</f>
        <v/>
      </c>
      <c r="K2396" s="97">
        <f>IF(OR(F2396="",J2396=""),"",F2396-J2396)</f>
        <v/>
      </c>
      <c r="L2396" s="86">
        <f>IF(OR(F2396="",J2396="",N(J2396)=0),"",IF(F2396/J2396&lt;=cfg_Crit,"CRITICAL",IF(F2396/J2396&lt;=cfg_Low,"LOW","OK")))</f>
        <v/>
      </c>
      <c r="M2396" s="98">
        <f>IF(B2396="","",DATE(YEAR(B2396),MONTH(B2396),1))</f>
        <v/>
      </c>
      <c r="N2396" s="86">
        <f>IF(OR(B2396="",D2396=""),"","CNT-"&amp;TEXT(ROW()-5,"00000"))</f>
        <v/>
      </c>
      <c r="O2396" s="86">
        <f>IF(P2396="","",D2396&amp;"|"&amp;P2396)</f>
        <v/>
      </c>
      <c r="P2396" s="86">
        <f>IF(OR(D2396="",F2396=""),"",COUNTIFS($D$6:D2396,D2396,$F$6:F2396,"&lt;&gt;"))</f>
        <v/>
      </c>
    </row>
    <row r="2397" ht="20" customHeight="1">
      <c r="B2397" s="93" t="n"/>
      <c r="C2397" s="94">
        <f>IF(B2397="","",WEEKNUM(B2397,21))</f>
        <v/>
      </c>
      <c r="D2397" s="95" t="n"/>
      <c r="E2397" s="86">
        <f>IF(D2397="","",IFERROR(INDEX(Eng_Item,MATCH(D2397,Eng_Label,0)),"not in list"))</f>
        <v/>
      </c>
      <c r="F2397" s="96" t="n"/>
      <c r="G2397" s="87">
        <f>IF(OR(P2397="",N(P2397)&lt;=1),"",INDEX($F$6:$F$3005,MATCH(D2397&amp;"|"&amp;(P2397-1),$O$6:$O$3005,0)))</f>
        <v/>
      </c>
      <c r="H2397" s="87">
        <f>IF(G2397="","",MAX(0,G2397-F2397))</f>
        <v/>
      </c>
      <c r="I2397" s="95" t="n"/>
      <c r="J2397" s="87">
        <f>IF(D2397="","",IFERROR(INDEX(Eng_PAR,MATCH(D2397,Eng_Label,0)),""))</f>
        <v/>
      </c>
      <c r="K2397" s="97">
        <f>IF(OR(F2397="",J2397=""),"",F2397-J2397)</f>
        <v/>
      </c>
      <c r="L2397" s="86">
        <f>IF(OR(F2397="",J2397="",N(J2397)=0),"",IF(F2397/J2397&lt;=cfg_Crit,"CRITICAL",IF(F2397/J2397&lt;=cfg_Low,"LOW","OK")))</f>
        <v/>
      </c>
      <c r="M2397" s="98">
        <f>IF(B2397="","",DATE(YEAR(B2397),MONTH(B2397),1))</f>
        <v/>
      </c>
      <c r="N2397" s="86">
        <f>IF(OR(B2397="",D2397=""),"","CNT-"&amp;TEXT(ROW()-5,"00000"))</f>
        <v/>
      </c>
      <c r="O2397" s="86">
        <f>IF(P2397="","",D2397&amp;"|"&amp;P2397)</f>
        <v/>
      </c>
      <c r="P2397" s="86">
        <f>IF(OR(D2397="",F2397=""),"",COUNTIFS($D$6:D2397,D2397,$F$6:F2397,"&lt;&gt;"))</f>
        <v/>
      </c>
    </row>
    <row r="2398" ht="20" customHeight="1">
      <c r="B2398" s="93" t="n"/>
      <c r="C2398" s="94">
        <f>IF(B2398="","",WEEKNUM(B2398,21))</f>
        <v/>
      </c>
      <c r="D2398" s="95" t="n"/>
      <c r="E2398" s="86">
        <f>IF(D2398="","",IFERROR(INDEX(Eng_Item,MATCH(D2398,Eng_Label,0)),"not in list"))</f>
        <v/>
      </c>
      <c r="F2398" s="96" t="n"/>
      <c r="G2398" s="87">
        <f>IF(OR(P2398="",N(P2398)&lt;=1),"",INDEX($F$6:$F$3005,MATCH(D2398&amp;"|"&amp;(P2398-1),$O$6:$O$3005,0)))</f>
        <v/>
      </c>
      <c r="H2398" s="87">
        <f>IF(G2398="","",MAX(0,G2398-F2398))</f>
        <v/>
      </c>
      <c r="I2398" s="95" t="n"/>
      <c r="J2398" s="87">
        <f>IF(D2398="","",IFERROR(INDEX(Eng_PAR,MATCH(D2398,Eng_Label,0)),""))</f>
        <v/>
      </c>
      <c r="K2398" s="97">
        <f>IF(OR(F2398="",J2398=""),"",F2398-J2398)</f>
        <v/>
      </c>
      <c r="L2398" s="86">
        <f>IF(OR(F2398="",J2398="",N(J2398)=0),"",IF(F2398/J2398&lt;=cfg_Crit,"CRITICAL",IF(F2398/J2398&lt;=cfg_Low,"LOW","OK")))</f>
        <v/>
      </c>
      <c r="M2398" s="98">
        <f>IF(B2398="","",DATE(YEAR(B2398),MONTH(B2398),1))</f>
        <v/>
      </c>
      <c r="N2398" s="86">
        <f>IF(OR(B2398="",D2398=""),"","CNT-"&amp;TEXT(ROW()-5,"00000"))</f>
        <v/>
      </c>
      <c r="O2398" s="86">
        <f>IF(P2398="","",D2398&amp;"|"&amp;P2398)</f>
        <v/>
      </c>
      <c r="P2398" s="86">
        <f>IF(OR(D2398="",F2398=""),"",COUNTIFS($D$6:D2398,D2398,$F$6:F2398,"&lt;&gt;"))</f>
        <v/>
      </c>
    </row>
    <row r="2399" ht="20" customHeight="1">
      <c r="B2399" s="93" t="n"/>
      <c r="C2399" s="94">
        <f>IF(B2399="","",WEEKNUM(B2399,21))</f>
        <v/>
      </c>
      <c r="D2399" s="95" t="n"/>
      <c r="E2399" s="86">
        <f>IF(D2399="","",IFERROR(INDEX(Eng_Item,MATCH(D2399,Eng_Label,0)),"not in list"))</f>
        <v/>
      </c>
      <c r="F2399" s="96" t="n"/>
      <c r="G2399" s="87">
        <f>IF(OR(P2399="",N(P2399)&lt;=1),"",INDEX($F$6:$F$3005,MATCH(D2399&amp;"|"&amp;(P2399-1),$O$6:$O$3005,0)))</f>
        <v/>
      </c>
      <c r="H2399" s="87">
        <f>IF(G2399="","",MAX(0,G2399-F2399))</f>
        <v/>
      </c>
      <c r="I2399" s="95" t="n"/>
      <c r="J2399" s="87">
        <f>IF(D2399="","",IFERROR(INDEX(Eng_PAR,MATCH(D2399,Eng_Label,0)),""))</f>
        <v/>
      </c>
      <c r="K2399" s="97">
        <f>IF(OR(F2399="",J2399=""),"",F2399-J2399)</f>
        <v/>
      </c>
      <c r="L2399" s="86">
        <f>IF(OR(F2399="",J2399="",N(J2399)=0),"",IF(F2399/J2399&lt;=cfg_Crit,"CRITICAL",IF(F2399/J2399&lt;=cfg_Low,"LOW","OK")))</f>
        <v/>
      </c>
      <c r="M2399" s="98">
        <f>IF(B2399="","",DATE(YEAR(B2399),MONTH(B2399),1))</f>
        <v/>
      </c>
      <c r="N2399" s="86">
        <f>IF(OR(B2399="",D2399=""),"","CNT-"&amp;TEXT(ROW()-5,"00000"))</f>
        <v/>
      </c>
      <c r="O2399" s="86">
        <f>IF(P2399="","",D2399&amp;"|"&amp;P2399)</f>
        <v/>
      </c>
      <c r="P2399" s="86">
        <f>IF(OR(D2399="",F2399=""),"",COUNTIFS($D$6:D2399,D2399,$F$6:F2399,"&lt;&gt;"))</f>
        <v/>
      </c>
    </row>
    <row r="2400" ht="20" customHeight="1">
      <c r="B2400" s="93" t="n"/>
      <c r="C2400" s="94">
        <f>IF(B2400="","",WEEKNUM(B2400,21))</f>
        <v/>
      </c>
      <c r="D2400" s="95" t="n"/>
      <c r="E2400" s="86">
        <f>IF(D2400="","",IFERROR(INDEX(Eng_Item,MATCH(D2400,Eng_Label,0)),"not in list"))</f>
        <v/>
      </c>
      <c r="F2400" s="96" t="n"/>
      <c r="G2400" s="87">
        <f>IF(OR(P2400="",N(P2400)&lt;=1),"",INDEX($F$6:$F$3005,MATCH(D2400&amp;"|"&amp;(P2400-1),$O$6:$O$3005,0)))</f>
        <v/>
      </c>
      <c r="H2400" s="87">
        <f>IF(G2400="","",MAX(0,G2400-F2400))</f>
        <v/>
      </c>
      <c r="I2400" s="95" t="n"/>
      <c r="J2400" s="87">
        <f>IF(D2400="","",IFERROR(INDEX(Eng_PAR,MATCH(D2400,Eng_Label,0)),""))</f>
        <v/>
      </c>
      <c r="K2400" s="97">
        <f>IF(OR(F2400="",J2400=""),"",F2400-J2400)</f>
        <v/>
      </c>
      <c r="L2400" s="86">
        <f>IF(OR(F2400="",J2400="",N(J2400)=0),"",IF(F2400/J2400&lt;=cfg_Crit,"CRITICAL",IF(F2400/J2400&lt;=cfg_Low,"LOW","OK")))</f>
        <v/>
      </c>
      <c r="M2400" s="98">
        <f>IF(B2400="","",DATE(YEAR(B2400),MONTH(B2400),1))</f>
        <v/>
      </c>
      <c r="N2400" s="86">
        <f>IF(OR(B2400="",D2400=""),"","CNT-"&amp;TEXT(ROW()-5,"00000"))</f>
        <v/>
      </c>
      <c r="O2400" s="86">
        <f>IF(P2400="","",D2400&amp;"|"&amp;P2400)</f>
        <v/>
      </c>
      <c r="P2400" s="86">
        <f>IF(OR(D2400="",F2400=""),"",COUNTIFS($D$6:D2400,D2400,$F$6:F2400,"&lt;&gt;"))</f>
        <v/>
      </c>
    </row>
    <row r="2401" ht="20" customHeight="1">
      <c r="B2401" s="93" t="n"/>
      <c r="C2401" s="94">
        <f>IF(B2401="","",WEEKNUM(B2401,21))</f>
        <v/>
      </c>
      <c r="D2401" s="95" t="n"/>
      <c r="E2401" s="86">
        <f>IF(D2401="","",IFERROR(INDEX(Eng_Item,MATCH(D2401,Eng_Label,0)),"not in list"))</f>
        <v/>
      </c>
      <c r="F2401" s="96" t="n"/>
      <c r="G2401" s="87">
        <f>IF(OR(P2401="",N(P2401)&lt;=1),"",INDEX($F$6:$F$3005,MATCH(D2401&amp;"|"&amp;(P2401-1),$O$6:$O$3005,0)))</f>
        <v/>
      </c>
      <c r="H2401" s="87">
        <f>IF(G2401="","",MAX(0,G2401-F2401))</f>
        <v/>
      </c>
      <c r="I2401" s="95" t="n"/>
      <c r="J2401" s="87">
        <f>IF(D2401="","",IFERROR(INDEX(Eng_PAR,MATCH(D2401,Eng_Label,0)),""))</f>
        <v/>
      </c>
      <c r="K2401" s="97">
        <f>IF(OR(F2401="",J2401=""),"",F2401-J2401)</f>
        <v/>
      </c>
      <c r="L2401" s="86">
        <f>IF(OR(F2401="",J2401="",N(J2401)=0),"",IF(F2401/J2401&lt;=cfg_Crit,"CRITICAL",IF(F2401/J2401&lt;=cfg_Low,"LOW","OK")))</f>
        <v/>
      </c>
      <c r="M2401" s="98">
        <f>IF(B2401="","",DATE(YEAR(B2401),MONTH(B2401),1))</f>
        <v/>
      </c>
      <c r="N2401" s="86">
        <f>IF(OR(B2401="",D2401=""),"","CNT-"&amp;TEXT(ROW()-5,"00000"))</f>
        <v/>
      </c>
      <c r="O2401" s="86">
        <f>IF(P2401="","",D2401&amp;"|"&amp;P2401)</f>
        <v/>
      </c>
      <c r="P2401" s="86">
        <f>IF(OR(D2401="",F2401=""),"",COUNTIFS($D$6:D2401,D2401,$F$6:F2401,"&lt;&gt;"))</f>
        <v/>
      </c>
    </row>
    <row r="2402" ht="20" customHeight="1">
      <c r="B2402" s="93" t="n"/>
      <c r="C2402" s="94">
        <f>IF(B2402="","",WEEKNUM(B2402,21))</f>
        <v/>
      </c>
      <c r="D2402" s="95" t="n"/>
      <c r="E2402" s="86">
        <f>IF(D2402="","",IFERROR(INDEX(Eng_Item,MATCH(D2402,Eng_Label,0)),"not in list"))</f>
        <v/>
      </c>
      <c r="F2402" s="96" t="n"/>
      <c r="G2402" s="87">
        <f>IF(OR(P2402="",N(P2402)&lt;=1),"",INDEX($F$6:$F$3005,MATCH(D2402&amp;"|"&amp;(P2402-1),$O$6:$O$3005,0)))</f>
        <v/>
      </c>
      <c r="H2402" s="87">
        <f>IF(G2402="","",MAX(0,G2402-F2402))</f>
        <v/>
      </c>
      <c r="I2402" s="95" t="n"/>
      <c r="J2402" s="87">
        <f>IF(D2402="","",IFERROR(INDEX(Eng_PAR,MATCH(D2402,Eng_Label,0)),""))</f>
        <v/>
      </c>
      <c r="K2402" s="97">
        <f>IF(OR(F2402="",J2402=""),"",F2402-J2402)</f>
        <v/>
      </c>
      <c r="L2402" s="86">
        <f>IF(OR(F2402="",J2402="",N(J2402)=0),"",IF(F2402/J2402&lt;=cfg_Crit,"CRITICAL",IF(F2402/J2402&lt;=cfg_Low,"LOW","OK")))</f>
        <v/>
      </c>
      <c r="M2402" s="98">
        <f>IF(B2402="","",DATE(YEAR(B2402),MONTH(B2402),1))</f>
        <v/>
      </c>
      <c r="N2402" s="86">
        <f>IF(OR(B2402="",D2402=""),"","CNT-"&amp;TEXT(ROW()-5,"00000"))</f>
        <v/>
      </c>
      <c r="O2402" s="86">
        <f>IF(P2402="","",D2402&amp;"|"&amp;P2402)</f>
        <v/>
      </c>
      <c r="P2402" s="86">
        <f>IF(OR(D2402="",F2402=""),"",COUNTIFS($D$6:D2402,D2402,$F$6:F2402,"&lt;&gt;"))</f>
        <v/>
      </c>
    </row>
    <row r="2403" ht="20" customHeight="1">
      <c r="B2403" s="93" t="n"/>
      <c r="C2403" s="94">
        <f>IF(B2403="","",WEEKNUM(B2403,21))</f>
        <v/>
      </c>
      <c r="D2403" s="95" t="n"/>
      <c r="E2403" s="86">
        <f>IF(D2403="","",IFERROR(INDEX(Eng_Item,MATCH(D2403,Eng_Label,0)),"not in list"))</f>
        <v/>
      </c>
      <c r="F2403" s="96" t="n"/>
      <c r="G2403" s="87">
        <f>IF(OR(P2403="",N(P2403)&lt;=1),"",INDEX($F$6:$F$3005,MATCH(D2403&amp;"|"&amp;(P2403-1),$O$6:$O$3005,0)))</f>
        <v/>
      </c>
      <c r="H2403" s="87">
        <f>IF(G2403="","",MAX(0,G2403-F2403))</f>
        <v/>
      </c>
      <c r="I2403" s="95" t="n"/>
      <c r="J2403" s="87">
        <f>IF(D2403="","",IFERROR(INDEX(Eng_PAR,MATCH(D2403,Eng_Label,0)),""))</f>
        <v/>
      </c>
      <c r="K2403" s="97">
        <f>IF(OR(F2403="",J2403=""),"",F2403-J2403)</f>
        <v/>
      </c>
      <c r="L2403" s="86">
        <f>IF(OR(F2403="",J2403="",N(J2403)=0),"",IF(F2403/J2403&lt;=cfg_Crit,"CRITICAL",IF(F2403/J2403&lt;=cfg_Low,"LOW","OK")))</f>
        <v/>
      </c>
      <c r="M2403" s="98">
        <f>IF(B2403="","",DATE(YEAR(B2403),MONTH(B2403),1))</f>
        <v/>
      </c>
      <c r="N2403" s="86">
        <f>IF(OR(B2403="",D2403=""),"","CNT-"&amp;TEXT(ROW()-5,"00000"))</f>
        <v/>
      </c>
      <c r="O2403" s="86">
        <f>IF(P2403="","",D2403&amp;"|"&amp;P2403)</f>
        <v/>
      </c>
      <c r="P2403" s="86">
        <f>IF(OR(D2403="",F2403=""),"",COUNTIFS($D$6:D2403,D2403,$F$6:F2403,"&lt;&gt;"))</f>
        <v/>
      </c>
    </row>
    <row r="2404" ht="20" customHeight="1">
      <c r="B2404" s="93" t="n"/>
      <c r="C2404" s="94">
        <f>IF(B2404="","",WEEKNUM(B2404,21))</f>
        <v/>
      </c>
      <c r="D2404" s="95" t="n"/>
      <c r="E2404" s="86">
        <f>IF(D2404="","",IFERROR(INDEX(Eng_Item,MATCH(D2404,Eng_Label,0)),"not in list"))</f>
        <v/>
      </c>
      <c r="F2404" s="96" t="n"/>
      <c r="G2404" s="87">
        <f>IF(OR(P2404="",N(P2404)&lt;=1),"",INDEX($F$6:$F$3005,MATCH(D2404&amp;"|"&amp;(P2404-1),$O$6:$O$3005,0)))</f>
        <v/>
      </c>
      <c r="H2404" s="87">
        <f>IF(G2404="","",MAX(0,G2404-F2404))</f>
        <v/>
      </c>
      <c r="I2404" s="95" t="n"/>
      <c r="J2404" s="87">
        <f>IF(D2404="","",IFERROR(INDEX(Eng_PAR,MATCH(D2404,Eng_Label,0)),""))</f>
        <v/>
      </c>
      <c r="K2404" s="97">
        <f>IF(OR(F2404="",J2404=""),"",F2404-J2404)</f>
        <v/>
      </c>
      <c r="L2404" s="86">
        <f>IF(OR(F2404="",J2404="",N(J2404)=0),"",IF(F2404/J2404&lt;=cfg_Crit,"CRITICAL",IF(F2404/J2404&lt;=cfg_Low,"LOW","OK")))</f>
        <v/>
      </c>
      <c r="M2404" s="98">
        <f>IF(B2404="","",DATE(YEAR(B2404),MONTH(B2404),1))</f>
        <v/>
      </c>
      <c r="N2404" s="86">
        <f>IF(OR(B2404="",D2404=""),"","CNT-"&amp;TEXT(ROW()-5,"00000"))</f>
        <v/>
      </c>
      <c r="O2404" s="86">
        <f>IF(P2404="","",D2404&amp;"|"&amp;P2404)</f>
        <v/>
      </c>
      <c r="P2404" s="86">
        <f>IF(OR(D2404="",F2404=""),"",COUNTIFS($D$6:D2404,D2404,$F$6:F2404,"&lt;&gt;"))</f>
        <v/>
      </c>
    </row>
    <row r="2405" ht="20" customHeight="1">
      <c r="B2405" s="93" t="n"/>
      <c r="C2405" s="94">
        <f>IF(B2405="","",WEEKNUM(B2405,21))</f>
        <v/>
      </c>
      <c r="D2405" s="95" t="n"/>
      <c r="E2405" s="86">
        <f>IF(D2405="","",IFERROR(INDEX(Eng_Item,MATCH(D2405,Eng_Label,0)),"not in list"))</f>
        <v/>
      </c>
      <c r="F2405" s="96" t="n"/>
      <c r="G2405" s="87">
        <f>IF(OR(P2405="",N(P2405)&lt;=1),"",INDEX($F$6:$F$3005,MATCH(D2405&amp;"|"&amp;(P2405-1),$O$6:$O$3005,0)))</f>
        <v/>
      </c>
      <c r="H2405" s="87">
        <f>IF(G2405="","",MAX(0,G2405-F2405))</f>
        <v/>
      </c>
      <c r="I2405" s="95" t="n"/>
      <c r="J2405" s="87">
        <f>IF(D2405="","",IFERROR(INDEX(Eng_PAR,MATCH(D2405,Eng_Label,0)),""))</f>
        <v/>
      </c>
      <c r="K2405" s="97">
        <f>IF(OR(F2405="",J2405=""),"",F2405-J2405)</f>
        <v/>
      </c>
      <c r="L2405" s="86">
        <f>IF(OR(F2405="",J2405="",N(J2405)=0),"",IF(F2405/J2405&lt;=cfg_Crit,"CRITICAL",IF(F2405/J2405&lt;=cfg_Low,"LOW","OK")))</f>
        <v/>
      </c>
      <c r="M2405" s="98">
        <f>IF(B2405="","",DATE(YEAR(B2405),MONTH(B2405),1))</f>
        <v/>
      </c>
      <c r="N2405" s="86">
        <f>IF(OR(B2405="",D2405=""),"","CNT-"&amp;TEXT(ROW()-5,"00000"))</f>
        <v/>
      </c>
      <c r="O2405" s="86">
        <f>IF(P2405="","",D2405&amp;"|"&amp;P2405)</f>
        <v/>
      </c>
      <c r="P2405" s="86">
        <f>IF(OR(D2405="",F2405=""),"",COUNTIFS($D$6:D2405,D2405,$F$6:F2405,"&lt;&gt;"))</f>
        <v/>
      </c>
    </row>
    <row r="2406" ht="20" customHeight="1">
      <c r="B2406" s="93" t="n"/>
      <c r="C2406" s="94">
        <f>IF(B2406="","",WEEKNUM(B2406,21))</f>
        <v/>
      </c>
      <c r="D2406" s="95" t="n"/>
      <c r="E2406" s="86">
        <f>IF(D2406="","",IFERROR(INDEX(Eng_Item,MATCH(D2406,Eng_Label,0)),"not in list"))</f>
        <v/>
      </c>
      <c r="F2406" s="96" t="n"/>
      <c r="G2406" s="87">
        <f>IF(OR(P2406="",N(P2406)&lt;=1),"",INDEX($F$6:$F$3005,MATCH(D2406&amp;"|"&amp;(P2406-1),$O$6:$O$3005,0)))</f>
        <v/>
      </c>
      <c r="H2406" s="87">
        <f>IF(G2406="","",MAX(0,G2406-F2406))</f>
        <v/>
      </c>
      <c r="I2406" s="95" t="n"/>
      <c r="J2406" s="87">
        <f>IF(D2406="","",IFERROR(INDEX(Eng_PAR,MATCH(D2406,Eng_Label,0)),""))</f>
        <v/>
      </c>
      <c r="K2406" s="97">
        <f>IF(OR(F2406="",J2406=""),"",F2406-J2406)</f>
        <v/>
      </c>
      <c r="L2406" s="86">
        <f>IF(OR(F2406="",J2406="",N(J2406)=0),"",IF(F2406/J2406&lt;=cfg_Crit,"CRITICAL",IF(F2406/J2406&lt;=cfg_Low,"LOW","OK")))</f>
        <v/>
      </c>
      <c r="M2406" s="98">
        <f>IF(B2406="","",DATE(YEAR(B2406),MONTH(B2406),1))</f>
        <v/>
      </c>
      <c r="N2406" s="86">
        <f>IF(OR(B2406="",D2406=""),"","CNT-"&amp;TEXT(ROW()-5,"00000"))</f>
        <v/>
      </c>
      <c r="O2406" s="86">
        <f>IF(P2406="","",D2406&amp;"|"&amp;P2406)</f>
        <v/>
      </c>
      <c r="P2406" s="86">
        <f>IF(OR(D2406="",F2406=""),"",COUNTIFS($D$6:D2406,D2406,$F$6:F2406,"&lt;&gt;"))</f>
        <v/>
      </c>
    </row>
    <row r="2407" ht="20" customHeight="1">
      <c r="B2407" s="93" t="n"/>
      <c r="C2407" s="94">
        <f>IF(B2407="","",WEEKNUM(B2407,21))</f>
        <v/>
      </c>
      <c r="D2407" s="95" t="n"/>
      <c r="E2407" s="86">
        <f>IF(D2407="","",IFERROR(INDEX(Eng_Item,MATCH(D2407,Eng_Label,0)),"not in list"))</f>
        <v/>
      </c>
      <c r="F2407" s="96" t="n"/>
      <c r="G2407" s="87">
        <f>IF(OR(P2407="",N(P2407)&lt;=1),"",INDEX($F$6:$F$3005,MATCH(D2407&amp;"|"&amp;(P2407-1),$O$6:$O$3005,0)))</f>
        <v/>
      </c>
      <c r="H2407" s="87">
        <f>IF(G2407="","",MAX(0,G2407-F2407))</f>
        <v/>
      </c>
      <c r="I2407" s="95" t="n"/>
      <c r="J2407" s="87">
        <f>IF(D2407="","",IFERROR(INDEX(Eng_PAR,MATCH(D2407,Eng_Label,0)),""))</f>
        <v/>
      </c>
      <c r="K2407" s="97">
        <f>IF(OR(F2407="",J2407=""),"",F2407-J2407)</f>
        <v/>
      </c>
      <c r="L2407" s="86">
        <f>IF(OR(F2407="",J2407="",N(J2407)=0),"",IF(F2407/J2407&lt;=cfg_Crit,"CRITICAL",IF(F2407/J2407&lt;=cfg_Low,"LOW","OK")))</f>
        <v/>
      </c>
      <c r="M2407" s="98">
        <f>IF(B2407="","",DATE(YEAR(B2407),MONTH(B2407),1))</f>
        <v/>
      </c>
      <c r="N2407" s="86">
        <f>IF(OR(B2407="",D2407=""),"","CNT-"&amp;TEXT(ROW()-5,"00000"))</f>
        <v/>
      </c>
      <c r="O2407" s="86">
        <f>IF(P2407="","",D2407&amp;"|"&amp;P2407)</f>
        <v/>
      </c>
      <c r="P2407" s="86">
        <f>IF(OR(D2407="",F2407=""),"",COUNTIFS($D$6:D2407,D2407,$F$6:F2407,"&lt;&gt;"))</f>
        <v/>
      </c>
    </row>
    <row r="2408" ht="20" customHeight="1">
      <c r="B2408" s="93" t="n"/>
      <c r="C2408" s="94">
        <f>IF(B2408="","",WEEKNUM(B2408,21))</f>
        <v/>
      </c>
      <c r="D2408" s="95" t="n"/>
      <c r="E2408" s="86">
        <f>IF(D2408="","",IFERROR(INDEX(Eng_Item,MATCH(D2408,Eng_Label,0)),"not in list"))</f>
        <v/>
      </c>
      <c r="F2408" s="96" t="n"/>
      <c r="G2408" s="87">
        <f>IF(OR(P2408="",N(P2408)&lt;=1),"",INDEX($F$6:$F$3005,MATCH(D2408&amp;"|"&amp;(P2408-1),$O$6:$O$3005,0)))</f>
        <v/>
      </c>
      <c r="H2408" s="87">
        <f>IF(G2408="","",MAX(0,G2408-F2408))</f>
        <v/>
      </c>
      <c r="I2408" s="95" t="n"/>
      <c r="J2408" s="87">
        <f>IF(D2408="","",IFERROR(INDEX(Eng_PAR,MATCH(D2408,Eng_Label,0)),""))</f>
        <v/>
      </c>
      <c r="K2408" s="97">
        <f>IF(OR(F2408="",J2408=""),"",F2408-J2408)</f>
        <v/>
      </c>
      <c r="L2408" s="86">
        <f>IF(OR(F2408="",J2408="",N(J2408)=0),"",IF(F2408/J2408&lt;=cfg_Crit,"CRITICAL",IF(F2408/J2408&lt;=cfg_Low,"LOW","OK")))</f>
        <v/>
      </c>
      <c r="M2408" s="98">
        <f>IF(B2408="","",DATE(YEAR(B2408),MONTH(B2408),1))</f>
        <v/>
      </c>
      <c r="N2408" s="86">
        <f>IF(OR(B2408="",D2408=""),"","CNT-"&amp;TEXT(ROW()-5,"00000"))</f>
        <v/>
      </c>
      <c r="O2408" s="86">
        <f>IF(P2408="","",D2408&amp;"|"&amp;P2408)</f>
        <v/>
      </c>
      <c r="P2408" s="86">
        <f>IF(OR(D2408="",F2408=""),"",COUNTIFS($D$6:D2408,D2408,$F$6:F2408,"&lt;&gt;"))</f>
        <v/>
      </c>
    </row>
    <row r="2409" ht="20" customHeight="1">
      <c r="B2409" s="93" t="n"/>
      <c r="C2409" s="94">
        <f>IF(B2409="","",WEEKNUM(B2409,21))</f>
        <v/>
      </c>
      <c r="D2409" s="95" t="n"/>
      <c r="E2409" s="86">
        <f>IF(D2409="","",IFERROR(INDEX(Eng_Item,MATCH(D2409,Eng_Label,0)),"not in list"))</f>
        <v/>
      </c>
      <c r="F2409" s="96" t="n"/>
      <c r="G2409" s="87">
        <f>IF(OR(P2409="",N(P2409)&lt;=1),"",INDEX($F$6:$F$3005,MATCH(D2409&amp;"|"&amp;(P2409-1),$O$6:$O$3005,0)))</f>
        <v/>
      </c>
      <c r="H2409" s="87">
        <f>IF(G2409="","",MAX(0,G2409-F2409))</f>
        <v/>
      </c>
      <c r="I2409" s="95" t="n"/>
      <c r="J2409" s="87">
        <f>IF(D2409="","",IFERROR(INDEX(Eng_PAR,MATCH(D2409,Eng_Label,0)),""))</f>
        <v/>
      </c>
      <c r="K2409" s="97">
        <f>IF(OR(F2409="",J2409=""),"",F2409-J2409)</f>
        <v/>
      </c>
      <c r="L2409" s="86">
        <f>IF(OR(F2409="",J2409="",N(J2409)=0),"",IF(F2409/J2409&lt;=cfg_Crit,"CRITICAL",IF(F2409/J2409&lt;=cfg_Low,"LOW","OK")))</f>
        <v/>
      </c>
      <c r="M2409" s="98">
        <f>IF(B2409="","",DATE(YEAR(B2409),MONTH(B2409),1))</f>
        <v/>
      </c>
      <c r="N2409" s="86">
        <f>IF(OR(B2409="",D2409=""),"","CNT-"&amp;TEXT(ROW()-5,"00000"))</f>
        <v/>
      </c>
      <c r="O2409" s="86">
        <f>IF(P2409="","",D2409&amp;"|"&amp;P2409)</f>
        <v/>
      </c>
      <c r="P2409" s="86">
        <f>IF(OR(D2409="",F2409=""),"",COUNTIFS($D$6:D2409,D2409,$F$6:F2409,"&lt;&gt;"))</f>
        <v/>
      </c>
    </row>
    <row r="2410" ht="20" customHeight="1">
      <c r="B2410" s="93" t="n"/>
      <c r="C2410" s="94">
        <f>IF(B2410="","",WEEKNUM(B2410,21))</f>
        <v/>
      </c>
      <c r="D2410" s="95" t="n"/>
      <c r="E2410" s="86">
        <f>IF(D2410="","",IFERROR(INDEX(Eng_Item,MATCH(D2410,Eng_Label,0)),"not in list"))</f>
        <v/>
      </c>
      <c r="F2410" s="96" t="n"/>
      <c r="G2410" s="87">
        <f>IF(OR(P2410="",N(P2410)&lt;=1),"",INDEX($F$6:$F$3005,MATCH(D2410&amp;"|"&amp;(P2410-1),$O$6:$O$3005,0)))</f>
        <v/>
      </c>
      <c r="H2410" s="87">
        <f>IF(G2410="","",MAX(0,G2410-F2410))</f>
        <v/>
      </c>
      <c r="I2410" s="95" t="n"/>
      <c r="J2410" s="87">
        <f>IF(D2410="","",IFERROR(INDEX(Eng_PAR,MATCH(D2410,Eng_Label,0)),""))</f>
        <v/>
      </c>
      <c r="K2410" s="97">
        <f>IF(OR(F2410="",J2410=""),"",F2410-J2410)</f>
        <v/>
      </c>
      <c r="L2410" s="86">
        <f>IF(OR(F2410="",J2410="",N(J2410)=0),"",IF(F2410/J2410&lt;=cfg_Crit,"CRITICAL",IF(F2410/J2410&lt;=cfg_Low,"LOW","OK")))</f>
        <v/>
      </c>
      <c r="M2410" s="98">
        <f>IF(B2410="","",DATE(YEAR(B2410),MONTH(B2410),1))</f>
        <v/>
      </c>
      <c r="N2410" s="86">
        <f>IF(OR(B2410="",D2410=""),"","CNT-"&amp;TEXT(ROW()-5,"00000"))</f>
        <v/>
      </c>
      <c r="O2410" s="86">
        <f>IF(P2410="","",D2410&amp;"|"&amp;P2410)</f>
        <v/>
      </c>
      <c r="P2410" s="86">
        <f>IF(OR(D2410="",F2410=""),"",COUNTIFS($D$6:D2410,D2410,$F$6:F2410,"&lt;&gt;"))</f>
        <v/>
      </c>
    </row>
    <row r="2411" ht="20" customHeight="1">
      <c r="B2411" s="93" t="n"/>
      <c r="C2411" s="94">
        <f>IF(B2411="","",WEEKNUM(B2411,21))</f>
        <v/>
      </c>
      <c r="D2411" s="95" t="n"/>
      <c r="E2411" s="86">
        <f>IF(D2411="","",IFERROR(INDEX(Eng_Item,MATCH(D2411,Eng_Label,0)),"not in list"))</f>
        <v/>
      </c>
      <c r="F2411" s="96" t="n"/>
      <c r="G2411" s="87">
        <f>IF(OR(P2411="",N(P2411)&lt;=1),"",INDEX($F$6:$F$3005,MATCH(D2411&amp;"|"&amp;(P2411-1),$O$6:$O$3005,0)))</f>
        <v/>
      </c>
      <c r="H2411" s="87">
        <f>IF(G2411="","",MAX(0,G2411-F2411))</f>
        <v/>
      </c>
      <c r="I2411" s="95" t="n"/>
      <c r="J2411" s="87">
        <f>IF(D2411="","",IFERROR(INDEX(Eng_PAR,MATCH(D2411,Eng_Label,0)),""))</f>
        <v/>
      </c>
      <c r="K2411" s="97">
        <f>IF(OR(F2411="",J2411=""),"",F2411-J2411)</f>
        <v/>
      </c>
      <c r="L2411" s="86">
        <f>IF(OR(F2411="",J2411="",N(J2411)=0),"",IF(F2411/J2411&lt;=cfg_Crit,"CRITICAL",IF(F2411/J2411&lt;=cfg_Low,"LOW","OK")))</f>
        <v/>
      </c>
      <c r="M2411" s="98">
        <f>IF(B2411="","",DATE(YEAR(B2411),MONTH(B2411),1))</f>
        <v/>
      </c>
      <c r="N2411" s="86">
        <f>IF(OR(B2411="",D2411=""),"","CNT-"&amp;TEXT(ROW()-5,"00000"))</f>
        <v/>
      </c>
      <c r="O2411" s="86">
        <f>IF(P2411="","",D2411&amp;"|"&amp;P2411)</f>
        <v/>
      </c>
      <c r="P2411" s="86">
        <f>IF(OR(D2411="",F2411=""),"",COUNTIFS($D$6:D2411,D2411,$F$6:F2411,"&lt;&gt;"))</f>
        <v/>
      </c>
    </row>
    <row r="2412" ht="20" customHeight="1">
      <c r="B2412" s="93" t="n"/>
      <c r="C2412" s="94">
        <f>IF(B2412="","",WEEKNUM(B2412,21))</f>
        <v/>
      </c>
      <c r="D2412" s="95" t="n"/>
      <c r="E2412" s="86">
        <f>IF(D2412="","",IFERROR(INDEX(Eng_Item,MATCH(D2412,Eng_Label,0)),"not in list"))</f>
        <v/>
      </c>
      <c r="F2412" s="96" t="n"/>
      <c r="G2412" s="87">
        <f>IF(OR(P2412="",N(P2412)&lt;=1),"",INDEX($F$6:$F$3005,MATCH(D2412&amp;"|"&amp;(P2412-1),$O$6:$O$3005,0)))</f>
        <v/>
      </c>
      <c r="H2412" s="87">
        <f>IF(G2412="","",MAX(0,G2412-F2412))</f>
        <v/>
      </c>
      <c r="I2412" s="95" t="n"/>
      <c r="J2412" s="87">
        <f>IF(D2412="","",IFERROR(INDEX(Eng_PAR,MATCH(D2412,Eng_Label,0)),""))</f>
        <v/>
      </c>
      <c r="K2412" s="97">
        <f>IF(OR(F2412="",J2412=""),"",F2412-J2412)</f>
        <v/>
      </c>
      <c r="L2412" s="86">
        <f>IF(OR(F2412="",J2412="",N(J2412)=0),"",IF(F2412/J2412&lt;=cfg_Crit,"CRITICAL",IF(F2412/J2412&lt;=cfg_Low,"LOW","OK")))</f>
        <v/>
      </c>
      <c r="M2412" s="98">
        <f>IF(B2412="","",DATE(YEAR(B2412),MONTH(B2412),1))</f>
        <v/>
      </c>
      <c r="N2412" s="86">
        <f>IF(OR(B2412="",D2412=""),"","CNT-"&amp;TEXT(ROW()-5,"00000"))</f>
        <v/>
      </c>
      <c r="O2412" s="86">
        <f>IF(P2412="","",D2412&amp;"|"&amp;P2412)</f>
        <v/>
      </c>
      <c r="P2412" s="86">
        <f>IF(OR(D2412="",F2412=""),"",COUNTIFS($D$6:D2412,D2412,$F$6:F2412,"&lt;&gt;"))</f>
        <v/>
      </c>
    </row>
    <row r="2413" ht="20" customHeight="1">
      <c r="B2413" s="93" t="n"/>
      <c r="C2413" s="94">
        <f>IF(B2413="","",WEEKNUM(B2413,21))</f>
        <v/>
      </c>
      <c r="D2413" s="95" t="n"/>
      <c r="E2413" s="86">
        <f>IF(D2413="","",IFERROR(INDEX(Eng_Item,MATCH(D2413,Eng_Label,0)),"not in list"))</f>
        <v/>
      </c>
      <c r="F2413" s="96" t="n"/>
      <c r="G2413" s="87">
        <f>IF(OR(P2413="",N(P2413)&lt;=1),"",INDEX($F$6:$F$3005,MATCH(D2413&amp;"|"&amp;(P2413-1),$O$6:$O$3005,0)))</f>
        <v/>
      </c>
      <c r="H2413" s="87">
        <f>IF(G2413="","",MAX(0,G2413-F2413))</f>
        <v/>
      </c>
      <c r="I2413" s="95" t="n"/>
      <c r="J2413" s="87">
        <f>IF(D2413="","",IFERROR(INDEX(Eng_PAR,MATCH(D2413,Eng_Label,0)),""))</f>
        <v/>
      </c>
      <c r="K2413" s="97">
        <f>IF(OR(F2413="",J2413=""),"",F2413-J2413)</f>
        <v/>
      </c>
      <c r="L2413" s="86">
        <f>IF(OR(F2413="",J2413="",N(J2413)=0),"",IF(F2413/J2413&lt;=cfg_Crit,"CRITICAL",IF(F2413/J2413&lt;=cfg_Low,"LOW","OK")))</f>
        <v/>
      </c>
      <c r="M2413" s="98">
        <f>IF(B2413="","",DATE(YEAR(B2413),MONTH(B2413),1))</f>
        <v/>
      </c>
      <c r="N2413" s="86">
        <f>IF(OR(B2413="",D2413=""),"","CNT-"&amp;TEXT(ROW()-5,"00000"))</f>
        <v/>
      </c>
      <c r="O2413" s="86">
        <f>IF(P2413="","",D2413&amp;"|"&amp;P2413)</f>
        <v/>
      </c>
      <c r="P2413" s="86">
        <f>IF(OR(D2413="",F2413=""),"",COUNTIFS($D$6:D2413,D2413,$F$6:F2413,"&lt;&gt;"))</f>
        <v/>
      </c>
    </row>
    <row r="2414" ht="20" customHeight="1">
      <c r="B2414" s="93" t="n"/>
      <c r="C2414" s="94">
        <f>IF(B2414="","",WEEKNUM(B2414,21))</f>
        <v/>
      </c>
      <c r="D2414" s="95" t="n"/>
      <c r="E2414" s="86">
        <f>IF(D2414="","",IFERROR(INDEX(Eng_Item,MATCH(D2414,Eng_Label,0)),"not in list"))</f>
        <v/>
      </c>
      <c r="F2414" s="96" t="n"/>
      <c r="G2414" s="87">
        <f>IF(OR(P2414="",N(P2414)&lt;=1),"",INDEX($F$6:$F$3005,MATCH(D2414&amp;"|"&amp;(P2414-1),$O$6:$O$3005,0)))</f>
        <v/>
      </c>
      <c r="H2414" s="87">
        <f>IF(G2414="","",MAX(0,G2414-F2414))</f>
        <v/>
      </c>
      <c r="I2414" s="95" t="n"/>
      <c r="J2414" s="87">
        <f>IF(D2414="","",IFERROR(INDEX(Eng_PAR,MATCH(D2414,Eng_Label,0)),""))</f>
        <v/>
      </c>
      <c r="K2414" s="97">
        <f>IF(OR(F2414="",J2414=""),"",F2414-J2414)</f>
        <v/>
      </c>
      <c r="L2414" s="86">
        <f>IF(OR(F2414="",J2414="",N(J2414)=0),"",IF(F2414/J2414&lt;=cfg_Crit,"CRITICAL",IF(F2414/J2414&lt;=cfg_Low,"LOW","OK")))</f>
        <v/>
      </c>
      <c r="M2414" s="98">
        <f>IF(B2414="","",DATE(YEAR(B2414),MONTH(B2414),1))</f>
        <v/>
      </c>
      <c r="N2414" s="86">
        <f>IF(OR(B2414="",D2414=""),"","CNT-"&amp;TEXT(ROW()-5,"00000"))</f>
        <v/>
      </c>
      <c r="O2414" s="86">
        <f>IF(P2414="","",D2414&amp;"|"&amp;P2414)</f>
        <v/>
      </c>
      <c r="P2414" s="86">
        <f>IF(OR(D2414="",F2414=""),"",COUNTIFS($D$6:D2414,D2414,$F$6:F2414,"&lt;&gt;"))</f>
        <v/>
      </c>
    </row>
    <row r="2415" ht="20" customHeight="1">
      <c r="B2415" s="93" t="n"/>
      <c r="C2415" s="94">
        <f>IF(B2415="","",WEEKNUM(B2415,21))</f>
        <v/>
      </c>
      <c r="D2415" s="95" t="n"/>
      <c r="E2415" s="86">
        <f>IF(D2415="","",IFERROR(INDEX(Eng_Item,MATCH(D2415,Eng_Label,0)),"not in list"))</f>
        <v/>
      </c>
      <c r="F2415" s="96" t="n"/>
      <c r="G2415" s="87">
        <f>IF(OR(P2415="",N(P2415)&lt;=1),"",INDEX($F$6:$F$3005,MATCH(D2415&amp;"|"&amp;(P2415-1),$O$6:$O$3005,0)))</f>
        <v/>
      </c>
      <c r="H2415" s="87">
        <f>IF(G2415="","",MAX(0,G2415-F2415))</f>
        <v/>
      </c>
      <c r="I2415" s="95" t="n"/>
      <c r="J2415" s="87">
        <f>IF(D2415="","",IFERROR(INDEX(Eng_PAR,MATCH(D2415,Eng_Label,0)),""))</f>
        <v/>
      </c>
      <c r="K2415" s="97">
        <f>IF(OR(F2415="",J2415=""),"",F2415-J2415)</f>
        <v/>
      </c>
      <c r="L2415" s="86">
        <f>IF(OR(F2415="",J2415="",N(J2415)=0),"",IF(F2415/J2415&lt;=cfg_Crit,"CRITICAL",IF(F2415/J2415&lt;=cfg_Low,"LOW","OK")))</f>
        <v/>
      </c>
      <c r="M2415" s="98">
        <f>IF(B2415="","",DATE(YEAR(B2415),MONTH(B2415),1))</f>
        <v/>
      </c>
      <c r="N2415" s="86">
        <f>IF(OR(B2415="",D2415=""),"","CNT-"&amp;TEXT(ROW()-5,"00000"))</f>
        <v/>
      </c>
      <c r="O2415" s="86">
        <f>IF(P2415="","",D2415&amp;"|"&amp;P2415)</f>
        <v/>
      </c>
      <c r="P2415" s="86">
        <f>IF(OR(D2415="",F2415=""),"",COUNTIFS($D$6:D2415,D2415,$F$6:F2415,"&lt;&gt;"))</f>
        <v/>
      </c>
    </row>
    <row r="2416" ht="20" customHeight="1">
      <c r="B2416" s="93" t="n"/>
      <c r="C2416" s="94">
        <f>IF(B2416="","",WEEKNUM(B2416,21))</f>
        <v/>
      </c>
      <c r="D2416" s="95" t="n"/>
      <c r="E2416" s="86">
        <f>IF(D2416="","",IFERROR(INDEX(Eng_Item,MATCH(D2416,Eng_Label,0)),"not in list"))</f>
        <v/>
      </c>
      <c r="F2416" s="96" t="n"/>
      <c r="G2416" s="87">
        <f>IF(OR(P2416="",N(P2416)&lt;=1),"",INDEX($F$6:$F$3005,MATCH(D2416&amp;"|"&amp;(P2416-1),$O$6:$O$3005,0)))</f>
        <v/>
      </c>
      <c r="H2416" s="87">
        <f>IF(G2416="","",MAX(0,G2416-F2416))</f>
        <v/>
      </c>
      <c r="I2416" s="95" t="n"/>
      <c r="J2416" s="87">
        <f>IF(D2416="","",IFERROR(INDEX(Eng_PAR,MATCH(D2416,Eng_Label,0)),""))</f>
        <v/>
      </c>
      <c r="K2416" s="97">
        <f>IF(OR(F2416="",J2416=""),"",F2416-J2416)</f>
        <v/>
      </c>
      <c r="L2416" s="86">
        <f>IF(OR(F2416="",J2416="",N(J2416)=0),"",IF(F2416/J2416&lt;=cfg_Crit,"CRITICAL",IF(F2416/J2416&lt;=cfg_Low,"LOW","OK")))</f>
        <v/>
      </c>
      <c r="M2416" s="98">
        <f>IF(B2416="","",DATE(YEAR(B2416),MONTH(B2416),1))</f>
        <v/>
      </c>
      <c r="N2416" s="86">
        <f>IF(OR(B2416="",D2416=""),"","CNT-"&amp;TEXT(ROW()-5,"00000"))</f>
        <v/>
      </c>
      <c r="O2416" s="86">
        <f>IF(P2416="","",D2416&amp;"|"&amp;P2416)</f>
        <v/>
      </c>
      <c r="P2416" s="86">
        <f>IF(OR(D2416="",F2416=""),"",COUNTIFS($D$6:D2416,D2416,$F$6:F2416,"&lt;&gt;"))</f>
        <v/>
      </c>
    </row>
    <row r="2417" ht="20" customHeight="1">
      <c r="B2417" s="93" t="n"/>
      <c r="C2417" s="94">
        <f>IF(B2417="","",WEEKNUM(B2417,21))</f>
        <v/>
      </c>
      <c r="D2417" s="95" t="n"/>
      <c r="E2417" s="86">
        <f>IF(D2417="","",IFERROR(INDEX(Eng_Item,MATCH(D2417,Eng_Label,0)),"not in list"))</f>
        <v/>
      </c>
      <c r="F2417" s="96" t="n"/>
      <c r="G2417" s="87">
        <f>IF(OR(P2417="",N(P2417)&lt;=1),"",INDEX($F$6:$F$3005,MATCH(D2417&amp;"|"&amp;(P2417-1),$O$6:$O$3005,0)))</f>
        <v/>
      </c>
      <c r="H2417" s="87">
        <f>IF(G2417="","",MAX(0,G2417-F2417))</f>
        <v/>
      </c>
      <c r="I2417" s="95" t="n"/>
      <c r="J2417" s="87">
        <f>IF(D2417="","",IFERROR(INDEX(Eng_PAR,MATCH(D2417,Eng_Label,0)),""))</f>
        <v/>
      </c>
      <c r="K2417" s="97">
        <f>IF(OR(F2417="",J2417=""),"",F2417-J2417)</f>
        <v/>
      </c>
      <c r="L2417" s="86">
        <f>IF(OR(F2417="",J2417="",N(J2417)=0),"",IF(F2417/J2417&lt;=cfg_Crit,"CRITICAL",IF(F2417/J2417&lt;=cfg_Low,"LOW","OK")))</f>
        <v/>
      </c>
      <c r="M2417" s="98">
        <f>IF(B2417="","",DATE(YEAR(B2417),MONTH(B2417),1))</f>
        <v/>
      </c>
      <c r="N2417" s="86">
        <f>IF(OR(B2417="",D2417=""),"","CNT-"&amp;TEXT(ROW()-5,"00000"))</f>
        <v/>
      </c>
      <c r="O2417" s="86">
        <f>IF(P2417="","",D2417&amp;"|"&amp;P2417)</f>
        <v/>
      </c>
      <c r="P2417" s="86">
        <f>IF(OR(D2417="",F2417=""),"",COUNTIFS($D$6:D2417,D2417,$F$6:F2417,"&lt;&gt;"))</f>
        <v/>
      </c>
    </row>
    <row r="2418" ht="20" customHeight="1">
      <c r="B2418" s="93" t="n"/>
      <c r="C2418" s="94">
        <f>IF(B2418="","",WEEKNUM(B2418,21))</f>
        <v/>
      </c>
      <c r="D2418" s="95" t="n"/>
      <c r="E2418" s="86">
        <f>IF(D2418="","",IFERROR(INDEX(Eng_Item,MATCH(D2418,Eng_Label,0)),"not in list"))</f>
        <v/>
      </c>
      <c r="F2418" s="96" t="n"/>
      <c r="G2418" s="87">
        <f>IF(OR(P2418="",N(P2418)&lt;=1),"",INDEX($F$6:$F$3005,MATCH(D2418&amp;"|"&amp;(P2418-1),$O$6:$O$3005,0)))</f>
        <v/>
      </c>
      <c r="H2418" s="87">
        <f>IF(G2418="","",MAX(0,G2418-F2418))</f>
        <v/>
      </c>
      <c r="I2418" s="95" t="n"/>
      <c r="J2418" s="87">
        <f>IF(D2418="","",IFERROR(INDEX(Eng_PAR,MATCH(D2418,Eng_Label,0)),""))</f>
        <v/>
      </c>
      <c r="K2418" s="97">
        <f>IF(OR(F2418="",J2418=""),"",F2418-J2418)</f>
        <v/>
      </c>
      <c r="L2418" s="86">
        <f>IF(OR(F2418="",J2418="",N(J2418)=0),"",IF(F2418/J2418&lt;=cfg_Crit,"CRITICAL",IF(F2418/J2418&lt;=cfg_Low,"LOW","OK")))</f>
        <v/>
      </c>
      <c r="M2418" s="98">
        <f>IF(B2418="","",DATE(YEAR(B2418),MONTH(B2418),1))</f>
        <v/>
      </c>
      <c r="N2418" s="86">
        <f>IF(OR(B2418="",D2418=""),"","CNT-"&amp;TEXT(ROW()-5,"00000"))</f>
        <v/>
      </c>
      <c r="O2418" s="86">
        <f>IF(P2418="","",D2418&amp;"|"&amp;P2418)</f>
        <v/>
      </c>
      <c r="P2418" s="86">
        <f>IF(OR(D2418="",F2418=""),"",COUNTIFS($D$6:D2418,D2418,$F$6:F2418,"&lt;&gt;"))</f>
        <v/>
      </c>
    </row>
    <row r="2419" ht="20" customHeight="1">
      <c r="B2419" s="93" t="n"/>
      <c r="C2419" s="94">
        <f>IF(B2419="","",WEEKNUM(B2419,21))</f>
        <v/>
      </c>
      <c r="D2419" s="95" t="n"/>
      <c r="E2419" s="86">
        <f>IF(D2419="","",IFERROR(INDEX(Eng_Item,MATCH(D2419,Eng_Label,0)),"not in list"))</f>
        <v/>
      </c>
      <c r="F2419" s="96" t="n"/>
      <c r="G2419" s="87">
        <f>IF(OR(P2419="",N(P2419)&lt;=1),"",INDEX($F$6:$F$3005,MATCH(D2419&amp;"|"&amp;(P2419-1),$O$6:$O$3005,0)))</f>
        <v/>
      </c>
      <c r="H2419" s="87">
        <f>IF(G2419="","",MAX(0,G2419-F2419))</f>
        <v/>
      </c>
      <c r="I2419" s="95" t="n"/>
      <c r="J2419" s="87">
        <f>IF(D2419="","",IFERROR(INDEX(Eng_PAR,MATCH(D2419,Eng_Label,0)),""))</f>
        <v/>
      </c>
      <c r="K2419" s="97">
        <f>IF(OR(F2419="",J2419=""),"",F2419-J2419)</f>
        <v/>
      </c>
      <c r="L2419" s="86">
        <f>IF(OR(F2419="",J2419="",N(J2419)=0),"",IF(F2419/J2419&lt;=cfg_Crit,"CRITICAL",IF(F2419/J2419&lt;=cfg_Low,"LOW","OK")))</f>
        <v/>
      </c>
      <c r="M2419" s="98">
        <f>IF(B2419="","",DATE(YEAR(B2419),MONTH(B2419),1))</f>
        <v/>
      </c>
      <c r="N2419" s="86">
        <f>IF(OR(B2419="",D2419=""),"","CNT-"&amp;TEXT(ROW()-5,"00000"))</f>
        <v/>
      </c>
      <c r="O2419" s="86">
        <f>IF(P2419="","",D2419&amp;"|"&amp;P2419)</f>
        <v/>
      </c>
      <c r="P2419" s="86">
        <f>IF(OR(D2419="",F2419=""),"",COUNTIFS($D$6:D2419,D2419,$F$6:F2419,"&lt;&gt;"))</f>
        <v/>
      </c>
    </row>
    <row r="2420" ht="20" customHeight="1">
      <c r="B2420" s="93" t="n"/>
      <c r="C2420" s="94">
        <f>IF(B2420="","",WEEKNUM(B2420,21))</f>
        <v/>
      </c>
      <c r="D2420" s="95" t="n"/>
      <c r="E2420" s="86">
        <f>IF(D2420="","",IFERROR(INDEX(Eng_Item,MATCH(D2420,Eng_Label,0)),"not in list"))</f>
        <v/>
      </c>
      <c r="F2420" s="96" t="n"/>
      <c r="G2420" s="87">
        <f>IF(OR(P2420="",N(P2420)&lt;=1),"",INDEX($F$6:$F$3005,MATCH(D2420&amp;"|"&amp;(P2420-1),$O$6:$O$3005,0)))</f>
        <v/>
      </c>
      <c r="H2420" s="87">
        <f>IF(G2420="","",MAX(0,G2420-F2420))</f>
        <v/>
      </c>
      <c r="I2420" s="95" t="n"/>
      <c r="J2420" s="87">
        <f>IF(D2420="","",IFERROR(INDEX(Eng_PAR,MATCH(D2420,Eng_Label,0)),""))</f>
        <v/>
      </c>
      <c r="K2420" s="97">
        <f>IF(OR(F2420="",J2420=""),"",F2420-J2420)</f>
        <v/>
      </c>
      <c r="L2420" s="86">
        <f>IF(OR(F2420="",J2420="",N(J2420)=0),"",IF(F2420/J2420&lt;=cfg_Crit,"CRITICAL",IF(F2420/J2420&lt;=cfg_Low,"LOW","OK")))</f>
        <v/>
      </c>
      <c r="M2420" s="98">
        <f>IF(B2420="","",DATE(YEAR(B2420),MONTH(B2420),1))</f>
        <v/>
      </c>
      <c r="N2420" s="86">
        <f>IF(OR(B2420="",D2420=""),"","CNT-"&amp;TEXT(ROW()-5,"00000"))</f>
        <v/>
      </c>
      <c r="O2420" s="86">
        <f>IF(P2420="","",D2420&amp;"|"&amp;P2420)</f>
        <v/>
      </c>
      <c r="P2420" s="86">
        <f>IF(OR(D2420="",F2420=""),"",COUNTIFS($D$6:D2420,D2420,$F$6:F2420,"&lt;&gt;"))</f>
        <v/>
      </c>
    </row>
    <row r="2421" ht="20" customHeight="1">
      <c r="B2421" s="93" t="n"/>
      <c r="C2421" s="94">
        <f>IF(B2421="","",WEEKNUM(B2421,21))</f>
        <v/>
      </c>
      <c r="D2421" s="95" t="n"/>
      <c r="E2421" s="86">
        <f>IF(D2421="","",IFERROR(INDEX(Eng_Item,MATCH(D2421,Eng_Label,0)),"not in list"))</f>
        <v/>
      </c>
      <c r="F2421" s="96" t="n"/>
      <c r="G2421" s="87">
        <f>IF(OR(P2421="",N(P2421)&lt;=1),"",INDEX($F$6:$F$3005,MATCH(D2421&amp;"|"&amp;(P2421-1),$O$6:$O$3005,0)))</f>
        <v/>
      </c>
      <c r="H2421" s="87">
        <f>IF(G2421="","",MAX(0,G2421-F2421))</f>
        <v/>
      </c>
      <c r="I2421" s="95" t="n"/>
      <c r="J2421" s="87">
        <f>IF(D2421="","",IFERROR(INDEX(Eng_PAR,MATCH(D2421,Eng_Label,0)),""))</f>
        <v/>
      </c>
      <c r="K2421" s="97">
        <f>IF(OR(F2421="",J2421=""),"",F2421-J2421)</f>
        <v/>
      </c>
      <c r="L2421" s="86">
        <f>IF(OR(F2421="",J2421="",N(J2421)=0),"",IF(F2421/J2421&lt;=cfg_Crit,"CRITICAL",IF(F2421/J2421&lt;=cfg_Low,"LOW","OK")))</f>
        <v/>
      </c>
      <c r="M2421" s="98">
        <f>IF(B2421="","",DATE(YEAR(B2421),MONTH(B2421),1))</f>
        <v/>
      </c>
      <c r="N2421" s="86">
        <f>IF(OR(B2421="",D2421=""),"","CNT-"&amp;TEXT(ROW()-5,"00000"))</f>
        <v/>
      </c>
      <c r="O2421" s="86">
        <f>IF(P2421="","",D2421&amp;"|"&amp;P2421)</f>
        <v/>
      </c>
      <c r="P2421" s="86">
        <f>IF(OR(D2421="",F2421=""),"",COUNTIFS($D$6:D2421,D2421,$F$6:F2421,"&lt;&gt;"))</f>
        <v/>
      </c>
    </row>
    <row r="2422" ht="20" customHeight="1">
      <c r="B2422" s="93" t="n"/>
      <c r="C2422" s="94">
        <f>IF(B2422="","",WEEKNUM(B2422,21))</f>
        <v/>
      </c>
      <c r="D2422" s="95" t="n"/>
      <c r="E2422" s="86">
        <f>IF(D2422="","",IFERROR(INDEX(Eng_Item,MATCH(D2422,Eng_Label,0)),"not in list"))</f>
        <v/>
      </c>
      <c r="F2422" s="96" t="n"/>
      <c r="G2422" s="87">
        <f>IF(OR(P2422="",N(P2422)&lt;=1),"",INDEX($F$6:$F$3005,MATCH(D2422&amp;"|"&amp;(P2422-1),$O$6:$O$3005,0)))</f>
        <v/>
      </c>
      <c r="H2422" s="87">
        <f>IF(G2422="","",MAX(0,G2422-F2422))</f>
        <v/>
      </c>
      <c r="I2422" s="95" t="n"/>
      <c r="J2422" s="87">
        <f>IF(D2422="","",IFERROR(INDEX(Eng_PAR,MATCH(D2422,Eng_Label,0)),""))</f>
        <v/>
      </c>
      <c r="K2422" s="97">
        <f>IF(OR(F2422="",J2422=""),"",F2422-J2422)</f>
        <v/>
      </c>
      <c r="L2422" s="86">
        <f>IF(OR(F2422="",J2422="",N(J2422)=0),"",IF(F2422/J2422&lt;=cfg_Crit,"CRITICAL",IF(F2422/J2422&lt;=cfg_Low,"LOW","OK")))</f>
        <v/>
      </c>
      <c r="M2422" s="98">
        <f>IF(B2422="","",DATE(YEAR(B2422),MONTH(B2422),1))</f>
        <v/>
      </c>
      <c r="N2422" s="86">
        <f>IF(OR(B2422="",D2422=""),"","CNT-"&amp;TEXT(ROW()-5,"00000"))</f>
        <v/>
      </c>
      <c r="O2422" s="86">
        <f>IF(P2422="","",D2422&amp;"|"&amp;P2422)</f>
        <v/>
      </c>
      <c r="P2422" s="86">
        <f>IF(OR(D2422="",F2422=""),"",COUNTIFS($D$6:D2422,D2422,$F$6:F2422,"&lt;&gt;"))</f>
        <v/>
      </c>
    </row>
    <row r="2423" ht="20" customHeight="1">
      <c r="B2423" s="93" t="n"/>
      <c r="C2423" s="94">
        <f>IF(B2423="","",WEEKNUM(B2423,21))</f>
        <v/>
      </c>
      <c r="D2423" s="95" t="n"/>
      <c r="E2423" s="86">
        <f>IF(D2423="","",IFERROR(INDEX(Eng_Item,MATCH(D2423,Eng_Label,0)),"not in list"))</f>
        <v/>
      </c>
      <c r="F2423" s="96" t="n"/>
      <c r="G2423" s="87">
        <f>IF(OR(P2423="",N(P2423)&lt;=1),"",INDEX($F$6:$F$3005,MATCH(D2423&amp;"|"&amp;(P2423-1),$O$6:$O$3005,0)))</f>
        <v/>
      </c>
      <c r="H2423" s="87">
        <f>IF(G2423="","",MAX(0,G2423-F2423))</f>
        <v/>
      </c>
      <c r="I2423" s="95" t="n"/>
      <c r="J2423" s="87">
        <f>IF(D2423="","",IFERROR(INDEX(Eng_PAR,MATCH(D2423,Eng_Label,0)),""))</f>
        <v/>
      </c>
      <c r="K2423" s="97">
        <f>IF(OR(F2423="",J2423=""),"",F2423-J2423)</f>
        <v/>
      </c>
      <c r="L2423" s="86">
        <f>IF(OR(F2423="",J2423="",N(J2423)=0),"",IF(F2423/J2423&lt;=cfg_Crit,"CRITICAL",IF(F2423/J2423&lt;=cfg_Low,"LOW","OK")))</f>
        <v/>
      </c>
      <c r="M2423" s="98">
        <f>IF(B2423="","",DATE(YEAR(B2423),MONTH(B2423),1))</f>
        <v/>
      </c>
      <c r="N2423" s="86">
        <f>IF(OR(B2423="",D2423=""),"","CNT-"&amp;TEXT(ROW()-5,"00000"))</f>
        <v/>
      </c>
      <c r="O2423" s="86">
        <f>IF(P2423="","",D2423&amp;"|"&amp;P2423)</f>
        <v/>
      </c>
      <c r="P2423" s="86">
        <f>IF(OR(D2423="",F2423=""),"",COUNTIFS($D$6:D2423,D2423,$F$6:F2423,"&lt;&gt;"))</f>
        <v/>
      </c>
    </row>
    <row r="2424" ht="20" customHeight="1">
      <c r="B2424" s="93" t="n"/>
      <c r="C2424" s="94">
        <f>IF(B2424="","",WEEKNUM(B2424,21))</f>
        <v/>
      </c>
      <c r="D2424" s="95" t="n"/>
      <c r="E2424" s="86">
        <f>IF(D2424="","",IFERROR(INDEX(Eng_Item,MATCH(D2424,Eng_Label,0)),"not in list"))</f>
        <v/>
      </c>
      <c r="F2424" s="96" t="n"/>
      <c r="G2424" s="87">
        <f>IF(OR(P2424="",N(P2424)&lt;=1),"",INDEX($F$6:$F$3005,MATCH(D2424&amp;"|"&amp;(P2424-1),$O$6:$O$3005,0)))</f>
        <v/>
      </c>
      <c r="H2424" s="87">
        <f>IF(G2424="","",MAX(0,G2424-F2424))</f>
        <v/>
      </c>
      <c r="I2424" s="95" t="n"/>
      <c r="J2424" s="87">
        <f>IF(D2424="","",IFERROR(INDEX(Eng_PAR,MATCH(D2424,Eng_Label,0)),""))</f>
        <v/>
      </c>
      <c r="K2424" s="97">
        <f>IF(OR(F2424="",J2424=""),"",F2424-J2424)</f>
        <v/>
      </c>
      <c r="L2424" s="86">
        <f>IF(OR(F2424="",J2424="",N(J2424)=0),"",IF(F2424/J2424&lt;=cfg_Crit,"CRITICAL",IF(F2424/J2424&lt;=cfg_Low,"LOW","OK")))</f>
        <v/>
      </c>
      <c r="M2424" s="98">
        <f>IF(B2424="","",DATE(YEAR(B2424),MONTH(B2424),1))</f>
        <v/>
      </c>
      <c r="N2424" s="86">
        <f>IF(OR(B2424="",D2424=""),"","CNT-"&amp;TEXT(ROW()-5,"00000"))</f>
        <v/>
      </c>
      <c r="O2424" s="86">
        <f>IF(P2424="","",D2424&amp;"|"&amp;P2424)</f>
        <v/>
      </c>
      <c r="P2424" s="86">
        <f>IF(OR(D2424="",F2424=""),"",COUNTIFS($D$6:D2424,D2424,$F$6:F2424,"&lt;&gt;"))</f>
        <v/>
      </c>
    </row>
    <row r="2425" ht="20" customHeight="1">
      <c r="B2425" s="93" t="n"/>
      <c r="C2425" s="94">
        <f>IF(B2425="","",WEEKNUM(B2425,21))</f>
        <v/>
      </c>
      <c r="D2425" s="95" t="n"/>
      <c r="E2425" s="86">
        <f>IF(D2425="","",IFERROR(INDEX(Eng_Item,MATCH(D2425,Eng_Label,0)),"not in list"))</f>
        <v/>
      </c>
      <c r="F2425" s="96" t="n"/>
      <c r="G2425" s="87">
        <f>IF(OR(P2425="",N(P2425)&lt;=1),"",INDEX($F$6:$F$3005,MATCH(D2425&amp;"|"&amp;(P2425-1),$O$6:$O$3005,0)))</f>
        <v/>
      </c>
      <c r="H2425" s="87">
        <f>IF(G2425="","",MAX(0,G2425-F2425))</f>
        <v/>
      </c>
      <c r="I2425" s="95" t="n"/>
      <c r="J2425" s="87">
        <f>IF(D2425="","",IFERROR(INDEX(Eng_PAR,MATCH(D2425,Eng_Label,0)),""))</f>
        <v/>
      </c>
      <c r="K2425" s="97">
        <f>IF(OR(F2425="",J2425=""),"",F2425-J2425)</f>
        <v/>
      </c>
      <c r="L2425" s="86">
        <f>IF(OR(F2425="",J2425="",N(J2425)=0),"",IF(F2425/J2425&lt;=cfg_Crit,"CRITICAL",IF(F2425/J2425&lt;=cfg_Low,"LOW","OK")))</f>
        <v/>
      </c>
      <c r="M2425" s="98">
        <f>IF(B2425="","",DATE(YEAR(B2425),MONTH(B2425),1))</f>
        <v/>
      </c>
      <c r="N2425" s="86">
        <f>IF(OR(B2425="",D2425=""),"","CNT-"&amp;TEXT(ROW()-5,"00000"))</f>
        <v/>
      </c>
      <c r="O2425" s="86">
        <f>IF(P2425="","",D2425&amp;"|"&amp;P2425)</f>
        <v/>
      </c>
      <c r="P2425" s="86">
        <f>IF(OR(D2425="",F2425=""),"",COUNTIFS($D$6:D2425,D2425,$F$6:F2425,"&lt;&gt;"))</f>
        <v/>
      </c>
    </row>
    <row r="2426" ht="20" customHeight="1">
      <c r="B2426" s="93" t="n"/>
      <c r="C2426" s="94">
        <f>IF(B2426="","",WEEKNUM(B2426,21))</f>
        <v/>
      </c>
      <c r="D2426" s="95" t="n"/>
      <c r="E2426" s="86">
        <f>IF(D2426="","",IFERROR(INDEX(Eng_Item,MATCH(D2426,Eng_Label,0)),"not in list"))</f>
        <v/>
      </c>
      <c r="F2426" s="96" t="n"/>
      <c r="G2426" s="87">
        <f>IF(OR(P2426="",N(P2426)&lt;=1),"",INDEX($F$6:$F$3005,MATCH(D2426&amp;"|"&amp;(P2426-1),$O$6:$O$3005,0)))</f>
        <v/>
      </c>
      <c r="H2426" s="87">
        <f>IF(G2426="","",MAX(0,G2426-F2426))</f>
        <v/>
      </c>
      <c r="I2426" s="95" t="n"/>
      <c r="J2426" s="87">
        <f>IF(D2426="","",IFERROR(INDEX(Eng_PAR,MATCH(D2426,Eng_Label,0)),""))</f>
        <v/>
      </c>
      <c r="K2426" s="97">
        <f>IF(OR(F2426="",J2426=""),"",F2426-J2426)</f>
        <v/>
      </c>
      <c r="L2426" s="86">
        <f>IF(OR(F2426="",J2426="",N(J2426)=0),"",IF(F2426/J2426&lt;=cfg_Crit,"CRITICAL",IF(F2426/J2426&lt;=cfg_Low,"LOW","OK")))</f>
        <v/>
      </c>
      <c r="M2426" s="98">
        <f>IF(B2426="","",DATE(YEAR(B2426),MONTH(B2426),1))</f>
        <v/>
      </c>
      <c r="N2426" s="86">
        <f>IF(OR(B2426="",D2426=""),"","CNT-"&amp;TEXT(ROW()-5,"00000"))</f>
        <v/>
      </c>
      <c r="O2426" s="86">
        <f>IF(P2426="","",D2426&amp;"|"&amp;P2426)</f>
        <v/>
      </c>
      <c r="P2426" s="86">
        <f>IF(OR(D2426="",F2426=""),"",COUNTIFS($D$6:D2426,D2426,$F$6:F2426,"&lt;&gt;"))</f>
        <v/>
      </c>
    </row>
    <row r="2427" ht="20" customHeight="1">
      <c r="B2427" s="93" t="n"/>
      <c r="C2427" s="94">
        <f>IF(B2427="","",WEEKNUM(B2427,21))</f>
        <v/>
      </c>
      <c r="D2427" s="95" t="n"/>
      <c r="E2427" s="86">
        <f>IF(D2427="","",IFERROR(INDEX(Eng_Item,MATCH(D2427,Eng_Label,0)),"not in list"))</f>
        <v/>
      </c>
      <c r="F2427" s="96" t="n"/>
      <c r="G2427" s="87">
        <f>IF(OR(P2427="",N(P2427)&lt;=1),"",INDEX($F$6:$F$3005,MATCH(D2427&amp;"|"&amp;(P2427-1),$O$6:$O$3005,0)))</f>
        <v/>
      </c>
      <c r="H2427" s="87">
        <f>IF(G2427="","",MAX(0,G2427-F2427))</f>
        <v/>
      </c>
      <c r="I2427" s="95" t="n"/>
      <c r="J2427" s="87">
        <f>IF(D2427="","",IFERROR(INDEX(Eng_PAR,MATCH(D2427,Eng_Label,0)),""))</f>
        <v/>
      </c>
      <c r="K2427" s="97">
        <f>IF(OR(F2427="",J2427=""),"",F2427-J2427)</f>
        <v/>
      </c>
      <c r="L2427" s="86">
        <f>IF(OR(F2427="",J2427="",N(J2427)=0),"",IF(F2427/J2427&lt;=cfg_Crit,"CRITICAL",IF(F2427/J2427&lt;=cfg_Low,"LOW","OK")))</f>
        <v/>
      </c>
      <c r="M2427" s="98">
        <f>IF(B2427="","",DATE(YEAR(B2427),MONTH(B2427),1))</f>
        <v/>
      </c>
      <c r="N2427" s="86">
        <f>IF(OR(B2427="",D2427=""),"","CNT-"&amp;TEXT(ROW()-5,"00000"))</f>
        <v/>
      </c>
      <c r="O2427" s="86">
        <f>IF(P2427="","",D2427&amp;"|"&amp;P2427)</f>
        <v/>
      </c>
      <c r="P2427" s="86">
        <f>IF(OR(D2427="",F2427=""),"",COUNTIFS($D$6:D2427,D2427,$F$6:F2427,"&lt;&gt;"))</f>
        <v/>
      </c>
    </row>
    <row r="2428" ht="20" customHeight="1">
      <c r="B2428" s="93" t="n"/>
      <c r="C2428" s="94">
        <f>IF(B2428="","",WEEKNUM(B2428,21))</f>
        <v/>
      </c>
      <c r="D2428" s="95" t="n"/>
      <c r="E2428" s="86">
        <f>IF(D2428="","",IFERROR(INDEX(Eng_Item,MATCH(D2428,Eng_Label,0)),"not in list"))</f>
        <v/>
      </c>
      <c r="F2428" s="96" t="n"/>
      <c r="G2428" s="87">
        <f>IF(OR(P2428="",N(P2428)&lt;=1),"",INDEX($F$6:$F$3005,MATCH(D2428&amp;"|"&amp;(P2428-1),$O$6:$O$3005,0)))</f>
        <v/>
      </c>
      <c r="H2428" s="87">
        <f>IF(G2428="","",MAX(0,G2428-F2428))</f>
        <v/>
      </c>
      <c r="I2428" s="95" t="n"/>
      <c r="J2428" s="87">
        <f>IF(D2428="","",IFERROR(INDEX(Eng_PAR,MATCH(D2428,Eng_Label,0)),""))</f>
        <v/>
      </c>
      <c r="K2428" s="97">
        <f>IF(OR(F2428="",J2428=""),"",F2428-J2428)</f>
        <v/>
      </c>
      <c r="L2428" s="86">
        <f>IF(OR(F2428="",J2428="",N(J2428)=0),"",IF(F2428/J2428&lt;=cfg_Crit,"CRITICAL",IF(F2428/J2428&lt;=cfg_Low,"LOW","OK")))</f>
        <v/>
      </c>
      <c r="M2428" s="98">
        <f>IF(B2428="","",DATE(YEAR(B2428),MONTH(B2428),1))</f>
        <v/>
      </c>
      <c r="N2428" s="86">
        <f>IF(OR(B2428="",D2428=""),"","CNT-"&amp;TEXT(ROW()-5,"00000"))</f>
        <v/>
      </c>
      <c r="O2428" s="86">
        <f>IF(P2428="","",D2428&amp;"|"&amp;P2428)</f>
        <v/>
      </c>
      <c r="P2428" s="86">
        <f>IF(OR(D2428="",F2428=""),"",COUNTIFS($D$6:D2428,D2428,$F$6:F2428,"&lt;&gt;"))</f>
        <v/>
      </c>
    </row>
    <row r="2429" ht="20" customHeight="1">
      <c r="B2429" s="93" t="n"/>
      <c r="C2429" s="94">
        <f>IF(B2429="","",WEEKNUM(B2429,21))</f>
        <v/>
      </c>
      <c r="D2429" s="95" t="n"/>
      <c r="E2429" s="86">
        <f>IF(D2429="","",IFERROR(INDEX(Eng_Item,MATCH(D2429,Eng_Label,0)),"not in list"))</f>
        <v/>
      </c>
      <c r="F2429" s="96" t="n"/>
      <c r="G2429" s="87">
        <f>IF(OR(P2429="",N(P2429)&lt;=1),"",INDEX($F$6:$F$3005,MATCH(D2429&amp;"|"&amp;(P2429-1),$O$6:$O$3005,0)))</f>
        <v/>
      </c>
      <c r="H2429" s="87">
        <f>IF(G2429="","",MAX(0,G2429-F2429))</f>
        <v/>
      </c>
      <c r="I2429" s="95" t="n"/>
      <c r="J2429" s="87">
        <f>IF(D2429="","",IFERROR(INDEX(Eng_PAR,MATCH(D2429,Eng_Label,0)),""))</f>
        <v/>
      </c>
      <c r="K2429" s="97">
        <f>IF(OR(F2429="",J2429=""),"",F2429-J2429)</f>
        <v/>
      </c>
      <c r="L2429" s="86">
        <f>IF(OR(F2429="",J2429="",N(J2429)=0),"",IF(F2429/J2429&lt;=cfg_Crit,"CRITICAL",IF(F2429/J2429&lt;=cfg_Low,"LOW","OK")))</f>
        <v/>
      </c>
      <c r="M2429" s="98">
        <f>IF(B2429="","",DATE(YEAR(B2429),MONTH(B2429),1))</f>
        <v/>
      </c>
      <c r="N2429" s="86">
        <f>IF(OR(B2429="",D2429=""),"","CNT-"&amp;TEXT(ROW()-5,"00000"))</f>
        <v/>
      </c>
      <c r="O2429" s="86">
        <f>IF(P2429="","",D2429&amp;"|"&amp;P2429)</f>
        <v/>
      </c>
      <c r="P2429" s="86">
        <f>IF(OR(D2429="",F2429=""),"",COUNTIFS($D$6:D2429,D2429,$F$6:F2429,"&lt;&gt;"))</f>
        <v/>
      </c>
    </row>
    <row r="2430" ht="20" customHeight="1">
      <c r="B2430" s="93" t="n"/>
      <c r="C2430" s="94">
        <f>IF(B2430="","",WEEKNUM(B2430,21))</f>
        <v/>
      </c>
      <c r="D2430" s="95" t="n"/>
      <c r="E2430" s="86">
        <f>IF(D2430="","",IFERROR(INDEX(Eng_Item,MATCH(D2430,Eng_Label,0)),"not in list"))</f>
        <v/>
      </c>
      <c r="F2430" s="96" t="n"/>
      <c r="G2430" s="87">
        <f>IF(OR(P2430="",N(P2430)&lt;=1),"",INDEX($F$6:$F$3005,MATCH(D2430&amp;"|"&amp;(P2430-1),$O$6:$O$3005,0)))</f>
        <v/>
      </c>
      <c r="H2430" s="87">
        <f>IF(G2430="","",MAX(0,G2430-F2430))</f>
        <v/>
      </c>
      <c r="I2430" s="95" t="n"/>
      <c r="J2430" s="87">
        <f>IF(D2430="","",IFERROR(INDEX(Eng_PAR,MATCH(D2430,Eng_Label,0)),""))</f>
        <v/>
      </c>
      <c r="K2430" s="97">
        <f>IF(OR(F2430="",J2430=""),"",F2430-J2430)</f>
        <v/>
      </c>
      <c r="L2430" s="86">
        <f>IF(OR(F2430="",J2430="",N(J2430)=0),"",IF(F2430/J2430&lt;=cfg_Crit,"CRITICAL",IF(F2430/J2430&lt;=cfg_Low,"LOW","OK")))</f>
        <v/>
      </c>
      <c r="M2430" s="98">
        <f>IF(B2430="","",DATE(YEAR(B2430),MONTH(B2430),1))</f>
        <v/>
      </c>
      <c r="N2430" s="86">
        <f>IF(OR(B2430="",D2430=""),"","CNT-"&amp;TEXT(ROW()-5,"00000"))</f>
        <v/>
      </c>
      <c r="O2430" s="86">
        <f>IF(P2430="","",D2430&amp;"|"&amp;P2430)</f>
        <v/>
      </c>
      <c r="P2430" s="86">
        <f>IF(OR(D2430="",F2430=""),"",COUNTIFS($D$6:D2430,D2430,$F$6:F2430,"&lt;&gt;"))</f>
        <v/>
      </c>
    </row>
    <row r="2431" ht="20" customHeight="1">
      <c r="B2431" s="93" t="n"/>
      <c r="C2431" s="94">
        <f>IF(B2431="","",WEEKNUM(B2431,21))</f>
        <v/>
      </c>
      <c r="D2431" s="95" t="n"/>
      <c r="E2431" s="86">
        <f>IF(D2431="","",IFERROR(INDEX(Eng_Item,MATCH(D2431,Eng_Label,0)),"not in list"))</f>
        <v/>
      </c>
      <c r="F2431" s="96" t="n"/>
      <c r="G2431" s="87">
        <f>IF(OR(P2431="",N(P2431)&lt;=1),"",INDEX($F$6:$F$3005,MATCH(D2431&amp;"|"&amp;(P2431-1),$O$6:$O$3005,0)))</f>
        <v/>
      </c>
      <c r="H2431" s="87">
        <f>IF(G2431="","",MAX(0,G2431-F2431))</f>
        <v/>
      </c>
      <c r="I2431" s="95" t="n"/>
      <c r="J2431" s="87">
        <f>IF(D2431="","",IFERROR(INDEX(Eng_PAR,MATCH(D2431,Eng_Label,0)),""))</f>
        <v/>
      </c>
      <c r="K2431" s="97">
        <f>IF(OR(F2431="",J2431=""),"",F2431-J2431)</f>
        <v/>
      </c>
      <c r="L2431" s="86">
        <f>IF(OR(F2431="",J2431="",N(J2431)=0),"",IF(F2431/J2431&lt;=cfg_Crit,"CRITICAL",IF(F2431/J2431&lt;=cfg_Low,"LOW","OK")))</f>
        <v/>
      </c>
      <c r="M2431" s="98">
        <f>IF(B2431="","",DATE(YEAR(B2431),MONTH(B2431),1))</f>
        <v/>
      </c>
      <c r="N2431" s="86">
        <f>IF(OR(B2431="",D2431=""),"","CNT-"&amp;TEXT(ROW()-5,"00000"))</f>
        <v/>
      </c>
      <c r="O2431" s="86">
        <f>IF(P2431="","",D2431&amp;"|"&amp;P2431)</f>
        <v/>
      </c>
      <c r="P2431" s="86">
        <f>IF(OR(D2431="",F2431=""),"",COUNTIFS($D$6:D2431,D2431,$F$6:F2431,"&lt;&gt;"))</f>
        <v/>
      </c>
    </row>
    <row r="2432" ht="20" customHeight="1">
      <c r="B2432" s="93" t="n"/>
      <c r="C2432" s="94">
        <f>IF(B2432="","",WEEKNUM(B2432,21))</f>
        <v/>
      </c>
      <c r="D2432" s="95" t="n"/>
      <c r="E2432" s="86">
        <f>IF(D2432="","",IFERROR(INDEX(Eng_Item,MATCH(D2432,Eng_Label,0)),"not in list"))</f>
        <v/>
      </c>
      <c r="F2432" s="96" t="n"/>
      <c r="G2432" s="87">
        <f>IF(OR(P2432="",N(P2432)&lt;=1),"",INDEX($F$6:$F$3005,MATCH(D2432&amp;"|"&amp;(P2432-1),$O$6:$O$3005,0)))</f>
        <v/>
      </c>
      <c r="H2432" s="87">
        <f>IF(G2432="","",MAX(0,G2432-F2432))</f>
        <v/>
      </c>
      <c r="I2432" s="95" t="n"/>
      <c r="J2432" s="87">
        <f>IF(D2432="","",IFERROR(INDEX(Eng_PAR,MATCH(D2432,Eng_Label,0)),""))</f>
        <v/>
      </c>
      <c r="K2432" s="97">
        <f>IF(OR(F2432="",J2432=""),"",F2432-J2432)</f>
        <v/>
      </c>
      <c r="L2432" s="86">
        <f>IF(OR(F2432="",J2432="",N(J2432)=0),"",IF(F2432/J2432&lt;=cfg_Crit,"CRITICAL",IF(F2432/J2432&lt;=cfg_Low,"LOW","OK")))</f>
        <v/>
      </c>
      <c r="M2432" s="98">
        <f>IF(B2432="","",DATE(YEAR(B2432),MONTH(B2432),1))</f>
        <v/>
      </c>
      <c r="N2432" s="86">
        <f>IF(OR(B2432="",D2432=""),"","CNT-"&amp;TEXT(ROW()-5,"00000"))</f>
        <v/>
      </c>
      <c r="O2432" s="86">
        <f>IF(P2432="","",D2432&amp;"|"&amp;P2432)</f>
        <v/>
      </c>
      <c r="P2432" s="86">
        <f>IF(OR(D2432="",F2432=""),"",COUNTIFS($D$6:D2432,D2432,$F$6:F2432,"&lt;&gt;"))</f>
        <v/>
      </c>
    </row>
    <row r="2433" ht="20" customHeight="1">
      <c r="B2433" s="93" t="n"/>
      <c r="C2433" s="94">
        <f>IF(B2433="","",WEEKNUM(B2433,21))</f>
        <v/>
      </c>
      <c r="D2433" s="95" t="n"/>
      <c r="E2433" s="86">
        <f>IF(D2433="","",IFERROR(INDEX(Eng_Item,MATCH(D2433,Eng_Label,0)),"not in list"))</f>
        <v/>
      </c>
      <c r="F2433" s="96" t="n"/>
      <c r="G2433" s="87">
        <f>IF(OR(P2433="",N(P2433)&lt;=1),"",INDEX($F$6:$F$3005,MATCH(D2433&amp;"|"&amp;(P2433-1),$O$6:$O$3005,0)))</f>
        <v/>
      </c>
      <c r="H2433" s="87">
        <f>IF(G2433="","",MAX(0,G2433-F2433))</f>
        <v/>
      </c>
      <c r="I2433" s="95" t="n"/>
      <c r="J2433" s="87">
        <f>IF(D2433="","",IFERROR(INDEX(Eng_PAR,MATCH(D2433,Eng_Label,0)),""))</f>
        <v/>
      </c>
      <c r="K2433" s="97">
        <f>IF(OR(F2433="",J2433=""),"",F2433-J2433)</f>
        <v/>
      </c>
      <c r="L2433" s="86">
        <f>IF(OR(F2433="",J2433="",N(J2433)=0),"",IF(F2433/J2433&lt;=cfg_Crit,"CRITICAL",IF(F2433/J2433&lt;=cfg_Low,"LOW","OK")))</f>
        <v/>
      </c>
      <c r="M2433" s="98">
        <f>IF(B2433="","",DATE(YEAR(B2433),MONTH(B2433),1))</f>
        <v/>
      </c>
      <c r="N2433" s="86">
        <f>IF(OR(B2433="",D2433=""),"","CNT-"&amp;TEXT(ROW()-5,"00000"))</f>
        <v/>
      </c>
      <c r="O2433" s="86">
        <f>IF(P2433="","",D2433&amp;"|"&amp;P2433)</f>
        <v/>
      </c>
      <c r="P2433" s="86">
        <f>IF(OR(D2433="",F2433=""),"",COUNTIFS($D$6:D2433,D2433,$F$6:F2433,"&lt;&gt;"))</f>
        <v/>
      </c>
    </row>
    <row r="2434" ht="20" customHeight="1">
      <c r="B2434" s="93" t="n"/>
      <c r="C2434" s="94">
        <f>IF(B2434="","",WEEKNUM(B2434,21))</f>
        <v/>
      </c>
      <c r="D2434" s="95" t="n"/>
      <c r="E2434" s="86">
        <f>IF(D2434="","",IFERROR(INDEX(Eng_Item,MATCH(D2434,Eng_Label,0)),"not in list"))</f>
        <v/>
      </c>
      <c r="F2434" s="96" t="n"/>
      <c r="G2434" s="87">
        <f>IF(OR(P2434="",N(P2434)&lt;=1),"",INDEX($F$6:$F$3005,MATCH(D2434&amp;"|"&amp;(P2434-1),$O$6:$O$3005,0)))</f>
        <v/>
      </c>
      <c r="H2434" s="87">
        <f>IF(G2434="","",MAX(0,G2434-F2434))</f>
        <v/>
      </c>
      <c r="I2434" s="95" t="n"/>
      <c r="J2434" s="87">
        <f>IF(D2434="","",IFERROR(INDEX(Eng_PAR,MATCH(D2434,Eng_Label,0)),""))</f>
        <v/>
      </c>
      <c r="K2434" s="97">
        <f>IF(OR(F2434="",J2434=""),"",F2434-J2434)</f>
        <v/>
      </c>
      <c r="L2434" s="86">
        <f>IF(OR(F2434="",J2434="",N(J2434)=0),"",IF(F2434/J2434&lt;=cfg_Crit,"CRITICAL",IF(F2434/J2434&lt;=cfg_Low,"LOW","OK")))</f>
        <v/>
      </c>
      <c r="M2434" s="98">
        <f>IF(B2434="","",DATE(YEAR(B2434),MONTH(B2434),1))</f>
        <v/>
      </c>
      <c r="N2434" s="86">
        <f>IF(OR(B2434="",D2434=""),"","CNT-"&amp;TEXT(ROW()-5,"00000"))</f>
        <v/>
      </c>
      <c r="O2434" s="86">
        <f>IF(P2434="","",D2434&amp;"|"&amp;P2434)</f>
        <v/>
      </c>
      <c r="P2434" s="86">
        <f>IF(OR(D2434="",F2434=""),"",COUNTIFS($D$6:D2434,D2434,$F$6:F2434,"&lt;&gt;"))</f>
        <v/>
      </c>
    </row>
    <row r="2435" ht="20" customHeight="1">
      <c r="B2435" s="93" t="n"/>
      <c r="C2435" s="94">
        <f>IF(B2435="","",WEEKNUM(B2435,21))</f>
        <v/>
      </c>
      <c r="D2435" s="95" t="n"/>
      <c r="E2435" s="86">
        <f>IF(D2435="","",IFERROR(INDEX(Eng_Item,MATCH(D2435,Eng_Label,0)),"not in list"))</f>
        <v/>
      </c>
      <c r="F2435" s="96" t="n"/>
      <c r="G2435" s="87">
        <f>IF(OR(P2435="",N(P2435)&lt;=1),"",INDEX($F$6:$F$3005,MATCH(D2435&amp;"|"&amp;(P2435-1),$O$6:$O$3005,0)))</f>
        <v/>
      </c>
      <c r="H2435" s="87">
        <f>IF(G2435="","",MAX(0,G2435-F2435))</f>
        <v/>
      </c>
      <c r="I2435" s="95" t="n"/>
      <c r="J2435" s="87">
        <f>IF(D2435="","",IFERROR(INDEX(Eng_PAR,MATCH(D2435,Eng_Label,0)),""))</f>
        <v/>
      </c>
      <c r="K2435" s="97">
        <f>IF(OR(F2435="",J2435=""),"",F2435-J2435)</f>
        <v/>
      </c>
      <c r="L2435" s="86">
        <f>IF(OR(F2435="",J2435="",N(J2435)=0),"",IF(F2435/J2435&lt;=cfg_Crit,"CRITICAL",IF(F2435/J2435&lt;=cfg_Low,"LOW","OK")))</f>
        <v/>
      </c>
      <c r="M2435" s="98">
        <f>IF(B2435="","",DATE(YEAR(B2435),MONTH(B2435),1))</f>
        <v/>
      </c>
      <c r="N2435" s="86">
        <f>IF(OR(B2435="",D2435=""),"","CNT-"&amp;TEXT(ROW()-5,"00000"))</f>
        <v/>
      </c>
      <c r="O2435" s="86">
        <f>IF(P2435="","",D2435&amp;"|"&amp;P2435)</f>
        <v/>
      </c>
      <c r="P2435" s="86">
        <f>IF(OR(D2435="",F2435=""),"",COUNTIFS($D$6:D2435,D2435,$F$6:F2435,"&lt;&gt;"))</f>
        <v/>
      </c>
    </row>
    <row r="2436" ht="20" customHeight="1">
      <c r="B2436" s="93" t="n"/>
      <c r="C2436" s="94">
        <f>IF(B2436="","",WEEKNUM(B2436,21))</f>
        <v/>
      </c>
      <c r="D2436" s="95" t="n"/>
      <c r="E2436" s="86">
        <f>IF(D2436="","",IFERROR(INDEX(Eng_Item,MATCH(D2436,Eng_Label,0)),"not in list"))</f>
        <v/>
      </c>
      <c r="F2436" s="96" t="n"/>
      <c r="G2436" s="87">
        <f>IF(OR(P2436="",N(P2436)&lt;=1),"",INDEX($F$6:$F$3005,MATCH(D2436&amp;"|"&amp;(P2436-1),$O$6:$O$3005,0)))</f>
        <v/>
      </c>
      <c r="H2436" s="87">
        <f>IF(G2436="","",MAX(0,G2436-F2436))</f>
        <v/>
      </c>
      <c r="I2436" s="95" t="n"/>
      <c r="J2436" s="87">
        <f>IF(D2436="","",IFERROR(INDEX(Eng_PAR,MATCH(D2436,Eng_Label,0)),""))</f>
        <v/>
      </c>
      <c r="K2436" s="97">
        <f>IF(OR(F2436="",J2436=""),"",F2436-J2436)</f>
        <v/>
      </c>
      <c r="L2436" s="86">
        <f>IF(OR(F2436="",J2436="",N(J2436)=0),"",IF(F2436/J2436&lt;=cfg_Crit,"CRITICAL",IF(F2436/J2436&lt;=cfg_Low,"LOW","OK")))</f>
        <v/>
      </c>
      <c r="M2436" s="98">
        <f>IF(B2436="","",DATE(YEAR(B2436),MONTH(B2436),1))</f>
        <v/>
      </c>
      <c r="N2436" s="86">
        <f>IF(OR(B2436="",D2436=""),"","CNT-"&amp;TEXT(ROW()-5,"00000"))</f>
        <v/>
      </c>
      <c r="O2436" s="86">
        <f>IF(P2436="","",D2436&amp;"|"&amp;P2436)</f>
        <v/>
      </c>
      <c r="P2436" s="86">
        <f>IF(OR(D2436="",F2436=""),"",COUNTIFS($D$6:D2436,D2436,$F$6:F2436,"&lt;&gt;"))</f>
        <v/>
      </c>
    </row>
    <row r="2437" ht="20" customHeight="1">
      <c r="B2437" s="93" t="n"/>
      <c r="C2437" s="94">
        <f>IF(B2437="","",WEEKNUM(B2437,21))</f>
        <v/>
      </c>
      <c r="D2437" s="95" t="n"/>
      <c r="E2437" s="86">
        <f>IF(D2437="","",IFERROR(INDEX(Eng_Item,MATCH(D2437,Eng_Label,0)),"not in list"))</f>
        <v/>
      </c>
      <c r="F2437" s="96" t="n"/>
      <c r="G2437" s="87">
        <f>IF(OR(P2437="",N(P2437)&lt;=1),"",INDEX($F$6:$F$3005,MATCH(D2437&amp;"|"&amp;(P2437-1),$O$6:$O$3005,0)))</f>
        <v/>
      </c>
      <c r="H2437" s="87">
        <f>IF(G2437="","",MAX(0,G2437-F2437))</f>
        <v/>
      </c>
      <c r="I2437" s="95" t="n"/>
      <c r="J2437" s="87">
        <f>IF(D2437="","",IFERROR(INDEX(Eng_PAR,MATCH(D2437,Eng_Label,0)),""))</f>
        <v/>
      </c>
      <c r="K2437" s="97">
        <f>IF(OR(F2437="",J2437=""),"",F2437-J2437)</f>
        <v/>
      </c>
      <c r="L2437" s="86">
        <f>IF(OR(F2437="",J2437="",N(J2437)=0),"",IF(F2437/J2437&lt;=cfg_Crit,"CRITICAL",IF(F2437/J2437&lt;=cfg_Low,"LOW","OK")))</f>
        <v/>
      </c>
      <c r="M2437" s="98">
        <f>IF(B2437="","",DATE(YEAR(B2437),MONTH(B2437),1))</f>
        <v/>
      </c>
      <c r="N2437" s="86">
        <f>IF(OR(B2437="",D2437=""),"","CNT-"&amp;TEXT(ROW()-5,"00000"))</f>
        <v/>
      </c>
      <c r="O2437" s="86">
        <f>IF(P2437="","",D2437&amp;"|"&amp;P2437)</f>
        <v/>
      </c>
      <c r="P2437" s="86">
        <f>IF(OR(D2437="",F2437=""),"",COUNTIFS($D$6:D2437,D2437,$F$6:F2437,"&lt;&gt;"))</f>
        <v/>
      </c>
    </row>
    <row r="2438" ht="20" customHeight="1">
      <c r="B2438" s="93" t="n"/>
      <c r="C2438" s="94">
        <f>IF(B2438="","",WEEKNUM(B2438,21))</f>
        <v/>
      </c>
      <c r="D2438" s="95" t="n"/>
      <c r="E2438" s="86">
        <f>IF(D2438="","",IFERROR(INDEX(Eng_Item,MATCH(D2438,Eng_Label,0)),"not in list"))</f>
        <v/>
      </c>
      <c r="F2438" s="96" t="n"/>
      <c r="G2438" s="87">
        <f>IF(OR(P2438="",N(P2438)&lt;=1),"",INDEX($F$6:$F$3005,MATCH(D2438&amp;"|"&amp;(P2438-1),$O$6:$O$3005,0)))</f>
        <v/>
      </c>
      <c r="H2438" s="87">
        <f>IF(G2438="","",MAX(0,G2438-F2438))</f>
        <v/>
      </c>
      <c r="I2438" s="95" t="n"/>
      <c r="J2438" s="87">
        <f>IF(D2438="","",IFERROR(INDEX(Eng_PAR,MATCH(D2438,Eng_Label,0)),""))</f>
        <v/>
      </c>
      <c r="K2438" s="97">
        <f>IF(OR(F2438="",J2438=""),"",F2438-J2438)</f>
        <v/>
      </c>
      <c r="L2438" s="86">
        <f>IF(OR(F2438="",J2438="",N(J2438)=0),"",IF(F2438/J2438&lt;=cfg_Crit,"CRITICAL",IF(F2438/J2438&lt;=cfg_Low,"LOW","OK")))</f>
        <v/>
      </c>
      <c r="M2438" s="98">
        <f>IF(B2438="","",DATE(YEAR(B2438),MONTH(B2438),1))</f>
        <v/>
      </c>
      <c r="N2438" s="86">
        <f>IF(OR(B2438="",D2438=""),"","CNT-"&amp;TEXT(ROW()-5,"00000"))</f>
        <v/>
      </c>
      <c r="O2438" s="86">
        <f>IF(P2438="","",D2438&amp;"|"&amp;P2438)</f>
        <v/>
      </c>
      <c r="P2438" s="86">
        <f>IF(OR(D2438="",F2438=""),"",COUNTIFS($D$6:D2438,D2438,$F$6:F2438,"&lt;&gt;"))</f>
        <v/>
      </c>
    </row>
    <row r="2439" ht="20" customHeight="1">
      <c r="B2439" s="93" t="n"/>
      <c r="C2439" s="94">
        <f>IF(B2439="","",WEEKNUM(B2439,21))</f>
        <v/>
      </c>
      <c r="D2439" s="95" t="n"/>
      <c r="E2439" s="86">
        <f>IF(D2439="","",IFERROR(INDEX(Eng_Item,MATCH(D2439,Eng_Label,0)),"not in list"))</f>
        <v/>
      </c>
      <c r="F2439" s="96" t="n"/>
      <c r="G2439" s="87">
        <f>IF(OR(P2439="",N(P2439)&lt;=1),"",INDEX($F$6:$F$3005,MATCH(D2439&amp;"|"&amp;(P2439-1),$O$6:$O$3005,0)))</f>
        <v/>
      </c>
      <c r="H2439" s="87">
        <f>IF(G2439="","",MAX(0,G2439-F2439))</f>
        <v/>
      </c>
      <c r="I2439" s="95" t="n"/>
      <c r="J2439" s="87">
        <f>IF(D2439="","",IFERROR(INDEX(Eng_PAR,MATCH(D2439,Eng_Label,0)),""))</f>
        <v/>
      </c>
      <c r="K2439" s="97">
        <f>IF(OR(F2439="",J2439=""),"",F2439-J2439)</f>
        <v/>
      </c>
      <c r="L2439" s="86">
        <f>IF(OR(F2439="",J2439="",N(J2439)=0),"",IF(F2439/J2439&lt;=cfg_Crit,"CRITICAL",IF(F2439/J2439&lt;=cfg_Low,"LOW","OK")))</f>
        <v/>
      </c>
      <c r="M2439" s="98">
        <f>IF(B2439="","",DATE(YEAR(B2439),MONTH(B2439),1))</f>
        <v/>
      </c>
      <c r="N2439" s="86">
        <f>IF(OR(B2439="",D2439=""),"","CNT-"&amp;TEXT(ROW()-5,"00000"))</f>
        <v/>
      </c>
      <c r="O2439" s="86">
        <f>IF(P2439="","",D2439&amp;"|"&amp;P2439)</f>
        <v/>
      </c>
      <c r="P2439" s="86">
        <f>IF(OR(D2439="",F2439=""),"",COUNTIFS($D$6:D2439,D2439,$F$6:F2439,"&lt;&gt;"))</f>
        <v/>
      </c>
    </row>
    <row r="2440" ht="20" customHeight="1">
      <c r="B2440" s="93" t="n"/>
      <c r="C2440" s="94">
        <f>IF(B2440="","",WEEKNUM(B2440,21))</f>
        <v/>
      </c>
      <c r="D2440" s="95" t="n"/>
      <c r="E2440" s="86">
        <f>IF(D2440="","",IFERROR(INDEX(Eng_Item,MATCH(D2440,Eng_Label,0)),"not in list"))</f>
        <v/>
      </c>
      <c r="F2440" s="96" t="n"/>
      <c r="G2440" s="87">
        <f>IF(OR(P2440="",N(P2440)&lt;=1),"",INDEX($F$6:$F$3005,MATCH(D2440&amp;"|"&amp;(P2440-1),$O$6:$O$3005,0)))</f>
        <v/>
      </c>
      <c r="H2440" s="87">
        <f>IF(G2440="","",MAX(0,G2440-F2440))</f>
        <v/>
      </c>
      <c r="I2440" s="95" t="n"/>
      <c r="J2440" s="87">
        <f>IF(D2440="","",IFERROR(INDEX(Eng_PAR,MATCH(D2440,Eng_Label,0)),""))</f>
        <v/>
      </c>
      <c r="K2440" s="97">
        <f>IF(OR(F2440="",J2440=""),"",F2440-J2440)</f>
        <v/>
      </c>
      <c r="L2440" s="86">
        <f>IF(OR(F2440="",J2440="",N(J2440)=0),"",IF(F2440/J2440&lt;=cfg_Crit,"CRITICAL",IF(F2440/J2440&lt;=cfg_Low,"LOW","OK")))</f>
        <v/>
      </c>
      <c r="M2440" s="98">
        <f>IF(B2440="","",DATE(YEAR(B2440),MONTH(B2440),1))</f>
        <v/>
      </c>
      <c r="N2440" s="86">
        <f>IF(OR(B2440="",D2440=""),"","CNT-"&amp;TEXT(ROW()-5,"00000"))</f>
        <v/>
      </c>
      <c r="O2440" s="86">
        <f>IF(P2440="","",D2440&amp;"|"&amp;P2440)</f>
        <v/>
      </c>
      <c r="P2440" s="86">
        <f>IF(OR(D2440="",F2440=""),"",COUNTIFS($D$6:D2440,D2440,$F$6:F2440,"&lt;&gt;"))</f>
        <v/>
      </c>
    </row>
    <row r="2441" ht="20" customHeight="1">
      <c r="B2441" s="93" t="n"/>
      <c r="C2441" s="94">
        <f>IF(B2441="","",WEEKNUM(B2441,21))</f>
        <v/>
      </c>
      <c r="D2441" s="95" t="n"/>
      <c r="E2441" s="86">
        <f>IF(D2441="","",IFERROR(INDEX(Eng_Item,MATCH(D2441,Eng_Label,0)),"not in list"))</f>
        <v/>
      </c>
      <c r="F2441" s="96" t="n"/>
      <c r="G2441" s="87">
        <f>IF(OR(P2441="",N(P2441)&lt;=1),"",INDEX($F$6:$F$3005,MATCH(D2441&amp;"|"&amp;(P2441-1),$O$6:$O$3005,0)))</f>
        <v/>
      </c>
      <c r="H2441" s="87">
        <f>IF(G2441="","",MAX(0,G2441-F2441))</f>
        <v/>
      </c>
      <c r="I2441" s="95" t="n"/>
      <c r="J2441" s="87">
        <f>IF(D2441="","",IFERROR(INDEX(Eng_PAR,MATCH(D2441,Eng_Label,0)),""))</f>
        <v/>
      </c>
      <c r="K2441" s="97">
        <f>IF(OR(F2441="",J2441=""),"",F2441-J2441)</f>
        <v/>
      </c>
      <c r="L2441" s="86">
        <f>IF(OR(F2441="",J2441="",N(J2441)=0),"",IF(F2441/J2441&lt;=cfg_Crit,"CRITICAL",IF(F2441/J2441&lt;=cfg_Low,"LOW","OK")))</f>
        <v/>
      </c>
      <c r="M2441" s="98">
        <f>IF(B2441="","",DATE(YEAR(B2441),MONTH(B2441),1))</f>
        <v/>
      </c>
      <c r="N2441" s="86">
        <f>IF(OR(B2441="",D2441=""),"","CNT-"&amp;TEXT(ROW()-5,"00000"))</f>
        <v/>
      </c>
      <c r="O2441" s="86">
        <f>IF(P2441="","",D2441&amp;"|"&amp;P2441)</f>
        <v/>
      </c>
      <c r="P2441" s="86">
        <f>IF(OR(D2441="",F2441=""),"",COUNTIFS($D$6:D2441,D2441,$F$6:F2441,"&lt;&gt;"))</f>
        <v/>
      </c>
    </row>
    <row r="2442" ht="20" customHeight="1">
      <c r="B2442" s="93" t="n"/>
      <c r="C2442" s="94">
        <f>IF(B2442="","",WEEKNUM(B2442,21))</f>
        <v/>
      </c>
      <c r="D2442" s="95" t="n"/>
      <c r="E2442" s="86">
        <f>IF(D2442="","",IFERROR(INDEX(Eng_Item,MATCH(D2442,Eng_Label,0)),"not in list"))</f>
        <v/>
      </c>
      <c r="F2442" s="96" t="n"/>
      <c r="G2442" s="87">
        <f>IF(OR(P2442="",N(P2442)&lt;=1),"",INDEX($F$6:$F$3005,MATCH(D2442&amp;"|"&amp;(P2442-1),$O$6:$O$3005,0)))</f>
        <v/>
      </c>
      <c r="H2442" s="87">
        <f>IF(G2442="","",MAX(0,G2442-F2442))</f>
        <v/>
      </c>
      <c r="I2442" s="95" t="n"/>
      <c r="J2442" s="87">
        <f>IF(D2442="","",IFERROR(INDEX(Eng_PAR,MATCH(D2442,Eng_Label,0)),""))</f>
        <v/>
      </c>
      <c r="K2442" s="97">
        <f>IF(OR(F2442="",J2442=""),"",F2442-J2442)</f>
        <v/>
      </c>
      <c r="L2442" s="86">
        <f>IF(OR(F2442="",J2442="",N(J2442)=0),"",IF(F2442/J2442&lt;=cfg_Crit,"CRITICAL",IF(F2442/J2442&lt;=cfg_Low,"LOW","OK")))</f>
        <v/>
      </c>
      <c r="M2442" s="98">
        <f>IF(B2442="","",DATE(YEAR(B2442),MONTH(B2442),1))</f>
        <v/>
      </c>
      <c r="N2442" s="86">
        <f>IF(OR(B2442="",D2442=""),"","CNT-"&amp;TEXT(ROW()-5,"00000"))</f>
        <v/>
      </c>
      <c r="O2442" s="86">
        <f>IF(P2442="","",D2442&amp;"|"&amp;P2442)</f>
        <v/>
      </c>
      <c r="P2442" s="86">
        <f>IF(OR(D2442="",F2442=""),"",COUNTIFS($D$6:D2442,D2442,$F$6:F2442,"&lt;&gt;"))</f>
        <v/>
      </c>
    </row>
    <row r="2443" ht="20" customHeight="1">
      <c r="B2443" s="93" t="n"/>
      <c r="C2443" s="94">
        <f>IF(B2443="","",WEEKNUM(B2443,21))</f>
        <v/>
      </c>
      <c r="D2443" s="95" t="n"/>
      <c r="E2443" s="86">
        <f>IF(D2443="","",IFERROR(INDEX(Eng_Item,MATCH(D2443,Eng_Label,0)),"not in list"))</f>
        <v/>
      </c>
      <c r="F2443" s="96" t="n"/>
      <c r="G2443" s="87">
        <f>IF(OR(P2443="",N(P2443)&lt;=1),"",INDEX($F$6:$F$3005,MATCH(D2443&amp;"|"&amp;(P2443-1),$O$6:$O$3005,0)))</f>
        <v/>
      </c>
      <c r="H2443" s="87">
        <f>IF(G2443="","",MAX(0,G2443-F2443))</f>
        <v/>
      </c>
      <c r="I2443" s="95" t="n"/>
      <c r="J2443" s="87">
        <f>IF(D2443="","",IFERROR(INDEX(Eng_PAR,MATCH(D2443,Eng_Label,0)),""))</f>
        <v/>
      </c>
      <c r="K2443" s="97">
        <f>IF(OR(F2443="",J2443=""),"",F2443-J2443)</f>
        <v/>
      </c>
      <c r="L2443" s="86">
        <f>IF(OR(F2443="",J2443="",N(J2443)=0),"",IF(F2443/J2443&lt;=cfg_Crit,"CRITICAL",IF(F2443/J2443&lt;=cfg_Low,"LOW","OK")))</f>
        <v/>
      </c>
      <c r="M2443" s="98">
        <f>IF(B2443="","",DATE(YEAR(B2443),MONTH(B2443),1))</f>
        <v/>
      </c>
      <c r="N2443" s="86">
        <f>IF(OR(B2443="",D2443=""),"","CNT-"&amp;TEXT(ROW()-5,"00000"))</f>
        <v/>
      </c>
      <c r="O2443" s="86">
        <f>IF(P2443="","",D2443&amp;"|"&amp;P2443)</f>
        <v/>
      </c>
      <c r="P2443" s="86">
        <f>IF(OR(D2443="",F2443=""),"",COUNTIFS($D$6:D2443,D2443,$F$6:F2443,"&lt;&gt;"))</f>
        <v/>
      </c>
    </row>
    <row r="2444" ht="20" customHeight="1">
      <c r="B2444" s="93" t="n"/>
      <c r="C2444" s="94">
        <f>IF(B2444="","",WEEKNUM(B2444,21))</f>
        <v/>
      </c>
      <c r="D2444" s="95" t="n"/>
      <c r="E2444" s="86">
        <f>IF(D2444="","",IFERROR(INDEX(Eng_Item,MATCH(D2444,Eng_Label,0)),"not in list"))</f>
        <v/>
      </c>
      <c r="F2444" s="96" t="n"/>
      <c r="G2444" s="87">
        <f>IF(OR(P2444="",N(P2444)&lt;=1),"",INDEX($F$6:$F$3005,MATCH(D2444&amp;"|"&amp;(P2444-1),$O$6:$O$3005,0)))</f>
        <v/>
      </c>
      <c r="H2444" s="87">
        <f>IF(G2444="","",MAX(0,G2444-F2444))</f>
        <v/>
      </c>
      <c r="I2444" s="95" t="n"/>
      <c r="J2444" s="87">
        <f>IF(D2444="","",IFERROR(INDEX(Eng_PAR,MATCH(D2444,Eng_Label,0)),""))</f>
        <v/>
      </c>
      <c r="K2444" s="97">
        <f>IF(OR(F2444="",J2444=""),"",F2444-J2444)</f>
        <v/>
      </c>
      <c r="L2444" s="86">
        <f>IF(OR(F2444="",J2444="",N(J2444)=0),"",IF(F2444/J2444&lt;=cfg_Crit,"CRITICAL",IF(F2444/J2444&lt;=cfg_Low,"LOW","OK")))</f>
        <v/>
      </c>
      <c r="M2444" s="98">
        <f>IF(B2444="","",DATE(YEAR(B2444),MONTH(B2444),1))</f>
        <v/>
      </c>
      <c r="N2444" s="86">
        <f>IF(OR(B2444="",D2444=""),"","CNT-"&amp;TEXT(ROW()-5,"00000"))</f>
        <v/>
      </c>
      <c r="O2444" s="86">
        <f>IF(P2444="","",D2444&amp;"|"&amp;P2444)</f>
        <v/>
      </c>
      <c r="P2444" s="86">
        <f>IF(OR(D2444="",F2444=""),"",COUNTIFS($D$6:D2444,D2444,$F$6:F2444,"&lt;&gt;"))</f>
        <v/>
      </c>
    </row>
    <row r="2445" ht="20" customHeight="1">
      <c r="B2445" s="93" t="n"/>
      <c r="C2445" s="94">
        <f>IF(B2445="","",WEEKNUM(B2445,21))</f>
        <v/>
      </c>
      <c r="D2445" s="95" t="n"/>
      <c r="E2445" s="86">
        <f>IF(D2445="","",IFERROR(INDEX(Eng_Item,MATCH(D2445,Eng_Label,0)),"not in list"))</f>
        <v/>
      </c>
      <c r="F2445" s="96" t="n"/>
      <c r="G2445" s="87">
        <f>IF(OR(P2445="",N(P2445)&lt;=1),"",INDEX($F$6:$F$3005,MATCH(D2445&amp;"|"&amp;(P2445-1),$O$6:$O$3005,0)))</f>
        <v/>
      </c>
      <c r="H2445" s="87">
        <f>IF(G2445="","",MAX(0,G2445-F2445))</f>
        <v/>
      </c>
      <c r="I2445" s="95" t="n"/>
      <c r="J2445" s="87">
        <f>IF(D2445="","",IFERROR(INDEX(Eng_PAR,MATCH(D2445,Eng_Label,0)),""))</f>
        <v/>
      </c>
      <c r="K2445" s="97">
        <f>IF(OR(F2445="",J2445=""),"",F2445-J2445)</f>
        <v/>
      </c>
      <c r="L2445" s="86">
        <f>IF(OR(F2445="",J2445="",N(J2445)=0),"",IF(F2445/J2445&lt;=cfg_Crit,"CRITICAL",IF(F2445/J2445&lt;=cfg_Low,"LOW","OK")))</f>
        <v/>
      </c>
      <c r="M2445" s="98">
        <f>IF(B2445="","",DATE(YEAR(B2445),MONTH(B2445),1))</f>
        <v/>
      </c>
      <c r="N2445" s="86">
        <f>IF(OR(B2445="",D2445=""),"","CNT-"&amp;TEXT(ROW()-5,"00000"))</f>
        <v/>
      </c>
      <c r="O2445" s="86">
        <f>IF(P2445="","",D2445&amp;"|"&amp;P2445)</f>
        <v/>
      </c>
      <c r="P2445" s="86">
        <f>IF(OR(D2445="",F2445=""),"",COUNTIFS($D$6:D2445,D2445,$F$6:F2445,"&lt;&gt;"))</f>
        <v/>
      </c>
    </row>
    <row r="2446" ht="20" customHeight="1">
      <c r="B2446" s="93" t="n"/>
      <c r="C2446" s="94">
        <f>IF(B2446="","",WEEKNUM(B2446,21))</f>
        <v/>
      </c>
      <c r="D2446" s="95" t="n"/>
      <c r="E2446" s="86">
        <f>IF(D2446="","",IFERROR(INDEX(Eng_Item,MATCH(D2446,Eng_Label,0)),"not in list"))</f>
        <v/>
      </c>
      <c r="F2446" s="96" t="n"/>
      <c r="G2446" s="87">
        <f>IF(OR(P2446="",N(P2446)&lt;=1),"",INDEX($F$6:$F$3005,MATCH(D2446&amp;"|"&amp;(P2446-1),$O$6:$O$3005,0)))</f>
        <v/>
      </c>
      <c r="H2446" s="87">
        <f>IF(G2446="","",MAX(0,G2446-F2446))</f>
        <v/>
      </c>
      <c r="I2446" s="95" t="n"/>
      <c r="J2446" s="87">
        <f>IF(D2446="","",IFERROR(INDEX(Eng_PAR,MATCH(D2446,Eng_Label,0)),""))</f>
        <v/>
      </c>
      <c r="K2446" s="97">
        <f>IF(OR(F2446="",J2446=""),"",F2446-J2446)</f>
        <v/>
      </c>
      <c r="L2446" s="86">
        <f>IF(OR(F2446="",J2446="",N(J2446)=0),"",IF(F2446/J2446&lt;=cfg_Crit,"CRITICAL",IF(F2446/J2446&lt;=cfg_Low,"LOW","OK")))</f>
        <v/>
      </c>
      <c r="M2446" s="98">
        <f>IF(B2446="","",DATE(YEAR(B2446),MONTH(B2446),1))</f>
        <v/>
      </c>
      <c r="N2446" s="86">
        <f>IF(OR(B2446="",D2446=""),"","CNT-"&amp;TEXT(ROW()-5,"00000"))</f>
        <v/>
      </c>
      <c r="O2446" s="86">
        <f>IF(P2446="","",D2446&amp;"|"&amp;P2446)</f>
        <v/>
      </c>
      <c r="P2446" s="86">
        <f>IF(OR(D2446="",F2446=""),"",COUNTIFS($D$6:D2446,D2446,$F$6:F2446,"&lt;&gt;"))</f>
        <v/>
      </c>
    </row>
    <row r="2447" ht="20" customHeight="1">
      <c r="B2447" s="93" t="n"/>
      <c r="C2447" s="94">
        <f>IF(B2447="","",WEEKNUM(B2447,21))</f>
        <v/>
      </c>
      <c r="D2447" s="95" t="n"/>
      <c r="E2447" s="86">
        <f>IF(D2447="","",IFERROR(INDEX(Eng_Item,MATCH(D2447,Eng_Label,0)),"not in list"))</f>
        <v/>
      </c>
      <c r="F2447" s="96" t="n"/>
      <c r="G2447" s="87">
        <f>IF(OR(P2447="",N(P2447)&lt;=1),"",INDEX($F$6:$F$3005,MATCH(D2447&amp;"|"&amp;(P2447-1),$O$6:$O$3005,0)))</f>
        <v/>
      </c>
      <c r="H2447" s="87">
        <f>IF(G2447="","",MAX(0,G2447-F2447))</f>
        <v/>
      </c>
      <c r="I2447" s="95" t="n"/>
      <c r="J2447" s="87">
        <f>IF(D2447="","",IFERROR(INDEX(Eng_PAR,MATCH(D2447,Eng_Label,0)),""))</f>
        <v/>
      </c>
      <c r="K2447" s="97">
        <f>IF(OR(F2447="",J2447=""),"",F2447-J2447)</f>
        <v/>
      </c>
      <c r="L2447" s="86">
        <f>IF(OR(F2447="",J2447="",N(J2447)=0),"",IF(F2447/J2447&lt;=cfg_Crit,"CRITICAL",IF(F2447/J2447&lt;=cfg_Low,"LOW","OK")))</f>
        <v/>
      </c>
      <c r="M2447" s="98">
        <f>IF(B2447="","",DATE(YEAR(B2447),MONTH(B2447),1))</f>
        <v/>
      </c>
      <c r="N2447" s="86">
        <f>IF(OR(B2447="",D2447=""),"","CNT-"&amp;TEXT(ROW()-5,"00000"))</f>
        <v/>
      </c>
      <c r="O2447" s="86">
        <f>IF(P2447="","",D2447&amp;"|"&amp;P2447)</f>
        <v/>
      </c>
      <c r="P2447" s="86">
        <f>IF(OR(D2447="",F2447=""),"",COUNTIFS($D$6:D2447,D2447,$F$6:F2447,"&lt;&gt;"))</f>
        <v/>
      </c>
    </row>
    <row r="2448" ht="20" customHeight="1">
      <c r="B2448" s="93" t="n"/>
      <c r="C2448" s="94">
        <f>IF(B2448="","",WEEKNUM(B2448,21))</f>
        <v/>
      </c>
      <c r="D2448" s="95" t="n"/>
      <c r="E2448" s="86">
        <f>IF(D2448="","",IFERROR(INDEX(Eng_Item,MATCH(D2448,Eng_Label,0)),"not in list"))</f>
        <v/>
      </c>
      <c r="F2448" s="96" t="n"/>
      <c r="G2448" s="87">
        <f>IF(OR(P2448="",N(P2448)&lt;=1),"",INDEX($F$6:$F$3005,MATCH(D2448&amp;"|"&amp;(P2448-1),$O$6:$O$3005,0)))</f>
        <v/>
      </c>
      <c r="H2448" s="87">
        <f>IF(G2448="","",MAX(0,G2448-F2448))</f>
        <v/>
      </c>
      <c r="I2448" s="95" t="n"/>
      <c r="J2448" s="87">
        <f>IF(D2448="","",IFERROR(INDEX(Eng_PAR,MATCH(D2448,Eng_Label,0)),""))</f>
        <v/>
      </c>
      <c r="K2448" s="97">
        <f>IF(OR(F2448="",J2448=""),"",F2448-J2448)</f>
        <v/>
      </c>
      <c r="L2448" s="86">
        <f>IF(OR(F2448="",J2448="",N(J2448)=0),"",IF(F2448/J2448&lt;=cfg_Crit,"CRITICAL",IF(F2448/J2448&lt;=cfg_Low,"LOW","OK")))</f>
        <v/>
      </c>
      <c r="M2448" s="98">
        <f>IF(B2448="","",DATE(YEAR(B2448),MONTH(B2448),1))</f>
        <v/>
      </c>
      <c r="N2448" s="86">
        <f>IF(OR(B2448="",D2448=""),"","CNT-"&amp;TEXT(ROW()-5,"00000"))</f>
        <v/>
      </c>
      <c r="O2448" s="86">
        <f>IF(P2448="","",D2448&amp;"|"&amp;P2448)</f>
        <v/>
      </c>
      <c r="P2448" s="86">
        <f>IF(OR(D2448="",F2448=""),"",COUNTIFS($D$6:D2448,D2448,$F$6:F2448,"&lt;&gt;"))</f>
        <v/>
      </c>
    </row>
    <row r="2449" ht="20" customHeight="1">
      <c r="B2449" s="93" t="n"/>
      <c r="C2449" s="94">
        <f>IF(B2449="","",WEEKNUM(B2449,21))</f>
        <v/>
      </c>
      <c r="D2449" s="95" t="n"/>
      <c r="E2449" s="86">
        <f>IF(D2449="","",IFERROR(INDEX(Eng_Item,MATCH(D2449,Eng_Label,0)),"not in list"))</f>
        <v/>
      </c>
      <c r="F2449" s="96" t="n"/>
      <c r="G2449" s="87">
        <f>IF(OR(P2449="",N(P2449)&lt;=1),"",INDEX($F$6:$F$3005,MATCH(D2449&amp;"|"&amp;(P2449-1),$O$6:$O$3005,0)))</f>
        <v/>
      </c>
      <c r="H2449" s="87">
        <f>IF(G2449="","",MAX(0,G2449-F2449))</f>
        <v/>
      </c>
      <c r="I2449" s="95" t="n"/>
      <c r="J2449" s="87">
        <f>IF(D2449="","",IFERROR(INDEX(Eng_PAR,MATCH(D2449,Eng_Label,0)),""))</f>
        <v/>
      </c>
      <c r="K2449" s="97">
        <f>IF(OR(F2449="",J2449=""),"",F2449-J2449)</f>
        <v/>
      </c>
      <c r="L2449" s="86">
        <f>IF(OR(F2449="",J2449="",N(J2449)=0),"",IF(F2449/J2449&lt;=cfg_Crit,"CRITICAL",IF(F2449/J2449&lt;=cfg_Low,"LOW","OK")))</f>
        <v/>
      </c>
      <c r="M2449" s="98">
        <f>IF(B2449="","",DATE(YEAR(B2449),MONTH(B2449),1))</f>
        <v/>
      </c>
      <c r="N2449" s="86">
        <f>IF(OR(B2449="",D2449=""),"","CNT-"&amp;TEXT(ROW()-5,"00000"))</f>
        <v/>
      </c>
      <c r="O2449" s="86">
        <f>IF(P2449="","",D2449&amp;"|"&amp;P2449)</f>
        <v/>
      </c>
      <c r="P2449" s="86">
        <f>IF(OR(D2449="",F2449=""),"",COUNTIFS($D$6:D2449,D2449,$F$6:F2449,"&lt;&gt;"))</f>
        <v/>
      </c>
    </row>
    <row r="2450" ht="20" customHeight="1">
      <c r="B2450" s="93" t="n"/>
      <c r="C2450" s="94">
        <f>IF(B2450="","",WEEKNUM(B2450,21))</f>
        <v/>
      </c>
      <c r="D2450" s="95" t="n"/>
      <c r="E2450" s="86">
        <f>IF(D2450="","",IFERROR(INDEX(Eng_Item,MATCH(D2450,Eng_Label,0)),"not in list"))</f>
        <v/>
      </c>
      <c r="F2450" s="96" t="n"/>
      <c r="G2450" s="87">
        <f>IF(OR(P2450="",N(P2450)&lt;=1),"",INDEX($F$6:$F$3005,MATCH(D2450&amp;"|"&amp;(P2450-1),$O$6:$O$3005,0)))</f>
        <v/>
      </c>
      <c r="H2450" s="87">
        <f>IF(G2450="","",MAX(0,G2450-F2450))</f>
        <v/>
      </c>
      <c r="I2450" s="95" t="n"/>
      <c r="J2450" s="87">
        <f>IF(D2450="","",IFERROR(INDEX(Eng_PAR,MATCH(D2450,Eng_Label,0)),""))</f>
        <v/>
      </c>
      <c r="K2450" s="97">
        <f>IF(OR(F2450="",J2450=""),"",F2450-J2450)</f>
        <v/>
      </c>
      <c r="L2450" s="86">
        <f>IF(OR(F2450="",J2450="",N(J2450)=0),"",IF(F2450/J2450&lt;=cfg_Crit,"CRITICAL",IF(F2450/J2450&lt;=cfg_Low,"LOW","OK")))</f>
        <v/>
      </c>
      <c r="M2450" s="98">
        <f>IF(B2450="","",DATE(YEAR(B2450),MONTH(B2450),1))</f>
        <v/>
      </c>
      <c r="N2450" s="86">
        <f>IF(OR(B2450="",D2450=""),"","CNT-"&amp;TEXT(ROW()-5,"00000"))</f>
        <v/>
      </c>
      <c r="O2450" s="86">
        <f>IF(P2450="","",D2450&amp;"|"&amp;P2450)</f>
        <v/>
      </c>
      <c r="P2450" s="86">
        <f>IF(OR(D2450="",F2450=""),"",COUNTIFS($D$6:D2450,D2450,$F$6:F2450,"&lt;&gt;"))</f>
        <v/>
      </c>
    </row>
    <row r="2451" ht="20" customHeight="1">
      <c r="B2451" s="93" t="n"/>
      <c r="C2451" s="94">
        <f>IF(B2451="","",WEEKNUM(B2451,21))</f>
        <v/>
      </c>
      <c r="D2451" s="95" t="n"/>
      <c r="E2451" s="86">
        <f>IF(D2451="","",IFERROR(INDEX(Eng_Item,MATCH(D2451,Eng_Label,0)),"not in list"))</f>
        <v/>
      </c>
      <c r="F2451" s="96" t="n"/>
      <c r="G2451" s="87">
        <f>IF(OR(P2451="",N(P2451)&lt;=1),"",INDEX($F$6:$F$3005,MATCH(D2451&amp;"|"&amp;(P2451-1),$O$6:$O$3005,0)))</f>
        <v/>
      </c>
      <c r="H2451" s="87">
        <f>IF(G2451="","",MAX(0,G2451-F2451))</f>
        <v/>
      </c>
      <c r="I2451" s="95" t="n"/>
      <c r="J2451" s="87">
        <f>IF(D2451="","",IFERROR(INDEX(Eng_PAR,MATCH(D2451,Eng_Label,0)),""))</f>
        <v/>
      </c>
      <c r="K2451" s="97">
        <f>IF(OR(F2451="",J2451=""),"",F2451-J2451)</f>
        <v/>
      </c>
      <c r="L2451" s="86">
        <f>IF(OR(F2451="",J2451="",N(J2451)=0),"",IF(F2451/J2451&lt;=cfg_Crit,"CRITICAL",IF(F2451/J2451&lt;=cfg_Low,"LOW","OK")))</f>
        <v/>
      </c>
      <c r="M2451" s="98">
        <f>IF(B2451="","",DATE(YEAR(B2451),MONTH(B2451),1))</f>
        <v/>
      </c>
      <c r="N2451" s="86">
        <f>IF(OR(B2451="",D2451=""),"","CNT-"&amp;TEXT(ROW()-5,"00000"))</f>
        <v/>
      </c>
      <c r="O2451" s="86">
        <f>IF(P2451="","",D2451&amp;"|"&amp;P2451)</f>
        <v/>
      </c>
      <c r="P2451" s="86">
        <f>IF(OR(D2451="",F2451=""),"",COUNTIFS($D$6:D2451,D2451,$F$6:F2451,"&lt;&gt;"))</f>
        <v/>
      </c>
    </row>
    <row r="2452" ht="20" customHeight="1">
      <c r="B2452" s="93" t="n"/>
      <c r="C2452" s="94">
        <f>IF(B2452="","",WEEKNUM(B2452,21))</f>
        <v/>
      </c>
      <c r="D2452" s="95" t="n"/>
      <c r="E2452" s="86">
        <f>IF(D2452="","",IFERROR(INDEX(Eng_Item,MATCH(D2452,Eng_Label,0)),"not in list"))</f>
        <v/>
      </c>
      <c r="F2452" s="96" t="n"/>
      <c r="G2452" s="87">
        <f>IF(OR(P2452="",N(P2452)&lt;=1),"",INDEX($F$6:$F$3005,MATCH(D2452&amp;"|"&amp;(P2452-1),$O$6:$O$3005,0)))</f>
        <v/>
      </c>
      <c r="H2452" s="87">
        <f>IF(G2452="","",MAX(0,G2452-F2452))</f>
        <v/>
      </c>
      <c r="I2452" s="95" t="n"/>
      <c r="J2452" s="87">
        <f>IF(D2452="","",IFERROR(INDEX(Eng_PAR,MATCH(D2452,Eng_Label,0)),""))</f>
        <v/>
      </c>
      <c r="K2452" s="97">
        <f>IF(OR(F2452="",J2452=""),"",F2452-J2452)</f>
        <v/>
      </c>
      <c r="L2452" s="86">
        <f>IF(OR(F2452="",J2452="",N(J2452)=0),"",IF(F2452/J2452&lt;=cfg_Crit,"CRITICAL",IF(F2452/J2452&lt;=cfg_Low,"LOW","OK")))</f>
        <v/>
      </c>
      <c r="M2452" s="98">
        <f>IF(B2452="","",DATE(YEAR(B2452),MONTH(B2452),1))</f>
        <v/>
      </c>
      <c r="N2452" s="86">
        <f>IF(OR(B2452="",D2452=""),"","CNT-"&amp;TEXT(ROW()-5,"00000"))</f>
        <v/>
      </c>
      <c r="O2452" s="86">
        <f>IF(P2452="","",D2452&amp;"|"&amp;P2452)</f>
        <v/>
      </c>
      <c r="P2452" s="86">
        <f>IF(OR(D2452="",F2452=""),"",COUNTIFS($D$6:D2452,D2452,$F$6:F2452,"&lt;&gt;"))</f>
        <v/>
      </c>
    </row>
    <row r="2453" ht="20" customHeight="1">
      <c r="B2453" s="93" t="n"/>
      <c r="C2453" s="94">
        <f>IF(B2453="","",WEEKNUM(B2453,21))</f>
        <v/>
      </c>
      <c r="D2453" s="95" t="n"/>
      <c r="E2453" s="86">
        <f>IF(D2453="","",IFERROR(INDEX(Eng_Item,MATCH(D2453,Eng_Label,0)),"not in list"))</f>
        <v/>
      </c>
      <c r="F2453" s="96" t="n"/>
      <c r="G2453" s="87">
        <f>IF(OR(P2453="",N(P2453)&lt;=1),"",INDEX($F$6:$F$3005,MATCH(D2453&amp;"|"&amp;(P2453-1),$O$6:$O$3005,0)))</f>
        <v/>
      </c>
      <c r="H2453" s="87">
        <f>IF(G2453="","",MAX(0,G2453-F2453))</f>
        <v/>
      </c>
      <c r="I2453" s="95" t="n"/>
      <c r="J2453" s="87">
        <f>IF(D2453="","",IFERROR(INDEX(Eng_PAR,MATCH(D2453,Eng_Label,0)),""))</f>
        <v/>
      </c>
      <c r="K2453" s="97">
        <f>IF(OR(F2453="",J2453=""),"",F2453-J2453)</f>
        <v/>
      </c>
      <c r="L2453" s="86">
        <f>IF(OR(F2453="",J2453="",N(J2453)=0),"",IF(F2453/J2453&lt;=cfg_Crit,"CRITICAL",IF(F2453/J2453&lt;=cfg_Low,"LOW","OK")))</f>
        <v/>
      </c>
      <c r="M2453" s="98">
        <f>IF(B2453="","",DATE(YEAR(B2453),MONTH(B2453),1))</f>
        <v/>
      </c>
      <c r="N2453" s="86">
        <f>IF(OR(B2453="",D2453=""),"","CNT-"&amp;TEXT(ROW()-5,"00000"))</f>
        <v/>
      </c>
      <c r="O2453" s="86">
        <f>IF(P2453="","",D2453&amp;"|"&amp;P2453)</f>
        <v/>
      </c>
      <c r="P2453" s="86">
        <f>IF(OR(D2453="",F2453=""),"",COUNTIFS($D$6:D2453,D2453,$F$6:F2453,"&lt;&gt;"))</f>
        <v/>
      </c>
    </row>
    <row r="2454" ht="20" customHeight="1">
      <c r="B2454" s="93" t="n"/>
      <c r="C2454" s="94">
        <f>IF(B2454="","",WEEKNUM(B2454,21))</f>
        <v/>
      </c>
      <c r="D2454" s="95" t="n"/>
      <c r="E2454" s="86">
        <f>IF(D2454="","",IFERROR(INDEX(Eng_Item,MATCH(D2454,Eng_Label,0)),"not in list"))</f>
        <v/>
      </c>
      <c r="F2454" s="96" t="n"/>
      <c r="G2454" s="87">
        <f>IF(OR(P2454="",N(P2454)&lt;=1),"",INDEX($F$6:$F$3005,MATCH(D2454&amp;"|"&amp;(P2454-1),$O$6:$O$3005,0)))</f>
        <v/>
      </c>
      <c r="H2454" s="87">
        <f>IF(G2454="","",MAX(0,G2454-F2454))</f>
        <v/>
      </c>
      <c r="I2454" s="95" t="n"/>
      <c r="J2454" s="87">
        <f>IF(D2454="","",IFERROR(INDEX(Eng_PAR,MATCH(D2454,Eng_Label,0)),""))</f>
        <v/>
      </c>
      <c r="K2454" s="97">
        <f>IF(OR(F2454="",J2454=""),"",F2454-J2454)</f>
        <v/>
      </c>
      <c r="L2454" s="86">
        <f>IF(OR(F2454="",J2454="",N(J2454)=0),"",IF(F2454/J2454&lt;=cfg_Crit,"CRITICAL",IF(F2454/J2454&lt;=cfg_Low,"LOW","OK")))</f>
        <v/>
      </c>
      <c r="M2454" s="98">
        <f>IF(B2454="","",DATE(YEAR(B2454),MONTH(B2454),1))</f>
        <v/>
      </c>
      <c r="N2454" s="86">
        <f>IF(OR(B2454="",D2454=""),"","CNT-"&amp;TEXT(ROW()-5,"00000"))</f>
        <v/>
      </c>
      <c r="O2454" s="86">
        <f>IF(P2454="","",D2454&amp;"|"&amp;P2454)</f>
        <v/>
      </c>
      <c r="P2454" s="86">
        <f>IF(OR(D2454="",F2454=""),"",COUNTIFS($D$6:D2454,D2454,$F$6:F2454,"&lt;&gt;"))</f>
        <v/>
      </c>
    </row>
    <row r="2455" ht="20" customHeight="1">
      <c r="B2455" s="93" t="n"/>
      <c r="C2455" s="94">
        <f>IF(B2455="","",WEEKNUM(B2455,21))</f>
        <v/>
      </c>
      <c r="D2455" s="95" t="n"/>
      <c r="E2455" s="86">
        <f>IF(D2455="","",IFERROR(INDEX(Eng_Item,MATCH(D2455,Eng_Label,0)),"not in list"))</f>
        <v/>
      </c>
      <c r="F2455" s="96" t="n"/>
      <c r="G2455" s="87">
        <f>IF(OR(P2455="",N(P2455)&lt;=1),"",INDEX($F$6:$F$3005,MATCH(D2455&amp;"|"&amp;(P2455-1),$O$6:$O$3005,0)))</f>
        <v/>
      </c>
      <c r="H2455" s="87">
        <f>IF(G2455="","",MAX(0,G2455-F2455))</f>
        <v/>
      </c>
      <c r="I2455" s="95" t="n"/>
      <c r="J2455" s="87">
        <f>IF(D2455="","",IFERROR(INDEX(Eng_PAR,MATCH(D2455,Eng_Label,0)),""))</f>
        <v/>
      </c>
      <c r="K2455" s="97">
        <f>IF(OR(F2455="",J2455=""),"",F2455-J2455)</f>
        <v/>
      </c>
      <c r="L2455" s="86">
        <f>IF(OR(F2455="",J2455="",N(J2455)=0),"",IF(F2455/J2455&lt;=cfg_Crit,"CRITICAL",IF(F2455/J2455&lt;=cfg_Low,"LOW","OK")))</f>
        <v/>
      </c>
      <c r="M2455" s="98">
        <f>IF(B2455="","",DATE(YEAR(B2455),MONTH(B2455),1))</f>
        <v/>
      </c>
      <c r="N2455" s="86">
        <f>IF(OR(B2455="",D2455=""),"","CNT-"&amp;TEXT(ROW()-5,"00000"))</f>
        <v/>
      </c>
      <c r="O2455" s="86">
        <f>IF(P2455="","",D2455&amp;"|"&amp;P2455)</f>
        <v/>
      </c>
      <c r="P2455" s="86">
        <f>IF(OR(D2455="",F2455=""),"",COUNTIFS($D$6:D2455,D2455,$F$6:F2455,"&lt;&gt;"))</f>
        <v/>
      </c>
    </row>
    <row r="2456" ht="20" customHeight="1">
      <c r="B2456" s="93" t="n"/>
      <c r="C2456" s="94">
        <f>IF(B2456="","",WEEKNUM(B2456,21))</f>
        <v/>
      </c>
      <c r="D2456" s="95" t="n"/>
      <c r="E2456" s="86">
        <f>IF(D2456="","",IFERROR(INDEX(Eng_Item,MATCH(D2456,Eng_Label,0)),"not in list"))</f>
        <v/>
      </c>
      <c r="F2456" s="96" t="n"/>
      <c r="G2456" s="87">
        <f>IF(OR(P2456="",N(P2456)&lt;=1),"",INDEX($F$6:$F$3005,MATCH(D2456&amp;"|"&amp;(P2456-1),$O$6:$O$3005,0)))</f>
        <v/>
      </c>
      <c r="H2456" s="87">
        <f>IF(G2456="","",MAX(0,G2456-F2456))</f>
        <v/>
      </c>
      <c r="I2456" s="95" t="n"/>
      <c r="J2456" s="87">
        <f>IF(D2456="","",IFERROR(INDEX(Eng_PAR,MATCH(D2456,Eng_Label,0)),""))</f>
        <v/>
      </c>
      <c r="K2456" s="97">
        <f>IF(OR(F2456="",J2456=""),"",F2456-J2456)</f>
        <v/>
      </c>
      <c r="L2456" s="86">
        <f>IF(OR(F2456="",J2456="",N(J2456)=0),"",IF(F2456/J2456&lt;=cfg_Crit,"CRITICAL",IF(F2456/J2456&lt;=cfg_Low,"LOW","OK")))</f>
        <v/>
      </c>
      <c r="M2456" s="98">
        <f>IF(B2456="","",DATE(YEAR(B2456),MONTH(B2456),1))</f>
        <v/>
      </c>
      <c r="N2456" s="86">
        <f>IF(OR(B2456="",D2456=""),"","CNT-"&amp;TEXT(ROW()-5,"00000"))</f>
        <v/>
      </c>
      <c r="O2456" s="86">
        <f>IF(P2456="","",D2456&amp;"|"&amp;P2456)</f>
        <v/>
      </c>
      <c r="P2456" s="86">
        <f>IF(OR(D2456="",F2456=""),"",COUNTIFS($D$6:D2456,D2456,$F$6:F2456,"&lt;&gt;"))</f>
        <v/>
      </c>
    </row>
    <row r="2457" ht="20" customHeight="1">
      <c r="B2457" s="93" t="n"/>
      <c r="C2457" s="94">
        <f>IF(B2457="","",WEEKNUM(B2457,21))</f>
        <v/>
      </c>
      <c r="D2457" s="95" t="n"/>
      <c r="E2457" s="86">
        <f>IF(D2457="","",IFERROR(INDEX(Eng_Item,MATCH(D2457,Eng_Label,0)),"not in list"))</f>
        <v/>
      </c>
      <c r="F2457" s="96" t="n"/>
      <c r="G2457" s="87">
        <f>IF(OR(P2457="",N(P2457)&lt;=1),"",INDEX($F$6:$F$3005,MATCH(D2457&amp;"|"&amp;(P2457-1),$O$6:$O$3005,0)))</f>
        <v/>
      </c>
      <c r="H2457" s="87">
        <f>IF(G2457="","",MAX(0,G2457-F2457))</f>
        <v/>
      </c>
      <c r="I2457" s="95" t="n"/>
      <c r="J2457" s="87">
        <f>IF(D2457="","",IFERROR(INDEX(Eng_PAR,MATCH(D2457,Eng_Label,0)),""))</f>
        <v/>
      </c>
      <c r="K2457" s="97">
        <f>IF(OR(F2457="",J2457=""),"",F2457-J2457)</f>
        <v/>
      </c>
      <c r="L2457" s="86">
        <f>IF(OR(F2457="",J2457="",N(J2457)=0),"",IF(F2457/J2457&lt;=cfg_Crit,"CRITICAL",IF(F2457/J2457&lt;=cfg_Low,"LOW","OK")))</f>
        <v/>
      </c>
      <c r="M2457" s="98">
        <f>IF(B2457="","",DATE(YEAR(B2457),MONTH(B2457),1))</f>
        <v/>
      </c>
      <c r="N2457" s="86">
        <f>IF(OR(B2457="",D2457=""),"","CNT-"&amp;TEXT(ROW()-5,"00000"))</f>
        <v/>
      </c>
      <c r="O2457" s="86">
        <f>IF(P2457="","",D2457&amp;"|"&amp;P2457)</f>
        <v/>
      </c>
      <c r="P2457" s="86">
        <f>IF(OR(D2457="",F2457=""),"",COUNTIFS($D$6:D2457,D2457,$F$6:F2457,"&lt;&gt;"))</f>
        <v/>
      </c>
    </row>
    <row r="2458" ht="20" customHeight="1">
      <c r="B2458" s="93" t="n"/>
      <c r="C2458" s="94">
        <f>IF(B2458="","",WEEKNUM(B2458,21))</f>
        <v/>
      </c>
      <c r="D2458" s="95" t="n"/>
      <c r="E2458" s="86">
        <f>IF(D2458="","",IFERROR(INDEX(Eng_Item,MATCH(D2458,Eng_Label,0)),"not in list"))</f>
        <v/>
      </c>
      <c r="F2458" s="96" t="n"/>
      <c r="G2458" s="87">
        <f>IF(OR(P2458="",N(P2458)&lt;=1),"",INDEX($F$6:$F$3005,MATCH(D2458&amp;"|"&amp;(P2458-1),$O$6:$O$3005,0)))</f>
        <v/>
      </c>
      <c r="H2458" s="87">
        <f>IF(G2458="","",MAX(0,G2458-F2458))</f>
        <v/>
      </c>
      <c r="I2458" s="95" t="n"/>
      <c r="J2458" s="87">
        <f>IF(D2458="","",IFERROR(INDEX(Eng_PAR,MATCH(D2458,Eng_Label,0)),""))</f>
        <v/>
      </c>
      <c r="K2458" s="97">
        <f>IF(OR(F2458="",J2458=""),"",F2458-J2458)</f>
        <v/>
      </c>
      <c r="L2458" s="86">
        <f>IF(OR(F2458="",J2458="",N(J2458)=0),"",IF(F2458/J2458&lt;=cfg_Crit,"CRITICAL",IF(F2458/J2458&lt;=cfg_Low,"LOW","OK")))</f>
        <v/>
      </c>
      <c r="M2458" s="98">
        <f>IF(B2458="","",DATE(YEAR(B2458),MONTH(B2458),1))</f>
        <v/>
      </c>
      <c r="N2458" s="86">
        <f>IF(OR(B2458="",D2458=""),"","CNT-"&amp;TEXT(ROW()-5,"00000"))</f>
        <v/>
      </c>
      <c r="O2458" s="86">
        <f>IF(P2458="","",D2458&amp;"|"&amp;P2458)</f>
        <v/>
      </c>
      <c r="P2458" s="86">
        <f>IF(OR(D2458="",F2458=""),"",COUNTIFS($D$6:D2458,D2458,$F$6:F2458,"&lt;&gt;"))</f>
        <v/>
      </c>
    </row>
    <row r="2459" ht="20" customHeight="1">
      <c r="B2459" s="93" t="n"/>
      <c r="C2459" s="94">
        <f>IF(B2459="","",WEEKNUM(B2459,21))</f>
        <v/>
      </c>
      <c r="D2459" s="95" t="n"/>
      <c r="E2459" s="86">
        <f>IF(D2459="","",IFERROR(INDEX(Eng_Item,MATCH(D2459,Eng_Label,0)),"not in list"))</f>
        <v/>
      </c>
      <c r="F2459" s="96" t="n"/>
      <c r="G2459" s="87">
        <f>IF(OR(P2459="",N(P2459)&lt;=1),"",INDEX($F$6:$F$3005,MATCH(D2459&amp;"|"&amp;(P2459-1),$O$6:$O$3005,0)))</f>
        <v/>
      </c>
      <c r="H2459" s="87">
        <f>IF(G2459="","",MAX(0,G2459-F2459))</f>
        <v/>
      </c>
      <c r="I2459" s="95" t="n"/>
      <c r="J2459" s="87">
        <f>IF(D2459="","",IFERROR(INDEX(Eng_PAR,MATCH(D2459,Eng_Label,0)),""))</f>
        <v/>
      </c>
      <c r="K2459" s="97">
        <f>IF(OR(F2459="",J2459=""),"",F2459-J2459)</f>
        <v/>
      </c>
      <c r="L2459" s="86">
        <f>IF(OR(F2459="",J2459="",N(J2459)=0),"",IF(F2459/J2459&lt;=cfg_Crit,"CRITICAL",IF(F2459/J2459&lt;=cfg_Low,"LOW","OK")))</f>
        <v/>
      </c>
      <c r="M2459" s="98">
        <f>IF(B2459="","",DATE(YEAR(B2459),MONTH(B2459),1))</f>
        <v/>
      </c>
      <c r="N2459" s="86">
        <f>IF(OR(B2459="",D2459=""),"","CNT-"&amp;TEXT(ROW()-5,"00000"))</f>
        <v/>
      </c>
      <c r="O2459" s="86">
        <f>IF(P2459="","",D2459&amp;"|"&amp;P2459)</f>
        <v/>
      </c>
      <c r="P2459" s="86">
        <f>IF(OR(D2459="",F2459=""),"",COUNTIFS($D$6:D2459,D2459,$F$6:F2459,"&lt;&gt;"))</f>
        <v/>
      </c>
    </row>
    <row r="2460" ht="20" customHeight="1">
      <c r="B2460" s="93" t="n"/>
      <c r="C2460" s="94">
        <f>IF(B2460="","",WEEKNUM(B2460,21))</f>
        <v/>
      </c>
      <c r="D2460" s="95" t="n"/>
      <c r="E2460" s="86">
        <f>IF(D2460="","",IFERROR(INDEX(Eng_Item,MATCH(D2460,Eng_Label,0)),"not in list"))</f>
        <v/>
      </c>
      <c r="F2460" s="96" t="n"/>
      <c r="G2460" s="87">
        <f>IF(OR(P2460="",N(P2460)&lt;=1),"",INDEX($F$6:$F$3005,MATCH(D2460&amp;"|"&amp;(P2460-1),$O$6:$O$3005,0)))</f>
        <v/>
      </c>
      <c r="H2460" s="87">
        <f>IF(G2460="","",MAX(0,G2460-F2460))</f>
        <v/>
      </c>
      <c r="I2460" s="95" t="n"/>
      <c r="J2460" s="87">
        <f>IF(D2460="","",IFERROR(INDEX(Eng_PAR,MATCH(D2460,Eng_Label,0)),""))</f>
        <v/>
      </c>
      <c r="K2460" s="97">
        <f>IF(OR(F2460="",J2460=""),"",F2460-J2460)</f>
        <v/>
      </c>
      <c r="L2460" s="86">
        <f>IF(OR(F2460="",J2460="",N(J2460)=0),"",IF(F2460/J2460&lt;=cfg_Crit,"CRITICAL",IF(F2460/J2460&lt;=cfg_Low,"LOW","OK")))</f>
        <v/>
      </c>
      <c r="M2460" s="98">
        <f>IF(B2460="","",DATE(YEAR(B2460),MONTH(B2460),1))</f>
        <v/>
      </c>
      <c r="N2460" s="86">
        <f>IF(OR(B2460="",D2460=""),"","CNT-"&amp;TEXT(ROW()-5,"00000"))</f>
        <v/>
      </c>
      <c r="O2460" s="86">
        <f>IF(P2460="","",D2460&amp;"|"&amp;P2460)</f>
        <v/>
      </c>
      <c r="P2460" s="86">
        <f>IF(OR(D2460="",F2460=""),"",COUNTIFS($D$6:D2460,D2460,$F$6:F2460,"&lt;&gt;"))</f>
        <v/>
      </c>
    </row>
    <row r="2461" ht="20" customHeight="1">
      <c r="B2461" s="93" t="n"/>
      <c r="C2461" s="94">
        <f>IF(B2461="","",WEEKNUM(B2461,21))</f>
        <v/>
      </c>
      <c r="D2461" s="95" t="n"/>
      <c r="E2461" s="86">
        <f>IF(D2461="","",IFERROR(INDEX(Eng_Item,MATCH(D2461,Eng_Label,0)),"not in list"))</f>
        <v/>
      </c>
      <c r="F2461" s="96" t="n"/>
      <c r="G2461" s="87">
        <f>IF(OR(P2461="",N(P2461)&lt;=1),"",INDEX($F$6:$F$3005,MATCH(D2461&amp;"|"&amp;(P2461-1),$O$6:$O$3005,0)))</f>
        <v/>
      </c>
      <c r="H2461" s="87">
        <f>IF(G2461="","",MAX(0,G2461-F2461))</f>
        <v/>
      </c>
      <c r="I2461" s="95" t="n"/>
      <c r="J2461" s="87">
        <f>IF(D2461="","",IFERROR(INDEX(Eng_PAR,MATCH(D2461,Eng_Label,0)),""))</f>
        <v/>
      </c>
      <c r="K2461" s="97">
        <f>IF(OR(F2461="",J2461=""),"",F2461-J2461)</f>
        <v/>
      </c>
      <c r="L2461" s="86">
        <f>IF(OR(F2461="",J2461="",N(J2461)=0),"",IF(F2461/J2461&lt;=cfg_Crit,"CRITICAL",IF(F2461/J2461&lt;=cfg_Low,"LOW","OK")))</f>
        <v/>
      </c>
      <c r="M2461" s="98">
        <f>IF(B2461="","",DATE(YEAR(B2461),MONTH(B2461),1))</f>
        <v/>
      </c>
      <c r="N2461" s="86">
        <f>IF(OR(B2461="",D2461=""),"","CNT-"&amp;TEXT(ROW()-5,"00000"))</f>
        <v/>
      </c>
      <c r="O2461" s="86">
        <f>IF(P2461="","",D2461&amp;"|"&amp;P2461)</f>
        <v/>
      </c>
      <c r="P2461" s="86">
        <f>IF(OR(D2461="",F2461=""),"",COUNTIFS($D$6:D2461,D2461,$F$6:F2461,"&lt;&gt;"))</f>
        <v/>
      </c>
    </row>
    <row r="2462" ht="20" customHeight="1">
      <c r="B2462" s="93" t="n"/>
      <c r="C2462" s="94">
        <f>IF(B2462="","",WEEKNUM(B2462,21))</f>
        <v/>
      </c>
      <c r="D2462" s="95" t="n"/>
      <c r="E2462" s="86">
        <f>IF(D2462="","",IFERROR(INDEX(Eng_Item,MATCH(D2462,Eng_Label,0)),"not in list"))</f>
        <v/>
      </c>
      <c r="F2462" s="96" t="n"/>
      <c r="G2462" s="87">
        <f>IF(OR(P2462="",N(P2462)&lt;=1),"",INDEX($F$6:$F$3005,MATCH(D2462&amp;"|"&amp;(P2462-1),$O$6:$O$3005,0)))</f>
        <v/>
      </c>
      <c r="H2462" s="87">
        <f>IF(G2462="","",MAX(0,G2462-F2462))</f>
        <v/>
      </c>
      <c r="I2462" s="95" t="n"/>
      <c r="J2462" s="87">
        <f>IF(D2462="","",IFERROR(INDEX(Eng_PAR,MATCH(D2462,Eng_Label,0)),""))</f>
        <v/>
      </c>
      <c r="K2462" s="97">
        <f>IF(OR(F2462="",J2462=""),"",F2462-J2462)</f>
        <v/>
      </c>
      <c r="L2462" s="86">
        <f>IF(OR(F2462="",J2462="",N(J2462)=0),"",IF(F2462/J2462&lt;=cfg_Crit,"CRITICAL",IF(F2462/J2462&lt;=cfg_Low,"LOW","OK")))</f>
        <v/>
      </c>
      <c r="M2462" s="98">
        <f>IF(B2462="","",DATE(YEAR(B2462),MONTH(B2462),1))</f>
        <v/>
      </c>
      <c r="N2462" s="86">
        <f>IF(OR(B2462="",D2462=""),"","CNT-"&amp;TEXT(ROW()-5,"00000"))</f>
        <v/>
      </c>
      <c r="O2462" s="86">
        <f>IF(P2462="","",D2462&amp;"|"&amp;P2462)</f>
        <v/>
      </c>
      <c r="P2462" s="86">
        <f>IF(OR(D2462="",F2462=""),"",COUNTIFS($D$6:D2462,D2462,$F$6:F2462,"&lt;&gt;"))</f>
        <v/>
      </c>
    </row>
    <row r="2463" ht="20" customHeight="1">
      <c r="B2463" s="93" t="n"/>
      <c r="C2463" s="94">
        <f>IF(B2463="","",WEEKNUM(B2463,21))</f>
        <v/>
      </c>
      <c r="D2463" s="95" t="n"/>
      <c r="E2463" s="86">
        <f>IF(D2463="","",IFERROR(INDEX(Eng_Item,MATCH(D2463,Eng_Label,0)),"not in list"))</f>
        <v/>
      </c>
      <c r="F2463" s="96" t="n"/>
      <c r="G2463" s="87">
        <f>IF(OR(P2463="",N(P2463)&lt;=1),"",INDEX($F$6:$F$3005,MATCH(D2463&amp;"|"&amp;(P2463-1),$O$6:$O$3005,0)))</f>
        <v/>
      </c>
      <c r="H2463" s="87">
        <f>IF(G2463="","",MAX(0,G2463-F2463))</f>
        <v/>
      </c>
      <c r="I2463" s="95" t="n"/>
      <c r="J2463" s="87">
        <f>IF(D2463="","",IFERROR(INDEX(Eng_PAR,MATCH(D2463,Eng_Label,0)),""))</f>
        <v/>
      </c>
      <c r="K2463" s="97">
        <f>IF(OR(F2463="",J2463=""),"",F2463-J2463)</f>
        <v/>
      </c>
      <c r="L2463" s="86">
        <f>IF(OR(F2463="",J2463="",N(J2463)=0),"",IF(F2463/J2463&lt;=cfg_Crit,"CRITICAL",IF(F2463/J2463&lt;=cfg_Low,"LOW","OK")))</f>
        <v/>
      </c>
      <c r="M2463" s="98">
        <f>IF(B2463="","",DATE(YEAR(B2463),MONTH(B2463),1))</f>
        <v/>
      </c>
      <c r="N2463" s="86">
        <f>IF(OR(B2463="",D2463=""),"","CNT-"&amp;TEXT(ROW()-5,"00000"))</f>
        <v/>
      </c>
      <c r="O2463" s="86">
        <f>IF(P2463="","",D2463&amp;"|"&amp;P2463)</f>
        <v/>
      </c>
      <c r="P2463" s="86">
        <f>IF(OR(D2463="",F2463=""),"",COUNTIFS($D$6:D2463,D2463,$F$6:F2463,"&lt;&gt;"))</f>
        <v/>
      </c>
    </row>
    <row r="2464" ht="20" customHeight="1">
      <c r="B2464" s="93" t="n"/>
      <c r="C2464" s="94">
        <f>IF(B2464="","",WEEKNUM(B2464,21))</f>
        <v/>
      </c>
      <c r="D2464" s="95" t="n"/>
      <c r="E2464" s="86">
        <f>IF(D2464="","",IFERROR(INDEX(Eng_Item,MATCH(D2464,Eng_Label,0)),"not in list"))</f>
        <v/>
      </c>
      <c r="F2464" s="96" t="n"/>
      <c r="G2464" s="87">
        <f>IF(OR(P2464="",N(P2464)&lt;=1),"",INDEX($F$6:$F$3005,MATCH(D2464&amp;"|"&amp;(P2464-1),$O$6:$O$3005,0)))</f>
        <v/>
      </c>
      <c r="H2464" s="87">
        <f>IF(G2464="","",MAX(0,G2464-F2464))</f>
        <v/>
      </c>
      <c r="I2464" s="95" t="n"/>
      <c r="J2464" s="87">
        <f>IF(D2464="","",IFERROR(INDEX(Eng_PAR,MATCH(D2464,Eng_Label,0)),""))</f>
        <v/>
      </c>
      <c r="K2464" s="97">
        <f>IF(OR(F2464="",J2464=""),"",F2464-J2464)</f>
        <v/>
      </c>
      <c r="L2464" s="86">
        <f>IF(OR(F2464="",J2464="",N(J2464)=0),"",IF(F2464/J2464&lt;=cfg_Crit,"CRITICAL",IF(F2464/J2464&lt;=cfg_Low,"LOW","OK")))</f>
        <v/>
      </c>
      <c r="M2464" s="98">
        <f>IF(B2464="","",DATE(YEAR(B2464),MONTH(B2464),1))</f>
        <v/>
      </c>
      <c r="N2464" s="86">
        <f>IF(OR(B2464="",D2464=""),"","CNT-"&amp;TEXT(ROW()-5,"00000"))</f>
        <v/>
      </c>
      <c r="O2464" s="86">
        <f>IF(P2464="","",D2464&amp;"|"&amp;P2464)</f>
        <v/>
      </c>
      <c r="P2464" s="86">
        <f>IF(OR(D2464="",F2464=""),"",COUNTIFS($D$6:D2464,D2464,$F$6:F2464,"&lt;&gt;"))</f>
        <v/>
      </c>
    </row>
    <row r="2465" ht="20" customHeight="1">
      <c r="B2465" s="93" t="n"/>
      <c r="C2465" s="94">
        <f>IF(B2465="","",WEEKNUM(B2465,21))</f>
        <v/>
      </c>
      <c r="D2465" s="95" t="n"/>
      <c r="E2465" s="86">
        <f>IF(D2465="","",IFERROR(INDEX(Eng_Item,MATCH(D2465,Eng_Label,0)),"not in list"))</f>
        <v/>
      </c>
      <c r="F2465" s="96" t="n"/>
      <c r="G2465" s="87">
        <f>IF(OR(P2465="",N(P2465)&lt;=1),"",INDEX($F$6:$F$3005,MATCH(D2465&amp;"|"&amp;(P2465-1),$O$6:$O$3005,0)))</f>
        <v/>
      </c>
      <c r="H2465" s="87">
        <f>IF(G2465="","",MAX(0,G2465-F2465))</f>
        <v/>
      </c>
      <c r="I2465" s="95" t="n"/>
      <c r="J2465" s="87">
        <f>IF(D2465="","",IFERROR(INDEX(Eng_PAR,MATCH(D2465,Eng_Label,0)),""))</f>
        <v/>
      </c>
      <c r="K2465" s="97">
        <f>IF(OR(F2465="",J2465=""),"",F2465-J2465)</f>
        <v/>
      </c>
      <c r="L2465" s="86">
        <f>IF(OR(F2465="",J2465="",N(J2465)=0),"",IF(F2465/J2465&lt;=cfg_Crit,"CRITICAL",IF(F2465/J2465&lt;=cfg_Low,"LOW","OK")))</f>
        <v/>
      </c>
      <c r="M2465" s="98">
        <f>IF(B2465="","",DATE(YEAR(B2465),MONTH(B2465),1))</f>
        <v/>
      </c>
      <c r="N2465" s="86">
        <f>IF(OR(B2465="",D2465=""),"","CNT-"&amp;TEXT(ROW()-5,"00000"))</f>
        <v/>
      </c>
      <c r="O2465" s="86">
        <f>IF(P2465="","",D2465&amp;"|"&amp;P2465)</f>
        <v/>
      </c>
      <c r="P2465" s="86">
        <f>IF(OR(D2465="",F2465=""),"",COUNTIFS($D$6:D2465,D2465,$F$6:F2465,"&lt;&gt;"))</f>
        <v/>
      </c>
    </row>
    <row r="2466" ht="20" customHeight="1">
      <c r="B2466" s="93" t="n"/>
      <c r="C2466" s="94">
        <f>IF(B2466="","",WEEKNUM(B2466,21))</f>
        <v/>
      </c>
      <c r="D2466" s="95" t="n"/>
      <c r="E2466" s="86">
        <f>IF(D2466="","",IFERROR(INDEX(Eng_Item,MATCH(D2466,Eng_Label,0)),"not in list"))</f>
        <v/>
      </c>
      <c r="F2466" s="96" t="n"/>
      <c r="G2466" s="87">
        <f>IF(OR(P2466="",N(P2466)&lt;=1),"",INDEX($F$6:$F$3005,MATCH(D2466&amp;"|"&amp;(P2466-1),$O$6:$O$3005,0)))</f>
        <v/>
      </c>
      <c r="H2466" s="87">
        <f>IF(G2466="","",MAX(0,G2466-F2466))</f>
        <v/>
      </c>
      <c r="I2466" s="95" t="n"/>
      <c r="J2466" s="87">
        <f>IF(D2466="","",IFERROR(INDEX(Eng_PAR,MATCH(D2466,Eng_Label,0)),""))</f>
        <v/>
      </c>
      <c r="K2466" s="97">
        <f>IF(OR(F2466="",J2466=""),"",F2466-J2466)</f>
        <v/>
      </c>
      <c r="L2466" s="86">
        <f>IF(OR(F2466="",J2466="",N(J2466)=0),"",IF(F2466/J2466&lt;=cfg_Crit,"CRITICAL",IF(F2466/J2466&lt;=cfg_Low,"LOW","OK")))</f>
        <v/>
      </c>
      <c r="M2466" s="98">
        <f>IF(B2466="","",DATE(YEAR(B2466),MONTH(B2466),1))</f>
        <v/>
      </c>
      <c r="N2466" s="86">
        <f>IF(OR(B2466="",D2466=""),"","CNT-"&amp;TEXT(ROW()-5,"00000"))</f>
        <v/>
      </c>
      <c r="O2466" s="86">
        <f>IF(P2466="","",D2466&amp;"|"&amp;P2466)</f>
        <v/>
      </c>
      <c r="P2466" s="86">
        <f>IF(OR(D2466="",F2466=""),"",COUNTIFS($D$6:D2466,D2466,$F$6:F2466,"&lt;&gt;"))</f>
        <v/>
      </c>
    </row>
    <row r="2467" ht="20" customHeight="1">
      <c r="B2467" s="93" t="n"/>
      <c r="C2467" s="94">
        <f>IF(B2467="","",WEEKNUM(B2467,21))</f>
        <v/>
      </c>
      <c r="D2467" s="95" t="n"/>
      <c r="E2467" s="86">
        <f>IF(D2467="","",IFERROR(INDEX(Eng_Item,MATCH(D2467,Eng_Label,0)),"not in list"))</f>
        <v/>
      </c>
      <c r="F2467" s="96" t="n"/>
      <c r="G2467" s="87">
        <f>IF(OR(P2467="",N(P2467)&lt;=1),"",INDEX($F$6:$F$3005,MATCH(D2467&amp;"|"&amp;(P2467-1),$O$6:$O$3005,0)))</f>
        <v/>
      </c>
      <c r="H2467" s="87">
        <f>IF(G2467="","",MAX(0,G2467-F2467))</f>
        <v/>
      </c>
      <c r="I2467" s="95" t="n"/>
      <c r="J2467" s="87">
        <f>IF(D2467="","",IFERROR(INDEX(Eng_PAR,MATCH(D2467,Eng_Label,0)),""))</f>
        <v/>
      </c>
      <c r="K2467" s="97">
        <f>IF(OR(F2467="",J2467=""),"",F2467-J2467)</f>
        <v/>
      </c>
      <c r="L2467" s="86">
        <f>IF(OR(F2467="",J2467="",N(J2467)=0),"",IF(F2467/J2467&lt;=cfg_Crit,"CRITICAL",IF(F2467/J2467&lt;=cfg_Low,"LOW","OK")))</f>
        <v/>
      </c>
      <c r="M2467" s="98">
        <f>IF(B2467="","",DATE(YEAR(B2467),MONTH(B2467),1))</f>
        <v/>
      </c>
      <c r="N2467" s="86">
        <f>IF(OR(B2467="",D2467=""),"","CNT-"&amp;TEXT(ROW()-5,"00000"))</f>
        <v/>
      </c>
      <c r="O2467" s="86">
        <f>IF(P2467="","",D2467&amp;"|"&amp;P2467)</f>
        <v/>
      </c>
      <c r="P2467" s="86">
        <f>IF(OR(D2467="",F2467=""),"",COUNTIFS($D$6:D2467,D2467,$F$6:F2467,"&lt;&gt;"))</f>
        <v/>
      </c>
    </row>
    <row r="2468" ht="20" customHeight="1">
      <c r="B2468" s="93" t="n"/>
      <c r="C2468" s="94">
        <f>IF(B2468="","",WEEKNUM(B2468,21))</f>
        <v/>
      </c>
      <c r="D2468" s="95" t="n"/>
      <c r="E2468" s="86">
        <f>IF(D2468="","",IFERROR(INDEX(Eng_Item,MATCH(D2468,Eng_Label,0)),"not in list"))</f>
        <v/>
      </c>
      <c r="F2468" s="96" t="n"/>
      <c r="G2468" s="87">
        <f>IF(OR(P2468="",N(P2468)&lt;=1),"",INDEX($F$6:$F$3005,MATCH(D2468&amp;"|"&amp;(P2468-1),$O$6:$O$3005,0)))</f>
        <v/>
      </c>
      <c r="H2468" s="87">
        <f>IF(G2468="","",MAX(0,G2468-F2468))</f>
        <v/>
      </c>
      <c r="I2468" s="95" t="n"/>
      <c r="J2468" s="87">
        <f>IF(D2468="","",IFERROR(INDEX(Eng_PAR,MATCH(D2468,Eng_Label,0)),""))</f>
        <v/>
      </c>
      <c r="K2468" s="97">
        <f>IF(OR(F2468="",J2468=""),"",F2468-J2468)</f>
        <v/>
      </c>
      <c r="L2468" s="86">
        <f>IF(OR(F2468="",J2468="",N(J2468)=0),"",IF(F2468/J2468&lt;=cfg_Crit,"CRITICAL",IF(F2468/J2468&lt;=cfg_Low,"LOW","OK")))</f>
        <v/>
      </c>
      <c r="M2468" s="98">
        <f>IF(B2468="","",DATE(YEAR(B2468),MONTH(B2468),1))</f>
        <v/>
      </c>
      <c r="N2468" s="86">
        <f>IF(OR(B2468="",D2468=""),"","CNT-"&amp;TEXT(ROW()-5,"00000"))</f>
        <v/>
      </c>
      <c r="O2468" s="86">
        <f>IF(P2468="","",D2468&amp;"|"&amp;P2468)</f>
        <v/>
      </c>
      <c r="P2468" s="86">
        <f>IF(OR(D2468="",F2468=""),"",COUNTIFS($D$6:D2468,D2468,$F$6:F2468,"&lt;&gt;"))</f>
        <v/>
      </c>
    </row>
    <row r="2469" ht="20" customHeight="1">
      <c r="B2469" s="93" t="n"/>
      <c r="C2469" s="94">
        <f>IF(B2469="","",WEEKNUM(B2469,21))</f>
        <v/>
      </c>
      <c r="D2469" s="95" t="n"/>
      <c r="E2469" s="86">
        <f>IF(D2469="","",IFERROR(INDEX(Eng_Item,MATCH(D2469,Eng_Label,0)),"not in list"))</f>
        <v/>
      </c>
      <c r="F2469" s="96" t="n"/>
      <c r="G2469" s="87">
        <f>IF(OR(P2469="",N(P2469)&lt;=1),"",INDEX($F$6:$F$3005,MATCH(D2469&amp;"|"&amp;(P2469-1),$O$6:$O$3005,0)))</f>
        <v/>
      </c>
      <c r="H2469" s="87">
        <f>IF(G2469="","",MAX(0,G2469-F2469))</f>
        <v/>
      </c>
      <c r="I2469" s="95" t="n"/>
      <c r="J2469" s="87">
        <f>IF(D2469="","",IFERROR(INDEX(Eng_PAR,MATCH(D2469,Eng_Label,0)),""))</f>
        <v/>
      </c>
      <c r="K2469" s="97">
        <f>IF(OR(F2469="",J2469=""),"",F2469-J2469)</f>
        <v/>
      </c>
      <c r="L2469" s="86">
        <f>IF(OR(F2469="",J2469="",N(J2469)=0),"",IF(F2469/J2469&lt;=cfg_Crit,"CRITICAL",IF(F2469/J2469&lt;=cfg_Low,"LOW","OK")))</f>
        <v/>
      </c>
      <c r="M2469" s="98">
        <f>IF(B2469="","",DATE(YEAR(B2469),MONTH(B2469),1))</f>
        <v/>
      </c>
      <c r="N2469" s="86">
        <f>IF(OR(B2469="",D2469=""),"","CNT-"&amp;TEXT(ROW()-5,"00000"))</f>
        <v/>
      </c>
      <c r="O2469" s="86">
        <f>IF(P2469="","",D2469&amp;"|"&amp;P2469)</f>
        <v/>
      </c>
      <c r="P2469" s="86">
        <f>IF(OR(D2469="",F2469=""),"",COUNTIFS($D$6:D2469,D2469,$F$6:F2469,"&lt;&gt;"))</f>
        <v/>
      </c>
    </row>
    <row r="2470" ht="20" customHeight="1">
      <c r="B2470" s="93" t="n"/>
      <c r="C2470" s="94">
        <f>IF(B2470="","",WEEKNUM(B2470,21))</f>
        <v/>
      </c>
      <c r="D2470" s="95" t="n"/>
      <c r="E2470" s="86">
        <f>IF(D2470="","",IFERROR(INDEX(Eng_Item,MATCH(D2470,Eng_Label,0)),"not in list"))</f>
        <v/>
      </c>
      <c r="F2470" s="96" t="n"/>
      <c r="G2470" s="87">
        <f>IF(OR(P2470="",N(P2470)&lt;=1),"",INDEX($F$6:$F$3005,MATCH(D2470&amp;"|"&amp;(P2470-1),$O$6:$O$3005,0)))</f>
        <v/>
      </c>
      <c r="H2470" s="87">
        <f>IF(G2470="","",MAX(0,G2470-F2470))</f>
        <v/>
      </c>
      <c r="I2470" s="95" t="n"/>
      <c r="J2470" s="87">
        <f>IF(D2470="","",IFERROR(INDEX(Eng_PAR,MATCH(D2470,Eng_Label,0)),""))</f>
        <v/>
      </c>
      <c r="K2470" s="97">
        <f>IF(OR(F2470="",J2470=""),"",F2470-J2470)</f>
        <v/>
      </c>
      <c r="L2470" s="86">
        <f>IF(OR(F2470="",J2470="",N(J2470)=0),"",IF(F2470/J2470&lt;=cfg_Crit,"CRITICAL",IF(F2470/J2470&lt;=cfg_Low,"LOW","OK")))</f>
        <v/>
      </c>
      <c r="M2470" s="98">
        <f>IF(B2470="","",DATE(YEAR(B2470),MONTH(B2470),1))</f>
        <v/>
      </c>
      <c r="N2470" s="86">
        <f>IF(OR(B2470="",D2470=""),"","CNT-"&amp;TEXT(ROW()-5,"00000"))</f>
        <v/>
      </c>
      <c r="O2470" s="86">
        <f>IF(P2470="","",D2470&amp;"|"&amp;P2470)</f>
        <v/>
      </c>
      <c r="P2470" s="86">
        <f>IF(OR(D2470="",F2470=""),"",COUNTIFS($D$6:D2470,D2470,$F$6:F2470,"&lt;&gt;"))</f>
        <v/>
      </c>
    </row>
    <row r="2471" ht="20" customHeight="1">
      <c r="B2471" s="93" t="n"/>
      <c r="C2471" s="94">
        <f>IF(B2471="","",WEEKNUM(B2471,21))</f>
        <v/>
      </c>
      <c r="D2471" s="95" t="n"/>
      <c r="E2471" s="86">
        <f>IF(D2471="","",IFERROR(INDEX(Eng_Item,MATCH(D2471,Eng_Label,0)),"not in list"))</f>
        <v/>
      </c>
      <c r="F2471" s="96" t="n"/>
      <c r="G2471" s="87">
        <f>IF(OR(P2471="",N(P2471)&lt;=1),"",INDEX($F$6:$F$3005,MATCH(D2471&amp;"|"&amp;(P2471-1),$O$6:$O$3005,0)))</f>
        <v/>
      </c>
      <c r="H2471" s="87">
        <f>IF(G2471="","",MAX(0,G2471-F2471))</f>
        <v/>
      </c>
      <c r="I2471" s="95" t="n"/>
      <c r="J2471" s="87">
        <f>IF(D2471="","",IFERROR(INDEX(Eng_PAR,MATCH(D2471,Eng_Label,0)),""))</f>
        <v/>
      </c>
      <c r="K2471" s="97">
        <f>IF(OR(F2471="",J2471=""),"",F2471-J2471)</f>
        <v/>
      </c>
      <c r="L2471" s="86">
        <f>IF(OR(F2471="",J2471="",N(J2471)=0),"",IF(F2471/J2471&lt;=cfg_Crit,"CRITICAL",IF(F2471/J2471&lt;=cfg_Low,"LOW","OK")))</f>
        <v/>
      </c>
      <c r="M2471" s="98">
        <f>IF(B2471="","",DATE(YEAR(B2471),MONTH(B2471),1))</f>
        <v/>
      </c>
      <c r="N2471" s="86">
        <f>IF(OR(B2471="",D2471=""),"","CNT-"&amp;TEXT(ROW()-5,"00000"))</f>
        <v/>
      </c>
      <c r="O2471" s="86">
        <f>IF(P2471="","",D2471&amp;"|"&amp;P2471)</f>
        <v/>
      </c>
      <c r="P2471" s="86">
        <f>IF(OR(D2471="",F2471=""),"",COUNTIFS($D$6:D2471,D2471,$F$6:F2471,"&lt;&gt;"))</f>
        <v/>
      </c>
    </row>
    <row r="2472" ht="20" customHeight="1">
      <c r="B2472" s="93" t="n"/>
      <c r="C2472" s="94">
        <f>IF(B2472="","",WEEKNUM(B2472,21))</f>
        <v/>
      </c>
      <c r="D2472" s="95" t="n"/>
      <c r="E2472" s="86">
        <f>IF(D2472="","",IFERROR(INDEX(Eng_Item,MATCH(D2472,Eng_Label,0)),"not in list"))</f>
        <v/>
      </c>
      <c r="F2472" s="96" t="n"/>
      <c r="G2472" s="87">
        <f>IF(OR(P2472="",N(P2472)&lt;=1),"",INDEX($F$6:$F$3005,MATCH(D2472&amp;"|"&amp;(P2472-1),$O$6:$O$3005,0)))</f>
        <v/>
      </c>
      <c r="H2472" s="87">
        <f>IF(G2472="","",MAX(0,G2472-F2472))</f>
        <v/>
      </c>
      <c r="I2472" s="95" t="n"/>
      <c r="J2472" s="87">
        <f>IF(D2472="","",IFERROR(INDEX(Eng_PAR,MATCH(D2472,Eng_Label,0)),""))</f>
        <v/>
      </c>
      <c r="K2472" s="97">
        <f>IF(OR(F2472="",J2472=""),"",F2472-J2472)</f>
        <v/>
      </c>
      <c r="L2472" s="86">
        <f>IF(OR(F2472="",J2472="",N(J2472)=0),"",IF(F2472/J2472&lt;=cfg_Crit,"CRITICAL",IF(F2472/J2472&lt;=cfg_Low,"LOW","OK")))</f>
        <v/>
      </c>
      <c r="M2472" s="98">
        <f>IF(B2472="","",DATE(YEAR(B2472),MONTH(B2472),1))</f>
        <v/>
      </c>
      <c r="N2472" s="86">
        <f>IF(OR(B2472="",D2472=""),"","CNT-"&amp;TEXT(ROW()-5,"00000"))</f>
        <v/>
      </c>
      <c r="O2472" s="86">
        <f>IF(P2472="","",D2472&amp;"|"&amp;P2472)</f>
        <v/>
      </c>
      <c r="P2472" s="86">
        <f>IF(OR(D2472="",F2472=""),"",COUNTIFS($D$6:D2472,D2472,$F$6:F2472,"&lt;&gt;"))</f>
        <v/>
      </c>
    </row>
    <row r="2473" ht="20" customHeight="1">
      <c r="B2473" s="93" t="n"/>
      <c r="C2473" s="94">
        <f>IF(B2473="","",WEEKNUM(B2473,21))</f>
        <v/>
      </c>
      <c r="D2473" s="95" t="n"/>
      <c r="E2473" s="86">
        <f>IF(D2473="","",IFERROR(INDEX(Eng_Item,MATCH(D2473,Eng_Label,0)),"not in list"))</f>
        <v/>
      </c>
      <c r="F2473" s="96" t="n"/>
      <c r="G2473" s="87">
        <f>IF(OR(P2473="",N(P2473)&lt;=1),"",INDEX($F$6:$F$3005,MATCH(D2473&amp;"|"&amp;(P2473-1),$O$6:$O$3005,0)))</f>
        <v/>
      </c>
      <c r="H2473" s="87">
        <f>IF(G2473="","",MAX(0,G2473-F2473))</f>
        <v/>
      </c>
      <c r="I2473" s="95" t="n"/>
      <c r="J2473" s="87">
        <f>IF(D2473="","",IFERROR(INDEX(Eng_PAR,MATCH(D2473,Eng_Label,0)),""))</f>
        <v/>
      </c>
      <c r="K2473" s="97">
        <f>IF(OR(F2473="",J2473=""),"",F2473-J2473)</f>
        <v/>
      </c>
      <c r="L2473" s="86">
        <f>IF(OR(F2473="",J2473="",N(J2473)=0),"",IF(F2473/J2473&lt;=cfg_Crit,"CRITICAL",IF(F2473/J2473&lt;=cfg_Low,"LOW","OK")))</f>
        <v/>
      </c>
      <c r="M2473" s="98">
        <f>IF(B2473="","",DATE(YEAR(B2473),MONTH(B2473),1))</f>
        <v/>
      </c>
      <c r="N2473" s="86">
        <f>IF(OR(B2473="",D2473=""),"","CNT-"&amp;TEXT(ROW()-5,"00000"))</f>
        <v/>
      </c>
      <c r="O2473" s="86">
        <f>IF(P2473="","",D2473&amp;"|"&amp;P2473)</f>
        <v/>
      </c>
      <c r="P2473" s="86">
        <f>IF(OR(D2473="",F2473=""),"",COUNTIFS($D$6:D2473,D2473,$F$6:F2473,"&lt;&gt;"))</f>
        <v/>
      </c>
    </row>
    <row r="2474" ht="20" customHeight="1">
      <c r="B2474" s="93" t="n"/>
      <c r="C2474" s="94">
        <f>IF(B2474="","",WEEKNUM(B2474,21))</f>
        <v/>
      </c>
      <c r="D2474" s="95" t="n"/>
      <c r="E2474" s="86">
        <f>IF(D2474="","",IFERROR(INDEX(Eng_Item,MATCH(D2474,Eng_Label,0)),"not in list"))</f>
        <v/>
      </c>
      <c r="F2474" s="96" t="n"/>
      <c r="G2474" s="87">
        <f>IF(OR(P2474="",N(P2474)&lt;=1),"",INDEX($F$6:$F$3005,MATCH(D2474&amp;"|"&amp;(P2474-1),$O$6:$O$3005,0)))</f>
        <v/>
      </c>
      <c r="H2474" s="87">
        <f>IF(G2474="","",MAX(0,G2474-F2474))</f>
        <v/>
      </c>
      <c r="I2474" s="95" t="n"/>
      <c r="J2474" s="87">
        <f>IF(D2474="","",IFERROR(INDEX(Eng_PAR,MATCH(D2474,Eng_Label,0)),""))</f>
        <v/>
      </c>
      <c r="K2474" s="97">
        <f>IF(OR(F2474="",J2474=""),"",F2474-J2474)</f>
        <v/>
      </c>
      <c r="L2474" s="86">
        <f>IF(OR(F2474="",J2474="",N(J2474)=0),"",IF(F2474/J2474&lt;=cfg_Crit,"CRITICAL",IF(F2474/J2474&lt;=cfg_Low,"LOW","OK")))</f>
        <v/>
      </c>
      <c r="M2474" s="98">
        <f>IF(B2474="","",DATE(YEAR(B2474),MONTH(B2474),1))</f>
        <v/>
      </c>
      <c r="N2474" s="86">
        <f>IF(OR(B2474="",D2474=""),"","CNT-"&amp;TEXT(ROW()-5,"00000"))</f>
        <v/>
      </c>
      <c r="O2474" s="86">
        <f>IF(P2474="","",D2474&amp;"|"&amp;P2474)</f>
        <v/>
      </c>
      <c r="P2474" s="86">
        <f>IF(OR(D2474="",F2474=""),"",COUNTIFS($D$6:D2474,D2474,$F$6:F2474,"&lt;&gt;"))</f>
        <v/>
      </c>
    </row>
    <row r="2475" ht="20" customHeight="1">
      <c r="B2475" s="93" t="n"/>
      <c r="C2475" s="94">
        <f>IF(B2475="","",WEEKNUM(B2475,21))</f>
        <v/>
      </c>
      <c r="D2475" s="95" t="n"/>
      <c r="E2475" s="86">
        <f>IF(D2475="","",IFERROR(INDEX(Eng_Item,MATCH(D2475,Eng_Label,0)),"not in list"))</f>
        <v/>
      </c>
      <c r="F2475" s="96" t="n"/>
      <c r="G2475" s="87">
        <f>IF(OR(P2475="",N(P2475)&lt;=1),"",INDEX($F$6:$F$3005,MATCH(D2475&amp;"|"&amp;(P2475-1),$O$6:$O$3005,0)))</f>
        <v/>
      </c>
      <c r="H2475" s="87">
        <f>IF(G2475="","",MAX(0,G2475-F2475))</f>
        <v/>
      </c>
      <c r="I2475" s="95" t="n"/>
      <c r="J2475" s="87">
        <f>IF(D2475="","",IFERROR(INDEX(Eng_PAR,MATCH(D2475,Eng_Label,0)),""))</f>
        <v/>
      </c>
      <c r="K2475" s="97">
        <f>IF(OR(F2475="",J2475=""),"",F2475-J2475)</f>
        <v/>
      </c>
      <c r="L2475" s="86">
        <f>IF(OR(F2475="",J2475="",N(J2475)=0),"",IF(F2475/J2475&lt;=cfg_Crit,"CRITICAL",IF(F2475/J2475&lt;=cfg_Low,"LOW","OK")))</f>
        <v/>
      </c>
      <c r="M2475" s="98">
        <f>IF(B2475="","",DATE(YEAR(B2475),MONTH(B2475),1))</f>
        <v/>
      </c>
      <c r="N2475" s="86">
        <f>IF(OR(B2475="",D2475=""),"","CNT-"&amp;TEXT(ROW()-5,"00000"))</f>
        <v/>
      </c>
      <c r="O2475" s="86">
        <f>IF(P2475="","",D2475&amp;"|"&amp;P2475)</f>
        <v/>
      </c>
      <c r="P2475" s="86">
        <f>IF(OR(D2475="",F2475=""),"",COUNTIFS($D$6:D2475,D2475,$F$6:F2475,"&lt;&gt;"))</f>
        <v/>
      </c>
    </row>
    <row r="2476" ht="20" customHeight="1">
      <c r="B2476" s="93" t="n"/>
      <c r="C2476" s="94">
        <f>IF(B2476="","",WEEKNUM(B2476,21))</f>
        <v/>
      </c>
      <c r="D2476" s="95" t="n"/>
      <c r="E2476" s="86">
        <f>IF(D2476="","",IFERROR(INDEX(Eng_Item,MATCH(D2476,Eng_Label,0)),"not in list"))</f>
        <v/>
      </c>
      <c r="F2476" s="96" t="n"/>
      <c r="G2476" s="87">
        <f>IF(OR(P2476="",N(P2476)&lt;=1),"",INDEX($F$6:$F$3005,MATCH(D2476&amp;"|"&amp;(P2476-1),$O$6:$O$3005,0)))</f>
        <v/>
      </c>
      <c r="H2476" s="87">
        <f>IF(G2476="","",MAX(0,G2476-F2476))</f>
        <v/>
      </c>
      <c r="I2476" s="95" t="n"/>
      <c r="J2476" s="87">
        <f>IF(D2476="","",IFERROR(INDEX(Eng_PAR,MATCH(D2476,Eng_Label,0)),""))</f>
        <v/>
      </c>
      <c r="K2476" s="97">
        <f>IF(OR(F2476="",J2476=""),"",F2476-J2476)</f>
        <v/>
      </c>
      <c r="L2476" s="86">
        <f>IF(OR(F2476="",J2476="",N(J2476)=0),"",IF(F2476/J2476&lt;=cfg_Crit,"CRITICAL",IF(F2476/J2476&lt;=cfg_Low,"LOW","OK")))</f>
        <v/>
      </c>
      <c r="M2476" s="98">
        <f>IF(B2476="","",DATE(YEAR(B2476),MONTH(B2476),1))</f>
        <v/>
      </c>
      <c r="N2476" s="86">
        <f>IF(OR(B2476="",D2476=""),"","CNT-"&amp;TEXT(ROW()-5,"00000"))</f>
        <v/>
      </c>
      <c r="O2476" s="86">
        <f>IF(P2476="","",D2476&amp;"|"&amp;P2476)</f>
        <v/>
      </c>
      <c r="P2476" s="86">
        <f>IF(OR(D2476="",F2476=""),"",COUNTIFS($D$6:D2476,D2476,$F$6:F2476,"&lt;&gt;"))</f>
        <v/>
      </c>
    </row>
    <row r="2477" ht="20" customHeight="1">
      <c r="B2477" s="93" t="n"/>
      <c r="C2477" s="94">
        <f>IF(B2477="","",WEEKNUM(B2477,21))</f>
        <v/>
      </c>
      <c r="D2477" s="95" t="n"/>
      <c r="E2477" s="86">
        <f>IF(D2477="","",IFERROR(INDEX(Eng_Item,MATCH(D2477,Eng_Label,0)),"not in list"))</f>
        <v/>
      </c>
      <c r="F2477" s="96" t="n"/>
      <c r="G2477" s="87">
        <f>IF(OR(P2477="",N(P2477)&lt;=1),"",INDEX($F$6:$F$3005,MATCH(D2477&amp;"|"&amp;(P2477-1),$O$6:$O$3005,0)))</f>
        <v/>
      </c>
      <c r="H2477" s="87">
        <f>IF(G2477="","",MAX(0,G2477-F2477))</f>
        <v/>
      </c>
      <c r="I2477" s="95" t="n"/>
      <c r="J2477" s="87">
        <f>IF(D2477="","",IFERROR(INDEX(Eng_PAR,MATCH(D2477,Eng_Label,0)),""))</f>
        <v/>
      </c>
      <c r="K2477" s="97">
        <f>IF(OR(F2477="",J2477=""),"",F2477-J2477)</f>
        <v/>
      </c>
      <c r="L2477" s="86">
        <f>IF(OR(F2477="",J2477="",N(J2477)=0),"",IF(F2477/J2477&lt;=cfg_Crit,"CRITICAL",IF(F2477/J2477&lt;=cfg_Low,"LOW","OK")))</f>
        <v/>
      </c>
      <c r="M2477" s="98">
        <f>IF(B2477="","",DATE(YEAR(B2477),MONTH(B2477),1))</f>
        <v/>
      </c>
      <c r="N2477" s="86">
        <f>IF(OR(B2477="",D2477=""),"","CNT-"&amp;TEXT(ROW()-5,"00000"))</f>
        <v/>
      </c>
      <c r="O2477" s="86">
        <f>IF(P2477="","",D2477&amp;"|"&amp;P2477)</f>
        <v/>
      </c>
      <c r="P2477" s="86">
        <f>IF(OR(D2477="",F2477=""),"",COUNTIFS($D$6:D2477,D2477,$F$6:F2477,"&lt;&gt;"))</f>
        <v/>
      </c>
    </row>
    <row r="2478" ht="20" customHeight="1">
      <c r="B2478" s="93" t="n"/>
      <c r="C2478" s="94">
        <f>IF(B2478="","",WEEKNUM(B2478,21))</f>
        <v/>
      </c>
      <c r="D2478" s="95" t="n"/>
      <c r="E2478" s="86">
        <f>IF(D2478="","",IFERROR(INDEX(Eng_Item,MATCH(D2478,Eng_Label,0)),"not in list"))</f>
        <v/>
      </c>
      <c r="F2478" s="96" t="n"/>
      <c r="G2478" s="87">
        <f>IF(OR(P2478="",N(P2478)&lt;=1),"",INDEX($F$6:$F$3005,MATCH(D2478&amp;"|"&amp;(P2478-1),$O$6:$O$3005,0)))</f>
        <v/>
      </c>
      <c r="H2478" s="87">
        <f>IF(G2478="","",MAX(0,G2478-F2478))</f>
        <v/>
      </c>
      <c r="I2478" s="95" t="n"/>
      <c r="J2478" s="87">
        <f>IF(D2478="","",IFERROR(INDEX(Eng_PAR,MATCH(D2478,Eng_Label,0)),""))</f>
        <v/>
      </c>
      <c r="K2478" s="97">
        <f>IF(OR(F2478="",J2478=""),"",F2478-J2478)</f>
        <v/>
      </c>
      <c r="L2478" s="86">
        <f>IF(OR(F2478="",J2478="",N(J2478)=0),"",IF(F2478/J2478&lt;=cfg_Crit,"CRITICAL",IF(F2478/J2478&lt;=cfg_Low,"LOW","OK")))</f>
        <v/>
      </c>
      <c r="M2478" s="98">
        <f>IF(B2478="","",DATE(YEAR(B2478),MONTH(B2478),1))</f>
        <v/>
      </c>
      <c r="N2478" s="86">
        <f>IF(OR(B2478="",D2478=""),"","CNT-"&amp;TEXT(ROW()-5,"00000"))</f>
        <v/>
      </c>
      <c r="O2478" s="86">
        <f>IF(P2478="","",D2478&amp;"|"&amp;P2478)</f>
        <v/>
      </c>
      <c r="P2478" s="86">
        <f>IF(OR(D2478="",F2478=""),"",COUNTIFS($D$6:D2478,D2478,$F$6:F2478,"&lt;&gt;"))</f>
        <v/>
      </c>
    </row>
    <row r="2479" ht="20" customHeight="1">
      <c r="B2479" s="93" t="n"/>
      <c r="C2479" s="94">
        <f>IF(B2479="","",WEEKNUM(B2479,21))</f>
        <v/>
      </c>
      <c r="D2479" s="95" t="n"/>
      <c r="E2479" s="86">
        <f>IF(D2479="","",IFERROR(INDEX(Eng_Item,MATCH(D2479,Eng_Label,0)),"not in list"))</f>
        <v/>
      </c>
      <c r="F2479" s="96" t="n"/>
      <c r="G2479" s="87">
        <f>IF(OR(P2479="",N(P2479)&lt;=1),"",INDEX($F$6:$F$3005,MATCH(D2479&amp;"|"&amp;(P2479-1),$O$6:$O$3005,0)))</f>
        <v/>
      </c>
      <c r="H2479" s="87">
        <f>IF(G2479="","",MAX(0,G2479-F2479))</f>
        <v/>
      </c>
      <c r="I2479" s="95" t="n"/>
      <c r="J2479" s="87">
        <f>IF(D2479="","",IFERROR(INDEX(Eng_PAR,MATCH(D2479,Eng_Label,0)),""))</f>
        <v/>
      </c>
      <c r="K2479" s="97">
        <f>IF(OR(F2479="",J2479=""),"",F2479-J2479)</f>
        <v/>
      </c>
      <c r="L2479" s="86">
        <f>IF(OR(F2479="",J2479="",N(J2479)=0),"",IF(F2479/J2479&lt;=cfg_Crit,"CRITICAL",IF(F2479/J2479&lt;=cfg_Low,"LOW","OK")))</f>
        <v/>
      </c>
      <c r="M2479" s="98">
        <f>IF(B2479="","",DATE(YEAR(B2479),MONTH(B2479),1))</f>
        <v/>
      </c>
      <c r="N2479" s="86">
        <f>IF(OR(B2479="",D2479=""),"","CNT-"&amp;TEXT(ROW()-5,"00000"))</f>
        <v/>
      </c>
      <c r="O2479" s="86">
        <f>IF(P2479="","",D2479&amp;"|"&amp;P2479)</f>
        <v/>
      </c>
      <c r="P2479" s="86">
        <f>IF(OR(D2479="",F2479=""),"",COUNTIFS($D$6:D2479,D2479,$F$6:F2479,"&lt;&gt;"))</f>
        <v/>
      </c>
    </row>
    <row r="2480" ht="20" customHeight="1">
      <c r="B2480" s="93" t="n"/>
      <c r="C2480" s="94">
        <f>IF(B2480="","",WEEKNUM(B2480,21))</f>
        <v/>
      </c>
      <c r="D2480" s="95" t="n"/>
      <c r="E2480" s="86">
        <f>IF(D2480="","",IFERROR(INDEX(Eng_Item,MATCH(D2480,Eng_Label,0)),"not in list"))</f>
        <v/>
      </c>
      <c r="F2480" s="96" t="n"/>
      <c r="G2480" s="87">
        <f>IF(OR(P2480="",N(P2480)&lt;=1),"",INDEX($F$6:$F$3005,MATCH(D2480&amp;"|"&amp;(P2480-1),$O$6:$O$3005,0)))</f>
        <v/>
      </c>
      <c r="H2480" s="87">
        <f>IF(G2480="","",MAX(0,G2480-F2480))</f>
        <v/>
      </c>
      <c r="I2480" s="95" t="n"/>
      <c r="J2480" s="87">
        <f>IF(D2480="","",IFERROR(INDEX(Eng_PAR,MATCH(D2480,Eng_Label,0)),""))</f>
        <v/>
      </c>
      <c r="K2480" s="97">
        <f>IF(OR(F2480="",J2480=""),"",F2480-J2480)</f>
        <v/>
      </c>
      <c r="L2480" s="86">
        <f>IF(OR(F2480="",J2480="",N(J2480)=0),"",IF(F2480/J2480&lt;=cfg_Crit,"CRITICAL",IF(F2480/J2480&lt;=cfg_Low,"LOW","OK")))</f>
        <v/>
      </c>
      <c r="M2480" s="98">
        <f>IF(B2480="","",DATE(YEAR(B2480),MONTH(B2480),1))</f>
        <v/>
      </c>
      <c r="N2480" s="86">
        <f>IF(OR(B2480="",D2480=""),"","CNT-"&amp;TEXT(ROW()-5,"00000"))</f>
        <v/>
      </c>
      <c r="O2480" s="86">
        <f>IF(P2480="","",D2480&amp;"|"&amp;P2480)</f>
        <v/>
      </c>
      <c r="P2480" s="86">
        <f>IF(OR(D2480="",F2480=""),"",COUNTIFS($D$6:D2480,D2480,$F$6:F2480,"&lt;&gt;"))</f>
        <v/>
      </c>
    </row>
    <row r="2481" ht="20" customHeight="1">
      <c r="B2481" s="93" t="n"/>
      <c r="C2481" s="94">
        <f>IF(B2481="","",WEEKNUM(B2481,21))</f>
        <v/>
      </c>
      <c r="D2481" s="95" t="n"/>
      <c r="E2481" s="86">
        <f>IF(D2481="","",IFERROR(INDEX(Eng_Item,MATCH(D2481,Eng_Label,0)),"not in list"))</f>
        <v/>
      </c>
      <c r="F2481" s="96" t="n"/>
      <c r="G2481" s="87">
        <f>IF(OR(P2481="",N(P2481)&lt;=1),"",INDEX($F$6:$F$3005,MATCH(D2481&amp;"|"&amp;(P2481-1),$O$6:$O$3005,0)))</f>
        <v/>
      </c>
      <c r="H2481" s="87">
        <f>IF(G2481="","",MAX(0,G2481-F2481))</f>
        <v/>
      </c>
      <c r="I2481" s="95" t="n"/>
      <c r="J2481" s="87">
        <f>IF(D2481="","",IFERROR(INDEX(Eng_PAR,MATCH(D2481,Eng_Label,0)),""))</f>
        <v/>
      </c>
      <c r="K2481" s="97">
        <f>IF(OR(F2481="",J2481=""),"",F2481-J2481)</f>
        <v/>
      </c>
      <c r="L2481" s="86">
        <f>IF(OR(F2481="",J2481="",N(J2481)=0),"",IF(F2481/J2481&lt;=cfg_Crit,"CRITICAL",IF(F2481/J2481&lt;=cfg_Low,"LOW","OK")))</f>
        <v/>
      </c>
      <c r="M2481" s="98">
        <f>IF(B2481="","",DATE(YEAR(B2481),MONTH(B2481),1))</f>
        <v/>
      </c>
      <c r="N2481" s="86">
        <f>IF(OR(B2481="",D2481=""),"","CNT-"&amp;TEXT(ROW()-5,"00000"))</f>
        <v/>
      </c>
      <c r="O2481" s="86">
        <f>IF(P2481="","",D2481&amp;"|"&amp;P2481)</f>
        <v/>
      </c>
      <c r="P2481" s="86">
        <f>IF(OR(D2481="",F2481=""),"",COUNTIFS($D$6:D2481,D2481,$F$6:F2481,"&lt;&gt;"))</f>
        <v/>
      </c>
    </row>
    <row r="2482" ht="20" customHeight="1">
      <c r="B2482" s="93" t="n"/>
      <c r="C2482" s="94">
        <f>IF(B2482="","",WEEKNUM(B2482,21))</f>
        <v/>
      </c>
      <c r="D2482" s="95" t="n"/>
      <c r="E2482" s="86">
        <f>IF(D2482="","",IFERROR(INDEX(Eng_Item,MATCH(D2482,Eng_Label,0)),"not in list"))</f>
        <v/>
      </c>
      <c r="F2482" s="96" t="n"/>
      <c r="G2482" s="87">
        <f>IF(OR(P2482="",N(P2482)&lt;=1),"",INDEX($F$6:$F$3005,MATCH(D2482&amp;"|"&amp;(P2482-1),$O$6:$O$3005,0)))</f>
        <v/>
      </c>
      <c r="H2482" s="87">
        <f>IF(G2482="","",MAX(0,G2482-F2482))</f>
        <v/>
      </c>
      <c r="I2482" s="95" t="n"/>
      <c r="J2482" s="87">
        <f>IF(D2482="","",IFERROR(INDEX(Eng_PAR,MATCH(D2482,Eng_Label,0)),""))</f>
        <v/>
      </c>
      <c r="K2482" s="97">
        <f>IF(OR(F2482="",J2482=""),"",F2482-J2482)</f>
        <v/>
      </c>
      <c r="L2482" s="86">
        <f>IF(OR(F2482="",J2482="",N(J2482)=0),"",IF(F2482/J2482&lt;=cfg_Crit,"CRITICAL",IF(F2482/J2482&lt;=cfg_Low,"LOW","OK")))</f>
        <v/>
      </c>
      <c r="M2482" s="98">
        <f>IF(B2482="","",DATE(YEAR(B2482),MONTH(B2482),1))</f>
        <v/>
      </c>
      <c r="N2482" s="86">
        <f>IF(OR(B2482="",D2482=""),"","CNT-"&amp;TEXT(ROW()-5,"00000"))</f>
        <v/>
      </c>
      <c r="O2482" s="86">
        <f>IF(P2482="","",D2482&amp;"|"&amp;P2482)</f>
        <v/>
      </c>
      <c r="P2482" s="86">
        <f>IF(OR(D2482="",F2482=""),"",COUNTIFS($D$6:D2482,D2482,$F$6:F2482,"&lt;&gt;"))</f>
        <v/>
      </c>
    </row>
    <row r="2483" ht="20" customHeight="1">
      <c r="B2483" s="93" t="n"/>
      <c r="C2483" s="94">
        <f>IF(B2483="","",WEEKNUM(B2483,21))</f>
        <v/>
      </c>
      <c r="D2483" s="95" t="n"/>
      <c r="E2483" s="86">
        <f>IF(D2483="","",IFERROR(INDEX(Eng_Item,MATCH(D2483,Eng_Label,0)),"not in list"))</f>
        <v/>
      </c>
      <c r="F2483" s="96" t="n"/>
      <c r="G2483" s="87">
        <f>IF(OR(P2483="",N(P2483)&lt;=1),"",INDEX($F$6:$F$3005,MATCH(D2483&amp;"|"&amp;(P2483-1),$O$6:$O$3005,0)))</f>
        <v/>
      </c>
      <c r="H2483" s="87">
        <f>IF(G2483="","",MAX(0,G2483-F2483))</f>
        <v/>
      </c>
      <c r="I2483" s="95" t="n"/>
      <c r="J2483" s="87">
        <f>IF(D2483="","",IFERROR(INDEX(Eng_PAR,MATCH(D2483,Eng_Label,0)),""))</f>
        <v/>
      </c>
      <c r="K2483" s="97">
        <f>IF(OR(F2483="",J2483=""),"",F2483-J2483)</f>
        <v/>
      </c>
      <c r="L2483" s="86">
        <f>IF(OR(F2483="",J2483="",N(J2483)=0),"",IF(F2483/J2483&lt;=cfg_Crit,"CRITICAL",IF(F2483/J2483&lt;=cfg_Low,"LOW","OK")))</f>
        <v/>
      </c>
      <c r="M2483" s="98">
        <f>IF(B2483="","",DATE(YEAR(B2483),MONTH(B2483),1))</f>
        <v/>
      </c>
      <c r="N2483" s="86">
        <f>IF(OR(B2483="",D2483=""),"","CNT-"&amp;TEXT(ROW()-5,"00000"))</f>
        <v/>
      </c>
      <c r="O2483" s="86">
        <f>IF(P2483="","",D2483&amp;"|"&amp;P2483)</f>
        <v/>
      </c>
      <c r="P2483" s="86">
        <f>IF(OR(D2483="",F2483=""),"",COUNTIFS($D$6:D2483,D2483,$F$6:F2483,"&lt;&gt;"))</f>
        <v/>
      </c>
    </row>
    <row r="2484" ht="20" customHeight="1">
      <c r="B2484" s="93" t="n"/>
      <c r="C2484" s="94">
        <f>IF(B2484="","",WEEKNUM(B2484,21))</f>
        <v/>
      </c>
      <c r="D2484" s="95" t="n"/>
      <c r="E2484" s="86">
        <f>IF(D2484="","",IFERROR(INDEX(Eng_Item,MATCH(D2484,Eng_Label,0)),"not in list"))</f>
        <v/>
      </c>
      <c r="F2484" s="96" t="n"/>
      <c r="G2484" s="87">
        <f>IF(OR(P2484="",N(P2484)&lt;=1),"",INDEX($F$6:$F$3005,MATCH(D2484&amp;"|"&amp;(P2484-1),$O$6:$O$3005,0)))</f>
        <v/>
      </c>
      <c r="H2484" s="87">
        <f>IF(G2484="","",MAX(0,G2484-F2484))</f>
        <v/>
      </c>
      <c r="I2484" s="95" t="n"/>
      <c r="J2484" s="87">
        <f>IF(D2484="","",IFERROR(INDEX(Eng_PAR,MATCH(D2484,Eng_Label,0)),""))</f>
        <v/>
      </c>
      <c r="K2484" s="97">
        <f>IF(OR(F2484="",J2484=""),"",F2484-J2484)</f>
        <v/>
      </c>
      <c r="L2484" s="86">
        <f>IF(OR(F2484="",J2484="",N(J2484)=0),"",IF(F2484/J2484&lt;=cfg_Crit,"CRITICAL",IF(F2484/J2484&lt;=cfg_Low,"LOW","OK")))</f>
        <v/>
      </c>
      <c r="M2484" s="98">
        <f>IF(B2484="","",DATE(YEAR(B2484),MONTH(B2484),1))</f>
        <v/>
      </c>
      <c r="N2484" s="86">
        <f>IF(OR(B2484="",D2484=""),"","CNT-"&amp;TEXT(ROW()-5,"00000"))</f>
        <v/>
      </c>
      <c r="O2484" s="86">
        <f>IF(P2484="","",D2484&amp;"|"&amp;P2484)</f>
        <v/>
      </c>
      <c r="P2484" s="86">
        <f>IF(OR(D2484="",F2484=""),"",COUNTIFS($D$6:D2484,D2484,$F$6:F2484,"&lt;&gt;"))</f>
        <v/>
      </c>
    </row>
    <row r="2485" ht="20" customHeight="1">
      <c r="B2485" s="93" t="n"/>
      <c r="C2485" s="94">
        <f>IF(B2485="","",WEEKNUM(B2485,21))</f>
        <v/>
      </c>
      <c r="D2485" s="95" t="n"/>
      <c r="E2485" s="86">
        <f>IF(D2485="","",IFERROR(INDEX(Eng_Item,MATCH(D2485,Eng_Label,0)),"not in list"))</f>
        <v/>
      </c>
      <c r="F2485" s="96" t="n"/>
      <c r="G2485" s="87">
        <f>IF(OR(P2485="",N(P2485)&lt;=1),"",INDEX($F$6:$F$3005,MATCH(D2485&amp;"|"&amp;(P2485-1),$O$6:$O$3005,0)))</f>
        <v/>
      </c>
      <c r="H2485" s="87">
        <f>IF(G2485="","",MAX(0,G2485-F2485))</f>
        <v/>
      </c>
      <c r="I2485" s="95" t="n"/>
      <c r="J2485" s="87">
        <f>IF(D2485="","",IFERROR(INDEX(Eng_PAR,MATCH(D2485,Eng_Label,0)),""))</f>
        <v/>
      </c>
      <c r="K2485" s="97">
        <f>IF(OR(F2485="",J2485=""),"",F2485-J2485)</f>
        <v/>
      </c>
      <c r="L2485" s="86">
        <f>IF(OR(F2485="",J2485="",N(J2485)=0),"",IF(F2485/J2485&lt;=cfg_Crit,"CRITICAL",IF(F2485/J2485&lt;=cfg_Low,"LOW","OK")))</f>
        <v/>
      </c>
      <c r="M2485" s="98">
        <f>IF(B2485="","",DATE(YEAR(B2485),MONTH(B2485),1))</f>
        <v/>
      </c>
      <c r="N2485" s="86">
        <f>IF(OR(B2485="",D2485=""),"","CNT-"&amp;TEXT(ROW()-5,"00000"))</f>
        <v/>
      </c>
      <c r="O2485" s="86">
        <f>IF(P2485="","",D2485&amp;"|"&amp;P2485)</f>
        <v/>
      </c>
      <c r="P2485" s="86">
        <f>IF(OR(D2485="",F2485=""),"",COUNTIFS($D$6:D2485,D2485,$F$6:F2485,"&lt;&gt;"))</f>
        <v/>
      </c>
    </row>
    <row r="2486" ht="20" customHeight="1">
      <c r="B2486" s="93" t="n"/>
      <c r="C2486" s="94">
        <f>IF(B2486="","",WEEKNUM(B2486,21))</f>
        <v/>
      </c>
      <c r="D2486" s="95" t="n"/>
      <c r="E2486" s="86">
        <f>IF(D2486="","",IFERROR(INDEX(Eng_Item,MATCH(D2486,Eng_Label,0)),"not in list"))</f>
        <v/>
      </c>
      <c r="F2486" s="96" t="n"/>
      <c r="G2486" s="87">
        <f>IF(OR(P2486="",N(P2486)&lt;=1),"",INDEX($F$6:$F$3005,MATCH(D2486&amp;"|"&amp;(P2486-1),$O$6:$O$3005,0)))</f>
        <v/>
      </c>
      <c r="H2486" s="87">
        <f>IF(G2486="","",MAX(0,G2486-F2486))</f>
        <v/>
      </c>
      <c r="I2486" s="95" t="n"/>
      <c r="J2486" s="87">
        <f>IF(D2486="","",IFERROR(INDEX(Eng_PAR,MATCH(D2486,Eng_Label,0)),""))</f>
        <v/>
      </c>
      <c r="K2486" s="97">
        <f>IF(OR(F2486="",J2486=""),"",F2486-J2486)</f>
        <v/>
      </c>
      <c r="L2486" s="86">
        <f>IF(OR(F2486="",J2486="",N(J2486)=0),"",IF(F2486/J2486&lt;=cfg_Crit,"CRITICAL",IF(F2486/J2486&lt;=cfg_Low,"LOW","OK")))</f>
        <v/>
      </c>
      <c r="M2486" s="98">
        <f>IF(B2486="","",DATE(YEAR(B2486),MONTH(B2486),1))</f>
        <v/>
      </c>
      <c r="N2486" s="86">
        <f>IF(OR(B2486="",D2486=""),"","CNT-"&amp;TEXT(ROW()-5,"00000"))</f>
        <v/>
      </c>
      <c r="O2486" s="86">
        <f>IF(P2486="","",D2486&amp;"|"&amp;P2486)</f>
        <v/>
      </c>
      <c r="P2486" s="86">
        <f>IF(OR(D2486="",F2486=""),"",COUNTIFS($D$6:D2486,D2486,$F$6:F2486,"&lt;&gt;"))</f>
        <v/>
      </c>
    </row>
    <row r="2487" ht="20" customHeight="1">
      <c r="B2487" s="93" t="n"/>
      <c r="C2487" s="94">
        <f>IF(B2487="","",WEEKNUM(B2487,21))</f>
        <v/>
      </c>
      <c r="D2487" s="95" t="n"/>
      <c r="E2487" s="86">
        <f>IF(D2487="","",IFERROR(INDEX(Eng_Item,MATCH(D2487,Eng_Label,0)),"not in list"))</f>
        <v/>
      </c>
      <c r="F2487" s="96" t="n"/>
      <c r="G2487" s="87">
        <f>IF(OR(P2487="",N(P2487)&lt;=1),"",INDEX($F$6:$F$3005,MATCH(D2487&amp;"|"&amp;(P2487-1),$O$6:$O$3005,0)))</f>
        <v/>
      </c>
      <c r="H2487" s="87">
        <f>IF(G2487="","",MAX(0,G2487-F2487))</f>
        <v/>
      </c>
      <c r="I2487" s="95" t="n"/>
      <c r="J2487" s="87">
        <f>IF(D2487="","",IFERROR(INDEX(Eng_PAR,MATCH(D2487,Eng_Label,0)),""))</f>
        <v/>
      </c>
      <c r="K2487" s="97">
        <f>IF(OR(F2487="",J2487=""),"",F2487-J2487)</f>
        <v/>
      </c>
      <c r="L2487" s="86">
        <f>IF(OR(F2487="",J2487="",N(J2487)=0),"",IF(F2487/J2487&lt;=cfg_Crit,"CRITICAL",IF(F2487/J2487&lt;=cfg_Low,"LOW","OK")))</f>
        <v/>
      </c>
      <c r="M2487" s="98">
        <f>IF(B2487="","",DATE(YEAR(B2487),MONTH(B2487),1))</f>
        <v/>
      </c>
      <c r="N2487" s="86">
        <f>IF(OR(B2487="",D2487=""),"","CNT-"&amp;TEXT(ROW()-5,"00000"))</f>
        <v/>
      </c>
      <c r="O2487" s="86">
        <f>IF(P2487="","",D2487&amp;"|"&amp;P2487)</f>
        <v/>
      </c>
      <c r="P2487" s="86">
        <f>IF(OR(D2487="",F2487=""),"",COUNTIFS($D$6:D2487,D2487,$F$6:F2487,"&lt;&gt;"))</f>
        <v/>
      </c>
    </row>
    <row r="2488" ht="20" customHeight="1">
      <c r="B2488" s="93" t="n"/>
      <c r="C2488" s="94">
        <f>IF(B2488="","",WEEKNUM(B2488,21))</f>
        <v/>
      </c>
      <c r="D2488" s="95" t="n"/>
      <c r="E2488" s="86">
        <f>IF(D2488="","",IFERROR(INDEX(Eng_Item,MATCH(D2488,Eng_Label,0)),"not in list"))</f>
        <v/>
      </c>
      <c r="F2488" s="96" t="n"/>
      <c r="G2488" s="87">
        <f>IF(OR(P2488="",N(P2488)&lt;=1),"",INDEX($F$6:$F$3005,MATCH(D2488&amp;"|"&amp;(P2488-1),$O$6:$O$3005,0)))</f>
        <v/>
      </c>
      <c r="H2488" s="87">
        <f>IF(G2488="","",MAX(0,G2488-F2488))</f>
        <v/>
      </c>
      <c r="I2488" s="95" t="n"/>
      <c r="J2488" s="87">
        <f>IF(D2488="","",IFERROR(INDEX(Eng_PAR,MATCH(D2488,Eng_Label,0)),""))</f>
        <v/>
      </c>
      <c r="K2488" s="97">
        <f>IF(OR(F2488="",J2488=""),"",F2488-J2488)</f>
        <v/>
      </c>
      <c r="L2488" s="86">
        <f>IF(OR(F2488="",J2488="",N(J2488)=0),"",IF(F2488/J2488&lt;=cfg_Crit,"CRITICAL",IF(F2488/J2488&lt;=cfg_Low,"LOW","OK")))</f>
        <v/>
      </c>
      <c r="M2488" s="98">
        <f>IF(B2488="","",DATE(YEAR(B2488),MONTH(B2488),1))</f>
        <v/>
      </c>
      <c r="N2488" s="86">
        <f>IF(OR(B2488="",D2488=""),"","CNT-"&amp;TEXT(ROW()-5,"00000"))</f>
        <v/>
      </c>
      <c r="O2488" s="86">
        <f>IF(P2488="","",D2488&amp;"|"&amp;P2488)</f>
        <v/>
      </c>
      <c r="P2488" s="86">
        <f>IF(OR(D2488="",F2488=""),"",COUNTIFS($D$6:D2488,D2488,$F$6:F2488,"&lt;&gt;"))</f>
        <v/>
      </c>
    </row>
    <row r="2489" ht="20" customHeight="1">
      <c r="B2489" s="93" t="n"/>
      <c r="C2489" s="94">
        <f>IF(B2489="","",WEEKNUM(B2489,21))</f>
        <v/>
      </c>
      <c r="D2489" s="95" t="n"/>
      <c r="E2489" s="86">
        <f>IF(D2489="","",IFERROR(INDEX(Eng_Item,MATCH(D2489,Eng_Label,0)),"not in list"))</f>
        <v/>
      </c>
      <c r="F2489" s="96" t="n"/>
      <c r="G2489" s="87">
        <f>IF(OR(P2489="",N(P2489)&lt;=1),"",INDEX($F$6:$F$3005,MATCH(D2489&amp;"|"&amp;(P2489-1),$O$6:$O$3005,0)))</f>
        <v/>
      </c>
      <c r="H2489" s="87">
        <f>IF(G2489="","",MAX(0,G2489-F2489))</f>
        <v/>
      </c>
      <c r="I2489" s="95" t="n"/>
      <c r="J2489" s="87">
        <f>IF(D2489="","",IFERROR(INDEX(Eng_PAR,MATCH(D2489,Eng_Label,0)),""))</f>
        <v/>
      </c>
      <c r="K2489" s="97">
        <f>IF(OR(F2489="",J2489=""),"",F2489-J2489)</f>
        <v/>
      </c>
      <c r="L2489" s="86">
        <f>IF(OR(F2489="",J2489="",N(J2489)=0),"",IF(F2489/J2489&lt;=cfg_Crit,"CRITICAL",IF(F2489/J2489&lt;=cfg_Low,"LOW","OK")))</f>
        <v/>
      </c>
      <c r="M2489" s="98">
        <f>IF(B2489="","",DATE(YEAR(B2489),MONTH(B2489),1))</f>
        <v/>
      </c>
      <c r="N2489" s="86">
        <f>IF(OR(B2489="",D2489=""),"","CNT-"&amp;TEXT(ROW()-5,"00000"))</f>
        <v/>
      </c>
      <c r="O2489" s="86">
        <f>IF(P2489="","",D2489&amp;"|"&amp;P2489)</f>
        <v/>
      </c>
      <c r="P2489" s="86">
        <f>IF(OR(D2489="",F2489=""),"",COUNTIFS($D$6:D2489,D2489,$F$6:F2489,"&lt;&gt;"))</f>
        <v/>
      </c>
    </row>
    <row r="2490" ht="20" customHeight="1">
      <c r="B2490" s="93" t="n"/>
      <c r="C2490" s="94">
        <f>IF(B2490="","",WEEKNUM(B2490,21))</f>
        <v/>
      </c>
      <c r="D2490" s="95" t="n"/>
      <c r="E2490" s="86">
        <f>IF(D2490="","",IFERROR(INDEX(Eng_Item,MATCH(D2490,Eng_Label,0)),"not in list"))</f>
        <v/>
      </c>
      <c r="F2490" s="96" t="n"/>
      <c r="G2490" s="87">
        <f>IF(OR(P2490="",N(P2490)&lt;=1),"",INDEX($F$6:$F$3005,MATCH(D2490&amp;"|"&amp;(P2490-1),$O$6:$O$3005,0)))</f>
        <v/>
      </c>
      <c r="H2490" s="87">
        <f>IF(G2490="","",MAX(0,G2490-F2490))</f>
        <v/>
      </c>
      <c r="I2490" s="95" t="n"/>
      <c r="J2490" s="87">
        <f>IF(D2490="","",IFERROR(INDEX(Eng_PAR,MATCH(D2490,Eng_Label,0)),""))</f>
        <v/>
      </c>
      <c r="K2490" s="97">
        <f>IF(OR(F2490="",J2490=""),"",F2490-J2490)</f>
        <v/>
      </c>
      <c r="L2490" s="86">
        <f>IF(OR(F2490="",J2490="",N(J2490)=0),"",IF(F2490/J2490&lt;=cfg_Crit,"CRITICAL",IF(F2490/J2490&lt;=cfg_Low,"LOW","OK")))</f>
        <v/>
      </c>
      <c r="M2490" s="98">
        <f>IF(B2490="","",DATE(YEAR(B2490),MONTH(B2490),1))</f>
        <v/>
      </c>
      <c r="N2490" s="86">
        <f>IF(OR(B2490="",D2490=""),"","CNT-"&amp;TEXT(ROW()-5,"00000"))</f>
        <v/>
      </c>
      <c r="O2490" s="86">
        <f>IF(P2490="","",D2490&amp;"|"&amp;P2490)</f>
        <v/>
      </c>
      <c r="P2490" s="86">
        <f>IF(OR(D2490="",F2490=""),"",COUNTIFS($D$6:D2490,D2490,$F$6:F2490,"&lt;&gt;"))</f>
        <v/>
      </c>
    </row>
    <row r="2491" ht="20" customHeight="1">
      <c r="B2491" s="93" t="n"/>
      <c r="C2491" s="94">
        <f>IF(B2491="","",WEEKNUM(B2491,21))</f>
        <v/>
      </c>
      <c r="D2491" s="95" t="n"/>
      <c r="E2491" s="86">
        <f>IF(D2491="","",IFERROR(INDEX(Eng_Item,MATCH(D2491,Eng_Label,0)),"not in list"))</f>
        <v/>
      </c>
      <c r="F2491" s="96" t="n"/>
      <c r="G2491" s="87">
        <f>IF(OR(P2491="",N(P2491)&lt;=1),"",INDEX($F$6:$F$3005,MATCH(D2491&amp;"|"&amp;(P2491-1),$O$6:$O$3005,0)))</f>
        <v/>
      </c>
      <c r="H2491" s="87">
        <f>IF(G2491="","",MAX(0,G2491-F2491))</f>
        <v/>
      </c>
      <c r="I2491" s="95" t="n"/>
      <c r="J2491" s="87">
        <f>IF(D2491="","",IFERROR(INDEX(Eng_PAR,MATCH(D2491,Eng_Label,0)),""))</f>
        <v/>
      </c>
      <c r="K2491" s="97">
        <f>IF(OR(F2491="",J2491=""),"",F2491-J2491)</f>
        <v/>
      </c>
      <c r="L2491" s="86">
        <f>IF(OR(F2491="",J2491="",N(J2491)=0),"",IF(F2491/J2491&lt;=cfg_Crit,"CRITICAL",IF(F2491/J2491&lt;=cfg_Low,"LOW","OK")))</f>
        <v/>
      </c>
      <c r="M2491" s="98">
        <f>IF(B2491="","",DATE(YEAR(B2491),MONTH(B2491),1))</f>
        <v/>
      </c>
      <c r="N2491" s="86">
        <f>IF(OR(B2491="",D2491=""),"","CNT-"&amp;TEXT(ROW()-5,"00000"))</f>
        <v/>
      </c>
      <c r="O2491" s="86">
        <f>IF(P2491="","",D2491&amp;"|"&amp;P2491)</f>
        <v/>
      </c>
      <c r="P2491" s="86">
        <f>IF(OR(D2491="",F2491=""),"",COUNTIFS($D$6:D2491,D2491,$F$6:F2491,"&lt;&gt;"))</f>
        <v/>
      </c>
    </row>
    <row r="2492" ht="20" customHeight="1">
      <c r="B2492" s="93" t="n"/>
      <c r="C2492" s="94">
        <f>IF(B2492="","",WEEKNUM(B2492,21))</f>
        <v/>
      </c>
      <c r="D2492" s="95" t="n"/>
      <c r="E2492" s="86">
        <f>IF(D2492="","",IFERROR(INDEX(Eng_Item,MATCH(D2492,Eng_Label,0)),"not in list"))</f>
        <v/>
      </c>
      <c r="F2492" s="96" t="n"/>
      <c r="G2492" s="87">
        <f>IF(OR(P2492="",N(P2492)&lt;=1),"",INDEX($F$6:$F$3005,MATCH(D2492&amp;"|"&amp;(P2492-1),$O$6:$O$3005,0)))</f>
        <v/>
      </c>
      <c r="H2492" s="87">
        <f>IF(G2492="","",MAX(0,G2492-F2492))</f>
        <v/>
      </c>
      <c r="I2492" s="95" t="n"/>
      <c r="J2492" s="87">
        <f>IF(D2492="","",IFERROR(INDEX(Eng_PAR,MATCH(D2492,Eng_Label,0)),""))</f>
        <v/>
      </c>
      <c r="K2492" s="97">
        <f>IF(OR(F2492="",J2492=""),"",F2492-J2492)</f>
        <v/>
      </c>
      <c r="L2492" s="86">
        <f>IF(OR(F2492="",J2492="",N(J2492)=0),"",IF(F2492/J2492&lt;=cfg_Crit,"CRITICAL",IF(F2492/J2492&lt;=cfg_Low,"LOW","OK")))</f>
        <v/>
      </c>
      <c r="M2492" s="98">
        <f>IF(B2492="","",DATE(YEAR(B2492),MONTH(B2492),1))</f>
        <v/>
      </c>
      <c r="N2492" s="86">
        <f>IF(OR(B2492="",D2492=""),"","CNT-"&amp;TEXT(ROW()-5,"00000"))</f>
        <v/>
      </c>
      <c r="O2492" s="86">
        <f>IF(P2492="","",D2492&amp;"|"&amp;P2492)</f>
        <v/>
      </c>
      <c r="P2492" s="86">
        <f>IF(OR(D2492="",F2492=""),"",COUNTIFS($D$6:D2492,D2492,$F$6:F2492,"&lt;&gt;"))</f>
        <v/>
      </c>
    </row>
    <row r="2493" ht="20" customHeight="1">
      <c r="B2493" s="93" t="n"/>
      <c r="C2493" s="94">
        <f>IF(B2493="","",WEEKNUM(B2493,21))</f>
        <v/>
      </c>
      <c r="D2493" s="95" t="n"/>
      <c r="E2493" s="86">
        <f>IF(D2493="","",IFERROR(INDEX(Eng_Item,MATCH(D2493,Eng_Label,0)),"not in list"))</f>
        <v/>
      </c>
      <c r="F2493" s="96" t="n"/>
      <c r="G2493" s="87">
        <f>IF(OR(P2493="",N(P2493)&lt;=1),"",INDEX($F$6:$F$3005,MATCH(D2493&amp;"|"&amp;(P2493-1),$O$6:$O$3005,0)))</f>
        <v/>
      </c>
      <c r="H2493" s="87">
        <f>IF(G2493="","",MAX(0,G2493-F2493))</f>
        <v/>
      </c>
      <c r="I2493" s="95" t="n"/>
      <c r="J2493" s="87">
        <f>IF(D2493="","",IFERROR(INDEX(Eng_PAR,MATCH(D2493,Eng_Label,0)),""))</f>
        <v/>
      </c>
      <c r="K2493" s="97">
        <f>IF(OR(F2493="",J2493=""),"",F2493-J2493)</f>
        <v/>
      </c>
      <c r="L2493" s="86">
        <f>IF(OR(F2493="",J2493="",N(J2493)=0),"",IF(F2493/J2493&lt;=cfg_Crit,"CRITICAL",IF(F2493/J2493&lt;=cfg_Low,"LOW","OK")))</f>
        <v/>
      </c>
      <c r="M2493" s="98">
        <f>IF(B2493="","",DATE(YEAR(B2493),MONTH(B2493),1))</f>
        <v/>
      </c>
      <c r="N2493" s="86">
        <f>IF(OR(B2493="",D2493=""),"","CNT-"&amp;TEXT(ROW()-5,"00000"))</f>
        <v/>
      </c>
      <c r="O2493" s="86">
        <f>IF(P2493="","",D2493&amp;"|"&amp;P2493)</f>
        <v/>
      </c>
      <c r="P2493" s="86">
        <f>IF(OR(D2493="",F2493=""),"",COUNTIFS($D$6:D2493,D2493,$F$6:F2493,"&lt;&gt;"))</f>
        <v/>
      </c>
    </row>
    <row r="2494" ht="20" customHeight="1">
      <c r="B2494" s="93" t="n"/>
      <c r="C2494" s="94">
        <f>IF(B2494="","",WEEKNUM(B2494,21))</f>
        <v/>
      </c>
      <c r="D2494" s="95" t="n"/>
      <c r="E2494" s="86">
        <f>IF(D2494="","",IFERROR(INDEX(Eng_Item,MATCH(D2494,Eng_Label,0)),"not in list"))</f>
        <v/>
      </c>
      <c r="F2494" s="96" t="n"/>
      <c r="G2494" s="87">
        <f>IF(OR(P2494="",N(P2494)&lt;=1),"",INDEX($F$6:$F$3005,MATCH(D2494&amp;"|"&amp;(P2494-1),$O$6:$O$3005,0)))</f>
        <v/>
      </c>
      <c r="H2494" s="87">
        <f>IF(G2494="","",MAX(0,G2494-F2494))</f>
        <v/>
      </c>
      <c r="I2494" s="95" t="n"/>
      <c r="J2494" s="87">
        <f>IF(D2494="","",IFERROR(INDEX(Eng_PAR,MATCH(D2494,Eng_Label,0)),""))</f>
        <v/>
      </c>
      <c r="K2494" s="97">
        <f>IF(OR(F2494="",J2494=""),"",F2494-J2494)</f>
        <v/>
      </c>
      <c r="L2494" s="86">
        <f>IF(OR(F2494="",J2494="",N(J2494)=0),"",IF(F2494/J2494&lt;=cfg_Crit,"CRITICAL",IF(F2494/J2494&lt;=cfg_Low,"LOW","OK")))</f>
        <v/>
      </c>
      <c r="M2494" s="98">
        <f>IF(B2494="","",DATE(YEAR(B2494),MONTH(B2494),1))</f>
        <v/>
      </c>
      <c r="N2494" s="86">
        <f>IF(OR(B2494="",D2494=""),"","CNT-"&amp;TEXT(ROW()-5,"00000"))</f>
        <v/>
      </c>
      <c r="O2494" s="86">
        <f>IF(P2494="","",D2494&amp;"|"&amp;P2494)</f>
        <v/>
      </c>
      <c r="P2494" s="86">
        <f>IF(OR(D2494="",F2494=""),"",COUNTIFS($D$6:D2494,D2494,$F$6:F2494,"&lt;&gt;"))</f>
        <v/>
      </c>
    </row>
    <row r="2495" ht="20" customHeight="1">
      <c r="B2495" s="93" t="n"/>
      <c r="C2495" s="94">
        <f>IF(B2495="","",WEEKNUM(B2495,21))</f>
        <v/>
      </c>
      <c r="D2495" s="95" t="n"/>
      <c r="E2495" s="86">
        <f>IF(D2495="","",IFERROR(INDEX(Eng_Item,MATCH(D2495,Eng_Label,0)),"not in list"))</f>
        <v/>
      </c>
      <c r="F2495" s="96" t="n"/>
      <c r="G2495" s="87">
        <f>IF(OR(P2495="",N(P2495)&lt;=1),"",INDEX($F$6:$F$3005,MATCH(D2495&amp;"|"&amp;(P2495-1),$O$6:$O$3005,0)))</f>
        <v/>
      </c>
      <c r="H2495" s="87">
        <f>IF(G2495="","",MAX(0,G2495-F2495))</f>
        <v/>
      </c>
      <c r="I2495" s="95" t="n"/>
      <c r="J2495" s="87">
        <f>IF(D2495="","",IFERROR(INDEX(Eng_PAR,MATCH(D2495,Eng_Label,0)),""))</f>
        <v/>
      </c>
      <c r="K2495" s="97">
        <f>IF(OR(F2495="",J2495=""),"",F2495-J2495)</f>
        <v/>
      </c>
      <c r="L2495" s="86">
        <f>IF(OR(F2495="",J2495="",N(J2495)=0),"",IF(F2495/J2495&lt;=cfg_Crit,"CRITICAL",IF(F2495/J2495&lt;=cfg_Low,"LOW","OK")))</f>
        <v/>
      </c>
      <c r="M2495" s="98">
        <f>IF(B2495="","",DATE(YEAR(B2495),MONTH(B2495),1))</f>
        <v/>
      </c>
      <c r="N2495" s="86">
        <f>IF(OR(B2495="",D2495=""),"","CNT-"&amp;TEXT(ROW()-5,"00000"))</f>
        <v/>
      </c>
      <c r="O2495" s="86">
        <f>IF(P2495="","",D2495&amp;"|"&amp;P2495)</f>
        <v/>
      </c>
      <c r="P2495" s="86">
        <f>IF(OR(D2495="",F2495=""),"",COUNTIFS($D$6:D2495,D2495,$F$6:F2495,"&lt;&gt;"))</f>
        <v/>
      </c>
    </row>
    <row r="2496" ht="20" customHeight="1">
      <c r="B2496" s="93" t="n"/>
      <c r="C2496" s="94">
        <f>IF(B2496="","",WEEKNUM(B2496,21))</f>
        <v/>
      </c>
      <c r="D2496" s="95" t="n"/>
      <c r="E2496" s="86">
        <f>IF(D2496="","",IFERROR(INDEX(Eng_Item,MATCH(D2496,Eng_Label,0)),"not in list"))</f>
        <v/>
      </c>
      <c r="F2496" s="96" t="n"/>
      <c r="G2496" s="87">
        <f>IF(OR(P2496="",N(P2496)&lt;=1),"",INDEX($F$6:$F$3005,MATCH(D2496&amp;"|"&amp;(P2496-1),$O$6:$O$3005,0)))</f>
        <v/>
      </c>
      <c r="H2496" s="87">
        <f>IF(G2496="","",MAX(0,G2496-F2496))</f>
        <v/>
      </c>
      <c r="I2496" s="95" t="n"/>
      <c r="J2496" s="87">
        <f>IF(D2496="","",IFERROR(INDEX(Eng_PAR,MATCH(D2496,Eng_Label,0)),""))</f>
        <v/>
      </c>
      <c r="K2496" s="97">
        <f>IF(OR(F2496="",J2496=""),"",F2496-J2496)</f>
        <v/>
      </c>
      <c r="L2496" s="86">
        <f>IF(OR(F2496="",J2496="",N(J2496)=0),"",IF(F2496/J2496&lt;=cfg_Crit,"CRITICAL",IF(F2496/J2496&lt;=cfg_Low,"LOW","OK")))</f>
        <v/>
      </c>
      <c r="M2496" s="98">
        <f>IF(B2496="","",DATE(YEAR(B2496),MONTH(B2496),1))</f>
        <v/>
      </c>
      <c r="N2496" s="86">
        <f>IF(OR(B2496="",D2496=""),"","CNT-"&amp;TEXT(ROW()-5,"00000"))</f>
        <v/>
      </c>
      <c r="O2496" s="86">
        <f>IF(P2496="","",D2496&amp;"|"&amp;P2496)</f>
        <v/>
      </c>
      <c r="P2496" s="86">
        <f>IF(OR(D2496="",F2496=""),"",COUNTIFS($D$6:D2496,D2496,$F$6:F2496,"&lt;&gt;"))</f>
        <v/>
      </c>
    </row>
    <row r="2497" ht="20" customHeight="1">
      <c r="B2497" s="93" t="n"/>
      <c r="C2497" s="94">
        <f>IF(B2497="","",WEEKNUM(B2497,21))</f>
        <v/>
      </c>
      <c r="D2497" s="95" t="n"/>
      <c r="E2497" s="86">
        <f>IF(D2497="","",IFERROR(INDEX(Eng_Item,MATCH(D2497,Eng_Label,0)),"not in list"))</f>
        <v/>
      </c>
      <c r="F2497" s="96" t="n"/>
      <c r="G2497" s="87">
        <f>IF(OR(P2497="",N(P2497)&lt;=1),"",INDEX($F$6:$F$3005,MATCH(D2497&amp;"|"&amp;(P2497-1),$O$6:$O$3005,0)))</f>
        <v/>
      </c>
      <c r="H2497" s="87">
        <f>IF(G2497="","",MAX(0,G2497-F2497))</f>
        <v/>
      </c>
      <c r="I2497" s="95" t="n"/>
      <c r="J2497" s="87">
        <f>IF(D2497="","",IFERROR(INDEX(Eng_PAR,MATCH(D2497,Eng_Label,0)),""))</f>
        <v/>
      </c>
      <c r="K2497" s="97">
        <f>IF(OR(F2497="",J2497=""),"",F2497-J2497)</f>
        <v/>
      </c>
      <c r="L2497" s="86">
        <f>IF(OR(F2497="",J2497="",N(J2497)=0),"",IF(F2497/J2497&lt;=cfg_Crit,"CRITICAL",IF(F2497/J2497&lt;=cfg_Low,"LOW","OK")))</f>
        <v/>
      </c>
      <c r="M2497" s="98">
        <f>IF(B2497="","",DATE(YEAR(B2497),MONTH(B2497),1))</f>
        <v/>
      </c>
      <c r="N2497" s="86">
        <f>IF(OR(B2497="",D2497=""),"","CNT-"&amp;TEXT(ROW()-5,"00000"))</f>
        <v/>
      </c>
      <c r="O2497" s="86">
        <f>IF(P2497="","",D2497&amp;"|"&amp;P2497)</f>
        <v/>
      </c>
      <c r="P2497" s="86">
        <f>IF(OR(D2497="",F2497=""),"",COUNTIFS($D$6:D2497,D2497,$F$6:F2497,"&lt;&gt;"))</f>
        <v/>
      </c>
    </row>
    <row r="2498" ht="20" customHeight="1">
      <c r="B2498" s="93" t="n"/>
      <c r="C2498" s="94">
        <f>IF(B2498="","",WEEKNUM(B2498,21))</f>
        <v/>
      </c>
      <c r="D2498" s="95" t="n"/>
      <c r="E2498" s="86">
        <f>IF(D2498="","",IFERROR(INDEX(Eng_Item,MATCH(D2498,Eng_Label,0)),"not in list"))</f>
        <v/>
      </c>
      <c r="F2498" s="96" t="n"/>
      <c r="G2498" s="87">
        <f>IF(OR(P2498="",N(P2498)&lt;=1),"",INDEX($F$6:$F$3005,MATCH(D2498&amp;"|"&amp;(P2498-1),$O$6:$O$3005,0)))</f>
        <v/>
      </c>
      <c r="H2498" s="87">
        <f>IF(G2498="","",MAX(0,G2498-F2498))</f>
        <v/>
      </c>
      <c r="I2498" s="95" t="n"/>
      <c r="J2498" s="87">
        <f>IF(D2498="","",IFERROR(INDEX(Eng_PAR,MATCH(D2498,Eng_Label,0)),""))</f>
        <v/>
      </c>
      <c r="K2498" s="97">
        <f>IF(OR(F2498="",J2498=""),"",F2498-J2498)</f>
        <v/>
      </c>
      <c r="L2498" s="86">
        <f>IF(OR(F2498="",J2498="",N(J2498)=0),"",IF(F2498/J2498&lt;=cfg_Crit,"CRITICAL",IF(F2498/J2498&lt;=cfg_Low,"LOW","OK")))</f>
        <v/>
      </c>
      <c r="M2498" s="98">
        <f>IF(B2498="","",DATE(YEAR(B2498),MONTH(B2498),1))</f>
        <v/>
      </c>
      <c r="N2498" s="86">
        <f>IF(OR(B2498="",D2498=""),"","CNT-"&amp;TEXT(ROW()-5,"00000"))</f>
        <v/>
      </c>
      <c r="O2498" s="86">
        <f>IF(P2498="","",D2498&amp;"|"&amp;P2498)</f>
        <v/>
      </c>
      <c r="P2498" s="86">
        <f>IF(OR(D2498="",F2498=""),"",COUNTIFS($D$6:D2498,D2498,$F$6:F2498,"&lt;&gt;"))</f>
        <v/>
      </c>
    </row>
    <row r="2499" ht="20" customHeight="1">
      <c r="B2499" s="93" t="n"/>
      <c r="C2499" s="94">
        <f>IF(B2499="","",WEEKNUM(B2499,21))</f>
        <v/>
      </c>
      <c r="D2499" s="95" t="n"/>
      <c r="E2499" s="86">
        <f>IF(D2499="","",IFERROR(INDEX(Eng_Item,MATCH(D2499,Eng_Label,0)),"not in list"))</f>
        <v/>
      </c>
      <c r="F2499" s="96" t="n"/>
      <c r="G2499" s="87">
        <f>IF(OR(P2499="",N(P2499)&lt;=1),"",INDEX($F$6:$F$3005,MATCH(D2499&amp;"|"&amp;(P2499-1),$O$6:$O$3005,0)))</f>
        <v/>
      </c>
      <c r="H2499" s="87">
        <f>IF(G2499="","",MAX(0,G2499-F2499))</f>
        <v/>
      </c>
      <c r="I2499" s="95" t="n"/>
      <c r="J2499" s="87">
        <f>IF(D2499="","",IFERROR(INDEX(Eng_PAR,MATCH(D2499,Eng_Label,0)),""))</f>
        <v/>
      </c>
      <c r="K2499" s="97">
        <f>IF(OR(F2499="",J2499=""),"",F2499-J2499)</f>
        <v/>
      </c>
      <c r="L2499" s="86">
        <f>IF(OR(F2499="",J2499="",N(J2499)=0),"",IF(F2499/J2499&lt;=cfg_Crit,"CRITICAL",IF(F2499/J2499&lt;=cfg_Low,"LOW","OK")))</f>
        <v/>
      </c>
      <c r="M2499" s="98">
        <f>IF(B2499="","",DATE(YEAR(B2499),MONTH(B2499),1))</f>
        <v/>
      </c>
      <c r="N2499" s="86">
        <f>IF(OR(B2499="",D2499=""),"","CNT-"&amp;TEXT(ROW()-5,"00000"))</f>
        <v/>
      </c>
      <c r="O2499" s="86">
        <f>IF(P2499="","",D2499&amp;"|"&amp;P2499)</f>
        <v/>
      </c>
      <c r="P2499" s="86">
        <f>IF(OR(D2499="",F2499=""),"",COUNTIFS($D$6:D2499,D2499,$F$6:F2499,"&lt;&gt;"))</f>
        <v/>
      </c>
    </row>
    <row r="2500" ht="20" customHeight="1">
      <c r="B2500" s="93" t="n"/>
      <c r="C2500" s="94">
        <f>IF(B2500="","",WEEKNUM(B2500,21))</f>
        <v/>
      </c>
      <c r="D2500" s="95" t="n"/>
      <c r="E2500" s="86">
        <f>IF(D2500="","",IFERROR(INDEX(Eng_Item,MATCH(D2500,Eng_Label,0)),"not in list"))</f>
        <v/>
      </c>
      <c r="F2500" s="96" t="n"/>
      <c r="G2500" s="87">
        <f>IF(OR(P2500="",N(P2500)&lt;=1),"",INDEX($F$6:$F$3005,MATCH(D2500&amp;"|"&amp;(P2500-1),$O$6:$O$3005,0)))</f>
        <v/>
      </c>
      <c r="H2500" s="87">
        <f>IF(G2500="","",MAX(0,G2500-F2500))</f>
        <v/>
      </c>
      <c r="I2500" s="95" t="n"/>
      <c r="J2500" s="87">
        <f>IF(D2500="","",IFERROR(INDEX(Eng_PAR,MATCH(D2500,Eng_Label,0)),""))</f>
        <v/>
      </c>
      <c r="K2500" s="97">
        <f>IF(OR(F2500="",J2500=""),"",F2500-J2500)</f>
        <v/>
      </c>
      <c r="L2500" s="86">
        <f>IF(OR(F2500="",J2500="",N(J2500)=0),"",IF(F2500/J2500&lt;=cfg_Crit,"CRITICAL",IF(F2500/J2500&lt;=cfg_Low,"LOW","OK")))</f>
        <v/>
      </c>
      <c r="M2500" s="98">
        <f>IF(B2500="","",DATE(YEAR(B2500),MONTH(B2500),1))</f>
        <v/>
      </c>
      <c r="N2500" s="86">
        <f>IF(OR(B2500="",D2500=""),"","CNT-"&amp;TEXT(ROW()-5,"00000"))</f>
        <v/>
      </c>
      <c r="O2500" s="86">
        <f>IF(P2500="","",D2500&amp;"|"&amp;P2500)</f>
        <v/>
      </c>
      <c r="P2500" s="86">
        <f>IF(OR(D2500="",F2500=""),"",COUNTIFS($D$6:D2500,D2500,$F$6:F2500,"&lt;&gt;"))</f>
        <v/>
      </c>
    </row>
    <row r="2501" ht="20" customHeight="1">
      <c r="B2501" s="93" t="n"/>
      <c r="C2501" s="94">
        <f>IF(B2501="","",WEEKNUM(B2501,21))</f>
        <v/>
      </c>
      <c r="D2501" s="95" t="n"/>
      <c r="E2501" s="86">
        <f>IF(D2501="","",IFERROR(INDEX(Eng_Item,MATCH(D2501,Eng_Label,0)),"not in list"))</f>
        <v/>
      </c>
      <c r="F2501" s="96" t="n"/>
      <c r="G2501" s="87">
        <f>IF(OR(P2501="",N(P2501)&lt;=1),"",INDEX($F$6:$F$3005,MATCH(D2501&amp;"|"&amp;(P2501-1),$O$6:$O$3005,0)))</f>
        <v/>
      </c>
      <c r="H2501" s="87">
        <f>IF(G2501="","",MAX(0,G2501-F2501))</f>
        <v/>
      </c>
      <c r="I2501" s="95" t="n"/>
      <c r="J2501" s="87">
        <f>IF(D2501="","",IFERROR(INDEX(Eng_PAR,MATCH(D2501,Eng_Label,0)),""))</f>
        <v/>
      </c>
      <c r="K2501" s="97">
        <f>IF(OR(F2501="",J2501=""),"",F2501-J2501)</f>
        <v/>
      </c>
      <c r="L2501" s="86">
        <f>IF(OR(F2501="",J2501="",N(J2501)=0),"",IF(F2501/J2501&lt;=cfg_Crit,"CRITICAL",IF(F2501/J2501&lt;=cfg_Low,"LOW","OK")))</f>
        <v/>
      </c>
      <c r="M2501" s="98">
        <f>IF(B2501="","",DATE(YEAR(B2501),MONTH(B2501),1))</f>
        <v/>
      </c>
      <c r="N2501" s="86">
        <f>IF(OR(B2501="",D2501=""),"","CNT-"&amp;TEXT(ROW()-5,"00000"))</f>
        <v/>
      </c>
      <c r="O2501" s="86">
        <f>IF(P2501="","",D2501&amp;"|"&amp;P2501)</f>
        <v/>
      </c>
      <c r="P2501" s="86">
        <f>IF(OR(D2501="",F2501=""),"",COUNTIFS($D$6:D2501,D2501,$F$6:F2501,"&lt;&gt;"))</f>
        <v/>
      </c>
    </row>
    <row r="2502" ht="20" customHeight="1">
      <c r="B2502" s="93" t="n"/>
      <c r="C2502" s="94">
        <f>IF(B2502="","",WEEKNUM(B2502,21))</f>
        <v/>
      </c>
      <c r="D2502" s="95" t="n"/>
      <c r="E2502" s="86">
        <f>IF(D2502="","",IFERROR(INDEX(Eng_Item,MATCH(D2502,Eng_Label,0)),"not in list"))</f>
        <v/>
      </c>
      <c r="F2502" s="96" t="n"/>
      <c r="G2502" s="87">
        <f>IF(OR(P2502="",N(P2502)&lt;=1),"",INDEX($F$6:$F$3005,MATCH(D2502&amp;"|"&amp;(P2502-1),$O$6:$O$3005,0)))</f>
        <v/>
      </c>
      <c r="H2502" s="87">
        <f>IF(G2502="","",MAX(0,G2502-F2502))</f>
        <v/>
      </c>
      <c r="I2502" s="95" t="n"/>
      <c r="J2502" s="87">
        <f>IF(D2502="","",IFERROR(INDEX(Eng_PAR,MATCH(D2502,Eng_Label,0)),""))</f>
        <v/>
      </c>
      <c r="K2502" s="97">
        <f>IF(OR(F2502="",J2502=""),"",F2502-J2502)</f>
        <v/>
      </c>
      <c r="L2502" s="86">
        <f>IF(OR(F2502="",J2502="",N(J2502)=0),"",IF(F2502/J2502&lt;=cfg_Crit,"CRITICAL",IF(F2502/J2502&lt;=cfg_Low,"LOW","OK")))</f>
        <v/>
      </c>
      <c r="M2502" s="98">
        <f>IF(B2502="","",DATE(YEAR(B2502),MONTH(B2502),1))</f>
        <v/>
      </c>
      <c r="N2502" s="86">
        <f>IF(OR(B2502="",D2502=""),"","CNT-"&amp;TEXT(ROW()-5,"00000"))</f>
        <v/>
      </c>
      <c r="O2502" s="86">
        <f>IF(P2502="","",D2502&amp;"|"&amp;P2502)</f>
        <v/>
      </c>
      <c r="P2502" s="86">
        <f>IF(OR(D2502="",F2502=""),"",COUNTIFS($D$6:D2502,D2502,$F$6:F2502,"&lt;&gt;"))</f>
        <v/>
      </c>
    </row>
    <row r="2503" ht="20" customHeight="1">
      <c r="B2503" s="93" t="n"/>
      <c r="C2503" s="94">
        <f>IF(B2503="","",WEEKNUM(B2503,21))</f>
        <v/>
      </c>
      <c r="D2503" s="95" t="n"/>
      <c r="E2503" s="86">
        <f>IF(D2503="","",IFERROR(INDEX(Eng_Item,MATCH(D2503,Eng_Label,0)),"not in list"))</f>
        <v/>
      </c>
      <c r="F2503" s="96" t="n"/>
      <c r="G2503" s="87">
        <f>IF(OR(P2503="",N(P2503)&lt;=1),"",INDEX($F$6:$F$3005,MATCH(D2503&amp;"|"&amp;(P2503-1),$O$6:$O$3005,0)))</f>
        <v/>
      </c>
      <c r="H2503" s="87">
        <f>IF(G2503="","",MAX(0,G2503-F2503))</f>
        <v/>
      </c>
      <c r="I2503" s="95" t="n"/>
      <c r="J2503" s="87">
        <f>IF(D2503="","",IFERROR(INDEX(Eng_PAR,MATCH(D2503,Eng_Label,0)),""))</f>
        <v/>
      </c>
      <c r="K2503" s="97">
        <f>IF(OR(F2503="",J2503=""),"",F2503-J2503)</f>
        <v/>
      </c>
      <c r="L2503" s="86">
        <f>IF(OR(F2503="",J2503="",N(J2503)=0),"",IF(F2503/J2503&lt;=cfg_Crit,"CRITICAL",IF(F2503/J2503&lt;=cfg_Low,"LOW","OK")))</f>
        <v/>
      </c>
      <c r="M2503" s="98">
        <f>IF(B2503="","",DATE(YEAR(B2503),MONTH(B2503),1))</f>
        <v/>
      </c>
      <c r="N2503" s="86">
        <f>IF(OR(B2503="",D2503=""),"","CNT-"&amp;TEXT(ROW()-5,"00000"))</f>
        <v/>
      </c>
      <c r="O2503" s="86">
        <f>IF(P2503="","",D2503&amp;"|"&amp;P2503)</f>
        <v/>
      </c>
      <c r="P2503" s="86">
        <f>IF(OR(D2503="",F2503=""),"",COUNTIFS($D$6:D2503,D2503,$F$6:F2503,"&lt;&gt;"))</f>
        <v/>
      </c>
    </row>
    <row r="2504" ht="20" customHeight="1">
      <c r="B2504" s="93" t="n"/>
      <c r="C2504" s="94">
        <f>IF(B2504="","",WEEKNUM(B2504,21))</f>
        <v/>
      </c>
      <c r="D2504" s="95" t="n"/>
      <c r="E2504" s="86">
        <f>IF(D2504="","",IFERROR(INDEX(Eng_Item,MATCH(D2504,Eng_Label,0)),"not in list"))</f>
        <v/>
      </c>
      <c r="F2504" s="96" t="n"/>
      <c r="G2504" s="87">
        <f>IF(OR(P2504="",N(P2504)&lt;=1),"",INDEX($F$6:$F$3005,MATCH(D2504&amp;"|"&amp;(P2504-1),$O$6:$O$3005,0)))</f>
        <v/>
      </c>
      <c r="H2504" s="87">
        <f>IF(G2504="","",MAX(0,G2504-F2504))</f>
        <v/>
      </c>
      <c r="I2504" s="95" t="n"/>
      <c r="J2504" s="87">
        <f>IF(D2504="","",IFERROR(INDEX(Eng_PAR,MATCH(D2504,Eng_Label,0)),""))</f>
        <v/>
      </c>
      <c r="K2504" s="97">
        <f>IF(OR(F2504="",J2504=""),"",F2504-J2504)</f>
        <v/>
      </c>
      <c r="L2504" s="86">
        <f>IF(OR(F2504="",J2504="",N(J2504)=0),"",IF(F2504/J2504&lt;=cfg_Crit,"CRITICAL",IF(F2504/J2504&lt;=cfg_Low,"LOW","OK")))</f>
        <v/>
      </c>
      <c r="M2504" s="98">
        <f>IF(B2504="","",DATE(YEAR(B2504),MONTH(B2504),1))</f>
        <v/>
      </c>
      <c r="N2504" s="86">
        <f>IF(OR(B2504="",D2504=""),"","CNT-"&amp;TEXT(ROW()-5,"00000"))</f>
        <v/>
      </c>
      <c r="O2504" s="86">
        <f>IF(P2504="","",D2504&amp;"|"&amp;P2504)</f>
        <v/>
      </c>
      <c r="P2504" s="86">
        <f>IF(OR(D2504="",F2504=""),"",COUNTIFS($D$6:D2504,D2504,$F$6:F2504,"&lt;&gt;"))</f>
        <v/>
      </c>
    </row>
    <row r="2505" ht="20" customHeight="1">
      <c r="B2505" s="93" t="n"/>
      <c r="C2505" s="94">
        <f>IF(B2505="","",WEEKNUM(B2505,21))</f>
        <v/>
      </c>
      <c r="D2505" s="95" t="n"/>
      <c r="E2505" s="86">
        <f>IF(D2505="","",IFERROR(INDEX(Eng_Item,MATCH(D2505,Eng_Label,0)),"not in list"))</f>
        <v/>
      </c>
      <c r="F2505" s="96" t="n"/>
      <c r="G2505" s="87">
        <f>IF(OR(P2505="",N(P2505)&lt;=1),"",INDEX($F$6:$F$3005,MATCH(D2505&amp;"|"&amp;(P2505-1),$O$6:$O$3005,0)))</f>
        <v/>
      </c>
      <c r="H2505" s="87">
        <f>IF(G2505="","",MAX(0,G2505-F2505))</f>
        <v/>
      </c>
      <c r="I2505" s="95" t="n"/>
      <c r="J2505" s="87">
        <f>IF(D2505="","",IFERROR(INDEX(Eng_PAR,MATCH(D2505,Eng_Label,0)),""))</f>
        <v/>
      </c>
      <c r="K2505" s="97">
        <f>IF(OR(F2505="",J2505=""),"",F2505-J2505)</f>
        <v/>
      </c>
      <c r="L2505" s="86">
        <f>IF(OR(F2505="",J2505="",N(J2505)=0),"",IF(F2505/J2505&lt;=cfg_Crit,"CRITICAL",IF(F2505/J2505&lt;=cfg_Low,"LOW","OK")))</f>
        <v/>
      </c>
      <c r="M2505" s="98">
        <f>IF(B2505="","",DATE(YEAR(B2505),MONTH(B2505),1))</f>
        <v/>
      </c>
      <c r="N2505" s="86">
        <f>IF(OR(B2505="",D2505=""),"","CNT-"&amp;TEXT(ROW()-5,"00000"))</f>
        <v/>
      </c>
      <c r="O2505" s="86">
        <f>IF(P2505="","",D2505&amp;"|"&amp;P2505)</f>
        <v/>
      </c>
      <c r="P2505" s="86">
        <f>IF(OR(D2505="",F2505=""),"",COUNTIFS($D$6:D2505,D2505,$F$6:F2505,"&lt;&gt;"))</f>
        <v/>
      </c>
    </row>
    <row r="2506" ht="20" customHeight="1">
      <c r="B2506" s="93" t="n"/>
      <c r="C2506" s="94">
        <f>IF(B2506="","",WEEKNUM(B2506,21))</f>
        <v/>
      </c>
      <c r="D2506" s="95" t="n"/>
      <c r="E2506" s="86">
        <f>IF(D2506="","",IFERROR(INDEX(Eng_Item,MATCH(D2506,Eng_Label,0)),"not in list"))</f>
        <v/>
      </c>
      <c r="F2506" s="96" t="n"/>
      <c r="G2506" s="87">
        <f>IF(OR(P2506="",N(P2506)&lt;=1),"",INDEX($F$6:$F$3005,MATCH(D2506&amp;"|"&amp;(P2506-1),$O$6:$O$3005,0)))</f>
        <v/>
      </c>
      <c r="H2506" s="87">
        <f>IF(G2506="","",MAX(0,G2506-F2506))</f>
        <v/>
      </c>
      <c r="I2506" s="95" t="n"/>
      <c r="J2506" s="87">
        <f>IF(D2506="","",IFERROR(INDEX(Eng_PAR,MATCH(D2506,Eng_Label,0)),""))</f>
        <v/>
      </c>
      <c r="K2506" s="97">
        <f>IF(OR(F2506="",J2506=""),"",F2506-J2506)</f>
        <v/>
      </c>
      <c r="L2506" s="86">
        <f>IF(OR(F2506="",J2506="",N(J2506)=0),"",IF(F2506/J2506&lt;=cfg_Crit,"CRITICAL",IF(F2506/J2506&lt;=cfg_Low,"LOW","OK")))</f>
        <v/>
      </c>
      <c r="M2506" s="98">
        <f>IF(B2506="","",DATE(YEAR(B2506),MONTH(B2506),1))</f>
        <v/>
      </c>
      <c r="N2506" s="86">
        <f>IF(OR(B2506="",D2506=""),"","CNT-"&amp;TEXT(ROW()-5,"00000"))</f>
        <v/>
      </c>
      <c r="O2506" s="86">
        <f>IF(P2506="","",D2506&amp;"|"&amp;P2506)</f>
        <v/>
      </c>
      <c r="P2506" s="86">
        <f>IF(OR(D2506="",F2506=""),"",COUNTIFS($D$6:D2506,D2506,$F$6:F2506,"&lt;&gt;"))</f>
        <v/>
      </c>
    </row>
    <row r="2507" ht="20" customHeight="1">
      <c r="B2507" s="93" t="n"/>
      <c r="C2507" s="94">
        <f>IF(B2507="","",WEEKNUM(B2507,21))</f>
        <v/>
      </c>
      <c r="D2507" s="95" t="n"/>
      <c r="E2507" s="86">
        <f>IF(D2507="","",IFERROR(INDEX(Eng_Item,MATCH(D2507,Eng_Label,0)),"not in list"))</f>
        <v/>
      </c>
      <c r="F2507" s="96" t="n"/>
      <c r="G2507" s="87">
        <f>IF(OR(P2507="",N(P2507)&lt;=1),"",INDEX($F$6:$F$3005,MATCH(D2507&amp;"|"&amp;(P2507-1),$O$6:$O$3005,0)))</f>
        <v/>
      </c>
      <c r="H2507" s="87">
        <f>IF(G2507="","",MAX(0,G2507-F2507))</f>
        <v/>
      </c>
      <c r="I2507" s="95" t="n"/>
      <c r="J2507" s="87">
        <f>IF(D2507="","",IFERROR(INDEX(Eng_PAR,MATCH(D2507,Eng_Label,0)),""))</f>
        <v/>
      </c>
      <c r="K2507" s="97">
        <f>IF(OR(F2507="",J2507=""),"",F2507-J2507)</f>
        <v/>
      </c>
      <c r="L2507" s="86">
        <f>IF(OR(F2507="",J2507="",N(J2507)=0),"",IF(F2507/J2507&lt;=cfg_Crit,"CRITICAL",IF(F2507/J2507&lt;=cfg_Low,"LOW","OK")))</f>
        <v/>
      </c>
      <c r="M2507" s="98">
        <f>IF(B2507="","",DATE(YEAR(B2507),MONTH(B2507),1))</f>
        <v/>
      </c>
      <c r="N2507" s="86">
        <f>IF(OR(B2507="",D2507=""),"","CNT-"&amp;TEXT(ROW()-5,"00000"))</f>
        <v/>
      </c>
      <c r="O2507" s="86">
        <f>IF(P2507="","",D2507&amp;"|"&amp;P2507)</f>
        <v/>
      </c>
      <c r="P2507" s="86">
        <f>IF(OR(D2507="",F2507=""),"",COUNTIFS($D$6:D2507,D2507,$F$6:F2507,"&lt;&gt;"))</f>
        <v/>
      </c>
    </row>
    <row r="2508" ht="20" customHeight="1">
      <c r="B2508" s="93" t="n"/>
      <c r="C2508" s="94">
        <f>IF(B2508="","",WEEKNUM(B2508,21))</f>
        <v/>
      </c>
      <c r="D2508" s="95" t="n"/>
      <c r="E2508" s="86">
        <f>IF(D2508="","",IFERROR(INDEX(Eng_Item,MATCH(D2508,Eng_Label,0)),"not in list"))</f>
        <v/>
      </c>
      <c r="F2508" s="96" t="n"/>
      <c r="G2508" s="87">
        <f>IF(OR(P2508="",N(P2508)&lt;=1),"",INDEX($F$6:$F$3005,MATCH(D2508&amp;"|"&amp;(P2508-1),$O$6:$O$3005,0)))</f>
        <v/>
      </c>
      <c r="H2508" s="87">
        <f>IF(G2508="","",MAX(0,G2508-F2508))</f>
        <v/>
      </c>
      <c r="I2508" s="95" t="n"/>
      <c r="J2508" s="87">
        <f>IF(D2508="","",IFERROR(INDEX(Eng_PAR,MATCH(D2508,Eng_Label,0)),""))</f>
        <v/>
      </c>
      <c r="K2508" s="97">
        <f>IF(OR(F2508="",J2508=""),"",F2508-J2508)</f>
        <v/>
      </c>
      <c r="L2508" s="86">
        <f>IF(OR(F2508="",J2508="",N(J2508)=0),"",IF(F2508/J2508&lt;=cfg_Crit,"CRITICAL",IF(F2508/J2508&lt;=cfg_Low,"LOW","OK")))</f>
        <v/>
      </c>
      <c r="M2508" s="98">
        <f>IF(B2508="","",DATE(YEAR(B2508),MONTH(B2508),1))</f>
        <v/>
      </c>
      <c r="N2508" s="86">
        <f>IF(OR(B2508="",D2508=""),"","CNT-"&amp;TEXT(ROW()-5,"00000"))</f>
        <v/>
      </c>
      <c r="O2508" s="86">
        <f>IF(P2508="","",D2508&amp;"|"&amp;P2508)</f>
        <v/>
      </c>
      <c r="P2508" s="86">
        <f>IF(OR(D2508="",F2508=""),"",COUNTIFS($D$6:D2508,D2508,$F$6:F2508,"&lt;&gt;"))</f>
        <v/>
      </c>
    </row>
    <row r="2509" ht="20" customHeight="1">
      <c r="B2509" s="93" t="n"/>
      <c r="C2509" s="94">
        <f>IF(B2509="","",WEEKNUM(B2509,21))</f>
        <v/>
      </c>
      <c r="D2509" s="95" t="n"/>
      <c r="E2509" s="86">
        <f>IF(D2509="","",IFERROR(INDEX(Eng_Item,MATCH(D2509,Eng_Label,0)),"not in list"))</f>
        <v/>
      </c>
      <c r="F2509" s="96" t="n"/>
      <c r="G2509" s="87">
        <f>IF(OR(P2509="",N(P2509)&lt;=1),"",INDEX($F$6:$F$3005,MATCH(D2509&amp;"|"&amp;(P2509-1),$O$6:$O$3005,0)))</f>
        <v/>
      </c>
      <c r="H2509" s="87">
        <f>IF(G2509="","",MAX(0,G2509-F2509))</f>
        <v/>
      </c>
      <c r="I2509" s="95" t="n"/>
      <c r="J2509" s="87">
        <f>IF(D2509="","",IFERROR(INDEX(Eng_PAR,MATCH(D2509,Eng_Label,0)),""))</f>
        <v/>
      </c>
      <c r="K2509" s="97">
        <f>IF(OR(F2509="",J2509=""),"",F2509-J2509)</f>
        <v/>
      </c>
      <c r="L2509" s="86">
        <f>IF(OR(F2509="",J2509="",N(J2509)=0),"",IF(F2509/J2509&lt;=cfg_Crit,"CRITICAL",IF(F2509/J2509&lt;=cfg_Low,"LOW","OK")))</f>
        <v/>
      </c>
      <c r="M2509" s="98">
        <f>IF(B2509="","",DATE(YEAR(B2509),MONTH(B2509),1))</f>
        <v/>
      </c>
      <c r="N2509" s="86">
        <f>IF(OR(B2509="",D2509=""),"","CNT-"&amp;TEXT(ROW()-5,"00000"))</f>
        <v/>
      </c>
      <c r="O2509" s="86">
        <f>IF(P2509="","",D2509&amp;"|"&amp;P2509)</f>
        <v/>
      </c>
      <c r="P2509" s="86">
        <f>IF(OR(D2509="",F2509=""),"",COUNTIFS($D$6:D2509,D2509,$F$6:F2509,"&lt;&gt;"))</f>
        <v/>
      </c>
    </row>
    <row r="2510" ht="20" customHeight="1">
      <c r="B2510" s="93" t="n"/>
      <c r="C2510" s="94">
        <f>IF(B2510="","",WEEKNUM(B2510,21))</f>
        <v/>
      </c>
      <c r="D2510" s="95" t="n"/>
      <c r="E2510" s="86">
        <f>IF(D2510="","",IFERROR(INDEX(Eng_Item,MATCH(D2510,Eng_Label,0)),"not in list"))</f>
        <v/>
      </c>
      <c r="F2510" s="96" t="n"/>
      <c r="G2510" s="87">
        <f>IF(OR(P2510="",N(P2510)&lt;=1),"",INDEX($F$6:$F$3005,MATCH(D2510&amp;"|"&amp;(P2510-1),$O$6:$O$3005,0)))</f>
        <v/>
      </c>
      <c r="H2510" s="87">
        <f>IF(G2510="","",MAX(0,G2510-F2510))</f>
        <v/>
      </c>
      <c r="I2510" s="95" t="n"/>
      <c r="J2510" s="87">
        <f>IF(D2510="","",IFERROR(INDEX(Eng_PAR,MATCH(D2510,Eng_Label,0)),""))</f>
        <v/>
      </c>
      <c r="K2510" s="97">
        <f>IF(OR(F2510="",J2510=""),"",F2510-J2510)</f>
        <v/>
      </c>
      <c r="L2510" s="86">
        <f>IF(OR(F2510="",J2510="",N(J2510)=0),"",IF(F2510/J2510&lt;=cfg_Crit,"CRITICAL",IF(F2510/J2510&lt;=cfg_Low,"LOW","OK")))</f>
        <v/>
      </c>
      <c r="M2510" s="98">
        <f>IF(B2510="","",DATE(YEAR(B2510),MONTH(B2510),1))</f>
        <v/>
      </c>
      <c r="N2510" s="86">
        <f>IF(OR(B2510="",D2510=""),"","CNT-"&amp;TEXT(ROW()-5,"00000"))</f>
        <v/>
      </c>
      <c r="O2510" s="86">
        <f>IF(P2510="","",D2510&amp;"|"&amp;P2510)</f>
        <v/>
      </c>
      <c r="P2510" s="86">
        <f>IF(OR(D2510="",F2510=""),"",COUNTIFS($D$6:D2510,D2510,$F$6:F2510,"&lt;&gt;"))</f>
        <v/>
      </c>
    </row>
    <row r="2511" ht="20" customHeight="1">
      <c r="B2511" s="93" t="n"/>
      <c r="C2511" s="94">
        <f>IF(B2511="","",WEEKNUM(B2511,21))</f>
        <v/>
      </c>
      <c r="D2511" s="95" t="n"/>
      <c r="E2511" s="86">
        <f>IF(D2511="","",IFERROR(INDEX(Eng_Item,MATCH(D2511,Eng_Label,0)),"not in list"))</f>
        <v/>
      </c>
      <c r="F2511" s="96" t="n"/>
      <c r="G2511" s="87">
        <f>IF(OR(P2511="",N(P2511)&lt;=1),"",INDEX($F$6:$F$3005,MATCH(D2511&amp;"|"&amp;(P2511-1),$O$6:$O$3005,0)))</f>
        <v/>
      </c>
      <c r="H2511" s="87">
        <f>IF(G2511="","",MAX(0,G2511-F2511))</f>
        <v/>
      </c>
      <c r="I2511" s="95" t="n"/>
      <c r="J2511" s="87">
        <f>IF(D2511="","",IFERROR(INDEX(Eng_PAR,MATCH(D2511,Eng_Label,0)),""))</f>
        <v/>
      </c>
      <c r="K2511" s="97">
        <f>IF(OR(F2511="",J2511=""),"",F2511-J2511)</f>
        <v/>
      </c>
      <c r="L2511" s="86">
        <f>IF(OR(F2511="",J2511="",N(J2511)=0),"",IF(F2511/J2511&lt;=cfg_Crit,"CRITICAL",IF(F2511/J2511&lt;=cfg_Low,"LOW","OK")))</f>
        <v/>
      </c>
      <c r="M2511" s="98">
        <f>IF(B2511="","",DATE(YEAR(B2511),MONTH(B2511),1))</f>
        <v/>
      </c>
      <c r="N2511" s="86">
        <f>IF(OR(B2511="",D2511=""),"","CNT-"&amp;TEXT(ROW()-5,"00000"))</f>
        <v/>
      </c>
      <c r="O2511" s="86">
        <f>IF(P2511="","",D2511&amp;"|"&amp;P2511)</f>
        <v/>
      </c>
      <c r="P2511" s="86">
        <f>IF(OR(D2511="",F2511=""),"",COUNTIFS($D$6:D2511,D2511,$F$6:F2511,"&lt;&gt;"))</f>
        <v/>
      </c>
    </row>
    <row r="2512" ht="20" customHeight="1">
      <c r="B2512" s="93" t="n"/>
      <c r="C2512" s="94">
        <f>IF(B2512="","",WEEKNUM(B2512,21))</f>
        <v/>
      </c>
      <c r="D2512" s="95" t="n"/>
      <c r="E2512" s="86">
        <f>IF(D2512="","",IFERROR(INDEX(Eng_Item,MATCH(D2512,Eng_Label,0)),"not in list"))</f>
        <v/>
      </c>
      <c r="F2512" s="96" t="n"/>
      <c r="G2512" s="87">
        <f>IF(OR(P2512="",N(P2512)&lt;=1),"",INDEX($F$6:$F$3005,MATCH(D2512&amp;"|"&amp;(P2512-1),$O$6:$O$3005,0)))</f>
        <v/>
      </c>
      <c r="H2512" s="87">
        <f>IF(G2512="","",MAX(0,G2512-F2512))</f>
        <v/>
      </c>
      <c r="I2512" s="95" t="n"/>
      <c r="J2512" s="87">
        <f>IF(D2512="","",IFERROR(INDEX(Eng_PAR,MATCH(D2512,Eng_Label,0)),""))</f>
        <v/>
      </c>
      <c r="K2512" s="97">
        <f>IF(OR(F2512="",J2512=""),"",F2512-J2512)</f>
        <v/>
      </c>
      <c r="L2512" s="86">
        <f>IF(OR(F2512="",J2512="",N(J2512)=0),"",IF(F2512/J2512&lt;=cfg_Crit,"CRITICAL",IF(F2512/J2512&lt;=cfg_Low,"LOW","OK")))</f>
        <v/>
      </c>
      <c r="M2512" s="98">
        <f>IF(B2512="","",DATE(YEAR(B2512),MONTH(B2512),1))</f>
        <v/>
      </c>
      <c r="N2512" s="86">
        <f>IF(OR(B2512="",D2512=""),"","CNT-"&amp;TEXT(ROW()-5,"00000"))</f>
        <v/>
      </c>
      <c r="O2512" s="86">
        <f>IF(P2512="","",D2512&amp;"|"&amp;P2512)</f>
        <v/>
      </c>
      <c r="P2512" s="86">
        <f>IF(OR(D2512="",F2512=""),"",COUNTIFS($D$6:D2512,D2512,$F$6:F2512,"&lt;&gt;"))</f>
        <v/>
      </c>
    </row>
    <row r="2513" ht="20" customHeight="1">
      <c r="B2513" s="93" t="n"/>
      <c r="C2513" s="94">
        <f>IF(B2513="","",WEEKNUM(B2513,21))</f>
        <v/>
      </c>
      <c r="D2513" s="95" t="n"/>
      <c r="E2513" s="86">
        <f>IF(D2513="","",IFERROR(INDEX(Eng_Item,MATCH(D2513,Eng_Label,0)),"not in list"))</f>
        <v/>
      </c>
      <c r="F2513" s="96" t="n"/>
      <c r="G2513" s="87">
        <f>IF(OR(P2513="",N(P2513)&lt;=1),"",INDEX($F$6:$F$3005,MATCH(D2513&amp;"|"&amp;(P2513-1),$O$6:$O$3005,0)))</f>
        <v/>
      </c>
      <c r="H2513" s="87">
        <f>IF(G2513="","",MAX(0,G2513-F2513))</f>
        <v/>
      </c>
      <c r="I2513" s="95" t="n"/>
      <c r="J2513" s="87">
        <f>IF(D2513="","",IFERROR(INDEX(Eng_PAR,MATCH(D2513,Eng_Label,0)),""))</f>
        <v/>
      </c>
      <c r="K2513" s="97">
        <f>IF(OR(F2513="",J2513=""),"",F2513-J2513)</f>
        <v/>
      </c>
      <c r="L2513" s="86">
        <f>IF(OR(F2513="",J2513="",N(J2513)=0),"",IF(F2513/J2513&lt;=cfg_Crit,"CRITICAL",IF(F2513/J2513&lt;=cfg_Low,"LOW","OK")))</f>
        <v/>
      </c>
      <c r="M2513" s="98">
        <f>IF(B2513="","",DATE(YEAR(B2513),MONTH(B2513),1))</f>
        <v/>
      </c>
      <c r="N2513" s="86">
        <f>IF(OR(B2513="",D2513=""),"","CNT-"&amp;TEXT(ROW()-5,"00000"))</f>
        <v/>
      </c>
      <c r="O2513" s="86">
        <f>IF(P2513="","",D2513&amp;"|"&amp;P2513)</f>
        <v/>
      </c>
      <c r="P2513" s="86">
        <f>IF(OR(D2513="",F2513=""),"",COUNTIFS($D$6:D2513,D2513,$F$6:F2513,"&lt;&gt;"))</f>
        <v/>
      </c>
    </row>
    <row r="2514" ht="20" customHeight="1">
      <c r="B2514" s="93" t="n"/>
      <c r="C2514" s="94">
        <f>IF(B2514="","",WEEKNUM(B2514,21))</f>
        <v/>
      </c>
      <c r="D2514" s="95" t="n"/>
      <c r="E2514" s="86">
        <f>IF(D2514="","",IFERROR(INDEX(Eng_Item,MATCH(D2514,Eng_Label,0)),"not in list"))</f>
        <v/>
      </c>
      <c r="F2514" s="96" t="n"/>
      <c r="G2514" s="87">
        <f>IF(OR(P2514="",N(P2514)&lt;=1),"",INDEX($F$6:$F$3005,MATCH(D2514&amp;"|"&amp;(P2514-1),$O$6:$O$3005,0)))</f>
        <v/>
      </c>
      <c r="H2514" s="87">
        <f>IF(G2514="","",MAX(0,G2514-F2514))</f>
        <v/>
      </c>
      <c r="I2514" s="95" t="n"/>
      <c r="J2514" s="87">
        <f>IF(D2514="","",IFERROR(INDEX(Eng_PAR,MATCH(D2514,Eng_Label,0)),""))</f>
        <v/>
      </c>
      <c r="K2514" s="97">
        <f>IF(OR(F2514="",J2514=""),"",F2514-J2514)</f>
        <v/>
      </c>
      <c r="L2514" s="86">
        <f>IF(OR(F2514="",J2514="",N(J2514)=0),"",IF(F2514/J2514&lt;=cfg_Crit,"CRITICAL",IF(F2514/J2514&lt;=cfg_Low,"LOW","OK")))</f>
        <v/>
      </c>
      <c r="M2514" s="98">
        <f>IF(B2514="","",DATE(YEAR(B2514),MONTH(B2514),1))</f>
        <v/>
      </c>
      <c r="N2514" s="86">
        <f>IF(OR(B2514="",D2514=""),"","CNT-"&amp;TEXT(ROW()-5,"00000"))</f>
        <v/>
      </c>
      <c r="O2514" s="86">
        <f>IF(P2514="","",D2514&amp;"|"&amp;P2514)</f>
        <v/>
      </c>
      <c r="P2514" s="86">
        <f>IF(OR(D2514="",F2514=""),"",COUNTIFS($D$6:D2514,D2514,$F$6:F2514,"&lt;&gt;"))</f>
        <v/>
      </c>
    </row>
    <row r="2515" ht="20" customHeight="1">
      <c r="B2515" s="93" t="n"/>
      <c r="C2515" s="94">
        <f>IF(B2515="","",WEEKNUM(B2515,21))</f>
        <v/>
      </c>
      <c r="D2515" s="95" t="n"/>
      <c r="E2515" s="86">
        <f>IF(D2515="","",IFERROR(INDEX(Eng_Item,MATCH(D2515,Eng_Label,0)),"not in list"))</f>
        <v/>
      </c>
      <c r="F2515" s="96" t="n"/>
      <c r="G2515" s="87">
        <f>IF(OR(P2515="",N(P2515)&lt;=1),"",INDEX($F$6:$F$3005,MATCH(D2515&amp;"|"&amp;(P2515-1),$O$6:$O$3005,0)))</f>
        <v/>
      </c>
      <c r="H2515" s="87">
        <f>IF(G2515="","",MAX(0,G2515-F2515))</f>
        <v/>
      </c>
      <c r="I2515" s="95" t="n"/>
      <c r="J2515" s="87">
        <f>IF(D2515="","",IFERROR(INDEX(Eng_PAR,MATCH(D2515,Eng_Label,0)),""))</f>
        <v/>
      </c>
      <c r="K2515" s="97">
        <f>IF(OR(F2515="",J2515=""),"",F2515-J2515)</f>
        <v/>
      </c>
      <c r="L2515" s="86">
        <f>IF(OR(F2515="",J2515="",N(J2515)=0),"",IF(F2515/J2515&lt;=cfg_Crit,"CRITICAL",IF(F2515/J2515&lt;=cfg_Low,"LOW","OK")))</f>
        <v/>
      </c>
      <c r="M2515" s="98">
        <f>IF(B2515="","",DATE(YEAR(B2515),MONTH(B2515),1))</f>
        <v/>
      </c>
      <c r="N2515" s="86">
        <f>IF(OR(B2515="",D2515=""),"","CNT-"&amp;TEXT(ROW()-5,"00000"))</f>
        <v/>
      </c>
      <c r="O2515" s="86">
        <f>IF(P2515="","",D2515&amp;"|"&amp;P2515)</f>
        <v/>
      </c>
      <c r="P2515" s="86">
        <f>IF(OR(D2515="",F2515=""),"",COUNTIFS($D$6:D2515,D2515,$F$6:F2515,"&lt;&gt;"))</f>
        <v/>
      </c>
    </row>
    <row r="2516" ht="20" customHeight="1">
      <c r="B2516" s="93" t="n"/>
      <c r="C2516" s="94">
        <f>IF(B2516="","",WEEKNUM(B2516,21))</f>
        <v/>
      </c>
      <c r="D2516" s="95" t="n"/>
      <c r="E2516" s="86">
        <f>IF(D2516="","",IFERROR(INDEX(Eng_Item,MATCH(D2516,Eng_Label,0)),"not in list"))</f>
        <v/>
      </c>
      <c r="F2516" s="96" t="n"/>
      <c r="G2516" s="87">
        <f>IF(OR(P2516="",N(P2516)&lt;=1),"",INDEX($F$6:$F$3005,MATCH(D2516&amp;"|"&amp;(P2516-1),$O$6:$O$3005,0)))</f>
        <v/>
      </c>
      <c r="H2516" s="87">
        <f>IF(G2516="","",MAX(0,G2516-F2516))</f>
        <v/>
      </c>
      <c r="I2516" s="95" t="n"/>
      <c r="J2516" s="87">
        <f>IF(D2516="","",IFERROR(INDEX(Eng_PAR,MATCH(D2516,Eng_Label,0)),""))</f>
        <v/>
      </c>
      <c r="K2516" s="97">
        <f>IF(OR(F2516="",J2516=""),"",F2516-J2516)</f>
        <v/>
      </c>
      <c r="L2516" s="86">
        <f>IF(OR(F2516="",J2516="",N(J2516)=0),"",IF(F2516/J2516&lt;=cfg_Crit,"CRITICAL",IF(F2516/J2516&lt;=cfg_Low,"LOW","OK")))</f>
        <v/>
      </c>
      <c r="M2516" s="98">
        <f>IF(B2516="","",DATE(YEAR(B2516),MONTH(B2516),1))</f>
        <v/>
      </c>
      <c r="N2516" s="86">
        <f>IF(OR(B2516="",D2516=""),"","CNT-"&amp;TEXT(ROW()-5,"00000"))</f>
        <v/>
      </c>
      <c r="O2516" s="86">
        <f>IF(P2516="","",D2516&amp;"|"&amp;P2516)</f>
        <v/>
      </c>
      <c r="P2516" s="86">
        <f>IF(OR(D2516="",F2516=""),"",COUNTIFS($D$6:D2516,D2516,$F$6:F2516,"&lt;&gt;"))</f>
        <v/>
      </c>
    </row>
    <row r="2517" ht="20" customHeight="1">
      <c r="B2517" s="93" t="n"/>
      <c r="C2517" s="94">
        <f>IF(B2517="","",WEEKNUM(B2517,21))</f>
        <v/>
      </c>
      <c r="D2517" s="95" t="n"/>
      <c r="E2517" s="86">
        <f>IF(D2517="","",IFERROR(INDEX(Eng_Item,MATCH(D2517,Eng_Label,0)),"not in list"))</f>
        <v/>
      </c>
      <c r="F2517" s="96" t="n"/>
      <c r="G2517" s="87">
        <f>IF(OR(P2517="",N(P2517)&lt;=1),"",INDEX($F$6:$F$3005,MATCH(D2517&amp;"|"&amp;(P2517-1),$O$6:$O$3005,0)))</f>
        <v/>
      </c>
      <c r="H2517" s="87">
        <f>IF(G2517="","",MAX(0,G2517-F2517))</f>
        <v/>
      </c>
      <c r="I2517" s="95" t="n"/>
      <c r="J2517" s="87">
        <f>IF(D2517="","",IFERROR(INDEX(Eng_PAR,MATCH(D2517,Eng_Label,0)),""))</f>
        <v/>
      </c>
      <c r="K2517" s="97">
        <f>IF(OR(F2517="",J2517=""),"",F2517-J2517)</f>
        <v/>
      </c>
      <c r="L2517" s="86">
        <f>IF(OR(F2517="",J2517="",N(J2517)=0),"",IF(F2517/J2517&lt;=cfg_Crit,"CRITICAL",IF(F2517/J2517&lt;=cfg_Low,"LOW","OK")))</f>
        <v/>
      </c>
      <c r="M2517" s="98">
        <f>IF(B2517="","",DATE(YEAR(B2517),MONTH(B2517),1))</f>
        <v/>
      </c>
      <c r="N2517" s="86">
        <f>IF(OR(B2517="",D2517=""),"","CNT-"&amp;TEXT(ROW()-5,"00000"))</f>
        <v/>
      </c>
      <c r="O2517" s="86">
        <f>IF(P2517="","",D2517&amp;"|"&amp;P2517)</f>
        <v/>
      </c>
      <c r="P2517" s="86">
        <f>IF(OR(D2517="",F2517=""),"",COUNTIFS($D$6:D2517,D2517,$F$6:F2517,"&lt;&gt;"))</f>
        <v/>
      </c>
    </row>
    <row r="2518" ht="20" customHeight="1">
      <c r="B2518" s="93" t="n"/>
      <c r="C2518" s="94">
        <f>IF(B2518="","",WEEKNUM(B2518,21))</f>
        <v/>
      </c>
      <c r="D2518" s="95" t="n"/>
      <c r="E2518" s="86">
        <f>IF(D2518="","",IFERROR(INDEX(Eng_Item,MATCH(D2518,Eng_Label,0)),"not in list"))</f>
        <v/>
      </c>
      <c r="F2518" s="96" t="n"/>
      <c r="G2518" s="87">
        <f>IF(OR(P2518="",N(P2518)&lt;=1),"",INDEX($F$6:$F$3005,MATCH(D2518&amp;"|"&amp;(P2518-1),$O$6:$O$3005,0)))</f>
        <v/>
      </c>
      <c r="H2518" s="87">
        <f>IF(G2518="","",MAX(0,G2518-F2518))</f>
        <v/>
      </c>
      <c r="I2518" s="95" t="n"/>
      <c r="J2518" s="87">
        <f>IF(D2518="","",IFERROR(INDEX(Eng_PAR,MATCH(D2518,Eng_Label,0)),""))</f>
        <v/>
      </c>
      <c r="K2518" s="97">
        <f>IF(OR(F2518="",J2518=""),"",F2518-J2518)</f>
        <v/>
      </c>
      <c r="L2518" s="86">
        <f>IF(OR(F2518="",J2518="",N(J2518)=0),"",IF(F2518/J2518&lt;=cfg_Crit,"CRITICAL",IF(F2518/J2518&lt;=cfg_Low,"LOW","OK")))</f>
        <v/>
      </c>
      <c r="M2518" s="98">
        <f>IF(B2518="","",DATE(YEAR(B2518),MONTH(B2518),1))</f>
        <v/>
      </c>
      <c r="N2518" s="86">
        <f>IF(OR(B2518="",D2518=""),"","CNT-"&amp;TEXT(ROW()-5,"00000"))</f>
        <v/>
      </c>
      <c r="O2518" s="86">
        <f>IF(P2518="","",D2518&amp;"|"&amp;P2518)</f>
        <v/>
      </c>
      <c r="P2518" s="86">
        <f>IF(OR(D2518="",F2518=""),"",COUNTIFS($D$6:D2518,D2518,$F$6:F2518,"&lt;&gt;"))</f>
        <v/>
      </c>
    </row>
    <row r="2519" ht="20" customHeight="1">
      <c r="B2519" s="93" t="n"/>
      <c r="C2519" s="94">
        <f>IF(B2519="","",WEEKNUM(B2519,21))</f>
        <v/>
      </c>
      <c r="D2519" s="95" t="n"/>
      <c r="E2519" s="86">
        <f>IF(D2519="","",IFERROR(INDEX(Eng_Item,MATCH(D2519,Eng_Label,0)),"not in list"))</f>
        <v/>
      </c>
      <c r="F2519" s="96" t="n"/>
      <c r="G2519" s="87">
        <f>IF(OR(P2519="",N(P2519)&lt;=1),"",INDEX($F$6:$F$3005,MATCH(D2519&amp;"|"&amp;(P2519-1),$O$6:$O$3005,0)))</f>
        <v/>
      </c>
      <c r="H2519" s="87">
        <f>IF(G2519="","",MAX(0,G2519-F2519))</f>
        <v/>
      </c>
      <c r="I2519" s="95" t="n"/>
      <c r="J2519" s="87">
        <f>IF(D2519="","",IFERROR(INDEX(Eng_PAR,MATCH(D2519,Eng_Label,0)),""))</f>
        <v/>
      </c>
      <c r="K2519" s="97">
        <f>IF(OR(F2519="",J2519=""),"",F2519-J2519)</f>
        <v/>
      </c>
      <c r="L2519" s="86">
        <f>IF(OR(F2519="",J2519="",N(J2519)=0),"",IF(F2519/J2519&lt;=cfg_Crit,"CRITICAL",IF(F2519/J2519&lt;=cfg_Low,"LOW","OK")))</f>
        <v/>
      </c>
      <c r="M2519" s="98">
        <f>IF(B2519="","",DATE(YEAR(B2519),MONTH(B2519),1))</f>
        <v/>
      </c>
      <c r="N2519" s="86">
        <f>IF(OR(B2519="",D2519=""),"","CNT-"&amp;TEXT(ROW()-5,"00000"))</f>
        <v/>
      </c>
      <c r="O2519" s="86">
        <f>IF(P2519="","",D2519&amp;"|"&amp;P2519)</f>
        <v/>
      </c>
      <c r="P2519" s="86">
        <f>IF(OR(D2519="",F2519=""),"",COUNTIFS($D$6:D2519,D2519,$F$6:F2519,"&lt;&gt;"))</f>
        <v/>
      </c>
    </row>
    <row r="2520" ht="20" customHeight="1">
      <c r="B2520" s="93" t="n"/>
      <c r="C2520" s="94">
        <f>IF(B2520="","",WEEKNUM(B2520,21))</f>
        <v/>
      </c>
      <c r="D2520" s="95" t="n"/>
      <c r="E2520" s="86">
        <f>IF(D2520="","",IFERROR(INDEX(Eng_Item,MATCH(D2520,Eng_Label,0)),"not in list"))</f>
        <v/>
      </c>
      <c r="F2520" s="96" t="n"/>
      <c r="G2520" s="87">
        <f>IF(OR(P2520="",N(P2520)&lt;=1),"",INDEX($F$6:$F$3005,MATCH(D2520&amp;"|"&amp;(P2520-1),$O$6:$O$3005,0)))</f>
        <v/>
      </c>
      <c r="H2520" s="87">
        <f>IF(G2520="","",MAX(0,G2520-F2520))</f>
        <v/>
      </c>
      <c r="I2520" s="95" t="n"/>
      <c r="J2520" s="87">
        <f>IF(D2520="","",IFERROR(INDEX(Eng_PAR,MATCH(D2520,Eng_Label,0)),""))</f>
        <v/>
      </c>
      <c r="K2520" s="97">
        <f>IF(OR(F2520="",J2520=""),"",F2520-J2520)</f>
        <v/>
      </c>
      <c r="L2520" s="86">
        <f>IF(OR(F2520="",J2520="",N(J2520)=0),"",IF(F2520/J2520&lt;=cfg_Crit,"CRITICAL",IF(F2520/J2520&lt;=cfg_Low,"LOW","OK")))</f>
        <v/>
      </c>
      <c r="M2520" s="98">
        <f>IF(B2520="","",DATE(YEAR(B2520),MONTH(B2520),1))</f>
        <v/>
      </c>
      <c r="N2520" s="86">
        <f>IF(OR(B2520="",D2520=""),"","CNT-"&amp;TEXT(ROW()-5,"00000"))</f>
        <v/>
      </c>
      <c r="O2520" s="86">
        <f>IF(P2520="","",D2520&amp;"|"&amp;P2520)</f>
        <v/>
      </c>
      <c r="P2520" s="86">
        <f>IF(OR(D2520="",F2520=""),"",COUNTIFS($D$6:D2520,D2520,$F$6:F2520,"&lt;&gt;"))</f>
        <v/>
      </c>
    </row>
    <row r="2521" ht="20" customHeight="1">
      <c r="B2521" s="93" t="n"/>
      <c r="C2521" s="94">
        <f>IF(B2521="","",WEEKNUM(B2521,21))</f>
        <v/>
      </c>
      <c r="D2521" s="95" t="n"/>
      <c r="E2521" s="86">
        <f>IF(D2521="","",IFERROR(INDEX(Eng_Item,MATCH(D2521,Eng_Label,0)),"not in list"))</f>
        <v/>
      </c>
      <c r="F2521" s="96" t="n"/>
      <c r="G2521" s="87">
        <f>IF(OR(P2521="",N(P2521)&lt;=1),"",INDEX($F$6:$F$3005,MATCH(D2521&amp;"|"&amp;(P2521-1),$O$6:$O$3005,0)))</f>
        <v/>
      </c>
      <c r="H2521" s="87">
        <f>IF(G2521="","",MAX(0,G2521-F2521))</f>
        <v/>
      </c>
      <c r="I2521" s="95" t="n"/>
      <c r="J2521" s="87">
        <f>IF(D2521="","",IFERROR(INDEX(Eng_PAR,MATCH(D2521,Eng_Label,0)),""))</f>
        <v/>
      </c>
      <c r="K2521" s="97">
        <f>IF(OR(F2521="",J2521=""),"",F2521-J2521)</f>
        <v/>
      </c>
      <c r="L2521" s="86">
        <f>IF(OR(F2521="",J2521="",N(J2521)=0),"",IF(F2521/J2521&lt;=cfg_Crit,"CRITICAL",IF(F2521/J2521&lt;=cfg_Low,"LOW","OK")))</f>
        <v/>
      </c>
      <c r="M2521" s="98">
        <f>IF(B2521="","",DATE(YEAR(B2521),MONTH(B2521),1))</f>
        <v/>
      </c>
      <c r="N2521" s="86">
        <f>IF(OR(B2521="",D2521=""),"","CNT-"&amp;TEXT(ROW()-5,"00000"))</f>
        <v/>
      </c>
      <c r="O2521" s="86">
        <f>IF(P2521="","",D2521&amp;"|"&amp;P2521)</f>
        <v/>
      </c>
      <c r="P2521" s="86">
        <f>IF(OR(D2521="",F2521=""),"",COUNTIFS($D$6:D2521,D2521,$F$6:F2521,"&lt;&gt;"))</f>
        <v/>
      </c>
    </row>
    <row r="2522" ht="20" customHeight="1">
      <c r="B2522" s="93" t="n"/>
      <c r="C2522" s="94">
        <f>IF(B2522="","",WEEKNUM(B2522,21))</f>
        <v/>
      </c>
      <c r="D2522" s="95" t="n"/>
      <c r="E2522" s="86">
        <f>IF(D2522="","",IFERROR(INDEX(Eng_Item,MATCH(D2522,Eng_Label,0)),"not in list"))</f>
        <v/>
      </c>
      <c r="F2522" s="96" t="n"/>
      <c r="G2522" s="87">
        <f>IF(OR(P2522="",N(P2522)&lt;=1),"",INDEX($F$6:$F$3005,MATCH(D2522&amp;"|"&amp;(P2522-1),$O$6:$O$3005,0)))</f>
        <v/>
      </c>
      <c r="H2522" s="87">
        <f>IF(G2522="","",MAX(0,G2522-F2522))</f>
        <v/>
      </c>
      <c r="I2522" s="95" t="n"/>
      <c r="J2522" s="87">
        <f>IF(D2522="","",IFERROR(INDEX(Eng_PAR,MATCH(D2522,Eng_Label,0)),""))</f>
        <v/>
      </c>
      <c r="K2522" s="97">
        <f>IF(OR(F2522="",J2522=""),"",F2522-J2522)</f>
        <v/>
      </c>
      <c r="L2522" s="86">
        <f>IF(OR(F2522="",J2522="",N(J2522)=0),"",IF(F2522/J2522&lt;=cfg_Crit,"CRITICAL",IF(F2522/J2522&lt;=cfg_Low,"LOW","OK")))</f>
        <v/>
      </c>
      <c r="M2522" s="98">
        <f>IF(B2522="","",DATE(YEAR(B2522),MONTH(B2522),1))</f>
        <v/>
      </c>
      <c r="N2522" s="86">
        <f>IF(OR(B2522="",D2522=""),"","CNT-"&amp;TEXT(ROW()-5,"00000"))</f>
        <v/>
      </c>
      <c r="O2522" s="86">
        <f>IF(P2522="","",D2522&amp;"|"&amp;P2522)</f>
        <v/>
      </c>
      <c r="P2522" s="86">
        <f>IF(OR(D2522="",F2522=""),"",COUNTIFS($D$6:D2522,D2522,$F$6:F2522,"&lt;&gt;"))</f>
        <v/>
      </c>
    </row>
    <row r="2523" ht="20" customHeight="1">
      <c r="B2523" s="93" t="n"/>
      <c r="C2523" s="94">
        <f>IF(B2523="","",WEEKNUM(B2523,21))</f>
        <v/>
      </c>
      <c r="D2523" s="95" t="n"/>
      <c r="E2523" s="86">
        <f>IF(D2523="","",IFERROR(INDEX(Eng_Item,MATCH(D2523,Eng_Label,0)),"not in list"))</f>
        <v/>
      </c>
      <c r="F2523" s="96" t="n"/>
      <c r="G2523" s="87">
        <f>IF(OR(P2523="",N(P2523)&lt;=1),"",INDEX($F$6:$F$3005,MATCH(D2523&amp;"|"&amp;(P2523-1),$O$6:$O$3005,0)))</f>
        <v/>
      </c>
      <c r="H2523" s="87">
        <f>IF(G2523="","",MAX(0,G2523-F2523))</f>
        <v/>
      </c>
      <c r="I2523" s="95" t="n"/>
      <c r="J2523" s="87">
        <f>IF(D2523="","",IFERROR(INDEX(Eng_PAR,MATCH(D2523,Eng_Label,0)),""))</f>
        <v/>
      </c>
      <c r="K2523" s="97">
        <f>IF(OR(F2523="",J2523=""),"",F2523-J2523)</f>
        <v/>
      </c>
      <c r="L2523" s="86">
        <f>IF(OR(F2523="",J2523="",N(J2523)=0),"",IF(F2523/J2523&lt;=cfg_Crit,"CRITICAL",IF(F2523/J2523&lt;=cfg_Low,"LOW","OK")))</f>
        <v/>
      </c>
      <c r="M2523" s="98">
        <f>IF(B2523="","",DATE(YEAR(B2523),MONTH(B2523),1))</f>
        <v/>
      </c>
      <c r="N2523" s="86">
        <f>IF(OR(B2523="",D2523=""),"","CNT-"&amp;TEXT(ROW()-5,"00000"))</f>
        <v/>
      </c>
      <c r="O2523" s="86">
        <f>IF(P2523="","",D2523&amp;"|"&amp;P2523)</f>
        <v/>
      </c>
      <c r="P2523" s="86">
        <f>IF(OR(D2523="",F2523=""),"",COUNTIFS($D$6:D2523,D2523,$F$6:F2523,"&lt;&gt;"))</f>
        <v/>
      </c>
    </row>
    <row r="2524" ht="20" customHeight="1">
      <c r="B2524" s="93" t="n"/>
      <c r="C2524" s="94">
        <f>IF(B2524="","",WEEKNUM(B2524,21))</f>
        <v/>
      </c>
      <c r="D2524" s="95" t="n"/>
      <c r="E2524" s="86">
        <f>IF(D2524="","",IFERROR(INDEX(Eng_Item,MATCH(D2524,Eng_Label,0)),"not in list"))</f>
        <v/>
      </c>
      <c r="F2524" s="96" t="n"/>
      <c r="G2524" s="87">
        <f>IF(OR(P2524="",N(P2524)&lt;=1),"",INDEX($F$6:$F$3005,MATCH(D2524&amp;"|"&amp;(P2524-1),$O$6:$O$3005,0)))</f>
        <v/>
      </c>
      <c r="H2524" s="87">
        <f>IF(G2524="","",MAX(0,G2524-F2524))</f>
        <v/>
      </c>
      <c r="I2524" s="95" t="n"/>
      <c r="J2524" s="87">
        <f>IF(D2524="","",IFERROR(INDEX(Eng_PAR,MATCH(D2524,Eng_Label,0)),""))</f>
        <v/>
      </c>
      <c r="K2524" s="97">
        <f>IF(OR(F2524="",J2524=""),"",F2524-J2524)</f>
        <v/>
      </c>
      <c r="L2524" s="86">
        <f>IF(OR(F2524="",J2524="",N(J2524)=0),"",IF(F2524/J2524&lt;=cfg_Crit,"CRITICAL",IF(F2524/J2524&lt;=cfg_Low,"LOW","OK")))</f>
        <v/>
      </c>
      <c r="M2524" s="98">
        <f>IF(B2524="","",DATE(YEAR(B2524),MONTH(B2524),1))</f>
        <v/>
      </c>
      <c r="N2524" s="86">
        <f>IF(OR(B2524="",D2524=""),"","CNT-"&amp;TEXT(ROW()-5,"00000"))</f>
        <v/>
      </c>
      <c r="O2524" s="86">
        <f>IF(P2524="","",D2524&amp;"|"&amp;P2524)</f>
        <v/>
      </c>
      <c r="P2524" s="86">
        <f>IF(OR(D2524="",F2524=""),"",COUNTIFS($D$6:D2524,D2524,$F$6:F2524,"&lt;&gt;"))</f>
        <v/>
      </c>
    </row>
    <row r="2525" ht="20" customHeight="1">
      <c r="B2525" s="93" t="n"/>
      <c r="C2525" s="94">
        <f>IF(B2525="","",WEEKNUM(B2525,21))</f>
        <v/>
      </c>
      <c r="D2525" s="95" t="n"/>
      <c r="E2525" s="86">
        <f>IF(D2525="","",IFERROR(INDEX(Eng_Item,MATCH(D2525,Eng_Label,0)),"not in list"))</f>
        <v/>
      </c>
      <c r="F2525" s="96" t="n"/>
      <c r="G2525" s="87">
        <f>IF(OR(P2525="",N(P2525)&lt;=1),"",INDEX($F$6:$F$3005,MATCH(D2525&amp;"|"&amp;(P2525-1),$O$6:$O$3005,0)))</f>
        <v/>
      </c>
      <c r="H2525" s="87">
        <f>IF(G2525="","",MAX(0,G2525-F2525))</f>
        <v/>
      </c>
      <c r="I2525" s="95" t="n"/>
      <c r="J2525" s="87">
        <f>IF(D2525="","",IFERROR(INDEX(Eng_PAR,MATCH(D2525,Eng_Label,0)),""))</f>
        <v/>
      </c>
      <c r="K2525" s="97">
        <f>IF(OR(F2525="",J2525=""),"",F2525-J2525)</f>
        <v/>
      </c>
      <c r="L2525" s="86">
        <f>IF(OR(F2525="",J2525="",N(J2525)=0),"",IF(F2525/J2525&lt;=cfg_Crit,"CRITICAL",IF(F2525/J2525&lt;=cfg_Low,"LOW","OK")))</f>
        <v/>
      </c>
      <c r="M2525" s="98">
        <f>IF(B2525="","",DATE(YEAR(B2525),MONTH(B2525),1))</f>
        <v/>
      </c>
      <c r="N2525" s="86">
        <f>IF(OR(B2525="",D2525=""),"","CNT-"&amp;TEXT(ROW()-5,"00000"))</f>
        <v/>
      </c>
      <c r="O2525" s="86">
        <f>IF(P2525="","",D2525&amp;"|"&amp;P2525)</f>
        <v/>
      </c>
      <c r="P2525" s="86">
        <f>IF(OR(D2525="",F2525=""),"",COUNTIFS($D$6:D2525,D2525,$F$6:F2525,"&lt;&gt;"))</f>
        <v/>
      </c>
    </row>
    <row r="2526" ht="20" customHeight="1">
      <c r="B2526" s="93" t="n"/>
      <c r="C2526" s="94">
        <f>IF(B2526="","",WEEKNUM(B2526,21))</f>
        <v/>
      </c>
      <c r="D2526" s="95" t="n"/>
      <c r="E2526" s="86">
        <f>IF(D2526="","",IFERROR(INDEX(Eng_Item,MATCH(D2526,Eng_Label,0)),"not in list"))</f>
        <v/>
      </c>
      <c r="F2526" s="96" t="n"/>
      <c r="G2526" s="87">
        <f>IF(OR(P2526="",N(P2526)&lt;=1),"",INDEX($F$6:$F$3005,MATCH(D2526&amp;"|"&amp;(P2526-1),$O$6:$O$3005,0)))</f>
        <v/>
      </c>
      <c r="H2526" s="87">
        <f>IF(G2526="","",MAX(0,G2526-F2526))</f>
        <v/>
      </c>
      <c r="I2526" s="95" t="n"/>
      <c r="J2526" s="87">
        <f>IF(D2526="","",IFERROR(INDEX(Eng_PAR,MATCH(D2526,Eng_Label,0)),""))</f>
        <v/>
      </c>
      <c r="K2526" s="97">
        <f>IF(OR(F2526="",J2526=""),"",F2526-J2526)</f>
        <v/>
      </c>
      <c r="L2526" s="86">
        <f>IF(OR(F2526="",J2526="",N(J2526)=0),"",IF(F2526/J2526&lt;=cfg_Crit,"CRITICAL",IF(F2526/J2526&lt;=cfg_Low,"LOW","OK")))</f>
        <v/>
      </c>
      <c r="M2526" s="98">
        <f>IF(B2526="","",DATE(YEAR(B2526),MONTH(B2526),1))</f>
        <v/>
      </c>
      <c r="N2526" s="86">
        <f>IF(OR(B2526="",D2526=""),"","CNT-"&amp;TEXT(ROW()-5,"00000"))</f>
        <v/>
      </c>
      <c r="O2526" s="86">
        <f>IF(P2526="","",D2526&amp;"|"&amp;P2526)</f>
        <v/>
      </c>
      <c r="P2526" s="86">
        <f>IF(OR(D2526="",F2526=""),"",COUNTIFS($D$6:D2526,D2526,$F$6:F2526,"&lt;&gt;"))</f>
        <v/>
      </c>
    </row>
    <row r="2527" ht="20" customHeight="1">
      <c r="B2527" s="93" t="n"/>
      <c r="C2527" s="94">
        <f>IF(B2527="","",WEEKNUM(B2527,21))</f>
        <v/>
      </c>
      <c r="D2527" s="95" t="n"/>
      <c r="E2527" s="86">
        <f>IF(D2527="","",IFERROR(INDEX(Eng_Item,MATCH(D2527,Eng_Label,0)),"not in list"))</f>
        <v/>
      </c>
      <c r="F2527" s="96" t="n"/>
      <c r="G2527" s="87">
        <f>IF(OR(P2527="",N(P2527)&lt;=1),"",INDEX($F$6:$F$3005,MATCH(D2527&amp;"|"&amp;(P2527-1),$O$6:$O$3005,0)))</f>
        <v/>
      </c>
      <c r="H2527" s="87">
        <f>IF(G2527="","",MAX(0,G2527-F2527))</f>
        <v/>
      </c>
      <c r="I2527" s="95" t="n"/>
      <c r="J2527" s="87">
        <f>IF(D2527="","",IFERROR(INDEX(Eng_PAR,MATCH(D2527,Eng_Label,0)),""))</f>
        <v/>
      </c>
      <c r="K2527" s="97">
        <f>IF(OR(F2527="",J2527=""),"",F2527-J2527)</f>
        <v/>
      </c>
      <c r="L2527" s="86">
        <f>IF(OR(F2527="",J2527="",N(J2527)=0),"",IF(F2527/J2527&lt;=cfg_Crit,"CRITICAL",IF(F2527/J2527&lt;=cfg_Low,"LOW","OK")))</f>
        <v/>
      </c>
      <c r="M2527" s="98">
        <f>IF(B2527="","",DATE(YEAR(B2527),MONTH(B2527),1))</f>
        <v/>
      </c>
      <c r="N2527" s="86">
        <f>IF(OR(B2527="",D2527=""),"","CNT-"&amp;TEXT(ROW()-5,"00000"))</f>
        <v/>
      </c>
      <c r="O2527" s="86">
        <f>IF(P2527="","",D2527&amp;"|"&amp;P2527)</f>
        <v/>
      </c>
      <c r="P2527" s="86">
        <f>IF(OR(D2527="",F2527=""),"",COUNTIFS($D$6:D2527,D2527,$F$6:F2527,"&lt;&gt;"))</f>
        <v/>
      </c>
    </row>
    <row r="2528" ht="20" customHeight="1">
      <c r="B2528" s="93" t="n"/>
      <c r="C2528" s="94">
        <f>IF(B2528="","",WEEKNUM(B2528,21))</f>
        <v/>
      </c>
      <c r="D2528" s="95" t="n"/>
      <c r="E2528" s="86">
        <f>IF(D2528="","",IFERROR(INDEX(Eng_Item,MATCH(D2528,Eng_Label,0)),"not in list"))</f>
        <v/>
      </c>
      <c r="F2528" s="96" t="n"/>
      <c r="G2528" s="87">
        <f>IF(OR(P2528="",N(P2528)&lt;=1),"",INDEX($F$6:$F$3005,MATCH(D2528&amp;"|"&amp;(P2528-1),$O$6:$O$3005,0)))</f>
        <v/>
      </c>
      <c r="H2528" s="87">
        <f>IF(G2528="","",MAX(0,G2528-F2528))</f>
        <v/>
      </c>
      <c r="I2528" s="95" t="n"/>
      <c r="J2528" s="87">
        <f>IF(D2528="","",IFERROR(INDEX(Eng_PAR,MATCH(D2528,Eng_Label,0)),""))</f>
        <v/>
      </c>
      <c r="K2528" s="97">
        <f>IF(OR(F2528="",J2528=""),"",F2528-J2528)</f>
        <v/>
      </c>
      <c r="L2528" s="86">
        <f>IF(OR(F2528="",J2528="",N(J2528)=0),"",IF(F2528/J2528&lt;=cfg_Crit,"CRITICAL",IF(F2528/J2528&lt;=cfg_Low,"LOW","OK")))</f>
        <v/>
      </c>
      <c r="M2528" s="98">
        <f>IF(B2528="","",DATE(YEAR(B2528),MONTH(B2528),1))</f>
        <v/>
      </c>
      <c r="N2528" s="86">
        <f>IF(OR(B2528="",D2528=""),"","CNT-"&amp;TEXT(ROW()-5,"00000"))</f>
        <v/>
      </c>
      <c r="O2528" s="86">
        <f>IF(P2528="","",D2528&amp;"|"&amp;P2528)</f>
        <v/>
      </c>
      <c r="P2528" s="86">
        <f>IF(OR(D2528="",F2528=""),"",COUNTIFS($D$6:D2528,D2528,$F$6:F2528,"&lt;&gt;"))</f>
        <v/>
      </c>
    </row>
    <row r="2529" ht="20" customHeight="1">
      <c r="B2529" s="93" t="n"/>
      <c r="C2529" s="94">
        <f>IF(B2529="","",WEEKNUM(B2529,21))</f>
        <v/>
      </c>
      <c r="D2529" s="95" t="n"/>
      <c r="E2529" s="86">
        <f>IF(D2529="","",IFERROR(INDEX(Eng_Item,MATCH(D2529,Eng_Label,0)),"not in list"))</f>
        <v/>
      </c>
      <c r="F2529" s="96" t="n"/>
      <c r="G2529" s="87">
        <f>IF(OR(P2529="",N(P2529)&lt;=1),"",INDEX($F$6:$F$3005,MATCH(D2529&amp;"|"&amp;(P2529-1),$O$6:$O$3005,0)))</f>
        <v/>
      </c>
      <c r="H2529" s="87">
        <f>IF(G2529="","",MAX(0,G2529-F2529))</f>
        <v/>
      </c>
      <c r="I2529" s="95" t="n"/>
      <c r="J2529" s="87">
        <f>IF(D2529="","",IFERROR(INDEX(Eng_PAR,MATCH(D2529,Eng_Label,0)),""))</f>
        <v/>
      </c>
      <c r="K2529" s="97">
        <f>IF(OR(F2529="",J2529=""),"",F2529-J2529)</f>
        <v/>
      </c>
      <c r="L2529" s="86">
        <f>IF(OR(F2529="",J2529="",N(J2529)=0),"",IF(F2529/J2529&lt;=cfg_Crit,"CRITICAL",IF(F2529/J2529&lt;=cfg_Low,"LOW","OK")))</f>
        <v/>
      </c>
      <c r="M2529" s="98">
        <f>IF(B2529="","",DATE(YEAR(B2529),MONTH(B2529),1))</f>
        <v/>
      </c>
      <c r="N2529" s="86">
        <f>IF(OR(B2529="",D2529=""),"","CNT-"&amp;TEXT(ROW()-5,"00000"))</f>
        <v/>
      </c>
      <c r="O2529" s="86">
        <f>IF(P2529="","",D2529&amp;"|"&amp;P2529)</f>
        <v/>
      </c>
      <c r="P2529" s="86">
        <f>IF(OR(D2529="",F2529=""),"",COUNTIFS($D$6:D2529,D2529,$F$6:F2529,"&lt;&gt;"))</f>
        <v/>
      </c>
    </row>
    <row r="2530" ht="20" customHeight="1">
      <c r="B2530" s="93" t="n"/>
      <c r="C2530" s="94">
        <f>IF(B2530="","",WEEKNUM(B2530,21))</f>
        <v/>
      </c>
      <c r="D2530" s="95" t="n"/>
      <c r="E2530" s="86">
        <f>IF(D2530="","",IFERROR(INDEX(Eng_Item,MATCH(D2530,Eng_Label,0)),"not in list"))</f>
        <v/>
      </c>
      <c r="F2530" s="96" t="n"/>
      <c r="G2530" s="87">
        <f>IF(OR(P2530="",N(P2530)&lt;=1),"",INDEX($F$6:$F$3005,MATCH(D2530&amp;"|"&amp;(P2530-1),$O$6:$O$3005,0)))</f>
        <v/>
      </c>
      <c r="H2530" s="87">
        <f>IF(G2530="","",MAX(0,G2530-F2530))</f>
        <v/>
      </c>
      <c r="I2530" s="95" t="n"/>
      <c r="J2530" s="87">
        <f>IF(D2530="","",IFERROR(INDEX(Eng_PAR,MATCH(D2530,Eng_Label,0)),""))</f>
        <v/>
      </c>
      <c r="K2530" s="97">
        <f>IF(OR(F2530="",J2530=""),"",F2530-J2530)</f>
        <v/>
      </c>
      <c r="L2530" s="86">
        <f>IF(OR(F2530="",J2530="",N(J2530)=0),"",IF(F2530/J2530&lt;=cfg_Crit,"CRITICAL",IF(F2530/J2530&lt;=cfg_Low,"LOW","OK")))</f>
        <v/>
      </c>
      <c r="M2530" s="98">
        <f>IF(B2530="","",DATE(YEAR(B2530),MONTH(B2530),1))</f>
        <v/>
      </c>
      <c r="N2530" s="86">
        <f>IF(OR(B2530="",D2530=""),"","CNT-"&amp;TEXT(ROW()-5,"00000"))</f>
        <v/>
      </c>
      <c r="O2530" s="86">
        <f>IF(P2530="","",D2530&amp;"|"&amp;P2530)</f>
        <v/>
      </c>
      <c r="P2530" s="86">
        <f>IF(OR(D2530="",F2530=""),"",COUNTIFS($D$6:D2530,D2530,$F$6:F2530,"&lt;&gt;"))</f>
        <v/>
      </c>
    </row>
    <row r="2531" ht="20" customHeight="1">
      <c r="B2531" s="93" t="n"/>
      <c r="C2531" s="94">
        <f>IF(B2531="","",WEEKNUM(B2531,21))</f>
        <v/>
      </c>
      <c r="D2531" s="95" t="n"/>
      <c r="E2531" s="86">
        <f>IF(D2531="","",IFERROR(INDEX(Eng_Item,MATCH(D2531,Eng_Label,0)),"not in list"))</f>
        <v/>
      </c>
      <c r="F2531" s="96" t="n"/>
      <c r="G2531" s="87">
        <f>IF(OR(P2531="",N(P2531)&lt;=1),"",INDEX($F$6:$F$3005,MATCH(D2531&amp;"|"&amp;(P2531-1),$O$6:$O$3005,0)))</f>
        <v/>
      </c>
      <c r="H2531" s="87">
        <f>IF(G2531="","",MAX(0,G2531-F2531))</f>
        <v/>
      </c>
      <c r="I2531" s="95" t="n"/>
      <c r="J2531" s="87">
        <f>IF(D2531="","",IFERROR(INDEX(Eng_PAR,MATCH(D2531,Eng_Label,0)),""))</f>
        <v/>
      </c>
      <c r="K2531" s="97">
        <f>IF(OR(F2531="",J2531=""),"",F2531-J2531)</f>
        <v/>
      </c>
      <c r="L2531" s="86">
        <f>IF(OR(F2531="",J2531="",N(J2531)=0),"",IF(F2531/J2531&lt;=cfg_Crit,"CRITICAL",IF(F2531/J2531&lt;=cfg_Low,"LOW","OK")))</f>
        <v/>
      </c>
      <c r="M2531" s="98">
        <f>IF(B2531="","",DATE(YEAR(B2531),MONTH(B2531),1))</f>
        <v/>
      </c>
      <c r="N2531" s="86">
        <f>IF(OR(B2531="",D2531=""),"","CNT-"&amp;TEXT(ROW()-5,"00000"))</f>
        <v/>
      </c>
      <c r="O2531" s="86">
        <f>IF(P2531="","",D2531&amp;"|"&amp;P2531)</f>
        <v/>
      </c>
      <c r="P2531" s="86">
        <f>IF(OR(D2531="",F2531=""),"",COUNTIFS($D$6:D2531,D2531,$F$6:F2531,"&lt;&gt;"))</f>
        <v/>
      </c>
    </row>
    <row r="2532" ht="20" customHeight="1">
      <c r="B2532" s="93" t="n"/>
      <c r="C2532" s="94">
        <f>IF(B2532="","",WEEKNUM(B2532,21))</f>
        <v/>
      </c>
      <c r="D2532" s="95" t="n"/>
      <c r="E2532" s="86">
        <f>IF(D2532="","",IFERROR(INDEX(Eng_Item,MATCH(D2532,Eng_Label,0)),"not in list"))</f>
        <v/>
      </c>
      <c r="F2532" s="96" t="n"/>
      <c r="G2532" s="87">
        <f>IF(OR(P2532="",N(P2532)&lt;=1),"",INDEX($F$6:$F$3005,MATCH(D2532&amp;"|"&amp;(P2532-1),$O$6:$O$3005,0)))</f>
        <v/>
      </c>
      <c r="H2532" s="87">
        <f>IF(G2532="","",MAX(0,G2532-F2532))</f>
        <v/>
      </c>
      <c r="I2532" s="95" t="n"/>
      <c r="J2532" s="87">
        <f>IF(D2532="","",IFERROR(INDEX(Eng_PAR,MATCH(D2532,Eng_Label,0)),""))</f>
        <v/>
      </c>
      <c r="K2532" s="97">
        <f>IF(OR(F2532="",J2532=""),"",F2532-J2532)</f>
        <v/>
      </c>
      <c r="L2532" s="86">
        <f>IF(OR(F2532="",J2532="",N(J2532)=0),"",IF(F2532/J2532&lt;=cfg_Crit,"CRITICAL",IF(F2532/J2532&lt;=cfg_Low,"LOW","OK")))</f>
        <v/>
      </c>
      <c r="M2532" s="98">
        <f>IF(B2532="","",DATE(YEAR(B2532),MONTH(B2532),1))</f>
        <v/>
      </c>
      <c r="N2532" s="86">
        <f>IF(OR(B2532="",D2532=""),"","CNT-"&amp;TEXT(ROW()-5,"00000"))</f>
        <v/>
      </c>
      <c r="O2532" s="86">
        <f>IF(P2532="","",D2532&amp;"|"&amp;P2532)</f>
        <v/>
      </c>
      <c r="P2532" s="86">
        <f>IF(OR(D2532="",F2532=""),"",COUNTIFS($D$6:D2532,D2532,$F$6:F2532,"&lt;&gt;"))</f>
        <v/>
      </c>
    </row>
    <row r="2533" ht="20" customHeight="1">
      <c r="B2533" s="93" t="n"/>
      <c r="C2533" s="94">
        <f>IF(B2533="","",WEEKNUM(B2533,21))</f>
        <v/>
      </c>
      <c r="D2533" s="95" t="n"/>
      <c r="E2533" s="86">
        <f>IF(D2533="","",IFERROR(INDEX(Eng_Item,MATCH(D2533,Eng_Label,0)),"not in list"))</f>
        <v/>
      </c>
      <c r="F2533" s="96" t="n"/>
      <c r="G2533" s="87">
        <f>IF(OR(P2533="",N(P2533)&lt;=1),"",INDEX($F$6:$F$3005,MATCH(D2533&amp;"|"&amp;(P2533-1),$O$6:$O$3005,0)))</f>
        <v/>
      </c>
      <c r="H2533" s="87">
        <f>IF(G2533="","",MAX(0,G2533-F2533))</f>
        <v/>
      </c>
      <c r="I2533" s="95" t="n"/>
      <c r="J2533" s="87">
        <f>IF(D2533="","",IFERROR(INDEX(Eng_PAR,MATCH(D2533,Eng_Label,0)),""))</f>
        <v/>
      </c>
      <c r="K2533" s="97">
        <f>IF(OR(F2533="",J2533=""),"",F2533-J2533)</f>
        <v/>
      </c>
      <c r="L2533" s="86">
        <f>IF(OR(F2533="",J2533="",N(J2533)=0),"",IF(F2533/J2533&lt;=cfg_Crit,"CRITICAL",IF(F2533/J2533&lt;=cfg_Low,"LOW","OK")))</f>
        <v/>
      </c>
      <c r="M2533" s="98">
        <f>IF(B2533="","",DATE(YEAR(B2533),MONTH(B2533),1))</f>
        <v/>
      </c>
      <c r="N2533" s="86">
        <f>IF(OR(B2533="",D2533=""),"","CNT-"&amp;TEXT(ROW()-5,"00000"))</f>
        <v/>
      </c>
      <c r="O2533" s="86">
        <f>IF(P2533="","",D2533&amp;"|"&amp;P2533)</f>
        <v/>
      </c>
      <c r="P2533" s="86">
        <f>IF(OR(D2533="",F2533=""),"",COUNTIFS($D$6:D2533,D2533,$F$6:F2533,"&lt;&gt;"))</f>
        <v/>
      </c>
    </row>
    <row r="2534" ht="20" customHeight="1">
      <c r="B2534" s="93" t="n"/>
      <c r="C2534" s="94">
        <f>IF(B2534="","",WEEKNUM(B2534,21))</f>
        <v/>
      </c>
      <c r="D2534" s="95" t="n"/>
      <c r="E2534" s="86">
        <f>IF(D2534="","",IFERROR(INDEX(Eng_Item,MATCH(D2534,Eng_Label,0)),"not in list"))</f>
        <v/>
      </c>
      <c r="F2534" s="96" t="n"/>
      <c r="G2534" s="87">
        <f>IF(OR(P2534="",N(P2534)&lt;=1),"",INDEX($F$6:$F$3005,MATCH(D2534&amp;"|"&amp;(P2534-1),$O$6:$O$3005,0)))</f>
        <v/>
      </c>
      <c r="H2534" s="87">
        <f>IF(G2534="","",MAX(0,G2534-F2534))</f>
        <v/>
      </c>
      <c r="I2534" s="95" t="n"/>
      <c r="J2534" s="87">
        <f>IF(D2534="","",IFERROR(INDEX(Eng_PAR,MATCH(D2534,Eng_Label,0)),""))</f>
        <v/>
      </c>
      <c r="K2534" s="97">
        <f>IF(OR(F2534="",J2534=""),"",F2534-J2534)</f>
        <v/>
      </c>
      <c r="L2534" s="86">
        <f>IF(OR(F2534="",J2534="",N(J2534)=0),"",IF(F2534/J2534&lt;=cfg_Crit,"CRITICAL",IF(F2534/J2534&lt;=cfg_Low,"LOW","OK")))</f>
        <v/>
      </c>
      <c r="M2534" s="98">
        <f>IF(B2534="","",DATE(YEAR(B2534),MONTH(B2534),1))</f>
        <v/>
      </c>
      <c r="N2534" s="86">
        <f>IF(OR(B2534="",D2534=""),"","CNT-"&amp;TEXT(ROW()-5,"00000"))</f>
        <v/>
      </c>
      <c r="O2534" s="86">
        <f>IF(P2534="","",D2534&amp;"|"&amp;P2534)</f>
        <v/>
      </c>
      <c r="P2534" s="86">
        <f>IF(OR(D2534="",F2534=""),"",COUNTIFS($D$6:D2534,D2534,$F$6:F2534,"&lt;&gt;"))</f>
        <v/>
      </c>
    </row>
    <row r="2535" ht="20" customHeight="1">
      <c r="B2535" s="93" t="n"/>
      <c r="C2535" s="94">
        <f>IF(B2535="","",WEEKNUM(B2535,21))</f>
        <v/>
      </c>
      <c r="D2535" s="95" t="n"/>
      <c r="E2535" s="86">
        <f>IF(D2535="","",IFERROR(INDEX(Eng_Item,MATCH(D2535,Eng_Label,0)),"not in list"))</f>
        <v/>
      </c>
      <c r="F2535" s="96" t="n"/>
      <c r="G2535" s="87">
        <f>IF(OR(P2535="",N(P2535)&lt;=1),"",INDEX($F$6:$F$3005,MATCH(D2535&amp;"|"&amp;(P2535-1),$O$6:$O$3005,0)))</f>
        <v/>
      </c>
      <c r="H2535" s="87">
        <f>IF(G2535="","",MAX(0,G2535-F2535))</f>
        <v/>
      </c>
      <c r="I2535" s="95" t="n"/>
      <c r="J2535" s="87">
        <f>IF(D2535="","",IFERROR(INDEX(Eng_PAR,MATCH(D2535,Eng_Label,0)),""))</f>
        <v/>
      </c>
      <c r="K2535" s="97">
        <f>IF(OR(F2535="",J2535=""),"",F2535-J2535)</f>
        <v/>
      </c>
      <c r="L2535" s="86">
        <f>IF(OR(F2535="",J2535="",N(J2535)=0),"",IF(F2535/J2535&lt;=cfg_Crit,"CRITICAL",IF(F2535/J2535&lt;=cfg_Low,"LOW","OK")))</f>
        <v/>
      </c>
      <c r="M2535" s="98">
        <f>IF(B2535="","",DATE(YEAR(B2535),MONTH(B2535),1))</f>
        <v/>
      </c>
      <c r="N2535" s="86">
        <f>IF(OR(B2535="",D2535=""),"","CNT-"&amp;TEXT(ROW()-5,"00000"))</f>
        <v/>
      </c>
      <c r="O2535" s="86">
        <f>IF(P2535="","",D2535&amp;"|"&amp;P2535)</f>
        <v/>
      </c>
      <c r="P2535" s="86">
        <f>IF(OR(D2535="",F2535=""),"",COUNTIFS($D$6:D2535,D2535,$F$6:F2535,"&lt;&gt;"))</f>
        <v/>
      </c>
    </row>
    <row r="2536" ht="20" customHeight="1">
      <c r="B2536" s="93" t="n"/>
      <c r="C2536" s="94">
        <f>IF(B2536="","",WEEKNUM(B2536,21))</f>
        <v/>
      </c>
      <c r="D2536" s="95" t="n"/>
      <c r="E2536" s="86">
        <f>IF(D2536="","",IFERROR(INDEX(Eng_Item,MATCH(D2536,Eng_Label,0)),"not in list"))</f>
        <v/>
      </c>
      <c r="F2536" s="96" t="n"/>
      <c r="G2536" s="87">
        <f>IF(OR(P2536="",N(P2536)&lt;=1),"",INDEX($F$6:$F$3005,MATCH(D2536&amp;"|"&amp;(P2536-1),$O$6:$O$3005,0)))</f>
        <v/>
      </c>
      <c r="H2536" s="87">
        <f>IF(G2536="","",MAX(0,G2536-F2536))</f>
        <v/>
      </c>
      <c r="I2536" s="95" t="n"/>
      <c r="J2536" s="87">
        <f>IF(D2536="","",IFERROR(INDEX(Eng_PAR,MATCH(D2536,Eng_Label,0)),""))</f>
        <v/>
      </c>
      <c r="K2536" s="97">
        <f>IF(OR(F2536="",J2536=""),"",F2536-J2536)</f>
        <v/>
      </c>
      <c r="L2536" s="86">
        <f>IF(OR(F2536="",J2536="",N(J2536)=0),"",IF(F2536/J2536&lt;=cfg_Crit,"CRITICAL",IF(F2536/J2536&lt;=cfg_Low,"LOW","OK")))</f>
        <v/>
      </c>
      <c r="M2536" s="98">
        <f>IF(B2536="","",DATE(YEAR(B2536),MONTH(B2536),1))</f>
        <v/>
      </c>
      <c r="N2536" s="86">
        <f>IF(OR(B2536="",D2536=""),"","CNT-"&amp;TEXT(ROW()-5,"00000"))</f>
        <v/>
      </c>
      <c r="O2536" s="86">
        <f>IF(P2536="","",D2536&amp;"|"&amp;P2536)</f>
        <v/>
      </c>
      <c r="P2536" s="86">
        <f>IF(OR(D2536="",F2536=""),"",COUNTIFS($D$6:D2536,D2536,$F$6:F2536,"&lt;&gt;"))</f>
        <v/>
      </c>
    </row>
    <row r="2537" ht="20" customHeight="1">
      <c r="B2537" s="93" t="n"/>
      <c r="C2537" s="94">
        <f>IF(B2537="","",WEEKNUM(B2537,21))</f>
        <v/>
      </c>
      <c r="D2537" s="95" t="n"/>
      <c r="E2537" s="86">
        <f>IF(D2537="","",IFERROR(INDEX(Eng_Item,MATCH(D2537,Eng_Label,0)),"not in list"))</f>
        <v/>
      </c>
      <c r="F2537" s="96" t="n"/>
      <c r="G2537" s="87">
        <f>IF(OR(P2537="",N(P2537)&lt;=1),"",INDEX($F$6:$F$3005,MATCH(D2537&amp;"|"&amp;(P2537-1),$O$6:$O$3005,0)))</f>
        <v/>
      </c>
      <c r="H2537" s="87">
        <f>IF(G2537="","",MAX(0,G2537-F2537))</f>
        <v/>
      </c>
      <c r="I2537" s="95" t="n"/>
      <c r="J2537" s="87">
        <f>IF(D2537="","",IFERROR(INDEX(Eng_PAR,MATCH(D2537,Eng_Label,0)),""))</f>
        <v/>
      </c>
      <c r="K2537" s="97">
        <f>IF(OR(F2537="",J2537=""),"",F2537-J2537)</f>
        <v/>
      </c>
      <c r="L2537" s="86">
        <f>IF(OR(F2537="",J2537="",N(J2537)=0),"",IF(F2537/J2537&lt;=cfg_Crit,"CRITICAL",IF(F2537/J2537&lt;=cfg_Low,"LOW","OK")))</f>
        <v/>
      </c>
      <c r="M2537" s="98">
        <f>IF(B2537="","",DATE(YEAR(B2537),MONTH(B2537),1))</f>
        <v/>
      </c>
      <c r="N2537" s="86">
        <f>IF(OR(B2537="",D2537=""),"","CNT-"&amp;TEXT(ROW()-5,"00000"))</f>
        <v/>
      </c>
      <c r="O2537" s="86">
        <f>IF(P2537="","",D2537&amp;"|"&amp;P2537)</f>
        <v/>
      </c>
      <c r="P2537" s="86">
        <f>IF(OR(D2537="",F2537=""),"",COUNTIFS($D$6:D2537,D2537,$F$6:F2537,"&lt;&gt;"))</f>
        <v/>
      </c>
    </row>
    <row r="2538" ht="20" customHeight="1">
      <c r="B2538" s="93" t="n"/>
      <c r="C2538" s="94">
        <f>IF(B2538="","",WEEKNUM(B2538,21))</f>
        <v/>
      </c>
      <c r="D2538" s="95" t="n"/>
      <c r="E2538" s="86">
        <f>IF(D2538="","",IFERROR(INDEX(Eng_Item,MATCH(D2538,Eng_Label,0)),"not in list"))</f>
        <v/>
      </c>
      <c r="F2538" s="96" t="n"/>
      <c r="G2538" s="87">
        <f>IF(OR(P2538="",N(P2538)&lt;=1),"",INDEX($F$6:$F$3005,MATCH(D2538&amp;"|"&amp;(P2538-1),$O$6:$O$3005,0)))</f>
        <v/>
      </c>
      <c r="H2538" s="87">
        <f>IF(G2538="","",MAX(0,G2538-F2538))</f>
        <v/>
      </c>
      <c r="I2538" s="95" t="n"/>
      <c r="J2538" s="87">
        <f>IF(D2538="","",IFERROR(INDEX(Eng_PAR,MATCH(D2538,Eng_Label,0)),""))</f>
        <v/>
      </c>
      <c r="K2538" s="97">
        <f>IF(OR(F2538="",J2538=""),"",F2538-J2538)</f>
        <v/>
      </c>
      <c r="L2538" s="86">
        <f>IF(OR(F2538="",J2538="",N(J2538)=0),"",IF(F2538/J2538&lt;=cfg_Crit,"CRITICAL",IF(F2538/J2538&lt;=cfg_Low,"LOW","OK")))</f>
        <v/>
      </c>
      <c r="M2538" s="98">
        <f>IF(B2538="","",DATE(YEAR(B2538),MONTH(B2538),1))</f>
        <v/>
      </c>
      <c r="N2538" s="86">
        <f>IF(OR(B2538="",D2538=""),"","CNT-"&amp;TEXT(ROW()-5,"00000"))</f>
        <v/>
      </c>
      <c r="O2538" s="86">
        <f>IF(P2538="","",D2538&amp;"|"&amp;P2538)</f>
        <v/>
      </c>
      <c r="P2538" s="86">
        <f>IF(OR(D2538="",F2538=""),"",COUNTIFS($D$6:D2538,D2538,$F$6:F2538,"&lt;&gt;"))</f>
        <v/>
      </c>
    </row>
    <row r="2539" ht="20" customHeight="1">
      <c r="B2539" s="93" t="n"/>
      <c r="C2539" s="94">
        <f>IF(B2539="","",WEEKNUM(B2539,21))</f>
        <v/>
      </c>
      <c r="D2539" s="95" t="n"/>
      <c r="E2539" s="86">
        <f>IF(D2539="","",IFERROR(INDEX(Eng_Item,MATCH(D2539,Eng_Label,0)),"not in list"))</f>
        <v/>
      </c>
      <c r="F2539" s="96" t="n"/>
      <c r="G2539" s="87">
        <f>IF(OR(P2539="",N(P2539)&lt;=1),"",INDEX($F$6:$F$3005,MATCH(D2539&amp;"|"&amp;(P2539-1),$O$6:$O$3005,0)))</f>
        <v/>
      </c>
      <c r="H2539" s="87">
        <f>IF(G2539="","",MAX(0,G2539-F2539))</f>
        <v/>
      </c>
      <c r="I2539" s="95" t="n"/>
      <c r="J2539" s="87">
        <f>IF(D2539="","",IFERROR(INDEX(Eng_PAR,MATCH(D2539,Eng_Label,0)),""))</f>
        <v/>
      </c>
      <c r="K2539" s="97">
        <f>IF(OR(F2539="",J2539=""),"",F2539-J2539)</f>
        <v/>
      </c>
      <c r="L2539" s="86">
        <f>IF(OR(F2539="",J2539="",N(J2539)=0),"",IF(F2539/J2539&lt;=cfg_Crit,"CRITICAL",IF(F2539/J2539&lt;=cfg_Low,"LOW","OK")))</f>
        <v/>
      </c>
      <c r="M2539" s="98">
        <f>IF(B2539="","",DATE(YEAR(B2539),MONTH(B2539),1))</f>
        <v/>
      </c>
      <c r="N2539" s="86">
        <f>IF(OR(B2539="",D2539=""),"","CNT-"&amp;TEXT(ROW()-5,"00000"))</f>
        <v/>
      </c>
      <c r="O2539" s="86">
        <f>IF(P2539="","",D2539&amp;"|"&amp;P2539)</f>
        <v/>
      </c>
      <c r="P2539" s="86">
        <f>IF(OR(D2539="",F2539=""),"",COUNTIFS($D$6:D2539,D2539,$F$6:F2539,"&lt;&gt;"))</f>
        <v/>
      </c>
    </row>
    <row r="2540" ht="20" customHeight="1">
      <c r="B2540" s="93" t="n"/>
      <c r="C2540" s="94">
        <f>IF(B2540="","",WEEKNUM(B2540,21))</f>
        <v/>
      </c>
      <c r="D2540" s="95" t="n"/>
      <c r="E2540" s="86">
        <f>IF(D2540="","",IFERROR(INDEX(Eng_Item,MATCH(D2540,Eng_Label,0)),"not in list"))</f>
        <v/>
      </c>
      <c r="F2540" s="96" t="n"/>
      <c r="G2540" s="87">
        <f>IF(OR(P2540="",N(P2540)&lt;=1),"",INDEX($F$6:$F$3005,MATCH(D2540&amp;"|"&amp;(P2540-1),$O$6:$O$3005,0)))</f>
        <v/>
      </c>
      <c r="H2540" s="87">
        <f>IF(G2540="","",MAX(0,G2540-F2540))</f>
        <v/>
      </c>
      <c r="I2540" s="95" t="n"/>
      <c r="J2540" s="87">
        <f>IF(D2540="","",IFERROR(INDEX(Eng_PAR,MATCH(D2540,Eng_Label,0)),""))</f>
        <v/>
      </c>
      <c r="K2540" s="97">
        <f>IF(OR(F2540="",J2540=""),"",F2540-J2540)</f>
        <v/>
      </c>
      <c r="L2540" s="86">
        <f>IF(OR(F2540="",J2540="",N(J2540)=0),"",IF(F2540/J2540&lt;=cfg_Crit,"CRITICAL",IF(F2540/J2540&lt;=cfg_Low,"LOW","OK")))</f>
        <v/>
      </c>
      <c r="M2540" s="98">
        <f>IF(B2540="","",DATE(YEAR(B2540),MONTH(B2540),1))</f>
        <v/>
      </c>
      <c r="N2540" s="86">
        <f>IF(OR(B2540="",D2540=""),"","CNT-"&amp;TEXT(ROW()-5,"00000"))</f>
        <v/>
      </c>
      <c r="O2540" s="86">
        <f>IF(P2540="","",D2540&amp;"|"&amp;P2540)</f>
        <v/>
      </c>
      <c r="P2540" s="86">
        <f>IF(OR(D2540="",F2540=""),"",COUNTIFS($D$6:D2540,D2540,$F$6:F2540,"&lt;&gt;"))</f>
        <v/>
      </c>
    </row>
    <row r="2541" ht="20" customHeight="1">
      <c r="B2541" s="93" t="n"/>
      <c r="C2541" s="94">
        <f>IF(B2541="","",WEEKNUM(B2541,21))</f>
        <v/>
      </c>
      <c r="D2541" s="95" t="n"/>
      <c r="E2541" s="86">
        <f>IF(D2541="","",IFERROR(INDEX(Eng_Item,MATCH(D2541,Eng_Label,0)),"not in list"))</f>
        <v/>
      </c>
      <c r="F2541" s="96" t="n"/>
      <c r="G2541" s="87">
        <f>IF(OR(P2541="",N(P2541)&lt;=1),"",INDEX($F$6:$F$3005,MATCH(D2541&amp;"|"&amp;(P2541-1),$O$6:$O$3005,0)))</f>
        <v/>
      </c>
      <c r="H2541" s="87">
        <f>IF(G2541="","",MAX(0,G2541-F2541))</f>
        <v/>
      </c>
      <c r="I2541" s="95" t="n"/>
      <c r="J2541" s="87">
        <f>IF(D2541="","",IFERROR(INDEX(Eng_PAR,MATCH(D2541,Eng_Label,0)),""))</f>
        <v/>
      </c>
      <c r="K2541" s="97">
        <f>IF(OR(F2541="",J2541=""),"",F2541-J2541)</f>
        <v/>
      </c>
      <c r="L2541" s="86">
        <f>IF(OR(F2541="",J2541="",N(J2541)=0),"",IF(F2541/J2541&lt;=cfg_Crit,"CRITICAL",IF(F2541/J2541&lt;=cfg_Low,"LOW","OK")))</f>
        <v/>
      </c>
      <c r="M2541" s="98">
        <f>IF(B2541="","",DATE(YEAR(B2541),MONTH(B2541),1))</f>
        <v/>
      </c>
      <c r="N2541" s="86">
        <f>IF(OR(B2541="",D2541=""),"","CNT-"&amp;TEXT(ROW()-5,"00000"))</f>
        <v/>
      </c>
      <c r="O2541" s="86">
        <f>IF(P2541="","",D2541&amp;"|"&amp;P2541)</f>
        <v/>
      </c>
      <c r="P2541" s="86">
        <f>IF(OR(D2541="",F2541=""),"",COUNTIFS($D$6:D2541,D2541,$F$6:F2541,"&lt;&gt;"))</f>
        <v/>
      </c>
    </row>
    <row r="2542" ht="20" customHeight="1">
      <c r="B2542" s="93" t="n"/>
      <c r="C2542" s="94">
        <f>IF(B2542="","",WEEKNUM(B2542,21))</f>
        <v/>
      </c>
      <c r="D2542" s="95" t="n"/>
      <c r="E2542" s="86">
        <f>IF(D2542="","",IFERROR(INDEX(Eng_Item,MATCH(D2542,Eng_Label,0)),"not in list"))</f>
        <v/>
      </c>
      <c r="F2542" s="96" t="n"/>
      <c r="G2542" s="87">
        <f>IF(OR(P2542="",N(P2542)&lt;=1),"",INDEX($F$6:$F$3005,MATCH(D2542&amp;"|"&amp;(P2542-1),$O$6:$O$3005,0)))</f>
        <v/>
      </c>
      <c r="H2542" s="87">
        <f>IF(G2542="","",MAX(0,G2542-F2542))</f>
        <v/>
      </c>
      <c r="I2542" s="95" t="n"/>
      <c r="J2542" s="87">
        <f>IF(D2542="","",IFERROR(INDEX(Eng_PAR,MATCH(D2542,Eng_Label,0)),""))</f>
        <v/>
      </c>
      <c r="K2542" s="97">
        <f>IF(OR(F2542="",J2542=""),"",F2542-J2542)</f>
        <v/>
      </c>
      <c r="L2542" s="86">
        <f>IF(OR(F2542="",J2542="",N(J2542)=0),"",IF(F2542/J2542&lt;=cfg_Crit,"CRITICAL",IF(F2542/J2542&lt;=cfg_Low,"LOW","OK")))</f>
        <v/>
      </c>
      <c r="M2542" s="98">
        <f>IF(B2542="","",DATE(YEAR(B2542),MONTH(B2542),1))</f>
        <v/>
      </c>
      <c r="N2542" s="86">
        <f>IF(OR(B2542="",D2542=""),"","CNT-"&amp;TEXT(ROW()-5,"00000"))</f>
        <v/>
      </c>
      <c r="O2542" s="86">
        <f>IF(P2542="","",D2542&amp;"|"&amp;P2542)</f>
        <v/>
      </c>
      <c r="P2542" s="86">
        <f>IF(OR(D2542="",F2542=""),"",COUNTIFS($D$6:D2542,D2542,$F$6:F2542,"&lt;&gt;"))</f>
        <v/>
      </c>
    </row>
    <row r="2543" ht="20" customHeight="1">
      <c r="B2543" s="93" t="n"/>
      <c r="C2543" s="94">
        <f>IF(B2543="","",WEEKNUM(B2543,21))</f>
        <v/>
      </c>
      <c r="D2543" s="95" t="n"/>
      <c r="E2543" s="86">
        <f>IF(D2543="","",IFERROR(INDEX(Eng_Item,MATCH(D2543,Eng_Label,0)),"not in list"))</f>
        <v/>
      </c>
      <c r="F2543" s="96" t="n"/>
      <c r="G2543" s="87">
        <f>IF(OR(P2543="",N(P2543)&lt;=1),"",INDEX($F$6:$F$3005,MATCH(D2543&amp;"|"&amp;(P2543-1),$O$6:$O$3005,0)))</f>
        <v/>
      </c>
      <c r="H2543" s="87">
        <f>IF(G2543="","",MAX(0,G2543-F2543))</f>
        <v/>
      </c>
      <c r="I2543" s="95" t="n"/>
      <c r="J2543" s="87">
        <f>IF(D2543="","",IFERROR(INDEX(Eng_PAR,MATCH(D2543,Eng_Label,0)),""))</f>
        <v/>
      </c>
      <c r="K2543" s="97">
        <f>IF(OR(F2543="",J2543=""),"",F2543-J2543)</f>
        <v/>
      </c>
      <c r="L2543" s="86">
        <f>IF(OR(F2543="",J2543="",N(J2543)=0),"",IF(F2543/J2543&lt;=cfg_Crit,"CRITICAL",IF(F2543/J2543&lt;=cfg_Low,"LOW","OK")))</f>
        <v/>
      </c>
      <c r="M2543" s="98">
        <f>IF(B2543="","",DATE(YEAR(B2543),MONTH(B2543),1))</f>
        <v/>
      </c>
      <c r="N2543" s="86">
        <f>IF(OR(B2543="",D2543=""),"","CNT-"&amp;TEXT(ROW()-5,"00000"))</f>
        <v/>
      </c>
      <c r="O2543" s="86">
        <f>IF(P2543="","",D2543&amp;"|"&amp;P2543)</f>
        <v/>
      </c>
      <c r="P2543" s="86">
        <f>IF(OR(D2543="",F2543=""),"",COUNTIFS($D$6:D2543,D2543,$F$6:F2543,"&lt;&gt;"))</f>
        <v/>
      </c>
    </row>
    <row r="2544" ht="20" customHeight="1">
      <c r="B2544" s="93" t="n"/>
      <c r="C2544" s="94">
        <f>IF(B2544="","",WEEKNUM(B2544,21))</f>
        <v/>
      </c>
      <c r="D2544" s="95" t="n"/>
      <c r="E2544" s="86">
        <f>IF(D2544="","",IFERROR(INDEX(Eng_Item,MATCH(D2544,Eng_Label,0)),"not in list"))</f>
        <v/>
      </c>
      <c r="F2544" s="96" t="n"/>
      <c r="G2544" s="87">
        <f>IF(OR(P2544="",N(P2544)&lt;=1),"",INDEX($F$6:$F$3005,MATCH(D2544&amp;"|"&amp;(P2544-1),$O$6:$O$3005,0)))</f>
        <v/>
      </c>
      <c r="H2544" s="87">
        <f>IF(G2544="","",MAX(0,G2544-F2544))</f>
        <v/>
      </c>
      <c r="I2544" s="95" t="n"/>
      <c r="J2544" s="87">
        <f>IF(D2544="","",IFERROR(INDEX(Eng_PAR,MATCH(D2544,Eng_Label,0)),""))</f>
        <v/>
      </c>
      <c r="K2544" s="97">
        <f>IF(OR(F2544="",J2544=""),"",F2544-J2544)</f>
        <v/>
      </c>
      <c r="L2544" s="86">
        <f>IF(OR(F2544="",J2544="",N(J2544)=0),"",IF(F2544/J2544&lt;=cfg_Crit,"CRITICAL",IF(F2544/J2544&lt;=cfg_Low,"LOW","OK")))</f>
        <v/>
      </c>
      <c r="M2544" s="98">
        <f>IF(B2544="","",DATE(YEAR(B2544),MONTH(B2544),1))</f>
        <v/>
      </c>
      <c r="N2544" s="86">
        <f>IF(OR(B2544="",D2544=""),"","CNT-"&amp;TEXT(ROW()-5,"00000"))</f>
        <v/>
      </c>
      <c r="O2544" s="86">
        <f>IF(P2544="","",D2544&amp;"|"&amp;P2544)</f>
        <v/>
      </c>
      <c r="P2544" s="86">
        <f>IF(OR(D2544="",F2544=""),"",COUNTIFS($D$6:D2544,D2544,$F$6:F2544,"&lt;&gt;"))</f>
        <v/>
      </c>
    </row>
    <row r="2545" ht="20" customHeight="1">
      <c r="B2545" s="93" t="n"/>
      <c r="C2545" s="94">
        <f>IF(B2545="","",WEEKNUM(B2545,21))</f>
        <v/>
      </c>
      <c r="D2545" s="95" t="n"/>
      <c r="E2545" s="86">
        <f>IF(D2545="","",IFERROR(INDEX(Eng_Item,MATCH(D2545,Eng_Label,0)),"not in list"))</f>
        <v/>
      </c>
      <c r="F2545" s="96" t="n"/>
      <c r="G2545" s="87">
        <f>IF(OR(P2545="",N(P2545)&lt;=1),"",INDEX($F$6:$F$3005,MATCH(D2545&amp;"|"&amp;(P2545-1),$O$6:$O$3005,0)))</f>
        <v/>
      </c>
      <c r="H2545" s="87">
        <f>IF(G2545="","",MAX(0,G2545-F2545))</f>
        <v/>
      </c>
      <c r="I2545" s="95" t="n"/>
      <c r="J2545" s="87">
        <f>IF(D2545="","",IFERROR(INDEX(Eng_PAR,MATCH(D2545,Eng_Label,0)),""))</f>
        <v/>
      </c>
      <c r="K2545" s="97">
        <f>IF(OR(F2545="",J2545=""),"",F2545-J2545)</f>
        <v/>
      </c>
      <c r="L2545" s="86">
        <f>IF(OR(F2545="",J2545="",N(J2545)=0),"",IF(F2545/J2545&lt;=cfg_Crit,"CRITICAL",IF(F2545/J2545&lt;=cfg_Low,"LOW","OK")))</f>
        <v/>
      </c>
      <c r="M2545" s="98">
        <f>IF(B2545="","",DATE(YEAR(B2545),MONTH(B2545),1))</f>
        <v/>
      </c>
      <c r="N2545" s="86">
        <f>IF(OR(B2545="",D2545=""),"","CNT-"&amp;TEXT(ROW()-5,"00000"))</f>
        <v/>
      </c>
      <c r="O2545" s="86">
        <f>IF(P2545="","",D2545&amp;"|"&amp;P2545)</f>
        <v/>
      </c>
      <c r="P2545" s="86">
        <f>IF(OR(D2545="",F2545=""),"",COUNTIFS($D$6:D2545,D2545,$F$6:F2545,"&lt;&gt;"))</f>
        <v/>
      </c>
    </row>
    <row r="2546" ht="20" customHeight="1">
      <c r="B2546" s="93" t="n"/>
      <c r="C2546" s="94">
        <f>IF(B2546="","",WEEKNUM(B2546,21))</f>
        <v/>
      </c>
      <c r="D2546" s="95" t="n"/>
      <c r="E2546" s="86">
        <f>IF(D2546="","",IFERROR(INDEX(Eng_Item,MATCH(D2546,Eng_Label,0)),"not in list"))</f>
        <v/>
      </c>
      <c r="F2546" s="96" t="n"/>
      <c r="G2546" s="87">
        <f>IF(OR(P2546="",N(P2546)&lt;=1),"",INDEX($F$6:$F$3005,MATCH(D2546&amp;"|"&amp;(P2546-1),$O$6:$O$3005,0)))</f>
        <v/>
      </c>
      <c r="H2546" s="87">
        <f>IF(G2546="","",MAX(0,G2546-F2546))</f>
        <v/>
      </c>
      <c r="I2546" s="95" t="n"/>
      <c r="J2546" s="87">
        <f>IF(D2546="","",IFERROR(INDEX(Eng_PAR,MATCH(D2546,Eng_Label,0)),""))</f>
        <v/>
      </c>
      <c r="K2546" s="97">
        <f>IF(OR(F2546="",J2546=""),"",F2546-J2546)</f>
        <v/>
      </c>
      <c r="L2546" s="86">
        <f>IF(OR(F2546="",J2546="",N(J2546)=0),"",IF(F2546/J2546&lt;=cfg_Crit,"CRITICAL",IF(F2546/J2546&lt;=cfg_Low,"LOW","OK")))</f>
        <v/>
      </c>
      <c r="M2546" s="98">
        <f>IF(B2546="","",DATE(YEAR(B2546),MONTH(B2546),1))</f>
        <v/>
      </c>
      <c r="N2546" s="86">
        <f>IF(OR(B2546="",D2546=""),"","CNT-"&amp;TEXT(ROW()-5,"00000"))</f>
        <v/>
      </c>
      <c r="O2546" s="86">
        <f>IF(P2546="","",D2546&amp;"|"&amp;P2546)</f>
        <v/>
      </c>
      <c r="P2546" s="86">
        <f>IF(OR(D2546="",F2546=""),"",COUNTIFS($D$6:D2546,D2546,$F$6:F2546,"&lt;&gt;"))</f>
        <v/>
      </c>
    </row>
    <row r="2547" ht="20" customHeight="1">
      <c r="B2547" s="93" t="n"/>
      <c r="C2547" s="94">
        <f>IF(B2547="","",WEEKNUM(B2547,21))</f>
        <v/>
      </c>
      <c r="D2547" s="95" t="n"/>
      <c r="E2547" s="86">
        <f>IF(D2547="","",IFERROR(INDEX(Eng_Item,MATCH(D2547,Eng_Label,0)),"not in list"))</f>
        <v/>
      </c>
      <c r="F2547" s="96" t="n"/>
      <c r="G2547" s="87">
        <f>IF(OR(P2547="",N(P2547)&lt;=1),"",INDEX($F$6:$F$3005,MATCH(D2547&amp;"|"&amp;(P2547-1),$O$6:$O$3005,0)))</f>
        <v/>
      </c>
      <c r="H2547" s="87">
        <f>IF(G2547="","",MAX(0,G2547-F2547))</f>
        <v/>
      </c>
      <c r="I2547" s="95" t="n"/>
      <c r="J2547" s="87">
        <f>IF(D2547="","",IFERROR(INDEX(Eng_PAR,MATCH(D2547,Eng_Label,0)),""))</f>
        <v/>
      </c>
      <c r="K2547" s="97">
        <f>IF(OR(F2547="",J2547=""),"",F2547-J2547)</f>
        <v/>
      </c>
      <c r="L2547" s="86">
        <f>IF(OR(F2547="",J2547="",N(J2547)=0),"",IF(F2547/J2547&lt;=cfg_Crit,"CRITICAL",IF(F2547/J2547&lt;=cfg_Low,"LOW","OK")))</f>
        <v/>
      </c>
      <c r="M2547" s="98">
        <f>IF(B2547="","",DATE(YEAR(B2547),MONTH(B2547),1))</f>
        <v/>
      </c>
      <c r="N2547" s="86">
        <f>IF(OR(B2547="",D2547=""),"","CNT-"&amp;TEXT(ROW()-5,"00000"))</f>
        <v/>
      </c>
      <c r="O2547" s="86">
        <f>IF(P2547="","",D2547&amp;"|"&amp;P2547)</f>
        <v/>
      </c>
      <c r="P2547" s="86">
        <f>IF(OR(D2547="",F2547=""),"",COUNTIFS($D$6:D2547,D2547,$F$6:F2547,"&lt;&gt;"))</f>
        <v/>
      </c>
    </row>
    <row r="2548" ht="20" customHeight="1">
      <c r="B2548" s="93" t="n"/>
      <c r="C2548" s="94">
        <f>IF(B2548="","",WEEKNUM(B2548,21))</f>
        <v/>
      </c>
      <c r="D2548" s="95" t="n"/>
      <c r="E2548" s="86">
        <f>IF(D2548="","",IFERROR(INDEX(Eng_Item,MATCH(D2548,Eng_Label,0)),"not in list"))</f>
        <v/>
      </c>
      <c r="F2548" s="96" t="n"/>
      <c r="G2548" s="87">
        <f>IF(OR(P2548="",N(P2548)&lt;=1),"",INDEX($F$6:$F$3005,MATCH(D2548&amp;"|"&amp;(P2548-1),$O$6:$O$3005,0)))</f>
        <v/>
      </c>
      <c r="H2548" s="87">
        <f>IF(G2548="","",MAX(0,G2548-F2548))</f>
        <v/>
      </c>
      <c r="I2548" s="95" t="n"/>
      <c r="J2548" s="87">
        <f>IF(D2548="","",IFERROR(INDEX(Eng_PAR,MATCH(D2548,Eng_Label,0)),""))</f>
        <v/>
      </c>
      <c r="K2548" s="97">
        <f>IF(OR(F2548="",J2548=""),"",F2548-J2548)</f>
        <v/>
      </c>
      <c r="L2548" s="86">
        <f>IF(OR(F2548="",J2548="",N(J2548)=0),"",IF(F2548/J2548&lt;=cfg_Crit,"CRITICAL",IF(F2548/J2548&lt;=cfg_Low,"LOW","OK")))</f>
        <v/>
      </c>
      <c r="M2548" s="98">
        <f>IF(B2548="","",DATE(YEAR(B2548),MONTH(B2548),1))</f>
        <v/>
      </c>
      <c r="N2548" s="86">
        <f>IF(OR(B2548="",D2548=""),"","CNT-"&amp;TEXT(ROW()-5,"00000"))</f>
        <v/>
      </c>
      <c r="O2548" s="86">
        <f>IF(P2548="","",D2548&amp;"|"&amp;P2548)</f>
        <v/>
      </c>
      <c r="P2548" s="86">
        <f>IF(OR(D2548="",F2548=""),"",COUNTIFS($D$6:D2548,D2548,$F$6:F2548,"&lt;&gt;"))</f>
        <v/>
      </c>
    </row>
    <row r="2549" ht="20" customHeight="1">
      <c r="B2549" s="93" t="n"/>
      <c r="C2549" s="94">
        <f>IF(B2549="","",WEEKNUM(B2549,21))</f>
        <v/>
      </c>
      <c r="D2549" s="95" t="n"/>
      <c r="E2549" s="86">
        <f>IF(D2549="","",IFERROR(INDEX(Eng_Item,MATCH(D2549,Eng_Label,0)),"not in list"))</f>
        <v/>
      </c>
      <c r="F2549" s="96" t="n"/>
      <c r="G2549" s="87">
        <f>IF(OR(P2549="",N(P2549)&lt;=1),"",INDEX($F$6:$F$3005,MATCH(D2549&amp;"|"&amp;(P2549-1),$O$6:$O$3005,0)))</f>
        <v/>
      </c>
      <c r="H2549" s="87">
        <f>IF(G2549="","",MAX(0,G2549-F2549))</f>
        <v/>
      </c>
      <c r="I2549" s="95" t="n"/>
      <c r="J2549" s="87">
        <f>IF(D2549="","",IFERROR(INDEX(Eng_PAR,MATCH(D2549,Eng_Label,0)),""))</f>
        <v/>
      </c>
      <c r="K2549" s="97">
        <f>IF(OR(F2549="",J2549=""),"",F2549-J2549)</f>
        <v/>
      </c>
      <c r="L2549" s="86">
        <f>IF(OR(F2549="",J2549="",N(J2549)=0),"",IF(F2549/J2549&lt;=cfg_Crit,"CRITICAL",IF(F2549/J2549&lt;=cfg_Low,"LOW","OK")))</f>
        <v/>
      </c>
      <c r="M2549" s="98">
        <f>IF(B2549="","",DATE(YEAR(B2549),MONTH(B2549),1))</f>
        <v/>
      </c>
      <c r="N2549" s="86">
        <f>IF(OR(B2549="",D2549=""),"","CNT-"&amp;TEXT(ROW()-5,"00000"))</f>
        <v/>
      </c>
      <c r="O2549" s="86">
        <f>IF(P2549="","",D2549&amp;"|"&amp;P2549)</f>
        <v/>
      </c>
      <c r="P2549" s="86">
        <f>IF(OR(D2549="",F2549=""),"",COUNTIFS($D$6:D2549,D2549,$F$6:F2549,"&lt;&gt;"))</f>
        <v/>
      </c>
    </row>
    <row r="2550" ht="20" customHeight="1">
      <c r="B2550" s="93" t="n"/>
      <c r="C2550" s="94">
        <f>IF(B2550="","",WEEKNUM(B2550,21))</f>
        <v/>
      </c>
      <c r="D2550" s="95" t="n"/>
      <c r="E2550" s="86">
        <f>IF(D2550="","",IFERROR(INDEX(Eng_Item,MATCH(D2550,Eng_Label,0)),"not in list"))</f>
        <v/>
      </c>
      <c r="F2550" s="96" t="n"/>
      <c r="G2550" s="87">
        <f>IF(OR(P2550="",N(P2550)&lt;=1),"",INDEX($F$6:$F$3005,MATCH(D2550&amp;"|"&amp;(P2550-1),$O$6:$O$3005,0)))</f>
        <v/>
      </c>
      <c r="H2550" s="87">
        <f>IF(G2550="","",MAX(0,G2550-F2550))</f>
        <v/>
      </c>
      <c r="I2550" s="95" t="n"/>
      <c r="J2550" s="87">
        <f>IF(D2550="","",IFERROR(INDEX(Eng_PAR,MATCH(D2550,Eng_Label,0)),""))</f>
        <v/>
      </c>
      <c r="K2550" s="97">
        <f>IF(OR(F2550="",J2550=""),"",F2550-J2550)</f>
        <v/>
      </c>
      <c r="L2550" s="86">
        <f>IF(OR(F2550="",J2550="",N(J2550)=0),"",IF(F2550/J2550&lt;=cfg_Crit,"CRITICAL",IF(F2550/J2550&lt;=cfg_Low,"LOW","OK")))</f>
        <v/>
      </c>
      <c r="M2550" s="98">
        <f>IF(B2550="","",DATE(YEAR(B2550),MONTH(B2550),1))</f>
        <v/>
      </c>
      <c r="N2550" s="86">
        <f>IF(OR(B2550="",D2550=""),"","CNT-"&amp;TEXT(ROW()-5,"00000"))</f>
        <v/>
      </c>
      <c r="O2550" s="86">
        <f>IF(P2550="","",D2550&amp;"|"&amp;P2550)</f>
        <v/>
      </c>
      <c r="P2550" s="86">
        <f>IF(OR(D2550="",F2550=""),"",COUNTIFS($D$6:D2550,D2550,$F$6:F2550,"&lt;&gt;"))</f>
        <v/>
      </c>
    </row>
    <row r="2551" ht="20" customHeight="1">
      <c r="B2551" s="93" t="n"/>
      <c r="C2551" s="94">
        <f>IF(B2551="","",WEEKNUM(B2551,21))</f>
        <v/>
      </c>
      <c r="D2551" s="95" t="n"/>
      <c r="E2551" s="86">
        <f>IF(D2551="","",IFERROR(INDEX(Eng_Item,MATCH(D2551,Eng_Label,0)),"not in list"))</f>
        <v/>
      </c>
      <c r="F2551" s="96" t="n"/>
      <c r="G2551" s="87">
        <f>IF(OR(P2551="",N(P2551)&lt;=1),"",INDEX($F$6:$F$3005,MATCH(D2551&amp;"|"&amp;(P2551-1),$O$6:$O$3005,0)))</f>
        <v/>
      </c>
      <c r="H2551" s="87">
        <f>IF(G2551="","",MAX(0,G2551-F2551))</f>
        <v/>
      </c>
      <c r="I2551" s="95" t="n"/>
      <c r="J2551" s="87">
        <f>IF(D2551="","",IFERROR(INDEX(Eng_PAR,MATCH(D2551,Eng_Label,0)),""))</f>
        <v/>
      </c>
      <c r="K2551" s="97">
        <f>IF(OR(F2551="",J2551=""),"",F2551-J2551)</f>
        <v/>
      </c>
      <c r="L2551" s="86">
        <f>IF(OR(F2551="",J2551="",N(J2551)=0),"",IF(F2551/J2551&lt;=cfg_Crit,"CRITICAL",IF(F2551/J2551&lt;=cfg_Low,"LOW","OK")))</f>
        <v/>
      </c>
      <c r="M2551" s="98">
        <f>IF(B2551="","",DATE(YEAR(B2551),MONTH(B2551),1))</f>
        <v/>
      </c>
      <c r="N2551" s="86">
        <f>IF(OR(B2551="",D2551=""),"","CNT-"&amp;TEXT(ROW()-5,"00000"))</f>
        <v/>
      </c>
      <c r="O2551" s="86">
        <f>IF(P2551="","",D2551&amp;"|"&amp;P2551)</f>
        <v/>
      </c>
      <c r="P2551" s="86">
        <f>IF(OR(D2551="",F2551=""),"",COUNTIFS($D$6:D2551,D2551,$F$6:F2551,"&lt;&gt;"))</f>
        <v/>
      </c>
    </row>
    <row r="2552" ht="20" customHeight="1">
      <c r="B2552" s="93" t="n"/>
      <c r="C2552" s="94">
        <f>IF(B2552="","",WEEKNUM(B2552,21))</f>
        <v/>
      </c>
      <c r="D2552" s="95" t="n"/>
      <c r="E2552" s="86">
        <f>IF(D2552="","",IFERROR(INDEX(Eng_Item,MATCH(D2552,Eng_Label,0)),"not in list"))</f>
        <v/>
      </c>
      <c r="F2552" s="96" t="n"/>
      <c r="G2552" s="87">
        <f>IF(OR(P2552="",N(P2552)&lt;=1),"",INDEX($F$6:$F$3005,MATCH(D2552&amp;"|"&amp;(P2552-1),$O$6:$O$3005,0)))</f>
        <v/>
      </c>
      <c r="H2552" s="87">
        <f>IF(G2552="","",MAX(0,G2552-F2552))</f>
        <v/>
      </c>
      <c r="I2552" s="95" t="n"/>
      <c r="J2552" s="87">
        <f>IF(D2552="","",IFERROR(INDEX(Eng_PAR,MATCH(D2552,Eng_Label,0)),""))</f>
        <v/>
      </c>
      <c r="K2552" s="97">
        <f>IF(OR(F2552="",J2552=""),"",F2552-J2552)</f>
        <v/>
      </c>
      <c r="L2552" s="86">
        <f>IF(OR(F2552="",J2552="",N(J2552)=0),"",IF(F2552/J2552&lt;=cfg_Crit,"CRITICAL",IF(F2552/J2552&lt;=cfg_Low,"LOW","OK")))</f>
        <v/>
      </c>
      <c r="M2552" s="98">
        <f>IF(B2552="","",DATE(YEAR(B2552),MONTH(B2552),1))</f>
        <v/>
      </c>
      <c r="N2552" s="86">
        <f>IF(OR(B2552="",D2552=""),"","CNT-"&amp;TEXT(ROW()-5,"00000"))</f>
        <v/>
      </c>
      <c r="O2552" s="86">
        <f>IF(P2552="","",D2552&amp;"|"&amp;P2552)</f>
        <v/>
      </c>
      <c r="P2552" s="86">
        <f>IF(OR(D2552="",F2552=""),"",COUNTIFS($D$6:D2552,D2552,$F$6:F2552,"&lt;&gt;"))</f>
        <v/>
      </c>
    </row>
    <row r="2553" ht="20" customHeight="1">
      <c r="B2553" s="93" t="n"/>
      <c r="C2553" s="94">
        <f>IF(B2553="","",WEEKNUM(B2553,21))</f>
        <v/>
      </c>
      <c r="D2553" s="95" t="n"/>
      <c r="E2553" s="86">
        <f>IF(D2553="","",IFERROR(INDEX(Eng_Item,MATCH(D2553,Eng_Label,0)),"not in list"))</f>
        <v/>
      </c>
      <c r="F2553" s="96" t="n"/>
      <c r="G2553" s="87">
        <f>IF(OR(P2553="",N(P2553)&lt;=1),"",INDEX($F$6:$F$3005,MATCH(D2553&amp;"|"&amp;(P2553-1),$O$6:$O$3005,0)))</f>
        <v/>
      </c>
      <c r="H2553" s="87">
        <f>IF(G2553="","",MAX(0,G2553-F2553))</f>
        <v/>
      </c>
      <c r="I2553" s="95" t="n"/>
      <c r="J2553" s="87">
        <f>IF(D2553="","",IFERROR(INDEX(Eng_PAR,MATCH(D2553,Eng_Label,0)),""))</f>
        <v/>
      </c>
      <c r="K2553" s="97">
        <f>IF(OR(F2553="",J2553=""),"",F2553-J2553)</f>
        <v/>
      </c>
      <c r="L2553" s="86">
        <f>IF(OR(F2553="",J2553="",N(J2553)=0),"",IF(F2553/J2553&lt;=cfg_Crit,"CRITICAL",IF(F2553/J2553&lt;=cfg_Low,"LOW","OK")))</f>
        <v/>
      </c>
      <c r="M2553" s="98">
        <f>IF(B2553="","",DATE(YEAR(B2553),MONTH(B2553),1))</f>
        <v/>
      </c>
      <c r="N2553" s="86">
        <f>IF(OR(B2553="",D2553=""),"","CNT-"&amp;TEXT(ROW()-5,"00000"))</f>
        <v/>
      </c>
      <c r="O2553" s="86">
        <f>IF(P2553="","",D2553&amp;"|"&amp;P2553)</f>
        <v/>
      </c>
      <c r="P2553" s="86">
        <f>IF(OR(D2553="",F2553=""),"",COUNTIFS($D$6:D2553,D2553,$F$6:F2553,"&lt;&gt;"))</f>
        <v/>
      </c>
    </row>
    <row r="2554" ht="20" customHeight="1">
      <c r="B2554" s="93" t="n"/>
      <c r="C2554" s="94">
        <f>IF(B2554="","",WEEKNUM(B2554,21))</f>
        <v/>
      </c>
      <c r="D2554" s="95" t="n"/>
      <c r="E2554" s="86">
        <f>IF(D2554="","",IFERROR(INDEX(Eng_Item,MATCH(D2554,Eng_Label,0)),"not in list"))</f>
        <v/>
      </c>
      <c r="F2554" s="96" t="n"/>
      <c r="G2554" s="87">
        <f>IF(OR(P2554="",N(P2554)&lt;=1),"",INDEX($F$6:$F$3005,MATCH(D2554&amp;"|"&amp;(P2554-1),$O$6:$O$3005,0)))</f>
        <v/>
      </c>
      <c r="H2554" s="87">
        <f>IF(G2554="","",MAX(0,G2554-F2554))</f>
        <v/>
      </c>
      <c r="I2554" s="95" t="n"/>
      <c r="J2554" s="87">
        <f>IF(D2554="","",IFERROR(INDEX(Eng_PAR,MATCH(D2554,Eng_Label,0)),""))</f>
        <v/>
      </c>
      <c r="K2554" s="97">
        <f>IF(OR(F2554="",J2554=""),"",F2554-J2554)</f>
        <v/>
      </c>
      <c r="L2554" s="86">
        <f>IF(OR(F2554="",J2554="",N(J2554)=0),"",IF(F2554/J2554&lt;=cfg_Crit,"CRITICAL",IF(F2554/J2554&lt;=cfg_Low,"LOW","OK")))</f>
        <v/>
      </c>
      <c r="M2554" s="98">
        <f>IF(B2554="","",DATE(YEAR(B2554),MONTH(B2554),1))</f>
        <v/>
      </c>
      <c r="N2554" s="86">
        <f>IF(OR(B2554="",D2554=""),"","CNT-"&amp;TEXT(ROW()-5,"00000"))</f>
        <v/>
      </c>
      <c r="O2554" s="86">
        <f>IF(P2554="","",D2554&amp;"|"&amp;P2554)</f>
        <v/>
      </c>
      <c r="P2554" s="86">
        <f>IF(OR(D2554="",F2554=""),"",COUNTIFS($D$6:D2554,D2554,$F$6:F2554,"&lt;&gt;"))</f>
        <v/>
      </c>
    </row>
    <row r="2555" ht="20" customHeight="1">
      <c r="B2555" s="93" t="n"/>
      <c r="C2555" s="94">
        <f>IF(B2555="","",WEEKNUM(B2555,21))</f>
        <v/>
      </c>
      <c r="D2555" s="95" t="n"/>
      <c r="E2555" s="86">
        <f>IF(D2555="","",IFERROR(INDEX(Eng_Item,MATCH(D2555,Eng_Label,0)),"not in list"))</f>
        <v/>
      </c>
      <c r="F2555" s="96" t="n"/>
      <c r="G2555" s="87">
        <f>IF(OR(P2555="",N(P2555)&lt;=1),"",INDEX($F$6:$F$3005,MATCH(D2555&amp;"|"&amp;(P2555-1),$O$6:$O$3005,0)))</f>
        <v/>
      </c>
      <c r="H2555" s="87">
        <f>IF(G2555="","",MAX(0,G2555-F2555))</f>
        <v/>
      </c>
      <c r="I2555" s="95" t="n"/>
      <c r="J2555" s="87">
        <f>IF(D2555="","",IFERROR(INDEX(Eng_PAR,MATCH(D2555,Eng_Label,0)),""))</f>
        <v/>
      </c>
      <c r="K2555" s="97">
        <f>IF(OR(F2555="",J2555=""),"",F2555-J2555)</f>
        <v/>
      </c>
      <c r="L2555" s="86">
        <f>IF(OR(F2555="",J2555="",N(J2555)=0),"",IF(F2555/J2555&lt;=cfg_Crit,"CRITICAL",IF(F2555/J2555&lt;=cfg_Low,"LOW","OK")))</f>
        <v/>
      </c>
      <c r="M2555" s="98">
        <f>IF(B2555="","",DATE(YEAR(B2555),MONTH(B2555),1))</f>
        <v/>
      </c>
      <c r="N2555" s="86">
        <f>IF(OR(B2555="",D2555=""),"","CNT-"&amp;TEXT(ROW()-5,"00000"))</f>
        <v/>
      </c>
      <c r="O2555" s="86">
        <f>IF(P2555="","",D2555&amp;"|"&amp;P2555)</f>
        <v/>
      </c>
      <c r="P2555" s="86">
        <f>IF(OR(D2555="",F2555=""),"",COUNTIFS($D$6:D2555,D2555,$F$6:F2555,"&lt;&gt;"))</f>
        <v/>
      </c>
    </row>
    <row r="2556" ht="20" customHeight="1">
      <c r="B2556" s="93" t="n"/>
      <c r="C2556" s="94">
        <f>IF(B2556="","",WEEKNUM(B2556,21))</f>
        <v/>
      </c>
      <c r="D2556" s="95" t="n"/>
      <c r="E2556" s="86">
        <f>IF(D2556="","",IFERROR(INDEX(Eng_Item,MATCH(D2556,Eng_Label,0)),"not in list"))</f>
        <v/>
      </c>
      <c r="F2556" s="96" t="n"/>
      <c r="G2556" s="87">
        <f>IF(OR(P2556="",N(P2556)&lt;=1),"",INDEX($F$6:$F$3005,MATCH(D2556&amp;"|"&amp;(P2556-1),$O$6:$O$3005,0)))</f>
        <v/>
      </c>
      <c r="H2556" s="87">
        <f>IF(G2556="","",MAX(0,G2556-F2556))</f>
        <v/>
      </c>
      <c r="I2556" s="95" t="n"/>
      <c r="J2556" s="87">
        <f>IF(D2556="","",IFERROR(INDEX(Eng_PAR,MATCH(D2556,Eng_Label,0)),""))</f>
        <v/>
      </c>
      <c r="K2556" s="97">
        <f>IF(OR(F2556="",J2556=""),"",F2556-J2556)</f>
        <v/>
      </c>
      <c r="L2556" s="86">
        <f>IF(OR(F2556="",J2556="",N(J2556)=0),"",IF(F2556/J2556&lt;=cfg_Crit,"CRITICAL",IF(F2556/J2556&lt;=cfg_Low,"LOW","OK")))</f>
        <v/>
      </c>
      <c r="M2556" s="98">
        <f>IF(B2556="","",DATE(YEAR(B2556),MONTH(B2556),1))</f>
        <v/>
      </c>
      <c r="N2556" s="86">
        <f>IF(OR(B2556="",D2556=""),"","CNT-"&amp;TEXT(ROW()-5,"00000"))</f>
        <v/>
      </c>
      <c r="O2556" s="86">
        <f>IF(P2556="","",D2556&amp;"|"&amp;P2556)</f>
        <v/>
      </c>
      <c r="P2556" s="86">
        <f>IF(OR(D2556="",F2556=""),"",COUNTIFS($D$6:D2556,D2556,$F$6:F2556,"&lt;&gt;"))</f>
        <v/>
      </c>
    </row>
    <row r="2557" ht="20" customHeight="1">
      <c r="B2557" s="93" t="n"/>
      <c r="C2557" s="94">
        <f>IF(B2557="","",WEEKNUM(B2557,21))</f>
        <v/>
      </c>
      <c r="D2557" s="95" t="n"/>
      <c r="E2557" s="86">
        <f>IF(D2557="","",IFERROR(INDEX(Eng_Item,MATCH(D2557,Eng_Label,0)),"not in list"))</f>
        <v/>
      </c>
      <c r="F2557" s="96" t="n"/>
      <c r="G2557" s="87">
        <f>IF(OR(P2557="",N(P2557)&lt;=1),"",INDEX($F$6:$F$3005,MATCH(D2557&amp;"|"&amp;(P2557-1),$O$6:$O$3005,0)))</f>
        <v/>
      </c>
      <c r="H2557" s="87">
        <f>IF(G2557="","",MAX(0,G2557-F2557))</f>
        <v/>
      </c>
      <c r="I2557" s="95" t="n"/>
      <c r="J2557" s="87">
        <f>IF(D2557="","",IFERROR(INDEX(Eng_PAR,MATCH(D2557,Eng_Label,0)),""))</f>
        <v/>
      </c>
      <c r="K2557" s="97">
        <f>IF(OR(F2557="",J2557=""),"",F2557-J2557)</f>
        <v/>
      </c>
      <c r="L2557" s="86">
        <f>IF(OR(F2557="",J2557="",N(J2557)=0),"",IF(F2557/J2557&lt;=cfg_Crit,"CRITICAL",IF(F2557/J2557&lt;=cfg_Low,"LOW","OK")))</f>
        <v/>
      </c>
      <c r="M2557" s="98">
        <f>IF(B2557="","",DATE(YEAR(B2557),MONTH(B2557),1))</f>
        <v/>
      </c>
      <c r="N2557" s="86">
        <f>IF(OR(B2557="",D2557=""),"","CNT-"&amp;TEXT(ROW()-5,"00000"))</f>
        <v/>
      </c>
      <c r="O2557" s="86">
        <f>IF(P2557="","",D2557&amp;"|"&amp;P2557)</f>
        <v/>
      </c>
      <c r="P2557" s="86">
        <f>IF(OR(D2557="",F2557=""),"",COUNTIFS($D$6:D2557,D2557,$F$6:F2557,"&lt;&gt;"))</f>
        <v/>
      </c>
    </row>
    <row r="2558" ht="20" customHeight="1">
      <c r="B2558" s="93" t="n"/>
      <c r="C2558" s="94">
        <f>IF(B2558="","",WEEKNUM(B2558,21))</f>
        <v/>
      </c>
      <c r="D2558" s="95" t="n"/>
      <c r="E2558" s="86">
        <f>IF(D2558="","",IFERROR(INDEX(Eng_Item,MATCH(D2558,Eng_Label,0)),"not in list"))</f>
        <v/>
      </c>
      <c r="F2558" s="96" t="n"/>
      <c r="G2558" s="87">
        <f>IF(OR(P2558="",N(P2558)&lt;=1),"",INDEX($F$6:$F$3005,MATCH(D2558&amp;"|"&amp;(P2558-1),$O$6:$O$3005,0)))</f>
        <v/>
      </c>
      <c r="H2558" s="87">
        <f>IF(G2558="","",MAX(0,G2558-F2558))</f>
        <v/>
      </c>
      <c r="I2558" s="95" t="n"/>
      <c r="J2558" s="87">
        <f>IF(D2558="","",IFERROR(INDEX(Eng_PAR,MATCH(D2558,Eng_Label,0)),""))</f>
        <v/>
      </c>
      <c r="K2558" s="97">
        <f>IF(OR(F2558="",J2558=""),"",F2558-J2558)</f>
        <v/>
      </c>
      <c r="L2558" s="86">
        <f>IF(OR(F2558="",J2558="",N(J2558)=0),"",IF(F2558/J2558&lt;=cfg_Crit,"CRITICAL",IF(F2558/J2558&lt;=cfg_Low,"LOW","OK")))</f>
        <v/>
      </c>
      <c r="M2558" s="98">
        <f>IF(B2558="","",DATE(YEAR(B2558),MONTH(B2558),1))</f>
        <v/>
      </c>
      <c r="N2558" s="86">
        <f>IF(OR(B2558="",D2558=""),"","CNT-"&amp;TEXT(ROW()-5,"00000"))</f>
        <v/>
      </c>
      <c r="O2558" s="86">
        <f>IF(P2558="","",D2558&amp;"|"&amp;P2558)</f>
        <v/>
      </c>
      <c r="P2558" s="86">
        <f>IF(OR(D2558="",F2558=""),"",COUNTIFS($D$6:D2558,D2558,$F$6:F2558,"&lt;&gt;"))</f>
        <v/>
      </c>
    </row>
    <row r="2559" ht="20" customHeight="1">
      <c r="B2559" s="93" t="n"/>
      <c r="C2559" s="94">
        <f>IF(B2559="","",WEEKNUM(B2559,21))</f>
        <v/>
      </c>
      <c r="D2559" s="95" t="n"/>
      <c r="E2559" s="86">
        <f>IF(D2559="","",IFERROR(INDEX(Eng_Item,MATCH(D2559,Eng_Label,0)),"not in list"))</f>
        <v/>
      </c>
      <c r="F2559" s="96" t="n"/>
      <c r="G2559" s="87">
        <f>IF(OR(P2559="",N(P2559)&lt;=1),"",INDEX($F$6:$F$3005,MATCH(D2559&amp;"|"&amp;(P2559-1),$O$6:$O$3005,0)))</f>
        <v/>
      </c>
      <c r="H2559" s="87">
        <f>IF(G2559="","",MAX(0,G2559-F2559))</f>
        <v/>
      </c>
      <c r="I2559" s="95" t="n"/>
      <c r="J2559" s="87">
        <f>IF(D2559="","",IFERROR(INDEX(Eng_PAR,MATCH(D2559,Eng_Label,0)),""))</f>
        <v/>
      </c>
      <c r="K2559" s="97">
        <f>IF(OR(F2559="",J2559=""),"",F2559-J2559)</f>
        <v/>
      </c>
      <c r="L2559" s="86">
        <f>IF(OR(F2559="",J2559="",N(J2559)=0),"",IF(F2559/J2559&lt;=cfg_Crit,"CRITICAL",IF(F2559/J2559&lt;=cfg_Low,"LOW","OK")))</f>
        <v/>
      </c>
      <c r="M2559" s="98">
        <f>IF(B2559="","",DATE(YEAR(B2559),MONTH(B2559),1))</f>
        <v/>
      </c>
      <c r="N2559" s="86">
        <f>IF(OR(B2559="",D2559=""),"","CNT-"&amp;TEXT(ROW()-5,"00000"))</f>
        <v/>
      </c>
      <c r="O2559" s="86">
        <f>IF(P2559="","",D2559&amp;"|"&amp;P2559)</f>
        <v/>
      </c>
      <c r="P2559" s="86">
        <f>IF(OR(D2559="",F2559=""),"",COUNTIFS($D$6:D2559,D2559,$F$6:F2559,"&lt;&gt;"))</f>
        <v/>
      </c>
    </row>
    <row r="2560" ht="20" customHeight="1">
      <c r="B2560" s="93" t="n"/>
      <c r="C2560" s="94">
        <f>IF(B2560="","",WEEKNUM(B2560,21))</f>
        <v/>
      </c>
      <c r="D2560" s="95" t="n"/>
      <c r="E2560" s="86">
        <f>IF(D2560="","",IFERROR(INDEX(Eng_Item,MATCH(D2560,Eng_Label,0)),"not in list"))</f>
        <v/>
      </c>
      <c r="F2560" s="96" t="n"/>
      <c r="G2560" s="87">
        <f>IF(OR(P2560="",N(P2560)&lt;=1),"",INDEX($F$6:$F$3005,MATCH(D2560&amp;"|"&amp;(P2560-1),$O$6:$O$3005,0)))</f>
        <v/>
      </c>
      <c r="H2560" s="87">
        <f>IF(G2560="","",MAX(0,G2560-F2560))</f>
        <v/>
      </c>
      <c r="I2560" s="95" t="n"/>
      <c r="J2560" s="87">
        <f>IF(D2560="","",IFERROR(INDEX(Eng_PAR,MATCH(D2560,Eng_Label,0)),""))</f>
        <v/>
      </c>
      <c r="K2560" s="97">
        <f>IF(OR(F2560="",J2560=""),"",F2560-J2560)</f>
        <v/>
      </c>
      <c r="L2560" s="86">
        <f>IF(OR(F2560="",J2560="",N(J2560)=0),"",IF(F2560/J2560&lt;=cfg_Crit,"CRITICAL",IF(F2560/J2560&lt;=cfg_Low,"LOW","OK")))</f>
        <v/>
      </c>
      <c r="M2560" s="98">
        <f>IF(B2560="","",DATE(YEAR(B2560),MONTH(B2560),1))</f>
        <v/>
      </c>
      <c r="N2560" s="86">
        <f>IF(OR(B2560="",D2560=""),"","CNT-"&amp;TEXT(ROW()-5,"00000"))</f>
        <v/>
      </c>
      <c r="O2560" s="86">
        <f>IF(P2560="","",D2560&amp;"|"&amp;P2560)</f>
        <v/>
      </c>
      <c r="P2560" s="86">
        <f>IF(OR(D2560="",F2560=""),"",COUNTIFS($D$6:D2560,D2560,$F$6:F2560,"&lt;&gt;"))</f>
        <v/>
      </c>
    </row>
    <row r="2561" ht="20" customHeight="1">
      <c r="B2561" s="93" t="n"/>
      <c r="C2561" s="94">
        <f>IF(B2561="","",WEEKNUM(B2561,21))</f>
        <v/>
      </c>
      <c r="D2561" s="95" t="n"/>
      <c r="E2561" s="86">
        <f>IF(D2561="","",IFERROR(INDEX(Eng_Item,MATCH(D2561,Eng_Label,0)),"not in list"))</f>
        <v/>
      </c>
      <c r="F2561" s="96" t="n"/>
      <c r="G2561" s="87">
        <f>IF(OR(P2561="",N(P2561)&lt;=1),"",INDEX($F$6:$F$3005,MATCH(D2561&amp;"|"&amp;(P2561-1),$O$6:$O$3005,0)))</f>
        <v/>
      </c>
      <c r="H2561" s="87">
        <f>IF(G2561="","",MAX(0,G2561-F2561))</f>
        <v/>
      </c>
      <c r="I2561" s="95" t="n"/>
      <c r="J2561" s="87">
        <f>IF(D2561="","",IFERROR(INDEX(Eng_PAR,MATCH(D2561,Eng_Label,0)),""))</f>
        <v/>
      </c>
      <c r="K2561" s="97">
        <f>IF(OR(F2561="",J2561=""),"",F2561-J2561)</f>
        <v/>
      </c>
      <c r="L2561" s="86">
        <f>IF(OR(F2561="",J2561="",N(J2561)=0),"",IF(F2561/J2561&lt;=cfg_Crit,"CRITICAL",IF(F2561/J2561&lt;=cfg_Low,"LOW","OK")))</f>
        <v/>
      </c>
      <c r="M2561" s="98">
        <f>IF(B2561="","",DATE(YEAR(B2561),MONTH(B2561),1))</f>
        <v/>
      </c>
      <c r="N2561" s="86">
        <f>IF(OR(B2561="",D2561=""),"","CNT-"&amp;TEXT(ROW()-5,"00000"))</f>
        <v/>
      </c>
      <c r="O2561" s="86">
        <f>IF(P2561="","",D2561&amp;"|"&amp;P2561)</f>
        <v/>
      </c>
      <c r="P2561" s="86">
        <f>IF(OR(D2561="",F2561=""),"",COUNTIFS($D$6:D2561,D2561,$F$6:F2561,"&lt;&gt;"))</f>
        <v/>
      </c>
    </row>
    <row r="2562" ht="20" customHeight="1">
      <c r="B2562" s="93" t="n"/>
      <c r="C2562" s="94">
        <f>IF(B2562="","",WEEKNUM(B2562,21))</f>
        <v/>
      </c>
      <c r="D2562" s="95" t="n"/>
      <c r="E2562" s="86">
        <f>IF(D2562="","",IFERROR(INDEX(Eng_Item,MATCH(D2562,Eng_Label,0)),"not in list"))</f>
        <v/>
      </c>
      <c r="F2562" s="96" t="n"/>
      <c r="G2562" s="87">
        <f>IF(OR(P2562="",N(P2562)&lt;=1),"",INDEX($F$6:$F$3005,MATCH(D2562&amp;"|"&amp;(P2562-1),$O$6:$O$3005,0)))</f>
        <v/>
      </c>
      <c r="H2562" s="87">
        <f>IF(G2562="","",MAX(0,G2562-F2562))</f>
        <v/>
      </c>
      <c r="I2562" s="95" t="n"/>
      <c r="J2562" s="87">
        <f>IF(D2562="","",IFERROR(INDEX(Eng_PAR,MATCH(D2562,Eng_Label,0)),""))</f>
        <v/>
      </c>
      <c r="K2562" s="97">
        <f>IF(OR(F2562="",J2562=""),"",F2562-J2562)</f>
        <v/>
      </c>
      <c r="L2562" s="86">
        <f>IF(OR(F2562="",J2562="",N(J2562)=0),"",IF(F2562/J2562&lt;=cfg_Crit,"CRITICAL",IF(F2562/J2562&lt;=cfg_Low,"LOW","OK")))</f>
        <v/>
      </c>
      <c r="M2562" s="98">
        <f>IF(B2562="","",DATE(YEAR(B2562),MONTH(B2562),1))</f>
        <v/>
      </c>
      <c r="N2562" s="86">
        <f>IF(OR(B2562="",D2562=""),"","CNT-"&amp;TEXT(ROW()-5,"00000"))</f>
        <v/>
      </c>
      <c r="O2562" s="86">
        <f>IF(P2562="","",D2562&amp;"|"&amp;P2562)</f>
        <v/>
      </c>
      <c r="P2562" s="86">
        <f>IF(OR(D2562="",F2562=""),"",COUNTIFS($D$6:D2562,D2562,$F$6:F2562,"&lt;&gt;"))</f>
        <v/>
      </c>
    </row>
    <row r="2563" ht="20" customHeight="1">
      <c r="B2563" s="93" t="n"/>
      <c r="C2563" s="94">
        <f>IF(B2563="","",WEEKNUM(B2563,21))</f>
        <v/>
      </c>
      <c r="D2563" s="95" t="n"/>
      <c r="E2563" s="86">
        <f>IF(D2563="","",IFERROR(INDEX(Eng_Item,MATCH(D2563,Eng_Label,0)),"not in list"))</f>
        <v/>
      </c>
      <c r="F2563" s="96" t="n"/>
      <c r="G2563" s="87">
        <f>IF(OR(P2563="",N(P2563)&lt;=1),"",INDEX($F$6:$F$3005,MATCH(D2563&amp;"|"&amp;(P2563-1),$O$6:$O$3005,0)))</f>
        <v/>
      </c>
      <c r="H2563" s="87">
        <f>IF(G2563="","",MAX(0,G2563-F2563))</f>
        <v/>
      </c>
      <c r="I2563" s="95" t="n"/>
      <c r="J2563" s="87">
        <f>IF(D2563="","",IFERROR(INDEX(Eng_PAR,MATCH(D2563,Eng_Label,0)),""))</f>
        <v/>
      </c>
      <c r="K2563" s="97">
        <f>IF(OR(F2563="",J2563=""),"",F2563-J2563)</f>
        <v/>
      </c>
      <c r="L2563" s="86">
        <f>IF(OR(F2563="",J2563="",N(J2563)=0),"",IF(F2563/J2563&lt;=cfg_Crit,"CRITICAL",IF(F2563/J2563&lt;=cfg_Low,"LOW","OK")))</f>
        <v/>
      </c>
      <c r="M2563" s="98">
        <f>IF(B2563="","",DATE(YEAR(B2563),MONTH(B2563),1))</f>
        <v/>
      </c>
      <c r="N2563" s="86">
        <f>IF(OR(B2563="",D2563=""),"","CNT-"&amp;TEXT(ROW()-5,"00000"))</f>
        <v/>
      </c>
      <c r="O2563" s="86">
        <f>IF(P2563="","",D2563&amp;"|"&amp;P2563)</f>
        <v/>
      </c>
      <c r="P2563" s="86">
        <f>IF(OR(D2563="",F2563=""),"",COUNTIFS($D$6:D2563,D2563,$F$6:F2563,"&lt;&gt;"))</f>
        <v/>
      </c>
    </row>
    <row r="2564" ht="20" customHeight="1">
      <c r="B2564" s="93" t="n"/>
      <c r="C2564" s="94">
        <f>IF(B2564="","",WEEKNUM(B2564,21))</f>
        <v/>
      </c>
      <c r="D2564" s="95" t="n"/>
      <c r="E2564" s="86">
        <f>IF(D2564="","",IFERROR(INDEX(Eng_Item,MATCH(D2564,Eng_Label,0)),"not in list"))</f>
        <v/>
      </c>
      <c r="F2564" s="96" t="n"/>
      <c r="G2564" s="87">
        <f>IF(OR(P2564="",N(P2564)&lt;=1),"",INDEX($F$6:$F$3005,MATCH(D2564&amp;"|"&amp;(P2564-1),$O$6:$O$3005,0)))</f>
        <v/>
      </c>
      <c r="H2564" s="87">
        <f>IF(G2564="","",MAX(0,G2564-F2564))</f>
        <v/>
      </c>
      <c r="I2564" s="95" t="n"/>
      <c r="J2564" s="87">
        <f>IF(D2564="","",IFERROR(INDEX(Eng_PAR,MATCH(D2564,Eng_Label,0)),""))</f>
        <v/>
      </c>
      <c r="K2564" s="97">
        <f>IF(OR(F2564="",J2564=""),"",F2564-J2564)</f>
        <v/>
      </c>
      <c r="L2564" s="86">
        <f>IF(OR(F2564="",J2564="",N(J2564)=0),"",IF(F2564/J2564&lt;=cfg_Crit,"CRITICAL",IF(F2564/J2564&lt;=cfg_Low,"LOW","OK")))</f>
        <v/>
      </c>
      <c r="M2564" s="98">
        <f>IF(B2564="","",DATE(YEAR(B2564),MONTH(B2564),1))</f>
        <v/>
      </c>
      <c r="N2564" s="86">
        <f>IF(OR(B2564="",D2564=""),"","CNT-"&amp;TEXT(ROW()-5,"00000"))</f>
        <v/>
      </c>
      <c r="O2564" s="86">
        <f>IF(P2564="","",D2564&amp;"|"&amp;P2564)</f>
        <v/>
      </c>
      <c r="P2564" s="86">
        <f>IF(OR(D2564="",F2564=""),"",COUNTIFS($D$6:D2564,D2564,$F$6:F2564,"&lt;&gt;"))</f>
        <v/>
      </c>
    </row>
    <row r="2565" ht="20" customHeight="1">
      <c r="B2565" s="93" t="n"/>
      <c r="C2565" s="94">
        <f>IF(B2565="","",WEEKNUM(B2565,21))</f>
        <v/>
      </c>
      <c r="D2565" s="95" t="n"/>
      <c r="E2565" s="86">
        <f>IF(D2565="","",IFERROR(INDEX(Eng_Item,MATCH(D2565,Eng_Label,0)),"not in list"))</f>
        <v/>
      </c>
      <c r="F2565" s="96" t="n"/>
      <c r="G2565" s="87">
        <f>IF(OR(P2565="",N(P2565)&lt;=1),"",INDEX($F$6:$F$3005,MATCH(D2565&amp;"|"&amp;(P2565-1),$O$6:$O$3005,0)))</f>
        <v/>
      </c>
      <c r="H2565" s="87">
        <f>IF(G2565="","",MAX(0,G2565-F2565))</f>
        <v/>
      </c>
      <c r="I2565" s="95" t="n"/>
      <c r="J2565" s="87">
        <f>IF(D2565="","",IFERROR(INDEX(Eng_PAR,MATCH(D2565,Eng_Label,0)),""))</f>
        <v/>
      </c>
      <c r="K2565" s="97">
        <f>IF(OR(F2565="",J2565=""),"",F2565-J2565)</f>
        <v/>
      </c>
      <c r="L2565" s="86">
        <f>IF(OR(F2565="",J2565="",N(J2565)=0),"",IF(F2565/J2565&lt;=cfg_Crit,"CRITICAL",IF(F2565/J2565&lt;=cfg_Low,"LOW","OK")))</f>
        <v/>
      </c>
      <c r="M2565" s="98">
        <f>IF(B2565="","",DATE(YEAR(B2565),MONTH(B2565),1))</f>
        <v/>
      </c>
      <c r="N2565" s="86">
        <f>IF(OR(B2565="",D2565=""),"","CNT-"&amp;TEXT(ROW()-5,"00000"))</f>
        <v/>
      </c>
      <c r="O2565" s="86">
        <f>IF(P2565="","",D2565&amp;"|"&amp;P2565)</f>
        <v/>
      </c>
      <c r="P2565" s="86">
        <f>IF(OR(D2565="",F2565=""),"",COUNTIFS($D$6:D2565,D2565,$F$6:F2565,"&lt;&gt;"))</f>
        <v/>
      </c>
    </row>
    <row r="2566" ht="20" customHeight="1">
      <c r="B2566" s="93" t="n"/>
      <c r="C2566" s="94">
        <f>IF(B2566="","",WEEKNUM(B2566,21))</f>
        <v/>
      </c>
      <c r="D2566" s="95" t="n"/>
      <c r="E2566" s="86">
        <f>IF(D2566="","",IFERROR(INDEX(Eng_Item,MATCH(D2566,Eng_Label,0)),"not in list"))</f>
        <v/>
      </c>
      <c r="F2566" s="96" t="n"/>
      <c r="G2566" s="87">
        <f>IF(OR(P2566="",N(P2566)&lt;=1),"",INDEX($F$6:$F$3005,MATCH(D2566&amp;"|"&amp;(P2566-1),$O$6:$O$3005,0)))</f>
        <v/>
      </c>
      <c r="H2566" s="87">
        <f>IF(G2566="","",MAX(0,G2566-F2566))</f>
        <v/>
      </c>
      <c r="I2566" s="95" t="n"/>
      <c r="J2566" s="87">
        <f>IF(D2566="","",IFERROR(INDEX(Eng_PAR,MATCH(D2566,Eng_Label,0)),""))</f>
        <v/>
      </c>
      <c r="K2566" s="97">
        <f>IF(OR(F2566="",J2566=""),"",F2566-J2566)</f>
        <v/>
      </c>
      <c r="L2566" s="86">
        <f>IF(OR(F2566="",J2566="",N(J2566)=0),"",IF(F2566/J2566&lt;=cfg_Crit,"CRITICAL",IF(F2566/J2566&lt;=cfg_Low,"LOW","OK")))</f>
        <v/>
      </c>
      <c r="M2566" s="98">
        <f>IF(B2566="","",DATE(YEAR(B2566),MONTH(B2566),1))</f>
        <v/>
      </c>
      <c r="N2566" s="86">
        <f>IF(OR(B2566="",D2566=""),"","CNT-"&amp;TEXT(ROW()-5,"00000"))</f>
        <v/>
      </c>
      <c r="O2566" s="86">
        <f>IF(P2566="","",D2566&amp;"|"&amp;P2566)</f>
        <v/>
      </c>
      <c r="P2566" s="86">
        <f>IF(OR(D2566="",F2566=""),"",COUNTIFS($D$6:D2566,D2566,$F$6:F2566,"&lt;&gt;"))</f>
        <v/>
      </c>
    </row>
    <row r="2567" ht="20" customHeight="1">
      <c r="B2567" s="93" t="n"/>
      <c r="C2567" s="94">
        <f>IF(B2567="","",WEEKNUM(B2567,21))</f>
        <v/>
      </c>
      <c r="D2567" s="95" t="n"/>
      <c r="E2567" s="86">
        <f>IF(D2567="","",IFERROR(INDEX(Eng_Item,MATCH(D2567,Eng_Label,0)),"not in list"))</f>
        <v/>
      </c>
      <c r="F2567" s="96" t="n"/>
      <c r="G2567" s="87">
        <f>IF(OR(P2567="",N(P2567)&lt;=1),"",INDEX($F$6:$F$3005,MATCH(D2567&amp;"|"&amp;(P2567-1),$O$6:$O$3005,0)))</f>
        <v/>
      </c>
      <c r="H2567" s="87">
        <f>IF(G2567="","",MAX(0,G2567-F2567))</f>
        <v/>
      </c>
      <c r="I2567" s="95" t="n"/>
      <c r="J2567" s="87">
        <f>IF(D2567="","",IFERROR(INDEX(Eng_PAR,MATCH(D2567,Eng_Label,0)),""))</f>
        <v/>
      </c>
      <c r="K2567" s="97">
        <f>IF(OR(F2567="",J2567=""),"",F2567-J2567)</f>
        <v/>
      </c>
      <c r="L2567" s="86">
        <f>IF(OR(F2567="",J2567="",N(J2567)=0),"",IF(F2567/J2567&lt;=cfg_Crit,"CRITICAL",IF(F2567/J2567&lt;=cfg_Low,"LOW","OK")))</f>
        <v/>
      </c>
      <c r="M2567" s="98">
        <f>IF(B2567="","",DATE(YEAR(B2567),MONTH(B2567),1))</f>
        <v/>
      </c>
      <c r="N2567" s="86">
        <f>IF(OR(B2567="",D2567=""),"","CNT-"&amp;TEXT(ROW()-5,"00000"))</f>
        <v/>
      </c>
      <c r="O2567" s="86">
        <f>IF(P2567="","",D2567&amp;"|"&amp;P2567)</f>
        <v/>
      </c>
      <c r="P2567" s="86">
        <f>IF(OR(D2567="",F2567=""),"",COUNTIFS($D$6:D2567,D2567,$F$6:F2567,"&lt;&gt;"))</f>
        <v/>
      </c>
    </row>
    <row r="2568" ht="20" customHeight="1">
      <c r="B2568" s="93" t="n"/>
      <c r="C2568" s="94">
        <f>IF(B2568="","",WEEKNUM(B2568,21))</f>
        <v/>
      </c>
      <c r="D2568" s="95" t="n"/>
      <c r="E2568" s="86">
        <f>IF(D2568="","",IFERROR(INDEX(Eng_Item,MATCH(D2568,Eng_Label,0)),"not in list"))</f>
        <v/>
      </c>
      <c r="F2568" s="96" t="n"/>
      <c r="G2568" s="87">
        <f>IF(OR(P2568="",N(P2568)&lt;=1),"",INDEX($F$6:$F$3005,MATCH(D2568&amp;"|"&amp;(P2568-1),$O$6:$O$3005,0)))</f>
        <v/>
      </c>
      <c r="H2568" s="87">
        <f>IF(G2568="","",MAX(0,G2568-F2568))</f>
        <v/>
      </c>
      <c r="I2568" s="95" t="n"/>
      <c r="J2568" s="87">
        <f>IF(D2568="","",IFERROR(INDEX(Eng_PAR,MATCH(D2568,Eng_Label,0)),""))</f>
        <v/>
      </c>
      <c r="K2568" s="97">
        <f>IF(OR(F2568="",J2568=""),"",F2568-J2568)</f>
        <v/>
      </c>
      <c r="L2568" s="86">
        <f>IF(OR(F2568="",J2568="",N(J2568)=0),"",IF(F2568/J2568&lt;=cfg_Crit,"CRITICAL",IF(F2568/J2568&lt;=cfg_Low,"LOW","OK")))</f>
        <v/>
      </c>
      <c r="M2568" s="98">
        <f>IF(B2568="","",DATE(YEAR(B2568),MONTH(B2568),1))</f>
        <v/>
      </c>
      <c r="N2568" s="86">
        <f>IF(OR(B2568="",D2568=""),"","CNT-"&amp;TEXT(ROW()-5,"00000"))</f>
        <v/>
      </c>
      <c r="O2568" s="86">
        <f>IF(P2568="","",D2568&amp;"|"&amp;P2568)</f>
        <v/>
      </c>
      <c r="P2568" s="86">
        <f>IF(OR(D2568="",F2568=""),"",COUNTIFS($D$6:D2568,D2568,$F$6:F2568,"&lt;&gt;"))</f>
        <v/>
      </c>
    </row>
    <row r="2569" ht="20" customHeight="1">
      <c r="B2569" s="93" t="n"/>
      <c r="C2569" s="94">
        <f>IF(B2569="","",WEEKNUM(B2569,21))</f>
        <v/>
      </c>
      <c r="D2569" s="95" t="n"/>
      <c r="E2569" s="86">
        <f>IF(D2569="","",IFERROR(INDEX(Eng_Item,MATCH(D2569,Eng_Label,0)),"not in list"))</f>
        <v/>
      </c>
      <c r="F2569" s="96" t="n"/>
      <c r="G2569" s="87">
        <f>IF(OR(P2569="",N(P2569)&lt;=1),"",INDEX($F$6:$F$3005,MATCH(D2569&amp;"|"&amp;(P2569-1),$O$6:$O$3005,0)))</f>
        <v/>
      </c>
      <c r="H2569" s="87">
        <f>IF(G2569="","",MAX(0,G2569-F2569))</f>
        <v/>
      </c>
      <c r="I2569" s="95" t="n"/>
      <c r="J2569" s="87">
        <f>IF(D2569="","",IFERROR(INDEX(Eng_PAR,MATCH(D2569,Eng_Label,0)),""))</f>
        <v/>
      </c>
      <c r="K2569" s="97">
        <f>IF(OR(F2569="",J2569=""),"",F2569-J2569)</f>
        <v/>
      </c>
      <c r="L2569" s="86">
        <f>IF(OR(F2569="",J2569="",N(J2569)=0),"",IF(F2569/J2569&lt;=cfg_Crit,"CRITICAL",IF(F2569/J2569&lt;=cfg_Low,"LOW","OK")))</f>
        <v/>
      </c>
      <c r="M2569" s="98">
        <f>IF(B2569="","",DATE(YEAR(B2569),MONTH(B2569),1))</f>
        <v/>
      </c>
      <c r="N2569" s="86">
        <f>IF(OR(B2569="",D2569=""),"","CNT-"&amp;TEXT(ROW()-5,"00000"))</f>
        <v/>
      </c>
      <c r="O2569" s="86">
        <f>IF(P2569="","",D2569&amp;"|"&amp;P2569)</f>
        <v/>
      </c>
      <c r="P2569" s="86">
        <f>IF(OR(D2569="",F2569=""),"",COUNTIFS($D$6:D2569,D2569,$F$6:F2569,"&lt;&gt;"))</f>
        <v/>
      </c>
    </row>
    <row r="2570" ht="20" customHeight="1">
      <c r="B2570" s="93" t="n"/>
      <c r="C2570" s="94">
        <f>IF(B2570="","",WEEKNUM(B2570,21))</f>
        <v/>
      </c>
      <c r="D2570" s="95" t="n"/>
      <c r="E2570" s="86">
        <f>IF(D2570="","",IFERROR(INDEX(Eng_Item,MATCH(D2570,Eng_Label,0)),"not in list"))</f>
        <v/>
      </c>
      <c r="F2570" s="96" t="n"/>
      <c r="G2570" s="87">
        <f>IF(OR(P2570="",N(P2570)&lt;=1),"",INDEX($F$6:$F$3005,MATCH(D2570&amp;"|"&amp;(P2570-1),$O$6:$O$3005,0)))</f>
        <v/>
      </c>
      <c r="H2570" s="87">
        <f>IF(G2570="","",MAX(0,G2570-F2570))</f>
        <v/>
      </c>
      <c r="I2570" s="95" t="n"/>
      <c r="J2570" s="87">
        <f>IF(D2570="","",IFERROR(INDEX(Eng_PAR,MATCH(D2570,Eng_Label,0)),""))</f>
        <v/>
      </c>
      <c r="K2570" s="97">
        <f>IF(OR(F2570="",J2570=""),"",F2570-J2570)</f>
        <v/>
      </c>
      <c r="L2570" s="86">
        <f>IF(OR(F2570="",J2570="",N(J2570)=0),"",IF(F2570/J2570&lt;=cfg_Crit,"CRITICAL",IF(F2570/J2570&lt;=cfg_Low,"LOW","OK")))</f>
        <v/>
      </c>
      <c r="M2570" s="98">
        <f>IF(B2570="","",DATE(YEAR(B2570),MONTH(B2570),1))</f>
        <v/>
      </c>
      <c r="N2570" s="86">
        <f>IF(OR(B2570="",D2570=""),"","CNT-"&amp;TEXT(ROW()-5,"00000"))</f>
        <v/>
      </c>
      <c r="O2570" s="86">
        <f>IF(P2570="","",D2570&amp;"|"&amp;P2570)</f>
        <v/>
      </c>
      <c r="P2570" s="86">
        <f>IF(OR(D2570="",F2570=""),"",COUNTIFS($D$6:D2570,D2570,$F$6:F2570,"&lt;&gt;"))</f>
        <v/>
      </c>
    </row>
    <row r="2571" ht="20" customHeight="1">
      <c r="B2571" s="93" t="n"/>
      <c r="C2571" s="94">
        <f>IF(B2571="","",WEEKNUM(B2571,21))</f>
        <v/>
      </c>
      <c r="D2571" s="95" t="n"/>
      <c r="E2571" s="86">
        <f>IF(D2571="","",IFERROR(INDEX(Eng_Item,MATCH(D2571,Eng_Label,0)),"not in list"))</f>
        <v/>
      </c>
      <c r="F2571" s="96" t="n"/>
      <c r="G2571" s="87">
        <f>IF(OR(P2571="",N(P2571)&lt;=1),"",INDEX($F$6:$F$3005,MATCH(D2571&amp;"|"&amp;(P2571-1),$O$6:$O$3005,0)))</f>
        <v/>
      </c>
      <c r="H2571" s="87">
        <f>IF(G2571="","",MAX(0,G2571-F2571))</f>
        <v/>
      </c>
      <c r="I2571" s="95" t="n"/>
      <c r="J2571" s="87">
        <f>IF(D2571="","",IFERROR(INDEX(Eng_PAR,MATCH(D2571,Eng_Label,0)),""))</f>
        <v/>
      </c>
      <c r="K2571" s="97">
        <f>IF(OR(F2571="",J2571=""),"",F2571-J2571)</f>
        <v/>
      </c>
      <c r="L2571" s="86">
        <f>IF(OR(F2571="",J2571="",N(J2571)=0),"",IF(F2571/J2571&lt;=cfg_Crit,"CRITICAL",IF(F2571/J2571&lt;=cfg_Low,"LOW","OK")))</f>
        <v/>
      </c>
      <c r="M2571" s="98">
        <f>IF(B2571="","",DATE(YEAR(B2571),MONTH(B2571),1))</f>
        <v/>
      </c>
      <c r="N2571" s="86">
        <f>IF(OR(B2571="",D2571=""),"","CNT-"&amp;TEXT(ROW()-5,"00000"))</f>
        <v/>
      </c>
      <c r="O2571" s="86">
        <f>IF(P2571="","",D2571&amp;"|"&amp;P2571)</f>
        <v/>
      </c>
      <c r="P2571" s="86">
        <f>IF(OR(D2571="",F2571=""),"",COUNTIFS($D$6:D2571,D2571,$F$6:F2571,"&lt;&gt;"))</f>
        <v/>
      </c>
    </row>
    <row r="2572" ht="20" customHeight="1">
      <c r="B2572" s="93" t="n"/>
      <c r="C2572" s="94">
        <f>IF(B2572="","",WEEKNUM(B2572,21))</f>
        <v/>
      </c>
      <c r="D2572" s="95" t="n"/>
      <c r="E2572" s="86">
        <f>IF(D2572="","",IFERROR(INDEX(Eng_Item,MATCH(D2572,Eng_Label,0)),"not in list"))</f>
        <v/>
      </c>
      <c r="F2572" s="96" t="n"/>
      <c r="G2572" s="87">
        <f>IF(OR(P2572="",N(P2572)&lt;=1),"",INDEX($F$6:$F$3005,MATCH(D2572&amp;"|"&amp;(P2572-1),$O$6:$O$3005,0)))</f>
        <v/>
      </c>
      <c r="H2572" s="87">
        <f>IF(G2572="","",MAX(0,G2572-F2572))</f>
        <v/>
      </c>
      <c r="I2572" s="95" t="n"/>
      <c r="J2572" s="87">
        <f>IF(D2572="","",IFERROR(INDEX(Eng_PAR,MATCH(D2572,Eng_Label,0)),""))</f>
        <v/>
      </c>
      <c r="K2572" s="97">
        <f>IF(OR(F2572="",J2572=""),"",F2572-J2572)</f>
        <v/>
      </c>
      <c r="L2572" s="86">
        <f>IF(OR(F2572="",J2572="",N(J2572)=0),"",IF(F2572/J2572&lt;=cfg_Crit,"CRITICAL",IF(F2572/J2572&lt;=cfg_Low,"LOW","OK")))</f>
        <v/>
      </c>
      <c r="M2572" s="98">
        <f>IF(B2572="","",DATE(YEAR(B2572),MONTH(B2572),1))</f>
        <v/>
      </c>
      <c r="N2572" s="86">
        <f>IF(OR(B2572="",D2572=""),"","CNT-"&amp;TEXT(ROW()-5,"00000"))</f>
        <v/>
      </c>
      <c r="O2572" s="86">
        <f>IF(P2572="","",D2572&amp;"|"&amp;P2572)</f>
        <v/>
      </c>
      <c r="P2572" s="86">
        <f>IF(OR(D2572="",F2572=""),"",COUNTIFS($D$6:D2572,D2572,$F$6:F2572,"&lt;&gt;"))</f>
        <v/>
      </c>
    </row>
    <row r="2573" ht="20" customHeight="1">
      <c r="B2573" s="93" t="n"/>
      <c r="C2573" s="94">
        <f>IF(B2573="","",WEEKNUM(B2573,21))</f>
        <v/>
      </c>
      <c r="D2573" s="95" t="n"/>
      <c r="E2573" s="86">
        <f>IF(D2573="","",IFERROR(INDEX(Eng_Item,MATCH(D2573,Eng_Label,0)),"not in list"))</f>
        <v/>
      </c>
      <c r="F2573" s="96" t="n"/>
      <c r="G2573" s="87">
        <f>IF(OR(P2573="",N(P2573)&lt;=1),"",INDEX($F$6:$F$3005,MATCH(D2573&amp;"|"&amp;(P2573-1),$O$6:$O$3005,0)))</f>
        <v/>
      </c>
      <c r="H2573" s="87">
        <f>IF(G2573="","",MAX(0,G2573-F2573))</f>
        <v/>
      </c>
      <c r="I2573" s="95" t="n"/>
      <c r="J2573" s="87">
        <f>IF(D2573="","",IFERROR(INDEX(Eng_PAR,MATCH(D2573,Eng_Label,0)),""))</f>
        <v/>
      </c>
      <c r="K2573" s="97">
        <f>IF(OR(F2573="",J2573=""),"",F2573-J2573)</f>
        <v/>
      </c>
      <c r="L2573" s="86">
        <f>IF(OR(F2573="",J2573="",N(J2573)=0),"",IF(F2573/J2573&lt;=cfg_Crit,"CRITICAL",IF(F2573/J2573&lt;=cfg_Low,"LOW","OK")))</f>
        <v/>
      </c>
      <c r="M2573" s="98">
        <f>IF(B2573="","",DATE(YEAR(B2573),MONTH(B2573),1))</f>
        <v/>
      </c>
      <c r="N2573" s="86">
        <f>IF(OR(B2573="",D2573=""),"","CNT-"&amp;TEXT(ROW()-5,"00000"))</f>
        <v/>
      </c>
      <c r="O2573" s="86">
        <f>IF(P2573="","",D2573&amp;"|"&amp;P2573)</f>
        <v/>
      </c>
      <c r="P2573" s="86">
        <f>IF(OR(D2573="",F2573=""),"",COUNTIFS($D$6:D2573,D2573,$F$6:F2573,"&lt;&gt;"))</f>
        <v/>
      </c>
    </row>
    <row r="2574" ht="20" customHeight="1">
      <c r="B2574" s="93" t="n"/>
      <c r="C2574" s="94">
        <f>IF(B2574="","",WEEKNUM(B2574,21))</f>
        <v/>
      </c>
      <c r="D2574" s="95" t="n"/>
      <c r="E2574" s="86">
        <f>IF(D2574="","",IFERROR(INDEX(Eng_Item,MATCH(D2574,Eng_Label,0)),"not in list"))</f>
        <v/>
      </c>
      <c r="F2574" s="96" t="n"/>
      <c r="G2574" s="87">
        <f>IF(OR(P2574="",N(P2574)&lt;=1),"",INDEX($F$6:$F$3005,MATCH(D2574&amp;"|"&amp;(P2574-1),$O$6:$O$3005,0)))</f>
        <v/>
      </c>
      <c r="H2574" s="87">
        <f>IF(G2574="","",MAX(0,G2574-F2574))</f>
        <v/>
      </c>
      <c r="I2574" s="95" t="n"/>
      <c r="J2574" s="87">
        <f>IF(D2574="","",IFERROR(INDEX(Eng_PAR,MATCH(D2574,Eng_Label,0)),""))</f>
        <v/>
      </c>
      <c r="K2574" s="97">
        <f>IF(OR(F2574="",J2574=""),"",F2574-J2574)</f>
        <v/>
      </c>
      <c r="L2574" s="86">
        <f>IF(OR(F2574="",J2574="",N(J2574)=0),"",IF(F2574/J2574&lt;=cfg_Crit,"CRITICAL",IF(F2574/J2574&lt;=cfg_Low,"LOW","OK")))</f>
        <v/>
      </c>
      <c r="M2574" s="98">
        <f>IF(B2574="","",DATE(YEAR(B2574),MONTH(B2574),1))</f>
        <v/>
      </c>
      <c r="N2574" s="86">
        <f>IF(OR(B2574="",D2574=""),"","CNT-"&amp;TEXT(ROW()-5,"00000"))</f>
        <v/>
      </c>
      <c r="O2574" s="86">
        <f>IF(P2574="","",D2574&amp;"|"&amp;P2574)</f>
        <v/>
      </c>
      <c r="P2574" s="86">
        <f>IF(OR(D2574="",F2574=""),"",COUNTIFS($D$6:D2574,D2574,$F$6:F2574,"&lt;&gt;"))</f>
        <v/>
      </c>
    </row>
    <row r="2575" ht="20" customHeight="1">
      <c r="B2575" s="93" t="n"/>
      <c r="C2575" s="94">
        <f>IF(B2575="","",WEEKNUM(B2575,21))</f>
        <v/>
      </c>
      <c r="D2575" s="95" t="n"/>
      <c r="E2575" s="86">
        <f>IF(D2575="","",IFERROR(INDEX(Eng_Item,MATCH(D2575,Eng_Label,0)),"not in list"))</f>
        <v/>
      </c>
      <c r="F2575" s="96" t="n"/>
      <c r="G2575" s="87">
        <f>IF(OR(P2575="",N(P2575)&lt;=1),"",INDEX($F$6:$F$3005,MATCH(D2575&amp;"|"&amp;(P2575-1),$O$6:$O$3005,0)))</f>
        <v/>
      </c>
      <c r="H2575" s="87">
        <f>IF(G2575="","",MAX(0,G2575-F2575))</f>
        <v/>
      </c>
      <c r="I2575" s="95" t="n"/>
      <c r="J2575" s="87">
        <f>IF(D2575="","",IFERROR(INDEX(Eng_PAR,MATCH(D2575,Eng_Label,0)),""))</f>
        <v/>
      </c>
      <c r="K2575" s="97">
        <f>IF(OR(F2575="",J2575=""),"",F2575-J2575)</f>
        <v/>
      </c>
      <c r="L2575" s="86">
        <f>IF(OR(F2575="",J2575="",N(J2575)=0),"",IF(F2575/J2575&lt;=cfg_Crit,"CRITICAL",IF(F2575/J2575&lt;=cfg_Low,"LOW","OK")))</f>
        <v/>
      </c>
      <c r="M2575" s="98">
        <f>IF(B2575="","",DATE(YEAR(B2575),MONTH(B2575),1))</f>
        <v/>
      </c>
      <c r="N2575" s="86">
        <f>IF(OR(B2575="",D2575=""),"","CNT-"&amp;TEXT(ROW()-5,"00000"))</f>
        <v/>
      </c>
      <c r="O2575" s="86">
        <f>IF(P2575="","",D2575&amp;"|"&amp;P2575)</f>
        <v/>
      </c>
      <c r="P2575" s="86">
        <f>IF(OR(D2575="",F2575=""),"",COUNTIFS($D$6:D2575,D2575,$F$6:F2575,"&lt;&gt;"))</f>
        <v/>
      </c>
    </row>
    <row r="2576" ht="20" customHeight="1">
      <c r="B2576" s="93" t="n"/>
      <c r="C2576" s="94">
        <f>IF(B2576="","",WEEKNUM(B2576,21))</f>
        <v/>
      </c>
      <c r="D2576" s="95" t="n"/>
      <c r="E2576" s="86">
        <f>IF(D2576="","",IFERROR(INDEX(Eng_Item,MATCH(D2576,Eng_Label,0)),"not in list"))</f>
        <v/>
      </c>
      <c r="F2576" s="96" t="n"/>
      <c r="G2576" s="87">
        <f>IF(OR(P2576="",N(P2576)&lt;=1),"",INDEX($F$6:$F$3005,MATCH(D2576&amp;"|"&amp;(P2576-1),$O$6:$O$3005,0)))</f>
        <v/>
      </c>
      <c r="H2576" s="87">
        <f>IF(G2576="","",MAX(0,G2576-F2576))</f>
        <v/>
      </c>
      <c r="I2576" s="95" t="n"/>
      <c r="J2576" s="87">
        <f>IF(D2576="","",IFERROR(INDEX(Eng_PAR,MATCH(D2576,Eng_Label,0)),""))</f>
        <v/>
      </c>
      <c r="K2576" s="97">
        <f>IF(OR(F2576="",J2576=""),"",F2576-J2576)</f>
        <v/>
      </c>
      <c r="L2576" s="86">
        <f>IF(OR(F2576="",J2576="",N(J2576)=0),"",IF(F2576/J2576&lt;=cfg_Crit,"CRITICAL",IF(F2576/J2576&lt;=cfg_Low,"LOW","OK")))</f>
        <v/>
      </c>
      <c r="M2576" s="98">
        <f>IF(B2576="","",DATE(YEAR(B2576),MONTH(B2576),1))</f>
        <v/>
      </c>
      <c r="N2576" s="86">
        <f>IF(OR(B2576="",D2576=""),"","CNT-"&amp;TEXT(ROW()-5,"00000"))</f>
        <v/>
      </c>
      <c r="O2576" s="86">
        <f>IF(P2576="","",D2576&amp;"|"&amp;P2576)</f>
        <v/>
      </c>
      <c r="P2576" s="86">
        <f>IF(OR(D2576="",F2576=""),"",COUNTIFS($D$6:D2576,D2576,$F$6:F2576,"&lt;&gt;"))</f>
        <v/>
      </c>
    </row>
    <row r="2577" ht="20" customHeight="1">
      <c r="B2577" s="93" t="n"/>
      <c r="C2577" s="94">
        <f>IF(B2577="","",WEEKNUM(B2577,21))</f>
        <v/>
      </c>
      <c r="D2577" s="95" t="n"/>
      <c r="E2577" s="86">
        <f>IF(D2577="","",IFERROR(INDEX(Eng_Item,MATCH(D2577,Eng_Label,0)),"not in list"))</f>
        <v/>
      </c>
      <c r="F2577" s="96" t="n"/>
      <c r="G2577" s="87">
        <f>IF(OR(P2577="",N(P2577)&lt;=1),"",INDEX($F$6:$F$3005,MATCH(D2577&amp;"|"&amp;(P2577-1),$O$6:$O$3005,0)))</f>
        <v/>
      </c>
      <c r="H2577" s="87">
        <f>IF(G2577="","",MAX(0,G2577-F2577))</f>
        <v/>
      </c>
      <c r="I2577" s="95" t="n"/>
      <c r="J2577" s="87">
        <f>IF(D2577="","",IFERROR(INDEX(Eng_PAR,MATCH(D2577,Eng_Label,0)),""))</f>
        <v/>
      </c>
      <c r="K2577" s="97">
        <f>IF(OR(F2577="",J2577=""),"",F2577-J2577)</f>
        <v/>
      </c>
      <c r="L2577" s="86">
        <f>IF(OR(F2577="",J2577="",N(J2577)=0),"",IF(F2577/J2577&lt;=cfg_Crit,"CRITICAL",IF(F2577/J2577&lt;=cfg_Low,"LOW","OK")))</f>
        <v/>
      </c>
      <c r="M2577" s="98">
        <f>IF(B2577="","",DATE(YEAR(B2577),MONTH(B2577),1))</f>
        <v/>
      </c>
      <c r="N2577" s="86">
        <f>IF(OR(B2577="",D2577=""),"","CNT-"&amp;TEXT(ROW()-5,"00000"))</f>
        <v/>
      </c>
      <c r="O2577" s="86">
        <f>IF(P2577="","",D2577&amp;"|"&amp;P2577)</f>
        <v/>
      </c>
      <c r="P2577" s="86">
        <f>IF(OR(D2577="",F2577=""),"",COUNTIFS($D$6:D2577,D2577,$F$6:F2577,"&lt;&gt;"))</f>
        <v/>
      </c>
    </row>
    <row r="2578" ht="20" customHeight="1">
      <c r="B2578" s="93" t="n"/>
      <c r="C2578" s="94">
        <f>IF(B2578="","",WEEKNUM(B2578,21))</f>
        <v/>
      </c>
      <c r="D2578" s="95" t="n"/>
      <c r="E2578" s="86">
        <f>IF(D2578="","",IFERROR(INDEX(Eng_Item,MATCH(D2578,Eng_Label,0)),"not in list"))</f>
        <v/>
      </c>
      <c r="F2578" s="96" t="n"/>
      <c r="G2578" s="87">
        <f>IF(OR(P2578="",N(P2578)&lt;=1),"",INDEX($F$6:$F$3005,MATCH(D2578&amp;"|"&amp;(P2578-1),$O$6:$O$3005,0)))</f>
        <v/>
      </c>
      <c r="H2578" s="87">
        <f>IF(G2578="","",MAX(0,G2578-F2578))</f>
        <v/>
      </c>
      <c r="I2578" s="95" t="n"/>
      <c r="J2578" s="87">
        <f>IF(D2578="","",IFERROR(INDEX(Eng_PAR,MATCH(D2578,Eng_Label,0)),""))</f>
        <v/>
      </c>
      <c r="K2578" s="97">
        <f>IF(OR(F2578="",J2578=""),"",F2578-J2578)</f>
        <v/>
      </c>
      <c r="L2578" s="86">
        <f>IF(OR(F2578="",J2578="",N(J2578)=0),"",IF(F2578/J2578&lt;=cfg_Crit,"CRITICAL",IF(F2578/J2578&lt;=cfg_Low,"LOW","OK")))</f>
        <v/>
      </c>
      <c r="M2578" s="98">
        <f>IF(B2578="","",DATE(YEAR(B2578),MONTH(B2578),1))</f>
        <v/>
      </c>
      <c r="N2578" s="86">
        <f>IF(OR(B2578="",D2578=""),"","CNT-"&amp;TEXT(ROW()-5,"00000"))</f>
        <v/>
      </c>
      <c r="O2578" s="86">
        <f>IF(P2578="","",D2578&amp;"|"&amp;P2578)</f>
        <v/>
      </c>
      <c r="P2578" s="86">
        <f>IF(OR(D2578="",F2578=""),"",COUNTIFS($D$6:D2578,D2578,$F$6:F2578,"&lt;&gt;"))</f>
        <v/>
      </c>
    </row>
    <row r="2579" ht="20" customHeight="1">
      <c r="B2579" s="93" t="n"/>
      <c r="C2579" s="94">
        <f>IF(B2579="","",WEEKNUM(B2579,21))</f>
        <v/>
      </c>
      <c r="D2579" s="95" t="n"/>
      <c r="E2579" s="86">
        <f>IF(D2579="","",IFERROR(INDEX(Eng_Item,MATCH(D2579,Eng_Label,0)),"not in list"))</f>
        <v/>
      </c>
      <c r="F2579" s="96" t="n"/>
      <c r="G2579" s="87">
        <f>IF(OR(P2579="",N(P2579)&lt;=1),"",INDEX($F$6:$F$3005,MATCH(D2579&amp;"|"&amp;(P2579-1),$O$6:$O$3005,0)))</f>
        <v/>
      </c>
      <c r="H2579" s="87">
        <f>IF(G2579="","",MAX(0,G2579-F2579))</f>
        <v/>
      </c>
      <c r="I2579" s="95" t="n"/>
      <c r="J2579" s="87">
        <f>IF(D2579="","",IFERROR(INDEX(Eng_PAR,MATCH(D2579,Eng_Label,0)),""))</f>
        <v/>
      </c>
      <c r="K2579" s="97">
        <f>IF(OR(F2579="",J2579=""),"",F2579-J2579)</f>
        <v/>
      </c>
      <c r="L2579" s="86">
        <f>IF(OR(F2579="",J2579="",N(J2579)=0),"",IF(F2579/J2579&lt;=cfg_Crit,"CRITICAL",IF(F2579/J2579&lt;=cfg_Low,"LOW","OK")))</f>
        <v/>
      </c>
      <c r="M2579" s="98">
        <f>IF(B2579="","",DATE(YEAR(B2579),MONTH(B2579),1))</f>
        <v/>
      </c>
      <c r="N2579" s="86">
        <f>IF(OR(B2579="",D2579=""),"","CNT-"&amp;TEXT(ROW()-5,"00000"))</f>
        <v/>
      </c>
      <c r="O2579" s="86">
        <f>IF(P2579="","",D2579&amp;"|"&amp;P2579)</f>
        <v/>
      </c>
      <c r="P2579" s="86">
        <f>IF(OR(D2579="",F2579=""),"",COUNTIFS($D$6:D2579,D2579,$F$6:F2579,"&lt;&gt;"))</f>
        <v/>
      </c>
    </row>
    <row r="2580" ht="20" customHeight="1">
      <c r="B2580" s="93" t="n"/>
      <c r="C2580" s="94">
        <f>IF(B2580="","",WEEKNUM(B2580,21))</f>
        <v/>
      </c>
      <c r="D2580" s="95" t="n"/>
      <c r="E2580" s="86">
        <f>IF(D2580="","",IFERROR(INDEX(Eng_Item,MATCH(D2580,Eng_Label,0)),"not in list"))</f>
        <v/>
      </c>
      <c r="F2580" s="96" t="n"/>
      <c r="G2580" s="87">
        <f>IF(OR(P2580="",N(P2580)&lt;=1),"",INDEX($F$6:$F$3005,MATCH(D2580&amp;"|"&amp;(P2580-1),$O$6:$O$3005,0)))</f>
        <v/>
      </c>
      <c r="H2580" s="87">
        <f>IF(G2580="","",MAX(0,G2580-F2580))</f>
        <v/>
      </c>
      <c r="I2580" s="95" t="n"/>
      <c r="J2580" s="87">
        <f>IF(D2580="","",IFERROR(INDEX(Eng_PAR,MATCH(D2580,Eng_Label,0)),""))</f>
        <v/>
      </c>
      <c r="K2580" s="97">
        <f>IF(OR(F2580="",J2580=""),"",F2580-J2580)</f>
        <v/>
      </c>
      <c r="L2580" s="86">
        <f>IF(OR(F2580="",J2580="",N(J2580)=0),"",IF(F2580/J2580&lt;=cfg_Crit,"CRITICAL",IF(F2580/J2580&lt;=cfg_Low,"LOW","OK")))</f>
        <v/>
      </c>
      <c r="M2580" s="98">
        <f>IF(B2580="","",DATE(YEAR(B2580),MONTH(B2580),1))</f>
        <v/>
      </c>
      <c r="N2580" s="86">
        <f>IF(OR(B2580="",D2580=""),"","CNT-"&amp;TEXT(ROW()-5,"00000"))</f>
        <v/>
      </c>
      <c r="O2580" s="86">
        <f>IF(P2580="","",D2580&amp;"|"&amp;P2580)</f>
        <v/>
      </c>
      <c r="P2580" s="86">
        <f>IF(OR(D2580="",F2580=""),"",COUNTIFS($D$6:D2580,D2580,$F$6:F2580,"&lt;&gt;"))</f>
        <v/>
      </c>
    </row>
    <row r="2581" ht="20" customHeight="1">
      <c r="B2581" s="93" t="n"/>
      <c r="C2581" s="94">
        <f>IF(B2581="","",WEEKNUM(B2581,21))</f>
        <v/>
      </c>
      <c r="D2581" s="95" t="n"/>
      <c r="E2581" s="86">
        <f>IF(D2581="","",IFERROR(INDEX(Eng_Item,MATCH(D2581,Eng_Label,0)),"not in list"))</f>
        <v/>
      </c>
      <c r="F2581" s="96" t="n"/>
      <c r="G2581" s="87">
        <f>IF(OR(P2581="",N(P2581)&lt;=1),"",INDEX($F$6:$F$3005,MATCH(D2581&amp;"|"&amp;(P2581-1),$O$6:$O$3005,0)))</f>
        <v/>
      </c>
      <c r="H2581" s="87">
        <f>IF(G2581="","",MAX(0,G2581-F2581))</f>
        <v/>
      </c>
      <c r="I2581" s="95" t="n"/>
      <c r="J2581" s="87">
        <f>IF(D2581="","",IFERROR(INDEX(Eng_PAR,MATCH(D2581,Eng_Label,0)),""))</f>
        <v/>
      </c>
      <c r="K2581" s="97">
        <f>IF(OR(F2581="",J2581=""),"",F2581-J2581)</f>
        <v/>
      </c>
      <c r="L2581" s="86">
        <f>IF(OR(F2581="",J2581="",N(J2581)=0),"",IF(F2581/J2581&lt;=cfg_Crit,"CRITICAL",IF(F2581/J2581&lt;=cfg_Low,"LOW","OK")))</f>
        <v/>
      </c>
      <c r="M2581" s="98">
        <f>IF(B2581="","",DATE(YEAR(B2581),MONTH(B2581),1))</f>
        <v/>
      </c>
      <c r="N2581" s="86">
        <f>IF(OR(B2581="",D2581=""),"","CNT-"&amp;TEXT(ROW()-5,"00000"))</f>
        <v/>
      </c>
      <c r="O2581" s="86">
        <f>IF(P2581="","",D2581&amp;"|"&amp;P2581)</f>
        <v/>
      </c>
      <c r="P2581" s="86">
        <f>IF(OR(D2581="",F2581=""),"",COUNTIFS($D$6:D2581,D2581,$F$6:F2581,"&lt;&gt;"))</f>
        <v/>
      </c>
    </row>
    <row r="2582" ht="20" customHeight="1">
      <c r="B2582" s="93" t="n"/>
      <c r="C2582" s="94">
        <f>IF(B2582="","",WEEKNUM(B2582,21))</f>
        <v/>
      </c>
      <c r="D2582" s="95" t="n"/>
      <c r="E2582" s="86">
        <f>IF(D2582="","",IFERROR(INDEX(Eng_Item,MATCH(D2582,Eng_Label,0)),"not in list"))</f>
        <v/>
      </c>
      <c r="F2582" s="96" t="n"/>
      <c r="G2582" s="87">
        <f>IF(OR(P2582="",N(P2582)&lt;=1),"",INDEX($F$6:$F$3005,MATCH(D2582&amp;"|"&amp;(P2582-1),$O$6:$O$3005,0)))</f>
        <v/>
      </c>
      <c r="H2582" s="87">
        <f>IF(G2582="","",MAX(0,G2582-F2582))</f>
        <v/>
      </c>
      <c r="I2582" s="95" t="n"/>
      <c r="J2582" s="87">
        <f>IF(D2582="","",IFERROR(INDEX(Eng_PAR,MATCH(D2582,Eng_Label,0)),""))</f>
        <v/>
      </c>
      <c r="K2582" s="97">
        <f>IF(OR(F2582="",J2582=""),"",F2582-J2582)</f>
        <v/>
      </c>
      <c r="L2582" s="86">
        <f>IF(OR(F2582="",J2582="",N(J2582)=0),"",IF(F2582/J2582&lt;=cfg_Crit,"CRITICAL",IF(F2582/J2582&lt;=cfg_Low,"LOW","OK")))</f>
        <v/>
      </c>
      <c r="M2582" s="98">
        <f>IF(B2582="","",DATE(YEAR(B2582),MONTH(B2582),1))</f>
        <v/>
      </c>
      <c r="N2582" s="86">
        <f>IF(OR(B2582="",D2582=""),"","CNT-"&amp;TEXT(ROW()-5,"00000"))</f>
        <v/>
      </c>
      <c r="O2582" s="86">
        <f>IF(P2582="","",D2582&amp;"|"&amp;P2582)</f>
        <v/>
      </c>
      <c r="P2582" s="86">
        <f>IF(OR(D2582="",F2582=""),"",COUNTIFS($D$6:D2582,D2582,$F$6:F2582,"&lt;&gt;"))</f>
        <v/>
      </c>
    </row>
    <row r="2583" ht="20" customHeight="1">
      <c r="B2583" s="93" t="n"/>
      <c r="C2583" s="94">
        <f>IF(B2583="","",WEEKNUM(B2583,21))</f>
        <v/>
      </c>
      <c r="D2583" s="95" t="n"/>
      <c r="E2583" s="86">
        <f>IF(D2583="","",IFERROR(INDEX(Eng_Item,MATCH(D2583,Eng_Label,0)),"not in list"))</f>
        <v/>
      </c>
      <c r="F2583" s="96" t="n"/>
      <c r="G2583" s="87">
        <f>IF(OR(P2583="",N(P2583)&lt;=1),"",INDEX($F$6:$F$3005,MATCH(D2583&amp;"|"&amp;(P2583-1),$O$6:$O$3005,0)))</f>
        <v/>
      </c>
      <c r="H2583" s="87">
        <f>IF(G2583="","",MAX(0,G2583-F2583))</f>
        <v/>
      </c>
      <c r="I2583" s="95" t="n"/>
      <c r="J2583" s="87">
        <f>IF(D2583="","",IFERROR(INDEX(Eng_PAR,MATCH(D2583,Eng_Label,0)),""))</f>
        <v/>
      </c>
      <c r="K2583" s="97">
        <f>IF(OR(F2583="",J2583=""),"",F2583-J2583)</f>
        <v/>
      </c>
      <c r="L2583" s="86">
        <f>IF(OR(F2583="",J2583="",N(J2583)=0),"",IF(F2583/J2583&lt;=cfg_Crit,"CRITICAL",IF(F2583/J2583&lt;=cfg_Low,"LOW","OK")))</f>
        <v/>
      </c>
      <c r="M2583" s="98">
        <f>IF(B2583="","",DATE(YEAR(B2583),MONTH(B2583),1))</f>
        <v/>
      </c>
      <c r="N2583" s="86">
        <f>IF(OR(B2583="",D2583=""),"","CNT-"&amp;TEXT(ROW()-5,"00000"))</f>
        <v/>
      </c>
      <c r="O2583" s="86">
        <f>IF(P2583="","",D2583&amp;"|"&amp;P2583)</f>
        <v/>
      </c>
      <c r="P2583" s="86">
        <f>IF(OR(D2583="",F2583=""),"",COUNTIFS($D$6:D2583,D2583,$F$6:F2583,"&lt;&gt;"))</f>
        <v/>
      </c>
    </row>
    <row r="2584" ht="20" customHeight="1">
      <c r="B2584" s="93" t="n"/>
      <c r="C2584" s="94">
        <f>IF(B2584="","",WEEKNUM(B2584,21))</f>
        <v/>
      </c>
      <c r="D2584" s="95" t="n"/>
      <c r="E2584" s="86">
        <f>IF(D2584="","",IFERROR(INDEX(Eng_Item,MATCH(D2584,Eng_Label,0)),"not in list"))</f>
        <v/>
      </c>
      <c r="F2584" s="96" t="n"/>
      <c r="G2584" s="87">
        <f>IF(OR(P2584="",N(P2584)&lt;=1),"",INDEX($F$6:$F$3005,MATCH(D2584&amp;"|"&amp;(P2584-1),$O$6:$O$3005,0)))</f>
        <v/>
      </c>
      <c r="H2584" s="87">
        <f>IF(G2584="","",MAX(0,G2584-F2584))</f>
        <v/>
      </c>
      <c r="I2584" s="95" t="n"/>
      <c r="J2584" s="87">
        <f>IF(D2584="","",IFERROR(INDEX(Eng_PAR,MATCH(D2584,Eng_Label,0)),""))</f>
        <v/>
      </c>
      <c r="K2584" s="97">
        <f>IF(OR(F2584="",J2584=""),"",F2584-J2584)</f>
        <v/>
      </c>
      <c r="L2584" s="86">
        <f>IF(OR(F2584="",J2584="",N(J2584)=0),"",IF(F2584/J2584&lt;=cfg_Crit,"CRITICAL",IF(F2584/J2584&lt;=cfg_Low,"LOW","OK")))</f>
        <v/>
      </c>
      <c r="M2584" s="98">
        <f>IF(B2584="","",DATE(YEAR(B2584),MONTH(B2584),1))</f>
        <v/>
      </c>
      <c r="N2584" s="86">
        <f>IF(OR(B2584="",D2584=""),"","CNT-"&amp;TEXT(ROW()-5,"00000"))</f>
        <v/>
      </c>
      <c r="O2584" s="86">
        <f>IF(P2584="","",D2584&amp;"|"&amp;P2584)</f>
        <v/>
      </c>
      <c r="P2584" s="86">
        <f>IF(OR(D2584="",F2584=""),"",COUNTIFS($D$6:D2584,D2584,$F$6:F2584,"&lt;&gt;"))</f>
        <v/>
      </c>
    </row>
    <row r="2585" ht="20" customHeight="1">
      <c r="B2585" s="93" t="n"/>
      <c r="C2585" s="94">
        <f>IF(B2585="","",WEEKNUM(B2585,21))</f>
        <v/>
      </c>
      <c r="D2585" s="95" t="n"/>
      <c r="E2585" s="86">
        <f>IF(D2585="","",IFERROR(INDEX(Eng_Item,MATCH(D2585,Eng_Label,0)),"not in list"))</f>
        <v/>
      </c>
      <c r="F2585" s="96" t="n"/>
      <c r="G2585" s="87">
        <f>IF(OR(P2585="",N(P2585)&lt;=1),"",INDEX($F$6:$F$3005,MATCH(D2585&amp;"|"&amp;(P2585-1),$O$6:$O$3005,0)))</f>
        <v/>
      </c>
      <c r="H2585" s="87">
        <f>IF(G2585="","",MAX(0,G2585-F2585))</f>
        <v/>
      </c>
      <c r="I2585" s="95" t="n"/>
      <c r="J2585" s="87">
        <f>IF(D2585="","",IFERROR(INDEX(Eng_PAR,MATCH(D2585,Eng_Label,0)),""))</f>
        <v/>
      </c>
      <c r="K2585" s="97">
        <f>IF(OR(F2585="",J2585=""),"",F2585-J2585)</f>
        <v/>
      </c>
      <c r="L2585" s="86">
        <f>IF(OR(F2585="",J2585="",N(J2585)=0),"",IF(F2585/J2585&lt;=cfg_Crit,"CRITICAL",IF(F2585/J2585&lt;=cfg_Low,"LOW","OK")))</f>
        <v/>
      </c>
      <c r="M2585" s="98">
        <f>IF(B2585="","",DATE(YEAR(B2585),MONTH(B2585),1))</f>
        <v/>
      </c>
      <c r="N2585" s="86">
        <f>IF(OR(B2585="",D2585=""),"","CNT-"&amp;TEXT(ROW()-5,"00000"))</f>
        <v/>
      </c>
      <c r="O2585" s="86">
        <f>IF(P2585="","",D2585&amp;"|"&amp;P2585)</f>
        <v/>
      </c>
      <c r="P2585" s="86">
        <f>IF(OR(D2585="",F2585=""),"",COUNTIFS($D$6:D2585,D2585,$F$6:F2585,"&lt;&gt;"))</f>
        <v/>
      </c>
    </row>
    <row r="2586" ht="20" customHeight="1">
      <c r="B2586" s="93" t="n"/>
      <c r="C2586" s="94">
        <f>IF(B2586="","",WEEKNUM(B2586,21))</f>
        <v/>
      </c>
      <c r="D2586" s="95" t="n"/>
      <c r="E2586" s="86">
        <f>IF(D2586="","",IFERROR(INDEX(Eng_Item,MATCH(D2586,Eng_Label,0)),"not in list"))</f>
        <v/>
      </c>
      <c r="F2586" s="96" t="n"/>
      <c r="G2586" s="87">
        <f>IF(OR(P2586="",N(P2586)&lt;=1),"",INDEX($F$6:$F$3005,MATCH(D2586&amp;"|"&amp;(P2586-1),$O$6:$O$3005,0)))</f>
        <v/>
      </c>
      <c r="H2586" s="87">
        <f>IF(G2586="","",MAX(0,G2586-F2586))</f>
        <v/>
      </c>
      <c r="I2586" s="95" t="n"/>
      <c r="J2586" s="87">
        <f>IF(D2586="","",IFERROR(INDEX(Eng_PAR,MATCH(D2586,Eng_Label,0)),""))</f>
        <v/>
      </c>
      <c r="K2586" s="97">
        <f>IF(OR(F2586="",J2586=""),"",F2586-J2586)</f>
        <v/>
      </c>
      <c r="L2586" s="86">
        <f>IF(OR(F2586="",J2586="",N(J2586)=0),"",IF(F2586/J2586&lt;=cfg_Crit,"CRITICAL",IF(F2586/J2586&lt;=cfg_Low,"LOW","OK")))</f>
        <v/>
      </c>
      <c r="M2586" s="98">
        <f>IF(B2586="","",DATE(YEAR(B2586),MONTH(B2586),1))</f>
        <v/>
      </c>
      <c r="N2586" s="86">
        <f>IF(OR(B2586="",D2586=""),"","CNT-"&amp;TEXT(ROW()-5,"00000"))</f>
        <v/>
      </c>
      <c r="O2586" s="86">
        <f>IF(P2586="","",D2586&amp;"|"&amp;P2586)</f>
        <v/>
      </c>
      <c r="P2586" s="86">
        <f>IF(OR(D2586="",F2586=""),"",COUNTIFS($D$6:D2586,D2586,$F$6:F2586,"&lt;&gt;"))</f>
        <v/>
      </c>
    </row>
    <row r="2587" ht="20" customHeight="1">
      <c r="B2587" s="93" t="n"/>
      <c r="C2587" s="94">
        <f>IF(B2587="","",WEEKNUM(B2587,21))</f>
        <v/>
      </c>
      <c r="D2587" s="95" t="n"/>
      <c r="E2587" s="86">
        <f>IF(D2587="","",IFERROR(INDEX(Eng_Item,MATCH(D2587,Eng_Label,0)),"not in list"))</f>
        <v/>
      </c>
      <c r="F2587" s="96" t="n"/>
      <c r="G2587" s="87">
        <f>IF(OR(P2587="",N(P2587)&lt;=1),"",INDEX($F$6:$F$3005,MATCH(D2587&amp;"|"&amp;(P2587-1),$O$6:$O$3005,0)))</f>
        <v/>
      </c>
      <c r="H2587" s="87">
        <f>IF(G2587="","",MAX(0,G2587-F2587))</f>
        <v/>
      </c>
      <c r="I2587" s="95" t="n"/>
      <c r="J2587" s="87">
        <f>IF(D2587="","",IFERROR(INDEX(Eng_PAR,MATCH(D2587,Eng_Label,0)),""))</f>
        <v/>
      </c>
      <c r="K2587" s="97">
        <f>IF(OR(F2587="",J2587=""),"",F2587-J2587)</f>
        <v/>
      </c>
      <c r="L2587" s="86">
        <f>IF(OR(F2587="",J2587="",N(J2587)=0),"",IF(F2587/J2587&lt;=cfg_Crit,"CRITICAL",IF(F2587/J2587&lt;=cfg_Low,"LOW","OK")))</f>
        <v/>
      </c>
      <c r="M2587" s="98">
        <f>IF(B2587="","",DATE(YEAR(B2587),MONTH(B2587),1))</f>
        <v/>
      </c>
      <c r="N2587" s="86">
        <f>IF(OR(B2587="",D2587=""),"","CNT-"&amp;TEXT(ROW()-5,"00000"))</f>
        <v/>
      </c>
      <c r="O2587" s="86">
        <f>IF(P2587="","",D2587&amp;"|"&amp;P2587)</f>
        <v/>
      </c>
      <c r="P2587" s="86">
        <f>IF(OR(D2587="",F2587=""),"",COUNTIFS($D$6:D2587,D2587,$F$6:F2587,"&lt;&gt;"))</f>
        <v/>
      </c>
    </row>
    <row r="2588" ht="20" customHeight="1">
      <c r="B2588" s="93" t="n"/>
      <c r="C2588" s="94">
        <f>IF(B2588="","",WEEKNUM(B2588,21))</f>
        <v/>
      </c>
      <c r="D2588" s="95" t="n"/>
      <c r="E2588" s="86">
        <f>IF(D2588="","",IFERROR(INDEX(Eng_Item,MATCH(D2588,Eng_Label,0)),"not in list"))</f>
        <v/>
      </c>
      <c r="F2588" s="96" t="n"/>
      <c r="G2588" s="87">
        <f>IF(OR(P2588="",N(P2588)&lt;=1),"",INDEX($F$6:$F$3005,MATCH(D2588&amp;"|"&amp;(P2588-1),$O$6:$O$3005,0)))</f>
        <v/>
      </c>
      <c r="H2588" s="87">
        <f>IF(G2588="","",MAX(0,G2588-F2588))</f>
        <v/>
      </c>
      <c r="I2588" s="95" t="n"/>
      <c r="J2588" s="87">
        <f>IF(D2588="","",IFERROR(INDEX(Eng_PAR,MATCH(D2588,Eng_Label,0)),""))</f>
        <v/>
      </c>
      <c r="K2588" s="97">
        <f>IF(OR(F2588="",J2588=""),"",F2588-J2588)</f>
        <v/>
      </c>
      <c r="L2588" s="86">
        <f>IF(OR(F2588="",J2588="",N(J2588)=0),"",IF(F2588/J2588&lt;=cfg_Crit,"CRITICAL",IF(F2588/J2588&lt;=cfg_Low,"LOW","OK")))</f>
        <v/>
      </c>
      <c r="M2588" s="98">
        <f>IF(B2588="","",DATE(YEAR(B2588),MONTH(B2588),1))</f>
        <v/>
      </c>
      <c r="N2588" s="86">
        <f>IF(OR(B2588="",D2588=""),"","CNT-"&amp;TEXT(ROW()-5,"00000"))</f>
        <v/>
      </c>
      <c r="O2588" s="86">
        <f>IF(P2588="","",D2588&amp;"|"&amp;P2588)</f>
        <v/>
      </c>
      <c r="P2588" s="86">
        <f>IF(OR(D2588="",F2588=""),"",COUNTIFS($D$6:D2588,D2588,$F$6:F2588,"&lt;&gt;"))</f>
        <v/>
      </c>
    </row>
    <row r="2589" ht="20" customHeight="1">
      <c r="B2589" s="93" t="n"/>
      <c r="C2589" s="94">
        <f>IF(B2589="","",WEEKNUM(B2589,21))</f>
        <v/>
      </c>
      <c r="D2589" s="95" t="n"/>
      <c r="E2589" s="86">
        <f>IF(D2589="","",IFERROR(INDEX(Eng_Item,MATCH(D2589,Eng_Label,0)),"not in list"))</f>
        <v/>
      </c>
      <c r="F2589" s="96" t="n"/>
      <c r="G2589" s="87">
        <f>IF(OR(P2589="",N(P2589)&lt;=1),"",INDEX($F$6:$F$3005,MATCH(D2589&amp;"|"&amp;(P2589-1),$O$6:$O$3005,0)))</f>
        <v/>
      </c>
      <c r="H2589" s="87">
        <f>IF(G2589="","",MAX(0,G2589-F2589))</f>
        <v/>
      </c>
      <c r="I2589" s="95" t="n"/>
      <c r="J2589" s="87">
        <f>IF(D2589="","",IFERROR(INDEX(Eng_PAR,MATCH(D2589,Eng_Label,0)),""))</f>
        <v/>
      </c>
      <c r="K2589" s="97">
        <f>IF(OR(F2589="",J2589=""),"",F2589-J2589)</f>
        <v/>
      </c>
      <c r="L2589" s="86">
        <f>IF(OR(F2589="",J2589="",N(J2589)=0),"",IF(F2589/J2589&lt;=cfg_Crit,"CRITICAL",IF(F2589/J2589&lt;=cfg_Low,"LOW","OK")))</f>
        <v/>
      </c>
      <c r="M2589" s="98">
        <f>IF(B2589="","",DATE(YEAR(B2589),MONTH(B2589),1))</f>
        <v/>
      </c>
      <c r="N2589" s="86">
        <f>IF(OR(B2589="",D2589=""),"","CNT-"&amp;TEXT(ROW()-5,"00000"))</f>
        <v/>
      </c>
      <c r="O2589" s="86">
        <f>IF(P2589="","",D2589&amp;"|"&amp;P2589)</f>
        <v/>
      </c>
      <c r="P2589" s="86">
        <f>IF(OR(D2589="",F2589=""),"",COUNTIFS($D$6:D2589,D2589,$F$6:F2589,"&lt;&gt;"))</f>
        <v/>
      </c>
    </row>
    <row r="2590" ht="20" customHeight="1">
      <c r="B2590" s="93" t="n"/>
      <c r="C2590" s="94">
        <f>IF(B2590="","",WEEKNUM(B2590,21))</f>
        <v/>
      </c>
      <c r="D2590" s="95" t="n"/>
      <c r="E2590" s="86">
        <f>IF(D2590="","",IFERROR(INDEX(Eng_Item,MATCH(D2590,Eng_Label,0)),"not in list"))</f>
        <v/>
      </c>
      <c r="F2590" s="96" t="n"/>
      <c r="G2590" s="87">
        <f>IF(OR(P2590="",N(P2590)&lt;=1),"",INDEX($F$6:$F$3005,MATCH(D2590&amp;"|"&amp;(P2590-1),$O$6:$O$3005,0)))</f>
        <v/>
      </c>
      <c r="H2590" s="87">
        <f>IF(G2590="","",MAX(0,G2590-F2590))</f>
        <v/>
      </c>
      <c r="I2590" s="95" t="n"/>
      <c r="J2590" s="87">
        <f>IF(D2590="","",IFERROR(INDEX(Eng_PAR,MATCH(D2590,Eng_Label,0)),""))</f>
        <v/>
      </c>
      <c r="K2590" s="97">
        <f>IF(OR(F2590="",J2590=""),"",F2590-J2590)</f>
        <v/>
      </c>
      <c r="L2590" s="86">
        <f>IF(OR(F2590="",J2590="",N(J2590)=0),"",IF(F2590/J2590&lt;=cfg_Crit,"CRITICAL",IF(F2590/J2590&lt;=cfg_Low,"LOW","OK")))</f>
        <v/>
      </c>
      <c r="M2590" s="98">
        <f>IF(B2590="","",DATE(YEAR(B2590),MONTH(B2590),1))</f>
        <v/>
      </c>
      <c r="N2590" s="86">
        <f>IF(OR(B2590="",D2590=""),"","CNT-"&amp;TEXT(ROW()-5,"00000"))</f>
        <v/>
      </c>
      <c r="O2590" s="86">
        <f>IF(P2590="","",D2590&amp;"|"&amp;P2590)</f>
        <v/>
      </c>
      <c r="P2590" s="86">
        <f>IF(OR(D2590="",F2590=""),"",COUNTIFS($D$6:D2590,D2590,$F$6:F2590,"&lt;&gt;"))</f>
        <v/>
      </c>
    </row>
    <row r="2591" ht="20" customHeight="1">
      <c r="B2591" s="93" t="n"/>
      <c r="C2591" s="94">
        <f>IF(B2591="","",WEEKNUM(B2591,21))</f>
        <v/>
      </c>
      <c r="D2591" s="95" t="n"/>
      <c r="E2591" s="86">
        <f>IF(D2591="","",IFERROR(INDEX(Eng_Item,MATCH(D2591,Eng_Label,0)),"not in list"))</f>
        <v/>
      </c>
      <c r="F2591" s="96" t="n"/>
      <c r="G2591" s="87">
        <f>IF(OR(P2591="",N(P2591)&lt;=1),"",INDEX($F$6:$F$3005,MATCH(D2591&amp;"|"&amp;(P2591-1),$O$6:$O$3005,0)))</f>
        <v/>
      </c>
      <c r="H2591" s="87">
        <f>IF(G2591="","",MAX(0,G2591-F2591))</f>
        <v/>
      </c>
      <c r="I2591" s="95" t="n"/>
      <c r="J2591" s="87">
        <f>IF(D2591="","",IFERROR(INDEX(Eng_PAR,MATCH(D2591,Eng_Label,0)),""))</f>
        <v/>
      </c>
      <c r="K2591" s="97">
        <f>IF(OR(F2591="",J2591=""),"",F2591-J2591)</f>
        <v/>
      </c>
      <c r="L2591" s="86">
        <f>IF(OR(F2591="",J2591="",N(J2591)=0),"",IF(F2591/J2591&lt;=cfg_Crit,"CRITICAL",IF(F2591/J2591&lt;=cfg_Low,"LOW","OK")))</f>
        <v/>
      </c>
      <c r="M2591" s="98">
        <f>IF(B2591="","",DATE(YEAR(B2591),MONTH(B2591),1))</f>
        <v/>
      </c>
      <c r="N2591" s="86">
        <f>IF(OR(B2591="",D2591=""),"","CNT-"&amp;TEXT(ROW()-5,"00000"))</f>
        <v/>
      </c>
      <c r="O2591" s="86">
        <f>IF(P2591="","",D2591&amp;"|"&amp;P2591)</f>
        <v/>
      </c>
      <c r="P2591" s="86">
        <f>IF(OR(D2591="",F2591=""),"",COUNTIFS($D$6:D2591,D2591,$F$6:F2591,"&lt;&gt;"))</f>
        <v/>
      </c>
    </row>
    <row r="2592" ht="20" customHeight="1">
      <c r="B2592" s="93" t="n"/>
      <c r="C2592" s="94">
        <f>IF(B2592="","",WEEKNUM(B2592,21))</f>
        <v/>
      </c>
      <c r="D2592" s="95" t="n"/>
      <c r="E2592" s="86">
        <f>IF(D2592="","",IFERROR(INDEX(Eng_Item,MATCH(D2592,Eng_Label,0)),"not in list"))</f>
        <v/>
      </c>
      <c r="F2592" s="96" t="n"/>
      <c r="G2592" s="87">
        <f>IF(OR(P2592="",N(P2592)&lt;=1),"",INDEX($F$6:$F$3005,MATCH(D2592&amp;"|"&amp;(P2592-1),$O$6:$O$3005,0)))</f>
        <v/>
      </c>
      <c r="H2592" s="87">
        <f>IF(G2592="","",MAX(0,G2592-F2592))</f>
        <v/>
      </c>
      <c r="I2592" s="95" t="n"/>
      <c r="J2592" s="87">
        <f>IF(D2592="","",IFERROR(INDEX(Eng_PAR,MATCH(D2592,Eng_Label,0)),""))</f>
        <v/>
      </c>
      <c r="K2592" s="97">
        <f>IF(OR(F2592="",J2592=""),"",F2592-J2592)</f>
        <v/>
      </c>
      <c r="L2592" s="86">
        <f>IF(OR(F2592="",J2592="",N(J2592)=0),"",IF(F2592/J2592&lt;=cfg_Crit,"CRITICAL",IF(F2592/J2592&lt;=cfg_Low,"LOW","OK")))</f>
        <v/>
      </c>
      <c r="M2592" s="98">
        <f>IF(B2592="","",DATE(YEAR(B2592),MONTH(B2592),1))</f>
        <v/>
      </c>
      <c r="N2592" s="86">
        <f>IF(OR(B2592="",D2592=""),"","CNT-"&amp;TEXT(ROW()-5,"00000"))</f>
        <v/>
      </c>
      <c r="O2592" s="86">
        <f>IF(P2592="","",D2592&amp;"|"&amp;P2592)</f>
        <v/>
      </c>
      <c r="P2592" s="86">
        <f>IF(OR(D2592="",F2592=""),"",COUNTIFS($D$6:D2592,D2592,$F$6:F2592,"&lt;&gt;"))</f>
        <v/>
      </c>
    </row>
    <row r="2593" ht="20" customHeight="1">
      <c r="B2593" s="93" t="n"/>
      <c r="C2593" s="94">
        <f>IF(B2593="","",WEEKNUM(B2593,21))</f>
        <v/>
      </c>
      <c r="D2593" s="95" t="n"/>
      <c r="E2593" s="86">
        <f>IF(D2593="","",IFERROR(INDEX(Eng_Item,MATCH(D2593,Eng_Label,0)),"not in list"))</f>
        <v/>
      </c>
      <c r="F2593" s="96" t="n"/>
      <c r="G2593" s="87">
        <f>IF(OR(P2593="",N(P2593)&lt;=1),"",INDEX($F$6:$F$3005,MATCH(D2593&amp;"|"&amp;(P2593-1),$O$6:$O$3005,0)))</f>
        <v/>
      </c>
      <c r="H2593" s="87">
        <f>IF(G2593="","",MAX(0,G2593-F2593))</f>
        <v/>
      </c>
      <c r="I2593" s="95" t="n"/>
      <c r="J2593" s="87">
        <f>IF(D2593="","",IFERROR(INDEX(Eng_PAR,MATCH(D2593,Eng_Label,0)),""))</f>
        <v/>
      </c>
      <c r="K2593" s="97">
        <f>IF(OR(F2593="",J2593=""),"",F2593-J2593)</f>
        <v/>
      </c>
      <c r="L2593" s="86">
        <f>IF(OR(F2593="",J2593="",N(J2593)=0),"",IF(F2593/J2593&lt;=cfg_Crit,"CRITICAL",IF(F2593/J2593&lt;=cfg_Low,"LOW","OK")))</f>
        <v/>
      </c>
      <c r="M2593" s="98">
        <f>IF(B2593="","",DATE(YEAR(B2593),MONTH(B2593),1))</f>
        <v/>
      </c>
      <c r="N2593" s="86">
        <f>IF(OR(B2593="",D2593=""),"","CNT-"&amp;TEXT(ROW()-5,"00000"))</f>
        <v/>
      </c>
      <c r="O2593" s="86">
        <f>IF(P2593="","",D2593&amp;"|"&amp;P2593)</f>
        <v/>
      </c>
      <c r="P2593" s="86">
        <f>IF(OR(D2593="",F2593=""),"",COUNTIFS($D$6:D2593,D2593,$F$6:F2593,"&lt;&gt;"))</f>
        <v/>
      </c>
    </row>
    <row r="2594" ht="20" customHeight="1">
      <c r="B2594" s="93" t="n"/>
      <c r="C2594" s="94">
        <f>IF(B2594="","",WEEKNUM(B2594,21))</f>
        <v/>
      </c>
      <c r="D2594" s="95" t="n"/>
      <c r="E2594" s="86">
        <f>IF(D2594="","",IFERROR(INDEX(Eng_Item,MATCH(D2594,Eng_Label,0)),"not in list"))</f>
        <v/>
      </c>
      <c r="F2594" s="96" t="n"/>
      <c r="G2594" s="87">
        <f>IF(OR(P2594="",N(P2594)&lt;=1),"",INDEX($F$6:$F$3005,MATCH(D2594&amp;"|"&amp;(P2594-1),$O$6:$O$3005,0)))</f>
        <v/>
      </c>
      <c r="H2594" s="87">
        <f>IF(G2594="","",MAX(0,G2594-F2594))</f>
        <v/>
      </c>
      <c r="I2594" s="95" t="n"/>
      <c r="J2594" s="87">
        <f>IF(D2594="","",IFERROR(INDEX(Eng_PAR,MATCH(D2594,Eng_Label,0)),""))</f>
        <v/>
      </c>
      <c r="K2594" s="97">
        <f>IF(OR(F2594="",J2594=""),"",F2594-J2594)</f>
        <v/>
      </c>
      <c r="L2594" s="86">
        <f>IF(OR(F2594="",J2594="",N(J2594)=0),"",IF(F2594/J2594&lt;=cfg_Crit,"CRITICAL",IF(F2594/J2594&lt;=cfg_Low,"LOW","OK")))</f>
        <v/>
      </c>
      <c r="M2594" s="98">
        <f>IF(B2594="","",DATE(YEAR(B2594),MONTH(B2594),1))</f>
        <v/>
      </c>
      <c r="N2594" s="86">
        <f>IF(OR(B2594="",D2594=""),"","CNT-"&amp;TEXT(ROW()-5,"00000"))</f>
        <v/>
      </c>
      <c r="O2594" s="86">
        <f>IF(P2594="","",D2594&amp;"|"&amp;P2594)</f>
        <v/>
      </c>
      <c r="P2594" s="86">
        <f>IF(OR(D2594="",F2594=""),"",COUNTIFS($D$6:D2594,D2594,$F$6:F2594,"&lt;&gt;"))</f>
        <v/>
      </c>
    </row>
    <row r="2595" ht="20" customHeight="1">
      <c r="B2595" s="93" t="n"/>
      <c r="C2595" s="94">
        <f>IF(B2595="","",WEEKNUM(B2595,21))</f>
        <v/>
      </c>
      <c r="D2595" s="95" t="n"/>
      <c r="E2595" s="86">
        <f>IF(D2595="","",IFERROR(INDEX(Eng_Item,MATCH(D2595,Eng_Label,0)),"not in list"))</f>
        <v/>
      </c>
      <c r="F2595" s="96" t="n"/>
      <c r="G2595" s="87">
        <f>IF(OR(P2595="",N(P2595)&lt;=1),"",INDEX($F$6:$F$3005,MATCH(D2595&amp;"|"&amp;(P2595-1),$O$6:$O$3005,0)))</f>
        <v/>
      </c>
      <c r="H2595" s="87">
        <f>IF(G2595="","",MAX(0,G2595-F2595))</f>
        <v/>
      </c>
      <c r="I2595" s="95" t="n"/>
      <c r="J2595" s="87">
        <f>IF(D2595="","",IFERROR(INDEX(Eng_PAR,MATCH(D2595,Eng_Label,0)),""))</f>
        <v/>
      </c>
      <c r="K2595" s="97">
        <f>IF(OR(F2595="",J2595=""),"",F2595-J2595)</f>
        <v/>
      </c>
      <c r="L2595" s="86">
        <f>IF(OR(F2595="",J2595="",N(J2595)=0),"",IF(F2595/J2595&lt;=cfg_Crit,"CRITICAL",IF(F2595/J2595&lt;=cfg_Low,"LOW","OK")))</f>
        <v/>
      </c>
      <c r="M2595" s="98">
        <f>IF(B2595="","",DATE(YEAR(B2595),MONTH(B2595),1))</f>
        <v/>
      </c>
      <c r="N2595" s="86">
        <f>IF(OR(B2595="",D2595=""),"","CNT-"&amp;TEXT(ROW()-5,"00000"))</f>
        <v/>
      </c>
      <c r="O2595" s="86">
        <f>IF(P2595="","",D2595&amp;"|"&amp;P2595)</f>
        <v/>
      </c>
      <c r="P2595" s="86">
        <f>IF(OR(D2595="",F2595=""),"",COUNTIFS($D$6:D2595,D2595,$F$6:F2595,"&lt;&gt;"))</f>
        <v/>
      </c>
    </row>
    <row r="2596" ht="20" customHeight="1">
      <c r="B2596" s="93" t="n"/>
      <c r="C2596" s="94">
        <f>IF(B2596="","",WEEKNUM(B2596,21))</f>
        <v/>
      </c>
      <c r="D2596" s="95" t="n"/>
      <c r="E2596" s="86">
        <f>IF(D2596="","",IFERROR(INDEX(Eng_Item,MATCH(D2596,Eng_Label,0)),"not in list"))</f>
        <v/>
      </c>
      <c r="F2596" s="96" t="n"/>
      <c r="G2596" s="87">
        <f>IF(OR(P2596="",N(P2596)&lt;=1),"",INDEX($F$6:$F$3005,MATCH(D2596&amp;"|"&amp;(P2596-1),$O$6:$O$3005,0)))</f>
        <v/>
      </c>
      <c r="H2596" s="87">
        <f>IF(G2596="","",MAX(0,G2596-F2596))</f>
        <v/>
      </c>
      <c r="I2596" s="95" t="n"/>
      <c r="J2596" s="87">
        <f>IF(D2596="","",IFERROR(INDEX(Eng_PAR,MATCH(D2596,Eng_Label,0)),""))</f>
        <v/>
      </c>
      <c r="K2596" s="97">
        <f>IF(OR(F2596="",J2596=""),"",F2596-J2596)</f>
        <v/>
      </c>
      <c r="L2596" s="86">
        <f>IF(OR(F2596="",J2596="",N(J2596)=0),"",IF(F2596/J2596&lt;=cfg_Crit,"CRITICAL",IF(F2596/J2596&lt;=cfg_Low,"LOW","OK")))</f>
        <v/>
      </c>
      <c r="M2596" s="98">
        <f>IF(B2596="","",DATE(YEAR(B2596),MONTH(B2596),1))</f>
        <v/>
      </c>
      <c r="N2596" s="86">
        <f>IF(OR(B2596="",D2596=""),"","CNT-"&amp;TEXT(ROW()-5,"00000"))</f>
        <v/>
      </c>
      <c r="O2596" s="86">
        <f>IF(P2596="","",D2596&amp;"|"&amp;P2596)</f>
        <v/>
      </c>
      <c r="P2596" s="86">
        <f>IF(OR(D2596="",F2596=""),"",COUNTIFS($D$6:D2596,D2596,$F$6:F2596,"&lt;&gt;"))</f>
        <v/>
      </c>
    </row>
    <row r="2597" ht="20" customHeight="1">
      <c r="B2597" s="93" t="n"/>
      <c r="C2597" s="94">
        <f>IF(B2597="","",WEEKNUM(B2597,21))</f>
        <v/>
      </c>
      <c r="D2597" s="95" t="n"/>
      <c r="E2597" s="86">
        <f>IF(D2597="","",IFERROR(INDEX(Eng_Item,MATCH(D2597,Eng_Label,0)),"not in list"))</f>
        <v/>
      </c>
      <c r="F2597" s="96" t="n"/>
      <c r="G2597" s="87">
        <f>IF(OR(P2597="",N(P2597)&lt;=1),"",INDEX($F$6:$F$3005,MATCH(D2597&amp;"|"&amp;(P2597-1),$O$6:$O$3005,0)))</f>
        <v/>
      </c>
      <c r="H2597" s="87">
        <f>IF(G2597="","",MAX(0,G2597-F2597))</f>
        <v/>
      </c>
      <c r="I2597" s="95" t="n"/>
      <c r="J2597" s="87">
        <f>IF(D2597="","",IFERROR(INDEX(Eng_PAR,MATCH(D2597,Eng_Label,0)),""))</f>
        <v/>
      </c>
      <c r="K2597" s="97">
        <f>IF(OR(F2597="",J2597=""),"",F2597-J2597)</f>
        <v/>
      </c>
      <c r="L2597" s="86">
        <f>IF(OR(F2597="",J2597="",N(J2597)=0),"",IF(F2597/J2597&lt;=cfg_Crit,"CRITICAL",IF(F2597/J2597&lt;=cfg_Low,"LOW","OK")))</f>
        <v/>
      </c>
      <c r="M2597" s="98">
        <f>IF(B2597="","",DATE(YEAR(B2597),MONTH(B2597),1))</f>
        <v/>
      </c>
      <c r="N2597" s="86">
        <f>IF(OR(B2597="",D2597=""),"","CNT-"&amp;TEXT(ROW()-5,"00000"))</f>
        <v/>
      </c>
      <c r="O2597" s="86">
        <f>IF(P2597="","",D2597&amp;"|"&amp;P2597)</f>
        <v/>
      </c>
      <c r="P2597" s="86">
        <f>IF(OR(D2597="",F2597=""),"",COUNTIFS($D$6:D2597,D2597,$F$6:F2597,"&lt;&gt;"))</f>
        <v/>
      </c>
    </row>
    <row r="2598" ht="20" customHeight="1">
      <c r="B2598" s="93" t="n"/>
      <c r="C2598" s="94">
        <f>IF(B2598="","",WEEKNUM(B2598,21))</f>
        <v/>
      </c>
      <c r="D2598" s="95" t="n"/>
      <c r="E2598" s="86">
        <f>IF(D2598="","",IFERROR(INDEX(Eng_Item,MATCH(D2598,Eng_Label,0)),"not in list"))</f>
        <v/>
      </c>
      <c r="F2598" s="96" t="n"/>
      <c r="G2598" s="87">
        <f>IF(OR(P2598="",N(P2598)&lt;=1),"",INDEX($F$6:$F$3005,MATCH(D2598&amp;"|"&amp;(P2598-1),$O$6:$O$3005,0)))</f>
        <v/>
      </c>
      <c r="H2598" s="87">
        <f>IF(G2598="","",MAX(0,G2598-F2598))</f>
        <v/>
      </c>
      <c r="I2598" s="95" t="n"/>
      <c r="J2598" s="87">
        <f>IF(D2598="","",IFERROR(INDEX(Eng_PAR,MATCH(D2598,Eng_Label,0)),""))</f>
        <v/>
      </c>
      <c r="K2598" s="97">
        <f>IF(OR(F2598="",J2598=""),"",F2598-J2598)</f>
        <v/>
      </c>
      <c r="L2598" s="86">
        <f>IF(OR(F2598="",J2598="",N(J2598)=0),"",IF(F2598/J2598&lt;=cfg_Crit,"CRITICAL",IF(F2598/J2598&lt;=cfg_Low,"LOW","OK")))</f>
        <v/>
      </c>
      <c r="M2598" s="98">
        <f>IF(B2598="","",DATE(YEAR(B2598),MONTH(B2598),1))</f>
        <v/>
      </c>
      <c r="N2598" s="86">
        <f>IF(OR(B2598="",D2598=""),"","CNT-"&amp;TEXT(ROW()-5,"00000"))</f>
        <v/>
      </c>
      <c r="O2598" s="86">
        <f>IF(P2598="","",D2598&amp;"|"&amp;P2598)</f>
        <v/>
      </c>
      <c r="P2598" s="86">
        <f>IF(OR(D2598="",F2598=""),"",COUNTIFS($D$6:D2598,D2598,$F$6:F2598,"&lt;&gt;"))</f>
        <v/>
      </c>
    </row>
    <row r="2599" ht="20" customHeight="1">
      <c r="B2599" s="93" t="n"/>
      <c r="C2599" s="94">
        <f>IF(B2599="","",WEEKNUM(B2599,21))</f>
        <v/>
      </c>
      <c r="D2599" s="95" t="n"/>
      <c r="E2599" s="86">
        <f>IF(D2599="","",IFERROR(INDEX(Eng_Item,MATCH(D2599,Eng_Label,0)),"not in list"))</f>
        <v/>
      </c>
      <c r="F2599" s="96" t="n"/>
      <c r="G2599" s="87">
        <f>IF(OR(P2599="",N(P2599)&lt;=1),"",INDEX($F$6:$F$3005,MATCH(D2599&amp;"|"&amp;(P2599-1),$O$6:$O$3005,0)))</f>
        <v/>
      </c>
      <c r="H2599" s="87">
        <f>IF(G2599="","",MAX(0,G2599-F2599))</f>
        <v/>
      </c>
      <c r="I2599" s="95" t="n"/>
      <c r="J2599" s="87">
        <f>IF(D2599="","",IFERROR(INDEX(Eng_PAR,MATCH(D2599,Eng_Label,0)),""))</f>
        <v/>
      </c>
      <c r="K2599" s="97">
        <f>IF(OR(F2599="",J2599=""),"",F2599-J2599)</f>
        <v/>
      </c>
      <c r="L2599" s="86">
        <f>IF(OR(F2599="",J2599="",N(J2599)=0),"",IF(F2599/J2599&lt;=cfg_Crit,"CRITICAL",IF(F2599/J2599&lt;=cfg_Low,"LOW","OK")))</f>
        <v/>
      </c>
      <c r="M2599" s="98">
        <f>IF(B2599="","",DATE(YEAR(B2599),MONTH(B2599),1))</f>
        <v/>
      </c>
      <c r="N2599" s="86">
        <f>IF(OR(B2599="",D2599=""),"","CNT-"&amp;TEXT(ROW()-5,"00000"))</f>
        <v/>
      </c>
      <c r="O2599" s="86">
        <f>IF(P2599="","",D2599&amp;"|"&amp;P2599)</f>
        <v/>
      </c>
      <c r="P2599" s="86">
        <f>IF(OR(D2599="",F2599=""),"",COUNTIFS($D$6:D2599,D2599,$F$6:F2599,"&lt;&gt;"))</f>
        <v/>
      </c>
    </row>
    <row r="2600" ht="20" customHeight="1">
      <c r="B2600" s="93" t="n"/>
      <c r="C2600" s="94">
        <f>IF(B2600="","",WEEKNUM(B2600,21))</f>
        <v/>
      </c>
      <c r="D2600" s="95" t="n"/>
      <c r="E2600" s="86">
        <f>IF(D2600="","",IFERROR(INDEX(Eng_Item,MATCH(D2600,Eng_Label,0)),"not in list"))</f>
        <v/>
      </c>
      <c r="F2600" s="96" t="n"/>
      <c r="G2600" s="87">
        <f>IF(OR(P2600="",N(P2600)&lt;=1),"",INDEX($F$6:$F$3005,MATCH(D2600&amp;"|"&amp;(P2600-1),$O$6:$O$3005,0)))</f>
        <v/>
      </c>
      <c r="H2600" s="87">
        <f>IF(G2600="","",MAX(0,G2600-F2600))</f>
        <v/>
      </c>
      <c r="I2600" s="95" t="n"/>
      <c r="J2600" s="87">
        <f>IF(D2600="","",IFERROR(INDEX(Eng_PAR,MATCH(D2600,Eng_Label,0)),""))</f>
        <v/>
      </c>
      <c r="K2600" s="97">
        <f>IF(OR(F2600="",J2600=""),"",F2600-J2600)</f>
        <v/>
      </c>
      <c r="L2600" s="86">
        <f>IF(OR(F2600="",J2600="",N(J2600)=0),"",IF(F2600/J2600&lt;=cfg_Crit,"CRITICAL",IF(F2600/J2600&lt;=cfg_Low,"LOW","OK")))</f>
        <v/>
      </c>
      <c r="M2600" s="98">
        <f>IF(B2600="","",DATE(YEAR(B2600),MONTH(B2600),1))</f>
        <v/>
      </c>
      <c r="N2600" s="86">
        <f>IF(OR(B2600="",D2600=""),"","CNT-"&amp;TEXT(ROW()-5,"00000"))</f>
        <v/>
      </c>
      <c r="O2600" s="86">
        <f>IF(P2600="","",D2600&amp;"|"&amp;P2600)</f>
        <v/>
      </c>
      <c r="P2600" s="86">
        <f>IF(OR(D2600="",F2600=""),"",COUNTIFS($D$6:D2600,D2600,$F$6:F2600,"&lt;&gt;"))</f>
        <v/>
      </c>
    </row>
    <row r="2601" ht="20" customHeight="1">
      <c r="B2601" s="93" t="n"/>
      <c r="C2601" s="94">
        <f>IF(B2601="","",WEEKNUM(B2601,21))</f>
        <v/>
      </c>
      <c r="D2601" s="95" t="n"/>
      <c r="E2601" s="86">
        <f>IF(D2601="","",IFERROR(INDEX(Eng_Item,MATCH(D2601,Eng_Label,0)),"not in list"))</f>
        <v/>
      </c>
      <c r="F2601" s="96" t="n"/>
      <c r="G2601" s="87">
        <f>IF(OR(P2601="",N(P2601)&lt;=1),"",INDEX($F$6:$F$3005,MATCH(D2601&amp;"|"&amp;(P2601-1),$O$6:$O$3005,0)))</f>
        <v/>
      </c>
      <c r="H2601" s="87">
        <f>IF(G2601="","",MAX(0,G2601-F2601))</f>
        <v/>
      </c>
      <c r="I2601" s="95" t="n"/>
      <c r="J2601" s="87">
        <f>IF(D2601="","",IFERROR(INDEX(Eng_PAR,MATCH(D2601,Eng_Label,0)),""))</f>
        <v/>
      </c>
      <c r="K2601" s="97">
        <f>IF(OR(F2601="",J2601=""),"",F2601-J2601)</f>
        <v/>
      </c>
      <c r="L2601" s="86">
        <f>IF(OR(F2601="",J2601="",N(J2601)=0),"",IF(F2601/J2601&lt;=cfg_Crit,"CRITICAL",IF(F2601/J2601&lt;=cfg_Low,"LOW","OK")))</f>
        <v/>
      </c>
      <c r="M2601" s="98">
        <f>IF(B2601="","",DATE(YEAR(B2601),MONTH(B2601),1))</f>
        <v/>
      </c>
      <c r="N2601" s="86">
        <f>IF(OR(B2601="",D2601=""),"","CNT-"&amp;TEXT(ROW()-5,"00000"))</f>
        <v/>
      </c>
      <c r="O2601" s="86">
        <f>IF(P2601="","",D2601&amp;"|"&amp;P2601)</f>
        <v/>
      </c>
      <c r="P2601" s="86">
        <f>IF(OR(D2601="",F2601=""),"",COUNTIFS($D$6:D2601,D2601,$F$6:F2601,"&lt;&gt;"))</f>
        <v/>
      </c>
    </row>
    <row r="2602" ht="20" customHeight="1">
      <c r="B2602" s="93" t="n"/>
      <c r="C2602" s="94">
        <f>IF(B2602="","",WEEKNUM(B2602,21))</f>
        <v/>
      </c>
      <c r="D2602" s="95" t="n"/>
      <c r="E2602" s="86">
        <f>IF(D2602="","",IFERROR(INDEX(Eng_Item,MATCH(D2602,Eng_Label,0)),"not in list"))</f>
        <v/>
      </c>
      <c r="F2602" s="96" t="n"/>
      <c r="G2602" s="87">
        <f>IF(OR(P2602="",N(P2602)&lt;=1),"",INDEX($F$6:$F$3005,MATCH(D2602&amp;"|"&amp;(P2602-1),$O$6:$O$3005,0)))</f>
        <v/>
      </c>
      <c r="H2602" s="87">
        <f>IF(G2602="","",MAX(0,G2602-F2602))</f>
        <v/>
      </c>
      <c r="I2602" s="95" t="n"/>
      <c r="J2602" s="87">
        <f>IF(D2602="","",IFERROR(INDEX(Eng_PAR,MATCH(D2602,Eng_Label,0)),""))</f>
        <v/>
      </c>
      <c r="K2602" s="97">
        <f>IF(OR(F2602="",J2602=""),"",F2602-J2602)</f>
        <v/>
      </c>
      <c r="L2602" s="86">
        <f>IF(OR(F2602="",J2602="",N(J2602)=0),"",IF(F2602/J2602&lt;=cfg_Crit,"CRITICAL",IF(F2602/J2602&lt;=cfg_Low,"LOW","OK")))</f>
        <v/>
      </c>
      <c r="M2602" s="98">
        <f>IF(B2602="","",DATE(YEAR(B2602),MONTH(B2602),1))</f>
        <v/>
      </c>
      <c r="N2602" s="86">
        <f>IF(OR(B2602="",D2602=""),"","CNT-"&amp;TEXT(ROW()-5,"00000"))</f>
        <v/>
      </c>
      <c r="O2602" s="86">
        <f>IF(P2602="","",D2602&amp;"|"&amp;P2602)</f>
        <v/>
      </c>
      <c r="P2602" s="86">
        <f>IF(OR(D2602="",F2602=""),"",COUNTIFS($D$6:D2602,D2602,$F$6:F2602,"&lt;&gt;"))</f>
        <v/>
      </c>
    </row>
    <row r="2603" ht="20" customHeight="1">
      <c r="B2603" s="93" t="n"/>
      <c r="C2603" s="94">
        <f>IF(B2603="","",WEEKNUM(B2603,21))</f>
        <v/>
      </c>
      <c r="D2603" s="95" t="n"/>
      <c r="E2603" s="86">
        <f>IF(D2603="","",IFERROR(INDEX(Eng_Item,MATCH(D2603,Eng_Label,0)),"not in list"))</f>
        <v/>
      </c>
      <c r="F2603" s="96" t="n"/>
      <c r="G2603" s="87">
        <f>IF(OR(P2603="",N(P2603)&lt;=1),"",INDEX($F$6:$F$3005,MATCH(D2603&amp;"|"&amp;(P2603-1),$O$6:$O$3005,0)))</f>
        <v/>
      </c>
      <c r="H2603" s="87">
        <f>IF(G2603="","",MAX(0,G2603-F2603))</f>
        <v/>
      </c>
      <c r="I2603" s="95" t="n"/>
      <c r="J2603" s="87">
        <f>IF(D2603="","",IFERROR(INDEX(Eng_PAR,MATCH(D2603,Eng_Label,0)),""))</f>
        <v/>
      </c>
      <c r="K2603" s="97">
        <f>IF(OR(F2603="",J2603=""),"",F2603-J2603)</f>
        <v/>
      </c>
      <c r="L2603" s="86">
        <f>IF(OR(F2603="",J2603="",N(J2603)=0),"",IF(F2603/J2603&lt;=cfg_Crit,"CRITICAL",IF(F2603/J2603&lt;=cfg_Low,"LOW","OK")))</f>
        <v/>
      </c>
      <c r="M2603" s="98">
        <f>IF(B2603="","",DATE(YEAR(B2603),MONTH(B2603),1))</f>
        <v/>
      </c>
      <c r="N2603" s="86">
        <f>IF(OR(B2603="",D2603=""),"","CNT-"&amp;TEXT(ROW()-5,"00000"))</f>
        <v/>
      </c>
      <c r="O2603" s="86">
        <f>IF(P2603="","",D2603&amp;"|"&amp;P2603)</f>
        <v/>
      </c>
      <c r="P2603" s="86">
        <f>IF(OR(D2603="",F2603=""),"",COUNTIFS($D$6:D2603,D2603,$F$6:F2603,"&lt;&gt;"))</f>
        <v/>
      </c>
    </row>
    <row r="2604" ht="20" customHeight="1">
      <c r="B2604" s="93" t="n"/>
      <c r="C2604" s="94">
        <f>IF(B2604="","",WEEKNUM(B2604,21))</f>
        <v/>
      </c>
      <c r="D2604" s="95" t="n"/>
      <c r="E2604" s="86">
        <f>IF(D2604="","",IFERROR(INDEX(Eng_Item,MATCH(D2604,Eng_Label,0)),"not in list"))</f>
        <v/>
      </c>
      <c r="F2604" s="96" t="n"/>
      <c r="G2604" s="87">
        <f>IF(OR(P2604="",N(P2604)&lt;=1),"",INDEX($F$6:$F$3005,MATCH(D2604&amp;"|"&amp;(P2604-1),$O$6:$O$3005,0)))</f>
        <v/>
      </c>
      <c r="H2604" s="87">
        <f>IF(G2604="","",MAX(0,G2604-F2604))</f>
        <v/>
      </c>
      <c r="I2604" s="95" t="n"/>
      <c r="J2604" s="87">
        <f>IF(D2604="","",IFERROR(INDEX(Eng_PAR,MATCH(D2604,Eng_Label,0)),""))</f>
        <v/>
      </c>
      <c r="K2604" s="97">
        <f>IF(OR(F2604="",J2604=""),"",F2604-J2604)</f>
        <v/>
      </c>
      <c r="L2604" s="86">
        <f>IF(OR(F2604="",J2604="",N(J2604)=0),"",IF(F2604/J2604&lt;=cfg_Crit,"CRITICAL",IF(F2604/J2604&lt;=cfg_Low,"LOW","OK")))</f>
        <v/>
      </c>
      <c r="M2604" s="98">
        <f>IF(B2604="","",DATE(YEAR(B2604),MONTH(B2604),1))</f>
        <v/>
      </c>
      <c r="N2604" s="86">
        <f>IF(OR(B2604="",D2604=""),"","CNT-"&amp;TEXT(ROW()-5,"00000"))</f>
        <v/>
      </c>
      <c r="O2604" s="86">
        <f>IF(P2604="","",D2604&amp;"|"&amp;P2604)</f>
        <v/>
      </c>
      <c r="P2604" s="86">
        <f>IF(OR(D2604="",F2604=""),"",COUNTIFS($D$6:D2604,D2604,$F$6:F2604,"&lt;&gt;"))</f>
        <v/>
      </c>
    </row>
    <row r="2605" ht="20" customHeight="1">
      <c r="B2605" s="93" t="n"/>
      <c r="C2605" s="94">
        <f>IF(B2605="","",WEEKNUM(B2605,21))</f>
        <v/>
      </c>
      <c r="D2605" s="95" t="n"/>
      <c r="E2605" s="86">
        <f>IF(D2605="","",IFERROR(INDEX(Eng_Item,MATCH(D2605,Eng_Label,0)),"not in list"))</f>
        <v/>
      </c>
      <c r="F2605" s="96" t="n"/>
      <c r="G2605" s="87">
        <f>IF(OR(P2605="",N(P2605)&lt;=1),"",INDEX($F$6:$F$3005,MATCH(D2605&amp;"|"&amp;(P2605-1),$O$6:$O$3005,0)))</f>
        <v/>
      </c>
      <c r="H2605" s="87">
        <f>IF(G2605="","",MAX(0,G2605-F2605))</f>
        <v/>
      </c>
      <c r="I2605" s="95" t="n"/>
      <c r="J2605" s="87">
        <f>IF(D2605="","",IFERROR(INDEX(Eng_PAR,MATCH(D2605,Eng_Label,0)),""))</f>
        <v/>
      </c>
      <c r="K2605" s="97">
        <f>IF(OR(F2605="",J2605=""),"",F2605-J2605)</f>
        <v/>
      </c>
      <c r="L2605" s="86">
        <f>IF(OR(F2605="",J2605="",N(J2605)=0),"",IF(F2605/J2605&lt;=cfg_Crit,"CRITICAL",IF(F2605/J2605&lt;=cfg_Low,"LOW","OK")))</f>
        <v/>
      </c>
      <c r="M2605" s="98">
        <f>IF(B2605="","",DATE(YEAR(B2605),MONTH(B2605),1))</f>
        <v/>
      </c>
      <c r="N2605" s="86">
        <f>IF(OR(B2605="",D2605=""),"","CNT-"&amp;TEXT(ROW()-5,"00000"))</f>
        <v/>
      </c>
      <c r="O2605" s="86">
        <f>IF(P2605="","",D2605&amp;"|"&amp;P2605)</f>
        <v/>
      </c>
      <c r="P2605" s="86">
        <f>IF(OR(D2605="",F2605=""),"",COUNTIFS($D$6:D2605,D2605,$F$6:F2605,"&lt;&gt;"))</f>
        <v/>
      </c>
    </row>
    <row r="2606" ht="20" customHeight="1">
      <c r="B2606" s="93" t="n"/>
      <c r="C2606" s="94">
        <f>IF(B2606="","",WEEKNUM(B2606,21))</f>
        <v/>
      </c>
      <c r="D2606" s="95" t="n"/>
      <c r="E2606" s="86">
        <f>IF(D2606="","",IFERROR(INDEX(Eng_Item,MATCH(D2606,Eng_Label,0)),"not in list"))</f>
        <v/>
      </c>
      <c r="F2606" s="96" t="n"/>
      <c r="G2606" s="87">
        <f>IF(OR(P2606="",N(P2606)&lt;=1),"",INDEX($F$6:$F$3005,MATCH(D2606&amp;"|"&amp;(P2606-1),$O$6:$O$3005,0)))</f>
        <v/>
      </c>
      <c r="H2606" s="87">
        <f>IF(G2606="","",MAX(0,G2606-F2606))</f>
        <v/>
      </c>
      <c r="I2606" s="95" t="n"/>
      <c r="J2606" s="87">
        <f>IF(D2606="","",IFERROR(INDEX(Eng_PAR,MATCH(D2606,Eng_Label,0)),""))</f>
        <v/>
      </c>
      <c r="K2606" s="97">
        <f>IF(OR(F2606="",J2606=""),"",F2606-J2606)</f>
        <v/>
      </c>
      <c r="L2606" s="86">
        <f>IF(OR(F2606="",J2606="",N(J2606)=0),"",IF(F2606/J2606&lt;=cfg_Crit,"CRITICAL",IF(F2606/J2606&lt;=cfg_Low,"LOW","OK")))</f>
        <v/>
      </c>
      <c r="M2606" s="98">
        <f>IF(B2606="","",DATE(YEAR(B2606),MONTH(B2606),1))</f>
        <v/>
      </c>
      <c r="N2606" s="86">
        <f>IF(OR(B2606="",D2606=""),"","CNT-"&amp;TEXT(ROW()-5,"00000"))</f>
        <v/>
      </c>
      <c r="O2606" s="86">
        <f>IF(P2606="","",D2606&amp;"|"&amp;P2606)</f>
        <v/>
      </c>
      <c r="P2606" s="86">
        <f>IF(OR(D2606="",F2606=""),"",COUNTIFS($D$6:D2606,D2606,$F$6:F2606,"&lt;&gt;"))</f>
        <v/>
      </c>
    </row>
    <row r="2607" ht="20" customHeight="1">
      <c r="B2607" s="93" t="n"/>
      <c r="C2607" s="94">
        <f>IF(B2607="","",WEEKNUM(B2607,21))</f>
        <v/>
      </c>
      <c r="D2607" s="95" t="n"/>
      <c r="E2607" s="86">
        <f>IF(D2607="","",IFERROR(INDEX(Eng_Item,MATCH(D2607,Eng_Label,0)),"not in list"))</f>
        <v/>
      </c>
      <c r="F2607" s="96" t="n"/>
      <c r="G2607" s="87">
        <f>IF(OR(P2607="",N(P2607)&lt;=1),"",INDEX($F$6:$F$3005,MATCH(D2607&amp;"|"&amp;(P2607-1),$O$6:$O$3005,0)))</f>
        <v/>
      </c>
      <c r="H2607" s="87">
        <f>IF(G2607="","",MAX(0,G2607-F2607))</f>
        <v/>
      </c>
      <c r="I2607" s="95" t="n"/>
      <c r="J2607" s="87">
        <f>IF(D2607="","",IFERROR(INDEX(Eng_PAR,MATCH(D2607,Eng_Label,0)),""))</f>
        <v/>
      </c>
      <c r="K2607" s="97">
        <f>IF(OR(F2607="",J2607=""),"",F2607-J2607)</f>
        <v/>
      </c>
      <c r="L2607" s="86">
        <f>IF(OR(F2607="",J2607="",N(J2607)=0),"",IF(F2607/J2607&lt;=cfg_Crit,"CRITICAL",IF(F2607/J2607&lt;=cfg_Low,"LOW","OK")))</f>
        <v/>
      </c>
      <c r="M2607" s="98">
        <f>IF(B2607="","",DATE(YEAR(B2607),MONTH(B2607),1))</f>
        <v/>
      </c>
      <c r="N2607" s="86">
        <f>IF(OR(B2607="",D2607=""),"","CNT-"&amp;TEXT(ROW()-5,"00000"))</f>
        <v/>
      </c>
      <c r="O2607" s="86">
        <f>IF(P2607="","",D2607&amp;"|"&amp;P2607)</f>
        <v/>
      </c>
      <c r="P2607" s="86">
        <f>IF(OR(D2607="",F2607=""),"",COUNTIFS($D$6:D2607,D2607,$F$6:F2607,"&lt;&gt;"))</f>
        <v/>
      </c>
    </row>
    <row r="2608" ht="20" customHeight="1">
      <c r="B2608" s="93" t="n"/>
      <c r="C2608" s="94">
        <f>IF(B2608="","",WEEKNUM(B2608,21))</f>
        <v/>
      </c>
      <c r="D2608" s="95" t="n"/>
      <c r="E2608" s="86">
        <f>IF(D2608="","",IFERROR(INDEX(Eng_Item,MATCH(D2608,Eng_Label,0)),"not in list"))</f>
        <v/>
      </c>
      <c r="F2608" s="96" t="n"/>
      <c r="G2608" s="87">
        <f>IF(OR(P2608="",N(P2608)&lt;=1),"",INDEX($F$6:$F$3005,MATCH(D2608&amp;"|"&amp;(P2608-1),$O$6:$O$3005,0)))</f>
        <v/>
      </c>
      <c r="H2608" s="87">
        <f>IF(G2608="","",MAX(0,G2608-F2608))</f>
        <v/>
      </c>
      <c r="I2608" s="95" t="n"/>
      <c r="J2608" s="87">
        <f>IF(D2608="","",IFERROR(INDEX(Eng_PAR,MATCH(D2608,Eng_Label,0)),""))</f>
        <v/>
      </c>
      <c r="K2608" s="97">
        <f>IF(OR(F2608="",J2608=""),"",F2608-J2608)</f>
        <v/>
      </c>
      <c r="L2608" s="86">
        <f>IF(OR(F2608="",J2608="",N(J2608)=0),"",IF(F2608/J2608&lt;=cfg_Crit,"CRITICAL",IF(F2608/J2608&lt;=cfg_Low,"LOW","OK")))</f>
        <v/>
      </c>
      <c r="M2608" s="98">
        <f>IF(B2608="","",DATE(YEAR(B2608),MONTH(B2608),1))</f>
        <v/>
      </c>
      <c r="N2608" s="86">
        <f>IF(OR(B2608="",D2608=""),"","CNT-"&amp;TEXT(ROW()-5,"00000"))</f>
        <v/>
      </c>
      <c r="O2608" s="86">
        <f>IF(P2608="","",D2608&amp;"|"&amp;P2608)</f>
        <v/>
      </c>
      <c r="P2608" s="86">
        <f>IF(OR(D2608="",F2608=""),"",COUNTIFS($D$6:D2608,D2608,$F$6:F2608,"&lt;&gt;"))</f>
        <v/>
      </c>
    </row>
    <row r="2609" ht="20" customHeight="1">
      <c r="B2609" s="93" t="n"/>
      <c r="C2609" s="94">
        <f>IF(B2609="","",WEEKNUM(B2609,21))</f>
        <v/>
      </c>
      <c r="D2609" s="95" t="n"/>
      <c r="E2609" s="86">
        <f>IF(D2609="","",IFERROR(INDEX(Eng_Item,MATCH(D2609,Eng_Label,0)),"not in list"))</f>
        <v/>
      </c>
      <c r="F2609" s="96" t="n"/>
      <c r="G2609" s="87">
        <f>IF(OR(P2609="",N(P2609)&lt;=1),"",INDEX($F$6:$F$3005,MATCH(D2609&amp;"|"&amp;(P2609-1),$O$6:$O$3005,0)))</f>
        <v/>
      </c>
      <c r="H2609" s="87">
        <f>IF(G2609="","",MAX(0,G2609-F2609))</f>
        <v/>
      </c>
      <c r="I2609" s="95" t="n"/>
      <c r="J2609" s="87">
        <f>IF(D2609="","",IFERROR(INDEX(Eng_PAR,MATCH(D2609,Eng_Label,0)),""))</f>
        <v/>
      </c>
      <c r="K2609" s="97">
        <f>IF(OR(F2609="",J2609=""),"",F2609-J2609)</f>
        <v/>
      </c>
      <c r="L2609" s="86">
        <f>IF(OR(F2609="",J2609="",N(J2609)=0),"",IF(F2609/J2609&lt;=cfg_Crit,"CRITICAL",IF(F2609/J2609&lt;=cfg_Low,"LOW","OK")))</f>
        <v/>
      </c>
      <c r="M2609" s="98">
        <f>IF(B2609="","",DATE(YEAR(B2609),MONTH(B2609),1))</f>
        <v/>
      </c>
      <c r="N2609" s="86">
        <f>IF(OR(B2609="",D2609=""),"","CNT-"&amp;TEXT(ROW()-5,"00000"))</f>
        <v/>
      </c>
      <c r="O2609" s="86">
        <f>IF(P2609="","",D2609&amp;"|"&amp;P2609)</f>
        <v/>
      </c>
      <c r="P2609" s="86">
        <f>IF(OR(D2609="",F2609=""),"",COUNTIFS($D$6:D2609,D2609,$F$6:F2609,"&lt;&gt;"))</f>
        <v/>
      </c>
    </row>
    <row r="2610" ht="20" customHeight="1">
      <c r="B2610" s="93" t="n"/>
      <c r="C2610" s="94">
        <f>IF(B2610="","",WEEKNUM(B2610,21))</f>
        <v/>
      </c>
      <c r="D2610" s="95" t="n"/>
      <c r="E2610" s="86">
        <f>IF(D2610="","",IFERROR(INDEX(Eng_Item,MATCH(D2610,Eng_Label,0)),"not in list"))</f>
        <v/>
      </c>
      <c r="F2610" s="96" t="n"/>
      <c r="G2610" s="87">
        <f>IF(OR(P2610="",N(P2610)&lt;=1),"",INDEX($F$6:$F$3005,MATCH(D2610&amp;"|"&amp;(P2610-1),$O$6:$O$3005,0)))</f>
        <v/>
      </c>
      <c r="H2610" s="87">
        <f>IF(G2610="","",MAX(0,G2610-F2610))</f>
        <v/>
      </c>
      <c r="I2610" s="95" t="n"/>
      <c r="J2610" s="87">
        <f>IF(D2610="","",IFERROR(INDEX(Eng_PAR,MATCH(D2610,Eng_Label,0)),""))</f>
        <v/>
      </c>
      <c r="K2610" s="97">
        <f>IF(OR(F2610="",J2610=""),"",F2610-J2610)</f>
        <v/>
      </c>
      <c r="L2610" s="86">
        <f>IF(OR(F2610="",J2610="",N(J2610)=0),"",IF(F2610/J2610&lt;=cfg_Crit,"CRITICAL",IF(F2610/J2610&lt;=cfg_Low,"LOW","OK")))</f>
        <v/>
      </c>
      <c r="M2610" s="98">
        <f>IF(B2610="","",DATE(YEAR(B2610),MONTH(B2610),1))</f>
        <v/>
      </c>
      <c r="N2610" s="86">
        <f>IF(OR(B2610="",D2610=""),"","CNT-"&amp;TEXT(ROW()-5,"00000"))</f>
        <v/>
      </c>
      <c r="O2610" s="86">
        <f>IF(P2610="","",D2610&amp;"|"&amp;P2610)</f>
        <v/>
      </c>
      <c r="P2610" s="86">
        <f>IF(OR(D2610="",F2610=""),"",COUNTIFS($D$6:D2610,D2610,$F$6:F2610,"&lt;&gt;"))</f>
        <v/>
      </c>
    </row>
    <row r="2611" ht="20" customHeight="1">
      <c r="B2611" s="93" t="n"/>
      <c r="C2611" s="94">
        <f>IF(B2611="","",WEEKNUM(B2611,21))</f>
        <v/>
      </c>
      <c r="D2611" s="95" t="n"/>
      <c r="E2611" s="86">
        <f>IF(D2611="","",IFERROR(INDEX(Eng_Item,MATCH(D2611,Eng_Label,0)),"not in list"))</f>
        <v/>
      </c>
      <c r="F2611" s="96" t="n"/>
      <c r="G2611" s="87">
        <f>IF(OR(P2611="",N(P2611)&lt;=1),"",INDEX($F$6:$F$3005,MATCH(D2611&amp;"|"&amp;(P2611-1),$O$6:$O$3005,0)))</f>
        <v/>
      </c>
      <c r="H2611" s="87">
        <f>IF(G2611="","",MAX(0,G2611-F2611))</f>
        <v/>
      </c>
      <c r="I2611" s="95" t="n"/>
      <c r="J2611" s="87">
        <f>IF(D2611="","",IFERROR(INDEX(Eng_PAR,MATCH(D2611,Eng_Label,0)),""))</f>
        <v/>
      </c>
      <c r="K2611" s="97">
        <f>IF(OR(F2611="",J2611=""),"",F2611-J2611)</f>
        <v/>
      </c>
      <c r="L2611" s="86">
        <f>IF(OR(F2611="",J2611="",N(J2611)=0),"",IF(F2611/J2611&lt;=cfg_Crit,"CRITICAL",IF(F2611/J2611&lt;=cfg_Low,"LOW","OK")))</f>
        <v/>
      </c>
      <c r="M2611" s="98">
        <f>IF(B2611="","",DATE(YEAR(B2611),MONTH(B2611),1))</f>
        <v/>
      </c>
      <c r="N2611" s="86">
        <f>IF(OR(B2611="",D2611=""),"","CNT-"&amp;TEXT(ROW()-5,"00000"))</f>
        <v/>
      </c>
      <c r="O2611" s="86">
        <f>IF(P2611="","",D2611&amp;"|"&amp;P2611)</f>
        <v/>
      </c>
      <c r="P2611" s="86">
        <f>IF(OR(D2611="",F2611=""),"",COUNTIFS($D$6:D2611,D2611,$F$6:F2611,"&lt;&gt;"))</f>
        <v/>
      </c>
    </row>
    <row r="2612" ht="20" customHeight="1">
      <c r="B2612" s="93" t="n"/>
      <c r="C2612" s="94">
        <f>IF(B2612="","",WEEKNUM(B2612,21))</f>
        <v/>
      </c>
      <c r="D2612" s="95" t="n"/>
      <c r="E2612" s="86">
        <f>IF(D2612="","",IFERROR(INDEX(Eng_Item,MATCH(D2612,Eng_Label,0)),"not in list"))</f>
        <v/>
      </c>
      <c r="F2612" s="96" t="n"/>
      <c r="G2612" s="87">
        <f>IF(OR(P2612="",N(P2612)&lt;=1),"",INDEX($F$6:$F$3005,MATCH(D2612&amp;"|"&amp;(P2612-1),$O$6:$O$3005,0)))</f>
        <v/>
      </c>
      <c r="H2612" s="87">
        <f>IF(G2612="","",MAX(0,G2612-F2612))</f>
        <v/>
      </c>
      <c r="I2612" s="95" t="n"/>
      <c r="J2612" s="87">
        <f>IF(D2612="","",IFERROR(INDEX(Eng_PAR,MATCH(D2612,Eng_Label,0)),""))</f>
        <v/>
      </c>
      <c r="K2612" s="97">
        <f>IF(OR(F2612="",J2612=""),"",F2612-J2612)</f>
        <v/>
      </c>
      <c r="L2612" s="86">
        <f>IF(OR(F2612="",J2612="",N(J2612)=0),"",IF(F2612/J2612&lt;=cfg_Crit,"CRITICAL",IF(F2612/J2612&lt;=cfg_Low,"LOW","OK")))</f>
        <v/>
      </c>
      <c r="M2612" s="98">
        <f>IF(B2612="","",DATE(YEAR(B2612),MONTH(B2612),1))</f>
        <v/>
      </c>
      <c r="N2612" s="86">
        <f>IF(OR(B2612="",D2612=""),"","CNT-"&amp;TEXT(ROW()-5,"00000"))</f>
        <v/>
      </c>
      <c r="O2612" s="86">
        <f>IF(P2612="","",D2612&amp;"|"&amp;P2612)</f>
        <v/>
      </c>
      <c r="P2612" s="86">
        <f>IF(OR(D2612="",F2612=""),"",COUNTIFS($D$6:D2612,D2612,$F$6:F2612,"&lt;&gt;"))</f>
        <v/>
      </c>
    </row>
    <row r="2613" ht="20" customHeight="1">
      <c r="B2613" s="93" t="n"/>
      <c r="C2613" s="94">
        <f>IF(B2613="","",WEEKNUM(B2613,21))</f>
        <v/>
      </c>
      <c r="D2613" s="95" t="n"/>
      <c r="E2613" s="86">
        <f>IF(D2613="","",IFERROR(INDEX(Eng_Item,MATCH(D2613,Eng_Label,0)),"not in list"))</f>
        <v/>
      </c>
      <c r="F2613" s="96" t="n"/>
      <c r="G2613" s="87">
        <f>IF(OR(P2613="",N(P2613)&lt;=1),"",INDEX($F$6:$F$3005,MATCH(D2613&amp;"|"&amp;(P2613-1),$O$6:$O$3005,0)))</f>
        <v/>
      </c>
      <c r="H2613" s="87">
        <f>IF(G2613="","",MAX(0,G2613-F2613))</f>
        <v/>
      </c>
      <c r="I2613" s="95" t="n"/>
      <c r="J2613" s="87">
        <f>IF(D2613="","",IFERROR(INDEX(Eng_PAR,MATCH(D2613,Eng_Label,0)),""))</f>
        <v/>
      </c>
      <c r="K2613" s="97">
        <f>IF(OR(F2613="",J2613=""),"",F2613-J2613)</f>
        <v/>
      </c>
      <c r="L2613" s="86">
        <f>IF(OR(F2613="",J2613="",N(J2613)=0),"",IF(F2613/J2613&lt;=cfg_Crit,"CRITICAL",IF(F2613/J2613&lt;=cfg_Low,"LOW","OK")))</f>
        <v/>
      </c>
      <c r="M2613" s="98">
        <f>IF(B2613="","",DATE(YEAR(B2613),MONTH(B2613),1))</f>
        <v/>
      </c>
      <c r="N2613" s="86">
        <f>IF(OR(B2613="",D2613=""),"","CNT-"&amp;TEXT(ROW()-5,"00000"))</f>
        <v/>
      </c>
      <c r="O2613" s="86">
        <f>IF(P2613="","",D2613&amp;"|"&amp;P2613)</f>
        <v/>
      </c>
      <c r="P2613" s="86">
        <f>IF(OR(D2613="",F2613=""),"",COUNTIFS($D$6:D2613,D2613,$F$6:F2613,"&lt;&gt;"))</f>
        <v/>
      </c>
    </row>
    <row r="2614" ht="20" customHeight="1">
      <c r="B2614" s="93" t="n"/>
      <c r="C2614" s="94">
        <f>IF(B2614="","",WEEKNUM(B2614,21))</f>
        <v/>
      </c>
      <c r="D2614" s="95" t="n"/>
      <c r="E2614" s="86">
        <f>IF(D2614="","",IFERROR(INDEX(Eng_Item,MATCH(D2614,Eng_Label,0)),"not in list"))</f>
        <v/>
      </c>
      <c r="F2614" s="96" t="n"/>
      <c r="G2614" s="87">
        <f>IF(OR(P2614="",N(P2614)&lt;=1),"",INDEX($F$6:$F$3005,MATCH(D2614&amp;"|"&amp;(P2614-1),$O$6:$O$3005,0)))</f>
        <v/>
      </c>
      <c r="H2614" s="87">
        <f>IF(G2614="","",MAX(0,G2614-F2614))</f>
        <v/>
      </c>
      <c r="I2614" s="95" t="n"/>
      <c r="J2614" s="87">
        <f>IF(D2614="","",IFERROR(INDEX(Eng_PAR,MATCH(D2614,Eng_Label,0)),""))</f>
        <v/>
      </c>
      <c r="K2614" s="97">
        <f>IF(OR(F2614="",J2614=""),"",F2614-J2614)</f>
        <v/>
      </c>
      <c r="L2614" s="86">
        <f>IF(OR(F2614="",J2614="",N(J2614)=0),"",IF(F2614/J2614&lt;=cfg_Crit,"CRITICAL",IF(F2614/J2614&lt;=cfg_Low,"LOW","OK")))</f>
        <v/>
      </c>
      <c r="M2614" s="98">
        <f>IF(B2614="","",DATE(YEAR(B2614),MONTH(B2614),1))</f>
        <v/>
      </c>
      <c r="N2614" s="86">
        <f>IF(OR(B2614="",D2614=""),"","CNT-"&amp;TEXT(ROW()-5,"00000"))</f>
        <v/>
      </c>
      <c r="O2614" s="86">
        <f>IF(P2614="","",D2614&amp;"|"&amp;P2614)</f>
        <v/>
      </c>
      <c r="P2614" s="86">
        <f>IF(OR(D2614="",F2614=""),"",COUNTIFS($D$6:D2614,D2614,$F$6:F2614,"&lt;&gt;"))</f>
        <v/>
      </c>
    </row>
    <row r="2615" ht="20" customHeight="1">
      <c r="B2615" s="93" t="n"/>
      <c r="C2615" s="94">
        <f>IF(B2615="","",WEEKNUM(B2615,21))</f>
        <v/>
      </c>
      <c r="D2615" s="95" t="n"/>
      <c r="E2615" s="86">
        <f>IF(D2615="","",IFERROR(INDEX(Eng_Item,MATCH(D2615,Eng_Label,0)),"not in list"))</f>
        <v/>
      </c>
      <c r="F2615" s="96" t="n"/>
      <c r="G2615" s="87">
        <f>IF(OR(P2615="",N(P2615)&lt;=1),"",INDEX($F$6:$F$3005,MATCH(D2615&amp;"|"&amp;(P2615-1),$O$6:$O$3005,0)))</f>
        <v/>
      </c>
      <c r="H2615" s="87">
        <f>IF(G2615="","",MAX(0,G2615-F2615))</f>
        <v/>
      </c>
      <c r="I2615" s="95" t="n"/>
      <c r="J2615" s="87">
        <f>IF(D2615="","",IFERROR(INDEX(Eng_PAR,MATCH(D2615,Eng_Label,0)),""))</f>
        <v/>
      </c>
      <c r="K2615" s="97">
        <f>IF(OR(F2615="",J2615=""),"",F2615-J2615)</f>
        <v/>
      </c>
      <c r="L2615" s="86">
        <f>IF(OR(F2615="",J2615="",N(J2615)=0),"",IF(F2615/J2615&lt;=cfg_Crit,"CRITICAL",IF(F2615/J2615&lt;=cfg_Low,"LOW","OK")))</f>
        <v/>
      </c>
      <c r="M2615" s="98">
        <f>IF(B2615="","",DATE(YEAR(B2615),MONTH(B2615),1))</f>
        <v/>
      </c>
      <c r="N2615" s="86">
        <f>IF(OR(B2615="",D2615=""),"","CNT-"&amp;TEXT(ROW()-5,"00000"))</f>
        <v/>
      </c>
      <c r="O2615" s="86">
        <f>IF(P2615="","",D2615&amp;"|"&amp;P2615)</f>
        <v/>
      </c>
      <c r="P2615" s="86">
        <f>IF(OR(D2615="",F2615=""),"",COUNTIFS($D$6:D2615,D2615,$F$6:F2615,"&lt;&gt;"))</f>
        <v/>
      </c>
    </row>
    <row r="2616" ht="20" customHeight="1">
      <c r="B2616" s="93" t="n"/>
      <c r="C2616" s="94">
        <f>IF(B2616="","",WEEKNUM(B2616,21))</f>
        <v/>
      </c>
      <c r="D2616" s="95" t="n"/>
      <c r="E2616" s="86">
        <f>IF(D2616="","",IFERROR(INDEX(Eng_Item,MATCH(D2616,Eng_Label,0)),"not in list"))</f>
        <v/>
      </c>
      <c r="F2616" s="96" t="n"/>
      <c r="G2616" s="87">
        <f>IF(OR(P2616="",N(P2616)&lt;=1),"",INDEX($F$6:$F$3005,MATCH(D2616&amp;"|"&amp;(P2616-1),$O$6:$O$3005,0)))</f>
        <v/>
      </c>
      <c r="H2616" s="87">
        <f>IF(G2616="","",MAX(0,G2616-F2616))</f>
        <v/>
      </c>
      <c r="I2616" s="95" t="n"/>
      <c r="J2616" s="87">
        <f>IF(D2616="","",IFERROR(INDEX(Eng_PAR,MATCH(D2616,Eng_Label,0)),""))</f>
        <v/>
      </c>
      <c r="K2616" s="97">
        <f>IF(OR(F2616="",J2616=""),"",F2616-J2616)</f>
        <v/>
      </c>
      <c r="L2616" s="86">
        <f>IF(OR(F2616="",J2616="",N(J2616)=0),"",IF(F2616/J2616&lt;=cfg_Crit,"CRITICAL",IF(F2616/J2616&lt;=cfg_Low,"LOW","OK")))</f>
        <v/>
      </c>
      <c r="M2616" s="98">
        <f>IF(B2616="","",DATE(YEAR(B2616),MONTH(B2616),1))</f>
        <v/>
      </c>
      <c r="N2616" s="86">
        <f>IF(OR(B2616="",D2616=""),"","CNT-"&amp;TEXT(ROW()-5,"00000"))</f>
        <v/>
      </c>
      <c r="O2616" s="86">
        <f>IF(P2616="","",D2616&amp;"|"&amp;P2616)</f>
        <v/>
      </c>
      <c r="P2616" s="86">
        <f>IF(OR(D2616="",F2616=""),"",COUNTIFS($D$6:D2616,D2616,$F$6:F2616,"&lt;&gt;"))</f>
        <v/>
      </c>
    </row>
    <row r="2617" ht="20" customHeight="1">
      <c r="B2617" s="93" t="n"/>
      <c r="C2617" s="94">
        <f>IF(B2617="","",WEEKNUM(B2617,21))</f>
        <v/>
      </c>
      <c r="D2617" s="95" t="n"/>
      <c r="E2617" s="86">
        <f>IF(D2617="","",IFERROR(INDEX(Eng_Item,MATCH(D2617,Eng_Label,0)),"not in list"))</f>
        <v/>
      </c>
      <c r="F2617" s="96" t="n"/>
      <c r="G2617" s="87">
        <f>IF(OR(P2617="",N(P2617)&lt;=1),"",INDEX($F$6:$F$3005,MATCH(D2617&amp;"|"&amp;(P2617-1),$O$6:$O$3005,0)))</f>
        <v/>
      </c>
      <c r="H2617" s="87">
        <f>IF(G2617="","",MAX(0,G2617-F2617))</f>
        <v/>
      </c>
      <c r="I2617" s="95" t="n"/>
      <c r="J2617" s="87">
        <f>IF(D2617="","",IFERROR(INDEX(Eng_PAR,MATCH(D2617,Eng_Label,0)),""))</f>
        <v/>
      </c>
      <c r="K2617" s="97">
        <f>IF(OR(F2617="",J2617=""),"",F2617-J2617)</f>
        <v/>
      </c>
      <c r="L2617" s="86">
        <f>IF(OR(F2617="",J2617="",N(J2617)=0),"",IF(F2617/J2617&lt;=cfg_Crit,"CRITICAL",IF(F2617/J2617&lt;=cfg_Low,"LOW","OK")))</f>
        <v/>
      </c>
      <c r="M2617" s="98">
        <f>IF(B2617="","",DATE(YEAR(B2617),MONTH(B2617),1))</f>
        <v/>
      </c>
      <c r="N2617" s="86">
        <f>IF(OR(B2617="",D2617=""),"","CNT-"&amp;TEXT(ROW()-5,"00000"))</f>
        <v/>
      </c>
      <c r="O2617" s="86">
        <f>IF(P2617="","",D2617&amp;"|"&amp;P2617)</f>
        <v/>
      </c>
      <c r="P2617" s="86">
        <f>IF(OR(D2617="",F2617=""),"",COUNTIFS($D$6:D2617,D2617,$F$6:F2617,"&lt;&gt;"))</f>
        <v/>
      </c>
    </row>
    <row r="2618" ht="20" customHeight="1">
      <c r="B2618" s="93" t="n"/>
      <c r="C2618" s="94">
        <f>IF(B2618="","",WEEKNUM(B2618,21))</f>
        <v/>
      </c>
      <c r="D2618" s="95" t="n"/>
      <c r="E2618" s="86">
        <f>IF(D2618="","",IFERROR(INDEX(Eng_Item,MATCH(D2618,Eng_Label,0)),"not in list"))</f>
        <v/>
      </c>
      <c r="F2618" s="96" t="n"/>
      <c r="G2618" s="87">
        <f>IF(OR(P2618="",N(P2618)&lt;=1),"",INDEX($F$6:$F$3005,MATCH(D2618&amp;"|"&amp;(P2618-1),$O$6:$O$3005,0)))</f>
        <v/>
      </c>
      <c r="H2618" s="87">
        <f>IF(G2618="","",MAX(0,G2618-F2618))</f>
        <v/>
      </c>
      <c r="I2618" s="95" t="n"/>
      <c r="J2618" s="87">
        <f>IF(D2618="","",IFERROR(INDEX(Eng_PAR,MATCH(D2618,Eng_Label,0)),""))</f>
        <v/>
      </c>
      <c r="K2618" s="97">
        <f>IF(OR(F2618="",J2618=""),"",F2618-J2618)</f>
        <v/>
      </c>
      <c r="L2618" s="86">
        <f>IF(OR(F2618="",J2618="",N(J2618)=0),"",IF(F2618/J2618&lt;=cfg_Crit,"CRITICAL",IF(F2618/J2618&lt;=cfg_Low,"LOW","OK")))</f>
        <v/>
      </c>
      <c r="M2618" s="98">
        <f>IF(B2618="","",DATE(YEAR(B2618),MONTH(B2618),1))</f>
        <v/>
      </c>
      <c r="N2618" s="86">
        <f>IF(OR(B2618="",D2618=""),"","CNT-"&amp;TEXT(ROW()-5,"00000"))</f>
        <v/>
      </c>
      <c r="O2618" s="86">
        <f>IF(P2618="","",D2618&amp;"|"&amp;P2618)</f>
        <v/>
      </c>
      <c r="P2618" s="86">
        <f>IF(OR(D2618="",F2618=""),"",COUNTIFS($D$6:D2618,D2618,$F$6:F2618,"&lt;&gt;"))</f>
        <v/>
      </c>
    </row>
    <row r="2619" ht="20" customHeight="1">
      <c r="B2619" s="93" t="n"/>
      <c r="C2619" s="94">
        <f>IF(B2619="","",WEEKNUM(B2619,21))</f>
        <v/>
      </c>
      <c r="D2619" s="95" t="n"/>
      <c r="E2619" s="86">
        <f>IF(D2619="","",IFERROR(INDEX(Eng_Item,MATCH(D2619,Eng_Label,0)),"not in list"))</f>
        <v/>
      </c>
      <c r="F2619" s="96" t="n"/>
      <c r="G2619" s="87">
        <f>IF(OR(P2619="",N(P2619)&lt;=1),"",INDEX($F$6:$F$3005,MATCH(D2619&amp;"|"&amp;(P2619-1),$O$6:$O$3005,0)))</f>
        <v/>
      </c>
      <c r="H2619" s="87">
        <f>IF(G2619="","",MAX(0,G2619-F2619))</f>
        <v/>
      </c>
      <c r="I2619" s="95" t="n"/>
      <c r="J2619" s="87">
        <f>IF(D2619="","",IFERROR(INDEX(Eng_PAR,MATCH(D2619,Eng_Label,0)),""))</f>
        <v/>
      </c>
      <c r="K2619" s="97">
        <f>IF(OR(F2619="",J2619=""),"",F2619-J2619)</f>
        <v/>
      </c>
      <c r="L2619" s="86">
        <f>IF(OR(F2619="",J2619="",N(J2619)=0),"",IF(F2619/J2619&lt;=cfg_Crit,"CRITICAL",IF(F2619/J2619&lt;=cfg_Low,"LOW","OK")))</f>
        <v/>
      </c>
      <c r="M2619" s="98">
        <f>IF(B2619="","",DATE(YEAR(B2619),MONTH(B2619),1))</f>
        <v/>
      </c>
      <c r="N2619" s="86">
        <f>IF(OR(B2619="",D2619=""),"","CNT-"&amp;TEXT(ROW()-5,"00000"))</f>
        <v/>
      </c>
      <c r="O2619" s="86">
        <f>IF(P2619="","",D2619&amp;"|"&amp;P2619)</f>
        <v/>
      </c>
      <c r="P2619" s="86">
        <f>IF(OR(D2619="",F2619=""),"",COUNTIFS($D$6:D2619,D2619,$F$6:F2619,"&lt;&gt;"))</f>
        <v/>
      </c>
    </row>
    <row r="2620" ht="20" customHeight="1">
      <c r="B2620" s="93" t="n"/>
      <c r="C2620" s="94">
        <f>IF(B2620="","",WEEKNUM(B2620,21))</f>
        <v/>
      </c>
      <c r="D2620" s="95" t="n"/>
      <c r="E2620" s="86">
        <f>IF(D2620="","",IFERROR(INDEX(Eng_Item,MATCH(D2620,Eng_Label,0)),"not in list"))</f>
        <v/>
      </c>
      <c r="F2620" s="96" t="n"/>
      <c r="G2620" s="87">
        <f>IF(OR(P2620="",N(P2620)&lt;=1),"",INDEX($F$6:$F$3005,MATCH(D2620&amp;"|"&amp;(P2620-1),$O$6:$O$3005,0)))</f>
        <v/>
      </c>
      <c r="H2620" s="87">
        <f>IF(G2620="","",MAX(0,G2620-F2620))</f>
        <v/>
      </c>
      <c r="I2620" s="95" t="n"/>
      <c r="J2620" s="87">
        <f>IF(D2620="","",IFERROR(INDEX(Eng_PAR,MATCH(D2620,Eng_Label,0)),""))</f>
        <v/>
      </c>
      <c r="K2620" s="97">
        <f>IF(OR(F2620="",J2620=""),"",F2620-J2620)</f>
        <v/>
      </c>
      <c r="L2620" s="86">
        <f>IF(OR(F2620="",J2620="",N(J2620)=0),"",IF(F2620/J2620&lt;=cfg_Crit,"CRITICAL",IF(F2620/J2620&lt;=cfg_Low,"LOW","OK")))</f>
        <v/>
      </c>
      <c r="M2620" s="98">
        <f>IF(B2620="","",DATE(YEAR(B2620),MONTH(B2620),1))</f>
        <v/>
      </c>
      <c r="N2620" s="86">
        <f>IF(OR(B2620="",D2620=""),"","CNT-"&amp;TEXT(ROW()-5,"00000"))</f>
        <v/>
      </c>
      <c r="O2620" s="86">
        <f>IF(P2620="","",D2620&amp;"|"&amp;P2620)</f>
        <v/>
      </c>
      <c r="P2620" s="86">
        <f>IF(OR(D2620="",F2620=""),"",COUNTIFS($D$6:D2620,D2620,$F$6:F2620,"&lt;&gt;"))</f>
        <v/>
      </c>
    </row>
    <row r="2621" ht="20" customHeight="1">
      <c r="B2621" s="93" t="n"/>
      <c r="C2621" s="94">
        <f>IF(B2621="","",WEEKNUM(B2621,21))</f>
        <v/>
      </c>
      <c r="D2621" s="95" t="n"/>
      <c r="E2621" s="86">
        <f>IF(D2621="","",IFERROR(INDEX(Eng_Item,MATCH(D2621,Eng_Label,0)),"not in list"))</f>
        <v/>
      </c>
      <c r="F2621" s="96" t="n"/>
      <c r="G2621" s="87">
        <f>IF(OR(P2621="",N(P2621)&lt;=1),"",INDEX($F$6:$F$3005,MATCH(D2621&amp;"|"&amp;(P2621-1),$O$6:$O$3005,0)))</f>
        <v/>
      </c>
      <c r="H2621" s="87">
        <f>IF(G2621="","",MAX(0,G2621-F2621))</f>
        <v/>
      </c>
      <c r="I2621" s="95" t="n"/>
      <c r="J2621" s="87">
        <f>IF(D2621="","",IFERROR(INDEX(Eng_PAR,MATCH(D2621,Eng_Label,0)),""))</f>
        <v/>
      </c>
      <c r="K2621" s="97">
        <f>IF(OR(F2621="",J2621=""),"",F2621-J2621)</f>
        <v/>
      </c>
      <c r="L2621" s="86">
        <f>IF(OR(F2621="",J2621="",N(J2621)=0),"",IF(F2621/J2621&lt;=cfg_Crit,"CRITICAL",IF(F2621/J2621&lt;=cfg_Low,"LOW","OK")))</f>
        <v/>
      </c>
      <c r="M2621" s="98">
        <f>IF(B2621="","",DATE(YEAR(B2621),MONTH(B2621),1))</f>
        <v/>
      </c>
      <c r="N2621" s="86">
        <f>IF(OR(B2621="",D2621=""),"","CNT-"&amp;TEXT(ROW()-5,"00000"))</f>
        <v/>
      </c>
      <c r="O2621" s="86">
        <f>IF(P2621="","",D2621&amp;"|"&amp;P2621)</f>
        <v/>
      </c>
      <c r="P2621" s="86">
        <f>IF(OR(D2621="",F2621=""),"",COUNTIFS($D$6:D2621,D2621,$F$6:F2621,"&lt;&gt;"))</f>
        <v/>
      </c>
    </row>
    <row r="2622" ht="20" customHeight="1">
      <c r="B2622" s="93" t="n"/>
      <c r="C2622" s="94">
        <f>IF(B2622="","",WEEKNUM(B2622,21))</f>
        <v/>
      </c>
      <c r="D2622" s="95" t="n"/>
      <c r="E2622" s="86">
        <f>IF(D2622="","",IFERROR(INDEX(Eng_Item,MATCH(D2622,Eng_Label,0)),"not in list"))</f>
        <v/>
      </c>
      <c r="F2622" s="96" t="n"/>
      <c r="G2622" s="87">
        <f>IF(OR(P2622="",N(P2622)&lt;=1),"",INDEX($F$6:$F$3005,MATCH(D2622&amp;"|"&amp;(P2622-1),$O$6:$O$3005,0)))</f>
        <v/>
      </c>
      <c r="H2622" s="87">
        <f>IF(G2622="","",MAX(0,G2622-F2622))</f>
        <v/>
      </c>
      <c r="I2622" s="95" t="n"/>
      <c r="J2622" s="87">
        <f>IF(D2622="","",IFERROR(INDEX(Eng_PAR,MATCH(D2622,Eng_Label,0)),""))</f>
        <v/>
      </c>
      <c r="K2622" s="97">
        <f>IF(OR(F2622="",J2622=""),"",F2622-J2622)</f>
        <v/>
      </c>
      <c r="L2622" s="86">
        <f>IF(OR(F2622="",J2622="",N(J2622)=0),"",IF(F2622/J2622&lt;=cfg_Crit,"CRITICAL",IF(F2622/J2622&lt;=cfg_Low,"LOW","OK")))</f>
        <v/>
      </c>
      <c r="M2622" s="98">
        <f>IF(B2622="","",DATE(YEAR(B2622),MONTH(B2622),1))</f>
        <v/>
      </c>
      <c r="N2622" s="86">
        <f>IF(OR(B2622="",D2622=""),"","CNT-"&amp;TEXT(ROW()-5,"00000"))</f>
        <v/>
      </c>
      <c r="O2622" s="86">
        <f>IF(P2622="","",D2622&amp;"|"&amp;P2622)</f>
        <v/>
      </c>
      <c r="P2622" s="86">
        <f>IF(OR(D2622="",F2622=""),"",COUNTIFS($D$6:D2622,D2622,$F$6:F2622,"&lt;&gt;"))</f>
        <v/>
      </c>
    </row>
    <row r="2623" ht="20" customHeight="1">
      <c r="B2623" s="93" t="n"/>
      <c r="C2623" s="94">
        <f>IF(B2623="","",WEEKNUM(B2623,21))</f>
        <v/>
      </c>
      <c r="D2623" s="95" t="n"/>
      <c r="E2623" s="86">
        <f>IF(D2623="","",IFERROR(INDEX(Eng_Item,MATCH(D2623,Eng_Label,0)),"not in list"))</f>
        <v/>
      </c>
      <c r="F2623" s="96" t="n"/>
      <c r="G2623" s="87">
        <f>IF(OR(P2623="",N(P2623)&lt;=1),"",INDEX($F$6:$F$3005,MATCH(D2623&amp;"|"&amp;(P2623-1),$O$6:$O$3005,0)))</f>
        <v/>
      </c>
      <c r="H2623" s="87">
        <f>IF(G2623="","",MAX(0,G2623-F2623))</f>
        <v/>
      </c>
      <c r="I2623" s="95" t="n"/>
      <c r="J2623" s="87">
        <f>IF(D2623="","",IFERROR(INDEX(Eng_PAR,MATCH(D2623,Eng_Label,0)),""))</f>
        <v/>
      </c>
      <c r="K2623" s="97">
        <f>IF(OR(F2623="",J2623=""),"",F2623-J2623)</f>
        <v/>
      </c>
      <c r="L2623" s="86">
        <f>IF(OR(F2623="",J2623="",N(J2623)=0),"",IF(F2623/J2623&lt;=cfg_Crit,"CRITICAL",IF(F2623/J2623&lt;=cfg_Low,"LOW","OK")))</f>
        <v/>
      </c>
      <c r="M2623" s="98">
        <f>IF(B2623="","",DATE(YEAR(B2623),MONTH(B2623),1))</f>
        <v/>
      </c>
      <c r="N2623" s="86">
        <f>IF(OR(B2623="",D2623=""),"","CNT-"&amp;TEXT(ROW()-5,"00000"))</f>
        <v/>
      </c>
      <c r="O2623" s="86">
        <f>IF(P2623="","",D2623&amp;"|"&amp;P2623)</f>
        <v/>
      </c>
      <c r="P2623" s="86">
        <f>IF(OR(D2623="",F2623=""),"",COUNTIFS($D$6:D2623,D2623,$F$6:F2623,"&lt;&gt;"))</f>
        <v/>
      </c>
    </row>
    <row r="2624" ht="20" customHeight="1">
      <c r="B2624" s="93" t="n"/>
      <c r="C2624" s="94">
        <f>IF(B2624="","",WEEKNUM(B2624,21))</f>
        <v/>
      </c>
      <c r="D2624" s="95" t="n"/>
      <c r="E2624" s="86">
        <f>IF(D2624="","",IFERROR(INDEX(Eng_Item,MATCH(D2624,Eng_Label,0)),"not in list"))</f>
        <v/>
      </c>
      <c r="F2624" s="96" t="n"/>
      <c r="G2624" s="87">
        <f>IF(OR(P2624="",N(P2624)&lt;=1),"",INDEX($F$6:$F$3005,MATCH(D2624&amp;"|"&amp;(P2624-1),$O$6:$O$3005,0)))</f>
        <v/>
      </c>
      <c r="H2624" s="87">
        <f>IF(G2624="","",MAX(0,G2624-F2624))</f>
        <v/>
      </c>
      <c r="I2624" s="95" t="n"/>
      <c r="J2624" s="87">
        <f>IF(D2624="","",IFERROR(INDEX(Eng_PAR,MATCH(D2624,Eng_Label,0)),""))</f>
        <v/>
      </c>
      <c r="K2624" s="97">
        <f>IF(OR(F2624="",J2624=""),"",F2624-J2624)</f>
        <v/>
      </c>
      <c r="L2624" s="86">
        <f>IF(OR(F2624="",J2624="",N(J2624)=0),"",IF(F2624/J2624&lt;=cfg_Crit,"CRITICAL",IF(F2624/J2624&lt;=cfg_Low,"LOW","OK")))</f>
        <v/>
      </c>
      <c r="M2624" s="98">
        <f>IF(B2624="","",DATE(YEAR(B2624),MONTH(B2624),1))</f>
        <v/>
      </c>
      <c r="N2624" s="86">
        <f>IF(OR(B2624="",D2624=""),"","CNT-"&amp;TEXT(ROW()-5,"00000"))</f>
        <v/>
      </c>
      <c r="O2624" s="86">
        <f>IF(P2624="","",D2624&amp;"|"&amp;P2624)</f>
        <v/>
      </c>
      <c r="P2624" s="86">
        <f>IF(OR(D2624="",F2624=""),"",COUNTIFS($D$6:D2624,D2624,$F$6:F2624,"&lt;&gt;"))</f>
        <v/>
      </c>
    </row>
    <row r="2625" ht="20" customHeight="1">
      <c r="B2625" s="93" t="n"/>
      <c r="C2625" s="94">
        <f>IF(B2625="","",WEEKNUM(B2625,21))</f>
        <v/>
      </c>
      <c r="D2625" s="95" t="n"/>
      <c r="E2625" s="86">
        <f>IF(D2625="","",IFERROR(INDEX(Eng_Item,MATCH(D2625,Eng_Label,0)),"not in list"))</f>
        <v/>
      </c>
      <c r="F2625" s="96" t="n"/>
      <c r="G2625" s="87">
        <f>IF(OR(P2625="",N(P2625)&lt;=1),"",INDEX($F$6:$F$3005,MATCH(D2625&amp;"|"&amp;(P2625-1),$O$6:$O$3005,0)))</f>
        <v/>
      </c>
      <c r="H2625" s="87">
        <f>IF(G2625="","",MAX(0,G2625-F2625))</f>
        <v/>
      </c>
      <c r="I2625" s="95" t="n"/>
      <c r="J2625" s="87">
        <f>IF(D2625="","",IFERROR(INDEX(Eng_PAR,MATCH(D2625,Eng_Label,0)),""))</f>
        <v/>
      </c>
      <c r="K2625" s="97">
        <f>IF(OR(F2625="",J2625=""),"",F2625-J2625)</f>
        <v/>
      </c>
      <c r="L2625" s="86">
        <f>IF(OR(F2625="",J2625="",N(J2625)=0),"",IF(F2625/J2625&lt;=cfg_Crit,"CRITICAL",IF(F2625/J2625&lt;=cfg_Low,"LOW","OK")))</f>
        <v/>
      </c>
      <c r="M2625" s="98">
        <f>IF(B2625="","",DATE(YEAR(B2625),MONTH(B2625),1))</f>
        <v/>
      </c>
      <c r="N2625" s="86">
        <f>IF(OR(B2625="",D2625=""),"","CNT-"&amp;TEXT(ROW()-5,"00000"))</f>
        <v/>
      </c>
      <c r="O2625" s="86">
        <f>IF(P2625="","",D2625&amp;"|"&amp;P2625)</f>
        <v/>
      </c>
      <c r="P2625" s="86">
        <f>IF(OR(D2625="",F2625=""),"",COUNTIFS($D$6:D2625,D2625,$F$6:F2625,"&lt;&gt;"))</f>
        <v/>
      </c>
    </row>
    <row r="2626" ht="20" customHeight="1">
      <c r="B2626" s="93" t="n"/>
      <c r="C2626" s="94">
        <f>IF(B2626="","",WEEKNUM(B2626,21))</f>
        <v/>
      </c>
      <c r="D2626" s="95" t="n"/>
      <c r="E2626" s="86">
        <f>IF(D2626="","",IFERROR(INDEX(Eng_Item,MATCH(D2626,Eng_Label,0)),"not in list"))</f>
        <v/>
      </c>
      <c r="F2626" s="96" t="n"/>
      <c r="G2626" s="87">
        <f>IF(OR(P2626="",N(P2626)&lt;=1),"",INDEX($F$6:$F$3005,MATCH(D2626&amp;"|"&amp;(P2626-1),$O$6:$O$3005,0)))</f>
        <v/>
      </c>
      <c r="H2626" s="87">
        <f>IF(G2626="","",MAX(0,G2626-F2626))</f>
        <v/>
      </c>
      <c r="I2626" s="95" t="n"/>
      <c r="J2626" s="87">
        <f>IF(D2626="","",IFERROR(INDEX(Eng_PAR,MATCH(D2626,Eng_Label,0)),""))</f>
        <v/>
      </c>
      <c r="K2626" s="97">
        <f>IF(OR(F2626="",J2626=""),"",F2626-J2626)</f>
        <v/>
      </c>
      <c r="L2626" s="86">
        <f>IF(OR(F2626="",J2626="",N(J2626)=0),"",IF(F2626/J2626&lt;=cfg_Crit,"CRITICAL",IF(F2626/J2626&lt;=cfg_Low,"LOW","OK")))</f>
        <v/>
      </c>
      <c r="M2626" s="98">
        <f>IF(B2626="","",DATE(YEAR(B2626),MONTH(B2626),1))</f>
        <v/>
      </c>
      <c r="N2626" s="86">
        <f>IF(OR(B2626="",D2626=""),"","CNT-"&amp;TEXT(ROW()-5,"00000"))</f>
        <v/>
      </c>
      <c r="O2626" s="86">
        <f>IF(P2626="","",D2626&amp;"|"&amp;P2626)</f>
        <v/>
      </c>
      <c r="P2626" s="86">
        <f>IF(OR(D2626="",F2626=""),"",COUNTIFS($D$6:D2626,D2626,$F$6:F2626,"&lt;&gt;"))</f>
        <v/>
      </c>
    </row>
    <row r="2627" ht="20" customHeight="1">
      <c r="B2627" s="93" t="n"/>
      <c r="C2627" s="94">
        <f>IF(B2627="","",WEEKNUM(B2627,21))</f>
        <v/>
      </c>
      <c r="D2627" s="95" t="n"/>
      <c r="E2627" s="86">
        <f>IF(D2627="","",IFERROR(INDEX(Eng_Item,MATCH(D2627,Eng_Label,0)),"not in list"))</f>
        <v/>
      </c>
      <c r="F2627" s="96" t="n"/>
      <c r="G2627" s="87">
        <f>IF(OR(P2627="",N(P2627)&lt;=1),"",INDEX($F$6:$F$3005,MATCH(D2627&amp;"|"&amp;(P2627-1),$O$6:$O$3005,0)))</f>
        <v/>
      </c>
      <c r="H2627" s="87">
        <f>IF(G2627="","",MAX(0,G2627-F2627))</f>
        <v/>
      </c>
      <c r="I2627" s="95" t="n"/>
      <c r="J2627" s="87">
        <f>IF(D2627="","",IFERROR(INDEX(Eng_PAR,MATCH(D2627,Eng_Label,0)),""))</f>
        <v/>
      </c>
      <c r="K2627" s="97">
        <f>IF(OR(F2627="",J2627=""),"",F2627-J2627)</f>
        <v/>
      </c>
      <c r="L2627" s="86">
        <f>IF(OR(F2627="",J2627="",N(J2627)=0),"",IF(F2627/J2627&lt;=cfg_Crit,"CRITICAL",IF(F2627/J2627&lt;=cfg_Low,"LOW","OK")))</f>
        <v/>
      </c>
      <c r="M2627" s="98">
        <f>IF(B2627="","",DATE(YEAR(B2627),MONTH(B2627),1))</f>
        <v/>
      </c>
      <c r="N2627" s="86">
        <f>IF(OR(B2627="",D2627=""),"","CNT-"&amp;TEXT(ROW()-5,"00000"))</f>
        <v/>
      </c>
      <c r="O2627" s="86">
        <f>IF(P2627="","",D2627&amp;"|"&amp;P2627)</f>
        <v/>
      </c>
      <c r="P2627" s="86">
        <f>IF(OR(D2627="",F2627=""),"",COUNTIFS($D$6:D2627,D2627,$F$6:F2627,"&lt;&gt;"))</f>
        <v/>
      </c>
    </row>
    <row r="2628" ht="20" customHeight="1">
      <c r="B2628" s="93" t="n"/>
      <c r="C2628" s="94">
        <f>IF(B2628="","",WEEKNUM(B2628,21))</f>
        <v/>
      </c>
      <c r="D2628" s="95" t="n"/>
      <c r="E2628" s="86">
        <f>IF(D2628="","",IFERROR(INDEX(Eng_Item,MATCH(D2628,Eng_Label,0)),"not in list"))</f>
        <v/>
      </c>
      <c r="F2628" s="96" t="n"/>
      <c r="G2628" s="87">
        <f>IF(OR(P2628="",N(P2628)&lt;=1),"",INDEX($F$6:$F$3005,MATCH(D2628&amp;"|"&amp;(P2628-1),$O$6:$O$3005,0)))</f>
        <v/>
      </c>
      <c r="H2628" s="87">
        <f>IF(G2628="","",MAX(0,G2628-F2628))</f>
        <v/>
      </c>
      <c r="I2628" s="95" t="n"/>
      <c r="J2628" s="87">
        <f>IF(D2628="","",IFERROR(INDEX(Eng_PAR,MATCH(D2628,Eng_Label,0)),""))</f>
        <v/>
      </c>
      <c r="K2628" s="97">
        <f>IF(OR(F2628="",J2628=""),"",F2628-J2628)</f>
        <v/>
      </c>
      <c r="L2628" s="86">
        <f>IF(OR(F2628="",J2628="",N(J2628)=0),"",IF(F2628/J2628&lt;=cfg_Crit,"CRITICAL",IF(F2628/J2628&lt;=cfg_Low,"LOW","OK")))</f>
        <v/>
      </c>
      <c r="M2628" s="98">
        <f>IF(B2628="","",DATE(YEAR(B2628),MONTH(B2628),1))</f>
        <v/>
      </c>
      <c r="N2628" s="86">
        <f>IF(OR(B2628="",D2628=""),"","CNT-"&amp;TEXT(ROW()-5,"00000"))</f>
        <v/>
      </c>
      <c r="O2628" s="86">
        <f>IF(P2628="","",D2628&amp;"|"&amp;P2628)</f>
        <v/>
      </c>
      <c r="P2628" s="86">
        <f>IF(OR(D2628="",F2628=""),"",COUNTIFS($D$6:D2628,D2628,$F$6:F2628,"&lt;&gt;"))</f>
        <v/>
      </c>
    </row>
    <row r="2629" ht="20" customHeight="1">
      <c r="B2629" s="93" t="n"/>
      <c r="C2629" s="94">
        <f>IF(B2629="","",WEEKNUM(B2629,21))</f>
        <v/>
      </c>
      <c r="D2629" s="95" t="n"/>
      <c r="E2629" s="86">
        <f>IF(D2629="","",IFERROR(INDEX(Eng_Item,MATCH(D2629,Eng_Label,0)),"not in list"))</f>
        <v/>
      </c>
      <c r="F2629" s="96" t="n"/>
      <c r="G2629" s="87">
        <f>IF(OR(P2629="",N(P2629)&lt;=1),"",INDEX($F$6:$F$3005,MATCH(D2629&amp;"|"&amp;(P2629-1),$O$6:$O$3005,0)))</f>
        <v/>
      </c>
      <c r="H2629" s="87">
        <f>IF(G2629="","",MAX(0,G2629-F2629))</f>
        <v/>
      </c>
      <c r="I2629" s="95" t="n"/>
      <c r="J2629" s="87">
        <f>IF(D2629="","",IFERROR(INDEX(Eng_PAR,MATCH(D2629,Eng_Label,0)),""))</f>
        <v/>
      </c>
      <c r="K2629" s="97">
        <f>IF(OR(F2629="",J2629=""),"",F2629-J2629)</f>
        <v/>
      </c>
      <c r="L2629" s="86">
        <f>IF(OR(F2629="",J2629="",N(J2629)=0),"",IF(F2629/J2629&lt;=cfg_Crit,"CRITICAL",IF(F2629/J2629&lt;=cfg_Low,"LOW","OK")))</f>
        <v/>
      </c>
      <c r="M2629" s="98">
        <f>IF(B2629="","",DATE(YEAR(B2629),MONTH(B2629),1))</f>
        <v/>
      </c>
      <c r="N2629" s="86">
        <f>IF(OR(B2629="",D2629=""),"","CNT-"&amp;TEXT(ROW()-5,"00000"))</f>
        <v/>
      </c>
      <c r="O2629" s="86">
        <f>IF(P2629="","",D2629&amp;"|"&amp;P2629)</f>
        <v/>
      </c>
      <c r="P2629" s="86">
        <f>IF(OR(D2629="",F2629=""),"",COUNTIFS($D$6:D2629,D2629,$F$6:F2629,"&lt;&gt;"))</f>
        <v/>
      </c>
    </row>
    <row r="2630" ht="20" customHeight="1">
      <c r="B2630" s="93" t="n"/>
      <c r="C2630" s="94">
        <f>IF(B2630="","",WEEKNUM(B2630,21))</f>
        <v/>
      </c>
      <c r="D2630" s="95" t="n"/>
      <c r="E2630" s="86">
        <f>IF(D2630="","",IFERROR(INDEX(Eng_Item,MATCH(D2630,Eng_Label,0)),"not in list"))</f>
        <v/>
      </c>
      <c r="F2630" s="96" t="n"/>
      <c r="G2630" s="87">
        <f>IF(OR(P2630="",N(P2630)&lt;=1),"",INDEX($F$6:$F$3005,MATCH(D2630&amp;"|"&amp;(P2630-1),$O$6:$O$3005,0)))</f>
        <v/>
      </c>
      <c r="H2630" s="87">
        <f>IF(G2630="","",MAX(0,G2630-F2630))</f>
        <v/>
      </c>
      <c r="I2630" s="95" t="n"/>
      <c r="J2630" s="87">
        <f>IF(D2630="","",IFERROR(INDEX(Eng_PAR,MATCH(D2630,Eng_Label,0)),""))</f>
        <v/>
      </c>
      <c r="K2630" s="97">
        <f>IF(OR(F2630="",J2630=""),"",F2630-J2630)</f>
        <v/>
      </c>
      <c r="L2630" s="86">
        <f>IF(OR(F2630="",J2630="",N(J2630)=0),"",IF(F2630/J2630&lt;=cfg_Crit,"CRITICAL",IF(F2630/J2630&lt;=cfg_Low,"LOW","OK")))</f>
        <v/>
      </c>
      <c r="M2630" s="98">
        <f>IF(B2630="","",DATE(YEAR(B2630),MONTH(B2630),1))</f>
        <v/>
      </c>
      <c r="N2630" s="86">
        <f>IF(OR(B2630="",D2630=""),"","CNT-"&amp;TEXT(ROW()-5,"00000"))</f>
        <v/>
      </c>
      <c r="O2630" s="86">
        <f>IF(P2630="","",D2630&amp;"|"&amp;P2630)</f>
        <v/>
      </c>
      <c r="P2630" s="86">
        <f>IF(OR(D2630="",F2630=""),"",COUNTIFS($D$6:D2630,D2630,$F$6:F2630,"&lt;&gt;"))</f>
        <v/>
      </c>
    </row>
    <row r="2631" ht="20" customHeight="1">
      <c r="B2631" s="93" t="n"/>
      <c r="C2631" s="94">
        <f>IF(B2631="","",WEEKNUM(B2631,21))</f>
        <v/>
      </c>
      <c r="D2631" s="95" t="n"/>
      <c r="E2631" s="86">
        <f>IF(D2631="","",IFERROR(INDEX(Eng_Item,MATCH(D2631,Eng_Label,0)),"not in list"))</f>
        <v/>
      </c>
      <c r="F2631" s="96" t="n"/>
      <c r="G2631" s="87">
        <f>IF(OR(P2631="",N(P2631)&lt;=1),"",INDEX($F$6:$F$3005,MATCH(D2631&amp;"|"&amp;(P2631-1),$O$6:$O$3005,0)))</f>
        <v/>
      </c>
      <c r="H2631" s="87">
        <f>IF(G2631="","",MAX(0,G2631-F2631))</f>
        <v/>
      </c>
      <c r="I2631" s="95" t="n"/>
      <c r="J2631" s="87">
        <f>IF(D2631="","",IFERROR(INDEX(Eng_PAR,MATCH(D2631,Eng_Label,0)),""))</f>
        <v/>
      </c>
      <c r="K2631" s="97">
        <f>IF(OR(F2631="",J2631=""),"",F2631-J2631)</f>
        <v/>
      </c>
      <c r="L2631" s="86">
        <f>IF(OR(F2631="",J2631="",N(J2631)=0),"",IF(F2631/J2631&lt;=cfg_Crit,"CRITICAL",IF(F2631/J2631&lt;=cfg_Low,"LOW","OK")))</f>
        <v/>
      </c>
      <c r="M2631" s="98">
        <f>IF(B2631="","",DATE(YEAR(B2631),MONTH(B2631),1))</f>
        <v/>
      </c>
      <c r="N2631" s="86">
        <f>IF(OR(B2631="",D2631=""),"","CNT-"&amp;TEXT(ROW()-5,"00000"))</f>
        <v/>
      </c>
      <c r="O2631" s="86">
        <f>IF(P2631="","",D2631&amp;"|"&amp;P2631)</f>
        <v/>
      </c>
      <c r="P2631" s="86">
        <f>IF(OR(D2631="",F2631=""),"",COUNTIFS($D$6:D2631,D2631,$F$6:F2631,"&lt;&gt;"))</f>
        <v/>
      </c>
    </row>
    <row r="2632" ht="20" customHeight="1">
      <c r="B2632" s="93" t="n"/>
      <c r="C2632" s="94">
        <f>IF(B2632="","",WEEKNUM(B2632,21))</f>
        <v/>
      </c>
      <c r="D2632" s="95" t="n"/>
      <c r="E2632" s="86">
        <f>IF(D2632="","",IFERROR(INDEX(Eng_Item,MATCH(D2632,Eng_Label,0)),"not in list"))</f>
        <v/>
      </c>
      <c r="F2632" s="96" t="n"/>
      <c r="G2632" s="87">
        <f>IF(OR(P2632="",N(P2632)&lt;=1),"",INDEX($F$6:$F$3005,MATCH(D2632&amp;"|"&amp;(P2632-1),$O$6:$O$3005,0)))</f>
        <v/>
      </c>
      <c r="H2632" s="87">
        <f>IF(G2632="","",MAX(0,G2632-F2632))</f>
        <v/>
      </c>
      <c r="I2632" s="95" t="n"/>
      <c r="J2632" s="87">
        <f>IF(D2632="","",IFERROR(INDEX(Eng_PAR,MATCH(D2632,Eng_Label,0)),""))</f>
        <v/>
      </c>
      <c r="K2632" s="97">
        <f>IF(OR(F2632="",J2632=""),"",F2632-J2632)</f>
        <v/>
      </c>
      <c r="L2632" s="86">
        <f>IF(OR(F2632="",J2632="",N(J2632)=0),"",IF(F2632/J2632&lt;=cfg_Crit,"CRITICAL",IF(F2632/J2632&lt;=cfg_Low,"LOW","OK")))</f>
        <v/>
      </c>
      <c r="M2632" s="98">
        <f>IF(B2632="","",DATE(YEAR(B2632),MONTH(B2632),1))</f>
        <v/>
      </c>
      <c r="N2632" s="86">
        <f>IF(OR(B2632="",D2632=""),"","CNT-"&amp;TEXT(ROW()-5,"00000"))</f>
        <v/>
      </c>
      <c r="O2632" s="86">
        <f>IF(P2632="","",D2632&amp;"|"&amp;P2632)</f>
        <v/>
      </c>
      <c r="P2632" s="86">
        <f>IF(OR(D2632="",F2632=""),"",COUNTIFS($D$6:D2632,D2632,$F$6:F2632,"&lt;&gt;"))</f>
        <v/>
      </c>
    </row>
    <row r="2633" ht="20" customHeight="1">
      <c r="B2633" s="93" t="n"/>
      <c r="C2633" s="94">
        <f>IF(B2633="","",WEEKNUM(B2633,21))</f>
        <v/>
      </c>
      <c r="D2633" s="95" t="n"/>
      <c r="E2633" s="86">
        <f>IF(D2633="","",IFERROR(INDEX(Eng_Item,MATCH(D2633,Eng_Label,0)),"not in list"))</f>
        <v/>
      </c>
      <c r="F2633" s="96" t="n"/>
      <c r="G2633" s="87">
        <f>IF(OR(P2633="",N(P2633)&lt;=1),"",INDEX($F$6:$F$3005,MATCH(D2633&amp;"|"&amp;(P2633-1),$O$6:$O$3005,0)))</f>
        <v/>
      </c>
      <c r="H2633" s="87">
        <f>IF(G2633="","",MAX(0,G2633-F2633))</f>
        <v/>
      </c>
      <c r="I2633" s="95" t="n"/>
      <c r="J2633" s="87">
        <f>IF(D2633="","",IFERROR(INDEX(Eng_PAR,MATCH(D2633,Eng_Label,0)),""))</f>
        <v/>
      </c>
      <c r="K2633" s="97">
        <f>IF(OR(F2633="",J2633=""),"",F2633-J2633)</f>
        <v/>
      </c>
      <c r="L2633" s="86">
        <f>IF(OR(F2633="",J2633="",N(J2633)=0),"",IF(F2633/J2633&lt;=cfg_Crit,"CRITICAL",IF(F2633/J2633&lt;=cfg_Low,"LOW","OK")))</f>
        <v/>
      </c>
      <c r="M2633" s="98">
        <f>IF(B2633="","",DATE(YEAR(B2633),MONTH(B2633),1))</f>
        <v/>
      </c>
      <c r="N2633" s="86">
        <f>IF(OR(B2633="",D2633=""),"","CNT-"&amp;TEXT(ROW()-5,"00000"))</f>
        <v/>
      </c>
      <c r="O2633" s="86">
        <f>IF(P2633="","",D2633&amp;"|"&amp;P2633)</f>
        <v/>
      </c>
      <c r="P2633" s="86">
        <f>IF(OR(D2633="",F2633=""),"",COUNTIFS($D$6:D2633,D2633,$F$6:F2633,"&lt;&gt;"))</f>
        <v/>
      </c>
    </row>
    <row r="2634" ht="20" customHeight="1">
      <c r="B2634" s="93" t="n"/>
      <c r="C2634" s="94">
        <f>IF(B2634="","",WEEKNUM(B2634,21))</f>
        <v/>
      </c>
      <c r="D2634" s="95" t="n"/>
      <c r="E2634" s="86">
        <f>IF(D2634="","",IFERROR(INDEX(Eng_Item,MATCH(D2634,Eng_Label,0)),"not in list"))</f>
        <v/>
      </c>
      <c r="F2634" s="96" t="n"/>
      <c r="G2634" s="87">
        <f>IF(OR(P2634="",N(P2634)&lt;=1),"",INDEX($F$6:$F$3005,MATCH(D2634&amp;"|"&amp;(P2634-1),$O$6:$O$3005,0)))</f>
        <v/>
      </c>
      <c r="H2634" s="87">
        <f>IF(G2634="","",MAX(0,G2634-F2634))</f>
        <v/>
      </c>
      <c r="I2634" s="95" t="n"/>
      <c r="J2634" s="87">
        <f>IF(D2634="","",IFERROR(INDEX(Eng_PAR,MATCH(D2634,Eng_Label,0)),""))</f>
        <v/>
      </c>
      <c r="K2634" s="97">
        <f>IF(OR(F2634="",J2634=""),"",F2634-J2634)</f>
        <v/>
      </c>
      <c r="L2634" s="86">
        <f>IF(OR(F2634="",J2634="",N(J2634)=0),"",IF(F2634/J2634&lt;=cfg_Crit,"CRITICAL",IF(F2634/J2634&lt;=cfg_Low,"LOW","OK")))</f>
        <v/>
      </c>
      <c r="M2634" s="98">
        <f>IF(B2634="","",DATE(YEAR(B2634),MONTH(B2634),1))</f>
        <v/>
      </c>
      <c r="N2634" s="86">
        <f>IF(OR(B2634="",D2634=""),"","CNT-"&amp;TEXT(ROW()-5,"00000"))</f>
        <v/>
      </c>
      <c r="O2634" s="86">
        <f>IF(P2634="","",D2634&amp;"|"&amp;P2634)</f>
        <v/>
      </c>
      <c r="P2634" s="86">
        <f>IF(OR(D2634="",F2634=""),"",COUNTIFS($D$6:D2634,D2634,$F$6:F2634,"&lt;&gt;"))</f>
        <v/>
      </c>
    </row>
    <row r="2635" ht="20" customHeight="1">
      <c r="B2635" s="93" t="n"/>
      <c r="C2635" s="94">
        <f>IF(B2635="","",WEEKNUM(B2635,21))</f>
        <v/>
      </c>
      <c r="D2635" s="95" t="n"/>
      <c r="E2635" s="86">
        <f>IF(D2635="","",IFERROR(INDEX(Eng_Item,MATCH(D2635,Eng_Label,0)),"not in list"))</f>
        <v/>
      </c>
      <c r="F2635" s="96" t="n"/>
      <c r="G2635" s="87">
        <f>IF(OR(P2635="",N(P2635)&lt;=1),"",INDEX($F$6:$F$3005,MATCH(D2635&amp;"|"&amp;(P2635-1),$O$6:$O$3005,0)))</f>
        <v/>
      </c>
      <c r="H2635" s="87">
        <f>IF(G2635="","",MAX(0,G2635-F2635))</f>
        <v/>
      </c>
      <c r="I2635" s="95" t="n"/>
      <c r="J2635" s="87">
        <f>IF(D2635="","",IFERROR(INDEX(Eng_PAR,MATCH(D2635,Eng_Label,0)),""))</f>
        <v/>
      </c>
      <c r="K2635" s="97">
        <f>IF(OR(F2635="",J2635=""),"",F2635-J2635)</f>
        <v/>
      </c>
      <c r="L2635" s="86">
        <f>IF(OR(F2635="",J2635="",N(J2635)=0),"",IF(F2635/J2635&lt;=cfg_Crit,"CRITICAL",IF(F2635/J2635&lt;=cfg_Low,"LOW","OK")))</f>
        <v/>
      </c>
      <c r="M2635" s="98">
        <f>IF(B2635="","",DATE(YEAR(B2635),MONTH(B2635),1))</f>
        <v/>
      </c>
      <c r="N2635" s="86">
        <f>IF(OR(B2635="",D2635=""),"","CNT-"&amp;TEXT(ROW()-5,"00000"))</f>
        <v/>
      </c>
      <c r="O2635" s="86">
        <f>IF(P2635="","",D2635&amp;"|"&amp;P2635)</f>
        <v/>
      </c>
      <c r="P2635" s="86">
        <f>IF(OR(D2635="",F2635=""),"",COUNTIFS($D$6:D2635,D2635,$F$6:F2635,"&lt;&gt;"))</f>
        <v/>
      </c>
    </row>
    <row r="2636" ht="20" customHeight="1">
      <c r="B2636" s="93" t="n"/>
      <c r="C2636" s="94">
        <f>IF(B2636="","",WEEKNUM(B2636,21))</f>
        <v/>
      </c>
      <c r="D2636" s="95" t="n"/>
      <c r="E2636" s="86">
        <f>IF(D2636="","",IFERROR(INDEX(Eng_Item,MATCH(D2636,Eng_Label,0)),"not in list"))</f>
        <v/>
      </c>
      <c r="F2636" s="96" t="n"/>
      <c r="G2636" s="87">
        <f>IF(OR(P2636="",N(P2636)&lt;=1),"",INDEX($F$6:$F$3005,MATCH(D2636&amp;"|"&amp;(P2636-1),$O$6:$O$3005,0)))</f>
        <v/>
      </c>
      <c r="H2636" s="87">
        <f>IF(G2636="","",MAX(0,G2636-F2636))</f>
        <v/>
      </c>
      <c r="I2636" s="95" t="n"/>
      <c r="J2636" s="87">
        <f>IF(D2636="","",IFERROR(INDEX(Eng_PAR,MATCH(D2636,Eng_Label,0)),""))</f>
        <v/>
      </c>
      <c r="K2636" s="97">
        <f>IF(OR(F2636="",J2636=""),"",F2636-J2636)</f>
        <v/>
      </c>
      <c r="L2636" s="86">
        <f>IF(OR(F2636="",J2636="",N(J2636)=0),"",IF(F2636/J2636&lt;=cfg_Crit,"CRITICAL",IF(F2636/J2636&lt;=cfg_Low,"LOW","OK")))</f>
        <v/>
      </c>
      <c r="M2636" s="98">
        <f>IF(B2636="","",DATE(YEAR(B2636),MONTH(B2636),1))</f>
        <v/>
      </c>
      <c r="N2636" s="86">
        <f>IF(OR(B2636="",D2636=""),"","CNT-"&amp;TEXT(ROW()-5,"00000"))</f>
        <v/>
      </c>
      <c r="O2636" s="86">
        <f>IF(P2636="","",D2636&amp;"|"&amp;P2636)</f>
        <v/>
      </c>
      <c r="P2636" s="86">
        <f>IF(OR(D2636="",F2636=""),"",COUNTIFS($D$6:D2636,D2636,$F$6:F2636,"&lt;&gt;"))</f>
        <v/>
      </c>
    </row>
    <row r="2637" ht="20" customHeight="1">
      <c r="B2637" s="93" t="n"/>
      <c r="C2637" s="94">
        <f>IF(B2637="","",WEEKNUM(B2637,21))</f>
        <v/>
      </c>
      <c r="D2637" s="95" t="n"/>
      <c r="E2637" s="86">
        <f>IF(D2637="","",IFERROR(INDEX(Eng_Item,MATCH(D2637,Eng_Label,0)),"not in list"))</f>
        <v/>
      </c>
      <c r="F2637" s="96" t="n"/>
      <c r="G2637" s="87">
        <f>IF(OR(P2637="",N(P2637)&lt;=1),"",INDEX($F$6:$F$3005,MATCH(D2637&amp;"|"&amp;(P2637-1),$O$6:$O$3005,0)))</f>
        <v/>
      </c>
      <c r="H2637" s="87">
        <f>IF(G2637="","",MAX(0,G2637-F2637))</f>
        <v/>
      </c>
      <c r="I2637" s="95" t="n"/>
      <c r="J2637" s="87">
        <f>IF(D2637="","",IFERROR(INDEX(Eng_PAR,MATCH(D2637,Eng_Label,0)),""))</f>
        <v/>
      </c>
      <c r="K2637" s="97">
        <f>IF(OR(F2637="",J2637=""),"",F2637-J2637)</f>
        <v/>
      </c>
      <c r="L2637" s="86">
        <f>IF(OR(F2637="",J2637="",N(J2637)=0),"",IF(F2637/J2637&lt;=cfg_Crit,"CRITICAL",IF(F2637/J2637&lt;=cfg_Low,"LOW","OK")))</f>
        <v/>
      </c>
      <c r="M2637" s="98">
        <f>IF(B2637="","",DATE(YEAR(B2637),MONTH(B2637),1))</f>
        <v/>
      </c>
      <c r="N2637" s="86">
        <f>IF(OR(B2637="",D2637=""),"","CNT-"&amp;TEXT(ROW()-5,"00000"))</f>
        <v/>
      </c>
      <c r="O2637" s="86">
        <f>IF(P2637="","",D2637&amp;"|"&amp;P2637)</f>
        <v/>
      </c>
      <c r="P2637" s="86">
        <f>IF(OR(D2637="",F2637=""),"",COUNTIFS($D$6:D2637,D2637,$F$6:F2637,"&lt;&gt;"))</f>
        <v/>
      </c>
    </row>
    <row r="2638" ht="20" customHeight="1">
      <c r="B2638" s="93" t="n"/>
      <c r="C2638" s="94">
        <f>IF(B2638="","",WEEKNUM(B2638,21))</f>
        <v/>
      </c>
      <c r="D2638" s="95" t="n"/>
      <c r="E2638" s="86">
        <f>IF(D2638="","",IFERROR(INDEX(Eng_Item,MATCH(D2638,Eng_Label,0)),"not in list"))</f>
        <v/>
      </c>
      <c r="F2638" s="96" t="n"/>
      <c r="G2638" s="87">
        <f>IF(OR(P2638="",N(P2638)&lt;=1),"",INDEX($F$6:$F$3005,MATCH(D2638&amp;"|"&amp;(P2638-1),$O$6:$O$3005,0)))</f>
        <v/>
      </c>
      <c r="H2638" s="87">
        <f>IF(G2638="","",MAX(0,G2638-F2638))</f>
        <v/>
      </c>
      <c r="I2638" s="95" t="n"/>
      <c r="J2638" s="87">
        <f>IF(D2638="","",IFERROR(INDEX(Eng_PAR,MATCH(D2638,Eng_Label,0)),""))</f>
        <v/>
      </c>
      <c r="K2638" s="97">
        <f>IF(OR(F2638="",J2638=""),"",F2638-J2638)</f>
        <v/>
      </c>
      <c r="L2638" s="86">
        <f>IF(OR(F2638="",J2638="",N(J2638)=0),"",IF(F2638/J2638&lt;=cfg_Crit,"CRITICAL",IF(F2638/J2638&lt;=cfg_Low,"LOW","OK")))</f>
        <v/>
      </c>
      <c r="M2638" s="98">
        <f>IF(B2638="","",DATE(YEAR(B2638),MONTH(B2638),1))</f>
        <v/>
      </c>
      <c r="N2638" s="86">
        <f>IF(OR(B2638="",D2638=""),"","CNT-"&amp;TEXT(ROW()-5,"00000"))</f>
        <v/>
      </c>
      <c r="O2638" s="86">
        <f>IF(P2638="","",D2638&amp;"|"&amp;P2638)</f>
        <v/>
      </c>
      <c r="P2638" s="86">
        <f>IF(OR(D2638="",F2638=""),"",COUNTIFS($D$6:D2638,D2638,$F$6:F2638,"&lt;&gt;"))</f>
        <v/>
      </c>
    </row>
    <row r="2639" ht="20" customHeight="1">
      <c r="B2639" s="93" t="n"/>
      <c r="C2639" s="94">
        <f>IF(B2639="","",WEEKNUM(B2639,21))</f>
        <v/>
      </c>
      <c r="D2639" s="95" t="n"/>
      <c r="E2639" s="86">
        <f>IF(D2639="","",IFERROR(INDEX(Eng_Item,MATCH(D2639,Eng_Label,0)),"not in list"))</f>
        <v/>
      </c>
      <c r="F2639" s="96" t="n"/>
      <c r="G2639" s="87">
        <f>IF(OR(P2639="",N(P2639)&lt;=1),"",INDEX($F$6:$F$3005,MATCH(D2639&amp;"|"&amp;(P2639-1),$O$6:$O$3005,0)))</f>
        <v/>
      </c>
      <c r="H2639" s="87">
        <f>IF(G2639="","",MAX(0,G2639-F2639))</f>
        <v/>
      </c>
      <c r="I2639" s="95" t="n"/>
      <c r="J2639" s="87">
        <f>IF(D2639="","",IFERROR(INDEX(Eng_PAR,MATCH(D2639,Eng_Label,0)),""))</f>
        <v/>
      </c>
      <c r="K2639" s="97">
        <f>IF(OR(F2639="",J2639=""),"",F2639-J2639)</f>
        <v/>
      </c>
      <c r="L2639" s="86">
        <f>IF(OR(F2639="",J2639="",N(J2639)=0),"",IF(F2639/J2639&lt;=cfg_Crit,"CRITICAL",IF(F2639/J2639&lt;=cfg_Low,"LOW","OK")))</f>
        <v/>
      </c>
      <c r="M2639" s="98">
        <f>IF(B2639="","",DATE(YEAR(B2639),MONTH(B2639),1))</f>
        <v/>
      </c>
      <c r="N2639" s="86">
        <f>IF(OR(B2639="",D2639=""),"","CNT-"&amp;TEXT(ROW()-5,"00000"))</f>
        <v/>
      </c>
      <c r="O2639" s="86">
        <f>IF(P2639="","",D2639&amp;"|"&amp;P2639)</f>
        <v/>
      </c>
      <c r="P2639" s="86">
        <f>IF(OR(D2639="",F2639=""),"",COUNTIFS($D$6:D2639,D2639,$F$6:F2639,"&lt;&gt;"))</f>
        <v/>
      </c>
    </row>
    <row r="2640" ht="20" customHeight="1">
      <c r="B2640" s="93" t="n"/>
      <c r="C2640" s="94">
        <f>IF(B2640="","",WEEKNUM(B2640,21))</f>
        <v/>
      </c>
      <c r="D2640" s="95" t="n"/>
      <c r="E2640" s="86">
        <f>IF(D2640="","",IFERROR(INDEX(Eng_Item,MATCH(D2640,Eng_Label,0)),"not in list"))</f>
        <v/>
      </c>
      <c r="F2640" s="96" t="n"/>
      <c r="G2640" s="87">
        <f>IF(OR(P2640="",N(P2640)&lt;=1),"",INDEX($F$6:$F$3005,MATCH(D2640&amp;"|"&amp;(P2640-1),$O$6:$O$3005,0)))</f>
        <v/>
      </c>
      <c r="H2640" s="87">
        <f>IF(G2640="","",MAX(0,G2640-F2640))</f>
        <v/>
      </c>
      <c r="I2640" s="95" t="n"/>
      <c r="J2640" s="87">
        <f>IF(D2640="","",IFERROR(INDEX(Eng_PAR,MATCH(D2640,Eng_Label,0)),""))</f>
        <v/>
      </c>
      <c r="K2640" s="97">
        <f>IF(OR(F2640="",J2640=""),"",F2640-J2640)</f>
        <v/>
      </c>
      <c r="L2640" s="86">
        <f>IF(OR(F2640="",J2640="",N(J2640)=0),"",IF(F2640/J2640&lt;=cfg_Crit,"CRITICAL",IF(F2640/J2640&lt;=cfg_Low,"LOW","OK")))</f>
        <v/>
      </c>
      <c r="M2640" s="98">
        <f>IF(B2640="","",DATE(YEAR(B2640),MONTH(B2640),1))</f>
        <v/>
      </c>
      <c r="N2640" s="86">
        <f>IF(OR(B2640="",D2640=""),"","CNT-"&amp;TEXT(ROW()-5,"00000"))</f>
        <v/>
      </c>
      <c r="O2640" s="86">
        <f>IF(P2640="","",D2640&amp;"|"&amp;P2640)</f>
        <v/>
      </c>
      <c r="P2640" s="86">
        <f>IF(OR(D2640="",F2640=""),"",COUNTIFS($D$6:D2640,D2640,$F$6:F2640,"&lt;&gt;"))</f>
        <v/>
      </c>
    </row>
    <row r="2641" ht="20" customHeight="1">
      <c r="B2641" s="93" t="n"/>
      <c r="C2641" s="94">
        <f>IF(B2641="","",WEEKNUM(B2641,21))</f>
        <v/>
      </c>
      <c r="D2641" s="95" t="n"/>
      <c r="E2641" s="86">
        <f>IF(D2641="","",IFERROR(INDEX(Eng_Item,MATCH(D2641,Eng_Label,0)),"not in list"))</f>
        <v/>
      </c>
      <c r="F2641" s="96" t="n"/>
      <c r="G2641" s="87">
        <f>IF(OR(P2641="",N(P2641)&lt;=1),"",INDEX($F$6:$F$3005,MATCH(D2641&amp;"|"&amp;(P2641-1),$O$6:$O$3005,0)))</f>
        <v/>
      </c>
      <c r="H2641" s="87">
        <f>IF(G2641="","",MAX(0,G2641-F2641))</f>
        <v/>
      </c>
      <c r="I2641" s="95" t="n"/>
      <c r="J2641" s="87">
        <f>IF(D2641="","",IFERROR(INDEX(Eng_PAR,MATCH(D2641,Eng_Label,0)),""))</f>
        <v/>
      </c>
      <c r="K2641" s="97">
        <f>IF(OR(F2641="",J2641=""),"",F2641-J2641)</f>
        <v/>
      </c>
      <c r="L2641" s="86">
        <f>IF(OR(F2641="",J2641="",N(J2641)=0),"",IF(F2641/J2641&lt;=cfg_Crit,"CRITICAL",IF(F2641/J2641&lt;=cfg_Low,"LOW","OK")))</f>
        <v/>
      </c>
      <c r="M2641" s="98">
        <f>IF(B2641="","",DATE(YEAR(B2641),MONTH(B2641),1))</f>
        <v/>
      </c>
      <c r="N2641" s="86">
        <f>IF(OR(B2641="",D2641=""),"","CNT-"&amp;TEXT(ROW()-5,"00000"))</f>
        <v/>
      </c>
      <c r="O2641" s="86">
        <f>IF(P2641="","",D2641&amp;"|"&amp;P2641)</f>
        <v/>
      </c>
      <c r="P2641" s="86">
        <f>IF(OR(D2641="",F2641=""),"",COUNTIFS($D$6:D2641,D2641,$F$6:F2641,"&lt;&gt;"))</f>
        <v/>
      </c>
    </row>
    <row r="2642" ht="20" customHeight="1">
      <c r="B2642" s="93" t="n"/>
      <c r="C2642" s="94">
        <f>IF(B2642="","",WEEKNUM(B2642,21))</f>
        <v/>
      </c>
      <c r="D2642" s="95" t="n"/>
      <c r="E2642" s="86">
        <f>IF(D2642="","",IFERROR(INDEX(Eng_Item,MATCH(D2642,Eng_Label,0)),"not in list"))</f>
        <v/>
      </c>
      <c r="F2642" s="96" t="n"/>
      <c r="G2642" s="87">
        <f>IF(OR(P2642="",N(P2642)&lt;=1),"",INDEX($F$6:$F$3005,MATCH(D2642&amp;"|"&amp;(P2642-1),$O$6:$O$3005,0)))</f>
        <v/>
      </c>
      <c r="H2642" s="87">
        <f>IF(G2642="","",MAX(0,G2642-F2642))</f>
        <v/>
      </c>
      <c r="I2642" s="95" t="n"/>
      <c r="J2642" s="87">
        <f>IF(D2642="","",IFERROR(INDEX(Eng_PAR,MATCH(D2642,Eng_Label,0)),""))</f>
        <v/>
      </c>
      <c r="K2642" s="97">
        <f>IF(OR(F2642="",J2642=""),"",F2642-J2642)</f>
        <v/>
      </c>
      <c r="L2642" s="86">
        <f>IF(OR(F2642="",J2642="",N(J2642)=0),"",IF(F2642/J2642&lt;=cfg_Crit,"CRITICAL",IF(F2642/J2642&lt;=cfg_Low,"LOW","OK")))</f>
        <v/>
      </c>
      <c r="M2642" s="98">
        <f>IF(B2642="","",DATE(YEAR(B2642),MONTH(B2642),1))</f>
        <v/>
      </c>
      <c r="N2642" s="86">
        <f>IF(OR(B2642="",D2642=""),"","CNT-"&amp;TEXT(ROW()-5,"00000"))</f>
        <v/>
      </c>
      <c r="O2642" s="86">
        <f>IF(P2642="","",D2642&amp;"|"&amp;P2642)</f>
        <v/>
      </c>
      <c r="P2642" s="86">
        <f>IF(OR(D2642="",F2642=""),"",COUNTIFS($D$6:D2642,D2642,$F$6:F2642,"&lt;&gt;"))</f>
        <v/>
      </c>
    </row>
    <row r="2643" ht="20" customHeight="1">
      <c r="B2643" s="93" t="n"/>
      <c r="C2643" s="94">
        <f>IF(B2643="","",WEEKNUM(B2643,21))</f>
        <v/>
      </c>
      <c r="D2643" s="95" t="n"/>
      <c r="E2643" s="86">
        <f>IF(D2643="","",IFERROR(INDEX(Eng_Item,MATCH(D2643,Eng_Label,0)),"not in list"))</f>
        <v/>
      </c>
      <c r="F2643" s="96" t="n"/>
      <c r="G2643" s="87">
        <f>IF(OR(P2643="",N(P2643)&lt;=1),"",INDEX($F$6:$F$3005,MATCH(D2643&amp;"|"&amp;(P2643-1),$O$6:$O$3005,0)))</f>
        <v/>
      </c>
      <c r="H2643" s="87">
        <f>IF(G2643="","",MAX(0,G2643-F2643))</f>
        <v/>
      </c>
      <c r="I2643" s="95" t="n"/>
      <c r="J2643" s="87">
        <f>IF(D2643="","",IFERROR(INDEX(Eng_PAR,MATCH(D2643,Eng_Label,0)),""))</f>
        <v/>
      </c>
      <c r="K2643" s="97">
        <f>IF(OR(F2643="",J2643=""),"",F2643-J2643)</f>
        <v/>
      </c>
      <c r="L2643" s="86">
        <f>IF(OR(F2643="",J2643="",N(J2643)=0),"",IF(F2643/J2643&lt;=cfg_Crit,"CRITICAL",IF(F2643/J2643&lt;=cfg_Low,"LOW","OK")))</f>
        <v/>
      </c>
      <c r="M2643" s="98">
        <f>IF(B2643="","",DATE(YEAR(B2643),MONTH(B2643),1))</f>
        <v/>
      </c>
      <c r="N2643" s="86">
        <f>IF(OR(B2643="",D2643=""),"","CNT-"&amp;TEXT(ROW()-5,"00000"))</f>
        <v/>
      </c>
      <c r="O2643" s="86">
        <f>IF(P2643="","",D2643&amp;"|"&amp;P2643)</f>
        <v/>
      </c>
      <c r="P2643" s="86">
        <f>IF(OR(D2643="",F2643=""),"",COUNTIFS($D$6:D2643,D2643,$F$6:F2643,"&lt;&gt;"))</f>
        <v/>
      </c>
    </row>
    <row r="2644" ht="20" customHeight="1">
      <c r="B2644" s="93" t="n"/>
      <c r="C2644" s="94">
        <f>IF(B2644="","",WEEKNUM(B2644,21))</f>
        <v/>
      </c>
      <c r="D2644" s="95" t="n"/>
      <c r="E2644" s="86">
        <f>IF(D2644="","",IFERROR(INDEX(Eng_Item,MATCH(D2644,Eng_Label,0)),"not in list"))</f>
        <v/>
      </c>
      <c r="F2644" s="96" t="n"/>
      <c r="G2644" s="87">
        <f>IF(OR(P2644="",N(P2644)&lt;=1),"",INDEX($F$6:$F$3005,MATCH(D2644&amp;"|"&amp;(P2644-1),$O$6:$O$3005,0)))</f>
        <v/>
      </c>
      <c r="H2644" s="87">
        <f>IF(G2644="","",MAX(0,G2644-F2644))</f>
        <v/>
      </c>
      <c r="I2644" s="95" t="n"/>
      <c r="J2644" s="87">
        <f>IF(D2644="","",IFERROR(INDEX(Eng_PAR,MATCH(D2644,Eng_Label,0)),""))</f>
        <v/>
      </c>
      <c r="K2644" s="97">
        <f>IF(OR(F2644="",J2644=""),"",F2644-J2644)</f>
        <v/>
      </c>
      <c r="L2644" s="86">
        <f>IF(OR(F2644="",J2644="",N(J2644)=0),"",IF(F2644/J2644&lt;=cfg_Crit,"CRITICAL",IF(F2644/J2644&lt;=cfg_Low,"LOW","OK")))</f>
        <v/>
      </c>
      <c r="M2644" s="98">
        <f>IF(B2644="","",DATE(YEAR(B2644),MONTH(B2644),1))</f>
        <v/>
      </c>
      <c r="N2644" s="86">
        <f>IF(OR(B2644="",D2644=""),"","CNT-"&amp;TEXT(ROW()-5,"00000"))</f>
        <v/>
      </c>
      <c r="O2644" s="86">
        <f>IF(P2644="","",D2644&amp;"|"&amp;P2644)</f>
        <v/>
      </c>
      <c r="P2644" s="86">
        <f>IF(OR(D2644="",F2644=""),"",COUNTIFS($D$6:D2644,D2644,$F$6:F2644,"&lt;&gt;"))</f>
        <v/>
      </c>
    </row>
    <row r="2645" ht="20" customHeight="1">
      <c r="B2645" s="93" t="n"/>
      <c r="C2645" s="94">
        <f>IF(B2645="","",WEEKNUM(B2645,21))</f>
        <v/>
      </c>
      <c r="D2645" s="95" t="n"/>
      <c r="E2645" s="86">
        <f>IF(D2645="","",IFERROR(INDEX(Eng_Item,MATCH(D2645,Eng_Label,0)),"not in list"))</f>
        <v/>
      </c>
      <c r="F2645" s="96" t="n"/>
      <c r="G2645" s="87">
        <f>IF(OR(P2645="",N(P2645)&lt;=1),"",INDEX($F$6:$F$3005,MATCH(D2645&amp;"|"&amp;(P2645-1),$O$6:$O$3005,0)))</f>
        <v/>
      </c>
      <c r="H2645" s="87">
        <f>IF(G2645="","",MAX(0,G2645-F2645))</f>
        <v/>
      </c>
      <c r="I2645" s="95" t="n"/>
      <c r="J2645" s="87">
        <f>IF(D2645="","",IFERROR(INDEX(Eng_PAR,MATCH(D2645,Eng_Label,0)),""))</f>
        <v/>
      </c>
      <c r="K2645" s="97">
        <f>IF(OR(F2645="",J2645=""),"",F2645-J2645)</f>
        <v/>
      </c>
      <c r="L2645" s="86">
        <f>IF(OR(F2645="",J2645="",N(J2645)=0),"",IF(F2645/J2645&lt;=cfg_Crit,"CRITICAL",IF(F2645/J2645&lt;=cfg_Low,"LOW","OK")))</f>
        <v/>
      </c>
      <c r="M2645" s="98">
        <f>IF(B2645="","",DATE(YEAR(B2645),MONTH(B2645),1))</f>
        <v/>
      </c>
      <c r="N2645" s="86">
        <f>IF(OR(B2645="",D2645=""),"","CNT-"&amp;TEXT(ROW()-5,"00000"))</f>
        <v/>
      </c>
      <c r="O2645" s="86">
        <f>IF(P2645="","",D2645&amp;"|"&amp;P2645)</f>
        <v/>
      </c>
      <c r="P2645" s="86">
        <f>IF(OR(D2645="",F2645=""),"",COUNTIFS($D$6:D2645,D2645,$F$6:F2645,"&lt;&gt;"))</f>
        <v/>
      </c>
    </row>
    <row r="2646" ht="20" customHeight="1">
      <c r="B2646" s="93" t="n"/>
      <c r="C2646" s="94">
        <f>IF(B2646="","",WEEKNUM(B2646,21))</f>
        <v/>
      </c>
      <c r="D2646" s="95" t="n"/>
      <c r="E2646" s="86">
        <f>IF(D2646="","",IFERROR(INDEX(Eng_Item,MATCH(D2646,Eng_Label,0)),"not in list"))</f>
        <v/>
      </c>
      <c r="F2646" s="96" t="n"/>
      <c r="G2646" s="87">
        <f>IF(OR(P2646="",N(P2646)&lt;=1),"",INDEX($F$6:$F$3005,MATCH(D2646&amp;"|"&amp;(P2646-1),$O$6:$O$3005,0)))</f>
        <v/>
      </c>
      <c r="H2646" s="87">
        <f>IF(G2646="","",MAX(0,G2646-F2646))</f>
        <v/>
      </c>
      <c r="I2646" s="95" t="n"/>
      <c r="J2646" s="87">
        <f>IF(D2646="","",IFERROR(INDEX(Eng_PAR,MATCH(D2646,Eng_Label,0)),""))</f>
        <v/>
      </c>
      <c r="K2646" s="97">
        <f>IF(OR(F2646="",J2646=""),"",F2646-J2646)</f>
        <v/>
      </c>
      <c r="L2646" s="86">
        <f>IF(OR(F2646="",J2646="",N(J2646)=0),"",IF(F2646/J2646&lt;=cfg_Crit,"CRITICAL",IF(F2646/J2646&lt;=cfg_Low,"LOW","OK")))</f>
        <v/>
      </c>
      <c r="M2646" s="98">
        <f>IF(B2646="","",DATE(YEAR(B2646),MONTH(B2646),1))</f>
        <v/>
      </c>
      <c r="N2646" s="86">
        <f>IF(OR(B2646="",D2646=""),"","CNT-"&amp;TEXT(ROW()-5,"00000"))</f>
        <v/>
      </c>
      <c r="O2646" s="86">
        <f>IF(P2646="","",D2646&amp;"|"&amp;P2646)</f>
        <v/>
      </c>
      <c r="P2646" s="86">
        <f>IF(OR(D2646="",F2646=""),"",COUNTIFS($D$6:D2646,D2646,$F$6:F2646,"&lt;&gt;"))</f>
        <v/>
      </c>
    </row>
    <row r="2647" ht="20" customHeight="1">
      <c r="B2647" s="93" t="n"/>
      <c r="C2647" s="94">
        <f>IF(B2647="","",WEEKNUM(B2647,21))</f>
        <v/>
      </c>
      <c r="D2647" s="95" t="n"/>
      <c r="E2647" s="86">
        <f>IF(D2647="","",IFERROR(INDEX(Eng_Item,MATCH(D2647,Eng_Label,0)),"not in list"))</f>
        <v/>
      </c>
      <c r="F2647" s="96" t="n"/>
      <c r="G2647" s="87">
        <f>IF(OR(P2647="",N(P2647)&lt;=1),"",INDEX($F$6:$F$3005,MATCH(D2647&amp;"|"&amp;(P2647-1),$O$6:$O$3005,0)))</f>
        <v/>
      </c>
      <c r="H2647" s="87">
        <f>IF(G2647="","",MAX(0,G2647-F2647))</f>
        <v/>
      </c>
      <c r="I2647" s="95" t="n"/>
      <c r="J2647" s="87">
        <f>IF(D2647="","",IFERROR(INDEX(Eng_PAR,MATCH(D2647,Eng_Label,0)),""))</f>
        <v/>
      </c>
      <c r="K2647" s="97">
        <f>IF(OR(F2647="",J2647=""),"",F2647-J2647)</f>
        <v/>
      </c>
      <c r="L2647" s="86">
        <f>IF(OR(F2647="",J2647="",N(J2647)=0),"",IF(F2647/J2647&lt;=cfg_Crit,"CRITICAL",IF(F2647/J2647&lt;=cfg_Low,"LOW","OK")))</f>
        <v/>
      </c>
      <c r="M2647" s="98">
        <f>IF(B2647="","",DATE(YEAR(B2647),MONTH(B2647),1))</f>
        <v/>
      </c>
      <c r="N2647" s="86">
        <f>IF(OR(B2647="",D2647=""),"","CNT-"&amp;TEXT(ROW()-5,"00000"))</f>
        <v/>
      </c>
      <c r="O2647" s="86">
        <f>IF(P2647="","",D2647&amp;"|"&amp;P2647)</f>
        <v/>
      </c>
      <c r="P2647" s="86">
        <f>IF(OR(D2647="",F2647=""),"",COUNTIFS($D$6:D2647,D2647,$F$6:F2647,"&lt;&gt;"))</f>
        <v/>
      </c>
    </row>
    <row r="2648" ht="20" customHeight="1">
      <c r="B2648" s="93" t="n"/>
      <c r="C2648" s="94">
        <f>IF(B2648="","",WEEKNUM(B2648,21))</f>
        <v/>
      </c>
      <c r="D2648" s="95" t="n"/>
      <c r="E2648" s="86">
        <f>IF(D2648="","",IFERROR(INDEX(Eng_Item,MATCH(D2648,Eng_Label,0)),"not in list"))</f>
        <v/>
      </c>
      <c r="F2648" s="96" t="n"/>
      <c r="G2648" s="87">
        <f>IF(OR(P2648="",N(P2648)&lt;=1),"",INDEX($F$6:$F$3005,MATCH(D2648&amp;"|"&amp;(P2648-1),$O$6:$O$3005,0)))</f>
        <v/>
      </c>
      <c r="H2648" s="87">
        <f>IF(G2648="","",MAX(0,G2648-F2648))</f>
        <v/>
      </c>
      <c r="I2648" s="95" t="n"/>
      <c r="J2648" s="87">
        <f>IF(D2648="","",IFERROR(INDEX(Eng_PAR,MATCH(D2648,Eng_Label,0)),""))</f>
        <v/>
      </c>
      <c r="K2648" s="97">
        <f>IF(OR(F2648="",J2648=""),"",F2648-J2648)</f>
        <v/>
      </c>
      <c r="L2648" s="86">
        <f>IF(OR(F2648="",J2648="",N(J2648)=0),"",IF(F2648/J2648&lt;=cfg_Crit,"CRITICAL",IF(F2648/J2648&lt;=cfg_Low,"LOW","OK")))</f>
        <v/>
      </c>
      <c r="M2648" s="98">
        <f>IF(B2648="","",DATE(YEAR(B2648),MONTH(B2648),1))</f>
        <v/>
      </c>
      <c r="N2648" s="86">
        <f>IF(OR(B2648="",D2648=""),"","CNT-"&amp;TEXT(ROW()-5,"00000"))</f>
        <v/>
      </c>
      <c r="O2648" s="86">
        <f>IF(P2648="","",D2648&amp;"|"&amp;P2648)</f>
        <v/>
      </c>
      <c r="P2648" s="86">
        <f>IF(OR(D2648="",F2648=""),"",COUNTIFS($D$6:D2648,D2648,$F$6:F2648,"&lt;&gt;"))</f>
        <v/>
      </c>
    </row>
    <row r="2649" ht="20" customHeight="1">
      <c r="B2649" s="93" t="n"/>
      <c r="C2649" s="94">
        <f>IF(B2649="","",WEEKNUM(B2649,21))</f>
        <v/>
      </c>
      <c r="D2649" s="95" t="n"/>
      <c r="E2649" s="86">
        <f>IF(D2649="","",IFERROR(INDEX(Eng_Item,MATCH(D2649,Eng_Label,0)),"not in list"))</f>
        <v/>
      </c>
      <c r="F2649" s="96" t="n"/>
      <c r="G2649" s="87">
        <f>IF(OR(P2649="",N(P2649)&lt;=1),"",INDEX($F$6:$F$3005,MATCH(D2649&amp;"|"&amp;(P2649-1),$O$6:$O$3005,0)))</f>
        <v/>
      </c>
      <c r="H2649" s="87">
        <f>IF(G2649="","",MAX(0,G2649-F2649))</f>
        <v/>
      </c>
      <c r="I2649" s="95" t="n"/>
      <c r="J2649" s="87">
        <f>IF(D2649="","",IFERROR(INDEX(Eng_PAR,MATCH(D2649,Eng_Label,0)),""))</f>
        <v/>
      </c>
      <c r="K2649" s="97">
        <f>IF(OR(F2649="",J2649=""),"",F2649-J2649)</f>
        <v/>
      </c>
      <c r="L2649" s="86">
        <f>IF(OR(F2649="",J2649="",N(J2649)=0),"",IF(F2649/J2649&lt;=cfg_Crit,"CRITICAL",IF(F2649/J2649&lt;=cfg_Low,"LOW","OK")))</f>
        <v/>
      </c>
      <c r="M2649" s="98">
        <f>IF(B2649="","",DATE(YEAR(B2649),MONTH(B2649),1))</f>
        <v/>
      </c>
      <c r="N2649" s="86">
        <f>IF(OR(B2649="",D2649=""),"","CNT-"&amp;TEXT(ROW()-5,"00000"))</f>
        <v/>
      </c>
      <c r="O2649" s="86">
        <f>IF(P2649="","",D2649&amp;"|"&amp;P2649)</f>
        <v/>
      </c>
      <c r="P2649" s="86">
        <f>IF(OR(D2649="",F2649=""),"",COUNTIFS($D$6:D2649,D2649,$F$6:F2649,"&lt;&gt;"))</f>
        <v/>
      </c>
    </row>
    <row r="2650" ht="20" customHeight="1">
      <c r="B2650" s="93" t="n"/>
      <c r="C2650" s="94">
        <f>IF(B2650="","",WEEKNUM(B2650,21))</f>
        <v/>
      </c>
      <c r="D2650" s="95" t="n"/>
      <c r="E2650" s="86">
        <f>IF(D2650="","",IFERROR(INDEX(Eng_Item,MATCH(D2650,Eng_Label,0)),"not in list"))</f>
        <v/>
      </c>
      <c r="F2650" s="96" t="n"/>
      <c r="G2650" s="87">
        <f>IF(OR(P2650="",N(P2650)&lt;=1),"",INDEX($F$6:$F$3005,MATCH(D2650&amp;"|"&amp;(P2650-1),$O$6:$O$3005,0)))</f>
        <v/>
      </c>
      <c r="H2650" s="87">
        <f>IF(G2650="","",MAX(0,G2650-F2650))</f>
        <v/>
      </c>
      <c r="I2650" s="95" t="n"/>
      <c r="J2650" s="87">
        <f>IF(D2650="","",IFERROR(INDEX(Eng_PAR,MATCH(D2650,Eng_Label,0)),""))</f>
        <v/>
      </c>
      <c r="K2650" s="97">
        <f>IF(OR(F2650="",J2650=""),"",F2650-J2650)</f>
        <v/>
      </c>
      <c r="L2650" s="86">
        <f>IF(OR(F2650="",J2650="",N(J2650)=0),"",IF(F2650/J2650&lt;=cfg_Crit,"CRITICAL",IF(F2650/J2650&lt;=cfg_Low,"LOW","OK")))</f>
        <v/>
      </c>
      <c r="M2650" s="98">
        <f>IF(B2650="","",DATE(YEAR(B2650),MONTH(B2650),1))</f>
        <v/>
      </c>
      <c r="N2650" s="86">
        <f>IF(OR(B2650="",D2650=""),"","CNT-"&amp;TEXT(ROW()-5,"00000"))</f>
        <v/>
      </c>
      <c r="O2650" s="86">
        <f>IF(P2650="","",D2650&amp;"|"&amp;P2650)</f>
        <v/>
      </c>
      <c r="P2650" s="86">
        <f>IF(OR(D2650="",F2650=""),"",COUNTIFS($D$6:D2650,D2650,$F$6:F2650,"&lt;&gt;"))</f>
        <v/>
      </c>
    </row>
    <row r="2651" ht="20" customHeight="1">
      <c r="B2651" s="93" t="n"/>
      <c r="C2651" s="94">
        <f>IF(B2651="","",WEEKNUM(B2651,21))</f>
        <v/>
      </c>
      <c r="D2651" s="95" t="n"/>
      <c r="E2651" s="86">
        <f>IF(D2651="","",IFERROR(INDEX(Eng_Item,MATCH(D2651,Eng_Label,0)),"not in list"))</f>
        <v/>
      </c>
      <c r="F2651" s="96" t="n"/>
      <c r="G2651" s="87">
        <f>IF(OR(P2651="",N(P2651)&lt;=1),"",INDEX($F$6:$F$3005,MATCH(D2651&amp;"|"&amp;(P2651-1),$O$6:$O$3005,0)))</f>
        <v/>
      </c>
      <c r="H2651" s="87">
        <f>IF(G2651="","",MAX(0,G2651-F2651))</f>
        <v/>
      </c>
      <c r="I2651" s="95" t="n"/>
      <c r="J2651" s="87">
        <f>IF(D2651="","",IFERROR(INDEX(Eng_PAR,MATCH(D2651,Eng_Label,0)),""))</f>
        <v/>
      </c>
      <c r="K2651" s="97">
        <f>IF(OR(F2651="",J2651=""),"",F2651-J2651)</f>
        <v/>
      </c>
      <c r="L2651" s="86">
        <f>IF(OR(F2651="",J2651="",N(J2651)=0),"",IF(F2651/J2651&lt;=cfg_Crit,"CRITICAL",IF(F2651/J2651&lt;=cfg_Low,"LOW","OK")))</f>
        <v/>
      </c>
      <c r="M2651" s="98">
        <f>IF(B2651="","",DATE(YEAR(B2651),MONTH(B2651),1))</f>
        <v/>
      </c>
      <c r="N2651" s="86">
        <f>IF(OR(B2651="",D2651=""),"","CNT-"&amp;TEXT(ROW()-5,"00000"))</f>
        <v/>
      </c>
      <c r="O2651" s="86">
        <f>IF(P2651="","",D2651&amp;"|"&amp;P2651)</f>
        <v/>
      </c>
      <c r="P2651" s="86">
        <f>IF(OR(D2651="",F2651=""),"",COUNTIFS($D$6:D2651,D2651,$F$6:F2651,"&lt;&gt;"))</f>
        <v/>
      </c>
    </row>
    <row r="2652" ht="20" customHeight="1">
      <c r="B2652" s="93" t="n"/>
      <c r="C2652" s="94">
        <f>IF(B2652="","",WEEKNUM(B2652,21))</f>
        <v/>
      </c>
      <c r="D2652" s="95" t="n"/>
      <c r="E2652" s="86">
        <f>IF(D2652="","",IFERROR(INDEX(Eng_Item,MATCH(D2652,Eng_Label,0)),"not in list"))</f>
        <v/>
      </c>
      <c r="F2652" s="96" t="n"/>
      <c r="G2652" s="87">
        <f>IF(OR(P2652="",N(P2652)&lt;=1),"",INDEX($F$6:$F$3005,MATCH(D2652&amp;"|"&amp;(P2652-1),$O$6:$O$3005,0)))</f>
        <v/>
      </c>
      <c r="H2652" s="87">
        <f>IF(G2652="","",MAX(0,G2652-F2652))</f>
        <v/>
      </c>
      <c r="I2652" s="95" t="n"/>
      <c r="J2652" s="87">
        <f>IF(D2652="","",IFERROR(INDEX(Eng_PAR,MATCH(D2652,Eng_Label,0)),""))</f>
        <v/>
      </c>
      <c r="K2652" s="97">
        <f>IF(OR(F2652="",J2652=""),"",F2652-J2652)</f>
        <v/>
      </c>
      <c r="L2652" s="86">
        <f>IF(OR(F2652="",J2652="",N(J2652)=0),"",IF(F2652/J2652&lt;=cfg_Crit,"CRITICAL",IF(F2652/J2652&lt;=cfg_Low,"LOW","OK")))</f>
        <v/>
      </c>
      <c r="M2652" s="98">
        <f>IF(B2652="","",DATE(YEAR(B2652),MONTH(B2652),1))</f>
        <v/>
      </c>
      <c r="N2652" s="86">
        <f>IF(OR(B2652="",D2652=""),"","CNT-"&amp;TEXT(ROW()-5,"00000"))</f>
        <v/>
      </c>
      <c r="O2652" s="86">
        <f>IF(P2652="","",D2652&amp;"|"&amp;P2652)</f>
        <v/>
      </c>
      <c r="P2652" s="86">
        <f>IF(OR(D2652="",F2652=""),"",COUNTIFS($D$6:D2652,D2652,$F$6:F2652,"&lt;&gt;"))</f>
        <v/>
      </c>
    </row>
    <row r="2653" ht="20" customHeight="1">
      <c r="B2653" s="93" t="n"/>
      <c r="C2653" s="94">
        <f>IF(B2653="","",WEEKNUM(B2653,21))</f>
        <v/>
      </c>
      <c r="D2653" s="95" t="n"/>
      <c r="E2653" s="86">
        <f>IF(D2653="","",IFERROR(INDEX(Eng_Item,MATCH(D2653,Eng_Label,0)),"not in list"))</f>
        <v/>
      </c>
      <c r="F2653" s="96" t="n"/>
      <c r="G2653" s="87">
        <f>IF(OR(P2653="",N(P2653)&lt;=1),"",INDEX($F$6:$F$3005,MATCH(D2653&amp;"|"&amp;(P2653-1),$O$6:$O$3005,0)))</f>
        <v/>
      </c>
      <c r="H2653" s="87">
        <f>IF(G2653="","",MAX(0,G2653-F2653))</f>
        <v/>
      </c>
      <c r="I2653" s="95" t="n"/>
      <c r="J2653" s="87">
        <f>IF(D2653="","",IFERROR(INDEX(Eng_PAR,MATCH(D2653,Eng_Label,0)),""))</f>
        <v/>
      </c>
      <c r="K2653" s="97">
        <f>IF(OR(F2653="",J2653=""),"",F2653-J2653)</f>
        <v/>
      </c>
      <c r="L2653" s="86">
        <f>IF(OR(F2653="",J2653="",N(J2653)=0),"",IF(F2653/J2653&lt;=cfg_Crit,"CRITICAL",IF(F2653/J2653&lt;=cfg_Low,"LOW","OK")))</f>
        <v/>
      </c>
      <c r="M2653" s="98">
        <f>IF(B2653="","",DATE(YEAR(B2653),MONTH(B2653),1))</f>
        <v/>
      </c>
      <c r="N2653" s="86">
        <f>IF(OR(B2653="",D2653=""),"","CNT-"&amp;TEXT(ROW()-5,"00000"))</f>
        <v/>
      </c>
      <c r="O2653" s="86">
        <f>IF(P2653="","",D2653&amp;"|"&amp;P2653)</f>
        <v/>
      </c>
      <c r="P2653" s="86">
        <f>IF(OR(D2653="",F2653=""),"",COUNTIFS($D$6:D2653,D2653,$F$6:F2653,"&lt;&gt;"))</f>
        <v/>
      </c>
    </row>
    <row r="2654" ht="20" customHeight="1">
      <c r="B2654" s="93" t="n"/>
      <c r="C2654" s="94">
        <f>IF(B2654="","",WEEKNUM(B2654,21))</f>
        <v/>
      </c>
      <c r="D2654" s="95" t="n"/>
      <c r="E2654" s="86">
        <f>IF(D2654="","",IFERROR(INDEX(Eng_Item,MATCH(D2654,Eng_Label,0)),"not in list"))</f>
        <v/>
      </c>
      <c r="F2654" s="96" t="n"/>
      <c r="G2654" s="87">
        <f>IF(OR(P2654="",N(P2654)&lt;=1),"",INDEX($F$6:$F$3005,MATCH(D2654&amp;"|"&amp;(P2654-1),$O$6:$O$3005,0)))</f>
        <v/>
      </c>
      <c r="H2654" s="87">
        <f>IF(G2654="","",MAX(0,G2654-F2654))</f>
        <v/>
      </c>
      <c r="I2654" s="95" t="n"/>
      <c r="J2654" s="87">
        <f>IF(D2654="","",IFERROR(INDEX(Eng_PAR,MATCH(D2654,Eng_Label,0)),""))</f>
        <v/>
      </c>
      <c r="K2654" s="97">
        <f>IF(OR(F2654="",J2654=""),"",F2654-J2654)</f>
        <v/>
      </c>
      <c r="L2654" s="86">
        <f>IF(OR(F2654="",J2654="",N(J2654)=0),"",IF(F2654/J2654&lt;=cfg_Crit,"CRITICAL",IF(F2654/J2654&lt;=cfg_Low,"LOW","OK")))</f>
        <v/>
      </c>
      <c r="M2654" s="98">
        <f>IF(B2654="","",DATE(YEAR(B2654),MONTH(B2654),1))</f>
        <v/>
      </c>
      <c r="N2654" s="86">
        <f>IF(OR(B2654="",D2654=""),"","CNT-"&amp;TEXT(ROW()-5,"00000"))</f>
        <v/>
      </c>
      <c r="O2654" s="86">
        <f>IF(P2654="","",D2654&amp;"|"&amp;P2654)</f>
        <v/>
      </c>
      <c r="P2654" s="86">
        <f>IF(OR(D2654="",F2654=""),"",COUNTIFS($D$6:D2654,D2654,$F$6:F2654,"&lt;&gt;"))</f>
        <v/>
      </c>
    </row>
    <row r="2655" ht="20" customHeight="1">
      <c r="B2655" s="93" t="n"/>
      <c r="C2655" s="94">
        <f>IF(B2655="","",WEEKNUM(B2655,21))</f>
        <v/>
      </c>
      <c r="D2655" s="95" t="n"/>
      <c r="E2655" s="86">
        <f>IF(D2655="","",IFERROR(INDEX(Eng_Item,MATCH(D2655,Eng_Label,0)),"not in list"))</f>
        <v/>
      </c>
      <c r="F2655" s="96" t="n"/>
      <c r="G2655" s="87">
        <f>IF(OR(P2655="",N(P2655)&lt;=1),"",INDEX($F$6:$F$3005,MATCH(D2655&amp;"|"&amp;(P2655-1),$O$6:$O$3005,0)))</f>
        <v/>
      </c>
      <c r="H2655" s="87">
        <f>IF(G2655="","",MAX(0,G2655-F2655))</f>
        <v/>
      </c>
      <c r="I2655" s="95" t="n"/>
      <c r="J2655" s="87">
        <f>IF(D2655="","",IFERROR(INDEX(Eng_PAR,MATCH(D2655,Eng_Label,0)),""))</f>
        <v/>
      </c>
      <c r="K2655" s="97">
        <f>IF(OR(F2655="",J2655=""),"",F2655-J2655)</f>
        <v/>
      </c>
      <c r="L2655" s="86">
        <f>IF(OR(F2655="",J2655="",N(J2655)=0),"",IF(F2655/J2655&lt;=cfg_Crit,"CRITICAL",IF(F2655/J2655&lt;=cfg_Low,"LOW","OK")))</f>
        <v/>
      </c>
      <c r="M2655" s="98">
        <f>IF(B2655="","",DATE(YEAR(B2655),MONTH(B2655),1))</f>
        <v/>
      </c>
      <c r="N2655" s="86">
        <f>IF(OR(B2655="",D2655=""),"","CNT-"&amp;TEXT(ROW()-5,"00000"))</f>
        <v/>
      </c>
      <c r="O2655" s="86">
        <f>IF(P2655="","",D2655&amp;"|"&amp;P2655)</f>
        <v/>
      </c>
      <c r="P2655" s="86">
        <f>IF(OR(D2655="",F2655=""),"",COUNTIFS($D$6:D2655,D2655,$F$6:F2655,"&lt;&gt;"))</f>
        <v/>
      </c>
    </row>
    <row r="2656" ht="20" customHeight="1">
      <c r="B2656" s="93" t="n"/>
      <c r="C2656" s="94">
        <f>IF(B2656="","",WEEKNUM(B2656,21))</f>
        <v/>
      </c>
      <c r="D2656" s="95" t="n"/>
      <c r="E2656" s="86">
        <f>IF(D2656="","",IFERROR(INDEX(Eng_Item,MATCH(D2656,Eng_Label,0)),"not in list"))</f>
        <v/>
      </c>
      <c r="F2656" s="96" t="n"/>
      <c r="G2656" s="87">
        <f>IF(OR(P2656="",N(P2656)&lt;=1),"",INDEX($F$6:$F$3005,MATCH(D2656&amp;"|"&amp;(P2656-1),$O$6:$O$3005,0)))</f>
        <v/>
      </c>
      <c r="H2656" s="87">
        <f>IF(G2656="","",MAX(0,G2656-F2656))</f>
        <v/>
      </c>
      <c r="I2656" s="95" t="n"/>
      <c r="J2656" s="87">
        <f>IF(D2656="","",IFERROR(INDEX(Eng_PAR,MATCH(D2656,Eng_Label,0)),""))</f>
        <v/>
      </c>
      <c r="K2656" s="97">
        <f>IF(OR(F2656="",J2656=""),"",F2656-J2656)</f>
        <v/>
      </c>
      <c r="L2656" s="86">
        <f>IF(OR(F2656="",J2656="",N(J2656)=0),"",IF(F2656/J2656&lt;=cfg_Crit,"CRITICAL",IF(F2656/J2656&lt;=cfg_Low,"LOW","OK")))</f>
        <v/>
      </c>
      <c r="M2656" s="98">
        <f>IF(B2656="","",DATE(YEAR(B2656),MONTH(B2656),1))</f>
        <v/>
      </c>
      <c r="N2656" s="86">
        <f>IF(OR(B2656="",D2656=""),"","CNT-"&amp;TEXT(ROW()-5,"00000"))</f>
        <v/>
      </c>
      <c r="O2656" s="86">
        <f>IF(P2656="","",D2656&amp;"|"&amp;P2656)</f>
        <v/>
      </c>
      <c r="P2656" s="86">
        <f>IF(OR(D2656="",F2656=""),"",COUNTIFS($D$6:D2656,D2656,$F$6:F2656,"&lt;&gt;"))</f>
        <v/>
      </c>
    </row>
    <row r="2657" ht="20" customHeight="1">
      <c r="B2657" s="93" t="n"/>
      <c r="C2657" s="94">
        <f>IF(B2657="","",WEEKNUM(B2657,21))</f>
        <v/>
      </c>
      <c r="D2657" s="95" t="n"/>
      <c r="E2657" s="86">
        <f>IF(D2657="","",IFERROR(INDEX(Eng_Item,MATCH(D2657,Eng_Label,0)),"not in list"))</f>
        <v/>
      </c>
      <c r="F2657" s="96" t="n"/>
      <c r="G2657" s="87">
        <f>IF(OR(P2657="",N(P2657)&lt;=1),"",INDEX($F$6:$F$3005,MATCH(D2657&amp;"|"&amp;(P2657-1),$O$6:$O$3005,0)))</f>
        <v/>
      </c>
      <c r="H2657" s="87">
        <f>IF(G2657="","",MAX(0,G2657-F2657))</f>
        <v/>
      </c>
      <c r="I2657" s="95" t="n"/>
      <c r="J2657" s="87">
        <f>IF(D2657="","",IFERROR(INDEX(Eng_PAR,MATCH(D2657,Eng_Label,0)),""))</f>
        <v/>
      </c>
      <c r="K2657" s="97">
        <f>IF(OR(F2657="",J2657=""),"",F2657-J2657)</f>
        <v/>
      </c>
      <c r="L2657" s="86">
        <f>IF(OR(F2657="",J2657="",N(J2657)=0),"",IF(F2657/J2657&lt;=cfg_Crit,"CRITICAL",IF(F2657/J2657&lt;=cfg_Low,"LOW","OK")))</f>
        <v/>
      </c>
      <c r="M2657" s="98">
        <f>IF(B2657="","",DATE(YEAR(B2657),MONTH(B2657),1))</f>
        <v/>
      </c>
      <c r="N2657" s="86">
        <f>IF(OR(B2657="",D2657=""),"","CNT-"&amp;TEXT(ROW()-5,"00000"))</f>
        <v/>
      </c>
      <c r="O2657" s="86">
        <f>IF(P2657="","",D2657&amp;"|"&amp;P2657)</f>
        <v/>
      </c>
      <c r="P2657" s="86">
        <f>IF(OR(D2657="",F2657=""),"",COUNTIFS($D$6:D2657,D2657,$F$6:F2657,"&lt;&gt;"))</f>
        <v/>
      </c>
    </row>
    <row r="2658" ht="20" customHeight="1">
      <c r="B2658" s="93" t="n"/>
      <c r="C2658" s="94">
        <f>IF(B2658="","",WEEKNUM(B2658,21))</f>
        <v/>
      </c>
      <c r="D2658" s="95" t="n"/>
      <c r="E2658" s="86">
        <f>IF(D2658="","",IFERROR(INDEX(Eng_Item,MATCH(D2658,Eng_Label,0)),"not in list"))</f>
        <v/>
      </c>
      <c r="F2658" s="96" t="n"/>
      <c r="G2658" s="87">
        <f>IF(OR(P2658="",N(P2658)&lt;=1),"",INDEX($F$6:$F$3005,MATCH(D2658&amp;"|"&amp;(P2658-1),$O$6:$O$3005,0)))</f>
        <v/>
      </c>
      <c r="H2658" s="87">
        <f>IF(G2658="","",MAX(0,G2658-F2658))</f>
        <v/>
      </c>
      <c r="I2658" s="95" t="n"/>
      <c r="J2658" s="87">
        <f>IF(D2658="","",IFERROR(INDEX(Eng_PAR,MATCH(D2658,Eng_Label,0)),""))</f>
        <v/>
      </c>
      <c r="K2658" s="97">
        <f>IF(OR(F2658="",J2658=""),"",F2658-J2658)</f>
        <v/>
      </c>
      <c r="L2658" s="86">
        <f>IF(OR(F2658="",J2658="",N(J2658)=0),"",IF(F2658/J2658&lt;=cfg_Crit,"CRITICAL",IF(F2658/J2658&lt;=cfg_Low,"LOW","OK")))</f>
        <v/>
      </c>
      <c r="M2658" s="98">
        <f>IF(B2658="","",DATE(YEAR(B2658),MONTH(B2658),1))</f>
        <v/>
      </c>
      <c r="N2658" s="86">
        <f>IF(OR(B2658="",D2658=""),"","CNT-"&amp;TEXT(ROW()-5,"00000"))</f>
        <v/>
      </c>
      <c r="O2658" s="86">
        <f>IF(P2658="","",D2658&amp;"|"&amp;P2658)</f>
        <v/>
      </c>
      <c r="P2658" s="86">
        <f>IF(OR(D2658="",F2658=""),"",COUNTIFS($D$6:D2658,D2658,$F$6:F2658,"&lt;&gt;"))</f>
        <v/>
      </c>
    </row>
    <row r="2659" ht="20" customHeight="1">
      <c r="B2659" s="93" t="n"/>
      <c r="C2659" s="94">
        <f>IF(B2659="","",WEEKNUM(B2659,21))</f>
        <v/>
      </c>
      <c r="D2659" s="95" t="n"/>
      <c r="E2659" s="86">
        <f>IF(D2659="","",IFERROR(INDEX(Eng_Item,MATCH(D2659,Eng_Label,0)),"not in list"))</f>
        <v/>
      </c>
      <c r="F2659" s="96" t="n"/>
      <c r="G2659" s="87">
        <f>IF(OR(P2659="",N(P2659)&lt;=1),"",INDEX($F$6:$F$3005,MATCH(D2659&amp;"|"&amp;(P2659-1),$O$6:$O$3005,0)))</f>
        <v/>
      </c>
      <c r="H2659" s="87">
        <f>IF(G2659="","",MAX(0,G2659-F2659))</f>
        <v/>
      </c>
      <c r="I2659" s="95" t="n"/>
      <c r="J2659" s="87">
        <f>IF(D2659="","",IFERROR(INDEX(Eng_PAR,MATCH(D2659,Eng_Label,0)),""))</f>
        <v/>
      </c>
      <c r="K2659" s="97">
        <f>IF(OR(F2659="",J2659=""),"",F2659-J2659)</f>
        <v/>
      </c>
      <c r="L2659" s="86">
        <f>IF(OR(F2659="",J2659="",N(J2659)=0),"",IF(F2659/J2659&lt;=cfg_Crit,"CRITICAL",IF(F2659/J2659&lt;=cfg_Low,"LOW","OK")))</f>
        <v/>
      </c>
      <c r="M2659" s="98">
        <f>IF(B2659="","",DATE(YEAR(B2659),MONTH(B2659),1))</f>
        <v/>
      </c>
      <c r="N2659" s="86">
        <f>IF(OR(B2659="",D2659=""),"","CNT-"&amp;TEXT(ROW()-5,"00000"))</f>
        <v/>
      </c>
      <c r="O2659" s="86">
        <f>IF(P2659="","",D2659&amp;"|"&amp;P2659)</f>
        <v/>
      </c>
      <c r="P2659" s="86">
        <f>IF(OR(D2659="",F2659=""),"",COUNTIFS($D$6:D2659,D2659,$F$6:F2659,"&lt;&gt;"))</f>
        <v/>
      </c>
    </row>
    <row r="2660" ht="20" customHeight="1">
      <c r="B2660" s="93" t="n"/>
      <c r="C2660" s="94">
        <f>IF(B2660="","",WEEKNUM(B2660,21))</f>
        <v/>
      </c>
      <c r="D2660" s="95" t="n"/>
      <c r="E2660" s="86">
        <f>IF(D2660="","",IFERROR(INDEX(Eng_Item,MATCH(D2660,Eng_Label,0)),"not in list"))</f>
        <v/>
      </c>
      <c r="F2660" s="96" t="n"/>
      <c r="G2660" s="87">
        <f>IF(OR(P2660="",N(P2660)&lt;=1),"",INDEX($F$6:$F$3005,MATCH(D2660&amp;"|"&amp;(P2660-1),$O$6:$O$3005,0)))</f>
        <v/>
      </c>
      <c r="H2660" s="87">
        <f>IF(G2660="","",MAX(0,G2660-F2660))</f>
        <v/>
      </c>
      <c r="I2660" s="95" t="n"/>
      <c r="J2660" s="87">
        <f>IF(D2660="","",IFERROR(INDEX(Eng_PAR,MATCH(D2660,Eng_Label,0)),""))</f>
        <v/>
      </c>
      <c r="K2660" s="97">
        <f>IF(OR(F2660="",J2660=""),"",F2660-J2660)</f>
        <v/>
      </c>
      <c r="L2660" s="86">
        <f>IF(OR(F2660="",J2660="",N(J2660)=0),"",IF(F2660/J2660&lt;=cfg_Crit,"CRITICAL",IF(F2660/J2660&lt;=cfg_Low,"LOW","OK")))</f>
        <v/>
      </c>
      <c r="M2660" s="98">
        <f>IF(B2660="","",DATE(YEAR(B2660),MONTH(B2660),1))</f>
        <v/>
      </c>
      <c r="N2660" s="86">
        <f>IF(OR(B2660="",D2660=""),"","CNT-"&amp;TEXT(ROW()-5,"00000"))</f>
        <v/>
      </c>
      <c r="O2660" s="86">
        <f>IF(P2660="","",D2660&amp;"|"&amp;P2660)</f>
        <v/>
      </c>
      <c r="P2660" s="86">
        <f>IF(OR(D2660="",F2660=""),"",COUNTIFS($D$6:D2660,D2660,$F$6:F2660,"&lt;&gt;"))</f>
        <v/>
      </c>
    </row>
    <row r="2661" ht="20" customHeight="1">
      <c r="B2661" s="93" t="n"/>
      <c r="C2661" s="94">
        <f>IF(B2661="","",WEEKNUM(B2661,21))</f>
        <v/>
      </c>
      <c r="D2661" s="95" t="n"/>
      <c r="E2661" s="86">
        <f>IF(D2661="","",IFERROR(INDEX(Eng_Item,MATCH(D2661,Eng_Label,0)),"not in list"))</f>
        <v/>
      </c>
      <c r="F2661" s="96" t="n"/>
      <c r="G2661" s="87">
        <f>IF(OR(P2661="",N(P2661)&lt;=1),"",INDEX($F$6:$F$3005,MATCH(D2661&amp;"|"&amp;(P2661-1),$O$6:$O$3005,0)))</f>
        <v/>
      </c>
      <c r="H2661" s="87">
        <f>IF(G2661="","",MAX(0,G2661-F2661))</f>
        <v/>
      </c>
      <c r="I2661" s="95" t="n"/>
      <c r="J2661" s="87">
        <f>IF(D2661="","",IFERROR(INDEX(Eng_PAR,MATCH(D2661,Eng_Label,0)),""))</f>
        <v/>
      </c>
      <c r="K2661" s="97">
        <f>IF(OR(F2661="",J2661=""),"",F2661-J2661)</f>
        <v/>
      </c>
      <c r="L2661" s="86">
        <f>IF(OR(F2661="",J2661="",N(J2661)=0),"",IF(F2661/J2661&lt;=cfg_Crit,"CRITICAL",IF(F2661/J2661&lt;=cfg_Low,"LOW","OK")))</f>
        <v/>
      </c>
      <c r="M2661" s="98">
        <f>IF(B2661="","",DATE(YEAR(B2661),MONTH(B2661),1))</f>
        <v/>
      </c>
      <c r="N2661" s="86">
        <f>IF(OR(B2661="",D2661=""),"","CNT-"&amp;TEXT(ROW()-5,"00000"))</f>
        <v/>
      </c>
      <c r="O2661" s="86">
        <f>IF(P2661="","",D2661&amp;"|"&amp;P2661)</f>
        <v/>
      </c>
      <c r="P2661" s="86">
        <f>IF(OR(D2661="",F2661=""),"",COUNTIFS($D$6:D2661,D2661,$F$6:F2661,"&lt;&gt;"))</f>
        <v/>
      </c>
    </row>
    <row r="2662" ht="20" customHeight="1">
      <c r="B2662" s="93" t="n"/>
      <c r="C2662" s="94">
        <f>IF(B2662="","",WEEKNUM(B2662,21))</f>
        <v/>
      </c>
      <c r="D2662" s="95" t="n"/>
      <c r="E2662" s="86">
        <f>IF(D2662="","",IFERROR(INDEX(Eng_Item,MATCH(D2662,Eng_Label,0)),"not in list"))</f>
        <v/>
      </c>
      <c r="F2662" s="96" t="n"/>
      <c r="G2662" s="87">
        <f>IF(OR(P2662="",N(P2662)&lt;=1),"",INDEX($F$6:$F$3005,MATCH(D2662&amp;"|"&amp;(P2662-1),$O$6:$O$3005,0)))</f>
        <v/>
      </c>
      <c r="H2662" s="87">
        <f>IF(G2662="","",MAX(0,G2662-F2662))</f>
        <v/>
      </c>
      <c r="I2662" s="95" t="n"/>
      <c r="J2662" s="87">
        <f>IF(D2662="","",IFERROR(INDEX(Eng_PAR,MATCH(D2662,Eng_Label,0)),""))</f>
        <v/>
      </c>
      <c r="K2662" s="97">
        <f>IF(OR(F2662="",J2662=""),"",F2662-J2662)</f>
        <v/>
      </c>
      <c r="L2662" s="86">
        <f>IF(OR(F2662="",J2662="",N(J2662)=0),"",IF(F2662/J2662&lt;=cfg_Crit,"CRITICAL",IF(F2662/J2662&lt;=cfg_Low,"LOW","OK")))</f>
        <v/>
      </c>
      <c r="M2662" s="98">
        <f>IF(B2662="","",DATE(YEAR(B2662),MONTH(B2662),1))</f>
        <v/>
      </c>
      <c r="N2662" s="86">
        <f>IF(OR(B2662="",D2662=""),"","CNT-"&amp;TEXT(ROW()-5,"00000"))</f>
        <v/>
      </c>
      <c r="O2662" s="86">
        <f>IF(P2662="","",D2662&amp;"|"&amp;P2662)</f>
        <v/>
      </c>
      <c r="P2662" s="86">
        <f>IF(OR(D2662="",F2662=""),"",COUNTIFS($D$6:D2662,D2662,$F$6:F2662,"&lt;&gt;"))</f>
        <v/>
      </c>
    </row>
    <row r="2663" ht="20" customHeight="1">
      <c r="B2663" s="93" t="n"/>
      <c r="C2663" s="94">
        <f>IF(B2663="","",WEEKNUM(B2663,21))</f>
        <v/>
      </c>
      <c r="D2663" s="95" t="n"/>
      <c r="E2663" s="86">
        <f>IF(D2663="","",IFERROR(INDEX(Eng_Item,MATCH(D2663,Eng_Label,0)),"not in list"))</f>
        <v/>
      </c>
      <c r="F2663" s="96" t="n"/>
      <c r="G2663" s="87">
        <f>IF(OR(P2663="",N(P2663)&lt;=1),"",INDEX($F$6:$F$3005,MATCH(D2663&amp;"|"&amp;(P2663-1),$O$6:$O$3005,0)))</f>
        <v/>
      </c>
      <c r="H2663" s="87">
        <f>IF(G2663="","",MAX(0,G2663-F2663))</f>
        <v/>
      </c>
      <c r="I2663" s="95" t="n"/>
      <c r="J2663" s="87">
        <f>IF(D2663="","",IFERROR(INDEX(Eng_PAR,MATCH(D2663,Eng_Label,0)),""))</f>
        <v/>
      </c>
      <c r="K2663" s="97">
        <f>IF(OR(F2663="",J2663=""),"",F2663-J2663)</f>
        <v/>
      </c>
      <c r="L2663" s="86">
        <f>IF(OR(F2663="",J2663="",N(J2663)=0),"",IF(F2663/J2663&lt;=cfg_Crit,"CRITICAL",IF(F2663/J2663&lt;=cfg_Low,"LOW","OK")))</f>
        <v/>
      </c>
      <c r="M2663" s="98">
        <f>IF(B2663="","",DATE(YEAR(B2663),MONTH(B2663),1))</f>
        <v/>
      </c>
      <c r="N2663" s="86">
        <f>IF(OR(B2663="",D2663=""),"","CNT-"&amp;TEXT(ROW()-5,"00000"))</f>
        <v/>
      </c>
      <c r="O2663" s="86">
        <f>IF(P2663="","",D2663&amp;"|"&amp;P2663)</f>
        <v/>
      </c>
      <c r="P2663" s="86">
        <f>IF(OR(D2663="",F2663=""),"",COUNTIFS($D$6:D2663,D2663,$F$6:F2663,"&lt;&gt;"))</f>
        <v/>
      </c>
    </row>
    <row r="2664" ht="20" customHeight="1">
      <c r="B2664" s="93" t="n"/>
      <c r="C2664" s="94">
        <f>IF(B2664="","",WEEKNUM(B2664,21))</f>
        <v/>
      </c>
      <c r="D2664" s="95" t="n"/>
      <c r="E2664" s="86">
        <f>IF(D2664="","",IFERROR(INDEX(Eng_Item,MATCH(D2664,Eng_Label,0)),"not in list"))</f>
        <v/>
      </c>
      <c r="F2664" s="96" t="n"/>
      <c r="G2664" s="87">
        <f>IF(OR(P2664="",N(P2664)&lt;=1),"",INDEX($F$6:$F$3005,MATCH(D2664&amp;"|"&amp;(P2664-1),$O$6:$O$3005,0)))</f>
        <v/>
      </c>
      <c r="H2664" s="87">
        <f>IF(G2664="","",MAX(0,G2664-F2664))</f>
        <v/>
      </c>
      <c r="I2664" s="95" t="n"/>
      <c r="J2664" s="87">
        <f>IF(D2664="","",IFERROR(INDEX(Eng_PAR,MATCH(D2664,Eng_Label,0)),""))</f>
        <v/>
      </c>
      <c r="K2664" s="97">
        <f>IF(OR(F2664="",J2664=""),"",F2664-J2664)</f>
        <v/>
      </c>
      <c r="L2664" s="86">
        <f>IF(OR(F2664="",J2664="",N(J2664)=0),"",IF(F2664/J2664&lt;=cfg_Crit,"CRITICAL",IF(F2664/J2664&lt;=cfg_Low,"LOW","OK")))</f>
        <v/>
      </c>
      <c r="M2664" s="98">
        <f>IF(B2664="","",DATE(YEAR(B2664),MONTH(B2664),1))</f>
        <v/>
      </c>
      <c r="N2664" s="86">
        <f>IF(OR(B2664="",D2664=""),"","CNT-"&amp;TEXT(ROW()-5,"00000"))</f>
        <v/>
      </c>
      <c r="O2664" s="86">
        <f>IF(P2664="","",D2664&amp;"|"&amp;P2664)</f>
        <v/>
      </c>
      <c r="P2664" s="86">
        <f>IF(OR(D2664="",F2664=""),"",COUNTIFS($D$6:D2664,D2664,$F$6:F2664,"&lt;&gt;"))</f>
        <v/>
      </c>
    </row>
    <row r="2665" ht="20" customHeight="1">
      <c r="B2665" s="93" t="n"/>
      <c r="C2665" s="94">
        <f>IF(B2665="","",WEEKNUM(B2665,21))</f>
        <v/>
      </c>
      <c r="D2665" s="95" t="n"/>
      <c r="E2665" s="86">
        <f>IF(D2665="","",IFERROR(INDEX(Eng_Item,MATCH(D2665,Eng_Label,0)),"not in list"))</f>
        <v/>
      </c>
      <c r="F2665" s="96" t="n"/>
      <c r="G2665" s="87">
        <f>IF(OR(P2665="",N(P2665)&lt;=1),"",INDEX($F$6:$F$3005,MATCH(D2665&amp;"|"&amp;(P2665-1),$O$6:$O$3005,0)))</f>
        <v/>
      </c>
      <c r="H2665" s="87">
        <f>IF(G2665="","",MAX(0,G2665-F2665))</f>
        <v/>
      </c>
      <c r="I2665" s="95" t="n"/>
      <c r="J2665" s="87">
        <f>IF(D2665="","",IFERROR(INDEX(Eng_PAR,MATCH(D2665,Eng_Label,0)),""))</f>
        <v/>
      </c>
      <c r="K2665" s="97">
        <f>IF(OR(F2665="",J2665=""),"",F2665-J2665)</f>
        <v/>
      </c>
      <c r="L2665" s="86">
        <f>IF(OR(F2665="",J2665="",N(J2665)=0),"",IF(F2665/J2665&lt;=cfg_Crit,"CRITICAL",IF(F2665/J2665&lt;=cfg_Low,"LOW","OK")))</f>
        <v/>
      </c>
      <c r="M2665" s="98">
        <f>IF(B2665="","",DATE(YEAR(B2665),MONTH(B2665),1))</f>
        <v/>
      </c>
      <c r="N2665" s="86">
        <f>IF(OR(B2665="",D2665=""),"","CNT-"&amp;TEXT(ROW()-5,"00000"))</f>
        <v/>
      </c>
      <c r="O2665" s="86">
        <f>IF(P2665="","",D2665&amp;"|"&amp;P2665)</f>
        <v/>
      </c>
      <c r="P2665" s="86">
        <f>IF(OR(D2665="",F2665=""),"",COUNTIFS($D$6:D2665,D2665,$F$6:F2665,"&lt;&gt;"))</f>
        <v/>
      </c>
    </row>
    <row r="2666" ht="20" customHeight="1">
      <c r="B2666" s="93" t="n"/>
      <c r="C2666" s="94">
        <f>IF(B2666="","",WEEKNUM(B2666,21))</f>
        <v/>
      </c>
      <c r="D2666" s="95" t="n"/>
      <c r="E2666" s="86">
        <f>IF(D2666="","",IFERROR(INDEX(Eng_Item,MATCH(D2666,Eng_Label,0)),"not in list"))</f>
        <v/>
      </c>
      <c r="F2666" s="96" t="n"/>
      <c r="G2666" s="87">
        <f>IF(OR(P2666="",N(P2666)&lt;=1),"",INDEX($F$6:$F$3005,MATCH(D2666&amp;"|"&amp;(P2666-1),$O$6:$O$3005,0)))</f>
        <v/>
      </c>
      <c r="H2666" s="87">
        <f>IF(G2666="","",MAX(0,G2666-F2666))</f>
        <v/>
      </c>
      <c r="I2666" s="95" t="n"/>
      <c r="J2666" s="87">
        <f>IF(D2666="","",IFERROR(INDEX(Eng_PAR,MATCH(D2666,Eng_Label,0)),""))</f>
        <v/>
      </c>
      <c r="K2666" s="97">
        <f>IF(OR(F2666="",J2666=""),"",F2666-J2666)</f>
        <v/>
      </c>
      <c r="L2666" s="86">
        <f>IF(OR(F2666="",J2666="",N(J2666)=0),"",IF(F2666/J2666&lt;=cfg_Crit,"CRITICAL",IF(F2666/J2666&lt;=cfg_Low,"LOW","OK")))</f>
        <v/>
      </c>
      <c r="M2666" s="98">
        <f>IF(B2666="","",DATE(YEAR(B2666),MONTH(B2666),1))</f>
        <v/>
      </c>
      <c r="N2666" s="86">
        <f>IF(OR(B2666="",D2666=""),"","CNT-"&amp;TEXT(ROW()-5,"00000"))</f>
        <v/>
      </c>
      <c r="O2666" s="86">
        <f>IF(P2666="","",D2666&amp;"|"&amp;P2666)</f>
        <v/>
      </c>
      <c r="P2666" s="86">
        <f>IF(OR(D2666="",F2666=""),"",COUNTIFS($D$6:D2666,D2666,$F$6:F2666,"&lt;&gt;"))</f>
        <v/>
      </c>
    </row>
    <row r="2667" ht="20" customHeight="1">
      <c r="B2667" s="93" t="n"/>
      <c r="C2667" s="94">
        <f>IF(B2667="","",WEEKNUM(B2667,21))</f>
        <v/>
      </c>
      <c r="D2667" s="95" t="n"/>
      <c r="E2667" s="86">
        <f>IF(D2667="","",IFERROR(INDEX(Eng_Item,MATCH(D2667,Eng_Label,0)),"not in list"))</f>
        <v/>
      </c>
      <c r="F2667" s="96" t="n"/>
      <c r="G2667" s="87">
        <f>IF(OR(P2667="",N(P2667)&lt;=1),"",INDEX($F$6:$F$3005,MATCH(D2667&amp;"|"&amp;(P2667-1),$O$6:$O$3005,0)))</f>
        <v/>
      </c>
      <c r="H2667" s="87">
        <f>IF(G2667="","",MAX(0,G2667-F2667))</f>
        <v/>
      </c>
      <c r="I2667" s="95" t="n"/>
      <c r="J2667" s="87">
        <f>IF(D2667="","",IFERROR(INDEX(Eng_PAR,MATCH(D2667,Eng_Label,0)),""))</f>
        <v/>
      </c>
      <c r="K2667" s="97">
        <f>IF(OR(F2667="",J2667=""),"",F2667-J2667)</f>
        <v/>
      </c>
      <c r="L2667" s="86">
        <f>IF(OR(F2667="",J2667="",N(J2667)=0),"",IF(F2667/J2667&lt;=cfg_Crit,"CRITICAL",IF(F2667/J2667&lt;=cfg_Low,"LOW","OK")))</f>
        <v/>
      </c>
      <c r="M2667" s="98">
        <f>IF(B2667="","",DATE(YEAR(B2667),MONTH(B2667),1))</f>
        <v/>
      </c>
      <c r="N2667" s="86">
        <f>IF(OR(B2667="",D2667=""),"","CNT-"&amp;TEXT(ROW()-5,"00000"))</f>
        <v/>
      </c>
      <c r="O2667" s="86">
        <f>IF(P2667="","",D2667&amp;"|"&amp;P2667)</f>
        <v/>
      </c>
      <c r="P2667" s="86">
        <f>IF(OR(D2667="",F2667=""),"",COUNTIFS($D$6:D2667,D2667,$F$6:F2667,"&lt;&gt;"))</f>
        <v/>
      </c>
    </row>
    <row r="2668" ht="20" customHeight="1">
      <c r="B2668" s="93" t="n"/>
      <c r="C2668" s="94">
        <f>IF(B2668="","",WEEKNUM(B2668,21))</f>
        <v/>
      </c>
      <c r="D2668" s="95" t="n"/>
      <c r="E2668" s="86">
        <f>IF(D2668="","",IFERROR(INDEX(Eng_Item,MATCH(D2668,Eng_Label,0)),"not in list"))</f>
        <v/>
      </c>
      <c r="F2668" s="96" t="n"/>
      <c r="G2668" s="87">
        <f>IF(OR(P2668="",N(P2668)&lt;=1),"",INDEX($F$6:$F$3005,MATCH(D2668&amp;"|"&amp;(P2668-1),$O$6:$O$3005,0)))</f>
        <v/>
      </c>
      <c r="H2668" s="87">
        <f>IF(G2668="","",MAX(0,G2668-F2668))</f>
        <v/>
      </c>
      <c r="I2668" s="95" t="n"/>
      <c r="J2668" s="87">
        <f>IF(D2668="","",IFERROR(INDEX(Eng_PAR,MATCH(D2668,Eng_Label,0)),""))</f>
        <v/>
      </c>
      <c r="K2668" s="97">
        <f>IF(OR(F2668="",J2668=""),"",F2668-J2668)</f>
        <v/>
      </c>
      <c r="L2668" s="86">
        <f>IF(OR(F2668="",J2668="",N(J2668)=0),"",IF(F2668/J2668&lt;=cfg_Crit,"CRITICAL",IF(F2668/J2668&lt;=cfg_Low,"LOW","OK")))</f>
        <v/>
      </c>
      <c r="M2668" s="98">
        <f>IF(B2668="","",DATE(YEAR(B2668),MONTH(B2668),1))</f>
        <v/>
      </c>
      <c r="N2668" s="86">
        <f>IF(OR(B2668="",D2668=""),"","CNT-"&amp;TEXT(ROW()-5,"00000"))</f>
        <v/>
      </c>
      <c r="O2668" s="86">
        <f>IF(P2668="","",D2668&amp;"|"&amp;P2668)</f>
        <v/>
      </c>
      <c r="P2668" s="86">
        <f>IF(OR(D2668="",F2668=""),"",COUNTIFS($D$6:D2668,D2668,$F$6:F2668,"&lt;&gt;"))</f>
        <v/>
      </c>
    </row>
    <row r="2669" ht="20" customHeight="1">
      <c r="B2669" s="93" t="n"/>
      <c r="C2669" s="94">
        <f>IF(B2669="","",WEEKNUM(B2669,21))</f>
        <v/>
      </c>
      <c r="D2669" s="95" t="n"/>
      <c r="E2669" s="86">
        <f>IF(D2669="","",IFERROR(INDEX(Eng_Item,MATCH(D2669,Eng_Label,0)),"not in list"))</f>
        <v/>
      </c>
      <c r="F2669" s="96" t="n"/>
      <c r="G2669" s="87">
        <f>IF(OR(P2669="",N(P2669)&lt;=1),"",INDEX($F$6:$F$3005,MATCH(D2669&amp;"|"&amp;(P2669-1),$O$6:$O$3005,0)))</f>
        <v/>
      </c>
      <c r="H2669" s="87">
        <f>IF(G2669="","",MAX(0,G2669-F2669))</f>
        <v/>
      </c>
      <c r="I2669" s="95" t="n"/>
      <c r="J2669" s="87">
        <f>IF(D2669="","",IFERROR(INDEX(Eng_PAR,MATCH(D2669,Eng_Label,0)),""))</f>
        <v/>
      </c>
      <c r="K2669" s="97">
        <f>IF(OR(F2669="",J2669=""),"",F2669-J2669)</f>
        <v/>
      </c>
      <c r="L2669" s="86">
        <f>IF(OR(F2669="",J2669="",N(J2669)=0),"",IF(F2669/J2669&lt;=cfg_Crit,"CRITICAL",IF(F2669/J2669&lt;=cfg_Low,"LOW","OK")))</f>
        <v/>
      </c>
      <c r="M2669" s="98">
        <f>IF(B2669="","",DATE(YEAR(B2669),MONTH(B2669),1))</f>
        <v/>
      </c>
      <c r="N2669" s="86">
        <f>IF(OR(B2669="",D2669=""),"","CNT-"&amp;TEXT(ROW()-5,"00000"))</f>
        <v/>
      </c>
      <c r="O2669" s="86">
        <f>IF(P2669="","",D2669&amp;"|"&amp;P2669)</f>
        <v/>
      </c>
      <c r="P2669" s="86">
        <f>IF(OR(D2669="",F2669=""),"",COUNTIFS($D$6:D2669,D2669,$F$6:F2669,"&lt;&gt;"))</f>
        <v/>
      </c>
    </row>
    <row r="2670" ht="20" customHeight="1">
      <c r="B2670" s="93" t="n"/>
      <c r="C2670" s="94">
        <f>IF(B2670="","",WEEKNUM(B2670,21))</f>
        <v/>
      </c>
      <c r="D2670" s="95" t="n"/>
      <c r="E2670" s="86">
        <f>IF(D2670="","",IFERROR(INDEX(Eng_Item,MATCH(D2670,Eng_Label,0)),"not in list"))</f>
        <v/>
      </c>
      <c r="F2670" s="96" t="n"/>
      <c r="G2670" s="87">
        <f>IF(OR(P2670="",N(P2670)&lt;=1),"",INDEX($F$6:$F$3005,MATCH(D2670&amp;"|"&amp;(P2670-1),$O$6:$O$3005,0)))</f>
        <v/>
      </c>
      <c r="H2670" s="87">
        <f>IF(G2670="","",MAX(0,G2670-F2670))</f>
        <v/>
      </c>
      <c r="I2670" s="95" t="n"/>
      <c r="J2670" s="87">
        <f>IF(D2670="","",IFERROR(INDEX(Eng_PAR,MATCH(D2670,Eng_Label,0)),""))</f>
        <v/>
      </c>
      <c r="K2670" s="97">
        <f>IF(OR(F2670="",J2670=""),"",F2670-J2670)</f>
        <v/>
      </c>
      <c r="L2670" s="86">
        <f>IF(OR(F2670="",J2670="",N(J2670)=0),"",IF(F2670/J2670&lt;=cfg_Crit,"CRITICAL",IF(F2670/J2670&lt;=cfg_Low,"LOW","OK")))</f>
        <v/>
      </c>
      <c r="M2670" s="98">
        <f>IF(B2670="","",DATE(YEAR(B2670),MONTH(B2670),1))</f>
        <v/>
      </c>
      <c r="N2670" s="86">
        <f>IF(OR(B2670="",D2670=""),"","CNT-"&amp;TEXT(ROW()-5,"00000"))</f>
        <v/>
      </c>
      <c r="O2670" s="86">
        <f>IF(P2670="","",D2670&amp;"|"&amp;P2670)</f>
        <v/>
      </c>
      <c r="P2670" s="86">
        <f>IF(OR(D2670="",F2670=""),"",COUNTIFS($D$6:D2670,D2670,$F$6:F2670,"&lt;&gt;"))</f>
        <v/>
      </c>
    </row>
    <row r="2671" ht="20" customHeight="1">
      <c r="B2671" s="93" t="n"/>
      <c r="C2671" s="94">
        <f>IF(B2671="","",WEEKNUM(B2671,21))</f>
        <v/>
      </c>
      <c r="D2671" s="95" t="n"/>
      <c r="E2671" s="86">
        <f>IF(D2671="","",IFERROR(INDEX(Eng_Item,MATCH(D2671,Eng_Label,0)),"not in list"))</f>
        <v/>
      </c>
      <c r="F2671" s="96" t="n"/>
      <c r="G2671" s="87">
        <f>IF(OR(P2671="",N(P2671)&lt;=1),"",INDEX($F$6:$F$3005,MATCH(D2671&amp;"|"&amp;(P2671-1),$O$6:$O$3005,0)))</f>
        <v/>
      </c>
      <c r="H2671" s="87">
        <f>IF(G2671="","",MAX(0,G2671-F2671))</f>
        <v/>
      </c>
      <c r="I2671" s="95" t="n"/>
      <c r="J2671" s="87">
        <f>IF(D2671="","",IFERROR(INDEX(Eng_PAR,MATCH(D2671,Eng_Label,0)),""))</f>
        <v/>
      </c>
      <c r="K2671" s="97">
        <f>IF(OR(F2671="",J2671=""),"",F2671-J2671)</f>
        <v/>
      </c>
      <c r="L2671" s="86">
        <f>IF(OR(F2671="",J2671="",N(J2671)=0),"",IF(F2671/J2671&lt;=cfg_Crit,"CRITICAL",IF(F2671/J2671&lt;=cfg_Low,"LOW","OK")))</f>
        <v/>
      </c>
      <c r="M2671" s="98">
        <f>IF(B2671="","",DATE(YEAR(B2671),MONTH(B2671),1))</f>
        <v/>
      </c>
      <c r="N2671" s="86">
        <f>IF(OR(B2671="",D2671=""),"","CNT-"&amp;TEXT(ROW()-5,"00000"))</f>
        <v/>
      </c>
      <c r="O2671" s="86">
        <f>IF(P2671="","",D2671&amp;"|"&amp;P2671)</f>
        <v/>
      </c>
      <c r="P2671" s="86">
        <f>IF(OR(D2671="",F2671=""),"",COUNTIFS($D$6:D2671,D2671,$F$6:F2671,"&lt;&gt;"))</f>
        <v/>
      </c>
    </row>
    <row r="2672" ht="20" customHeight="1">
      <c r="B2672" s="93" t="n"/>
      <c r="C2672" s="94">
        <f>IF(B2672="","",WEEKNUM(B2672,21))</f>
        <v/>
      </c>
      <c r="D2672" s="95" t="n"/>
      <c r="E2672" s="86">
        <f>IF(D2672="","",IFERROR(INDEX(Eng_Item,MATCH(D2672,Eng_Label,0)),"not in list"))</f>
        <v/>
      </c>
      <c r="F2672" s="96" t="n"/>
      <c r="G2672" s="87">
        <f>IF(OR(P2672="",N(P2672)&lt;=1),"",INDEX($F$6:$F$3005,MATCH(D2672&amp;"|"&amp;(P2672-1),$O$6:$O$3005,0)))</f>
        <v/>
      </c>
      <c r="H2672" s="87">
        <f>IF(G2672="","",MAX(0,G2672-F2672))</f>
        <v/>
      </c>
      <c r="I2672" s="95" t="n"/>
      <c r="J2672" s="87">
        <f>IF(D2672="","",IFERROR(INDEX(Eng_PAR,MATCH(D2672,Eng_Label,0)),""))</f>
        <v/>
      </c>
      <c r="K2672" s="97">
        <f>IF(OR(F2672="",J2672=""),"",F2672-J2672)</f>
        <v/>
      </c>
      <c r="L2672" s="86">
        <f>IF(OR(F2672="",J2672="",N(J2672)=0),"",IF(F2672/J2672&lt;=cfg_Crit,"CRITICAL",IF(F2672/J2672&lt;=cfg_Low,"LOW","OK")))</f>
        <v/>
      </c>
      <c r="M2672" s="98">
        <f>IF(B2672="","",DATE(YEAR(B2672),MONTH(B2672),1))</f>
        <v/>
      </c>
      <c r="N2672" s="86">
        <f>IF(OR(B2672="",D2672=""),"","CNT-"&amp;TEXT(ROW()-5,"00000"))</f>
        <v/>
      </c>
      <c r="O2672" s="86">
        <f>IF(P2672="","",D2672&amp;"|"&amp;P2672)</f>
        <v/>
      </c>
      <c r="P2672" s="86">
        <f>IF(OR(D2672="",F2672=""),"",COUNTIFS($D$6:D2672,D2672,$F$6:F2672,"&lt;&gt;"))</f>
        <v/>
      </c>
    </row>
    <row r="2673" ht="20" customHeight="1">
      <c r="B2673" s="93" t="n"/>
      <c r="C2673" s="94">
        <f>IF(B2673="","",WEEKNUM(B2673,21))</f>
        <v/>
      </c>
      <c r="D2673" s="95" t="n"/>
      <c r="E2673" s="86">
        <f>IF(D2673="","",IFERROR(INDEX(Eng_Item,MATCH(D2673,Eng_Label,0)),"not in list"))</f>
        <v/>
      </c>
      <c r="F2673" s="96" t="n"/>
      <c r="G2673" s="87">
        <f>IF(OR(P2673="",N(P2673)&lt;=1),"",INDEX($F$6:$F$3005,MATCH(D2673&amp;"|"&amp;(P2673-1),$O$6:$O$3005,0)))</f>
        <v/>
      </c>
      <c r="H2673" s="87">
        <f>IF(G2673="","",MAX(0,G2673-F2673))</f>
        <v/>
      </c>
      <c r="I2673" s="95" t="n"/>
      <c r="J2673" s="87">
        <f>IF(D2673="","",IFERROR(INDEX(Eng_PAR,MATCH(D2673,Eng_Label,0)),""))</f>
        <v/>
      </c>
      <c r="K2673" s="97">
        <f>IF(OR(F2673="",J2673=""),"",F2673-J2673)</f>
        <v/>
      </c>
      <c r="L2673" s="86">
        <f>IF(OR(F2673="",J2673="",N(J2673)=0),"",IF(F2673/J2673&lt;=cfg_Crit,"CRITICAL",IF(F2673/J2673&lt;=cfg_Low,"LOW","OK")))</f>
        <v/>
      </c>
      <c r="M2673" s="98">
        <f>IF(B2673="","",DATE(YEAR(B2673),MONTH(B2673),1))</f>
        <v/>
      </c>
      <c r="N2673" s="86">
        <f>IF(OR(B2673="",D2673=""),"","CNT-"&amp;TEXT(ROW()-5,"00000"))</f>
        <v/>
      </c>
      <c r="O2673" s="86">
        <f>IF(P2673="","",D2673&amp;"|"&amp;P2673)</f>
        <v/>
      </c>
      <c r="P2673" s="86">
        <f>IF(OR(D2673="",F2673=""),"",COUNTIFS($D$6:D2673,D2673,$F$6:F2673,"&lt;&gt;"))</f>
        <v/>
      </c>
    </row>
    <row r="2674" ht="20" customHeight="1">
      <c r="B2674" s="93" t="n"/>
      <c r="C2674" s="94">
        <f>IF(B2674="","",WEEKNUM(B2674,21))</f>
        <v/>
      </c>
      <c r="D2674" s="95" t="n"/>
      <c r="E2674" s="86">
        <f>IF(D2674="","",IFERROR(INDEX(Eng_Item,MATCH(D2674,Eng_Label,0)),"not in list"))</f>
        <v/>
      </c>
      <c r="F2674" s="96" t="n"/>
      <c r="G2674" s="87">
        <f>IF(OR(P2674="",N(P2674)&lt;=1),"",INDEX($F$6:$F$3005,MATCH(D2674&amp;"|"&amp;(P2674-1),$O$6:$O$3005,0)))</f>
        <v/>
      </c>
      <c r="H2674" s="87">
        <f>IF(G2674="","",MAX(0,G2674-F2674))</f>
        <v/>
      </c>
      <c r="I2674" s="95" t="n"/>
      <c r="J2674" s="87">
        <f>IF(D2674="","",IFERROR(INDEX(Eng_PAR,MATCH(D2674,Eng_Label,0)),""))</f>
        <v/>
      </c>
      <c r="K2674" s="97">
        <f>IF(OR(F2674="",J2674=""),"",F2674-J2674)</f>
        <v/>
      </c>
      <c r="L2674" s="86">
        <f>IF(OR(F2674="",J2674="",N(J2674)=0),"",IF(F2674/J2674&lt;=cfg_Crit,"CRITICAL",IF(F2674/J2674&lt;=cfg_Low,"LOW","OK")))</f>
        <v/>
      </c>
      <c r="M2674" s="98">
        <f>IF(B2674="","",DATE(YEAR(B2674),MONTH(B2674),1))</f>
        <v/>
      </c>
      <c r="N2674" s="86">
        <f>IF(OR(B2674="",D2674=""),"","CNT-"&amp;TEXT(ROW()-5,"00000"))</f>
        <v/>
      </c>
      <c r="O2674" s="86">
        <f>IF(P2674="","",D2674&amp;"|"&amp;P2674)</f>
        <v/>
      </c>
      <c r="P2674" s="86">
        <f>IF(OR(D2674="",F2674=""),"",COUNTIFS($D$6:D2674,D2674,$F$6:F2674,"&lt;&gt;"))</f>
        <v/>
      </c>
    </row>
    <row r="2675" ht="20" customHeight="1">
      <c r="B2675" s="93" t="n"/>
      <c r="C2675" s="94">
        <f>IF(B2675="","",WEEKNUM(B2675,21))</f>
        <v/>
      </c>
      <c r="D2675" s="95" t="n"/>
      <c r="E2675" s="86">
        <f>IF(D2675="","",IFERROR(INDEX(Eng_Item,MATCH(D2675,Eng_Label,0)),"not in list"))</f>
        <v/>
      </c>
      <c r="F2675" s="96" t="n"/>
      <c r="G2675" s="87">
        <f>IF(OR(P2675="",N(P2675)&lt;=1),"",INDEX($F$6:$F$3005,MATCH(D2675&amp;"|"&amp;(P2675-1),$O$6:$O$3005,0)))</f>
        <v/>
      </c>
      <c r="H2675" s="87">
        <f>IF(G2675="","",MAX(0,G2675-F2675))</f>
        <v/>
      </c>
      <c r="I2675" s="95" t="n"/>
      <c r="J2675" s="87">
        <f>IF(D2675="","",IFERROR(INDEX(Eng_PAR,MATCH(D2675,Eng_Label,0)),""))</f>
        <v/>
      </c>
      <c r="K2675" s="97">
        <f>IF(OR(F2675="",J2675=""),"",F2675-J2675)</f>
        <v/>
      </c>
      <c r="L2675" s="86">
        <f>IF(OR(F2675="",J2675="",N(J2675)=0),"",IF(F2675/J2675&lt;=cfg_Crit,"CRITICAL",IF(F2675/J2675&lt;=cfg_Low,"LOW","OK")))</f>
        <v/>
      </c>
      <c r="M2675" s="98">
        <f>IF(B2675="","",DATE(YEAR(B2675),MONTH(B2675),1))</f>
        <v/>
      </c>
      <c r="N2675" s="86">
        <f>IF(OR(B2675="",D2675=""),"","CNT-"&amp;TEXT(ROW()-5,"00000"))</f>
        <v/>
      </c>
      <c r="O2675" s="86">
        <f>IF(P2675="","",D2675&amp;"|"&amp;P2675)</f>
        <v/>
      </c>
      <c r="P2675" s="86">
        <f>IF(OR(D2675="",F2675=""),"",COUNTIFS($D$6:D2675,D2675,$F$6:F2675,"&lt;&gt;"))</f>
        <v/>
      </c>
    </row>
    <row r="2676" ht="20" customHeight="1">
      <c r="B2676" s="93" t="n"/>
      <c r="C2676" s="94">
        <f>IF(B2676="","",WEEKNUM(B2676,21))</f>
        <v/>
      </c>
      <c r="D2676" s="95" t="n"/>
      <c r="E2676" s="86">
        <f>IF(D2676="","",IFERROR(INDEX(Eng_Item,MATCH(D2676,Eng_Label,0)),"not in list"))</f>
        <v/>
      </c>
      <c r="F2676" s="96" t="n"/>
      <c r="G2676" s="87">
        <f>IF(OR(P2676="",N(P2676)&lt;=1),"",INDEX($F$6:$F$3005,MATCH(D2676&amp;"|"&amp;(P2676-1),$O$6:$O$3005,0)))</f>
        <v/>
      </c>
      <c r="H2676" s="87">
        <f>IF(G2676="","",MAX(0,G2676-F2676))</f>
        <v/>
      </c>
      <c r="I2676" s="95" t="n"/>
      <c r="J2676" s="87">
        <f>IF(D2676="","",IFERROR(INDEX(Eng_PAR,MATCH(D2676,Eng_Label,0)),""))</f>
        <v/>
      </c>
      <c r="K2676" s="97">
        <f>IF(OR(F2676="",J2676=""),"",F2676-J2676)</f>
        <v/>
      </c>
      <c r="L2676" s="86">
        <f>IF(OR(F2676="",J2676="",N(J2676)=0),"",IF(F2676/J2676&lt;=cfg_Crit,"CRITICAL",IF(F2676/J2676&lt;=cfg_Low,"LOW","OK")))</f>
        <v/>
      </c>
      <c r="M2676" s="98">
        <f>IF(B2676="","",DATE(YEAR(B2676),MONTH(B2676),1))</f>
        <v/>
      </c>
      <c r="N2676" s="86">
        <f>IF(OR(B2676="",D2676=""),"","CNT-"&amp;TEXT(ROW()-5,"00000"))</f>
        <v/>
      </c>
      <c r="O2676" s="86">
        <f>IF(P2676="","",D2676&amp;"|"&amp;P2676)</f>
        <v/>
      </c>
      <c r="P2676" s="86">
        <f>IF(OR(D2676="",F2676=""),"",COUNTIFS($D$6:D2676,D2676,$F$6:F2676,"&lt;&gt;"))</f>
        <v/>
      </c>
    </row>
    <row r="2677" ht="20" customHeight="1">
      <c r="B2677" s="93" t="n"/>
      <c r="C2677" s="94">
        <f>IF(B2677="","",WEEKNUM(B2677,21))</f>
        <v/>
      </c>
      <c r="D2677" s="95" t="n"/>
      <c r="E2677" s="86">
        <f>IF(D2677="","",IFERROR(INDEX(Eng_Item,MATCH(D2677,Eng_Label,0)),"not in list"))</f>
        <v/>
      </c>
      <c r="F2677" s="96" t="n"/>
      <c r="G2677" s="87">
        <f>IF(OR(P2677="",N(P2677)&lt;=1),"",INDEX($F$6:$F$3005,MATCH(D2677&amp;"|"&amp;(P2677-1),$O$6:$O$3005,0)))</f>
        <v/>
      </c>
      <c r="H2677" s="87">
        <f>IF(G2677="","",MAX(0,G2677-F2677))</f>
        <v/>
      </c>
      <c r="I2677" s="95" t="n"/>
      <c r="J2677" s="87">
        <f>IF(D2677="","",IFERROR(INDEX(Eng_PAR,MATCH(D2677,Eng_Label,0)),""))</f>
        <v/>
      </c>
      <c r="K2677" s="97">
        <f>IF(OR(F2677="",J2677=""),"",F2677-J2677)</f>
        <v/>
      </c>
      <c r="L2677" s="86">
        <f>IF(OR(F2677="",J2677="",N(J2677)=0),"",IF(F2677/J2677&lt;=cfg_Crit,"CRITICAL",IF(F2677/J2677&lt;=cfg_Low,"LOW","OK")))</f>
        <v/>
      </c>
      <c r="M2677" s="98">
        <f>IF(B2677="","",DATE(YEAR(B2677),MONTH(B2677),1))</f>
        <v/>
      </c>
      <c r="N2677" s="86">
        <f>IF(OR(B2677="",D2677=""),"","CNT-"&amp;TEXT(ROW()-5,"00000"))</f>
        <v/>
      </c>
      <c r="O2677" s="86">
        <f>IF(P2677="","",D2677&amp;"|"&amp;P2677)</f>
        <v/>
      </c>
      <c r="P2677" s="86">
        <f>IF(OR(D2677="",F2677=""),"",COUNTIFS($D$6:D2677,D2677,$F$6:F2677,"&lt;&gt;"))</f>
        <v/>
      </c>
    </row>
    <row r="2678" ht="20" customHeight="1">
      <c r="B2678" s="93" t="n"/>
      <c r="C2678" s="94">
        <f>IF(B2678="","",WEEKNUM(B2678,21))</f>
        <v/>
      </c>
      <c r="D2678" s="95" t="n"/>
      <c r="E2678" s="86">
        <f>IF(D2678="","",IFERROR(INDEX(Eng_Item,MATCH(D2678,Eng_Label,0)),"not in list"))</f>
        <v/>
      </c>
      <c r="F2678" s="96" t="n"/>
      <c r="G2678" s="87">
        <f>IF(OR(P2678="",N(P2678)&lt;=1),"",INDEX($F$6:$F$3005,MATCH(D2678&amp;"|"&amp;(P2678-1),$O$6:$O$3005,0)))</f>
        <v/>
      </c>
      <c r="H2678" s="87">
        <f>IF(G2678="","",MAX(0,G2678-F2678))</f>
        <v/>
      </c>
      <c r="I2678" s="95" t="n"/>
      <c r="J2678" s="87">
        <f>IF(D2678="","",IFERROR(INDEX(Eng_PAR,MATCH(D2678,Eng_Label,0)),""))</f>
        <v/>
      </c>
      <c r="K2678" s="97">
        <f>IF(OR(F2678="",J2678=""),"",F2678-J2678)</f>
        <v/>
      </c>
      <c r="L2678" s="86">
        <f>IF(OR(F2678="",J2678="",N(J2678)=0),"",IF(F2678/J2678&lt;=cfg_Crit,"CRITICAL",IF(F2678/J2678&lt;=cfg_Low,"LOW","OK")))</f>
        <v/>
      </c>
      <c r="M2678" s="98">
        <f>IF(B2678="","",DATE(YEAR(B2678),MONTH(B2678),1))</f>
        <v/>
      </c>
      <c r="N2678" s="86">
        <f>IF(OR(B2678="",D2678=""),"","CNT-"&amp;TEXT(ROW()-5,"00000"))</f>
        <v/>
      </c>
      <c r="O2678" s="86">
        <f>IF(P2678="","",D2678&amp;"|"&amp;P2678)</f>
        <v/>
      </c>
      <c r="P2678" s="86">
        <f>IF(OR(D2678="",F2678=""),"",COUNTIFS($D$6:D2678,D2678,$F$6:F2678,"&lt;&gt;"))</f>
        <v/>
      </c>
    </row>
    <row r="2679" ht="20" customHeight="1">
      <c r="B2679" s="93" t="n"/>
      <c r="C2679" s="94">
        <f>IF(B2679="","",WEEKNUM(B2679,21))</f>
        <v/>
      </c>
      <c r="D2679" s="95" t="n"/>
      <c r="E2679" s="86">
        <f>IF(D2679="","",IFERROR(INDEX(Eng_Item,MATCH(D2679,Eng_Label,0)),"not in list"))</f>
        <v/>
      </c>
      <c r="F2679" s="96" t="n"/>
      <c r="G2679" s="87">
        <f>IF(OR(P2679="",N(P2679)&lt;=1),"",INDEX($F$6:$F$3005,MATCH(D2679&amp;"|"&amp;(P2679-1),$O$6:$O$3005,0)))</f>
        <v/>
      </c>
      <c r="H2679" s="87">
        <f>IF(G2679="","",MAX(0,G2679-F2679))</f>
        <v/>
      </c>
      <c r="I2679" s="95" t="n"/>
      <c r="J2679" s="87">
        <f>IF(D2679="","",IFERROR(INDEX(Eng_PAR,MATCH(D2679,Eng_Label,0)),""))</f>
        <v/>
      </c>
      <c r="K2679" s="97">
        <f>IF(OR(F2679="",J2679=""),"",F2679-J2679)</f>
        <v/>
      </c>
      <c r="L2679" s="86">
        <f>IF(OR(F2679="",J2679="",N(J2679)=0),"",IF(F2679/J2679&lt;=cfg_Crit,"CRITICAL",IF(F2679/J2679&lt;=cfg_Low,"LOW","OK")))</f>
        <v/>
      </c>
      <c r="M2679" s="98">
        <f>IF(B2679="","",DATE(YEAR(B2679),MONTH(B2679),1))</f>
        <v/>
      </c>
      <c r="N2679" s="86">
        <f>IF(OR(B2679="",D2679=""),"","CNT-"&amp;TEXT(ROW()-5,"00000"))</f>
        <v/>
      </c>
      <c r="O2679" s="86">
        <f>IF(P2679="","",D2679&amp;"|"&amp;P2679)</f>
        <v/>
      </c>
      <c r="P2679" s="86">
        <f>IF(OR(D2679="",F2679=""),"",COUNTIFS($D$6:D2679,D2679,$F$6:F2679,"&lt;&gt;"))</f>
        <v/>
      </c>
    </row>
    <row r="2680" ht="20" customHeight="1">
      <c r="B2680" s="93" t="n"/>
      <c r="C2680" s="94">
        <f>IF(B2680="","",WEEKNUM(B2680,21))</f>
        <v/>
      </c>
      <c r="D2680" s="95" t="n"/>
      <c r="E2680" s="86">
        <f>IF(D2680="","",IFERROR(INDEX(Eng_Item,MATCH(D2680,Eng_Label,0)),"not in list"))</f>
        <v/>
      </c>
      <c r="F2680" s="96" t="n"/>
      <c r="G2680" s="87">
        <f>IF(OR(P2680="",N(P2680)&lt;=1),"",INDEX($F$6:$F$3005,MATCH(D2680&amp;"|"&amp;(P2680-1),$O$6:$O$3005,0)))</f>
        <v/>
      </c>
      <c r="H2680" s="87">
        <f>IF(G2680="","",MAX(0,G2680-F2680))</f>
        <v/>
      </c>
      <c r="I2680" s="95" t="n"/>
      <c r="J2680" s="87">
        <f>IF(D2680="","",IFERROR(INDEX(Eng_PAR,MATCH(D2680,Eng_Label,0)),""))</f>
        <v/>
      </c>
      <c r="K2680" s="97">
        <f>IF(OR(F2680="",J2680=""),"",F2680-J2680)</f>
        <v/>
      </c>
      <c r="L2680" s="86">
        <f>IF(OR(F2680="",J2680="",N(J2680)=0),"",IF(F2680/J2680&lt;=cfg_Crit,"CRITICAL",IF(F2680/J2680&lt;=cfg_Low,"LOW","OK")))</f>
        <v/>
      </c>
      <c r="M2680" s="98">
        <f>IF(B2680="","",DATE(YEAR(B2680),MONTH(B2680),1))</f>
        <v/>
      </c>
      <c r="N2680" s="86">
        <f>IF(OR(B2680="",D2680=""),"","CNT-"&amp;TEXT(ROW()-5,"00000"))</f>
        <v/>
      </c>
      <c r="O2680" s="86">
        <f>IF(P2680="","",D2680&amp;"|"&amp;P2680)</f>
        <v/>
      </c>
      <c r="P2680" s="86">
        <f>IF(OR(D2680="",F2680=""),"",COUNTIFS($D$6:D2680,D2680,$F$6:F2680,"&lt;&gt;"))</f>
        <v/>
      </c>
    </row>
    <row r="2681" ht="20" customHeight="1">
      <c r="B2681" s="93" t="n"/>
      <c r="C2681" s="94">
        <f>IF(B2681="","",WEEKNUM(B2681,21))</f>
        <v/>
      </c>
      <c r="D2681" s="95" t="n"/>
      <c r="E2681" s="86">
        <f>IF(D2681="","",IFERROR(INDEX(Eng_Item,MATCH(D2681,Eng_Label,0)),"not in list"))</f>
        <v/>
      </c>
      <c r="F2681" s="96" t="n"/>
      <c r="G2681" s="87">
        <f>IF(OR(P2681="",N(P2681)&lt;=1),"",INDEX($F$6:$F$3005,MATCH(D2681&amp;"|"&amp;(P2681-1),$O$6:$O$3005,0)))</f>
        <v/>
      </c>
      <c r="H2681" s="87">
        <f>IF(G2681="","",MAX(0,G2681-F2681))</f>
        <v/>
      </c>
      <c r="I2681" s="95" t="n"/>
      <c r="J2681" s="87">
        <f>IF(D2681="","",IFERROR(INDEX(Eng_PAR,MATCH(D2681,Eng_Label,0)),""))</f>
        <v/>
      </c>
      <c r="K2681" s="97">
        <f>IF(OR(F2681="",J2681=""),"",F2681-J2681)</f>
        <v/>
      </c>
      <c r="L2681" s="86">
        <f>IF(OR(F2681="",J2681="",N(J2681)=0),"",IF(F2681/J2681&lt;=cfg_Crit,"CRITICAL",IF(F2681/J2681&lt;=cfg_Low,"LOW","OK")))</f>
        <v/>
      </c>
      <c r="M2681" s="98">
        <f>IF(B2681="","",DATE(YEAR(B2681),MONTH(B2681),1))</f>
        <v/>
      </c>
      <c r="N2681" s="86">
        <f>IF(OR(B2681="",D2681=""),"","CNT-"&amp;TEXT(ROW()-5,"00000"))</f>
        <v/>
      </c>
      <c r="O2681" s="86">
        <f>IF(P2681="","",D2681&amp;"|"&amp;P2681)</f>
        <v/>
      </c>
      <c r="P2681" s="86">
        <f>IF(OR(D2681="",F2681=""),"",COUNTIFS($D$6:D2681,D2681,$F$6:F2681,"&lt;&gt;"))</f>
        <v/>
      </c>
    </row>
    <row r="2682" ht="20" customHeight="1">
      <c r="B2682" s="93" t="n"/>
      <c r="C2682" s="94">
        <f>IF(B2682="","",WEEKNUM(B2682,21))</f>
        <v/>
      </c>
      <c r="D2682" s="95" t="n"/>
      <c r="E2682" s="86">
        <f>IF(D2682="","",IFERROR(INDEX(Eng_Item,MATCH(D2682,Eng_Label,0)),"not in list"))</f>
        <v/>
      </c>
      <c r="F2682" s="96" t="n"/>
      <c r="G2682" s="87">
        <f>IF(OR(P2682="",N(P2682)&lt;=1),"",INDEX($F$6:$F$3005,MATCH(D2682&amp;"|"&amp;(P2682-1),$O$6:$O$3005,0)))</f>
        <v/>
      </c>
      <c r="H2682" s="87">
        <f>IF(G2682="","",MAX(0,G2682-F2682))</f>
        <v/>
      </c>
      <c r="I2682" s="95" t="n"/>
      <c r="J2682" s="87">
        <f>IF(D2682="","",IFERROR(INDEX(Eng_PAR,MATCH(D2682,Eng_Label,0)),""))</f>
        <v/>
      </c>
      <c r="K2682" s="97">
        <f>IF(OR(F2682="",J2682=""),"",F2682-J2682)</f>
        <v/>
      </c>
      <c r="L2682" s="86">
        <f>IF(OR(F2682="",J2682="",N(J2682)=0),"",IF(F2682/J2682&lt;=cfg_Crit,"CRITICAL",IF(F2682/J2682&lt;=cfg_Low,"LOW","OK")))</f>
        <v/>
      </c>
      <c r="M2682" s="98">
        <f>IF(B2682="","",DATE(YEAR(B2682),MONTH(B2682),1))</f>
        <v/>
      </c>
      <c r="N2682" s="86">
        <f>IF(OR(B2682="",D2682=""),"","CNT-"&amp;TEXT(ROW()-5,"00000"))</f>
        <v/>
      </c>
      <c r="O2682" s="86">
        <f>IF(P2682="","",D2682&amp;"|"&amp;P2682)</f>
        <v/>
      </c>
      <c r="P2682" s="86">
        <f>IF(OR(D2682="",F2682=""),"",COUNTIFS($D$6:D2682,D2682,$F$6:F2682,"&lt;&gt;"))</f>
        <v/>
      </c>
    </row>
    <row r="2683" ht="20" customHeight="1">
      <c r="B2683" s="93" t="n"/>
      <c r="C2683" s="94">
        <f>IF(B2683="","",WEEKNUM(B2683,21))</f>
        <v/>
      </c>
      <c r="D2683" s="95" t="n"/>
      <c r="E2683" s="86">
        <f>IF(D2683="","",IFERROR(INDEX(Eng_Item,MATCH(D2683,Eng_Label,0)),"not in list"))</f>
        <v/>
      </c>
      <c r="F2683" s="96" t="n"/>
      <c r="G2683" s="87">
        <f>IF(OR(P2683="",N(P2683)&lt;=1),"",INDEX($F$6:$F$3005,MATCH(D2683&amp;"|"&amp;(P2683-1),$O$6:$O$3005,0)))</f>
        <v/>
      </c>
      <c r="H2683" s="87">
        <f>IF(G2683="","",MAX(0,G2683-F2683))</f>
        <v/>
      </c>
      <c r="I2683" s="95" t="n"/>
      <c r="J2683" s="87">
        <f>IF(D2683="","",IFERROR(INDEX(Eng_PAR,MATCH(D2683,Eng_Label,0)),""))</f>
        <v/>
      </c>
      <c r="K2683" s="97">
        <f>IF(OR(F2683="",J2683=""),"",F2683-J2683)</f>
        <v/>
      </c>
      <c r="L2683" s="86">
        <f>IF(OR(F2683="",J2683="",N(J2683)=0),"",IF(F2683/J2683&lt;=cfg_Crit,"CRITICAL",IF(F2683/J2683&lt;=cfg_Low,"LOW","OK")))</f>
        <v/>
      </c>
      <c r="M2683" s="98">
        <f>IF(B2683="","",DATE(YEAR(B2683),MONTH(B2683),1))</f>
        <v/>
      </c>
      <c r="N2683" s="86">
        <f>IF(OR(B2683="",D2683=""),"","CNT-"&amp;TEXT(ROW()-5,"00000"))</f>
        <v/>
      </c>
      <c r="O2683" s="86">
        <f>IF(P2683="","",D2683&amp;"|"&amp;P2683)</f>
        <v/>
      </c>
      <c r="P2683" s="86">
        <f>IF(OR(D2683="",F2683=""),"",COUNTIFS($D$6:D2683,D2683,$F$6:F2683,"&lt;&gt;"))</f>
        <v/>
      </c>
    </row>
    <row r="2684" ht="20" customHeight="1">
      <c r="B2684" s="93" t="n"/>
      <c r="C2684" s="94">
        <f>IF(B2684="","",WEEKNUM(B2684,21))</f>
        <v/>
      </c>
      <c r="D2684" s="95" t="n"/>
      <c r="E2684" s="86">
        <f>IF(D2684="","",IFERROR(INDEX(Eng_Item,MATCH(D2684,Eng_Label,0)),"not in list"))</f>
        <v/>
      </c>
      <c r="F2684" s="96" t="n"/>
      <c r="G2684" s="87">
        <f>IF(OR(P2684="",N(P2684)&lt;=1),"",INDEX($F$6:$F$3005,MATCH(D2684&amp;"|"&amp;(P2684-1),$O$6:$O$3005,0)))</f>
        <v/>
      </c>
      <c r="H2684" s="87">
        <f>IF(G2684="","",MAX(0,G2684-F2684))</f>
        <v/>
      </c>
      <c r="I2684" s="95" t="n"/>
      <c r="J2684" s="87">
        <f>IF(D2684="","",IFERROR(INDEX(Eng_PAR,MATCH(D2684,Eng_Label,0)),""))</f>
        <v/>
      </c>
      <c r="K2684" s="97">
        <f>IF(OR(F2684="",J2684=""),"",F2684-J2684)</f>
        <v/>
      </c>
      <c r="L2684" s="86">
        <f>IF(OR(F2684="",J2684="",N(J2684)=0),"",IF(F2684/J2684&lt;=cfg_Crit,"CRITICAL",IF(F2684/J2684&lt;=cfg_Low,"LOW","OK")))</f>
        <v/>
      </c>
      <c r="M2684" s="98">
        <f>IF(B2684="","",DATE(YEAR(B2684),MONTH(B2684),1))</f>
        <v/>
      </c>
      <c r="N2684" s="86">
        <f>IF(OR(B2684="",D2684=""),"","CNT-"&amp;TEXT(ROW()-5,"00000"))</f>
        <v/>
      </c>
      <c r="O2684" s="86">
        <f>IF(P2684="","",D2684&amp;"|"&amp;P2684)</f>
        <v/>
      </c>
      <c r="P2684" s="86">
        <f>IF(OR(D2684="",F2684=""),"",COUNTIFS($D$6:D2684,D2684,$F$6:F2684,"&lt;&gt;"))</f>
        <v/>
      </c>
    </row>
    <row r="2685" ht="20" customHeight="1">
      <c r="B2685" s="93" t="n"/>
      <c r="C2685" s="94">
        <f>IF(B2685="","",WEEKNUM(B2685,21))</f>
        <v/>
      </c>
      <c r="D2685" s="95" t="n"/>
      <c r="E2685" s="86">
        <f>IF(D2685="","",IFERROR(INDEX(Eng_Item,MATCH(D2685,Eng_Label,0)),"not in list"))</f>
        <v/>
      </c>
      <c r="F2685" s="96" t="n"/>
      <c r="G2685" s="87">
        <f>IF(OR(P2685="",N(P2685)&lt;=1),"",INDEX($F$6:$F$3005,MATCH(D2685&amp;"|"&amp;(P2685-1),$O$6:$O$3005,0)))</f>
        <v/>
      </c>
      <c r="H2685" s="87">
        <f>IF(G2685="","",MAX(0,G2685-F2685))</f>
        <v/>
      </c>
      <c r="I2685" s="95" t="n"/>
      <c r="J2685" s="87">
        <f>IF(D2685="","",IFERROR(INDEX(Eng_PAR,MATCH(D2685,Eng_Label,0)),""))</f>
        <v/>
      </c>
      <c r="K2685" s="97">
        <f>IF(OR(F2685="",J2685=""),"",F2685-J2685)</f>
        <v/>
      </c>
      <c r="L2685" s="86">
        <f>IF(OR(F2685="",J2685="",N(J2685)=0),"",IF(F2685/J2685&lt;=cfg_Crit,"CRITICAL",IF(F2685/J2685&lt;=cfg_Low,"LOW","OK")))</f>
        <v/>
      </c>
      <c r="M2685" s="98">
        <f>IF(B2685="","",DATE(YEAR(B2685),MONTH(B2685),1))</f>
        <v/>
      </c>
      <c r="N2685" s="86">
        <f>IF(OR(B2685="",D2685=""),"","CNT-"&amp;TEXT(ROW()-5,"00000"))</f>
        <v/>
      </c>
      <c r="O2685" s="86">
        <f>IF(P2685="","",D2685&amp;"|"&amp;P2685)</f>
        <v/>
      </c>
      <c r="P2685" s="86">
        <f>IF(OR(D2685="",F2685=""),"",COUNTIFS($D$6:D2685,D2685,$F$6:F2685,"&lt;&gt;"))</f>
        <v/>
      </c>
    </row>
    <row r="2686" ht="20" customHeight="1">
      <c r="B2686" s="93" t="n"/>
      <c r="C2686" s="94">
        <f>IF(B2686="","",WEEKNUM(B2686,21))</f>
        <v/>
      </c>
      <c r="D2686" s="95" t="n"/>
      <c r="E2686" s="86">
        <f>IF(D2686="","",IFERROR(INDEX(Eng_Item,MATCH(D2686,Eng_Label,0)),"not in list"))</f>
        <v/>
      </c>
      <c r="F2686" s="96" t="n"/>
      <c r="G2686" s="87">
        <f>IF(OR(P2686="",N(P2686)&lt;=1),"",INDEX($F$6:$F$3005,MATCH(D2686&amp;"|"&amp;(P2686-1),$O$6:$O$3005,0)))</f>
        <v/>
      </c>
      <c r="H2686" s="87">
        <f>IF(G2686="","",MAX(0,G2686-F2686))</f>
        <v/>
      </c>
      <c r="I2686" s="95" t="n"/>
      <c r="J2686" s="87">
        <f>IF(D2686="","",IFERROR(INDEX(Eng_PAR,MATCH(D2686,Eng_Label,0)),""))</f>
        <v/>
      </c>
      <c r="K2686" s="97">
        <f>IF(OR(F2686="",J2686=""),"",F2686-J2686)</f>
        <v/>
      </c>
      <c r="L2686" s="86">
        <f>IF(OR(F2686="",J2686="",N(J2686)=0),"",IF(F2686/J2686&lt;=cfg_Crit,"CRITICAL",IF(F2686/J2686&lt;=cfg_Low,"LOW","OK")))</f>
        <v/>
      </c>
      <c r="M2686" s="98">
        <f>IF(B2686="","",DATE(YEAR(B2686),MONTH(B2686),1))</f>
        <v/>
      </c>
      <c r="N2686" s="86">
        <f>IF(OR(B2686="",D2686=""),"","CNT-"&amp;TEXT(ROW()-5,"00000"))</f>
        <v/>
      </c>
      <c r="O2686" s="86">
        <f>IF(P2686="","",D2686&amp;"|"&amp;P2686)</f>
        <v/>
      </c>
      <c r="P2686" s="86">
        <f>IF(OR(D2686="",F2686=""),"",COUNTIFS($D$6:D2686,D2686,$F$6:F2686,"&lt;&gt;"))</f>
        <v/>
      </c>
    </row>
    <row r="2687" ht="20" customHeight="1">
      <c r="B2687" s="93" t="n"/>
      <c r="C2687" s="94">
        <f>IF(B2687="","",WEEKNUM(B2687,21))</f>
        <v/>
      </c>
      <c r="D2687" s="95" t="n"/>
      <c r="E2687" s="86">
        <f>IF(D2687="","",IFERROR(INDEX(Eng_Item,MATCH(D2687,Eng_Label,0)),"not in list"))</f>
        <v/>
      </c>
      <c r="F2687" s="96" t="n"/>
      <c r="G2687" s="87">
        <f>IF(OR(P2687="",N(P2687)&lt;=1),"",INDEX($F$6:$F$3005,MATCH(D2687&amp;"|"&amp;(P2687-1),$O$6:$O$3005,0)))</f>
        <v/>
      </c>
      <c r="H2687" s="87">
        <f>IF(G2687="","",MAX(0,G2687-F2687))</f>
        <v/>
      </c>
      <c r="I2687" s="95" t="n"/>
      <c r="J2687" s="87">
        <f>IF(D2687="","",IFERROR(INDEX(Eng_PAR,MATCH(D2687,Eng_Label,0)),""))</f>
        <v/>
      </c>
      <c r="K2687" s="97">
        <f>IF(OR(F2687="",J2687=""),"",F2687-J2687)</f>
        <v/>
      </c>
      <c r="L2687" s="86">
        <f>IF(OR(F2687="",J2687="",N(J2687)=0),"",IF(F2687/J2687&lt;=cfg_Crit,"CRITICAL",IF(F2687/J2687&lt;=cfg_Low,"LOW","OK")))</f>
        <v/>
      </c>
      <c r="M2687" s="98">
        <f>IF(B2687="","",DATE(YEAR(B2687),MONTH(B2687),1))</f>
        <v/>
      </c>
      <c r="N2687" s="86">
        <f>IF(OR(B2687="",D2687=""),"","CNT-"&amp;TEXT(ROW()-5,"00000"))</f>
        <v/>
      </c>
      <c r="O2687" s="86">
        <f>IF(P2687="","",D2687&amp;"|"&amp;P2687)</f>
        <v/>
      </c>
      <c r="P2687" s="86">
        <f>IF(OR(D2687="",F2687=""),"",COUNTIFS($D$6:D2687,D2687,$F$6:F2687,"&lt;&gt;"))</f>
        <v/>
      </c>
    </row>
    <row r="2688" ht="20" customHeight="1">
      <c r="B2688" s="93" t="n"/>
      <c r="C2688" s="94">
        <f>IF(B2688="","",WEEKNUM(B2688,21))</f>
        <v/>
      </c>
      <c r="D2688" s="95" t="n"/>
      <c r="E2688" s="86">
        <f>IF(D2688="","",IFERROR(INDEX(Eng_Item,MATCH(D2688,Eng_Label,0)),"not in list"))</f>
        <v/>
      </c>
      <c r="F2688" s="96" t="n"/>
      <c r="G2688" s="87">
        <f>IF(OR(P2688="",N(P2688)&lt;=1),"",INDEX($F$6:$F$3005,MATCH(D2688&amp;"|"&amp;(P2688-1),$O$6:$O$3005,0)))</f>
        <v/>
      </c>
      <c r="H2688" s="87">
        <f>IF(G2688="","",MAX(0,G2688-F2688))</f>
        <v/>
      </c>
      <c r="I2688" s="95" t="n"/>
      <c r="J2688" s="87">
        <f>IF(D2688="","",IFERROR(INDEX(Eng_PAR,MATCH(D2688,Eng_Label,0)),""))</f>
        <v/>
      </c>
      <c r="K2688" s="97">
        <f>IF(OR(F2688="",J2688=""),"",F2688-J2688)</f>
        <v/>
      </c>
      <c r="L2688" s="86">
        <f>IF(OR(F2688="",J2688="",N(J2688)=0),"",IF(F2688/J2688&lt;=cfg_Crit,"CRITICAL",IF(F2688/J2688&lt;=cfg_Low,"LOW","OK")))</f>
        <v/>
      </c>
      <c r="M2688" s="98">
        <f>IF(B2688="","",DATE(YEAR(B2688),MONTH(B2688),1))</f>
        <v/>
      </c>
      <c r="N2688" s="86">
        <f>IF(OR(B2688="",D2688=""),"","CNT-"&amp;TEXT(ROW()-5,"00000"))</f>
        <v/>
      </c>
      <c r="O2688" s="86">
        <f>IF(P2688="","",D2688&amp;"|"&amp;P2688)</f>
        <v/>
      </c>
      <c r="P2688" s="86">
        <f>IF(OR(D2688="",F2688=""),"",COUNTIFS($D$6:D2688,D2688,$F$6:F2688,"&lt;&gt;"))</f>
        <v/>
      </c>
    </row>
    <row r="2689" ht="20" customHeight="1">
      <c r="B2689" s="93" t="n"/>
      <c r="C2689" s="94">
        <f>IF(B2689="","",WEEKNUM(B2689,21))</f>
        <v/>
      </c>
      <c r="D2689" s="95" t="n"/>
      <c r="E2689" s="86">
        <f>IF(D2689="","",IFERROR(INDEX(Eng_Item,MATCH(D2689,Eng_Label,0)),"not in list"))</f>
        <v/>
      </c>
      <c r="F2689" s="96" t="n"/>
      <c r="G2689" s="87">
        <f>IF(OR(P2689="",N(P2689)&lt;=1),"",INDEX($F$6:$F$3005,MATCH(D2689&amp;"|"&amp;(P2689-1),$O$6:$O$3005,0)))</f>
        <v/>
      </c>
      <c r="H2689" s="87">
        <f>IF(G2689="","",MAX(0,G2689-F2689))</f>
        <v/>
      </c>
      <c r="I2689" s="95" t="n"/>
      <c r="J2689" s="87">
        <f>IF(D2689="","",IFERROR(INDEX(Eng_PAR,MATCH(D2689,Eng_Label,0)),""))</f>
        <v/>
      </c>
      <c r="K2689" s="97">
        <f>IF(OR(F2689="",J2689=""),"",F2689-J2689)</f>
        <v/>
      </c>
      <c r="L2689" s="86">
        <f>IF(OR(F2689="",J2689="",N(J2689)=0),"",IF(F2689/J2689&lt;=cfg_Crit,"CRITICAL",IF(F2689/J2689&lt;=cfg_Low,"LOW","OK")))</f>
        <v/>
      </c>
      <c r="M2689" s="98">
        <f>IF(B2689="","",DATE(YEAR(B2689),MONTH(B2689),1))</f>
        <v/>
      </c>
      <c r="N2689" s="86">
        <f>IF(OR(B2689="",D2689=""),"","CNT-"&amp;TEXT(ROW()-5,"00000"))</f>
        <v/>
      </c>
      <c r="O2689" s="86">
        <f>IF(P2689="","",D2689&amp;"|"&amp;P2689)</f>
        <v/>
      </c>
      <c r="P2689" s="86">
        <f>IF(OR(D2689="",F2689=""),"",COUNTIFS($D$6:D2689,D2689,$F$6:F2689,"&lt;&gt;"))</f>
        <v/>
      </c>
    </row>
    <row r="2690" ht="20" customHeight="1">
      <c r="B2690" s="93" t="n"/>
      <c r="C2690" s="94">
        <f>IF(B2690="","",WEEKNUM(B2690,21))</f>
        <v/>
      </c>
      <c r="D2690" s="95" t="n"/>
      <c r="E2690" s="86">
        <f>IF(D2690="","",IFERROR(INDEX(Eng_Item,MATCH(D2690,Eng_Label,0)),"not in list"))</f>
        <v/>
      </c>
      <c r="F2690" s="96" t="n"/>
      <c r="G2690" s="87">
        <f>IF(OR(P2690="",N(P2690)&lt;=1),"",INDEX($F$6:$F$3005,MATCH(D2690&amp;"|"&amp;(P2690-1),$O$6:$O$3005,0)))</f>
        <v/>
      </c>
      <c r="H2690" s="87">
        <f>IF(G2690="","",MAX(0,G2690-F2690))</f>
        <v/>
      </c>
      <c r="I2690" s="95" t="n"/>
      <c r="J2690" s="87">
        <f>IF(D2690="","",IFERROR(INDEX(Eng_PAR,MATCH(D2690,Eng_Label,0)),""))</f>
        <v/>
      </c>
      <c r="K2690" s="97">
        <f>IF(OR(F2690="",J2690=""),"",F2690-J2690)</f>
        <v/>
      </c>
      <c r="L2690" s="86">
        <f>IF(OR(F2690="",J2690="",N(J2690)=0),"",IF(F2690/J2690&lt;=cfg_Crit,"CRITICAL",IF(F2690/J2690&lt;=cfg_Low,"LOW","OK")))</f>
        <v/>
      </c>
      <c r="M2690" s="98">
        <f>IF(B2690="","",DATE(YEAR(B2690),MONTH(B2690),1))</f>
        <v/>
      </c>
      <c r="N2690" s="86">
        <f>IF(OR(B2690="",D2690=""),"","CNT-"&amp;TEXT(ROW()-5,"00000"))</f>
        <v/>
      </c>
      <c r="O2690" s="86">
        <f>IF(P2690="","",D2690&amp;"|"&amp;P2690)</f>
        <v/>
      </c>
      <c r="P2690" s="86">
        <f>IF(OR(D2690="",F2690=""),"",COUNTIFS($D$6:D2690,D2690,$F$6:F2690,"&lt;&gt;"))</f>
        <v/>
      </c>
    </row>
    <row r="2691" ht="20" customHeight="1">
      <c r="B2691" s="93" t="n"/>
      <c r="C2691" s="94">
        <f>IF(B2691="","",WEEKNUM(B2691,21))</f>
        <v/>
      </c>
      <c r="D2691" s="95" t="n"/>
      <c r="E2691" s="86">
        <f>IF(D2691="","",IFERROR(INDEX(Eng_Item,MATCH(D2691,Eng_Label,0)),"not in list"))</f>
        <v/>
      </c>
      <c r="F2691" s="96" t="n"/>
      <c r="G2691" s="87">
        <f>IF(OR(P2691="",N(P2691)&lt;=1),"",INDEX($F$6:$F$3005,MATCH(D2691&amp;"|"&amp;(P2691-1),$O$6:$O$3005,0)))</f>
        <v/>
      </c>
      <c r="H2691" s="87">
        <f>IF(G2691="","",MAX(0,G2691-F2691))</f>
        <v/>
      </c>
      <c r="I2691" s="95" t="n"/>
      <c r="J2691" s="87">
        <f>IF(D2691="","",IFERROR(INDEX(Eng_PAR,MATCH(D2691,Eng_Label,0)),""))</f>
        <v/>
      </c>
      <c r="K2691" s="97">
        <f>IF(OR(F2691="",J2691=""),"",F2691-J2691)</f>
        <v/>
      </c>
      <c r="L2691" s="86">
        <f>IF(OR(F2691="",J2691="",N(J2691)=0),"",IF(F2691/J2691&lt;=cfg_Crit,"CRITICAL",IF(F2691/J2691&lt;=cfg_Low,"LOW","OK")))</f>
        <v/>
      </c>
      <c r="M2691" s="98">
        <f>IF(B2691="","",DATE(YEAR(B2691),MONTH(B2691),1))</f>
        <v/>
      </c>
      <c r="N2691" s="86">
        <f>IF(OR(B2691="",D2691=""),"","CNT-"&amp;TEXT(ROW()-5,"00000"))</f>
        <v/>
      </c>
      <c r="O2691" s="86">
        <f>IF(P2691="","",D2691&amp;"|"&amp;P2691)</f>
        <v/>
      </c>
      <c r="P2691" s="86">
        <f>IF(OR(D2691="",F2691=""),"",COUNTIFS($D$6:D2691,D2691,$F$6:F2691,"&lt;&gt;"))</f>
        <v/>
      </c>
    </row>
    <row r="2692" ht="20" customHeight="1">
      <c r="B2692" s="93" t="n"/>
      <c r="C2692" s="94">
        <f>IF(B2692="","",WEEKNUM(B2692,21))</f>
        <v/>
      </c>
      <c r="D2692" s="95" t="n"/>
      <c r="E2692" s="86">
        <f>IF(D2692="","",IFERROR(INDEX(Eng_Item,MATCH(D2692,Eng_Label,0)),"not in list"))</f>
        <v/>
      </c>
      <c r="F2692" s="96" t="n"/>
      <c r="G2692" s="87">
        <f>IF(OR(P2692="",N(P2692)&lt;=1),"",INDEX($F$6:$F$3005,MATCH(D2692&amp;"|"&amp;(P2692-1),$O$6:$O$3005,0)))</f>
        <v/>
      </c>
      <c r="H2692" s="87">
        <f>IF(G2692="","",MAX(0,G2692-F2692))</f>
        <v/>
      </c>
      <c r="I2692" s="95" t="n"/>
      <c r="J2692" s="87">
        <f>IF(D2692="","",IFERROR(INDEX(Eng_PAR,MATCH(D2692,Eng_Label,0)),""))</f>
        <v/>
      </c>
      <c r="K2692" s="97">
        <f>IF(OR(F2692="",J2692=""),"",F2692-J2692)</f>
        <v/>
      </c>
      <c r="L2692" s="86">
        <f>IF(OR(F2692="",J2692="",N(J2692)=0),"",IF(F2692/J2692&lt;=cfg_Crit,"CRITICAL",IF(F2692/J2692&lt;=cfg_Low,"LOW","OK")))</f>
        <v/>
      </c>
      <c r="M2692" s="98">
        <f>IF(B2692="","",DATE(YEAR(B2692),MONTH(B2692),1))</f>
        <v/>
      </c>
      <c r="N2692" s="86">
        <f>IF(OR(B2692="",D2692=""),"","CNT-"&amp;TEXT(ROW()-5,"00000"))</f>
        <v/>
      </c>
      <c r="O2692" s="86">
        <f>IF(P2692="","",D2692&amp;"|"&amp;P2692)</f>
        <v/>
      </c>
      <c r="P2692" s="86">
        <f>IF(OR(D2692="",F2692=""),"",COUNTIFS($D$6:D2692,D2692,$F$6:F2692,"&lt;&gt;"))</f>
        <v/>
      </c>
    </row>
    <row r="2693" ht="20" customHeight="1">
      <c r="B2693" s="93" t="n"/>
      <c r="C2693" s="94">
        <f>IF(B2693="","",WEEKNUM(B2693,21))</f>
        <v/>
      </c>
      <c r="D2693" s="95" t="n"/>
      <c r="E2693" s="86">
        <f>IF(D2693="","",IFERROR(INDEX(Eng_Item,MATCH(D2693,Eng_Label,0)),"not in list"))</f>
        <v/>
      </c>
      <c r="F2693" s="96" t="n"/>
      <c r="G2693" s="87">
        <f>IF(OR(P2693="",N(P2693)&lt;=1),"",INDEX($F$6:$F$3005,MATCH(D2693&amp;"|"&amp;(P2693-1),$O$6:$O$3005,0)))</f>
        <v/>
      </c>
      <c r="H2693" s="87">
        <f>IF(G2693="","",MAX(0,G2693-F2693))</f>
        <v/>
      </c>
      <c r="I2693" s="95" t="n"/>
      <c r="J2693" s="87">
        <f>IF(D2693="","",IFERROR(INDEX(Eng_PAR,MATCH(D2693,Eng_Label,0)),""))</f>
        <v/>
      </c>
      <c r="K2693" s="97">
        <f>IF(OR(F2693="",J2693=""),"",F2693-J2693)</f>
        <v/>
      </c>
      <c r="L2693" s="86">
        <f>IF(OR(F2693="",J2693="",N(J2693)=0),"",IF(F2693/J2693&lt;=cfg_Crit,"CRITICAL",IF(F2693/J2693&lt;=cfg_Low,"LOW","OK")))</f>
        <v/>
      </c>
      <c r="M2693" s="98">
        <f>IF(B2693="","",DATE(YEAR(B2693),MONTH(B2693),1))</f>
        <v/>
      </c>
      <c r="N2693" s="86">
        <f>IF(OR(B2693="",D2693=""),"","CNT-"&amp;TEXT(ROW()-5,"00000"))</f>
        <v/>
      </c>
      <c r="O2693" s="86">
        <f>IF(P2693="","",D2693&amp;"|"&amp;P2693)</f>
        <v/>
      </c>
      <c r="P2693" s="86">
        <f>IF(OR(D2693="",F2693=""),"",COUNTIFS($D$6:D2693,D2693,$F$6:F2693,"&lt;&gt;"))</f>
        <v/>
      </c>
    </row>
    <row r="2694" ht="20" customHeight="1">
      <c r="B2694" s="93" t="n"/>
      <c r="C2694" s="94">
        <f>IF(B2694="","",WEEKNUM(B2694,21))</f>
        <v/>
      </c>
      <c r="D2694" s="95" t="n"/>
      <c r="E2694" s="86">
        <f>IF(D2694="","",IFERROR(INDEX(Eng_Item,MATCH(D2694,Eng_Label,0)),"not in list"))</f>
        <v/>
      </c>
      <c r="F2694" s="96" t="n"/>
      <c r="G2694" s="87">
        <f>IF(OR(P2694="",N(P2694)&lt;=1),"",INDEX($F$6:$F$3005,MATCH(D2694&amp;"|"&amp;(P2694-1),$O$6:$O$3005,0)))</f>
        <v/>
      </c>
      <c r="H2694" s="87">
        <f>IF(G2694="","",MAX(0,G2694-F2694))</f>
        <v/>
      </c>
      <c r="I2694" s="95" t="n"/>
      <c r="J2694" s="87">
        <f>IF(D2694="","",IFERROR(INDEX(Eng_PAR,MATCH(D2694,Eng_Label,0)),""))</f>
        <v/>
      </c>
      <c r="K2694" s="97">
        <f>IF(OR(F2694="",J2694=""),"",F2694-J2694)</f>
        <v/>
      </c>
      <c r="L2694" s="86">
        <f>IF(OR(F2694="",J2694="",N(J2694)=0),"",IF(F2694/J2694&lt;=cfg_Crit,"CRITICAL",IF(F2694/J2694&lt;=cfg_Low,"LOW","OK")))</f>
        <v/>
      </c>
      <c r="M2694" s="98">
        <f>IF(B2694="","",DATE(YEAR(B2694),MONTH(B2694),1))</f>
        <v/>
      </c>
      <c r="N2694" s="86">
        <f>IF(OR(B2694="",D2694=""),"","CNT-"&amp;TEXT(ROW()-5,"00000"))</f>
        <v/>
      </c>
      <c r="O2694" s="86">
        <f>IF(P2694="","",D2694&amp;"|"&amp;P2694)</f>
        <v/>
      </c>
      <c r="P2694" s="86">
        <f>IF(OR(D2694="",F2694=""),"",COUNTIFS($D$6:D2694,D2694,$F$6:F2694,"&lt;&gt;"))</f>
        <v/>
      </c>
    </row>
    <row r="2695" ht="20" customHeight="1">
      <c r="B2695" s="93" t="n"/>
      <c r="C2695" s="94">
        <f>IF(B2695="","",WEEKNUM(B2695,21))</f>
        <v/>
      </c>
      <c r="D2695" s="95" t="n"/>
      <c r="E2695" s="86">
        <f>IF(D2695="","",IFERROR(INDEX(Eng_Item,MATCH(D2695,Eng_Label,0)),"not in list"))</f>
        <v/>
      </c>
      <c r="F2695" s="96" t="n"/>
      <c r="G2695" s="87">
        <f>IF(OR(P2695="",N(P2695)&lt;=1),"",INDEX($F$6:$F$3005,MATCH(D2695&amp;"|"&amp;(P2695-1),$O$6:$O$3005,0)))</f>
        <v/>
      </c>
      <c r="H2695" s="87">
        <f>IF(G2695="","",MAX(0,G2695-F2695))</f>
        <v/>
      </c>
      <c r="I2695" s="95" t="n"/>
      <c r="J2695" s="87">
        <f>IF(D2695="","",IFERROR(INDEX(Eng_PAR,MATCH(D2695,Eng_Label,0)),""))</f>
        <v/>
      </c>
      <c r="K2695" s="97">
        <f>IF(OR(F2695="",J2695=""),"",F2695-J2695)</f>
        <v/>
      </c>
      <c r="L2695" s="86">
        <f>IF(OR(F2695="",J2695="",N(J2695)=0),"",IF(F2695/J2695&lt;=cfg_Crit,"CRITICAL",IF(F2695/J2695&lt;=cfg_Low,"LOW","OK")))</f>
        <v/>
      </c>
      <c r="M2695" s="98">
        <f>IF(B2695="","",DATE(YEAR(B2695),MONTH(B2695),1))</f>
        <v/>
      </c>
      <c r="N2695" s="86">
        <f>IF(OR(B2695="",D2695=""),"","CNT-"&amp;TEXT(ROW()-5,"00000"))</f>
        <v/>
      </c>
      <c r="O2695" s="86">
        <f>IF(P2695="","",D2695&amp;"|"&amp;P2695)</f>
        <v/>
      </c>
      <c r="P2695" s="86">
        <f>IF(OR(D2695="",F2695=""),"",COUNTIFS($D$6:D2695,D2695,$F$6:F2695,"&lt;&gt;"))</f>
        <v/>
      </c>
    </row>
    <row r="2696" ht="20" customHeight="1">
      <c r="B2696" s="93" t="n"/>
      <c r="C2696" s="94">
        <f>IF(B2696="","",WEEKNUM(B2696,21))</f>
        <v/>
      </c>
      <c r="D2696" s="95" t="n"/>
      <c r="E2696" s="86">
        <f>IF(D2696="","",IFERROR(INDEX(Eng_Item,MATCH(D2696,Eng_Label,0)),"not in list"))</f>
        <v/>
      </c>
      <c r="F2696" s="96" t="n"/>
      <c r="G2696" s="87">
        <f>IF(OR(P2696="",N(P2696)&lt;=1),"",INDEX($F$6:$F$3005,MATCH(D2696&amp;"|"&amp;(P2696-1),$O$6:$O$3005,0)))</f>
        <v/>
      </c>
      <c r="H2696" s="87">
        <f>IF(G2696="","",MAX(0,G2696-F2696))</f>
        <v/>
      </c>
      <c r="I2696" s="95" t="n"/>
      <c r="J2696" s="87">
        <f>IF(D2696="","",IFERROR(INDEX(Eng_PAR,MATCH(D2696,Eng_Label,0)),""))</f>
        <v/>
      </c>
      <c r="K2696" s="97">
        <f>IF(OR(F2696="",J2696=""),"",F2696-J2696)</f>
        <v/>
      </c>
      <c r="L2696" s="86">
        <f>IF(OR(F2696="",J2696="",N(J2696)=0),"",IF(F2696/J2696&lt;=cfg_Crit,"CRITICAL",IF(F2696/J2696&lt;=cfg_Low,"LOW","OK")))</f>
        <v/>
      </c>
      <c r="M2696" s="98">
        <f>IF(B2696="","",DATE(YEAR(B2696),MONTH(B2696),1))</f>
        <v/>
      </c>
      <c r="N2696" s="86">
        <f>IF(OR(B2696="",D2696=""),"","CNT-"&amp;TEXT(ROW()-5,"00000"))</f>
        <v/>
      </c>
      <c r="O2696" s="86">
        <f>IF(P2696="","",D2696&amp;"|"&amp;P2696)</f>
        <v/>
      </c>
      <c r="P2696" s="86">
        <f>IF(OR(D2696="",F2696=""),"",COUNTIFS($D$6:D2696,D2696,$F$6:F2696,"&lt;&gt;"))</f>
        <v/>
      </c>
    </row>
    <row r="2697" ht="20" customHeight="1">
      <c r="B2697" s="93" t="n"/>
      <c r="C2697" s="94">
        <f>IF(B2697="","",WEEKNUM(B2697,21))</f>
        <v/>
      </c>
      <c r="D2697" s="95" t="n"/>
      <c r="E2697" s="86">
        <f>IF(D2697="","",IFERROR(INDEX(Eng_Item,MATCH(D2697,Eng_Label,0)),"not in list"))</f>
        <v/>
      </c>
      <c r="F2697" s="96" t="n"/>
      <c r="G2697" s="87">
        <f>IF(OR(P2697="",N(P2697)&lt;=1),"",INDEX($F$6:$F$3005,MATCH(D2697&amp;"|"&amp;(P2697-1),$O$6:$O$3005,0)))</f>
        <v/>
      </c>
      <c r="H2697" s="87">
        <f>IF(G2697="","",MAX(0,G2697-F2697))</f>
        <v/>
      </c>
      <c r="I2697" s="95" t="n"/>
      <c r="J2697" s="87">
        <f>IF(D2697="","",IFERROR(INDEX(Eng_PAR,MATCH(D2697,Eng_Label,0)),""))</f>
        <v/>
      </c>
      <c r="K2697" s="97">
        <f>IF(OR(F2697="",J2697=""),"",F2697-J2697)</f>
        <v/>
      </c>
      <c r="L2697" s="86">
        <f>IF(OR(F2697="",J2697="",N(J2697)=0),"",IF(F2697/J2697&lt;=cfg_Crit,"CRITICAL",IF(F2697/J2697&lt;=cfg_Low,"LOW","OK")))</f>
        <v/>
      </c>
      <c r="M2697" s="98">
        <f>IF(B2697="","",DATE(YEAR(B2697),MONTH(B2697),1))</f>
        <v/>
      </c>
      <c r="N2697" s="86">
        <f>IF(OR(B2697="",D2697=""),"","CNT-"&amp;TEXT(ROW()-5,"00000"))</f>
        <v/>
      </c>
      <c r="O2697" s="86">
        <f>IF(P2697="","",D2697&amp;"|"&amp;P2697)</f>
        <v/>
      </c>
      <c r="P2697" s="86">
        <f>IF(OR(D2697="",F2697=""),"",COUNTIFS($D$6:D2697,D2697,$F$6:F2697,"&lt;&gt;"))</f>
        <v/>
      </c>
    </row>
    <row r="2698" ht="20" customHeight="1">
      <c r="B2698" s="93" t="n"/>
      <c r="C2698" s="94">
        <f>IF(B2698="","",WEEKNUM(B2698,21))</f>
        <v/>
      </c>
      <c r="D2698" s="95" t="n"/>
      <c r="E2698" s="86">
        <f>IF(D2698="","",IFERROR(INDEX(Eng_Item,MATCH(D2698,Eng_Label,0)),"not in list"))</f>
        <v/>
      </c>
      <c r="F2698" s="96" t="n"/>
      <c r="G2698" s="87">
        <f>IF(OR(P2698="",N(P2698)&lt;=1),"",INDEX($F$6:$F$3005,MATCH(D2698&amp;"|"&amp;(P2698-1),$O$6:$O$3005,0)))</f>
        <v/>
      </c>
      <c r="H2698" s="87">
        <f>IF(G2698="","",MAX(0,G2698-F2698))</f>
        <v/>
      </c>
      <c r="I2698" s="95" t="n"/>
      <c r="J2698" s="87">
        <f>IF(D2698="","",IFERROR(INDEX(Eng_PAR,MATCH(D2698,Eng_Label,0)),""))</f>
        <v/>
      </c>
      <c r="K2698" s="97">
        <f>IF(OR(F2698="",J2698=""),"",F2698-J2698)</f>
        <v/>
      </c>
      <c r="L2698" s="86">
        <f>IF(OR(F2698="",J2698="",N(J2698)=0),"",IF(F2698/J2698&lt;=cfg_Crit,"CRITICAL",IF(F2698/J2698&lt;=cfg_Low,"LOW","OK")))</f>
        <v/>
      </c>
      <c r="M2698" s="98">
        <f>IF(B2698="","",DATE(YEAR(B2698),MONTH(B2698),1))</f>
        <v/>
      </c>
      <c r="N2698" s="86">
        <f>IF(OR(B2698="",D2698=""),"","CNT-"&amp;TEXT(ROW()-5,"00000"))</f>
        <v/>
      </c>
      <c r="O2698" s="86">
        <f>IF(P2698="","",D2698&amp;"|"&amp;P2698)</f>
        <v/>
      </c>
      <c r="P2698" s="86">
        <f>IF(OR(D2698="",F2698=""),"",COUNTIFS($D$6:D2698,D2698,$F$6:F2698,"&lt;&gt;"))</f>
        <v/>
      </c>
    </row>
    <row r="2699" ht="20" customHeight="1">
      <c r="B2699" s="93" t="n"/>
      <c r="C2699" s="94">
        <f>IF(B2699="","",WEEKNUM(B2699,21))</f>
        <v/>
      </c>
      <c r="D2699" s="95" t="n"/>
      <c r="E2699" s="86">
        <f>IF(D2699="","",IFERROR(INDEX(Eng_Item,MATCH(D2699,Eng_Label,0)),"not in list"))</f>
        <v/>
      </c>
      <c r="F2699" s="96" t="n"/>
      <c r="G2699" s="87">
        <f>IF(OR(P2699="",N(P2699)&lt;=1),"",INDEX($F$6:$F$3005,MATCH(D2699&amp;"|"&amp;(P2699-1),$O$6:$O$3005,0)))</f>
        <v/>
      </c>
      <c r="H2699" s="87">
        <f>IF(G2699="","",MAX(0,G2699-F2699))</f>
        <v/>
      </c>
      <c r="I2699" s="95" t="n"/>
      <c r="J2699" s="87">
        <f>IF(D2699="","",IFERROR(INDEX(Eng_PAR,MATCH(D2699,Eng_Label,0)),""))</f>
        <v/>
      </c>
      <c r="K2699" s="97">
        <f>IF(OR(F2699="",J2699=""),"",F2699-J2699)</f>
        <v/>
      </c>
      <c r="L2699" s="86">
        <f>IF(OR(F2699="",J2699="",N(J2699)=0),"",IF(F2699/J2699&lt;=cfg_Crit,"CRITICAL",IF(F2699/J2699&lt;=cfg_Low,"LOW","OK")))</f>
        <v/>
      </c>
      <c r="M2699" s="98">
        <f>IF(B2699="","",DATE(YEAR(B2699),MONTH(B2699),1))</f>
        <v/>
      </c>
      <c r="N2699" s="86">
        <f>IF(OR(B2699="",D2699=""),"","CNT-"&amp;TEXT(ROW()-5,"00000"))</f>
        <v/>
      </c>
      <c r="O2699" s="86">
        <f>IF(P2699="","",D2699&amp;"|"&amp;P2699)</f>
        <v/>
      </c>
      <c r="P2699" s="86">
        <f>IF(OR(D2699="",F2699=""),"",COUNTIFS($D$6:D2699,D2699,$F$6:F2699,"&lt;&gt;"))</f>
        <v/>
      </c>
    </row>
    <row r="2700" ht="20" customHeight="1">
      <c r="B2700" s="93" t="n"/>
      <c r="C2700" s="94">
        <f>IF(B2700="","",WEEKNUM(B2700,21))</f>
        <v/>
      </c>
      <c r="D2700" s="95" t="n"/>
      <c r="E2700" s="86">
        <f>IF(D2700="","",IFERROR(INDEX(Eng_Item,MATCH(D2700,Eng_Label,0)),"not in list"))</f>
        <v/>
      </c>
      <c r="F2700" s="96" t="n"/>
      <c r="G2700" s="87">
        <f>IF(OR(P2700="",N(P2700)&lt;=1),"",INDEX($F$6:$F$3005,MATCH(D2700&amp;"|"&amp;(P2700-1),$O$6:$O$3005,0)))</f>
        <v/>
      </c>
      <c r="H2700" s="87">
        <f>IF(G2700="","",MAX(0,G2700-F2700))</f>
        <v/>
      </c>
      <c r="I2700" s="95" t="n"/>
      <c r="J2700" s="87">
        <f>IF(D2700="","",IFERROR(INDEX(Eng_PAR,MATCH(D2700,Eng_Label,0)),""))</f>
        <v/>
      </c>
      <c r="K2700" s="97">
        <f>IF(OR(F2700="",J2700=""),"",F2700-J2700)</f>
        <v/>
      </c>
      <c r="L2700" s="86">
        <f>IF(OR(F2700="",J2700="",N(J2700)=0),"",IF(F2700/J2700&lt;=cfg_Crit,"CRITICAL",IF(F2700/J2700&lt;=cfg_Low,"LOW","OK")))</f>
        <v/>
      </c>
      <c r="M2700" s="98">
        <f>IF(B2700="","",DATE(YEAR(B2700),MONTH(B2700),1))</f>
        <v/>
      </c>
      <c r="N2700" s="86">
        <f>IF(OR(B2700="",D2700=""),"","CNT-"&amp;TEXT(ROW()-5,"00000"))</f>
        <v/>
      </c>
      <c r="O2700" s="86">
        <f>IF(P2700="","",D2700&amp;"|"&amp;P2700)</f>
        <v/>
      </c>
      <c r="P2700" s="86">
        <f>IF(OR(D2700="",F2700=""),"",COUNTIFS($D$6:D2700,D2700,$F$6:F2700,"&lt;&gt;"))</f>
        <v/>
      </c>
    </row>
    <row r="2701" ht="20" customHeight="1">
      <c r="B2701" s="93" t="n"/>
      <c r="C2701" s="94">
        <f>IF(B2701="","",WEEKNUM(B2701,21))</f>
        <v/>
      </c>
      <c r="D2701" s="95" t="n"/>
      <c r="E2701" s="86">
        <f>IF(D2701="","",IFERROR(INDEX(Eng_Item,MATCH(D2701,Eng_Label,0)),"not in list"))</f>
        <v/>
      </c>
      <c r="F2701" s="96" t="n"/>
      <c r="G2701" s="87">
        <f>IF(OR(P2701="",N(P2701)&lt;=1),"",INDEX($F$6:$F$3005,MATCH(D2701&amp;"|"&amp;(P2701-1),$O$6:$O$3005,0)))</f>
        <v/>
      </c>
      <c r="H2701" s="87">
        <f>IF(G2701="","",MAX(0,G2701-F2701))</f>
        <v/>
      </c>
      <c r="I2701" s="95" t="n"/>
      <c r="J2701" s="87">
        <f>IF(D2701="","",IFERROR(INDEX(Eng_PAR,MATCH(D2701,Eng_Label,0)),""))</f>
        <v/>
      </c>
      <c r="K2701" s="97">
        <f>IF(OR(F2701="",J2701=""),"",F2701-J2701)</f>
        <v/>
      </c>
      <c r="L2701" s="86">
        <f>IF(OR(F2701="",J2701="",N(J2701)=0),"",IF(F2701/J2701&lt;=cfg_Crit,"CRITICAL",IF(F2701/J2701&lt;=cfg_Low,"LOW","OK")))</f>
        <v/>
      </c>
      <c r="M2701" s="98">
        <f>IF(B2701="","",DATE(YEAR(B2701),MONTH(B2701),1))</f>
        <v/>
      </c>
      <c r="N2701" s="86">
        <f>IF(OR(B2701="",D2701=""),"","CNT-"&amp;TEXT(ROW()-5,"00000"))</f>
        <v/>
      </c>
      <c r="O2701" s="86">
        <f>IF(P2701="","",D2701&amp;"|"&amp;P2701)</f>
        <v/>
      </c>
      <c r="P2701" s="86">
        <f>IF(OR(D2701="",F2701=""),"",COUNTIFS($D$6:D2701,D2701,$F$6:F2701,"&lt;&gt;"))</f>
        <v/>
      </c>
    </row>
    <row r="2702" ht="20" customHeight="1">
      <c r="B2702" s="93" t="n"/>
      <c r="C2702" s="94">
        <f>IF(B2702="","",WEEKNUM(B2702,21))</f>
        <v/>
      </c>
      <c r="D2702" s="95" t="n"/>
      <c r="E2702" s="86">
        <f>IF(D2702="","",IFERROR(INDEX(Eng_Item,MATCH(D2702,Eng_Label,0)),"not in list"))</f>
        <v/>
      </c>
      <c r="F2702" s="96" t="n"/>
      <c r="G2702" s="87">
        <f>IF(OR(P2702="",N(P2702)&lt;=1),"",INDEX($F$6:$F$3005,MATCH(D2702&amp;"|"&amp;(P2702-1),$O$6:$O$3005,0)))</f>
        <v/>
      </c>
      <c r="H2702" s="87">
        <f>IF(G2702="","",MAX(0,G2702-F2702))</f>
        <v/>
      </c>
      <c r="I2702" s="95" t="n"/>
      <c r="J2702" s="87">
        <f>IF(D2702="","",IFERROR(INDEX(Eng_PAR,MATCH(D2702,Eng_Label,0)),""))</f>
        <v/>
      </c>
      <c r="K2702" s="97">
        <f>IF(OR(F2702="",J2702=""),"",F2702-J2702)</f>
        <v/>
      </c>
      <c r="L2702" s="86">
        <f>IF(OR(F2702="",J2702="",N(J2702)=0),"",IF(F2702/J2702&lt;=cfg_Crit,"CRITICAL",IF(F2702/J2702&lt;=cfg_Low,"LOW","OK")))</f>
        <v/>
      </c>
      <c r="M2702" s="98">
        <f>IF(B2702="","",DATE(YEAR(B2702),MONTH(B2702),1))</f>
        <v/>
      </c>
      <c r="N2702" s="86">
        <f>IF(OR(B2702="",D2702=""),"","CNT-"&amp;TEXT(ROW()-5,"00000"))</f>
        <v/>
      </c>
      <c r="O2702" s="86">
        <f>IF(P2702="","",D2702&amp;"|"&amp;P2702)</f>
        <v/>
      </c>
      <c r="P2702" s="86">
        <f>IF(OR(D2702="",F2702=""),"",COUNTIFS($D$6:D2702,D2702,$F$6:F2702,"&lt;&gt;"))</f>
        <v/>
      </c>
    </row>
    <row r="2703" ht="20" customHeight="1">
      <c r="B2703" s="93" t="n"/>
      <c r="C2703" s="94">
        <f>IF(B2703="","",WEEKNUM(B2703,21))</f>
        <v/>
      </c>
      <c r="D2703" s="95" t="n"/>
      <c r="E2703" s="86">
        <f>IF(D2703="","",IFERROR(INDEX(Eng_Item,MATCH(D2703,Eng_Label,0)),"not in list"))</f>
        <v/>
      </c>
      <c r="F2703" s="96" t="n"/>
      <c r="G2703" s="87">
        <f>IF(OR(P2703="",N(P2703)&lt;=1),"",INDEX($F$6:$F$3005,MATCH(D2703&amp;"|"&amp;(P2703-1),$O$6:$O$3005,0)))</f>
        <v/>
      </c>
      <c r="H2703" s="87">
        <f>IF(G2703="","",MAX(0,G2703-F2703))</f>
        <v/>
      </c>
      <c r="I2703" s="95" t="n"/>
      <c r="J2703" s="87">
        <f>IF(D2703="","",IFERROR(INDEX(Eng_PAR,MATCH(D2703,Eng_Label,0)),""))</f>
        <v/>
      </c>
      <c r="K2703" s="97">
        <f>IF(OR(F2703="",J2703=""),"",F2703-J2703)</f>
        <v/>
      </c>
      <c r="L2703" s="86">
        <f>IF(OR(F2703="",J2703="",N(J2703)=0),"",IF(F2703/J2703&lt;=cfg_Crit,"CRITICAL",IF(F2703/J2703&lt;=cfg_Low,"LOW","OK")))</f>
        <v/>
      </c>
      <c r="M2703" s="98">
        <f>IF(B2703="","",DATE(YEAR(B2703),MONTH(B2703),1))</f>
        <v/>
      </c>
      <c r="N2703" s="86">
        <f>IF(OR(B2703="",D2703=""),"","CNT-"&amp;TEXT(ROW()-5,"00000"))</f>
        <v/>
      </c>
      <c r="O2703" s="86">
        <f>IF(P2703="","",D2703&amp;"|"&amp;P2703)</f>
        <v/>
      </c>
      <c r="P2703" s="86">
        <f>IF(OR(D2703="",F2703=""),"",COUNTIFS($D$6:D2703,D2703,$F$6:F2703,"&lt;&gt;"))</f>
        <v/>
      </c>
    </row>
    <row r="2704" ht="20" customHeight="1">
      <c r="B2704" s="93" t="n"/>
      <c r="C2704" s="94">
        <f>IF(B2704="","",WEEKNUM(B2704,21))</f>
        <v/>
      </c>
      <c r="D2704" s="95" t="n"/>
      <c r="E2704" s="86">
        <f>IF(D2704="","",IFERROR(INDEX(Eng_Item,MATCH(D2704,Eng_Label,0)),"not in list"))</f>
        <v/>
      </c>
      <c r="F2704" s="96" t="n"/>
      <c r="G2704" s="87">
        <f>IF(OR(P2704="",N(P2704)&lt;=1),"",INDEX($F$6:$F$3005,MATCH(D2704&amp;"|"&amp;(P2704-1),$O$6:$O$3005,0)))</f>
        <v/>
      </c>
      <c r="H2704" s="87">
        <f>IF(G2704="","",MAX(0,G2704-F2704))</f>
        <v/>
      </c>
      <c r="I2704" s="95" t="n"/>
      <c r="J2704" s="87">
        <f>IF(D2704="","",IFERROR(INDEX(Eng_PAR,MATCH(D2704,Eng_Label,0)),""))</f>
        <v/>
      </c>
      <c r="K2704" s="97">
        <f>IF(OR(F2704="",J2704=""),"",F2704-J2704)</f>
        <v/>
      </c>
      <c r="L2704" s="86">
        <f>IF(OR(F2704="",J2704="",N(J2704)=0),"",IF(F2704/J2704&lt;=cfg_Crit,"CRITICAL",IF(F2704/J2704&lt;=cfg_Low,"LOW","OK")))</f>
        <v/>
      </c>
      <c r="M2704" s="98">
        <f>IF(B2704="","",DATE(YEAR(B2704),MONTH(B2704),1))</f>
        <v/>
      </c>
      <c r="N2704" s="86">
        <f>IF(OR(B2704="",D2704=""),"","CNT-"&amp;TEXT(ROW()-5,"00000"))</f>
        <v/>
      </c>
      <c r="O2704" s="86">
        <f>IF(P2704="","",D2704&amp;"|"&amp;P2704)</f>
        <v/>
      </c>
      <c r="P2704" s="86">
        <f>IF(OR(D2704="",F2704=""),"",COUNTIFS($D$6:D2704,D2704,$F$6:F2704,"&lt;&gt;"))</f>
        <v/>
      </c>
    </row>
    <row r="2705" ht="20" customHeight="1">
      <c r="B2705" s="93" t="n"/>
      <c r="C2705" s="94">
        <f>IF(B2705="","",WEEKNUM(B2705,21))</f>
        <v/>
      </c>
      <c r="D2705" s="95" t="n"/>
      <c r="E2705" s="86">
        <f>IF(D2705="","",IFERROR(INDEX(Eng_Item,MATCH(D2705,Eng_Label,0)),"not in list"))</f>
        <v/>
      </c>
      <c r="F2705" s="96" t="n"/>
      <c r="G2705" s="87">
        <f>IF(OR(P2705="",N(P2705)&lt;=1),"",INDEX($F$6:$F$3005,MATCH(D2705&amp;"|"&amp;(P2705-1),$O$6:$O$3005,0)))</f>
        <v/>
      </c>
      <c r="H2705" s="87">
        <f>IF(G2705="","",MAX(0,G2705-F2705))</f>
        <v/>
      </c>
      <c r="I2705" s="95" t="n"/>
      <c r="J2705" s="87">
        <f>IF(D2705="","",IFERROR(INDEX(Eng_PAR,MATCH(D2705,Eng_Label,0)),""))</f>
        <v/>
      </c>
      <c r="K2705" s="97">
        <f>IF(OR(F2705="",J2705=""),"",F2705-J2705)</f>
        <v/>
      </c>
      <c r="L2705" s="86">
        <f>IF(OR(F2705="",J2705="",N(J2705)=0),"",IF(F2705/J2705&lt;=cfg_Crit,"CRITICAL",IF(F2705/J2705&lt;=cfg_Low,"LOW","OK")))</f>
        <v/>
      </c>
      <c r="M2705" s="98">
        <f>IF(B2705="","",DATE(YEAR(B2705),MONTH(B2705),1))</f>
        <v/>
      </c>
      <c r="N2705" s="86">
        <f>IF(OR(B2705="",D2705=""),"","CNT-"&amp;TEXT(ROW()-5,"00000"))</f>
        <v/>
      </c>
      <c r="O2705" s="86">
        <f>IF(P2705="","",D2705&amp;"|"&amp;P2705)</f>
        <v/>
      </c>
      <c r="P2705" s="86">
        <f>IF(OR(D2705="",F2705=""),"",COUNTIFS($D$6:D2705,D2705,$F$6:F2705,"&lt;&gt;"))</f>
        <v/>
      </c>
    </row>
    <row r="2706" ht="20" customHeight="1">
      <c r="B2706" s="93" t="n"/>
      <c r="C2706" s="94">
        <f>IF(B2706="","",WEEKNUM(B2706,21))</f>
        <v/>
      </c>
      <c r="D2706" s="95" t="n"/>
      <c r="E2706" s="86">
        <f>IF(D2706="","",IFERROR(INDEX(Eng_Item,MATCH(D2706,Eng_Label,0)),"not in list"))</f>
        <v/>
      </c>
      <c r="F2706" s="96" t="n"/>
      <c r="G2706" s="87">
        <f>IF(OR(P2706="",N(P2706)&lt;=1),"",INDEX($F$6:$F$3005,MATCH(D2706&amp;"|"&amp;(P2706-1),$O$6:$O$3005,0)))</f>
        <v/>
      </c>
      <c r="H2706" s="87">
        <f>IF(G2706="","",MAX(0,G2706-F2706))</f>
        <v/>
      </c>
      <c r="I2706" s="95" t="n"/>
      <c r="J2706" s="87">
        <f>IF(D2706="","",IFERROR(INDEX(Eng_PAR,MATCH(D2706,Eng_Label,0)),""))</f>
        <v/>
      </c>
      <c r="K2706" s="97">
        <f>IF(OR(F2706="",J2706=""),"",F2706-J2706)</f>
        <v/>
      </c>
      <c r="L2706" s="86">
        <f>IF(OR(F2706="",J2706="",N(J2706)=0),"",IF(F2706/J2706&lt;=cfg_Crit,"CRITICAL",IF(F2706/J2706&lt;=cfg_Low,"LOW","OK")))</f>
        <v/>
      </c>
      <c r="M2706" s="98">
        <f>IF(B2706="","",DATE(YEAR(B2706),MONTH(B2706),1))</f>
        <v/>
      </c>
      <c r="N2706" s="86">
        <f>IF(OR(B2706="",D2706=""),"","CNT-"&amp;TEXT(ROW()-5,"00000"))</f>
        <v/>
      </c>
      <c r="O2706" s="86">
        <f>IF(P2706="","",D2706&amp;"|"&amp;P2706)</f>
        <v/>
      </c>
      <c r="P2706" s="86">
        <f>IF(OR(D2706="",F2706=""),"",COUNTIFS($D$6:D2706,D2706,$F$6:F2706,"&lt;&gt;"))</f>
        <v/>
      </c>
    </row>
    <row r="2707" ht="20" customHeight="1">
      <c r="B2707" s="93" t="n"/>
      <c r="C2707" s="94">
        <f>IF(B2707="","",WEEKNUM(B2707,21))</f>
        <v/>
      </c>
      <c r="D2707" s="95" t="n"/>
      <c r="E2707" s="86">
        <f>IF(D2707="","",IFERROR(INDEX(Eng_Item,MATCH(D2707,Eng_Label,0)),"not in list"))</f>
        <v/>
      </c>
      <c r="F2707" s="96" t="n"/>
      <c r="G2707" s="87">
        <f>IF(OR(P2707="",N(P2707)&lt;=1),"",INDEX($F$6:$F$3005,MATCH(D2707&amp;"|"&amp;(P2707-1),$O$6:$O$3005,0)))</f>
        <v/>
      </c>
      <c r="H2707" s="87">
        <f>IF(G2707="","",MAX(0,G2707-F2707))</f>
        <v/>
      </c>
      <c r="I2707" s="95" t="n"/>
      <c r="J2707" s="87">
        <f>IF(D2707="","",IFERROR(INDEX(Eng_PAR,MATCH(D2707,Eng_Label,0)),""))</f>
        <v/>
      </c>
      <c r="K2707" s="97">
        <f>IF(OR(F2707="",J2707=""),"",F2707-J2707)</f>
        <v/>
      </c>
      <c r="L2707" s="86">
        <f>IF(OR(F2707="",J2707="",N(J2707)=0),"",IF(F2707/J2707&lt;=cfg_Crit,"CRITICAL",IF(F2707/J2707&lt;=cfg_Low,"LOW","OK")))</f>
        <v/>
      </c>
      <c r="M2707" s="98">
        <f>IF(B2707="","",DATE(YEAR(B2707),MONTH(B2707),1))</f>
        <v/>
      </c>
      <c r="N2707" s="86">
        <f>IF(OR(B2707="",D2707=""),"","CNT-"&amp;TEXT(ROW()-5,"00000"))</f>
        <v/>
      </c>
      <c r="O2707" s="86">
        <f>IF(P2707="","",D2707&amp;"|"&amp;P2707)</f>
        <v/>
      </c>
      <c r="P2707" s="86">
        <f>IF(OR(D2707="",F2707=""),"",COUNTIFS($D$6:D2707,D2707,$F$6:F2707,"&lt;&gt;"))</f>
        <v/>
      </c>
    </row>
    <row r="2708" ht="20" customHeight="1">
      <c r="B2708" s="93" t="n"/>
      <c r="C2708" s="94">
        <f>IF(B2708="","",WEEKNUM(B2708,21))</f>
        <v/>
      </c>
      <c r="D2708" s="95" t="n"/>
      <c r="E2708" s="86">
        <f>IF(D2708="","",IFERROR(INDEX(Eng_Item,MATCH(D2708,Eng_Label,0)),"not in list"))</f>
        <v/>
      </c>
      <c r="F2708" s="96" t="n"/>
      <c r="G2708" s="87">
        <f>IF(OR(P2708="",N(P2708)&lt;=1),"",INDEX($F$6:$F$3005,MATCH(D2708&amp;"|"&amp;(P2708-1),$O$6:$O$3005,0)))</f>
        <v/>
      </c>
      <c r="H2708" s="87">
        <f>IF(G2708="","",MAX(0,G2708-F2708))</f>
        <v/>
      </c>
      <c r="I2708" s="95" t="n"/>
      <c r="J2708" s="87">
        <f>IF(D2708="","",IFERROR(INDEX(Eng_PAR,MATCH(D2708,Eng_Label,0)),""))</f>
        <v/>
      </c>
      <c r="K2708" s="97">
        <f>IF(OR(F2708="",J2708=""),"",F2708-J2708)</f>
        <v/>
      </c>
      <c r="L2708" s="86">
        <f>IF(OR(F2708="",J2708="",N(J2708)=0),"",IF(F2708/J2708&lt;=cfg_Crit,"CRITICAL",IF(F2708/J2708&lt;=cfg_Low,"LOW","OK")))</f>
        <v/>
      </c>
      <c r="M2708" s="98">
        <f>IF(B2708="","",DATE(YEAR(B2708),MONTH(B2708),1))</f>
        <v/>
      </c>
      <c r="N2708" s="86">
        <f>IF(OR(B2708="",D2708=""),"","CNT-"&amp;TEXT(ROW()-5,"00000"))</f>
        <v/>
      </c>
      <c r="O2708" s="86">
        <f>IF(P2708="","",D2708&amp;"|"&amp;P2708)</f>
        <v/>
      </c>
      <c r="P2708" s="86">
        <f>IF(OR(D2708="",F2708=""),"",COUNTIFS($D$6:D2708,D2708,$F$6:F2708,"&lt;&gt;"))</f>
        <v/>
      </c>
    </row>
    <row r="2709" ht="20" customHeight="1">
      <c r="B2709" s="93" t="n"/>
      <c r="C2709" s="94">
        <f>IF(B2709="","",WEEKNUM(B2709,21))</f>
        <v/>
      </c>
      <c r="D2709" s="95" t="n"/>
      <c r="E2709" s="86">
        <f>IF(D2709="","",IFERROR(INDEX(Eng_Item,MATCH(D2709,Eng_Label,0)),"not in list"))</f>
        <v/>
      </c>
      <c r="F2709" s="96" t="n"/>
      <c r="G2709" s="87">
        <f>IF(OR(P2709="",N(P2709)&lt;=1),"",INDEX($F$6:$F$3005,MATCH(D2709&amp;"|"&amp;(P2709-1),$O$6:$O$3005,0)))</f>
        <v/>
      </c>
      <c r="H2709" s="87">
        <f>IF(G2709="","",MAX(0,G2709-F2709))</f>
        <v/>
      </c>
      <c r="I2709" s="95" t="n"/>
      <c r="J2709" s="87">
        <f>IF(D2709="","",IFERROR(INDEX(Eng_PAR,MATCH(D2709,Eng_Label,0)),""))</f>
        <v/>
      </c>
      <c r="K2709" s="97">
        <f>IF(OR(F2709="",J2709=""),"",F2709-J2709)</f>
        <v/>
      </c>
      <c r="L2709" s="86">
        <f>IF(OR(F2709="",J2709="",N(J2709)=0),"",IF(F2709/J2709&lt;=cfg_Crit,"CRITICAL",IF(F2709/J2709&lt;=cfg_Low,"LOW","OK")))</f>
        <v/>
      </c>
      <c r="M2709" s="98">
        <f>IF(B2709="","",DATE(YEAR(B2709),MONTH(B2709),1))</f>
        <v/>
      </c>
      <c r="N2709" s="86">
        <f>IF(OR(B2709="",D2709=""),"","CNT-"&amp;TEXT(ROW()-5,"00000"))</f>
        <v/>
      </c>
      <c r="O2709" s="86">
        <f>IF(P2709="","",D2709&amp;"|"&amp;P2709)</f>
        <v/>
      </c>
      <c r="P2709" s="86">
        <f>IF(OR(D2709="",F2709=""),"",COUNTIFS($D$6:D2709,D2709,$F$6:F2709,"&lt;&gt;"))</f>
        <v/>
      </c>
    </row>
    <row r="2710" ht="20" customHeight="1">
      <c r="B2710" s="93" t="n"/>
      <c r="C2710" s="94">
        <f>IF(B2710="","",WEEKNUM(B2710,21))</f>
        <v/>
      </c>
      <c r="D2710" s="95" t="n"/>
      <c r="E2710" s="86">
        <f>IF(D2710="","",IFERROR(INDEX(Eng_Item,MATCH(D2710,Eng_Label,0)),"not in list"))</f>
        <v/>
      </c>
      <c r="F2710" s="96" t="n"/>
      <c r="G2710" s="87">
        <f>IF(OR(P2710="",N(P2710)&lt;=1),"",INDEX($F$6:$F$3005,MATCH(D2710&amp;"|"&amp;(P2710-1),$O$6:$O$3005,0)))</f>
        <v/>
      </c>
      <c r="H2710" s="87">
        <f>IF(G2710="","",MAX(0,G2710-F2710))</f>
        <v/>
      </c>
      <c r="I2710" s="95" t="n"/>
      <c r="J2710" s="87">
        <f>IF(D2710="","",IFERROR(INDEX(Eng_PAR,MATCH(D2710,Eng_Label,0)),""))</f>
        <v/>
      </c>
      <c r="K2710" s="97">
        <f>IF(OR(F2710="",J2710=""),"",F2710-J2710)</f>
        <v/>
      </c>
      <c r="L2710" s="86">
        <f>IF(OR(F2710="",J2710="",N(J2710)=0),"",IF(F2710/J2710&lt;=cfg_Crit,"CRITICAL",IF(F2710/J2710&lt;=cfg_Low,"LOW","OK")))</f>
        <v/>
      </c>
      <c r="M2710" s="98">
        <f>IF(B2710="","",DATE(YEAR(B2710),MONTH(B2710),1))</f>
        <v/>
      </c>
      <c r="N2710" s="86">
        <f>IF(OR(B2710="",D2710=""),"","CNT-"&amp;TEXT(ROW()-5,"00000"))</f>
        <v/>
      </c>
      <c r="O2710" s="86">
        <f>IF(P2710="","",D2710&amp;"|"&amp;P2710)</f>
        <v/>
      </c>
      <c r="P2710" s="86">
        <f>IF(OR(D2710="",F2710=""),"",COUNTIFS($D$6:D2710,D2710,$F$6:F2710,"&lt;&gt;"))</f>
        <v/>
      </c>
    </row>
    <row r="2711" ht="20" customHeight="1">
      <c r="B2711" s="93" t="n"/>
      <c r="C2711" s="94">
        <f>IF(B2711="","",WEEKNUM(B2711,21))</f>
        <v/>
      </c>
      <c r="D2711" s="95" t="n"/>
      <c r="E2711" s="86">
        <f>IF(D2711="","",IFERROR(INDEX(Eng_Item,MATCH(D2711,Eng_Label,0)),"not in list"))</f>
        <v/>
      </c>
      <c r="F2711" s="96" t="n"/>
      <c r="G2711" s="87">
        <f>IF(OR(P2711="",N(P2711)&lt;=1),"",INDEX($F$6:$F$3005,MATCH(D2711&amp;"|"&amp;(P2711-1),$O$6:$O$3005,0)))</f>
        <v/>
      </c>
      <c r="H2711" s="87">
        <f>IF(G2711="","",MAX(0,G2711-F2711))</f>
        <v/>
      </c>
      <c r="I2711" s="95" t="n"/>
      <c r="J2711" s="87">
        <f>IF(D2711="","",IFERROR(INDEX(Eng_PAR,MATCH(D2711,Eng_Label,0)),""))</f>
        <v/>
      </c>
      <c r="K2711" s="97">
        <f>IF(OR(F2711="",J2711=""),"",F2711-J2711)</f>
        <v/>
      </c>
      <c r="L2711" s="86">
        <f>IF(OR(F2711="",J2711="",N(J2711)=0),"",IF(F2711/J2711&lt;=cfg_Crit,"CRITICAL",IF(F2711/J2711&lt;=cfg_Low,"LOW","OK")))</f>
        <v/>
      </c>
      <c r="M2711" s="98">
        <f>IF(B2711="","",DATE(YEAR(B2711),MONTH(B2711),1))</f>
        <v/>
      </c>
      <c r="N2711" s="86">
        <f>IF(OR(B2711="",D2711=""),"","CNT-"&amp;TEXT(ROW()-5,"00000"))</f>
        <v/>
      </c>
      <c r="O2711" s="86">
        <f>IF(P2711="","",D2711&amp;"|"&amp;P2711)</f>
        <v/>
      </c>
      <c r="P2711" s="86">
        <f>IF(OR(D2711="",F2711=""),"",COUNTIFS($D$6:D2711,D2711,$F$6:F2711,"&lt;&gt;"))</f>
        <v/>
      </c>
    </row>
    <row r="2712" ht="20" customHeight="1">
      <c r="B2712" s="93" t="n"/>
      <c r="C2712" s="94">
        <f>IF(B2712="","",WEEKNUM(B2712,21))</f>
        <v/>
      </c>
      <c r="D2712" s="95" t="n"/>
      <c r="E2712" s="86">
        <f>IF(D2712="","",IFERROR(INDEX(Eng_Item,MATCH(D2712,Eng_Label,0)),"not in list"))</f>
        <v/>
      </c>
      <c r="F2712" s="96" t="n"/>
      <c r="G2712" s="87">
        <f>IF(OR(P2712="",N(P2712)&lt;=1),"",INDEX($F$6:$F$3005,MATCH(D2712&amp;"|"&amp;(P2712-1),$O$6:$O$3005,0)))</f>
        <v/>
      </c>
      <c r="H2712" s="87">
        <f>IF(G2712="","",MAX(0,G2712-F2712))</f>
        <v/>
      </c>
      <c r="I2712" s="95" t="n"/>
      <c r="J2712" s="87">
        <f>IF(D2712="","",IFERROR(INDEX(Eng_PAR,MATCH(D2712,Eng_Label,0)),""))</f>
        <v/>
      </c>
      <c r="K2712" s="97">
        <f>IF(OR(F2712="",J2712=""),"",F2712-J2712)</f>
        <v/>
      </c>
      <c r="L2712" s="86">
        <f>IF(OR(F2712="",J2712="",N(J2712)=0),"",IF(F2712/J2712&lt;=cfg_Crit,"CRITICAL",IF(F2712/J2712&lt;=cfg_Low,"LOW","OK")))</f>
        <v/>
      </c>
      <c r="M2712" s="98">
        <f>IF(B2712="","",DATE(YEAR(B2712),MONTH(B2712),1))</f>
        <v/>
      </c>
      <c r="N2712" s="86">
        <f>IF(OR(B2712="",D2712=""),"","CNT-"&amp;TEXT(ROW()-5,"00000"))</f>
        <v/>
      </c>
      <c r="O2712" s="86">
        <f>IF(P2712="","",D2712&amp;"|"&amp;P2712)</f>
        <v/>
      </c>
      <c r="P2712" s="86">
        <f>IF(OR(D2712="",F2712=""),"",COUNTIFS($D$6:D2712,D2712,$F$6:F2712,"&lt;&gt;"))</f>
        <v/>
      </c>
    </row>
    <row r="2713" ht="20" customHeight="1">
      <c r="B2713" s="93" t="n"/>
      <c r="C2713" s="94">
        <f>IF(B2713="","",WEEKNUM(B2713,21))</f>
        <v/>
      </c>
      <c r="D2713" s="95" t="n"/>
      <c r="E2713" s="86">
        <f>IF(D2713="","",IFERROR(INDEX(Eng_Item,MATCH(D2713,Eng_Label,0)),"not in list"))</f>
        <v/>
      </c>
      <c r="F2713" s="96" t="n"/>
      <c r="G2713" s="87">
        <f>IF(OR(P2713="",N(P2713)&lt;=1),"",INDEX($F$6:$F$3005,MATCH(D2713&amp;"|"&amp;(P2713-1),$O$6:$O$3005,0)))</f>
        <v/>
      </c>
      <c r="H2713" s="87">
        <f>IF(G2713="","",MAX(0,G2713-F2713))</f>
        <v/>
      </c>
      <c r="I2713" s="95" t="n"/>
      <c r="J2713" s="87">
        <f>IF(D2713="","",IFERROR(INDEX(Eng_PAR,MATCH(D2713,Eng_Label,0)),""))</f>
        <v/>
      </c>
      <c r="K2713" s="97">
        <f>IF(OR(F2713="",J2713=""),"",F2713-J2713)</f>
        <v/>
      </c>
      <c r="L2713" s="86">
        <f>IF(OR(F2713="",J2713="",N(J2713)=0),"",IF(F2713/J2713&lt;=cfg_Crit,"CRITICAL",IF(F2713/J2713&lt;=cfg_Low,"LOW","OK")))</f>
        <v/>
      </c>
      <c r="M2713" s="98">
        <f>IF(B2713="","",DATE(YEAR(B2713),MONTH(B2713),1))</f>
        <v/>
      </c>
      <c r="N2713" s="86">
        <f>IF(OR(B2713="",D2713=""),"","CNT-"&amp;TEXT(ROW()-5,"00000"))</f>
        <v/>
      </c>
      <c r="O2713" s="86">
        <f>IF(P2713="","",D2713&amp;"|"&amp;P2713)</f>
        <v/>
      </c>
      <c r="P2713" s="86">
        <f>IF(OR(D2713="",F2713=""),"",COUNTIFS($D$6:D2713,D2713,$F$6:F2713,"&lt;&gt;"))</f>
        <v/>
      </c>
    </row>
    <row r="2714" ht="20" customHeight="1">
      <c r="B2714" s="93" t="n"/>
      <c r="C2714" s="94">
        <f>IF(B2714="","",WEEKNUM(B2714,21))</f>
        <v/>
      </c>
      <c r="D2714" s="95" t="n"/>
      <c r="E2714" s="86">
        <f>IF(D2714="","",IFERROR(INDEX(Eng_Item,MATCH(D2714,Eng_Label,0)),"not in list"))</f>
        <v/>
      </c>
      <c r="F2714" s="96" t="n"/>
      <c r="G2714" s="87">
        <f>IF(OR(P2714="",N(P2714)&lt;=1),"",INDEX($F$6:$F$3005,MATCH(D2714&amp;"|"&amp;(P2714-1),$O$6:$O$3005,0)))</f>
        <v/>
      </c>
      <c r="H2714" s="87">
        <f>IF(G2714="","",MAX(0,G2714-F2714))</f>
        <v/>
      </c>
      <c r="I2714" s="95" t="n"/>
      <c r="J2714" s="87">
        <f>IF(D2714="","",IFERROR(INDEX(Eng_PAR,MATCH(D2714,Eng_Label,0)),""))</f>
        <v/>
      </c>
      <c r="K2714" s="97">
        <f>IF(OR(F2714="",J2714=""),"",F2714-J2714)</f>
        <v/>
      </c>
      <c r="L2714" s="86">
        <f>IF(OR(F2714="",J2714="",N(J2714)=0),"",IF(F2714/J2714&lt;=cfg_Crit,"CRITICAL",IF(F2714/J2714&lt;=cfg_Low,"LOW","OK")))</f>
        <v/>
      </c>
      <c r="M2714" s="98">
        <f>IF(B2714="","",DATE(YEAR(B2714),MONTH(B2714),1))</f>
        <v/>
      </c>
      <c r="N2714" s="86">
        <f>IF(OR(B2714="",D2714=""),"","CNT-"&amp;TEXT(ROW()-5,"00000"))</f>
        <v/>
      </c>
      <c r="O2714" s="86">
        <f>IF(P2714="","",D2714&amp;"|"&amp;P2714)</f>
        <v/>
      </c>
      <c r="P2714" s="86">
        <f>IF(OR(D2714="",F2714=""),"",COUNTIFS($D$6:D2714,D2714,$F$6:F2714,"&lt;&gt;"))</f>
        <v/>
      </c>
    </row>
    <row r="2715" ht="20" customHeight="1">
      <c r="B2715" s="93" t="n"/>
      <c r="C2715" s="94">
        <f>IF(B2715="","",WEEKNUM(B2715,21))</f>
        <v/>
      </c>
      <c r="D2715" s="95" t="n"/>
      <c r="E2715" s="86">
        <f>IF(D2715="","",IFERROR(INDEX(Eng_Item,MATCH(D2715,Eng_Label,0)),"not in list"))</f>
        <v/>
      </c>
      <c r="F2715" s="96" t="n"/>
      <c r="G2715" s="87">
        <f>IF(OR(P2715="",N(P2715)&lt;=1),"",INDEX($F$6:$F$3005,MATCH(D2715&amp;"|"&amp;(P2715-1),$O$6:$O$3005,0)))</f>
        <v/>
      </c>
      <c r="H2715" s="87">
        <f>IF(G2715="","",MAX(0,G2715-F2715))</f>
        <v/>
      </c>
      <c r="I2715" s="95" t="n"/>
      <c r="J2715" s="87">
        <f>IF(D2715="","",IFERROR(INDEX(Eng_PAR,MATCH(D2715,Eng_Label,0)),""))</f>
        <v/>
      </c>
      <c r="K2715" s="97">
        <f>IF(OR(F2715="",J2715=""),"",F2715-J2715)</f>
        <v/>
      </c>
      <c r="L2715" s="86">
        <f>IF(OR(F2715="",J2715="",N(J2715)=0),"",IF(F2715/J2715&lt;=cfg_Crit,"CRITICAL",IF(F2715/J2715&lt;=cfg_Low,"LOW","OK")))</f>
        <v/>
      </c>
      <c r="M2715" s="98">
        <f>IF(B2715="","",DATE(YEAR(B2715),MONTH(B2715),1))</f>
        <v/>
      </c>
      <c r="N2715" s="86">
        <f>IF(OR(B2715="",D2715=""),"","CNT-"&amp;TEXT(ROW()-5,"00000"))</f>
        <v/>
      </c>
      <c r="O2715" s="86">
        <f>IF(P2715="","",D2715&amp;"|"&amp;P2715)</f>
        <v/>
      </c>
      <c r="P2715" s="86">
        <f>IF(OR(D2715="",F2715=""),"",COUNTIFS($D$6:D2715,D2715,$F$6:F2715,"&lt;&gt;"))</f>
        <v/>
      </c>
    </row>
    <row r="2716" ht="20" customHeight="1">
      <c r="B2716" s="93" t="n"/>
      <c r="C2716" s="94">
        <f>IF(B2716="","",WEEKNUM(B2716,21))</f>
        <v/>
      </c>
      <c r="D2716" s="95" t="n"/>
      <c r="E2716" s="86">
        <f>IF(D2716="","",IFERROR(INDEX(Eng_Item,MATCH(D2716,Eng_Label,0)),"not in list"))</f>
        <v/>
      </c>
      <c r="F2716" s="96" t="n"/>
      <c r="G2716" s="87">
        <f>IF(OR(P2716="",N(P2716)&lt;=1),"",INDEX($F$6:$F$3005,MATCH(D2716&amp;"|"&amp;(P2716-1),$O$6:$O$3005,0)))</f>
        <v/>
      </c>
      <c r="H2716" s="87">
        <f>IF(G2716="","",MAX(0,G2716-F2716))</f>
        <v/>
      </c>
      <c r="I2716" s="95" t="n"/>
      <c r="J2716" s="87">
        <f>IF(D2716="","",IFERROR(INDEX(Eng_PAR,MATCH(D2716,Eng_Label,0)),""))</f>
        <v/>
      </c>
      <c r="K2716" s="97">
        <f>IF(OR(F2716="",J2716=""),"",F2716-J2716)</f>
        <v/>
      </c>
      <c r="L2716" s="86">
        <f>IF(OR(F2716="",J2716="",N(J2716)=0),"",IF(F2716/J2716&lt;=cfg_Crit,"CRITICAL",IF(F2716/J2716&lt;=cfg_Low,"LOW","OK")))</f>
        <v/>
      </c>
      <c r="M2716" s="98">
        <f>IF(B2716="","",DATE(YEAR(B2716),MONTH(B2716),1))</f>
        <v/>
      </c>
      <c r="N2716" s="86">
        <f>IF(OR(B2716="",D2716=""),"","CNT-"&amp;TEXT(ROW()-5,"00000"))</f>
        <v/>
      </c>
      <c r="O2716" s="86">
        <f>IF(P2716="","",D2716&amp;"|"&amp;P2716)</f>
        <v/>
      </c>
      <c r="P2716" s="86">
        <f>IF(OR(D2716="",F2716=""),"",COUNTIFS($D$6:D2716,D2716,$F$6:F2716,"&lt;&gt;"))</f>
        <v/>
      </c>
    </row>
    <row r="2717" ht="20" customHeight="1">
      <c r="B2717" s="93" t="n"/>
      <c r="C2717" s="94">
        <f>IF(B2717="","",WEEKNUM(B2717,21))</f>
        <v/>
      </c>
      <c r="D2717" s="95" t="n"/>
      <c r="E2717" s="86">
        <f>IF(D2717="","",IFERROR(INDEX(Eng_Item,MATCH(D2717,Eng_Label,0)),"not in list"))</f>
        <v/>
      </c>
      <c r="F2717" s="96" t="n"/>
      <c r="G2717" s="87">
        <f>IF(OR(P2717="",N(P2717)&lt;=1),"",INDEX($F$6:$F$3005,MATCH(D2717&amp;"|"&amp;(P2717-1),$O$6:$O$3005,0)))</f>
        <v/>
      </c>
      <c r="H2717" s="87">
        <f>IF(G2717="","",MAX(0,G2717-F2717))</f>
        <v/>
      </c>
      <c r="I2717" s="95" t="n"/>
      <c r="J2717" s="87">
        <f>IF(D2717="","",IFERROR(INDEX(Eng_PAR,MATCH(D2717,Eng_Label,0)),""))</f>
        <v/>
      </c>
      <c r="K2717" s="97">
        <f>IF(OR(F2717="",J2717=""),"",F2717-J2717)</f>
        <v/>
      </c>
      <c r="L2717" s="86">
        <f>IF(OR(F2717="",J2717="",N(J2717)=0),"",IF(F2717/J2717&lt;=cfg_Crit,"CRITICAL",IF(F2717/J2717&lt;=cfg_Low,"LOW","OK")))</f>
        <v/>
      </c>
      <c r="M2717" s="98">
        <f>IF(B2717="","",DATE(YEAR(B2717),MONTH(B2717),1))</f>
        <v/>
      </c>
      <c r="N2717" s="86">
        <f>IF(OR(B2717="",D2717=""),"","CNT-"&amp;TEXT(ROW()-5,"00000"))</f>
        <v/>
      </c>
      <c r="O2717" s="86">
        <f>IF(P2717="","",D2717&amp;"|"&amp;P2717)</f>
        <v/>
      </c>
      <c r="P2717" s="86">
        <f>IF(OR(D2717="",F2717=""),"",COUNTIFS($D$6:D2717,D2717,$F$6:F2717,"&lt;&gt;"))</f>
        <v/>
      </c>
    </row>
    <row r="2718" ht="20" customHeight="1">
      <c r="B2718" s="93" t="n"/>
      <c r="C2718" s="94">
        <f>IF(B2718="","",WEEKNUM(B2718,21))</f>
        <v/>
      </c>
      <c r="D2718" s="95" t="n"/>
      <c r="E2718" s="86">
        <f>IF(D2718="","",IFERROR(INDEX(Eng_Item,MATCH(D2718,Eng_Label,0)),"not in list"))</f>
        <v/>
      </c>
      <c r="F2718" s="96" t="n"/>
      <c r="G2718" s="87">
        <f>IF(OR(P2718="",N(P2718)&lt;=1),"",INDEX($F$6:$F$3005,MATCH(D2718&amp;"|"&amp;(P2718-1),$O$6:$O$3005,0)))</f>
        <v/>
      </c>
      <c r="H2718" s="87">
        <f>IF(G2718="","",MAX(0,G2718-F2718))</f>
        <v/>
      </c>
      <c r="I2718" s="95" t="n"/>
      <c r="J2718" s="87">
        <f>IF(D2718="","",IFERROR(INDEX(Eng_PAR,MATCH(D2718,Eng_Label,0)),""))</f>
        <v/>
      </c>
      <c r="K2718" s="97">
        <f>IF(OR(F2718="",J2718=""),"",F2718-J2718)</f>
        <v/>
      </c>
      <c r="L2718" s="86">
        <f>IF(OR(F2718="",J2718="",N(J2718)=0),"",IF(F2718/J2718&lt;=cfg_Crit,"CRITICAL",IF(F2718/J2718&lt;=cfg_Low,"LOW","OK")))</f>
        <v/>
      </c>
      <c r="M2718" s="98">
        <f>IF(B2718="","",DATE(YEAR(B2718),MONTH(B2718),1))</f>
        <v/>
      </c>
      <c r="N2718" s="86">
        <f>IF(OR(B2718="",D2718=""),"","CNT-"&amp;TEXT(ROW()-5,"00000"))</f>
        <v/>
      </c>
      <c r="O2718" s="86">
        <f>IF(P2718="","",D2718&amp;"|"&amp;P2718)</f>
        <v/>
      </c>
      <c r="P2718" s="86">
        <f>IF(OR(D2718="",F2718=""),"",COUNTIFS($D$6:D2718,D2718,$F$6:F2718,"&lt;&gt;"))</f>
        <v/>
      </c>
    </row>
    <row r="2719" ht="20" customHeight="1">
      <c r="B2719" s="93" t="n"/>
      <c r="C2719" s="94">
        <f>IF(B2719="","",WEEKNUM(B2719,21))</f>
        <v/>
      </c>
      <c r="D2719" s="95" t="n"/>
      <c r="E2719" s="86">
        <f>IF(D2719="","",IFERROR(INDEX(Eng_Item,MATCH(D2719,Eng_Label,0)),"not in list"))</f>
        <v/>
      </c>
      <c r="F2719" s="96" t="n"/>
      <c r="G2719" s="87">
        <f>IF(OR(P2719="",N(P2719)&lt;=1),"",INDEX($F$6:$F$3005,MATCH(D2719&amp;"|"&amp;(P2719-1),$O$6:$O$3005,0)))</f>
        <v/>
      </c>
      <c r="H2719" s="87">
        <f>IF(G2719="","",MAX(0,G2719-F2719))</f>
        <v/>
      </c>
      <c r="I2719" s="95" t="n"/>
      <c r="J2719" s="87">
        <f>IF(D2719="","",IFERROR(INDEX(Eng_PAR,MATCH(D2719,Eng_Label,0)),""))</f>
        <v/>
      </c>
      <c r="K2719" s="97">
        <f>IF(OR(F2719="",J2719=""),"",F2719-J2719)</f>
        <v/>
      </c>
      <c r="L2719" s="86">
        <f>IF(OR(F2719="",J2719="",N(J2719)=0),"",IF(F2719/J2719&lt;=cfg_Crit,"CRITICAL",IF(F2719/J2719&lt;=cfg_Low,"LOW","OK")))</f>
        <v/>
      </c>
      <c r="M2719" s="98">
        <f>IF(B2719="","",DATE(YEAR(B2719),MONTH(B2719),1))</f>
        <v/>
      </c>
      <c r="N2719" s="86">
        <f>IF(OR(B2719="",D2719=""),"","CNT-"&amp;TEXT(ROW()-5,"00000"))</f>
        <v/>
      </c>
      <c r="O2719" s="86">
        <f>IF(P2719="","",D2719&amp;"|"&amp;P2719)</f>
        <v/>
      </c>
      <c r="P2719" s="86">
        <f>IF(OR(D2719="",F2719=""),"",COUNTIFS($D$6:D2719,D2719,$F$6:F2719,"&lt;&gt;"))</f>
        <v/>
      </c>
    </row>
    <row r="2720" ht="20" customHeight="1">
      <c r="B2720" s="93" t="n"/>
      <c r="C2720" s="94">
        <f>IF(B2720="","",WEEKNUM(B2720,21))</f>
        <v/>
      </c>
      <c r="D2720" s="95" t="n"/>
      <c r="E2720" s="86">
        <f>IF(D2720="","",IFERROR(INDEX(Eng_Item,MATCH(D2720,Eng_Label,0)),"not in list"))</f>
        <v/>
      </c>
      <c r="F2720" s="96" t="n"/>
      <c r="G2720" s="87">
        <f>IF(OR(P2720="",N(P2720)&lt;=1),"",INDEX($F$6:$F$3005,MATCH(D2720&amp;"|"&amp;(P2720-1),$O$6:$O$3005,0)))</f>
        <v/>
      </c>
      <c r="H2720" s="87">
        <f>IF(G2720="","",MAX(0,G2720-F2720))</f>
        <v/>
      </c>
      <c r="I2720" s="95" t="n"/>
      <c r="J2720" s="87">
        <f>IF(D2720="","",IFERROR(INDEX(Eng_PAR,MATCH(D2720,Eng_Label,0)),""))</f>
        <v/>
      </c>
      <c r="K2720" s="97">
        <f>IF(OR(F2720="",J2720=""),"",F2720-J2720)</f>
        <v/>
      </c>
      <c r="L2720" s="86">
        <f>IF(OR(F2720="",J2720="",N(J2720)=0),"",IF(F2720/J2720&lt;=cfg_Crit,"CRITICAL",IF(F2720/J2720&lt;=cfg_Low,"LOW","OK")))</f>
        <v/>
      </c>
      <c r="M2720" s="98">
        <f>IF(B2720="","",DATE(YEAR(B2720),MONTH(B2720),1))</f>
        <v/>
      </c>
      <c r="N2720" s="86">
        <f>IF(OR(B2720="",D2720=""),"","CNT-"&amp;TEXT(ROW()-5,"00000"))</f>
        <v/>
      </c>
      <c r="O2720" s="86">
        <f>IF(P2720="","",D2720&amp;"|"&amp;P2720)</f>
        <v/>
      </c>
      <c r="P2720" s="86">
        <f>IF(OR(D2720="",F2720=""),"",COUNTIFS($D$6:D2720,D2720,$F$6:F2720,"&lt;&gt;"))</f>
        <v/>
      </c>
    </row>
    <row r="2721" ht="20" customHeight="1">
      <c r="B2721" s="93" t="n"/>
      <c r="C2721" s="94">
        <f>IF(B2721="","",WEEKNUM(B2721,21))</f>
        <v/>
      </c>
      <c r="D2721" s="95" t="n"/>
      <c r="E2721" s="86">
        <f>IF(D2721="","",IFERROR(INDEX(Eng_Item,MATCH(D2721,Eng_Label,0)),"not in list"))</f>
        <v/>
      </c>
      <c r="F2721" s="96" t="n"/>
      <c r="G2721" s="87">
        <f>IF(OR(P2721="",N(P2721)&lt;=1),"",INDEX($F$6:$F$3005,MATCH(D2721&amp;"|"&amp;(P2721-1),$O$6:$O$3005,0)))</f>
        <v/>
      </c>
      <c r="H2721" s="87">
        <f>IF(G2721="","",MAX(0,G2721-F2721))</f>
        <v/>
      </c>
      <c r="I2721" s="95" t="n"/>
      <c r="J2721" s="87">
        <f>IF(D2721="","",IFERROR(INDEX(Eng_PAR,MATCH(D2721,Eng_Label,0)),""))</f>
        <v/>
      </c>
      <c r="K2721" s="97">
        <f>IF(OR(F2721="",J2721=""),"",F2721-J2721)</f>
        <v/>
      </c>
      <c r="L2721" s="86">
        <f>IF(OR(F2721="",J2721="",N(J2721)=0),"",IF(F2721/J2721&lt;=cfg_Crit,"CRITICAL",IF(F2721/J2721&lt;=cfg_Low,"LOW","OK")))</f>
        <v/>
      </c>
      <c r="M2721" s="98">
        <f>IF(B2721="","",DATE(YEAR(B2721),MONTH(B2721),1))</f>
        <v/>
      </c>
      <c r="N2721" s="86">
        <f>IF(OR(B2721="",D2721=""),"","CNT-"&amp;TEXT(ROW()-5,"00000"))</f>
        <v/>
      </c>
      <c r="O2721" s="86">
        <f>IF(P2721="","",D2721&amp;"|"&amp;P2721)</f>
        <v/>
      </c>
      <c r="P2721" s="86">
        <f>IF(OR(D2721="",F2721=""),"",COUNTIFS($D$6:D2721,D2721,$F$6:F2721,"&lt;&gt;"))</f>
        <v/>
      </c>
    </row>
    <row r="2722" ht="20" customHeight="1">
      <c r="B2722" s="93" t="n"/>
      <c r="C2722" s="94">
        <f>IF(B2722="","",WEEKNUM(B2722,21))</f>
        <v/>
      </c>
      <c r="D2722" s="95" t="n"/>
      <c r="E2722" s="86">
        <f>IF(D2722="","",IFERROR(INDEX(Eng_Item,MATCH(D2722,Eng_Label,0)),"not in list"))</f>
        <v/>
      </c>
      <c r="F2722" s="96" t="n"/>
      <c r="G2722" s="87">
        <f>IF(OR(P2722="",N(P2722)&lt;=1),"",INDEX($F$6:$F$3005,MATCH(D2722&amp;"|"&amp;(P2722-1),$O$6:$O$3005,0)))</f>
        <v/>
      </c>
      <c r="H2722" s="87">
        <f>IF(G2722="","",MAX(0,G2722-F2722))</f>
        <v/>
      </c>
      <c r="I2722" s="95" t="n"/>
      <c r="J2722" s="87">
        <f>IF(D2722="","",IFERROR(INDEX(Eng_PAR,MATCH(D2722,Eng_Label,0)),""))</f>
        <v/>
      </c>
      <c r="K2722" s="97">
        <f>IF(OR(F2722="",J2722=""),"",F2722-J2722)</f>
        <v/>
      </c>
      <c r="L2722" s="86">
        <f>IF(OR(F2722="",J2722="",N(J2722)=0),"",IF(F2722/J2722&lt;=cfg_Crit,"CRITICAL",IF(F2722/J2722&lt;=cfg_Low,"LOW","OK")))</f>
        <v/>
      </c>
      <c r="M2722" s="98">
        <f>IF(B2722="","",DATE(YEAR(B2722),MONTH(B2722),1))</f>
        <v/>
      </c>
      <c r="N2722" s="86">
        <f>IF(OR(B2722="",D2722=""),"","CNT-"&amp;TEXT(ROW()-5,"00000"))</f>
        <v/>
      </c>
      <c r="O2722" s="86">
        <f>IF(P2722="","",D2722&amp;"|"&amp;P2722)</f>
        <v/>
      </c>
      <c r="P2722" s="86">
        <f>IF(OR(D2722="",F2722=""),"",COUNTIFS($D$6:D2722,D2722,$F$6:F2722,"&lt;&gt;"))</f>
        <v/>
      </c>
    </row>
    <row r="2723" ht="20" customHeight="1">
      <c r="B2723" s="93" t="n"/>
      <c r="C2723" s="94">
        <f>IF(B2723="","",WEEKNUM(B2723,21))</f>
        <v/>
      </c>
      <c r="D2723" s="95" t="n"/>
      <c r="E2723" s="86">
        <f>IF(D2723="","",IFERROR(INDEX(Eng_Item,MATCH(D2723,Eng_Label,0)),"not in list"))</f>
        <v/>
      </c>
      <c r="F2723" s="96" t="n"/>
      <c r="G2723" s="87">
        <f>IF(OR(P2723="",N(P2723)&lt;=1),"",INDEX($F$6:$F$3005,MATCH(D2723&amp;"|"&amp;(P2723-1),$O$6:$O$3005,0)))</f>
        <v/>
      </c>
      <c r="H2723" s="87">
        <f>IF(G2723="","",MAX(0,G2723-F2723))</f>
        <v/>
      </c>
      <c r="I2723" s="95" t="n"/>
      <c r="J2723" s="87">
        <f>IF(D2723="","",IFERROR(INDEX(Eng_PAR,MATCH(D2723,Eng_Label,0)),""))</f>
        <v/>
      </c>
      <c r="K2723" s="97">
        <f>IF(OR(F2723="",J2723=""),"",F2723-J2723)</f>
        <v/>
      </c>
      <c r="L2723" s="86">
        <f>IF(OR(F2723="",J2723="",N(J2723)=0),"",IF(F2723/J2723&lt;=cfg_Crit,"CRITICAL",IF(F2723/J2723&lt;=cfg_Low,"LOW","OK")))</f>
        <v/>
      </c>
      <c r="M2723" s="98">
        <f>IF(B2723="","",DATE(YEAR(B2723),MONTH(B2723),1))</f>
        <v/>
      </c>
      <c r="N2723" s="86">
        <f>IF(OR(B2723="",D2723=""),"","CNT-"&amp;TEXT(ROW()-5,"00000"))</f>
        <v/>
      </c>
      <c r="O2723" s="86">
        <f>IF(P2723="","",D2723&amp;"|"&amp;P2723)</f>
        <v/>
      </c>
      <c r="P2723" s="86">
        <f>IF(OR(D2723="",F2723=""),"",COUNTIFS($D$6:D2723,D2723,$F$6:F2723,"&lt;&gt;"))</f>
        <v/>
      </c>
    </row>
    <row r="2724" ht="20" customHeight="1">
      <c r="B2724" s="93" t="n"/>
      <c r="C2724" s="94">
        <f>IF(B2724="","",WEEKNUM(B2724,21))</f>
        <v/>
      </c>
      <c r="D2724" s="95" t="n"/>
      <c r="E2724" s="86">
        <f>IF(D2724="","",IFERROR(INDEX(Eng_Item,MATCH(D2724,Eng_Label,0)),"not in list"))</f>
        <v/>
      </c>
      <c r="F2724" s="96" t="n"/>
      <c r="G2724" s="87">
        <f>IF(OR(P2724="",N(P2724)&lt;=1),"",INDEX($F$6:$F$3005,MATCH(D2724&amp;"|"&amp;(P2724-1),$O$6:$O$3005,0)))</f>
        <v/>
      </c>
      <c r="H2724" s="87">
        <f>IF(G2724="","",MAX(0,G2724-F2724))</f>
        <v/>
      </c>
      <c r="I2724" s="95" t="n"/>
      <c r="J2724" s="87">
        <f>IF(D2724="","",IFERROR(INDEX(Eng_PAR,MATCH(D2724,Eng_Label,0)),""))</f>
        <v/>
      </c>
      <c r="K2724" s="97">
        <f>IF(OR(F2724="",J2724=""),"",F2724-J2724)</f>
        <v/>
      </c>
      <c r="L2724" s="86">
        <f>IF(OR(F2724="",J2724="",N(J2724)=0),"",IF(F2724/J2724&lt;=cfg_Crit,"CRITICAL",IF(F2724/J2724&lt;=cfg_Low,"LOW","OK")))</f>
        <v/>
      </c>
      <c r="M2724" s="98">
        <f>IF(B2724="","",DATE(YEAR(B2724),MONTH(B2724),1))</f>
        <v/>
      </c>
      <c r="N2724" s="86">
        <f>IF(OR(B2724="",D2724=""),"","CNT-"&amp;TEXT(ROW()-5,"00000"))</f>
        <v/>
      </c>
      <c r="O2724" s="86">
        <f>IF(P2724="","",D2724&amp;"|"&amp;P2724)</f>
        <v/>
      </c>
      <c r="P2724" s="86">
        <f>IF(OR(D2724="",F2724=""),"",COUNTIFS($D$6:D2724,D2724,$F$6:F2724,"&lt;&gt;"))</f>
        <v/>
      </c>
    </row>
    <row r="2725" ht="20" customHeight="1">
      <c r="B2725" s="93" t="n"/>
      <c r="C2725" s="94">
        <f>IF(B2725="","",WEEKNUM(B2725,21))</f>
        <v/>
      </c>
      <c r="D2725" s="95" t="n"/>
      <c r="E2725" s="86">
        <f>IF(D2725="","",IFERROR(INDEX(Eng_Item,MATCH(D2725,Eng_Label,0)),"not in list"))</f>
        <v/>
      </c>
      <c r="F2725" s="96" t="n"/>
      <c r="G2725" s="87">
        <f>IF(OR(P2725="",N(P2725)&lt;=1),"",INDEX($F$6:$F$3005,MATCH(D2725&amp;"|"&amp;(P2725-1),$O$6:$O$3005,0)))</f>
        <v/>
      </c>
      <c r="H2725" s="87">
        <f>IF(G2725="","",MAX(0,G2725-F2725))</f>
        <v/>
      </c>
      <c r="I2725" s="95" t="n"/>
      <c r="J2725" s="87">
        <f>IF(D2725="","",IFERROR(INDEX(Eng_PAR,MATCH(D2725,Eng_Label,0)),""))</f>
        <v/>
      </c>
      <c r="K2725" s="97">
        <f>IF(OR(F2725="",J2725=""),"",F2725-J2725)</f>
        <v/>
      </c>
      <c r="L2725" s="86">
        <f>IF(OR(F2725="",J2725="",N(J2725)=0),"",IF(F2725/J2725&lt;=cfg_Crit,"CRITICAL",IF(F2725/J2725&lt;=cfg_Low,"LOW","OK")))</f>
        <v/>
      </c>
      <c r="M2725" s="98">
        <f>IF(B2725="","",DATE(YEAR(B2725),MONTH(B2725),1))</f>
        <v/>
      </c>
      <c r="N2725" s="86">
        <f>IF(OR(B2725="",D2725=""),"","CNT-"&amp;TEXT(ROW()-5,"00000"))</f>
        <v/>
      </c>
      <c r="O2725" s="86">
        <f>IF(P2725="","",D2725&amp;"|"&amp;P2725)</f>
        <v/>
      </c>
      <c r="P2725" s="86">
        <f>IF(OR(D2725="",F2725=""),"",COUNTIFS($D$6:D2725,D2725,$F$6:F2725,"&lt;&gt;"))</f>
        <v/>
      </c>
    </row>
    <row r="2726" ht="20" customHeight="1">
      <c r="B2726" s="93" t="n"/>
      <c r="C2726" s="94">
        <f>IF(B2726="","",WEEKNUM(B2726,21))</f>
        <v/>
      </c>
      <c r="D2726" s="95" t="n"/>
      <c r="E2726" s="86">
        <f>IF(D2726="","",IFERROR(INDEX(Eng_Item,MATCH(D2726,Eng_Label,0)),"not in list"))</f>
        <v/>
      </c>
      <c r="F2726" s="96" t="n"/>
      <c r="G2726" s="87">
        <f>IF(OR(P2726="",N(P2726)&lt;=1),"",INDEX($F$6:$F$3005,MATCH(D2726&amp;"|"&amp;(P2726-1),$O$6:$O$3005,0)))</f>
        <v/>
      </c>
      <c r="H2726" s="87">
        <f>IF(G2726="","",MAX(0,G2726-F2726))</f>
        <v/>
      </c>
      <c r="I2726" s="95" t="n"/>
      <c r="J2726" s="87">
        <f>IF(D2726="","",IFERROR(INDEX(Eng_PAR,MATCH(D2726,Eng_Label,0)),""))</f>
        <v/>
      </c>
      <c r="K2726" s="97">
        <f>IF(OR(F2726="",J2726=""),"",F2726-J2726)</f>
        <v/>
      </c>
      <c r="L2726" s="86">
        <f>IF(OR(F2726="",J2726="",N(J2726)=0),"",IF(F2726/J2726&lt;=cfg_Crit,"CRITICAL",IF(F2726/J2726&lt;=cfg_Low,"LOW","OK")))</f>
        <v/>
      </c>
      <c r="M2726" s="98">
        <f>IF(B2726="","",DATE(YEAR(B2726),MONTH(B2726),1))</f>
        <v/>
      </c>
      <c r="N2726" s="86">
        <f>IF(OR(B2726="",D2726=""),"","CNT-"&amp;TEXT(ROW()-5,"00000"))</f>
        <v/>
      </c>
      <c r="O2726" s="86">
        <f>IF(P2726="","",D2726&amp;"|"&amp;P2726)</f>
        <v/>
      </c>
      <c r="P2726" s="86">
        <f>IF(OR(D2726="",F2726=""),"",COUNTIFS($D$6:D2726,D2726,$F$6:F2726,"&lt;&gt;"))</f>
        <v/>
      </c>
    </row>
    <row r="2727" ht="20" customHeight="1">
      <c r="B2727" s="93" t="n"/>
      <c r="C2727" s="94">
        <f>IF(B2727="","",WEEKNUM(B2727,21))</f>
        <v/>
      </c>
      <c r="D2727" s="95" t="n"/>
      <c r="E2727" s="86">
        <f>IF(D2727="","",IFERROR(INDEX(Eng_Item,MATCH(D2727,Eng_Label,0)),"not in list"))</f>
        <v/>
      </c>
      <c r="F2727" s="96" t="n"/>
      <c r="G2727" s="87">
        <f>IF(OR(P2727="",N(P2727)&lt;=1),"",INDEX($F$6:$F$3005,MATCH(D2727&amp;"|"&amp;(P2727-1),$O$6:$O$3005,0)))</f>
        <v/>
      </c>
      <c r="H2727" s="87">
        <f>IF(G2727="","",MAX(0,G2727-F2727))</f>
        <v/>
      </c>
      <c r="I2727" s="95" t="n"/>
      <c r="J2727" s="87">
        <f>IF(D2727="","",IFERROR(INDEX(Eng_PAR,MATCH(D2727,Eng_Label,0)),""))</f>
        <v/>
      </c>
      <c r="K2727" s="97">
        <f>IF(OR(F2727="",J2727=""),"",F2727-J2727)</f>
        <v/>
      </c>
      <c r="L2727" s="86">
        <f>IF(OR(F2727="",J2727="",N(J2727)=0),"",IF(F2727/J2727&lt;=cfg_Crit,"CRITICAL",IF(F2727/J2727&lt;=cfg_Low,"LOW","OK")))</f>
        <v/>
      </c>
      <c r="M2727" s="98">
        <f>IF(B2727="","",DATE(YEAR(B2727),MONTH(B2727),1))</f>
        <v/>
      </c>
      <c r="N2727" s="86">
        <f>IF(OR(B2727="",D2727=""),"","CNT-"&amp;TEXT(ROW()-5,"00000"))</f>
        <v/>
      </c>
      <c r="O2727" s="86">
        <f>IF(P2727="","",D2727&amp;"|"&amp;P2727)</f>
        <v/>
      </c>
      <c r="P2727" s="86">
        <f>IF(OR(D2727="",F2727=""),"",COUNTIFS($D$6:D2727,D2727,$F$6:F2727,"&lt;&gt;"))</f>
        <v/>
      </c>
    </row>
    <row r="2728" ht="20" customHeight="1">
      <c r="B2728" s="93" t="n"/>
      <c r="C2728" s="94">
        <f>IF(B2728="","",WEEKNUM(B2728,21))</f>
        <v/>
      </c>
      <c r="D2728" s="95" t="n"/>
      <c r="E2728" s="86">
        <f>IF(D2728="","",IFERROR(INDEX(Eng_Item,MATCH(D2728,Eng_Label,0)),"not in list"))</f>
        <v/>
      </c>
      <c r="F2728" s="96" t="n"/>
      <c r="G2728" s="87">
        <f>IF(OR(P2728="",N(P2728)&lt;=1),"",INDEX($F$6:$F$3005,MATCH(D2728&amp;"|"&amp;(P2728-1),$O$6:$O$3005,0)))</f>
        <v/>
      </c>
      <c r="H2728" s="87">
        <f>IF(G2728="","",MAX(0,G2728-F2728))</f>
        <v/>
      </c>
      <c r="I2728" s="95" t="n"/>
      <c r="J2728" s="87">
        <f>IF(D2728="","",IFERROR(INDEX(Eng_PAR,MATCH(D2728,Eng_Label,0)),""))</f>
        <v/>
      </c>
      <c r="K2728" s="97">
        <f>IF(OR(F2728="",J2728=""),"",F2728-J2728)</f>
        <v/>
      </c>
      <c r="L2728" s="86">
        <f>IF(OR(F2728="",J2728="",N(J2728)=0),"",IF(F2728/J2728&lt;=cfg_Crit,"CRITICAL",IF(F2728/J2728&lt;=cfg_Low,"LOW","OK")))</f>
        <v/>
      </c>
      <c r="M2728" s="98">
        <f>IF(B2728="","",DATE(YEAR(B2728),MONTH(B2728),1))</f>
        <v/>
      </c>
      <c r="N2728" s="86">
        <f>IF(OR(B2728="",D2728=""),"","CNT-"&amp;TEXT(ROW()-5,"00000"))</f>
        <v/>
      </c>
      <c r="O2728" s="86">
        <f>IF(P2728="","",D2728&amp;"|"&amp;P2728)</f>
        <v/>
      </c>
      <c r="P2728" s="86">
        <f>IF(OR(D2728="",F2728=""),"",COUNTIFS($D$6:D2728,D2728,$F$6:F2728,"&lt;&gt;"))</f>
        <v/>
      </c>
    </row>
    <row r="2729" ht="20" customHeight="1">
      <c r="B2729" s="93" t="n"/>
      <c r="C2729" s="94">
        <f>IF(B2729="","",WEEKNUM(B2729,21))</f>
        <v/>
      </c>
      <c r="D2729" s="95" t="n"/>
      <c r="E2729" s="86">
        <f>IF(D2729="","",IFERROR(INDEX(Eng_Item,MATCH(D2729,Eng_Label,0)),"not in list"))</f>
        <v/>
      </c>
      <c r="F2729" s="96" t="n"/>
      <c r="G2729" s="87">
        <f>IF(OR(P2729="",N(P2729)&lt;=1),"",INDEX($F$6:$F$3005,MATCH(D2729&amp;"|"&amp;(P2729-1),$O$6:$O$3005,0)))</f>
        <v/>
      </c>
      <c r="H2729" s="87">
        <f>IF(G2729="","",MAX(0,G2729-F2729))</f>
        <v/>
      </c>
      <c r="I2729" s="95" t="n"/>
      <c r="J2729" s="87">
        <f>IF(D2729="","",IFERROR(INDEX(Eng_PAR,MATCH(D2729,Eng_Label,0)),""))</f>
        <v/>
      </c>
      <c r="K2729" s="97">
        <f>IF(OR(F2729="",J2729=""),"",F2729-J2729)</f>
        <v/>
      </c>
      <c r="L2729" s="86">
        <f>IF(OR(F2729="",J2729="",N(J2729)=0),"",IF(F2729/J2729&lt;=cfg_Crit,"CRITICAL",IF(F2729/J2729&lt;=cfg_Low,"LOW","OK")))</f>
        <v/>
      </c>
      <c r="M2729" s="98">
        <f>IF(B2729="","",DATE(YEAR(B2729),MONTH(B2729),1))</f>
        <v/>
      </c>
      <c r="N2729" s="86">
        <f>IF(OR(B2729="",D2729=""),"","CNT-"&amp;TEXT(ROW()-5,"00000"))</f>
        <v/>
      </c>
      <c r="O2729" s="86">
        <f>IF(P2729="","",D2729&amp;"|"&amp;P2729)</f>
        <v/>
      </c>
      <c r="P2729" s="86">
        <f>IF(OR(D2729="",F2729=""),"",COUNTIFS($D$6:D2729,D2729,$F$6:F2729,"&lt;&gt;"))</f>
        <v/>
      </c>
    </row>
    <row r="2730" ht="20" customHeight="1">
      <c r="B2730" s="93" t="n"/>
      <c r="C2730" s="94">
        <f>IF(B2730="","",WEEKNUM(B2730,21))</f>
        <v/>
      </c>
      <c r="D2730" s="95" t="n"/>
      <c r="E2730" s="86">
        <f>IF(D2730="","",IFERROR(INDEX(Eng_Item,MATCH(D2730,Eng_Label,0)),"not in list"))</f>
        <v/>
      </c>
      <c r="F2730" s="96" t="n"/>
      <c r="G2730" s="87">
        <f>IF(OR(P2730="",N(P2730)&lt;=1),"",INDEX($F$6:$F$3005,MATCH(D2730&amp;"|"&amp;(P2730-1),$O$6:$O$3005,0)))</f>
        <v/>
      </c>
      <c r="H2730" s="87">
        <f>IF(G2730="","",MAX(0,G2730-F2730))</f>
        <v/>
      </c>
      <c r="I2730" s="95" t="n"/>
      <c r="J2730" s="87">
        <f>IF(D2730="","",IFERROR(INDEX(Eng_PAR,MATCH(D2730,Eng_Label,0)),""))</f>
        <v/>
      </c>
      <c r="K2730" s="97">
        <f>IF(OR(F2730="",J2730=""),"",F2730-J2730)</f>
        <v/>
      </c>
      <c r="L2730" s="86">
        <f>IF(OR(F2730="",J2730="",N(J2730)=0),"",IF(F2730/J2730&lt;=cfg_Crit,"CRITICAL",IF(F2730/J2730&lt;=cfg_Low,"LOW","OK")))</f>
        <v/>
      </c>
      <c r="M2730" s="98">
        <f>IF(B2730="","",DATE(YEAR(B2730),MONTH(B2730),1))</f>
        <v/>
      </c>
      <c r="N2730" s="86">
        <f>IF(OR(B2730="",D2730=""),"","CNT-"&amp;TEXT(ROW()-5,"00000"))</f>
        <v/>
      </c>
      <c r="O2730" s="86">
        <f>IF(P2730="","",D2730&amp;"|"&amp;P2730)</f>
        <v/>
      </c>
      <c r="P2730" s="86">
        <f>IF(OR(D2730="",F2730=""),"",COUNTIFS($D$6:D2730,D2730,$F$6:F2730,"&lt;&gt;"))</f>
        <v/>
      </c>
    </row>
    <row r="2731" ht="20" customHeight="1">
      <c r="B2731" s="93" t="n"/>
      <c r="C2731" s="94">
        <f>IF(B2731="","",WEEKNUM(B2731,21))</f>
        <v/>
      </c>
      <c r="D2731" s="95" t="n"/>
      <c r="E2731" s="86">
        <f>IF(D2731="","",IFERROR(INDEX(Eng_Item,MATCH(D2731,Eng_Label,0)),"not in list"))</f>
        <v/>
      </c>
      <c r="F2731" s="96" t="n"/>
      <c r="G2731" s="87">
        <f>IF(OR(P2731="",N(P2731)&lt;=1),"",INDEX($F$6:$F$3005,MATCH(D2731&amp;"|"&amp;(P2731-1),$O$6:$O$3005,0)))</f>
        <v/>
      </c>
      <c r="H2731" s="87">
        <f>IF(G2731="","",MAX(0,G2731-F2731))</f>
        <v/>
      </c>
      <c r="I2731" s="95" t="n"/>
      <c r="J2731" s="87">
        <f>IF(D2731="","",IFERROR(INDEX(Eng_PAR,MATCH(D2731,Eng_Label,0)),""))</f>
        <v/>
      </c>
      <c r="K2731" s="97">
        <f>IF(OR(F2731="",J2731=""),"",F2731-J2731)</f>
        <v/>
      </c>
      <c r="L2731" s="86">
        <f>IF(OR(F2731="",J2731="",N(J2731)=0),"",IF(F2731/J2731&lt;=cfg_Crit,"CRITICAL",IF(F2731/J2731&lt;=cfg_Low,"LOW","OK")))</f>
        <v/>
      </c>
      <c r="M2731" s="98">
        <f>IF(B2731="","",DATE(YEAR(B2731),MONTH(B2731),1))</f>
        <v/>
      </c>
      <c r="N2731" s="86">
        <f>IF(OR(B2731="",D2731=""),"","CNT-"&amp;TEXT(ROW()-5,"00000"))</f>
        <v/>
      </c>
      <c r="O2731" s="86">
        <f>IF(P2731="","",D2731&amp;"|"&amp;P2731)</f>
        <v/>
      </c>
      <c r="P2731" s="86">
        <f>IF(OR(D2731="",F2731=""),"",COUNTIFS($D$6:D2731,D2731,$F$6:F2731,"&lt;&gt;"))</f>
        <v/>
      </c>
    </row>
    <row r="2732" ht="20" customHeight="1">
      <c r="B2732" s="93" t="n"/>
      <c r="C2732" s="94">
        <f>IF(B2732="","",WEEKNUM(B2732,21))</f>
        <v/>
      </c>
      <c r="D2732" s="95" t="n"/>
      <c r="E2732" s="86">
        <f>IF(D2732="","",IFERROR(INDEX(Eng_Item,MATCH(D2732,Eng_Label,0)),"not in list"))</f>
        <v/>
      </c>
      <c r="F2732" s="96" t="n"/>
      <c r="G2732" s="87">
        <f>IF(OR(P2732="",N(P2732)&lt;=1),"",INDEX($F$6:$F$3005,MATCH(D2732&amp;"|"&amp;(P2732-1),$O$6:$O$3005,0)))</f>
        <v/>
      </c>
      <c r="H2732" s="87">
        <f>IF(G2732="","",MAX(0,G2732-F2732))</f>
        <v/>
      </c>
      <c r="I2732" s="95" t="n"/>
      <c r="J2732" s="87">
        <f>IF(D2732="","",IFERROR(INDEX(Eng_PAR,MATCH(D2732,Eng_Label,0)),""))</f>
        <v/>
      </c>
      <c r="K2732" s="97">
        <f>IF(OR(F2732="",J2732=""),"",F2732-J2732)</f>
        <v/>
      </c>
      <c r="L2732" s="86">
        <f>IF(OR(F2732="",J2732="",N(J2732)=0),"",IF(F2732/J2732&lt;=cfg_Crit,"CRITICAL",IF(F2732/J2732&lt;=cfg_Low,"LOW","OK")))</f>
        <v/>
      </c>
      <c r="M2732" s="98">
        <f>IF(B2732="","",DATE(YEAR(B2732),MONTH(B2732),1))</f>
        <v/>
      </c>
      <c r="N2732" s="86">
        <f>IF(OR(B2732="",D2732=""),"","CNT-"&amp;TEXT(ROW()-5,"00000"))</f>
        <v/>
      </c>
      <c r="O2732" s="86">
        <f>IF(P2732="","",D2732&amp;"|"&amp;P2732)</f>
        <v/>
      </c>
      <c r="P2732" s="86">
        <f>IF(OR(D2732="",F2732=""),"",COUNTIFS($D$6:D2732,D2732,$F$6:F2732,"&lt;&gt;"))</f>
        <v/>
      </c>
    </row>
    <row r="2733" ht="20" customHeight="1">
      <c r="B2733" s="93" t="n"/>
      <c r="C2733" s="94">
        <f>IF(B2733="","",WEEKNUM(B2733,21))</f>
        <v/>
      </c>
      <c r="D2733" s="95" t="n"/>
      <c r="E2733" s="86">
        <f>IF(D2733="","",IFERROR(INDEX(Eng_Item,MATCH(D2733,Eng_Label,0)),"not in list"))</f>
        <v/>
      </c>
      <c r="F2733" s="96" t="n"/>
      <c r="G2733" s="87">
        <f>IF(OR(P2733="",N(P2733)&lt;=1),"",INDEX($F$6:$F$3005,MATCH(D2733&amp;"|"&amp;(P2733-1),$O$6:$O$3005,0)))</f>
        <v/>
      </c>
      <c r="H2733" s="87">
        <f>IF(G2733="","",MAX(0,G2733-F2733))</f>
        <v/>
      </c>
      <c r="I2733" s="95" t="n"/>
      <c r="J2733" s="87">
        <f>IF(D2733="","",IFERROR(INDEX(Eng_PAR,MATCH(D2733,Eng_Label,0)),""))</f>
        <v/>
      </c>
      <c r="K2733" s="97">
        <f>IF(OR(F2733="",J2733=""),"",F2733-J2733)</f>
        <v/>
      </c>
      <c r="L2733" s="86">
        <f>IF(OR(F2733="",J2733="",N(J2733)=0),"",IF(F2733/J2733&lt;=cfg_Crit,"CRITICAL",IF(F2733/J2733&lt;=cfg_Low,"LOW","OK")))</f>
        <v/>
      </c>
      <c r="M2733" s="98">
        <f>IF(B2733="","",DATE(YEAR(B2733),MONTH(B2733),1))</f>
        <v/>
      </c>
      <c r="N2733" s="86">
        <f>IF(OR(B2733="",D2733=""),"","CNT-"&amp;TEXT(ROW()-5,"00000"))</f>
        <v/>
      </c>
      <c r="O2733" s="86">
        <f>IF(P2733="","",D2733&amp;"|"&amp;P2733)</f>
        <v/>
      </c>
      <c r="P2733" s="86">
        <f>IF(OR(D2733="",F2733=""),"",COUNTIFS($D$6:D2733,D2733,$F$6:F2733,"&lt;&gt;"))</f>
        <v/>
      </c>
    </row>
    <row r="2734" ht="20" customHeight="1">
      <c r="B2734" s="93" t="n"/>
      <c r="C2734" s="94">
        <f>IF(B2734="","",WEEKNUM(B2734,21))</f>
        <v/>
      </c>
      <c r="D2734" s="95" t="n"/>
      <c r="E2734" s="86">
        <f>IF(D2734="","",IFERROR(INDEX(Eng_Item,MATCH(D2734,Eng_Label,0)),"not in list"))</f>
        <v/>
      </c>
      <c r="F2734" s="96" t="n"/>
      <c r="G2734" s="87">
        <f>IF(OR(P2734="",N(P2734)&lt;=1),"",INDEX($F$6:$F$3005,MATCH(D2734&amp;"|"&amp;(P2734-1),$O$6:$O$3005,0)))</f>
        <v/>
      </c>
      <c r="H2734" s="87">
        <f>IF(G2734="","",MAX(0,G2734-F2734))</f>
        <v/>
      </c>
      <c r="I2734" s="95" t="n"/>
      <c r="J2734" s="87">
        <f>IF(D2734="","",IFERROR(INDEX(Eng_PAR,MATCH(D2734,Eng_Label,0)),""))</f>
        <v/>
      </c>
      <c r="K2734" s="97">
        <f>IF(OR(F2734="",J2734=""),"",F2734-J2734)</f>
        <v/>
      </c>
      <c r="L2734" s="86">
        <f>IF(OR(F2734="",J2734="",N(J2734)=0),"",IF(F2734/J2734&lt;=cfg_Crit,"CRITICAL",IF(F2734/J2734&lt;=cfg_Low,"LOW","OK")))</f>
        <v/>
      </c>
      <c r="M2734" s="98">
        <f>IF(B2734="","",DATE(YEAR(B2734),MONTH(B2734),1))</f>
        <v/>
      </c>
      <c r="N2734" s="86">
        <f>IF(OR(B2734="",D2734=""),"","CNT-"&amp;TEXT(ROW()-5,"00000"))</f>
        <v/>
      </c>
      <c r="O2734" s="86">
        <f>IF(P2734="","",D2734&amp;"|"&amp;P2734)</f>
        <v/>
      </c>
      <c r="P2734" s="86">
        <f>IF(OR(D2734="",F2734=""),"",COUNTIFS($D$6:D2734,D2734,$F$6:F2734,"&lt;&gt;"))</f>
        <v/>
      </c>
    </row>
    <row r="2735" ht="20" customHeight="1">
      <c r="B2735" s="93" t="n"/>
      <c r="C2735" s="94">
        <f>IF(B2735="","",WEEKNUM(B2735,21))</f>
        <v/>
      </c>
      <c r="D2735" s="95" t="n"/>
      <c r="E2735" s="86">
        <f>IF(D2735="","",IFERROR(INDEX(Eng_Item,MATCH(D2735,Eng_Label,0)),"not in list"))</f>
        <v/>
      </c>
      <c r="F2735" s="96" t="n"/>
      <c r="G2735" s="87">
        <f>IF(OR(P2735="",N(P2735)&lt;=1),"",INDEX($F$6:$F$3005,MATCH(D2735&amp;"|"&amp;(P2735-1),$O$6:$O$3005,0)))</f>
        <v/>
      </c>
      <c r="H2735" s="87">
        <f>IF(G2735="","",MAX(0,G2735-F2735))</f>
        <v/>
      </c>
      <c r="I2735" s="95" t="n"/>
      <c r="J2735" s="87">
        <f>IF(D2735="","",IFERROR(INDEX(Eng_PAR,MATCH(D2735,Eng_Label,0)),""))</f>
        <v/>
      </c>
      <c r="K2735" s="97">
        <f>IF(OR(F2735="",J2735=""),"",F2735-J2735)</f>
        <v/>
      </c>
      <c r="L2735" s="86">
        <f>IF(OR(F2735="",J2735="",N(J2735)=0),"",IF(F2735/J2735&lt;=cfg_Crit,"CRITICAL",IF(F2735/J2735&lt;=cfg_Low,"LOW","OK")))</f>
        <v/>
      </c>
      <c r="M2735" s="98">
        <f>IF(B2735="","",DATE(YEAR(B2735),MONTH(B2735),1))</f>
        <v/>
      </c>
      <c r="N2735" s="86">
        <f>IF(OR(B2735="",D2735=""),"","CNT-"&amp;TEXT(ROW()-5,"00000"))</f>
        <v/>
      </c>
      <c r="O2735" s="86">
        <f>IF(P2735="","",D2735&amp;"|"&amp;P2735)</f>
        <v/>
      </c>
      <c r="P2735" s="86">
        <f>IF(OR(D2735="",F2735=""),"",COUNTIFS($D$6:D2735,D2735,$F$6:F2735,"&lt;&gt;"))</f>
        <v/>
      </c>
    </row>
    <row r="2736" ht="20" customHeight="1">
      <c r="B2736" s="93" t="n"/>
      <c r="C2736" s="94">
        <f>IF(B2736="","",WEEKNUM(B2736,21))</f>
        <v/>
      </c>
      <c r="D2736" s="95" t="n"/>
      <c r="E2736" s="86">
        <f>IF(D2736="","",IFERROR(INDEX(Eng_Item,MATCH(D2736,Eng_Label,0)),"not in list"))</f>
        <v/>
      </c>
      <c r="F2736" s="96" t="n"/>
      <c r="G2736" s="87">
        <f>IF(OR(P2736="",N(P2736)&lt;=1),"",INDEX($F$6:$F$3005,MATCH(D2736&amp;"|"&amp;(P2736-1),$O$6:$O$3005,0)))</f>
        <v/>
      </c>
      <c r="H2736" s="87">
        <f>IF(G2736="","",MAX(0,G2736-F2736))</f>
        <v/>
      </c>
      <c r="I2736" s="95" t="n"/>
      <c r="J2736" s="87">
        <f>IF(D2736="","",IFERROR(INDEX(Eng_PAR,MATCH(D2736,Eng_Label,0)),""))</f>
        <v/>
      </c>
      <c r="K2736" s="97">
        <f>IF(OR(F2736="",J2736=""),"",F2736-J2736)</f>
        <v/>
      </c>
      <c r="L2736" s="86">
        <f>IF(OR(F2736="",J2736="",N(J2736)=0),"",IF(F2736/J2736&lt;=cfg_Crit,"CRITICAL",IF(F2736/J2736&lt;=cfg_Low,"LOW","OK")))</f>
        <v/>
      </c>
      <c r="M2736" s="98">
        <f>IF(B2736="","",DATE(YEAR(B2736),MONTH(B2736),1))</f>
        <v/>
      </c>
      <c r="N2736" s="86">
        <f>IF(OR(B2736="",D2736=""),"","CNT-"&amp;TEXT(ROW()-5,"00000"))</f>
        <v/>
      </c>
      <c r="O2736" s="86">
        <f>IF(P2736="","",D2736&amp;"|"&amp;P2736)</f>
        <v/>
      </c>
      <c r="P2736" s="86">
        <f>IF(OR(D2736="",F2736=""),"",COUNTIFS($D$6:D2736,D2736,$F$6:F2736,"&lt;&gt;"))</f>
        <v/>
      </c>
    </row>
    <row r="2737" ht="20" customHeight="1">
      <c r="B2737" s="93" t="n"/>
      <c r="C2737" s="94">
        <f>IF(B2737="","",WEEKNUM(B2737,21))</f>
        <v/>
      </c>
      <c r="D2737" s="95" t="n"/>
      <c r="E2737" s="86">
        <f>IF(D2737="","",IFERROR(INDEX(Eng_Item,MATCH(D2737,Eng_Label,0)),"not in list"))</f>
        <v/>
      </c>
      <c r="F2737" s="96" t="n"/>
      <c r="G2737" s="87">
        <f>IF(OR(P2737="",N(P2737)&lt;=1),"",INDEX($F$6:$F$3005,MATCH(D2737&amp;"|"&amp;(P2737-1),$O$6:$O$3005,0)))</f>
        <v/>
      </c>
      <c r="H2737" s="87">
        <f>IF(G2737="","",MAX(0,G2737-F2737))</f>
        <v/>
      </c>
      <c r="I2737" s="95" t="n"/>
      <c r="J2737" s="87">
        <f>IF(D2737="","",IFERROR(INDEX(Eng_PAR,MATCH(D2737,Eng_Label,0)),""))</f>
        <v/>
      </c>
      <c r="K2737" s="97">
        <f>IF(OR(F2737="",J2737=""),"",F2737-J2737)</f>
        <v/>
      </c>
      <c r="L2737" s="86">
        <f>IF(OR(F2737="",J2737="",N(J2737)=0),"",IF(F2737/J2737&lt;=cfg_Crit,"CRITICAL",IF(F2737/J2737&lt;=cfg_Low,"LOW","OK")))</f>
        <v/>
      </c>
      <c r="M2737" s="98">
        <f>IF(B2737="","",DATE(YEAR(B2737),MONTH(B2737),1))</f>
        <v/>
      </c>
      <c r="N2737" s="86">
        <f>IF(OR(B2737="",D2737=""),"","CNT-"&amp;TEXT(ROW()-5,"00000"))</f>
        <v/>
      </c>
      <c r="O2737" s="86">
        <f>IF(P2737="","",D2737&amp;"|"&amp;P2737)</f>
        <v/>
      </c>
      <c r="P2737" s="86">
        <f>IF(OR(D2737="",F2737=""),"",COUNTIFS($D$6:D2737,D2737,$F$6:F2737,"&lt;&gt;"))</f>
        <v/>
      </c>
    </row>
    <row r="2738" ht="20" customHeight="1">
      <c r="B2738" s="93" t="n"/>
      <c r="C2738" s="94">
        <f>IF(B2738="","",WEEKNUM(B2738,21))</f>
        <v/>
      </c>
      <c r="D2738" s="95" t="n"/>
      <c r="E2738" s="86">
        <f>IF(D2738="","",IFERROR(INDEX(Eng_Item,MATCH(D2738,Eng_Label,0)),"not in list"))</f>
        <v/>
      </c>
      <c r="F2738" s="96" t="n"/>
      <c r="G2738" s="87">
        <f>IF(OR(P2738="",N(P2738)&lt;=1),"",INDEX($F$6:$F$3005,MATCH(D2738&amp;"|"&amp;(P2738-1),$O$6:$O$3005,0)))</f>
        <v/>
      </c>
      <c r="H2738" s="87">
        <f>IF(G2738="","",MAX(0,G2738-F2738))</f>
        <v/>
      </c>
      <c r="I2738" s="95" t="n"/>
      <c r="J2738" s="87">
        <f>IF(D2738="","",IFERROR(INDEX(Eng_PAR,MATCH(D2738,Eng_Label,0)),""))</f>
        <v/>
      </c>
      <c r="K2738" s="97">
        <f>IF(OR(F2738="",J2738=""),"",F2738-J2738)</f>
        <v/>
      </c>
      <c r="L2738" s="86">
        <f>IF(OR(F2738="",J2738="",N(J2738)=0),"",IF(F2738/J2738&lt;=cfg_Crit,"CRITICAL",IF(F2738/J2738&lt;=cfg_Low,"LOW","OK")))</f>
        <v/>
      </c>
      <c r="M2738" s="98">
        <f>IF(B2738="","",DATE(YEAR(B2738),MONTH(B2738),1))</f>
        <v/>
      </c>
      <c r="N2738" s="86">
        <f>IF(OR(B2738="",D2738=""),"","CNT-"&amp;TEXT(ROW()-5,"00000"))</f>
        <v/>
      </c>
      <c r="O2738" s="86">
        <f>IF(P2738="","",D2738&amp;"|"&amp;P2738)</f>
        <v/>
      </c>
      <c r="P2738" s="86">
        <f>IF(OR(D2738="",F2738=""),"",COUNTIFS($D$6:D2738,D2738,$F$6:F2738,"&lt;&gt;"))</f>
        <v/>
      </c>
    </row>
    <row r="2739" ht="20" customHeight="1">
      <c r="B2739" s="93" t="n"/>
      <c r="C2739" s="94">
        <f>IF(B2739="","",WEEKNUM(B2739,21))</f>
        <v/>
      </c>
      <c r="D2739" s="95" t="n"/>
      <c r="E2739" s="86">
        <f>IF(D2739="","",IFERROR(INDEX(Eng_Item,MATCH(D2739,Eng_Label,0)),"not in list"))</f>
        <v/>
      </c>
      <c r="F2739" s="96" t="n"/>
      <c r="G2739" s="87">
        <f>IF(OR(P2739="",N(P2739)&lt;=1),"",INDEX($F$6:$F$3005,MATCH(D2739&amp;"|"&amp;(P2739-1),$O$6:$O$3005,0)))</f>
        <v/>
      </c>
      <c r="H2739" s="87">
        <f>IF(G2739="","",MAX(0,G2739-F2739))</f>
        <v/>
      </c>
      <c r="I2739" s="95" t="n"/>
      <c r="J2739" s="87">
        <f>IF(D2739="","",IFERROR(INDEX(Eng_PAR,MATCH(D2739,Eng_Label,0)),""))</f>
        <v/>
      </c>
      <c r="K2739" s="97">
        <f>IF(OR(F2739="",J2739=""),"",F2739-J2739)</f>
        <v/>
      </c>
      <c r="L2739" s="86">
        <f>IF(OR(F2739="",J2739="",N(J2739)=0),"",IF(F2739/J2739&lt;=cfg_Crit,"CRITICAL",IF(F2739/J2739&lt;=cfg_Low,"LOW","OK")))</f>
        <v/>
      </c>
      <c r="M2739" s="98">
        <f>IF(B2739="","",DATE(YEAR(B2739),MONTH(B2739),1))</f>
        <v/>
      </c>
      <c r="N2739" s="86">
        <f>IF(OR(B2739="",D2739=""),"","CNT-"&amp;TEXT(ROW()-5,"00000"))</f>
        <v/>
      </c>
      <c r="O2739" s="86">
        <f>IF(P2739="","",D2739&amp;"|"&amp;P2739)</f>
        <v/>
      </c>
      <c r="P2739" s="86">
        <f>IF(OR(D2739="",F2739=""),"",COUNTIFS($D$6:D2739,D2739,$F$6:F2739,"&lt;&gt;"))</f>
        <v/>
      </c>
    </row>
    <row r="2740" ht="20" customHeight="1">
      <c r="B2740" s="93" t="n"/>
      <c r="C2740" s="94">
        <f>IF(B2740="","",WEEKNUM(B2740,21))</f>
        <v/>
      </c>
      <c r="D2740" s="95" t="n"/>
      <c r="E2740" s="86">
        <f>IF(D2740="","",IFERROR(INDEX(Eng_Item,MATCH(D2740,Eng_Label,0)),"not in list"))</f>
        <v/>
      </c>
      <c r="F2740" s="96" t="n"/>
      <c r="G2740" s="87">
        <f>IF(OR(P2740="",N(P2740)&lt;=1),"",INDEX($F$6:$F$3005,MATCH(D2740&amp;"|"&amp;(P2740-1),$O$6:$O$3005,0)))</f>
        <v/>
      </c>
      <c r="H2740" s="87">
        <f>IF(G2740="","",MAX(0,G2740-F2740))</f>
        <v/>
      </c>
      <c r="I2740" s="95" t="n"/>
      <c r="J2740" s="87">
        <f>IF(D2740="","",IFERROR(INDEX(Eng_PAR,MATCH(D2740,Eng_Label,0)),""))</f>
        <v/>
      </c>
      <c r="K2740" s="97">
        <f>IF(OR(F2740="",J2740=""),"",F2740-J2740)</f>
        <v/>
      </c>
      <c r="L2740" s="86">
        <f>IF(OR(F2740="",J2740="",N(J2740)=0),"",IF(F2740/J2740&lt;=cfg_Crit,"CRITICAL",IF(F2740/J2740&lt;=cfg_Low,"LOW","OK")))</f>
        <v/>
      </c>
      <c r="M2740" s="98">
        <f>IF(B2740="","",DATE(YEAR(B2740),MONTH(B2740),1))</f>
        <v/>
      </c>
      <c r="N2740" s="86">
        <f>IF(OR(B2740="",D2740=""),"","CNT-"&amp;TEXT(ROW()-5,"00000"))</f>
        <v/>
      </c>
      <c r="O2740" s="86">
        <f>IF(P2740="","",D2740&amp;"|"&amp;P2740)</f>
        <v/>
      </c>
      <c r="P2740" s="86">
        <f>IF(OR(D2740="",F2740=""),"",COUNTIFS($D$6:D2740,D2740,$F$6:F2740,"&lt;&gt;"))</f>
        <v/>
      </c>
    </row>
    <row r="2741" ht="20" customHeight="1">
      <c r="B2741" s="93" t="n"/>
      <c r="C2741" s="94">
        <f>IF(B2741="","",WEEKNUM(B2741,21))</f>
        <v/>
      </c>
      <c r="D2741" s="95" t="n"/>
      <c r="E2741" s="86">
        <f>IF(D2741="","",IFERROR(INDEX(Eng_Item,MATCH(D2741,Eng_Label,0)),"not in list"))</f>
        <v/>
      </c>
      <c r="F2741" s="96" t="n"/>
      <c r="G2741" s="87">
        <f>IF(OR(P2741="",N(P2741)&lt;=1),"",INDEX($F$6:$F$3005,MATCH(D2741&amp;"|"&amp;(P2741-1),$O$6:$O$3005,0)))</f>
        <v/>
      </c>
      <c r="H2741" s="87">
        <f>IF(G2741="","",MAX(0,G2741-F2741))</f>
        <v/>
      </c>
      <c r="I2741" s="95" t="n"/>
      <c r="J2741" s="87">
        <f>IF(D2741="","",IFERROR(INDEX(Eng_PAR,MATCH(D2741,Eng_Label,0)),""))</f>
        <v/>
      </c>
      <c r="K2741" s="97">
        <f>IF(OR(F2741="",J2741=""),"",F2741-J2741)</f>
        <v/>
      </c>
      <c r="L2741" s="86">
        <f>IF(OR(F2741="",J2741="",N(J2741)=0),"",IF(F2741/J2741&lt;=cfg_Crit,"CRITICAL",IF(F2741/J2741&lt;=cfg_Low,"LOW","OK")))</f>
        <v/>
      </c>
      <c r="M2741" s="98">
        <f>IF(B2741="","",DATE(YEAR(B2741),MONTH(B2741),1))</f>
        <v/>
      </c>
      <c r="N2741" s="86">
        <f>IF(OR(B2741="",D2741=""),"","CNT-"&amp;TEXT(ROW()-5,"00000"))</f>
        <v/>
      </c>
      <c r="O2741" s="86">
        <f>IF(P2741="","",D2741&amp;"|"&amp;P2741)</f>
        <v/>
      </c>
      <c r="P2741" s="86">
        <f>IF(OR(D2741="",F2741=""),"",COUNTIFS($D$6:D2741,D2741,$F$6:F2741,"&lt;&gt;"))</f>
        <v/>
      </c>
    </row>
    <row r="2742" ht="20" customHeight="1">
      <c r="B2742" s="93" t="n"/>
      <c r="C2742" s="94">
        <f>IF(B2742="","",WEEKNUM(B2742,21))</f>
        <v/>
      </c>
      <c r="D2742" s="95" t="n"/>
      <c r="E2742" s="86">
        <f>IF(D2742="","",IFERROR(INDEX(Eng_Item,MATCH(D2742,Eng_Label,0)),"not in list"))</f>
        <v/>
      </c>
      <c r="F2742" s="96" t="n"/>
      <c r="G2742" s="87">
        <f>IF(OR(P2742="",N(P2742)&lt;=1),"",INDEX($F$6:$F$3005,MATCH(D2742&amp;"|"&amp;(P2742-1),$O$6:$O$3005,0)))</f>
        <v/>
      </c>
      <c r="H2742" s="87">
        <f>IF(G2742="","",MAX(0,G2742-F2742))</f>
        <v/>
      </c>
      <c r="I2742" s="95" t="n"/>
      <c r="J2742" s="87">
        <f>IF(D2742="","",IFERROR(INDEX(Eng_PAR,MATCH(D2742,Eng_Label,0)),""))</f>
        <v/>
      </c>
      <c r="K2742" s="97">
        <f>IF(OR(F2742="",J2742=""),"",F2742-J2742)</f>
        <v/>
      </c>
      <c r="L2742" s="86">
        <f>IF(OR(F2742="",J2742="",N(J2742)=0),"",IF(F2742/J2742&lt;=cfg_Crit,"CRITICAL",IF(F2742/J2742&lt;=cfg_Low,"LOW","OK")))</f>
        <v/>
      </c>
      <c r="M2742" s="98">
        <f>IF(B2742="","",DATE(YEAR(B2742),MONTH(B2742),1))</f>
        <v/>
      </c>
      <c r="N2742" s="86">
        <f>IF(OR(B2742="",D2742=""),"","CNT-"&amp;TEXT(ROW()-5,"00000"))</f>
        <v/>
      </c>
      <c r="O2742" s="86">
        <f>IF(P2742="","",D2742&amp;"|"&amp;P2742)</f>
        <v/>
      </c>
      <c r="P2742" s="86">
        <f>IF(OR(D2742="",F2742=""),"",COUNTIFS($D$6:D2742,D2742,$F$6:F2742,"&lt;&gt;"))</f>
        <v/>
      </c>
    </row>
    <row r="2743" ht="20" customHeight="1">
      <c r="B2743" s="93" t="n"/>
      <c r="C2743" s="94">
        <f>IF(B2743="","",WEEKNUM(B2743,21))</f>
        <v/>
      </c>
      <c r="D2743" s="95" t="n"/>
      <c r="E2743" s="86">
        <f>IF(D2743="","",IFERROR(INDEX(Eng_Item,MATCH(D2743,Eng_Label,0)),"not in list"))</f>
        <v/>
      </c>
      <c r="F2743" s="96" t="n"/>
      <c r="G2743" s="87">
        <f>IF(OR(P2743="",N(P2743)&lt;=1),"",INDEX($F$6:$F$3005,MATCH(D2743&amp;"|"&amp;(P2743-1),$O$6:$O$3005,0)))</f>
        <v/>
      </c>
      <c r="H2743" s="87">
        <f>IF(G2743="","",MAX(0,G2743-F2743))</f>
        <v/>
      </c>
      <c r="I2743" s="95" t="n"/>
      <c r="J2743" s="87">
        <f>IF(D2743="","",IFERROR(INDEX(Eng_PAR,MATCH(D2743,Eng_Label,0)),""))</f>
        <v/>
      </c>
      <c r="K2743" s="97">
        <f>IF(OR(F2743="",J2743=""),"",F2743-J2743)</f>
        <v/>
      </c>
      <c r="L2743" s="86">
        <f>IF(OR(F2743="",J2743="",N(J2743)=0),"",IF(F2743/J2743&lt;=cfg_Crit,"CRITICAL",IF(F2743/J2743&lt;=cfg_Low,"LOW","OK")))</f>
        <v/>
      </c>
      <c r="M2743" s="98">
        <f>IF(B2743="","",DATE(YEAR(B2743),MONTH(B2743),1))</f>
        <v/>
      </c>
      <c r="N2743" s="86">
        <f>IF(OR(B2743="",D2743=""),"","CNT-"&amp;TEXT(ROW()-5,"00000"))</f>
        <v/>
      </c>
      <c r="O2743" s="86">
        <f>IF(P2743="","",D2743&amp;"|"&amp;P2743)</f>
        <v/>
      </c>
      <c r="P2743" s="86">
        <f>IF(OR(D2743="",F2743=""),"",COUNTIFS($D$6:D2743,D2743,$F$6:F2743,"&lt;&gt;"))</f>
        <v/>
      </c>
    </row>
    <row r="2744" ht="20" customHeight="1">
      <c r="B2744" s="93" t="n"/>
      <c r="C2744" s="94">
        <f>IF(B2744="","",WEEKNUM(B2744,21))</f>
        <v/>
      </c>
      <c r="D2744" s="95" t="n"/>
      <c r="E2744" s="86">
        <f>IF(D2744="","",IFERROR(INDEX(Eng_Item,MATCH(D2744,Eng_Label,0)),"not in list"))</f>
        <v/>
      </c>
      <c r="F2744" s="96" t="n"/>
      <c r="G2744" s="87">
        <f>IF(OR(P2744="",N(P2744)&lt;=1),"",INDEX($F$6:$F$3005,MATCH(D2744&amp;"|"&amp;(P2744-1),$O$6:$O$3005,0)))</f>
        <v/>
      </c>
      <c r="H2744" s="87">
        <f>IF(G2744="","",MAX(0,G2744-F2744))</f>
        <v/>
      </c>
      <c r="I2744" s="95" t="n"/>
      <c r="J2744" s="87">
        <f>IF(D2744="","",IFERROR(INDEX(Eng_PAR,MATCH(D2744,Eng_Label,0)),""))</f>
        <v/>
      </c>
      <c r="K2744" s="97">
        <f>IF(OR(F2744="",J2744=""),"",F2744-J2744)</f>
        <v/>
      </c>
      <c r="L2744" s="86">
        <f>IF(OR(F2744="",J2744="",N(J2744)=0),"",IF(F2744/J2744&lt;=cfg_Crit,"CRITICAL",IF(F2744/J2744&lt;=cfg_Low,"LOW","OK")))</f>
        <v/>
      </c>
      <c r="M2744" s="98">
        <f>IF(B2744="","",DATE(YEAR(B2744),MONTH(B2744),1))</f>
        <v/>
      </c>
      <c r="N2744" s="86">
        <f>IF(OR(B2744="",D2744=""),"","CNT-"&amp;TEXT(ROW()-5,"00000"))</f>
        <v/>
      </c>
      <c r="O2744" s="86">
        <f>IF(P2744="","",D2744&amp;"|"&amp;P2744)</f>
        <v/>
      </c>
      <c r="P2744" s="86">
        <f>IF(OR(D2744="",F2744=""),"",COUNTIFS($D$6:D2744,D2744,$F$6:F2744,"&lt;&gt;"))</f>
        <v/>
      </c>
    </row>
    <row r="2745" ht="20" customHeight="1">
      <c r="B2745" s="93" t="n"/>
      <c r="C2745" s="94">
        <f>IF(B2745="","",WEEKNUM(B2745,21))</f>
        <v/>
      </c>
      <c r="D2745" s="95" t="n"/>
      <c r="E2745" s="86">
        <f>IF(D2745="","",IFERROR(INDEX(Eng_Item,MATCH(D2745,Eng_Label,0)),"not in list"))</f>
        <v/>
      </c>
      <c r="F2745" s="96" t="n"/>
      <c r="G2745" s="87">
        <f>IF(OR(P2745="",N(P2745)&lt;=1),"",INDEX($F$6:$F$3005,MATCH(D2745&amp;"|"&amp;(P2745-1),$O$6:$O$3005,0)))</f>
        <v/>
      </c>
      <c r="H2745" s="87">
        <f>IF(G2745="","",MAX(0,G2745-F2745))</f>
        <v/>
      </c>
      <c r="I2745" s="95" t="n"/>
      <c r="J2745" s="87">
        <f>IF(D2745="","",IFERROR(INDEX(Eng_PAR,MATCH(D2745,Eng_Label,0)),""))</f>
        <v/>
      </c>
      <c r="K2745" s="97">
        <f>IF(OR(F2745="",J2745=""),"",F2745-J2745)</f>
        <v/>
      </c>
      <c r="L2745" s="86">
        <f>IF(OR(F2745="",J2745="",N(J2745)=0),"",IF(F2745/J2745&lt;=cfg_Crit,"CRITICAL",IF(F2745/J2745&lt;=cfg_Low,"LOW","OK")))</f>
        <v/>
      </c>
      <c r="M2745" s="98">
        <f>IF(B2745="","",DATE(YEAR(B2745),MONTH(B2745),1))</f>
        <v/>
      </c>
      <c r="N2745" s="86">
        <f>IF(OR(B2745="",D2745=""),"","CNT-"&amp;TEXT(ROW()-5,"00000"))</f>
        <v/>
      </c>
      <c r="O2745" s="86">
        <f>IF(P2745="","",D2745&amp;"|"&amp;P2745)</f>
        <v/>
      </c>
      <c r="P2745" s="86">
        <f>IF(OR(D2745="",F2745=""),"",COUNTIFS($D$6:D2745,D2745,$F$6:F2745,"&lt;&gt;"))</f>
        <v/>
      </c>
    </row>
    <row r="2746" ht="20" customHeight="1">
      <c r="B2746" s="93" t="n"/>
      <c r="C2746" s="94">
        <f>IF(B2746="","",WEEKNUM(B2746,21))</f>
        <v/>
      </c>
      <c r="D2746" s="95" t="n"/>
      <c r="E2746" s="86">
        <f>IF(D2746="","",IFERROR(INDEX(Eng_Item,MATCH(D2746,Eng_Label,0)),"not in list"))</f>
        <v/>
      </c>
      <c r="F2746" s="96" t="n"/>
      <c r="G2746" s="87">
        <f>IF(OR(P2746="",N(P2746)&lt;=1),"",INDEX($F$6:$F$3005,MATCH(D2746&amp;"|"&amp;(P2746-1),$O$6:$O$3005,0)))</f>
        <v/>
      </c>
      <c r="H2746" s="87">
        <f>IF(G2746="","",MAX(0,G2746-F2746))</f>
        <v/>
      </c>
      <c r="I2746" s="95" t="n"/>
      <c r="J2746" s="87">
        <f>IF(D2746="","",IFERROR(INDEX(Eng_PAR,MATCH(D2746,Eng_Label,0)),""))</f>
        <v/>
      </c>
      <c r="K2746" s="97">
        <f>IF(OR(F2746="",J2746=""),"",F2746-J2746)</f>
        <v/>
      </c>
      <c r="L2746" s="86">
        <f>IF(OR(F2746="",J2746="",N(J2746)=0),"",IF(F2746/J2746&lt;=cfg_Crit,"CRITICAL",IF(F2746/J2746&lt;=cfg_Low,"LOW","OK")))</f>
        <v/>
      </c>
      <c r="M2746" s="98">
        <f>IF(B2746="","",DATE(YEAR(B2746),MONTH(B2746),1))</f>
        <v/>
      </c>
      <c r="N2746" s="86">
        <f>IF(OR(B2746="",D2746=""),"","CNT-"&amp;TEXT(ROW()-5,"00000"))</f>
        <v/>
      </c>
      <c r="O2746" s="86">
        <f>IF(P2746="","",D2746&amp;"|"&amp;P2746)</f>
        <v/>
      </c>
      <c r="P2746" s="86">
        <f>IF(OR(D2746="",F2746=""),"",COUNTIFS($D$6:D2746,D2746,$F$6:F2746,"&lt;&gt;"))</f>
        <v/>
      </c>
    </row>
    <row r="2747" ht="20" customHeight="1">
      <c r="B2747" s="93" t="n"/>
      <c r="C2747" s="94">
        <f>IF(B2747="","",WEEKNUM(B2747,21))</f>
        <v/>
      </c>
      <c r="D2747" s="95" t="n"/>
      <c r="E2747" s="86">
        <f>IF(D2747="","",IFERROR(INDEX(Eng_Item,MATCH(D2747,Eng_Label,0)),"not in list"))</f>
        <v/>
      </c>
      <c r="F2747" s="96" t="n"/>
      <c r="G2747" s="87">
        <f>IF(OR(P2747="",N(P2747)&lt;=1),"",INDEX($F$6:$F$3005,MATCH(D2747&amp;"|"&amp;(P2747-1),$O$6:$O$3005,0)))</f>
        <v/>
      </c>
      <c r="H2747" s="87">
        <f>IF(G2747="","",MAX(0,G2747-F2747))</f>
        <v/>
      </c>
      <c r="I2747" s="95" t="n"/>
      <c r="J2747" s="87">
        <f>IF(D2747="","",IFERROR(INDEX(Eng_PAR,MATCH(D2747,Eng_Label,0)),""))</f>
        <v/>
      </c>
      <c r="K2747" s="97">
        <f>IF(OR(F2747="",J2747=""),"",F2747-J2747)</f>
        <v/>
      </c>
      <c r="L2747" s="86">
        <f>IF(OR(F2747="",J2747="",N(J2747)=0),"",IF(F2747/J2747&lt;=cfg_Crit,"CRITICAL",IF(F2747/J2747&lt;=cfg_Low,"LOW","OK")))</f>
        <v/>
      </c>
      <c r="M2747" s="98">
        <f>IF(B2747="","",DATE(YEAR(B2747),MONTH(B2747),1))</f>
        <v/>
      </c>
      <c r="N2747" s="86">
        <f>IF(OR(B2747="",D2747=""),"","CNT-"&amp;TEXT(ROW()-5,"00000"))</f>
        <v/>
      </c>
      <c r="O2747" s="86">
        <f>IF(P2747="","",D2747&amp;"|"&amp;P2747)</f>
        <v/>
      </c>
      <c r="P2747" s="86">
        <f>IF(OR(D2747="",F2747=""),"",COUNTIFS($D$6:D2747,D2747,$F$6:F2747,"&lt;&gt;"))</f>
        <v/>
      </c>
    </row>
    <row r="2748" ht="20" customHeight="1">
      <c r="B2748" s="93" t="n"/>
      <c r="C2748" s="94">
        <f>IF(B2748="","",WEEKNUM(B2748,21))</f>
        <v/>
      </c>
      <c r="D2748" s="95" t="n"/>
      <c r="E2748" s="86">
        <f>IF(D2748="","",IFERROR(INDEX(Eng_Item,MATCH(D2748,Eng_Label,0)),"not in list"))</f>
        <v/>
      </c>
      <c r="F2748" s="96" t="n"/>
      <c r="G2748" s="87">
        <f>IF(OR(P2748="",N(P2748)&lt;=1),"",INDEX($F$6:$F$3005,MATCH(D2748&amp;"|"&amp;(P2748-1),$O$6:$O$3005,0)))</f>
        <v/>
      </c>
      <c r="H2748" s="87">
        <f>IF(G2748="","",MAX(0,G2748-F2748))</f>
        <v/>
      </c>
      <c r="I2748" s="95" t="n"/>
      <c r="J2748" s="87">
        <f>IF(D2748="","",IFERROR(INDEX(Eng_PAR,MATCH(D2748,Eng_Label,0)),""))</f>
        <v/>
      </c>
      <c r="K2748" s="97">
        <f>IF(OR(F2748="",J2748=""),"",F2748-J2748)</f>
        <v/>
      </c>
      <c r="L2748" s="86">
        <f>IF(OR(F2748="",J2748="",N(J2748)=0),"",IF(F2748/J2748&lt;=cfg_Crit,"CRITICAL",IF(F2748/J2748&lt;=cfg_Low,"LOW","OK")))</f>
        <v/>
      </c>
      <c r="M2748" s="98">
        <f>IF(B2748="","",DATE(YEAR(B2748),MONTH(B2748),1))</f>
        <v/>
      </c>
      <c r="N2748" s="86">
        <f>IF(OR(B2748="",D2748=""),"","CNT-"&amp;TEXT(ROW()-5,"00000"))</f>
        <v/>
      </c>
      <c r="O2748" s="86">
        <f>IF(P2748="","",D2748&amp;"|"&amp;P2748)</f>
        <v/>
      </c>
      <c r="P2748" s="86">
        <f>IF(OR(D2748="",F2748=""),"",COUNTIFS($D$6:D2748,D2748,$F$6:F2748,"&lt;&gt;"))</f>
        <v/>
      </c>
    </row>
    <row r="2749" ht="20" customHeight="1">
      <c r="B2749" s="93" t="n"/>
      <c r="C2749" s="94">
        <f>IF(B2749="","",WEEKNUM(B2749,21))</f>
        <v/>
      </c>
      <c r="D2749" s="95" t="n"/>
      <c r="E2749" s="86">
        <f>IF(D2749="","",IFERROR(INDEX(Eng_Item,MATCH(D2749,Eng_Label,0)),"not in list"))</f>
        <v/>
      </c>
      <c r="F2749" s="96" t="n"/>
      <c r="G2749" s="87">
        <f>IF(OR(P2749="",N(P2749)&lt;=1),"",INDEX($F$6:$F$3005,MATCH(D2749&amp;"|"&amp;(P2749-1),$O$6:$O$3005,0)))</f>
        <v/>
      </c>
      <c r="H2749" s="87">
        <f>IF(G2749="","",MAX(0,G2749-F2749))</f>
        <v/>
      </c>
      <c r="I2749" s="95" t="n"/>
      <c r="J2749" s="87">
        <f>IF(D2749="","",IFERROR(INDEX(Eng_PAR,MATCH(D2749,Eng_Label,0)),""))</f>
        <v/>
      </c>
      <c r="K2749" s="97">
        <f>IF(OR(F2749="",J2749=""),"",F2749-J2749)</f>
        <v/>
      </c>
      <c r="L2749" s="86">
        <f>IF(OR(F2749="",J2749="",N(J2749)=0),"",IF(F2749/J2749&lt;=cfg_Crit,"CRITICAL",IF(F2749/J2749&lt;=cfg_Low,"LOW","OK")))</f>
        <v/>
      </c>
      <c r="M2749" s="98">
        <f>IF(B2749="","",DATE(YEAR(B2749),MONTH(B2749),1))</f>
        <v/>
      </c>
      <c r="N2749" s="86">
        <f>IF(OR(B2749="",D2749=""),"","CNT-"&amp;TEXT(ROW()-5,"00000"))</f>
        <v/>
      </c>
      <c r="O2749" s="86">
        <f>IF(P2749="","",D2749&amp;"|"&amp;P2749)</f>
        <v/>
      </c>
      <c r="P2749" s="86">
        <f>IF(OR(D2749="",F2749=""),"",COUNTIFS($D$6:D2749,D2749,$F$6:F2749,"&lt;&gt;"))</f>
        <v/>
      </c>
    </row>
    <row r="2750" ht="20" customHeight="1">
      <c r="B2750" s="93" t="n"/>
      <c r="C2750" s="94">
        <f>IF(B2750="","",WEEKNUM(B2750,21))</f>
        <v/>
      </c>
      <c r="D2750" s="95" t="n"/>
      <c r="E2750" s="86">
        <f>IF(D2750="","",IFERROR(INDEX(Eng_Item,MATCH(D2750,Eng_Label,0)),"not in list"))</f>
        <v/>
      </c>
      <c r="F2750" s="96" t="n"/>
      <c r="G2750" s="87">
        <f>IF(OR(P2750="",N(P2750)&lt;=1),"",INDEX($F$6:$F$3005,MATCH(D2750&amp;"|"&amp;(P2750-1),$O$6:$O$3005,0)))</f>
        <v/>
      </c>
      <c r="H2750" s="87">
        <f>IF(G2750="","",MAX(0,G2750-F2750))</f>
        <v/>
      </c>
      <c r="I2750" s="95" t="n"/>
      <c r="J2750" s="87">
        <f>IF(D2750="","",IFERROR(INDEX(Eng_PAR,MATCH(D2750,Eng_Label,0)),""))</f>
        <v/>
      </c>
      <c r="K2750" s="97">
        <f>IF(OR(F2750="",J2750=""),"",F2750-J2750)</f>
        <v/>
      </c>
      <c r="L2750" s="86">
        <f>IF(OR(F2750="",J2750="",N(J2750)=0),"",IF(F2750/J2750&lt;=cfg_Crit,"CRITICAL",IF(F2750/J2750&lt;=cfg_Low,"LOW","OK")))</f>
        <v/>
      </c>
      <c r="M2750" s="98">
        <f>IF(B2750="","",DATE(YEAR(B2750),MONTH(B2750),1))</f>
        <v/>
      </c>
      <c r="N2750" s="86">
        <f>IF(OR(B2750="",D2750=""),"","CNT-"&amp;TEXT(ROW()-5,"00000"))</f>
        <v/>
      </c>
      <c r="O2750" s="86">
        <f>IF(P2750="","",D2750&amp;"|"&amp;P2750)</f>
        <v/>
      </c>
      <c r="P2750" s="86">
        <f>IF(OR(D2750="",F2750=""),"",COUNTIFS($D$6:D2750,D2750,$F$6:F2750,"&lt;&gt;"))</f>
        <v/>
      </c>
    </row>
    <row r="2751" ht="20" customHeight="1">
      <c r="B2751" s="93" t="n"/>
      <c r="C2751" s="94">
        <f>IF(B2751="","",WEEKNUM(B2751,21))</f>
        <v/>
      </c>
      <c r="D2751" s="95" t="n"/>
      <c r="E2751" s="86">
        <f>IF(D2751="","",IFERROR(INDEX(Eng_Item,MATCH(D2751,Eng_Label,0)),"not in list"))</f>
        <v/>
      </c>
      <c r="F2751" s="96" t="n"/>
      <c r="G2751" s="87">
        <f>IF(OR(P2751="",N(P2751)&lt;=1),"",INDEX($F$6:$F$3005,MATCH(D2751&amp;"|"&amp;(P2751-1),$O$6:$O$3005,0)))</f>
        <v/>
      </c>
      <c r="H2751" s="87">
        <f>IF(G2751="","",MAX(0,G2751-F2751))</f>
        <v/>
      </c>
      <c r="I2751" s="95" t="n"/>
      <c r="J2751" s="87">
        <f>IF(D2751="","",IFERROR(INDEX(Eng_PAR,MATCH(D2751,Eng_Label,0)),""))</f>
        <v/>
      </c>
      <c r="K2751" s="97">
        <f>IF(OR(F2751="",J2751=""),"",F2751-J2751)</f>
        <v/>
      </c>
      <c r="L2751" s="86">
        <f>IF(OR(F2751="",J2751="",N(J2751)=0),"",IF(F2751/J2751&lt;=cfg_Crit,"CRITICAL",IF(F2751/J2751&lt;=cfg_Low,"LOW","OK")))</f>
        <v/>
      </c>
      <c r="M2751" s="98">
        <f>IF(B2751="","",DATE(YEAR(B2751),MONTH(B2751),1))</f>
        <v/>
      </c>
      <c r="N2751" s="86">
        <f>IF(OR(B2751="",D2751=""),"","CNT-"&amp;TEXT(ROW()-5,"00000"))</f>
        <v/>
      </c>
      <c r="O2751" s="86">
        <f>IF(P2751="","",D2751&amp;"|"&amp;P2751)</f>
        <v/>
      </c>
      <c r="P2751" s="86">
        <f>IF(OR(D2751="",F2751=""),"",COUNTIFS($D$6:D2751,D2751,$F$6:F2751,"&lt;&gt;"))</f>
        <v/>
      </c>
    </row>
    <row r="2752" ht="20" customHeight="1">
      <c r="B2752" s="93" t="n"/>
      <c r="C2752" s="94">
        <f>IF(B2752="","",WEEKNUM(B2752,21))</f>
        <v/>
      </c>
      <c r="D2752" s="95" t="n"/>
      <c r="E2752" s="86">
        <f>IF(D2752="","",IFERROR(INDEX(Eng_Item,MATCH(D2752,Eng_Label,0)),"not in list"))</f>
        <v/>
      </c>
      <c r="F2752" s="96" t="n"/>
      <c r="G2752" s="87">
        <f>IF(OR(P2752="",N(P2752)&lt;=1),"",INDEX($F$6:$F$3005,MATCH(D2752&amp;"|"&amp;(P2752-1),$O$6:$O$3005,0)))</f>
        <v/>
      </c>
      <c r="H2752" s="87">
        <f>IF(G2752="","",MAX(0,G2752-F2752))</f>
        <v/>
      </c>
      <c r="I2752" s="95" t="n"/>
      <c r="J2752" s="87">
        <f>IF(D2752="","",IFERROR(INDEX(Eng_PAR,MATCH(D2752,Eng_Label,0)),""))</f>
        <v/>
      </c>
      <c r="K2752" s="97">
        <f>IF(OR(F2752="",J2752=""),"",F2752-J2752)</f>
        <v/>
      </c>
      <c r="L2752" s="86">
        <f>IF(OR(F2752="",J2752="",N(J2752)=0),"",IF(F2752/J2752&lt;=cfg_Crit,"CRITICAL",IF(F2752/J2752&lt;=cfg_Low,"LOW","OK")))</f>
        <v/>
      </c>
      <c r="M2752" s="98">
        <f>IF(B2752="","",DATE(YEAR(B2752),MONTH(B2752),1))</f>
        <v/>
      </c>
      <c r="N2752" s="86">
        <f>IF(OR(B2752="",D2752=""),"","CNT-"&amp;TEXT(ROW()-5,"00000"))</f>
        <v/>
      </c>
      <c r="O2752" s="86">
        <f>IF(P2752="","",D2752&amp;"|"&amp;P2752)</f>
        <v/>
      </c>
      <c r="P2752" s="86">
        <f>IF(OR(D2752="",F2752=""),"",COUNTIFS($D$6:D2752,D2752,$F$6:F2752,"&lt;&gt;"))</f>
        <v/>
      </c>
    </row>
    <row r="2753" ht="20" customHeight="1">
      <c r="B2753" s="93" t="n"/>
      <c r="C2753" s="94">
        <f>IF(B2753="","",WEEKNUM(B2753,21))</f>
        <v/>
      </c>
      <c r="D2753" s="95" t="n"/>
      <c r="E2753" s="86">
        <f>IF(D2753="","",IFERROR(INDEX(Eng_Item,MATCH(D2753,Eng_Label,0)),"not in list"))</f>
        <v/>
      </c>
      <c r="F2753" s="96" t="n"/>
      <c r="G2753" s="87">
        <f>IF(OR(P2753="",N(P2753)&lt;=1),"",INDEX($F$6:$F$3005,MATCH(D2753&amp;"|"&amp;(P2753-1),$O$6:$O$3005,0)))</f>
        <v/>
      </c>
      <c r="H2753" s="87">
        <f>IF(G2753="","",MAX(0,G2753-F2753))</f>
        <v/>
      </c>
      <c r="I2753" s="95" t="n"/>
      <c r="J2753" s="87">
        <f>IF(D2753="","",IFERROR(INDEX(Eng_PAR,MATCH(D2753,Eng_Label,0)),""))</f>
        <v/>
      </c>
      <c r="K2753" s="97">
        <f>IF(OR(F2753="",J2753=""),"",F2753-J2753)</f>
        <v/>
      </c>
      <c r="L2753" s="86">
        <f>IF(OR(F2753="",J2753="",N(J2753)=0),"",IF(F2753/J2753&lt;=cfg_Crit,"CRITICAL",IF(F2753/J2753&lt;=cfg_Low,"LOW","OK")))</f>
        <v/>
      </c>
      <c r="M2753" s="98">
        <f>IF(B2753="","",DATE(YEAR(B2753),MONTH(B2753),1))</f>
        <v/>
      </c>
      <c r="N2753" s="86">
        <f>IF(OR(B2753="",D2753=""),"","CNT-"&amp;TEXT(ROW()-5,"00000"))</f>
        <v/>
      </c>
      <c r="O2753" s="86">
        <f>IF(P2753="","",D2753&amp;"|"&amp;P2753)</f>
        <v/>
      </c>
      <c r="P2753" s="86">
        <f>IF(OR(D2753="",F2753=""),"",COUNTIFS($D$6:D2753,D2753,$F$6:F2753,"&lt;&gt;"))</f>
        <v/>
      </c>
    </row>
    <row r="2754" ht="20" customHeight="1">
      <c r="B2754" s="93" t="n"/>
      <c r="C2754" s="94">
        <f>IF(B2754="","",WEEKNUM(B2754,21))</f>
        <v/>
      </c>
      <c r="D2754" s="95" t="n"/>
      <c r="E2754" s="86">
        <f>IF(D2754="","",IFERROR(INDEX(Eng_Item,MATCH(D2754,Eng_Label,0)),"not in list"))</f>
        <v/>
      </c>
      <c r="F2754" s="96" t="n"/>
      <c r="G2754" s="87">
        <f>IF(OR(P2754="",N(P2754)&lt;=1),"",INDEX($F$6:$F$3005,MATCH(D2754&amp;"|"&amp;(P2754-1),$O$6:$O$3005,0)))</f>
        <v/>
      </c>
      <c r="H2754" s="87">
        <f>IF(G2754="","",MAX(0,G2754-F2754))</f>
        <v/>
      </c>
      <c r="I2754" s="95" t="n"/>
      <c r="J2754" s="87">
        <f>IF(D2754="","",IFERROR(INDEX(Eng_PAR,MATCH(D2754,Eng_Label,0)),""))</f>
        <v/>
      </c>
      <c r="K2754" s="97">
        <f>IF(OR(F2754="",J2754=""),"",F2754-J2754)</f>
        <v/>
      </c>
      <c r="L2754" s="86">
        <f>IF(OR(F2754="",J2754="",N(J2754)=0),"",IF(F2754/J2754&lt;=cfg_Crit,"CRITICAL",IF(F2754/J2754&lt;=cfg_Low,"LOW","OK")))</f>
        <v/>
      </c>
      <c r="M2754" s="98">
        <f>IF(B2754="","",DATE(YEAR(B2754),MONTH(B2754),1))</f>
        <v/>
      </c>
      <c r="N2754" s="86">
        <f>IF(OR(B2754="",D2754=""),"","CNT-"&amp;TEXT(ROW()-5,"00000"))</f>
        <v/>
      </c>
      <c r="O2754" s="86">
        <f>IF(P2754="","",D2754&amp;"|"&amp;P2754)</f>
        <v/>
      </c>
      <c r="P2754" s="86">
        <f>IF(OR(D2754="",F2754=""),"",COUNTIFS($D$6:D2754,D2754,$F$6:F2754,"&lt;&gt;"))</f>
        <v/>
      </c>
    </row>
    <row r="2755" ht="20" customHeight="1">
      <c r="B2755" s="93" t="n"/>
      <c r="C2755" s="94">
        <f>IF(B2755="","",WEEKNUM(B2755,21))</f>
        <v/>
      </c>
      <c r="D2755" s="95" t="n"/>
      <c r="E2755" s="86">
        <f>IF(D2755="","",IFERROR(INDEX(Eng_Item,MATCH(D2755,Eng_Label,0)),"not in list"))</f>
        <v/>
      </c>
      <c r="F2755" s="96" t="n"/>
      <c r="G2755" s="87">
        <f>IF(OR(P2755="",N(P2755)&lt;=1),"",INDEX($F$6:$F$3005,MATCH(D2755&amp;"|"&amp;(P2755-1),$O$6:$O$3005,0)))</f>
        <v/>
      </c>
      <c r="H2755" s="87">
        <f>IF(G2755="","",MAX(0,G2755-F2755))</f>
        <v/>
      </c>
      <c r="I2755" s="95" t="n"/>
      <c r="J2755" s="87">
        <f>IF(D2755="","",IFERROR(INDEX(Eng_PAR,MATCH(D2755,Eng_Label,0)),""))</f>
        <v/>
      </c>
      <c r="K2755" s="97">
        <f>IF(OR(F2755="",J2755=""),"",F2755-J2755)</f>
        <v/>
      </c>
      <c r="L2755" s="86">
        <f>IF(OR(F2755="",J2755="",N(J2755)=0),"",IF(F2755/J2755&lt;=cfg_Crit,"CRITICAL",IF(F2755/J2755&lt;=cfg_Low,"LOW","OK")))</f>
        <v/>
      </c>
      <c r="M2755" s="98">
        <f>IF(B2755="","",DATE(YEAR(B2755),MONTH(B2755),1))</f>
        <v/>
      </c>
      <c r="N2755" s="86">
        <f>IF(OR(B2755="",D2755=""),"","CNT-"&amp;TEXT(ROW()-5,"00000"))</f>
        <v/>
      </c>
      <c r="O2755" s="86">
        <f>IF(P2755="","",D2755&amp;"|"&amp;P2755)</f>
        <v/>
      </c>
      <c r="P2755" s="86">
        <f>IF(OR(D2755="",F2755=""),"",COUNTIFS($D$6:D2755,D2755,$F$6:F2755,"&lt;&gt;"))</f>
        <v/>
      </c>
    </row>
    <row r="2756" ht="20" customHeight="1">
      <c r="B2756" s="93" t="n"/>
      <c r="C2756" s="94">
        <f>IF(B2756="","",WEEKNUM(B2756,21))</f>
        <v/>
      </c>
      <c r="D2756" s="95" t="n"/>
      <c r="E2756" s="86">
        <f>IF(D2756="","",IFERROR(INDEX(Eng_Item,MATCH(D2756,Eng_Label,0)),"not in list"))</f>
        <v/>
      </c>
      <c r="F2756" s="96" t="n"/>
      <c r="G2756" s="87">
        <f>IF(OR(P2756="",N(P2756)&lt;=1),"",INDEX($F$6:$F$3005,MATCH(D2756&amp;"|"&amp;(P2756-1),$O$6:$O$3005,0)))</f>
        <v/>
      </c>
      <c r="H2756" s="87">
        <f>IF(G2756="","",MAX(0,G2756-F2756))</f>
        <v/>
      </c>
      <c r="I2756" s="95" t="n"/>
      <c r="J2756" s="87">
        <f>IF(D2756="","",IFERROR(INDEX(Eng_PAR,MATCH(D2756,Eng_Label,0)),""))</f>
        <v/>
      </c>
      <c r="K2756" s="97">
        <f>IF(OR(F2756="",J2756=""),"",F2756-J2756)</f>
        <v/>
      </c>
      <c r="L2756" s="86">
        <f>IF(OR(F2756="",J2756="",N(J2756)=0),"",IF(F2756/J2756&lt;=cfg_Crit,"CRITICAL",IF(F2756/J2756&lt;=cfg_Low,"LOW","OK")))</f>
        <v/>
      </c>
      <c r="M2756" s="98">
        <f>IF(B2756="","",DATE(YEAR(B2756),MONTH(B2756),1))</f>
        <v/>
      </c>
      <c r="N2756" s="86">
        <f>IF(OR(B2756="",D2756=""),"","CNT-"&amp;TEXT(ROW()-5,"00000"))</f>
        <v/>
      </c>
      <c r="O2756" s="86">
        <f>IF(P2756="","",D2756&amp;"|"&amp;P2756)</f>
        <v/>
      </c>
      <c r="P2756" s="86">
        <f>IF(OR(D2756="",F2756=""),"",COUNTIFS($D$6:D2756,D2756,$F$6:F2756,"&lt;&gt;"))</f>
        <v/>
      </c>
    </row>
    <row r="2757" ht="20" customHeight="1">
      <c r="B2757" s="93" t="n"/>
      <c r="C2757" s="94">
        <f>IF(B2757="","",WEEKNUM(B2757,21))</f>
        <v/>
      </c>
      <c r="D2757" s="95" t="n"/>
      <c r="E2757" s="86">
        <f>IF(D2757="","",IFERROR(INDEX(Eng_Item,MATCH(D2757,Eng_Label,0)),"not in list"))</f>
        <v/>
      </c>
      <c r="F2757" s="96" t="n"/>
      <c r="G2757" s="87">
        <f>IF(OR(P2757="",N(P2757)&lt;=1),"",INDEX($F$6:$F$3005,MATCH(D2757&amp;"|"&amp;(P2757-1),$O$6:$O$3005,0)))</f>
        <v/>
      </c>
      <c r="H2757" s="87">
        <f>IF(G2757="","",MAX(0,G2757-F2757))</f>
        <v/>
      </c>
      <c r="I2757" s="95" t="n"/>
      <c r="J2757" s="87">
        <f>IF(D2757="","",IFERROR(INDEX(Eng_PAR,MATCH(D2757,Eng_Label,0)),""))</f>
        <v/>
      </c>
      <c r="K2757" s="97">
        <f>IF(OR(F2757="",J2757=""),"",F2757-J2757)</f>
        <v/>
      </c>
      <c r="L2757" s="86">
        <f>IF(OR(F2757="",J2757="",N(J2757)=0),"",IF(F2757/J2757&lt;=cfg_Crit,"CRITICAL",IF(F2757/J2757&lt;=cfg_Low,"LOW","OK")))</f>
        <v/>
      </c>
      <c r="M2757" s="98">
        <f>IF(B2757="","",DATE(YEAR(B2757),MONTH(B2757),1))</f>
        <v/>
      </c>
      <c r="N2757" s="86">
        <f>IF(OR(B2757="",D2757=""),"","CNT-"&amp;TEXT(ROW()-5,"00000"))</f>
        <v/>
      </c>
      <c r="O2757" s="86">
        <f>IF(P2757="","",D2757&amp;"|"&amp;P2757)</f>
        <v/>
      </c>
      <c r="P2757" s="86">
        <f>IF(OR(D2757="",F2757=""),"",COUNTIFS($D$6:D2757,D2757,$F$6:F2757,"&lt;&gt;"))</f>
        <v/>
      </c>
    </row>
    <row r="2758" ht="20" customHeight="1">
      <c r="B2758" s="93" t="n"/>
      <c r="C2758" s="94">
        <f>IF(B2758="","",WEEKNUM(B2758,21))</f>
        <v/>
      </c>
      <c r="D2758" s="95" t="n"/>
      <c r="E2758" s="86">
        <f>IF(D2758="","",IFERROR(INDEX(Eng_Item,MATCH(D2758,Eng_Label,0)),"not in list"))</f>
        <v/>
      </c>
      <c r="F2758" s="96" t="n"/>
      <c r="G2758" s="87">
        <f>IF(OR(P2758="",N(P2758)&lt;=1),"",INDEX($F$6:$F$3005,MATCH(D2758&amp;"|"&amp;(P2758-1),$O$6:$O$3005,0)))</f>
        <v/>
      </c>
      <c r="H2758" s="87">
        <f>IF(G2758="","",MAX(0,G2758-F2758))</f>
        <v/>
      </c>
      <c r="I2758" s="95" t="n"/>
      <c r="J2758" s="87">
        <f>IF(D2758="","",IFERROR(INDEX(Eng_PAR,MATCH(D2758,Eng_Label,0)),""))</f>
        <v/>
      </c>
      <c r="K2758" s="97">
        <f>IF(OR(F2758="",J2758=""),"",F2758-J2758)</f>
        <v/>
      </c>
      <c r="L2758" s="86">
        <f>IF(OR(F2758="",J2758="",N(J2758)=0),"",IF(F2758/J2758&lt;=cfg_Crit,"CRITICAL",IF(F2758/J2758&lt;=cfg_Low,"LOW","OK")))</f>
        <v/>
      </c>
      <c r="M2758" s="98">
        <f>IF(B2758="","",DATE(YEAR(B2758),MONTH(B2758),1))</f>
        <v/>
      </c>
      <c r="N2758" s="86">
        <f>IF(OR(B2758="",D2758=""),"","CNT-"&amp;TEXT(ROW()-5,"00000"))</f>
        <v/>
      </c>
      <c r="O2758" s="86">
        <f>IF(P2758="","",D2758&amp;"|"&amp;P2758)</f>
        <v/>
      </c>
      <c r="P2758" s="86">
        <f>IF(OR(D2758="",F2758=""),"",COUNTIFS($D$6:D2758,D2758,$F$6:F2758,"&lt;&gt;"))</f>
        <v/>
      </c>
    </row>
    <row r="2759" ht="20" customHeight="1">
      <c r="B2759" s="93" t="n"/>
      <c r="C2759" s="94">
        <f>IF(B2759="","",WEEKNUM(B2759,21))</f>
        <v/>
      </c>
      <c r="D2759" s="95" t="n"/>
      <c r="E2759" s="86">
        <f>IF(D2759="","",IFERROR(INDEX(Eng_Item,MATCH(D2759,Eng_Label,0)),"not in list"))</f>
        <v/>
      </c>
      <c r="F2759" s="96" t="n"/>
      <c r="G2759" s="87">
        <f>IF(OR(P2759="",N(P2759)&lt;=1),"",INDEX($F$6:$F$3005,MATCH(D2759&amp;"|"&amp;(P2759-1),$O$6:$O$3005,0)))</f>
        <v/>
      </c>
      <c r="H2759" s="87">
        <f>IF(G2759="","",MAX(0,G2759-F2759))</f>
        <v/>
      </c>
      <c r="I2759" s="95" t="n"/>
      <c r="J2759" s="87">
        <f>IF(D2759="","",IFERROR(INDEX(Eng_PAR,MATCH(D2759,Eng_Label,0)),""))</f>
        <v/>
      </c>
      <c r="K2759" s="97">
        <f>IF(OR(F2759="",J2759=""),"",F2759-J2759)</f>
        <v/>
      </c>
      <c r="L2759" s="86">
        <f>IF(OR(F2759="",J2759="",N(J2759)=0),"",IF(F2759/J2759&lt;=cfg_Crit,"CRITICAL",IF(F2759/J2759&lt;=cfg_Low,"LOW","OK")))</f>
        <v/>
      </c>
      <c r="M2759" s="98">
        <f>IF(B2759="","",DATE(YEAR(B2759),MONTH(B2759),1))</f>
        <v/>
      </c>
      <c r="N2759" s="86">
        <f>IF(OR(B2759="",D2759=""),"","CNT-"&amp;TEXT(ROW()-5,"00000"))</f>
        <v/>
      </c>
      <c r="O2759" s="86">
        <f>IF(P2759="","",D2759&amp;"|"&amp;P2759)</f>
        <v/>
      </c>
      <c r="P2759" s="86">
        <f>IF(OR(D2759="",F2759=""),"",COUNTIFS($D$6:D2759,D2759,$F$6:F2759,"&lt;&gt;"))</f>
        <v/>
      </c>
    </row>
    <row r="2760" ht="20" customHeight="1">
      <c r="B2760" s="93" t="n"/>
      <c r="C2760" s="94">
        <f>IF(B2760="","",WEEKNUM(B2760,21))</f>
        <v/>
      </c>
      <c r="D2760" s="95" t="n"/>
      <c r="E2760" s="86">
        <f>IF(D2760="","",IFERROR(INDEX(Eng_Item,MATCH(D2760,Eng_Label,0)),"not in list"))</f>
        <v/>
      </c>
      <c r="F2760" s="96" t="n"/>
      <c r="G2760" s="87">
        <f>IF(OR(P2760="",N(P2760)&lt;=1),"",INDEX($F$6:$F$3005,MATCH(D2760&amp;"|"&amp;(P2760-1),$O$6:$O$3005,0)))</f>
        <v/>
      </c>
      <c r="H2760" s="87">
        <f>IF(G2760="","",MAX(0,G2760-F2760))</f>
        <v/>
      </c>
      <c r="I2760" s="95" t="n"/>
      <c r="J2760" s="87">
        <f>IF(D2760="","",IFERROR(INDEX(Eng_PAR,MATCH(D2760,Eng_Label,0)),""))</f>
        <v/>
      </c>
      <c r="K2760" s="97">
        <f>IF(OR(F2760="",J2760=""),"",F2760-J2760)</f>
        <v/>
      </c>
      <c r="L2760" s="86">
        <f>IF(OR(F2760="",J2760="",N(J2760)=0),"",IF(F2760/J2760&lt;=cfg_Crit,"CRITICAL",IF(F2760/J2760&lt;=cfg_Low,"LOW","OK")))</f>
        <v/>
      </c>
      <c r="M2760" s="98">
        <f>IF(B2760="","",DATE(YEAR(B2760),MONTH(B2760),1))</f>
        <v/>
      </c>
      <c r="N2760" s="86">
        <f>IF(OR(B2760="",D2760=""),"","CNT-"&amp;TEXT(ROW()-5,"00000"))</f>
        <v/>
      </c>
      <c r="O2760" s="86">
        <f>IF(P2760="","",D2760&amp;"|"&amp;P2760)</f>
        <v/>
      </c>
      <c r="P2760" s="86">
        <f>IF(OR(D2760="",F2760=""),"",COUNTIFS($D$6:D2760,D2760,$F$6:F2760,"&lt;&gt;"))</f>
        <v/>
      </c>
    </row>
    <row r="2761" ht="20" customHeight="1">
      <c r="B2761" s="93" t="n"/>
      <c r="C2761" s="94">
        <f>IF(B2761="","",WEEKNUM(B2761,21))</f>
        <v/>
      </c>
      <c r="D2761" s="95" t="n"/>
      <c r="E2761" s="86">
        <f>IF(D2761="","",IFERROR(INDEX(Eng_Item,MATCH(D2761,Eng_Label,0)),"not in list"))</f>
        <v/>
      </c>
      <c r="F2761" s="96" t="n"/>
      <c r="G2761" s="87">
        <f>IF(OR(P2761="",N(P2761)&lt;=1),"",INDEX($F$6:$F$3005,MATCH(D2761&amp;"|"&amp;(P2761-1),$O$6:$O$3005,0)))</f>
        <v/>
      </c>
      <c r="H2761" s="87">
        <f>IF(G2761="","",MAX(0,G2761-F2761))</f>
        <v/>
      </c>
      <c r="I2761" s="95" t="n"/>
      <c r="J2761" s="87">
        <f>IF(D2761="","",IFERROR(INDEX(Eng_PAR,MATCH(D2761,Eng_Label,0)),""))</f>
        <v/>
      </c>
      <c r="K2761" s="97">
        <f>IF(OR(F2761="",J2761=""),"",F2761-J2761)</f>
        <v/>
      </c>
      <c r="L2761" s="86">
        <f>IF(OR(F2761="",J2761="",N(J2761)=0),"",IF(F2761/J2761&lt;=cfg_Crit,"CRITICAL",IF(F2761/J2761&lt;=cfg_Low,"LOW","OK")))</f>
        <v/>
      </c>
      <c r="M2761" s="98">
        <f>IF(B2761="","",DATE(YEAR(B2761),MONTH(B2761),1))</f>
        <v/>
      </c>
      <c r="N2761" s="86">
        <f>IF(OR(B2761="",D2761=""),"","CNT-"&amp;TEXT(ROW()-5,"00000"))</f>
        <v/>
      </c>
      <c r="O2761" s="86">
        <f>IF(P2761="","",D2761&amp;"|"&amp;P2761)</f>
        <v/>
      </c>
      <c r="P2761" s="86">
        <f>IF(OR(D2761="",F2761=""),"",COUNTIFS($D$6:D2761,D2761,$F$6:F2761,"&lt;&gt;"))</f>
        <v/>
      </c>
    </row>
    <row r="2762" ht="20" customHeight="1">
      <c r="B2762" s="93" t="n"/>
      <c r="C2762" s="94">
        <f>IF(B2762="","",WEEKNUM(B2762,21))</f>
        <v/>
      </c>
      <c r="D2762" s="95" t="n"/>
      <c r="E2762" s="86">
        <f>IF(D2762="","",IFERROR(INDEX(Eng_Item,MATCH(D2762,Eng_Label,0)),"not in list"))</f>
        <v/>
      </c>
      <c r="F2762" s="96" t="n"/>
      <c r="G2762" s="87">
        <f>IF(OR(P2762="",N(P2762)&lt;=1),"",INDEX($F$6:$F$3005,MATCH(D2762&amp;"|"&amp;(P2762-1),$O$6:$O$3005,0)))</f>
        <v/>
      </c>
      <c r="H2762" s="87">
        <f>IF(G2762="","",MAX(0,G2762-F2762))</f>
        <v/>
      </c>
      <c r="I2762" s="95" t="n"/>
      <c r="J2762" s="87">
        <f>IF(D2762="","",IFERROR(INDEX(Eng_PAR,MATCH(D2762,Eng_Label,0)),""))</f>
        <v/>
      </c>
      <c r="K2762" s="97">
        <f>IF(OR(F2762="",J2762=""),"",F2762-J2762)</f>
        <v/>
      </c>
      <c r="L2762" s="86">
        <f>IF(OR(F2762="",J2762="",N(J2762)=0),"",IF(F2762/J2762&lt;=cfg_Crit,"CRITICAL",IF(F2762/J2762&lt;=cfg_Low,"LOW","OK")))</f>
        <v/>
      </c>
      <c r="M2762" s="98">
        <f>IF(B2762="","",DATE(YEAR(B2762),MONTH(B2762),1))</f>
        <v/>
      </c>
      <c r="N2762" s="86">
        <f>IF(OR(B2762="",D2762=""),"","CNT-"&amp;TEXT(ROW()-5,"00000"))</f>
        <v/>
      </c>
      <c r="O2762" s="86">
        <f>IF(P2762="","",D2762&amp;"|"&amp;P2762)</f>
        <v/>
      </c>
      <c r="P2762" s="86">
        <f>IF(OR(D2762="",F2762=""),"",COUNTIFS($D$6:D2762,D2762,$F$6:F2762,"&lt;&gt;"))</f>
        <v/>
      </c>
    </row>
    <row r="2763" ht="20" customHeight="1">
      <c r="B2763" s="93" t="n"/>
      <c r="C2763" s="94">
        <f>IF(B2763="","",WEEKNUM(B2763,21))</f>
        <v/>
      </c>
      <c r="D2763" s="95" t="n"/>
      <c r="E2763" s="86">
        <f>IF(D2763="","",IFERROR(INDEX(Eng_Item,MATCH(D2763,Eng_Label,0)),"not in list"))</f>
        <v/>
      </c>
      <c r="F2763" s="96" t="n"/>
      <c r="G2763" s="87">
        <f>IF(OR(P2763="",N(P2763)&lt;=1),"",INDEX($F$6:$F$3005,MATCH(D2763&amp;"|"&amp;(P2763-1),$O$6:$O$3005,0)))</f>
        <v/>
      </c>
      <c r="H2763" s="87">
        <f>IF(G2763="","",MAX(0,G2763-F2763))</f>
        <v/>
      </c>
      <c r="I2763" s="95" t="n"/>
      <c r="J2763" s="87">
        <f>IF(D2763="","",IFERROR(INDEX(Eng_PAR,MATCH(D2763,Eng_Label,0)),""))</f>
        <v/>
      </c>
      <c r="K2763" s="97">
        <f>IF(OR(F2763="",J2763=""),"",F2763-J2763)</f>
        <v/>
      </c>
      <c r="L2763" s="86">
        <f>IF(OR(F2763="",J2763="",N(J2763)=0),"",IF(F2763/J2763&lt;=cfg_Crit,"CRITICAL",IF(F2763/J2763&lt;=cfg_Low,"LOW","OK")))</f>
        <v/>
      </c>
      <c r="M2763" s="98">
        <f>IF(B2763="","",DATE(YEAR(B2763),MONTH(B2763),1))</f>
        <v/>
      </c>
      <c r="N2763" s="86">
        <f>IF(OR(B2763="",D2763=""),"","CNT-"&amp;TEXT(ROW()-5,"00000"))</f>
        <v/>
      </c>
      <c r="O2763" s="86">
        <f>IF(P2763="","",D2763&amp;"|"&amp;P2763)</f>
        <v/>
      </c>
      <c r="P2763" s="86">
        <f>IF(OR(D2763="",F2763=""),"",COUNTIFS($D$6:D2763,D2763,$F$6:F2763,"&lt;&gt;"))</f>
        <v/>
      </c>
    </row>
    <row r="2764" ht="20" customHeight="1">
      <c r="B2764" s="93" t="n"/>
      <c r="C2764" s="94">
        <f>IF(B2764="","",WEEKNUM(B2764,21))</f>
        <v/>
      </c>
      <c r="D2764" s="95" t="n"/>
      <c r="E2764" s="86">
        <f>IF(D2764="","",IFERROR(INDEX(Eng_Item,MATCH(D2764,Eng_Label,0)),"not in list"))</f>
        <v/>
      </c>
      <c r="F2764" s="96" t="n"/>
      <c r="G2764" s="87">
        <f>IF(OR(P2764="",N(P2764)&lt;=1),"",INDEX($F$6:$F$3005,MATCH(D2764&amp;"|"&amp;(P2764-1),$O$6:$O$3005,0)))</f>
        <v/>
      </c>
      <c r="H2764" s="87">
        <f>IF(G2764="","",MAX(0,G2764-F2764))</f>
        <v/>
      </c>
      <c r="I2764" s="95" t="n"/>
      <c r="J2764" s="87">
        <f>IF(D2764="","",IFERROR(INDEX(Eng_PAR,MATCH(D2764,Eng_Label,0)),""))</f>
        <v/>
      </c>
      <c r="K2764" s="97">
        <f>IF(OR(F2764="",J2764=""),"",F2764-J2764)</f>
        <v/>
      </c>
      <c r="L2764" s="86">
        <f>IF(OR(F2764="",J2764="",N(J2764)=0),"",IF(F2764/J2764&lt;=cfg_Crit,"CRITICAL",IF(F2764/J2764&lt;=cfg_Low,"LOW","OK")))</f>
        <v/>
      </c>
      <c r="M2764" s="98">
        <f>IF(B2764="","",DATE(YEAR(B2764),MONTH(B2764),1))</f>
        <v/>
      </c>
      <c r="N2764" s="86">
        <f>IF(OR(B2764="",D2764=""),"","CNT-"&amp;TEXT(ROW()-5,"00000"))</f>
        <v/>
      </c>
      <c r="O2764" s="86">
        <f>IF(P2764="","",D2764&amp;"|"&amp;P2764)</f>
        <v/>
      </c>
      <c r="P2764" s="86">
        <f>IF(OR(D2764="",F2764=""),"",COUNTIFS($D$6:D2764,D2764,$F$6:F2764,"&lt;&gt;"))</f>
        <v/>
      </c>
    </row>
    <row r="2765" ht="20" customHeight="1">
      <c r="B2765" s="93" t="n"/>
      <c r="C2765" s="94">
        <f>IF(B2765="","",WEEKNUM(B2765,21))</f>
        <v/>
      </c>
      <c r="D2765" s="95" t="n"/>
      <c r="E2765" s="86">
        <f>IF(D2765="","",IFERROR(INDEX(Eng_Item,MATCH(D2765,Eng_Label,0)),"not in list"))</f>
        <v/>
      </c>
      <c r="F2765" s="96" t="n"/>
      <c r="G2765" s="87">
        <f>IF(OR(P2765="",N(P2765)&lt;=1),"",INDEX($F$6:$F$3005,MATCH(D2765&amp;"|"&amp;(P2765-1),$O$6:$O$3005,0)))</f>
        <v/>
      </c>
      <c r="H2765" s="87">
        <f>IF(G2765="","",MAX(0,G2765-F2765))</f>
        <v/>
      </c>
      <c r="I2765" s="95" t="n"/>
      <c r="J2765" s="87">
        <f>IF(D2765="","",IFERROR(INDEX(Eng_PAR,MATCH(D2765,Eng_Label,0)),""))</f>
        <v/>
      </c>
      <c r="K2765" s="97">
        <f>IF(OR(F2765="",J2765=""),"",F2765-J2765)</f>
        <v/>
      </c>
      <c r="L2765" s="86">
        <f>IF(OR(F2765="",J2765="",N(J2765)=0),"",IF(F2765/J2765&lt;=cfg_Crit,"CRITICAL",IF(F2765/J2765&lt;=cfg_Low,"LOW","OK")))</f>
        <v/>
      </c>
      <c r="M2765" s="98">
        <f>IF(B2765="","",DATE(YEAR(B2765),MONTH(B2765),1))</f>
        <v/>
      </c>
      <c r="N2765" s="86">
        <f>IF(OR(B2765="",D2765=""),"","CNT-"&amp;TEXT(ROW()-5,"00000"))</f>
        <v/>
      </c>
      <c r="O2765" s="86">
        <f>IF(P2765="","",D2765&amp;"|"&amp;P2765)</f>
        <v/>
      </c>
      <c r="P2765" s="86">
        <f>IF(OR(D2765="",F2765=""),"",COUNTIFS($D$6:D2765,D2765,$F$6:F2765,"&lt;&gt;"))</f>
        <v/>
      </c>
    </row>
    <row r="2766" ht="20" customHeight="1">
      <c r="B2766" s="93" t="n"/>
      <c r="C2766" s="94">
        <f>IF(B2766="","",WEEKNUM(B2766,21))</f>
        <v/>
      </c>
      <c r="D2766" s="95" t="n"/>
      <c r="E2766" s="86">
        <f>IF(D2766="","",IFERROR(INDEX(Eng_Item,MATCH(D2766,Eng_Label,0)),"not in list"))</f>
        <v/>
      </c>
      <c r="F2766" s="96" t="n"/>
      <c r="G2766" s="87">
        <f>IF(OR(P2766="",N(P2766)&lt;=1),"",INDEX($F$6:$F$3005,MATCH(D2766&amp;"|"&amp;(P2766-1),$O$6:$O$3005,0)))</f>
        <v/>
      </c>
      <c r="H2766" s="87">
        <f>IF(G2766="","",MAX(0,G2766-F2766))</f>
        <v/>
      </c>
      <c r="I2766" s="95" t="n"/>
      <c r="J2766" s="87">
        <f>IF(D2766="","",IFERROR(INDEX(Eng_PAR,MATCH(D2766,Eng_Label,0)),""))</f>
        <v/>
      </c>
      <c r="K2766" s="97">
        <f>IF(OR(F2766="",J2766=""),"",F2766-J2766)</f>
        <v/>
      </c>
      <c r="L2766" s="86">
        <f>IF(OR(F2766="",J2766="",N(J2766)=0),"",IF(F2766/J2766&lt;=cfg_Crit,"CRITICAL",IF(F2766/J2766&lt;=cfg_Low,"LOW","OK")))</f>
        <v/>
      </c>
      <c r="M2766" s="98">
        <f>IF(B2766="","",DATE(YEAR(B2766),MONTH(B2766),1))</f>
        <v/>
      </c>
      <c r="N2766" s="86">
        <f>IF(OR(B2766="",D2766=""),"","CNT-"&amp;TEXT(ROW()-5,"00000"))</f>
        <v/>
      </c>
      <c r="O2766" s="86">
        <f>IF(P2766="","",D2766&amp;"|"&amp;P2766)</f>
        <v/>
      </c>
      <c r="P2766" s="86">
        <f>IF(OR(D2766="",F2766=""),"",COUNTIFS($D$6:D2766,D2766,$F$6:F2766,"&lt;&gt;"))</f>
        <v/>
      </c>
    </row>
    <row r="2767" ht="20" customHeight="1">
      <c r="B2767" s="93" t="n"/>
      <c r="C2767" s="94">
        <f>IF(B2767="","",WEEKNUM(B2767,21))</f>
        <v/>
      </c>
      <c r="D2767" s="95" t="n"/>
      <c r="E2767" s="86">
        <f>IF(D2767="","",IFERROR(INDEX(Eng_Item,MATCH(D2767,Eng_Label,0)),"not in list"))</f>
        <v/>
      </c>
      <c r="F2767" s="96" t="n"/>
      <c r="G2767" s="87">
        <f>IF(OR(P2767="",N(P2767)&lt;=1),"",INDEX($F$6:$F$3005,MATCH(D2767&amp;"|"&amp;(P2767-1),$O$6:$O$3005,0)))</f>
        <v/>
      </c>
      <c r="H2767" s="87">
        <f>IF(G2767="","",MAX(0,G2767-F2767))</f>
        <v/>
      </c>
      <c r="I2767" s="95" t="n"/>
      <c r="J2767" s="87">
        <f>IF(D2767="","",IFERROR(INDEX(Eng_PAR,MATCH(D2767,Eng_Label,0)),""))</f>
        <v/>
      </c>
      <c r="K2767" s="97">
        <f>IF(OR(F2767="",J2767=""),"",F2767-J2767)</f>
        <v/>
      </c>
      <c r="L2767" s="86">
        <f>IF(OR(F2767="",J2767="",N(J2767)=0),"",IF(F2767/J2767&lt;=cfg_Crit,"CRITICAL",IF(F2767/J2767&lt;=cfg_Low,"LOW","OK")))</f>
        <v/>
      </c>
      <c r="M2767" s="98">
        <f>IF(B2767="","",DATE(YEAR(B2767),MONTH(B2767),1))</f>
        <v/>
      </c>
      <c r="N2767" s="86">
        <f>IF(OR(B2767="",D2767=""),"","CNT-"&amp;TEXT(ROW()-5,"00000"))</f>
        <v/>
      </c>
      <c r="O2767" s="86">
        <f>IF(P2767="","",D2767&amp;"|"&amp;P2767)</f>
        <v/>
      </c>
      <c r="P2767" s="86">
        <f>IF(OR(D2767="",F2767=""),"",COUNTIFS($D$6:D2767,D2767,$F$6:F2767,"&lt;&gt;"))</f>
        <v/>
      </c>
    </row>
    <row r="2768" ht="20" customHeight="1">
      <c r="B2768" s="93" t="n"/>
      <c r="C2768" s="94">
        <f>IF(B2768="","",WEEKNUM(B2768,21))</f>
        <v/>
      </c>
      <c r="D2768" s="95" t="n"/>
      <c r="E2768" s="86">
        <f>IF(D2768="","",IFERROR(INDEX(Eng_Item,MATCH(D2768,Eng_Label,0)),"not in list"))</f>
        <v/>
      </c>
      <c r="F2768" s="96" t="n"/>
      <c r="G2768" s="87">
        <f>IF(OR(P2768="",N(P2768)&lt;=1),"",INDEX($F$6:$F$3005,MATCH(D2768&amp;"|"&amp;(P2768-1),$O$6:$O$3005,0)))</f>
        <v/>
      </c>
      <c r="H2768" s="87">
        <f>IF(G2768="","",MAX(0,G2768-F2768))</f>
        <v/>
      </c>
      <c r="I2768" s="95" t="n"/>
      <c r="J2768" s="87">
        <f>IF(D2768="","",IFERROR(INDEX(Eng_PAR,MATCH(D2768,Eng_Label,0)),""))</f>
        <v/>
      </c>
      <c r="K2768" s="97">
        <f>IF(OR(F2768="",J2768=""),"",F2768-J2768)</f>
        <v/>
      </c>
      <c r="L2768" s="86">
        <f>IF(OR(F2768="",J2768="",N(J2768)=0),"",IF(F2768/J2768&lt;=cfg_Crit,"CRITICAL",IF(F2768/J2768&lt;=cfg_Low,"LOW","OK")))</f>
        <v/>
      </c>
      <c r="M2768" s="98">
        <f>IF(B2768="","",DATE(YEAR(B2768),MONTH(B2768),1))</f>
        <v/>
      </c>
      <c r="N2768" s="86">
        <f>IF(OR(B2768="",D2768=""),"","CNT-"&amp;TEXT(ROW()-5,"00000"))</f>
        <v/>
      </c>
      <c r="O2768" s="86">
        <f>IF(P2768="","",D2768&amp;"|"&amp;P2768)</f>
        <v/>
      </c>
      <c r="P2768" s="86">
        <f>IF(OR(D2768="",F2768=""),"",COUNTIFS($D$6:D2768,D2768,$F$6:F2768,"&lt;&gt;"))</f>
        <v/>
      </c>
    </row>
    <row r="2769" ht="20" customHeight="1">
      <c r="B2769" s="93" t="n"/>
      <c r="C2769" s="94">
        <f>IF(B2769="","",WEEKNUM(B2769,21))</f>
        <v/>
      </c>
      <c r="D2769" s="95" t="n"/>
      <c r="E2769" s="86">
        <f>IF(D2769="","",IFERROR(INDEX(Eng_Item,MATCH(D2769,Eng_Label,0)),"not in list"))</f>
        <v/>
      </c>
      <c r="F2769" s="96" t="n"/>
      <c r="G2769" s="87">
        <f>IF(OR(P2769="",N(P2769)&lt;=1),"",INDEX($F$6:$F$3005,MATCH(D2769&amp;"|"&amp;(P2769-1),$O$6:$O$3005,0)))</f>
        <v/>
      </c>
      <c r="H2769" s="87">
        <f>IF(G2769="","",MAX(0,G2769-F2769))</f>
        <v/>
      </c>
      <c r="I2769" s="95" t="n"/>
      <c r="J2769" s="87">
        <f>IF(D2769="","",IFERROR(INDEX(Eng_PAR,MATCH(D2769,Eng_Label,0)),""))</f>
        <v/>
      </c>
      <c r="K2769" s="97">
        <f>IF(OR(F2769="",J2769=""),"",F2769-J2769)</f>
        <v/>
      </c>
      <c r="L2769" s="86">
        <f>IF(OR(F2769="",J2769="",N(J2769)=0),"",IF(F2769/J2769&lt;=cfg_Crit,"CRITICAL",IF(F2769/J2769&lt;=cfg_Low,"LOW","OK")))</f>
        <v/>
      </c>
      <c r="M2769" s="98">
        <f>IF(B2769="","",DATE(YEAR(B2769),MONTH(B2769),1))</f>
        <v/>
      </c>
      <c r="N2769" s="86">
        <f>IF(OR(B2769="",D2769=""),"","CNT-"&amp;TEXT(ROW()-5,"00000"))</f>
        <v/>
      </c>
      <c r="O2769" s="86">
        <f>IF(P2769="","",D2769&amp;"|"&amp;P2769)</f>
        <v/>
      </c>
      <c r="P2769" s="86">
        <f>IF(OR(D2769="",F2769=""),"",COUNTIFS($D$6:D2769,D2769,$F$6:F2769,"&lt;&gt;"))</f>
        <v/>
      </c>
    </row>
    <row r="2770" ht="20" customHeight="1">
      <c r="B2770" s="93" t="n"/>
      <c r="C2770" s="94">
        <f>IF(B2770="","",WEEKNUM(B2770,21))</f>
        <v/>
      </c>
      <c r="D2770" s="95" t="n"/>
      <c r="E2770" s="86">
        <f>IF(D2770="","",IFERROR(INDEX(Eng_Item,MATCH(D2770,Eng_Label,0)),"not in list"))</f>
        <v/>
      </c>
      <c r="F2770" s="96" t="n"/>
      <c r="G2770" s="87">
        <f>IF(OR(P2770="",N(P2770)&lt;=1),"",INDEX($F$6:$F$3005,MATCH(D2770&amp;"|"&amp;(P2770-1),$O$6:$O$3005,0)))</f>
        <v/>
      </c>
      <c r="H2770" s="87">
        <f>IF(G2770="","",MAX(0,G2770-F2770))</f>
        <v/>
      </c>
      <c r="I2770" s="95" t="n"/>
      <c r="J2770" s="87">
        <f>IF(D2770="","",IFERROR(INDEX(Eng_PAR,MATCH(D2770,Eng_Label,0)),""))</f>
        <v/>
      </c>
      <c r="K2770" s="97">
        <f>IF(OR(F2770="",J2770=""),"",F2770-J2770)</f>
        <v/>
      </c>
      <c r="L2770" s="86">
        <f>IF(OR(F2770="",J2770="",N(J2770)=0),"",IF(F2770/J2770&lt;=cfg_Crit,"CRITICAL",IF(F2770/J2770&lt;=cfg_Low,"LOW","OK")))</f>
        <v/>
      </c>
      <c r="M2770" s="98">
        <f>IF(B2770="","",DATE(YEAR(B2770),MONTH(B2770),1))</f>
        <v/>
      </c>
      <c r="N2770" s="86">
        <f>IF(OR(B2770="",D2770=""),"","CNT-"&amp;TEXT(ROW()-5,"00000"))</f>
        <v/>
      </c>
      <c r="O2770" s="86">
        <f>IF(P2770="","",D2770&amp;"|"&amp;P2770)</f>
        <v/>
      </c>
      <c r="P2770" s="86">
        <f>IF(OR(D2770="",F2770=""),"",COUNTIFS($D$6:D2770,D2770,$F$6:F2770,"&lt;&gt;"))</f>
        <v/>
      </c>
    </row>
    <row r="2771" ht="20" customHeight="1">
      <c r="B2771" s="93" t="n"/>
      <c r="C2771" s="94">
        <f>IF(B2771="","",WEEKNUM(B2771,21))</f>
        <v/>
      </c>
      <c r="D2771" s="95" t="n"/>
      <c r="E2771" s="86">
        <f>IF(D2771="","",IFERROR(INDEX(Eng_Item,MATCH(D2771,Eng_Label,0)),"not in list"))</f>
        <v/>
      </c>
      <c r="F2771" s="96" t="n"/>
      <c r="G2771" s="87">
        <f>IF(OR(P2771="",N(P2771)&lt;=1),"",INDEX($F$6:$F$3005,MATCH(D2771&amp;"|"&amp;(P2771-1),$O$6:$O$3005,0)))</f>
        <v/>
      </c>
      <c r="H2771" s="87">
        <f>IF(G2771="","",MAX(0,G2771-F2771))</f>
        <v/>
      </c>
      <c r="I2771" s="95" t="n"/>
      <c r="J2771" s="87">
        <f>IF(D2771="","",IFERROR(INDEX(Eng_PAR,MATCH(D2771,Eng_Label,0)),""))</f>
        <v/>
      </c>
      <c r="K2771" s="97">
        <f>IF(OR(F2771="",J2771=""),"",F2771-J2771)</f>
        <v/>
      </c>
      <c r="L2771" s="86">
        <f>IF(OR(F2771="",J2771="",N(J2771)=0),"",IF(F2771/J2771&lt;=cfg_Crit,"CRITICAL",IF(F2771/J2771&lt;=cfg_Low,"LOW","OK")))</f>
        <v/>
      </c>
      <c r="M2771" s="98">
        <f>IF(B2771="","",DATE(YEAR(B2771),MONTH(B2771),1))</f>
        <v/>
      </c>
      <c r="N2771" s="86">
        <f>IF(OR(B2771="",D2771=""),"","CNT-"&amp;TEXT(ROW()-5,"00000"))</f>
        <v/>
      </c>
      <c r="O2771" s="86">
        <f>IF(P2771="","",D2771&amp;"|"&amp;P2771)</f>
        <v/>
      </c>
      <c r="P2771" s="86">
        <f>IF(OR(D2771="",F2771=""),"",COUNTIFS($D$6:D2771,D2771,$F$6:F2771,"&lt;&gt;"))</f>
        <v/>
      </c>
    </row>
    <row r="2772" ht="20" customHeight="1">
      <c r="B2772" s="93" t="n"/>
      <c r="C2772" s="94">
        <f>IF(B2772="","",WEEKNUM(B2772,21))</f>
        <v/>
      </c>
      <c r="D2772" s="95" t="n"/>
      <c r="E2772" s="86">
        <f>IF(D2772="","",IFERROR(INDEX(Eng_Item,MATCH(D2772,Eng_Label,0)),"not in list"))</f>
        <v/>
      </c>
      <c r="F2772" s="96" t="n"/>
      <c r="G2772" s="87">
        <f>IF(OR(P2772="",N(P2772)&lt;=1),"",INDEX($F$6:$F$3005,MATCH(D2772&amp;"|"&amp;(P2772-1),$O$6:$O$3005,0)))</f>
        <v/>
      </c>
      <c r="H2772" s="87">
        <f>IF(G2772="","",MAX(0,G2772-F2772))</f>
        <v/>
      </c>
      <c r="I2772" s="95" t="n"/>
      <c r="J2772" s="87">
        <f>IF(D2772="","",IFERROR(INDEX(Eng_PAR,MATCH(D2772,Eng_Label,0)),""))</f>
        <v/>
      </c>
      <c r="K2772" s="97">
        <f>IF(OR(F2772="",J2772=""),"",F2772-J2772)</f>
        <v/>
      </c>
      <c r="L2772" s="86">
        <f>IF(OR(F2772="",J2772="",N(J2772)=0),"",IF(F2772/J2772&lt;=cfg_Crit,"CRITICAL",IF(F2772/J2772&lt;=cfg_Low,"LOW","OK")))</f>
        <v/>
      </c>
      <c r="M2772" s="98">
        <f>IF(B2772="","",DATE(YEAR(B2772),MONTH(B2772),1))</f>
        <v/>
      </c>
      <c r="N2772" s="86">
        <f>IF(OR(B2772="",D2772=""),"","CNT-"&amp;TEXT(ROW()-5,"00000"))</f>
        <v/>
      </c>
      <c r="O2772" s="86">
        <f>IF(P2772="","",D2772&amp;"|"&amp;P2772)</f>
        <v/>
      </c>
      <c r="P2772" s="86">
        <f>IF(OR(D2772="",F2772=""),"",COUNTIFS($D$6:D2772,D2772,$F$6:F2772,"&lt;&gt;"))</f>
        <v/>
      </c>
    </row>
    <row r="2773" ht="20" customHeight="1">
      <c r="B2773" s="93" t="n"/>
      <c r="C2773" s="94">
        <f>IF(B2773="","",WEEKNUM(B2773,21))</f>
        <v/>
      </c>
      <c r="D2773" s="95" t="n"/>
      <c r="E2773" s="86">
        <f>IF(D2773="","",IFERROR(INDEX(Eng_Item,MATCH(D2773,Eng_Label,0)),"not in list"))</f>
        <v/>
      </c>
      <c r="F2773" s="96" t="n"/>
      <c r="G2773" s="87">
        <f>IF(OR(P2773="",N(P2773)&lt;=1),"",INDEX($F$6:$F$3005,MATCH(D2773&amp;"|"&amp;(P2773-1),$O$6:$O$3005,0)))</f>
        <v/>
      </c>
      <c r="H2773" s="87">
        <f>IF(G2773="","",MAX(0,G2773-F2773))</f>
        <v/>
      </c>
      <c r="I2773" s="95" t="n"/>
      <c r="J2773" s="87">
        <f>IF(D2773="","",IFERROR(INDEX(Eng_PAR,MATCH(D2773,Eng_Label,0)),""))</f>
        <v/>
      </c>
      <c r="K2773" s="97">
        <f>IF(OR(F2773="",J2773=""),"",F2773-J2773)</f>
        <v/>
      </c>
      <c r="L2773" s="86">
        <f>IF(OR(F2773="",J2773="",N(J2773)=0),"",IF(F2773/J2773&lt;=cfg_Crit,"CRITICAL",IF(F2773/J2773&lt;=cfg_Low,"LOW","OK")))</f>
        <v/>
      </c>
      <c r="M2773" s="98">
        <f>IF(B2773="","",DATE(YEAR(B2773),MONTH(B2773),1))</f>
        <v/>
      </c>
      <c r="N2773" s="86">
        <f>IF(OR(B2773="",D2773=""),"","CNT-"&amp;TEXT(ROW()-5,"00000"))</f>
        <v/>
      </c>
      <c r="O2773" s="86">
        <f>IF(P2773="","",D2773&amp;"|"&amp;P2773)</f>
        <v/>
      </c>
      <c r="P2773" s="86">
        <f>IF(OR(D2773="",F2773=""),"",COUNTIFS($D$6:D2773,D2773,$F$6:F2773,"&lt;&gt;"))</f>
        <v/>
      </c>
    </row>
    <row r="2774" ht="20" customHeight="1">
      <c r="B2774" s="93" t="n"/>
      <c r="C2774" s="94">
        <f>IF(B2774="","",WEEKNUM(B2774,21))</f>
        <v/>
      </c>
      <c r="D2774" s="95" t="n"/>
      <c r="E2774" s="86">
        <f>IF(D2774="","",IFERROR(INDEX(Eng_Item,MATCH(D2774,Eng_Label,0)),"not in list"))</f>
        <v/>
      </c>
      <c r="F2774" s="96" t="n"/>
      <c r="G2774" s="87">
        <f>IF(OR(P2774="",N(P2774)&lt;=1),"",INDEX($F$6:$F$3005,MATCH(D2774&amp;"|"&amp;(P2774-1),$O$6:$O$3005,0)))</f>
        <v/>
      </c>
      <c r="H2774" s="87">
        <f>IF(G2774="","",MAX(0,G2774-F2774))</f>
        <v/>
      </c>
      <c r="I2774" s="95" t="n"/>
      <c r="J2774" s="87">
        <f>IF(D2774="","",IFERROR(INDEX(Eng_PAR,MATCH(D2774,Eng_Label,0)),""))</f>
        <v/>
      </c>
      <c r="K2774" s="97">
        <f>IF(OR(F2774="",J2774=""),"",F2774-J2774)</f>
        <v/>
      </c>
      <c r="L2774" s="86">
        <f>IF(OR(F2774="",J2774="",N(J2774)=0),"",IF(F2774/J2774&lt;=cfg_Crit,"CRITICAL",IF(F2774/J2774&lt;=cfg_Low,"LOW","OK")))</f>
        <v/>
      </c>
      <c r="M2774" s="98">
        <f>IF(B2774="","",DATE(YEAR(B2774),MONTH(B2774),1))</f>
        <v/>
      </c>
      <c r="N2774" s="86">
        <f>IF(OR(B2774="",D2774=""),"","CNT-"&amp;TEXT(ROW()-5,"00000"))</f>
        <v/>
      </c>
      <c r="O2774" s="86">
        <f>IF(P2774="","",D2774&amp;"|"&amp;P2774)</f>
        <v/>
      </c>
      <c r="P2774" s="86">
        <f>IF(OR(D2774="",F2774=""),"",COUNTIFS($D$6:D2774,D2774,$F$6:F2774,"&lt;&gt;"))</f>
        <v/>
      </c>
    </row>
    <row r="2775" ht="20" customHeight="1">
      <c r="B2775" s="93" t="n"/>
      <c r="C2775" s="94">
        <f>IF(B2775="","",WEEKNUM(B2775,21))</f>
        <v/>
      </c>
      <c r="D2775" s="95" t="n"/>
      <c r="E2775" s="86">
        <f>IF(D2775="","",IFERROR(INDEX(Eng_Item,MATCH(D2775,Eng_Label,0)),"not in list"))</f>
        <v/>
      </c>
      <c r="F2775" s="96" t="n"/>
      <c r="G2775" s="87">
        <f>IF(OR(P2775="",N(P2775)&lt;=1),"",INDEX($F$6:$F$3005,MATCH(D2775&amp;"|"&amp;(P2775-1),$O$6:$O$3005,0)))</f>
        <v/>
      </c>
      <c r="H2775" s="87">
        <f>IF(G2775="","",MAX(0,G2775-F2775))</f>
        <v/>
      </c>
      <c r="I2775" s="95" t="n"/>
      <c r="J2775" s="87">
        <f>IF(D2775="","",IFERROR(INDEX(Eng_PAR,MATCH(D2775,Eng_Label,0)),""))</f>
        <v/>
      </c>
      <c r="K2775" s="97">
        <f>IF(OR(F2775="",J2775=""),"",F2775-J2775)</f>
        <v/>
      </c>
      <c r="L2775" s="86">
        <f>IF(OR(F2775="",J2775="",N(J2775)=0),"",IF(F2775/J2775&lt;=cfg_Crit,"CRITICAL",IF(F2775/J2775&lt;=cfg_Low,"LOW","OK")))</f>
        <v/>
      </c>
      <c r="M2775" s="98">
        <f>IF(B2775="","",DATE(YEAR(B2775),MONTH(B2775),1))</f>
        <v/>
      </c>
      <c r="N2775" s="86">
        <f>IF(OR(B2775="",D2775=""),"","CNT-"&amp;TEXT(ROW()-5,"00000"))</f>
        <v/>
      </c>
      <c r="O2775" s="86">
        <f>IF(P2775="","",D2775&amp;"|"&amp;P2775)</f>
        <v/>
      </c>
      <c r="P2775" s="86">
        <f>IF(OR(D2775="",F2775=""),"",COUNTIFS($D$6:D2775,D2775,$F$6:F2775,"&lt;&gt;"))</f>
        <v/>
      </c>
    </row>
    <row r="2776" ht="20" customHeight="1">
      <c r="B2776" s="93" t="n"/>
      <c r="C2776" s="94">
        <f>IF(B2776="","",WEEKNUM(B2776,21))</f>
        <v/>
      </c>
      <c r="D2776" s="95" t="n"/>
      <c r="E2776" s="86">
        <f>IF(D2776="","",IFERROR(INDEX(Eng_Item,MATCH(D2776,Eng_Label,0)),"not in list"))</f>
        <v/>
      </c>
      <c r="F2776" s="96" t="n"/>
      <c r="G2776" s="87">
        <f>IF(OR(P2776="",N(P2776)&lt;=1),"",INDEX($F$6:$F$3005,MATCH(D2776&amp;"|"&amp;(P2776-1),$O$6:$O$3005,0)))</f>
        <v/>
      </c>
      <c r="H2776" s="87">
        <f>IF(G2776="","",MAX(0,G2776-F2776))</f>
        <v/>
      </c>
      <c r="I2776" s="95" t="n"/>
      <c r="J2776" s="87">
        <f>IF(D2776="","",IFERROR(INDEX(Eng_PAR,MATCH(D2776,Eng_Label,0)),""))</f>
        <v/>
      </c>
      <c r="K2776" s="97">
        <f>IF(OR(F2776="",J2776=""),"",F2776-J2776)</f>
        <v/>
      </c>
      <c r="L2776" s="86">
        <f>IF(OR(F2776="",J2776="",N(J2776)=0),"",IF(F2776/J2776&lt;=cfg_Crit,"CRITICAL",IF(F2776/J2776&lt;=cfg_Low,"LOW","OK")))</f>
        <v/>
      </c>
      <c r="M2776" s="98">
        <f>IF(B2776="","",DATE(YEAR(B2776),MONTH(B2776),1))</f>
        <v/>
      </c>
      <c r="N2776" s="86">
        <f>IF(OR(B2776="",D2776=""),"","CNT-"&amp;TEXT(ROW()-5,"00000"))</f>
        <v/>
      </c>
      <c r="O2776" s="86">
        <f>IF(P2776="","",D2776&amp;"|"&amp;P2776)</f>
        <v/>
      </c>
      <c r="P2776" s="86">
        <f>IF(OR(D2776="",F2776=""),"",COUNTIFS($D$6:D2776,D2776,$F$6:F2776,"&lt;&gt;"))</f>
        <v/>
      </c>
    </row>
    <row r="2777" ht="20" customHeight="1">
      <c r="B2777" s="93" t="n"/>
      <c r="C2777" s="94">
        <f>IF(B2777="","",WEEKNUM(B2777,21))</f>
        <v/>
      </c>
      <c r="D2777" s="95" t="n"/>
      <c r="E2777" s="86">
        <f>IF(D2777="","",IFERROR(INDEX(Eng_Item,MATCH(D2777,Eng_Label,0)),"not in list"))</f>
        <v/>
      </c>
      <c r="F2777" s="96" t="n"/>
      <c r="G2777" s="87">
        <f>IF(OR(P2777="",N(P2777)&lt;=1),"",INDEX($F$6:$F$3005,MATCH(D2777&amp;"|"&amp;(P2777-1),$O$6:$O$3005,0)))</f>
        <v/>
      </c>
      <c r="H2777" s="87">
        <f>IF(G2777="","",MAX(0,G2777-F2777))</f>
        <v/>
      </c>
      <c r="I2777" s="95" t="n"/>
      <c r="J2777" s="87">
        <f>IF(D2777="","",IFERROR(INDEX(Eng_PAR,MATCH(D2777,Eng_Label,0)),""))</f>
        <v/>
      </c>
      <c r="K2777" s="97">
        <f>IF(OR(F2777="",J2777=""),"",F2777-J2777)</f>
        <v/>
      </c>
      <c r="L2777" s="86">
        <f>IF(OR(F2777="",J2777="",N(J2777)=0),"",IF(F2777/J2777&lt;=cfg_Crit,"CRITICAL",IF(F2777/J2777&lt;=cfg_Low,"LOW","OK")))</f>
        <v/>
      </c>
      <c r="M2777" s="98">
        <f>IF(B2777="","",DATE(YEAR(B2777),MONTH(B2777),1))</f>
        <v/>
      </c>
      <c r="N2777" s="86">
        <f>IF(OR(B2777="",D2777=""),"","CNT-"&amp;TEXT(ROW()-5,"00000"))</f>
        <v/>
      </c>
      <c r="O2777" s="86">
        <f>IF(P2777="","",D2777&amp;"|"&amp;P2777)</f>
        <v/>
      </c>
      <c r="P2777" s="86">
        <f>IF(OR(D2777="",F2777=""),"",COUNTIFS($D$6:D2777,D2777,$F$6:F2777,"&lt;&gt;"))</f>
        <v/>
      </c>
    </row>
    <row r="2778" ht="20" customHeight="1">
      <c r="B2778" s="93" t="n"/>
      <c r="C2778" s="94">
        <f>IF(B2778="","",WEEKNUM(B2778,21))</f>
        <v/>
      </c>
      <c r="D2778" s="95" t="n"/>
      <c r="E2778" s="86">
        <f>IF(D2778="","",IFERROR(INDEX(Eng_Item,MATCH(D2778,Eng_Label,0)),"not in list"))</f>
        <v/>
      </c>
      <c r="F2778" s="96" t="n"/>
      <c r="G2778" s="87">
        <f>IF(OR(P2778="",N(P2778)&lt;=1),"",INDEX($F$6:$F$3005,MATCH(D2778&amp;"|"&amp;(P2778-1),$O$6:$O$3005,0)))</f>
        <v/>
      </c>
      <c r="H2778" s="87">
        <f>IF(G2778="","",MAX(0,G2778-F2778))</f>
        <v/>
      </c>
      <c r="I2778" s="95" t="n"/>
      <c r="J2778" s="87">
        <f>IF(D2778="","",IFERROR(INDEX(Eng_PAR,MATCH(D2778,Eng_Label,0)),""))</f>
        <v/>
      </c>
      <c r="K2778" s="97">
        <f>IF(OR(F2778="",J2778=""),"",F2778-J2778)</f>
        <v/>
      </c>
      <c r="L2778" s="86">
        <f>IF(OR(F2778="",J2778="",N(J2778)=0),"",IF(F2778/J2778&lt;=cfg_Crit,"CRITICAL",IF(F2778/J2778&lt;=cfg_Low,"LOW","OK")))</f>
        <v/>
      </c>
      <c r="M2778" s="98">
        <f>IF(B2778="","",DATE(YEAR(B2778),MONTH(B2778),1))</f>
        <v/>
      </c>
      <c r="N2778" s="86">
        <f>IF(OR(B2778="",D2778=""),"","CNT-"&amp;TEXT(ROW()-5,"00000"))</f>
        <v/>
      </c>
      <c r="O2778" s="86">
        <f>IF(P2778="","",D2778&amp;"|"&amp;P2778)</f>
        <v/>
      </c>
      <c r="P2778" s="86">
        <f>IF(OR(D2778="",F2778=""),"",COUNTIFS($D$6:D2778,D2778,$F$6:F2778,"&lt;&gt;"))</f>
        <v/>
      </c>
    </row>
    <row r="2779" ht="20" customHeight="1">
      <c r="B2779" s="93" t="n"/>
      <c r="C2779" s="94">
        <f>IF(B2779="","",WEEKNUM(B2779,21))</f>
        <v/>
      </c>
      <c r="D2779" s="95" t="n"/>
      <c r="E2779" s="86">
        <f>IF(D2779="","",IFERROR(INDEX(Eng_Item,MATCH(D2779,Eng_Label,0)),"not in list"))</f>
        <v/>
      </c>
      <c r="F2779" s="96" t="n"/>
      <c r="G2779" s="87">
        <f>IF(OR(P2779="",N(P2779)&lt;=1),"",INDEX($F$6:$F$3005,MATCH(D2779&amp;"|"&amp;(P2779-1),$O$6:$O$3005,0)))</f>
        <v/>
      </c>
      <c r="H2779" s="87">
        <f>IF(G2779="","",MAX(0,G2779-F2779))</f>
        <v/>
      </c>
      <c r="I2779" s="95" t="n"/>
      <c r="J2779" s="87">
        <f>IF(D2779="","",IFERROR(INDEX(Eng_PAR,MATCH(D2779,Eng_Label,0)),""))</f>
        <v/>
      </c>
      <c r="K2779" s="97">
        <f>IF(OR(F2779="",J2779=""),"",F2779-J2779)</f>
        <v/>
      </c>
      <c r="L2779" s="86">
        <f>IF(OR(F2779="",J2779="",N(J2779)=0),"",IF(F2779/J2779&lt;=cfg_Crit,"CRITICAL",IF(F2779/J2779&lt;=cfg_Low,"LOW","OK")))</f>
        <v/>
      </c>
      <c r="M2779" s="98">
        <f>IF(B2779="","",DATE(YEAR(B2779),MONTH(B2779),1))</f>
        <v/>
      </c>
      <c r="N2779" s="86">
        <f>IF(OR(B2779="",D2779=""),"","CNT-"&amp;TEXT(ROW()-5,"00000"))</f>
        <v/>
      </c>
      <c r="O2779" s="86">
        <f>IF(P2779="","",D2779&amp;"|"&amp;P2779)</f>
        <v/>
      </c>
      <c r="P2779" s="86">
        <f>IF(OR(D2779="",F2779=""),"",COUNTIFS($D$6:D2779,D2779,$F$6:F2779,"&lt;&gt;"))</f>
        <v/>
      </c>
    </row>
    <row r="2780" ht="20" customHeight="1">
      <c r="B2780" s="93" t="n"/>
      <c r="C2780" s="94">
        <f>IF(B2780="","",WEEKNUM(B2780,21))</f>
        <v/>
      </c>
      <c r="D2780" s="95" t="n"/>
      <c r="E2780" s="86">
        <f>IF(D2780="","",IFERROR(INDEX(Eng_Item,MATCH(D2780,Eng_Label,0)),"not in list"))</f>
        <v/>
      </c>
      <c r="F2780" s="96" t="n"/>
      <c r="G2780" s="87">
        <f>IF(OR(P2780="",N(P2780)&lt;=1),"",INDEX($F$6:$F$3005,MATCH(D2780&amp;"|"&amp;(P2780-1),$O$6:$O$3005,0)))</f>
        <v/>
      </c>
      <c r="H2780" s="87">
        <f>IF(G2780="","",MAX(0,G2780-F2780))</f>
        <v/>
      </c>
      <c r="I2780" s="95" t="n"/>
      <c r="J2780" s="87">
        <f>IF(D2780="","",IFERROR(INDEX(Eng_PAR,MATCH(D2780,Eng_Label,0)),""))</f>
        <v/>
      </c>
      <c r="K2780" s="97">
        <f>IF(OR(F2780="",J2780=""),"",F2780-J2780)</f>
        <v/>
      </c>
      <c r="L2780" s="86">
        <f>IF(OR(F2780="",J2780="",N(J2780)=0),"",IF(F2780/J2780&lt;=cfg_Crit,"CRITICAL",IF(F2780/J2780&lt;=cfg_Low,"LOW","OK")))</f>
        <v/>
      </c>
      <c r="M2780" s="98">
        <f>IF(B2780="","",DATE(YEAR(B2780),MONTH(B2780),1))</f>
        <v/>
      </c>
      <c r="N2780" s="86">
        <f>IF(OR(B2780="",D2780=""),"","CNT-"&amp;TEXT(ROW()-5,"00000"))</f>
        <v/>
      </c>
      <c r="O2780" s="86">
        <f>IF(P2780="","",D2780&amp;"|"&amp;P2780)</f>
        <v/>
      </c>
      <c r="P2780" s="86">
        <f>IF(OR(D2780="",F2780=""),"",COUNTIFS($D$6:D2780,D2780,$F$6:F2780,"&lt;&gt;"))</f>
        <v/>
      </c>
    </row>
    <row r="2781" ht="20" customHeight="1">
      <c r="B2781" s="93" t="n"/>
      <c r="C2781" s="94">
        <f>IF(B2781="","",WEEKNUM(B2781,21))</f>
        <v/>
      </c>
      <c r="D2781" s="95" t="n"/>
      <c r="E2781" s="86">
        <f>IF(D2781="","",IFERROR(INDEX(Eng_Item,MATCH(D2781,Eng_Label,0)),"not in list"))</f>
        <v/>
      </c>
      <c r="F2781" s="96" t="n"/>
      <c r="G2781" s="87">
        <f>IF(OR(P2781="",N(P2781)&lt;=1),"",INDEX($F$6:$F$3005,MATCH(D2781&amp;"|"&amp;(P2781-1),$O$6:$O$3005,0)))</f>
        <v/>
      </c>
      <c r="H2781" s="87">
        <f>IF(G2781="","",MAX(0,G2781-F2781))</f>
        <v/>
      </c>
      <c r="I2781" s="95" t="n"/>
      <c r="J2781" s="87">
        <f>IF(D2781="","",IFERROR(INDEX(Eng_PAR,MATCH(D2781,Eng_Label,0)),""))</f>
        <v/>
      </c>
      <c r="K2781" s="97">
        <f>IF(OR(F2781="",J2781=""),"",F2781-J2781)</f>
        <v/>
      </c>
      <c r="L2781" s="86">
        <f>IF(OR(F2781="",J2781="",N(J2781)=0),"",IF(F2781/J2781&lt;=cfg_Crit,"CRITICAL",IF(F2781/J2781&lt;=cfg_Low,"LOW","OK")))</f>
        <v/>
      </c>
      <c r="M2781" s="98">
        <f>IF(B2781="","",DATE(YEAR(B2781),MONTH(B2781),1))</f>
        <v/>
      </c>
      <c r="N2781" s="86">
        <f>IF(OR(B2781="",D2781=""),"","CNT-"&amp;TEXT(ROW()-5,"00000"))</f>
        <v/>
      </c>
      <c r="O2781" s="86">
        <f>IF(P2781="","",D2781&amp;"|"&amp;P2781)</f>
        <v/>
      </c>
      <c r="P2781" s="86">
        <f>IF(OR(D2781="",F2781=""),"",COUNTIFS($D$6:D2781,D2781,$F$6:F2781,"&lt;&gt;"))</f>
        <v/>
      </c>
    </row>
    <row r="2782" ht="20" customHeight="1">
      <c r="B2782" s="93" t="n"/>
      <c r="C2782" s="94">
        <f>IF(B2782="","",WEEKNUM(B2782,21))</f>
        <v/>
      </c>
      <c r="D2782" s="95" t="n"/>
      <c r="E2782" s="86">
        <f>IF(D2782="","",IFERROR(INDEX(Eng_Item,MATCH(D2782,Eng_Label,0)),"not in list"))</f>
        <v/>
      </c>
      <c r="F2782" s="96" t="n"/>
      <c r="G2782" s="87">
        <f>IF(OR(P2782="",N(P2782)&lt;=1),"",INDEX($F$6:$F$3005,MATCH(D2782&amp;"|"&amp;(P2782-1),$O$6:$O$3005,0)))</f>
        <v/>
      </c>
      <c r="H2782" s="87">
        <f>IF(G2782="","",MAX(0,G2782-F2782))</f>
        <v/>
      </c>
      <c r="I2782" s="95" t="n"/>
      <c r="J2782" s="87">
        <f>IF(D2782="","",IFERROR(INDEX(Eng_PAR,MATCH(D2782,Eng_Label,0)),""))</f>
        <v/>
      </c>
      <c r="K2782" s="97">
        <f>IF(OR(F2782="",J2782=""),"",F2782-J2782)</f>
        <v/>
      </c>
      <c r="L2782" s="86">
        <f>IF(OR(F2782="",J2782="",N(J2782)=0),"",IF(F2782/J2782&lt;=cfg_Crit,"CRITICAL",IF(F2782/J2782&lt;=cfg_Low,"LOW","OK")))</f>
        <v/>
      </c>
      <c r="M2782" s="98">
        <f>IF(B2782="","",DATE(YEAR(B2782),MONTH(B2782),1))</f>
        <v/>
      </c>
      <c r="N2782" s="86">
        <f>IF(OR(B2782="",D2782=""),"","CNT-"&amp;TEXT(ROW()-5,"00000"))</f>
        <v/>
      </c>
      <c r="O2782" s="86">
        <f>IF(P2782="","",D2782&amp;"|"&amp;P2782)</f>
        <v/>
      </c>
      <c r="P2782" s="86">
        <f>IF(OR(D2782="",F2782=""),"",COUNTIFS($D$6:D2782,D2782,$F$6:F2782,"&lt;&gt;"))</f>
        <v/>
      </c>
    </row>
    <row r="2783" ht="20" customHeight="1">
      <c r="B2783" s="93" t="n"/>
      <c r="C2783" s="94">
        <f>IF(B2783="","",WEEKNUM(B2783,21))</f>
        <v/>
      </c>
      <c r="D2783" s="95" t="n"/>
      <c r="E2783" s="86">
        <f>IF(D2783="","",IFERROR(INDEX(Eng_Item,MATCH(D2783,Eng_Label,0)),"not in list"))</f>
        <v/>
      </c>
      <c r="F2783" s="96" t="n"/>
      <c r="G2783" s="87">
        <f>IF(OR(P2783="",N(P2783)&lt;=1),"",INDEX($F$6:$F$3005,MATCH(D2783&amp;"|"&amp;(P2783-1),$O$6:$O$3005,0)))</f>
        <v/>
      </c>
      <c r="H2783" s="87">
        <f>IF(G2783="","",MAX(0,G2783-F2783))</f>
        <v/>
      </c>
      <c r="I2783" s="95" t="n"/>
      <c r="J2783" s="87">
        <f>IF(D2783="","",IFERROR(INDEX(Eng_PAR,MATCH(D2783,Eng_Label,0)),""))</f>
        <v/>
      </c>
      <c r="K2783" s="97">
        <f>IF(OR(F2783="",J2783=""),"",F2783-J2783)</f>
        <v/>
      </c>
      <c r="L2783" s="86">
        <f>IF(OR(F2783="",J2783="",N(J2783)=0),"",IF(F2783/J2783&lt;=cfg_Crit,"CRITICAL",IF(F2783/J2783&lt;=cfg_Low,"LOW","OK")))</f>
        <v/>
      </c>
      <c r="M2783" s="98">
        <f>IF(B2783="","",DATE(YEAR(B2783),MONTH(B2783),1))</f>
        <v/>
      </c>
      <c r="N2783" s="86">
        <f>IF(OR(B2783="",D2783=""),"","CNT-"&amp;TEXT(ROW()-5,"00000"))</f>
        <v/>
      </c>
      <c r="O2783" s="86">
        <f>IF(P2783="","",D2783&amp;"|"&amp;P2783)</f>
        <v/>
      </c>
      <c r="P2783" s="86">
        <f>IF(OR(D2783="",F2783=""),"",COUNTIFS($D$6:D2783,D2783,$F$6:F2783,"&lt;&gt;"))</f>
        <v/>
      </c>
    </row>
    <row r="2784" ht="20" customHeight="1">
      <c r="B2784" s="93" t="n"/>
      <c r="C2784" s="94">
        <f>IF(B2784="","",WEEKNUM(B2784,21))</f>
        <v/>
      </c>
      <c r="D2784" s="95" t="n"/>
      <c r="E2784" s="86">
        <f>IF(D2784="","",IFERROR(INDEX(Eng_Item,MATCH(D2784,Eng_Label,0)),"not in list"))</f>
        <v/>
      </c>
      <c r="F2784" s="96" t="n"/>
      <c r="G2784" s="87">
        <f>IF(OR(P2784="",N(P2784)&lt;=1),"",INDEX($F$6:$F$3005,MATCH(D2784&amp;"|"&amp;(P2784-1),$O$6:$O$3005,0)))</f>
        <v/>
      </c>
      <c r="H2784" s="87">
        <f>IF(G2784="","",MAX(0,G2784-F2784))</f>
        <v/>
      </c>
      <c r="I2784" s="95" t="n"/>
      <c r="J2784" s="87">
        <f>IF(D2784="","",IFERROR(INDEX(Eng_PAR,MATCH(D2784,Eng_Label,0)),""))</f>
        <v/>
      </c>
      <c r="K2784" s="97">
        <f>IF(OR(F2784="",J2784=""),"",F2784-J2784)</f>
        <v/>
      </c>
      <c r="L2784" s="86">
        <f>IF(OR(F2784="",J2784="",N(J2784)=0),"",IF(F2784/J2784&lt;=cfg_Crit,"CRITICAL",IF(F2784/J2784&lt;=cfg_Low,"LOW","OK")))</f>
        <v/>
      </c>
      <c r="M2784" s="98">
        <f>IF(B2784="","",DATE(YEAR(B2784),MONTH(B2784),1))</f>
        <v/>
      </c>
      <c r="N2784" s="86">
        <f>IF(OR(B2784="",D2784=""),"","CNT-"&amp;TEXT(ROW()-5,"00000"))</f>
        <v/>
      </c>
      <c r="O2784" s="86">
        <f>IF(P2784="","",D2784&amp;"|"&amp;P2784)</f>
        <v/>
      </c>
      <c r="P2784" s="86">
        <f>IF(OR(D2784="",F2784=""),"",COUNTIFS($D$6:D2784,D2784,$F$6:F2784,"&lt;&gt;"))</f>
        <v/>
      </c>
    </row>
    <row r="2785" ht="20" customHeight="1">
      <c r="B2785" s="93" t="n"/>
      <c r="C2785" s="94">
        <f>IF(B2785="","",WEEKNUM(B2785,21))</f>
        <v/>
      </c>
      <c r="D2785" s="95" t="n"/>
      <c r="E2785" s="86">
        <f>IF(D2785="","",IFERROR(INDEX(Eng_Item,MATCH(D2785,Eng_Label,0)),"not in list"))</f>
        <v/>
      </c>
      <c r="F2785" s="96" t="n"/>
      <c r="G2785" s="87">
        <f>IF(OR(P2785="",N(P2785)&lt;=1),"",INDEX($F$6:$F$3005,MATCH(D2785&amp;"|"&amp;(P2785-1),$O$6:$O$3005,0)))</f>
        <v/>
      </c>
      <c r="H2785" s="87">
        <f>IF(G2785="","",MAX(0,G2785-F2785))</f>
        <v/>
      </c>
      <c r="I2785" s="95" t="n"/>
      <c r="J2785" s="87">
        <f>IF(D2785="","",IFERROR(INDEX(Eng_PAR,MATCH(D2785,Eng_Label,0)),""))</f>
        <v/>
      </c>
      <c r="K2785" s="97">
        <f>IF(OR(F2785="",J2785=""),"",F2785-J2785)</f>
        <v/>
      </c>
      <c r="L2785" s="86">
        <f>IF(OR(F2785="",J2785="",N(J2785)=0),"",IF(F2785/J2785&lt;=cfg_Crit,"CRITICAL",IF(F2785/J2785&lt;=cfg_Low,"LOW","OK")))</f>
        <v/>
      </c>
      <c r="M2785" s="98">
        <f>IF(B2785="","",DATE(YEAR(B2785),MONTH(B2785),1))</f>
        <v/>
      </c>
      <c r="N2785" s="86">
        <f>IF(OR(B2785="",D2785=""),"","CNT-"&amp;TEXT(ROW()-5,"00000"))</f>
        <v/>
      </c>
      <c r="O2785" s="86">
        <f>IF(P2785="","",D2785&amp;"|"&amp;P2785)</f>
        <v/>
      </c>
      <c r="P2785" s="86">
        <f>IF(OR(D2785="",F2785=""),"",COUNTIFS($D$6:D2785,D2785,$F$6:F2785,"&lt;&gt;"))</f>
        <v/>
      </c>
    </row>
    <row r="2786" ht="20" customHeight="1">
      <c r="B2786" s="93" t="n"/>
      <c r="C2786" s="94">
        <f>IF(B2786="","",WEEKNUM(B2786,21))</f>
        <v/>
      </c>
      <c r="D2786" s="95" t="n"/>
      <c r="E2786" s="86">
        <f>IF(D2786="","",IFERROR(INDEX(Eng_Item,MATCH(D2786,Eng_Label,0)),"not in list"))</f>
        <v/>
      </c>
      <c r="F2786" s="96" t="n"/>
      <c r="G2786" s="87">
        <f>IF(OR(P2786="",N(P2786)&lt;=1),"",INDEX($F$6:$F$3005,MATCH(D2786&amp;"|"&amp;(P2786-1),$O$6:$O$3005,0)))</f>
        <v/>
      </c>
      <c r="H2786" s="87">
        <f>IF(G2786="","",MAX(0,G2786-F2786))</f>
        <v/>
      </c>
      <c r="I2786" s="95" t="n"/>
      <c r="J2786" s="87">
        <f>IF(D2786="","",IFERROR(INDEX(Eng_PAR,MATCH(D2786,Eng_Label,0)),""))</f>
        <v/>
      </c>
      <c r="K2786" s="97">
        <f>IF(OR(F2786="",J2786=""),"",F2786-J2786)</f>
        <v/>
      </c>
      <c r="L2786" s="86">
        <f>IF(OR(F2786="",J2786="",N(J2786)=0),"",IF(F2786/J2786&lt;=cfg_Crit,"CRITICAL",IF(F2786/J2786&lt;=cfg_Low,"LOW","OK")))</f>
        <v/>
      </c>
      <c r="M2786" s="98">
        <f>IF(B2786="","",DATE(YEAR(B2786),MONTH(B2786),1))</f>
        <v/>
      </c>
      <c r="N2786" s="86">
        <f>IF(OR(B2786="",D2786=""),"","CNT-"&amp;TEXT(ROW()-5,"00000"))</f>
        <v/>
      </c>
      <c r="O2786" s="86">
        <f>IF(P2786="","",D2786&amp;"|"&amp;P2786)</f>
        <v/>
      </c>
      <c r="P2786" s="86">
        <f>IF(OR(D2786="",F2786=""),"",COUNTIFS($D$6:D2786,D2786,$F$6:F2786,"&lt;&gt;"))</f>
        <v/>
      </c>
    </row>
    <row r="2787" ht="20" customHeight="1">
      <c r="B2787" s="93" t="n"/>
      <c r="C2787" s="94">
        <f>IF(B2787="","",WEEKNUM(B2787,21))</f>
        <v/>
      </c>
      <c r="D2787" s="95" t="n"/>
      <c r="E2787" s="86">
        <f>IF(D2787="","",IFERROR(INDEX(Eng_Item,MATCH(D2787,Eng_Label,0)),"not in list"))</f>
        <v/>
      </c>
      <c r="F2787" s="96" t="n"/>
      <c r="G2787" s="87">
        <f>IF(OR(P2787="",N(P2787)&lt;=1),"",INDEX($F$6:$F$3005,MATCH(D2787&amp;"|"&amp;(P2787-1),$O$6:$O$3005,0)))</f>
        <v/>
      </c>
      <c r="H2787" s="87">
        <f>IF(G2787="","",MAX(0,G2787-F2787))</f>
        <v/>
      </c>
      <c r="I2787" s="95" t="n"/>
      <c r="J2787" s="87">
        <f>IF(D2787="","",IFERROR(INDEX(Eng_PAR,MATCH(D2787,Eng_Label,0)),""))</f>
        <v/>
      </c>
      <c r="K2787" s="97">
        <f>IF(OR(F2787="",J2787=""),"",F2787-J2787)</f>
        <v/>
      </c>
      <c r="L2787" s="86">
        <f>IF(OR(F2787="",J2787="",N(J2787)=0),"",IF(F2787/J2787&lt;=cfg_Crit,"CRITICAL",IF(F2787/J2787&lt;=cfg_Low,"LOW","OK")))</f>
        <v/>
      </c>
      <c r="M2787" s="98">
        <f>IF(B2787="","",DATE(YEAR(B2787),MONTH(B2787),1))</f>
        <v/>
      </c>
      <c r="N2787" s="86">
        <f>IF(OR(B2787="",D2787=""),"","CNT-"&amp;TEXT(ROW()-5,"00000"))</f>
        <v/>
      </c>
      <c r="O2787" s="86">
        <f>IF(P2787="","",D2787&amp;"|"&amp;P2787)</f>
        <v/>
      </c>
      <c r="P2787" s="86">
        <f>IF(OR(D2787="",F2787=""),"",COUNTIFS($D$6:D2787,D2787,$F$6:F2787,"&lt;&gt;"))</f>
        <v/>
      </c>
    </row>
    <row r="2788" ht="20" customHeight="1">
      <c r="B2788" s="93" t="n"/>
      <c r="C2788" s="94">
        <f>IF(B2788="","",WEEKNUM(B2788,21))</f>
        <v/>
      </c>
      <c r="D2788" s="95" t="n"/>
      <c r="E2788" s="86">
        <f>IF(D2788="","",IFERROR(INDEX(Eng_Item,MATCH(D2788,Eng_Label,0)),"not in list"))</f>
        <v/>
      </c>
      <c r="F2788" s="96" t="n"/>
      <c r="G2788" s="87">
        <f>IF(OR(P2788="",N(P2788)&lt;=1),"",INDEX($F$6:$F$3005,MATCH(D2788&amp;"|"&amp;(P2788-1),$O$6:$O$3005,0)))</f>
        <v/>
      </c>
      <c r="H2788" s="87">
        <f>IF(G2788="","",MAX(0,G2788-F2788))</f>
        <v/>
      </c>
      <c r="I2788" s="95" t="n"/>
      <c r="J2788" s="87">
        <f>IF(D2788="","",IFERROR(INDEX(Eng_PAR,MATCH(D2788,Eng_Label,0)),""))</f>
        <v/>
      </c>
      <c r="K2788" s="97">
        <f>IF(OR(F2788="",J2788=""),"",F2788-J2788)</f>
        <v/>
      </c>
      <c r="L2788" s="86">
        <f>IF(OR(F2788="",J2788="",N(J2788)=0),"",IF(F2788/J2788&lt;=cfg_Crit,"CRITICAL",IF(F2788/J2788&lt;=cfg_Low,"LOW","OK")))</f>
        <v/>
      </c>
      <c r="M2788" s="98">
        <f>IF(B2788="","",DATE(YEAR(B2788),MONTH(B2788),1))</f>
        <v/>
      </c>
      <c r="N2788" s="86">
        <f>IF(OR(B2788="",D2788=""),"","CNT-"&amp;TEXT(ROW()-5,"00000"))</f>
        <v/>
      </c>
      <c r="O2788" s="86">
        <f>IF(P2788="","",D2788&amp;"|"&amp;P2788)</f>
        <v/>
      </c>
      <c r="P2788" s="86">
        <f>IF(OR(D2788="",F2788=""),"",COUNTIFS($D$6:D2788,D2788,$F$6:F2788,"&lt;&gt;"))</f>
        <v/>
      </c>
    </row>
    <row r="2789" ht="20" customHeight="1">
      <c r="B2789" s="93" t="n"/>
      <c r="C2789" s="94">
        <f>IF(B2789="","",WEEKNUM(B2789,21))</f>
        <v/>
      </c>
      <c r="D2789" s="95" t="n"/>
      <c r="E2789" s="86">
        <f>IF(D2789="","",IFERROR(INDEX(Eng_Item,MATCH(D2789,Eng_Label,0)),"not in list"))</f>
        <v/>
      </c>
      <c r="F2789" s="96" t="n"/>
      <c r="G2789" s="87">
        <f>IF(OR(P2789="",N(P2789)&lt;=1),"",INDEX($F$6:$F$3005,MATCH(D2789&amp;"|"&amp;(P2789-1),$O$6:$O$3005,0)))</f>
        <v/>
      </c>
      <c r="H2789" s="87">
        <f>IF(G2789="","",MAX(0,G2789-F2789))</f>
        <v/>
      </c>
      <c r="I2789" s="95" t="n"/>
      <c r="J2789" s="87">
        <f>IF(D2789="","",IFERROR(INDEX(Eng_PAR,MATCH(D2789,Eng_Label,0)),""))</f>
        <v/>
      </c>
      <c r="K2789" s="97">
        <f>IF(OR(F2789="",J2789=""),"",F2789-J2789)</f>
        <v/>
      </c>
      <c r="L2789" s="86">
        <f>IF(OR(F2789="",J2789="",N(J2789)=0),"",IF(F2789/J2789&lt;=cfg_Crit,"CRITICAL",IF(F2789/J2789&lt;=cfg_Low,"LOW","OK")))</f>
        <v/>
      </c>
      <c r="M2789" s="98">
        <f>IF(B2789="","",DATE(YEAR(B2789),MONTH(B2789),1))</f>
        <v/>
      </c>
      <c r="N2789" s="86">
        <f>IF(OR(B2789="",D2789=""),"","CNT-"&amp;TEXT(ROW()-5,"00000"))</f>
        <v/>
      </c>
      <c r="O2789" s="86">
        <f>IF(P2789="","",D2789&amp;"|"&amp;P2789)</f>
        <v/>
      </c>
      <c r="P2789" s="86">
        <f>IF(OR(D2789="",F2789=""),"",COUNTIFS($D$6:D2789,D2789,$F$6:F2789,"&lt;&gt;"))</f>
        <v/>
      </c>
    </row>
    <row r="2790" ht="20" customHeight="1">
      <c r="B2790" s="93" t="n"/>
      <c r="C2790" s="94">
        <f>IF(B2790="","",WEEKNUM(B2790,21))</f>
        <v/>
      </c>
      <c r="D2790" s="95" t="n"/>
      <c r="E2790" s="86">
        <f>IF(D2790="","",IFERROR(INDEX(Eng_Item,MATCH(D2790,Eng_Label,0)),"not in list"))</f>
        <v/>
      </c>
      <c r="F2790" s="96" t="n"/>
      <c r="G2790" s="87">
        <f>IF(OR(P2790="",N(P2790)&lt;=1),"",INDEX($F$6:$F$3005,MATCH(D2790&amp;"|"&amp;(P2790-1),$O$6:$O$3005,0)))</f>
        <v/>
      </c>
      <c r="H2790" s="87">
        <f>IF(G2790="","",MAX(0,G2790-F2790))</f>
        <v/>
      </c>
      <c r="I2790" s="95" t="n"/>
      <c r="J2790" s="87">
        <f>IF(D2790="","",IFERROR(INDEX(Eng_PAR,MATCH(D2790,Eng_Label,0)),""))</f>
        <v/>
      </c>
      <c r="K2790" s="97">
        <f>IF(OR(F2790="",J2790=""),"",F2790-J2790)</f>
        <v/>
      </c>
      <c r="L2790" s="86">
        <f>IF(OR(F2790="",J2790="",N(J2790)=0),"",IF(F2790/J2790&lt;=cfg_Crit,"CRITICAL",IF(F2790/J2790&lt;=cfg_Low,"LOW","OK")))</f>
        <v/>
      </c>
      <c r="M2790" s="98">
        <f>IF(B2790="","",DATE(YEAR(B2790),MONTH(B2790),1))</f>
        <v/>
      </c>
      <c r="N2790" s="86">
        <f>IF(OR(B2790="",D2790=""),"","CNT-"&amp;TEXT(ROW()-5,"00000"))</f>
        <v/>
      </c>
      <c r="O2790" s="86">
        <f>IF(P2790="","",D2790&amp;"|"&amp;P2790)</f>
        <v/>
      </c>
      <c r="P2790" s="86">
        <f>IF(OR(D2790="",F2790=""),"",COUNTIFS($D$6:D2790,D2790,$F$6:F2790,"&lt;&gt;"))</f>
        <v/>
      </c>
    </row>
    <row r="2791" ht="20" customHeight="1">
      <c r="B2791" s="93" t="n"/>
      <c r="C2791" s="94">
        <f>IF(B2791="","",WEEKNUM(B2791,21))</f>
        <v/>
      </c>
      <c r="D2791" s="95" t="n"/>
      <c r="E2791" s="86">
        <f>IF(D2791="","",IFERROR(INDEX(Eng_Item,MATCH(D2791,Eng_Label,0)),"not in list"))</f>
        <v/>
      </c>
      <c r="F2791" s="96" t="n"/>
      <c r="G2791" s="87">
        <f>IF(OR(P2791="",N(P2791)&lt;=1),"",INDEX($F$6:$F$3005,MATCH(D2791&amp;"|"&amp;(P2791-1),$O$6:$O$3005,0)))</f>
        <v/>
      </c>
      <c r="H2791" s="87">
        <f>IF(G2791="","",MAX(0,G2791-F2791))</f>
        <v/>
      </c>
      <c r="I2791" s="95" t="n"/>
      <c r="J2791" s="87">
        <f>IF(D2791="","",IFERROR(INDEX(Eng_PAR,MATCH(D2791,Eng_Label,0)),""))</f>
        <v/>
      </c>
      <c r="K2791" s="97">
        <f>IF(OR(F2791="",J2791=""),"",F2791-J2791)</f>
        <v/>
      </c>
      <c r="L2791" s="86">
        <f>IF(OR(F2791="",J2791="",N(J2791)=0),"",IF(F2791/J2791&lt;=cfg_Crit,"CRITICAL",IF(F2791/J2791&lt;=cfg_Low,"LOW","OK")))</f>
        <v/>
      </c>
      <c r="M2791" s="98">
        <f>IF(B2791="","",DATE(YEAR(B2791),MONTH(B2791),1))</f>
        <v/>
      </c>
      <c r="N2791" s="86">
        <f>IF(OR(B2791="",D2791=""),"","CNT-"&amp;TEXT(ROW()-5,"00000"))</f>
        <v/>
      </c>
      <c r="O2791" s="86">
        <f>IF(P2791="","",D2791&amp;"|"&amp;P2791)</f>
        <v/>
      </c>
      <c r="P2791" s="86">
        <f>IF(OR(D2791="",F2791=""),"",COUNTIFS($D$6:D2791,D2791,$F$6:F2791,"&lt;&gt;"))</f>
        <v/>
      </c>
    </row>
    <row r="2792" ht="20" customHeight="1">
      <c r="B2792" s="93" t="n"/>
      <c r="C2792" s="94">
        <f>IF(B2792="","",WEEKNUM(B2792,21))</f>
        <v/>
      </c>
      <c r="D2792" s="95" t="n"/>
      <c r="E2792" s="86">
        <f>IF(D2792="","",IFERROR(INDEX(Eng_Item,MATCH(D2792,Eng_Label,0)),"not in list"))</f>
        <v/>
      </c>
      <c r="F2792" s="96" t="n"/>
      <c r="G2792" s="87">
        <f>IF(OR(P2792="",N(P2792)&lt;=1),"",INDEX($F$6:$F$3005,MATCH(D2792&amp;"|"&amp;(P2792-1),$O$6:$O$3005,0)))</f>
        <v/>
      </c>
      <c r="H2792" s="87">
        <f>IF(G2792="","",MAX(0,G2792-F2792))</f>
        <v/>
      </c>
      <c r="I2792" s="95" t="n"/>
      <c r="J2792" s="87">
        <f>IF(D2792="","",IFERROR(INDEX(Eng_PAR,MATCH(D2792,Eng_Label,0)),""))</f>
        <v/>
      </c>
      <c r="K2792" s="97">
        <f>IF(OR(F2792="",J2792=""),"",F2792-J2792)</f>
        <v/>
      </c>
      <c r="L2792" s="86">
        <f>IF(OR(F2792="",J2792="",N(J2792)=0),"",IF(F2792/J2792&lt;=cfg_Crit,"CRITICAL",IF(F2792/J2792&lt;=cfg_Low,"LOW","OK")))</f>
        <v/>
      </c>
      <c r="M2792" s="98">
        <f>IF(B2792="","",DATE(YEAR(B2792),MONTH(B2792),1))</f>
        <v/>
      </c>
      <c r="N2792" s="86">
        <f>IF(OR(B2792="",D2792=""),"","CNT-"&amp;TEXT(ROW()-5,"00000"))</f>
        <v/>
      </c>
      <c r="O2792" s="86">
        <f>IF(P2792="","",D2792&amp;"|"&amp;P2792)</f>
        <v/>
      </c>
      <c r="P2792" s="86">
        <f>IF(OR(D2792="",F2792=""),"",COUNTIFS($D$6:D2792,D2792,$F$6:F2792,"&lt;&gt;"))</f>
        <v/>
      </c>
    </row>
    <row r="2793" ht="20" customHeight="1">
      <c r="B2793" s="93" t="n"/>
      <c r="C2793" s="94">
        <f>IF(B2793="","",WEEKNUM(B2793,21))</f>
        <v/>
      </c>
      <c r="D2793" s="95" t="n"/>
      <c r="E2793" s="86">
        <f>IF(D2793="","",IFERROR(INDEX(Eng_Item,MATCH(D2793,Eng_Label,0)),"not in list"))</f>
        <v/>
      </c>
      <c r="F2793" s="96" t="n"/>
      <c r="G2793" s="87">
        <f>IF(OR(P2793="",N(P2793)&lt;=1),"",INDEX($F$6:$F$3005,MATCH(D2793&amp;"|"&amp;(P2793-1),$O$6:$O$3005,0)))</f>
        <v/>
      </c>
      <c r="H2793" s="87">
        <f>IF(G2793="","",MAX(0,G2793-F2793))</f>
        <v/>
      </c>
      <c r="I2793" s="95" t="n"/>
      <c r="J2793" s="87">
        <f>IF(D2793="","",IFERROR(INDEX(Eng_PAR,MATCH(D2793,Eng_Label,0)),""))</f>
        <v/>
      </c>
      <c r="K2793" s="97">
        <f>IF(OR(F2793="",J2793=""),"",F2793-J2793)</f>
        <v/>
      </c>
      <c r="L2793" s="86">
        <f>IF(OR(F2793="",J2793="",N(J2793)=0),"",IF(F2793/J2793&lt;=cfg_Crit,"CRITICAL",IF(F2793/J2793&lt;=cfg_Low,"LOW","OK")))</f>
        <v/>
      </c>
      <c r="M2793" s="98">
        <f>IF(B2793="","",DATE(YEAR(B2793),MONTH(B2793),1))</f>
        <v/>
      </c>
      <c r="N2793" s="86">
        <f>IF(OR(B2793="",D2793=""),"","CNT-"&amp;TEXT(ROW()-5,"00000"))</f>
        <v/>
      </c>
      <c r="O2793" s="86">
        <f>IF(P2793="","",D2793&amp;"|"&amp;P2793)</f>
        <v/>
      </c>
      <c r="P2793" s="86">
        <f>IF(OR(D2793="",F2793=""),"",COUNTIFS($D$6:D2793,D2793,$F$6:F2793,"&lt;&gt;"))</f>
        <v/>
      </c>
    </row>
    <row r="2794" ht="20" customHeight="1">
      <c r="B2794" s="93" t="n"/>
      <c r="C2794" s="94">
        <f>IF(B2794="","",WEEKNUM(B2794,21))</f>
        <v/>
      </c>
      <c r="D2794" s="95" t="n"/>
      <c r="E2794" s="86">
        <f>IF(D2794="","",IFERROR(INDEX(Eng_Item,MATCH(D2794,Eng_Label,0)),"not in list"))</f>
        <v/>
      </c>
      <c r="F2794" s="96" t="n"/>
      <c r="G2794" s="87">
        <f>IF(OR(P2794="",N(P2794)&lt;=1),"",INDEX($F$6:$F$3005,MATCH(D2794&amp;"|"&amp;(P2794-1),$O$6:$O$3005,0)))</f>
        <v/>
      </c>
      <c r="H2794" s="87">
        <f>IF(G2794="","",MAX(0,G2794-F2794))</f>
        <v/>
      </c>
      <c r="I2794" s="95" t="n"/>
      <c r="J2794" s="87">
        <f>IF(D2794="","",IFERROR(INDEX(Eng_PAR,MATCH(D2794,Eng_Label,0)),""))</f>
        <v/>
      </c>
      <c r="K2794" s="97">
        <f>IF(OR(F2794="",J2794=""),"",F2794-J2794)</f>
        <v/>
      </c>
      <c r="L2794" s="86">
        <f>IF(OR(F2794="",J2794="",N(J2794)=0),"",IF(F2794/J2794&lt;=cfg_Crit,"CRITICAL",IF(F2794/J2794&lt;=cfg_Low,"LOW","OK")))</f>
        <v/>
      </c>
      <c r="M2794" s="98">
        <f>IF(B2794="","",DATE(YEAR(B2794),MONTH(B2794),1))</f>
        <v/>
      </c>
      <c r="N2794" s="86">
        <f>IF(OR(B2794="",D2794=""),"","CNT-"&amp;TEXT(ROW()-5,"00000"))</f>
        <v/>
      </c>
      <c r="O2794" s="86">
        <f>IF(P2794="","",D2794&amp;"|"&amp;P2794)</f>
        <v/>
      </c>
      <c r="P2794" s="86">
        <f>IF(OR(D2794="",F2794=""),"",COUNTIFS($D$6:D2794,D2794,$F$6:F2794,"&lt;&gt;"))</f>
        <v/>
      </c>
    </row>
    <row r="2795" ht="20" customHeight="1">
      <c r="B2795" s="93" t="n"/>
      <c r="C2795" s="94">
        <f>IF(B2795="","",WEEKNUM(B2795,21))</f>
        <v/>
      </c>
      <c r="D2795" s="95" t="n"/>
      <c r="E2795" s="86">
        <f>IF(D2795="","",IFERROR(INDEX(Eng_Item,MATCH(D2795,Eng_Label,0)),"not in list"))</f>
        <v/>
      </c>
      <c r="F2795" s="96" t="n"/>
      <c r="G2795" s="87">
        <f>IF(OR(P2795="",N(P2795)&lt;=1),"",INDEX($F$6:$F$3005,MATCH(D2795&amp;"|"&amp;(P2795-1),$O$6:$O$3005,0)))</f>
        <v/>
      </c>
      <c r="H2795" s="87">
        <f>IF(G2795="","",MAX(0,G2795-F2795))</f>
        <v/>
      </c>
      <c r="I2795" s="95" t="n"/>
      <c r="J2795" s="87">
        <f>IF(D2795="","",IFERROR(INDEX(Eng_PAR,MATCH(D2795,Eng_Label,0)),""))</f>
        <v/>
      </c>
      <c r="K2795" s="97">
        <f>IF(OR(F2795="",J2795=""),"",F2795-J2795)</f>
        <v/>
      </c>
      <c r="L2795" s="86">
        <f>IF(OR(F2795="",J2795="",N(J2795)=0),"",IF(F2795/J2795&lt;=cfg_Crit,"CRITICAL",IF(F2795/J2795&lt;=cfg_Low,"LOW","OK")))</f>
        <v/>
      </c>
      <c r="M2795" s="98">
        <f>IF(B2795="","",DATE(YEAR(B2795),MONTH(B2795),1))</f>
        <v/>
      </c>
      <c r="N2795" s="86">
        <f>IF(OR(B2795="",D2795=""),"","CNT-"&amp;TEXT(ROW()-5,"00000"))</f>
        <v/>
      </c>
      <c r="O2795" s="86">
        <f>IF(P2795="","",D2795&amp;"|"&amp;P2795)</f>
        <v/>
      </c>
      <c r="P2795" s="86">
        <f>IF(OR(D2795="",F2795=""),"",COUNTIFS($D$6:D2795,D2795,$F$6:F2795,"&lt;&gt;"))</f>
        <v/>
      </c>
    </row>
    <row r="2796" ht="20" customHeight="1">
      <c r="B2796" s="93" t="n"/>
      <c r="C2796" s="94">
        <f>IF(B2796="","",WEEKNUM(B2796,21))</f>
        <v/>
      </c>
      <c r="D2796" s="95" t="n"/>
      <c r="E2796" s="86">
        <f>IF(D2796="","",IFERROR(INDEX(Eng_Item,MATCH(D2796,Eng_Label,0)),"not in list"))</f>
        <v/>
      </c>
      <c r="F2796" s="96" t="n"/>
      <c r="G2796" s="87">
        <f>IF(OR(P2796="",N(P2796)&lt;=1),"",INDEX($F$6:$F$3005,MATCH(D2796&amp;"|"&amp;(P2796-1),$O$6:$O$3005,0)))</f>
        <v/>
      </c>
      <c r="H2796" s="87">
        <f>IF(G2796="","",MAX(0,G2796-F2796))</f>
        <v/>
      </c>
      <c r="I2796" s="95" t="n"/>
      <c r="J2796" s="87">
        <f>IF(D2796="","",IFERROR(INDEX(Eng_PAR,MATCH(D2796,Eng_Label,0)),""))</f>
        <v/>
      </c>
      <c r="K2796" s="97">
        <f>IF(OR(F2796="",J2796=""),"",F2796-J2796)</f>
        <v/>
      </c>
      <c r="L2796" s="86">
        <f>IF(OR(F2796="",J2796="",N(J2796)=0),"",IF(F2796/J2796&lt;=cfg_Crit,"CRITICAL",IF(F2796/J2796&lt;=cfg_Low,"LOW","OK")))</f>
        <v/>
      </c>
      <c r="M2796" s="98">
        <f>IF(B2796="","",DATE(YEAR(B2796),MONTH(B2796),1))</f>
        <v/>
      </c>
      <c r="N2796" s="86">
        <f>IF(OR(B2796="",D2796=""),"","CNT-"&amp;TEXT(ROW()-5,"00000"))</f>
        <v/>
      </c>
      <c r="O2796" s="86">
        <f>IF(P2796="","",D2796&amp;"|"&amp;P2796)</f>
        <v/>
      </c>
      <c r="P2796" s="86">
        <f>IF(OR(D2796="",F2796=""),"",COUNTIFS($D$6:D2796,D2796,$F$6:F2796,"&lt;&gt;"))</f>
        <v/>
      </c>
    </row>
    <row r="2797" ht="20" customHeight="1">
      <c r="B2797" s="93" t="n"/>
      <c r="C2797" s="94">
        <f>IF(B2797="","",WEEKNUM(B2797,21))</f>
        <v/>
      </c>
      <c r="D2797" s="95" t="n"/>
      <c r="E2797" s="86">
        <f>IF(D2797="","",IFERROR(INDEX(Eng_Item,MATCH(D2797,Eng_Label,0)),"not in list"))</f>
        <v/>
      </c>
      <c r="F2797" s="96" t="n"/>
      <c r="G2797" s="87">
        <f>IF(OR(P2797="",N(P2797)&lt;=1),"",INDEX($F$6:$F$3005,MATCH(D2797&amp;"|"&amp;(P2797-1),$O$6:$O$3005,0)))</f>
        <v/>
      </c>
      <c r="H2797" s="87">
        <f>IF(G2797="","",MAX(0,G2797-F2797))</f>
        <v/>
      </c>
      <c r="I2797" s="95" t="n"/>
      <c r="J2797" s="87">
        <f>IF(D2797="","",IFERROR(INDEX(Eng_PAR,MATCH(D2797,Eng_Label,0)),""))</f>
        <v/>
      </c>
      <c r="K2797" s="97">
        <f>IF(OR(F2797="",J2797=""),"",F2797-J2797)</f>
        <v/>
      </c>
      <c r="L2797" s="86">
        <f>IF(OR(F2797="",J2797="",N(J2797)=0),"",IF(F2797/J2797&lt;=cfg_Crit,"CRITICAL",IF(F2797/J2797&lt;=cfg_Low,"LOW","OK")))</f>
        <v/>
      </c>
      <c r="M2797" s="98">
        <f>IF(B2797="","",DATE(YEAR(B2797),MONTH(B2797),1))</f>
        <v/>
      </c>
      <c r="N2797" s="86">
        <f>IF(OR(B2797="",D2797=""),"","CNT-"&amp;TEXT(ROW()-5,"00000"))</f>
        <v/>
      </c>
      <c r="O2797" s="86">
        <f>IF(P2797="","",D2797&amp;"|"&amp;P2797)</f>
        <v/>
      </c>
      <c r="P2797" s="86">
        <f>IF(OR(D2797="",F2797=""),"",COUNTIFS($D$6:D2797,D2797,$F$6:F2797,"&lt;&gt;"))</f>
        <v/>
      </c>
    </row>
    <row r="2798" ht="20" customHeight="1">
      <c r="B2798" s="93" t="n"/>
      <c r="C2798" s="94">
        <f>IF(B2798="","",WEEKNUM(B2798,21))</f>
        <v/>
      </c>
      <c r="D2798" s="95" t="n"/>
      <c r="E2798" s="86">
        <f>IF(D2798="","",IFERROR(INDEX(Eng_Item,MATCH(D2798,Eng_Label,0)),"not in list"))</f>
        <v/>
      </c>
      <c r="F2798" s="96" t="n"/>
      <c r="G2798" s="87">
        <f>IF(OR(P2798="",N(P2798)&lt;=1),"",INDEX($F$6:$F$3005,MATCH(D2798&amp;"|"&amp;(P2798-1),$O$6:$O$3005,0)))</f>
        <v/>
      </c>
      <c r="H2798" s="87">
        <f>IF(G2798="","",MAX(0,G2798-F2798))</f>
        <v/>
      </c>
      <c r="I2798" s="95" t="n"/>
      <c r="J2798" s="87">
        <f>IF(D2798="","",IFERROR(INDEX(Eng_PAR,MATCH(D2798,Eng_Label,0)),""))</f>
        <v/>
      </c>
      <c r="K2798" s="97">
        <f>IF(OR(F2798="",J2798=""),"",F2798-J2798)</f>
        <v/>
      </c>
      <c r="L2798" s="86">
        <f>IF(OR(F2798="",J2798="",N(J2798)=0),"",IF(F2798/J2798&lt;=cfg_Crit,"CRITICAL",IF(F2798/J2798&lt;=cfg_Low,"LOW","OK")))</f>
        <v/>
      </c>
      <c r="M2798" s="98">
        <f>IF(B2798="","",DATE(YEAR(B2798),MONTH(B2798),1))</f>
        <v/>
      </c>
      <c r="N2798" s="86">
        <f>IF(OR(B2798="",D2798=""),"","CNT-"&amp;TEXT(ROW()-5,"00000"))</f>
        <v/>
      </c>
      <c r="O2798" s="86">
        <f>IF(P2798="","",D2798&amp;"|"&amp;P2798)</f>
        <v/>
      </c>
      <c r="P2798" s="86">
        <f>IF(OR(D2798="",F2798=""),"",COUNTIFS($D$6:D2798,D2798,$F$6:F2798,"&lt;&gt;"))</f>
        <v/>
      </c>
    </row>
    <row r="2799" ht="20" customHeight="1">
      <c r="B2799" s="93" t="n"/>
      <c r="C2799" s="94">
        <f>IF(B2799="","",WEEKNUM(B2799,21))</f>
        <v/>
      </c>
      <c r="D2799" s="95" t="n"/>
      <c r="E2799" s="86">
        <f>IF(D2799="","",IFERROR(INDEX(Eng_Item,MATCH(D2799,Eng_Label,0)),"not in list"))</f>
        <v/>
      </c>
      <c r="F2799" s="96" t="n"/>
      <c r="G2799" s="87">
        <f>IF(OR(P2799="",N(P2799)&lt;=1),"",INDEX($F$6:$F$3005,MATCH(D2799&amp;"|"&amp;(P2799-1),$O$6:$O$3005,0)))</f>
        <v/>
      </c>
      <c r="H2799" s="87">
        <f>IF(G2799="","",MAX(0,G2799-F2799))</f>
        <v/>
      </c>
      <c r="I2799" s="95" t="n"/>
      <c r="J2799" s="87">
        <f>IF(D2799="","",IFERROR(INDEX(Eng_PAR,MATCH(D2799,Eng_Label,0)),""))</f>
        <v/>
      </c>
      <c r="K2799" s="97">
        <f>IF(OR(F2799="",J2799=""),"",F2799-J2799)</f>
        <v/>
      </c>
      <c r="L2799" s="86">
        <f>IF(OR(F2799="",J2799="",N(J2799)=0),"",IF(F2799/J2799&lt;=cfg_Crit,"CRITICAL",IF(F2799/J2799&lt;=cfg_Low,"LOW","OK")))</f>
        <v/>
      </c>
      <c r="M2799" s="98">
        <f>IF(B2799="","",DATE(YEAR(B2799),MONTH(B2799),1))</f>
        <v/>
      </c>
      <c r="N2799" s="86">
        <f>IF(OR(B2799="",D2799=""),"","CNT-"&amp;TEXT(ROW()-5,"00000"))</f>
        <v/>
      </c>
      <c r="O2799" s="86">
        <f>IF(P2799="","",D2799&amp;"|"&amp;P2799)</f>
        <v/>
      </c>
      <c r="P2799" s="86">
        <f>IF(OR(D2799="",F2799=""),"",COUNTIFS($D$6:D2799,D2799,$F$6:F2799,"&lt;&gt;"))</f>
        <v/>
      </c>
    </row>
    <row r="2800" ht="20" customHeight="1">
      <c r="B2800" s="93" t="n"/>
      <c r="C2800" s="94">
        <f>IF(B2800="","",WEEKNUM(B2800,21))</f>
        <v/>
      </c>
      <c r="D2800" s="95" t="n"/>
      <c r="E2800" s="86">
        <f>IF(D2800="","",IFERROR(INDEX(Eng_Item,MATCH(D2800,Eng_Label,0)),"not in list"))</f>
        <v/>
      </c>
      <c r="F2800" s="96" t="n"/>
      <c r="G2800" s="87">
        <f>IF(OR(P2800="",N(P2800)&lt;=1),"",INDEX($F$6:$F$3005,MATCH(D2800&amp;"|"&amp;(P2800-1),$O$6:$O$3005,0)))</f>
        <v/>
      </c>
      <c r="H2800" s="87">
        <f>IF(G2800="","",MAX(0,G2800-F2800))</f>
        <v/>
      </c>
      <c r="I2800" s="95" t="n"/>
      <c r="J2800" s="87">
        <f>IF(D2800="","",IFERROR(INDEX(Eng_PAR,MATCH(D2800,Eng_Label,0)),""))</f>
        <v/>
      </c>
      <c r="K2800" s="97">
        <f>IF(OR(F2800="",J2800=""),"",F2800-J2800)</f>
        <v/>
      </c>
      <c r="L2800" s="86">
        <f>IF(OR(F2800="",J2800="",N(J2800)=0),"",IF(F2800/J2800&lt;=cfg_Crit,"CRITICAL",IF(F2800/J2800&lt;=cfg_Low,"LOW","OK")))</f>
        <v/>
      </c>
      <c r="M2800" s="98">
        <f>IF(B2800="","",DATE(YEAR(B2800),MONTH(B2800),1))</f>
        <v/>
      </c>
      <c r="N2800" s="86">
        <f>IF(OR(B2800="",D2800=""),"","CNT-"&amp;TEXT(ROW()-5,"00000"))</f>
        <v/>
      </c>
      <c r="O2800" s="86">
        <f>IF(P2800="","",D2800&amp;"|"&amp;P2800)</f>
        <v/>
      </c>
      <c r="P2800" s="86">
        <f>IF(OR(D2800="",F2800=""),"",COUNTIFS($D$6:D2800,D2800,$F$6:F2800,"&lt;&gt;"))</f>
        <v/>
      </c>
    </row>
    <row r="2801" ht="20" customHeight="1">
      <c r="B2801" s="93" t="n"/>
      <c r="C2801" s="94">
        <f>IF(B2801="","",WEEKNUM(B2801,21))</f>
        <v/>
      </c>
      <c r="D2801" s="95" t="n"/>
      <c r="E2801" s="86">
        <f>IF(D2801="","",IFERROR(INDEX(Eng_Item,MATCH(D2801,Eng_Label,0)),"not in list"))</f>
        <v/>
      </c>
      <c r="F2801" s="96" t="n"/>
      <c r="G2801" s="87">
        <f>IF(OR(P2801="",N(P2801)&lt;=1),"",INDEX($F$6:$F$3005,MATCH(D2801&amp;"|"&amp;(P2801-1),$O$6:$O$3005,0)))</f>
        <v/>
      </c>
      <c r="H2801" s="87">
        <f>IF(G2801="","",MAX(0,G2801-F2801))</f>
        <v/>
      </c>
      <c r="I2801" s="95" t="n"/>
      <c r="J2801" s="87">
        <f>IF(D2801="","",IFERROR(INDEX(Eng_PAR,MATCH(D2801,Eng_Label,0)),""))</f>
        <v/>
      </c>
      <c r="K2801" s="97">
        <f>IF(OR(F2801="",J2801=""),"",F2801-J2801)</f>
        <v/>
      </c>
      <c r="L2801" s="86">
        <f>IF(OR(F2801="",J2801="",N(J2801)=0),"",IF(F2801/J2801&lt;=cfg_Crit,"CRITICAL",IF(F2801/J2801&lt;=cfg_Low,"LOW","OK")))</f>
        <v/>
      </c>
      <c r="M2801" s="98">
        <f>IF(B2801="","",DATE(YEAR(B2801),MONTH(B2801),1))</f>
        <v/>
      </c>
      <c r="N2801" s="86">
        <f>IF(OR(B2801="",D2801=""),"","CNT-"&amp;TEXT(ROW()-5,"00000"))</f>
        <v/>
      </c>
      <c r="O2801" s="86">
        <f>IF(P2801="","",D2801&amp;"|"&amp;P2801)</f>
        <v/>
      </c>
      <c r="P2801" s="86">
        <f>IF(OR(D2801="",F2801=""),"",COUNTIFS($D$6:D2801,D2801,$F$6:F2801,"&lt;&gt;"))</f>
        <v/>
      </c>
    </row>
    <row r="2802" ht="20" customHeight="1">
      <c r="B2802" s="93" t="n"/>
      <c r="C2802" s="94">
        <f>IF(B2802="","",WEEKNUM(B2802,21))</f>
        <v/>
      </c>
      <c r="D2802" s="95" t="n"/>
      <c r="E2802" s="86">
        <f>IF(D2802="","",IFERROR(INDEX(Eng_Item,MATCH(D2802,Eng_Label,0)),"not in list"))</f>
        <v/>
      </c>
      <c r="F2802" s="96" t="n"/>
      <c r="G2802" s="87">
        <f>IF(OR(P2802="",N(P2802)&lt;=1),"",INDEX($F$6:$F$3005,MATCH(D2802&amp;"|"&amp;(P2802-1),$O$6:$O$3005,0)))</f>
        <v/>
      </c>
      <c r="H2802" s="87">
        <f>IF(G2802="","",MAX(0,G2802-F2802))</f>
        <v/>
      </c>
      <c r="I2802" s="95" t="n"/>
      <c r="J2802" s="87">
        <f>IF(D2802="","",IFERROR(INDEX(Eng_PAR,MATCH(D2802,Eng_Label,0)),""))</f>
        <v/>
      </c>
      <c r="K2802" s="97">
        <f>IF(OR(F2802="",J2802=""),"",F2802-J2802)</f>
        <v/>
      </c>
      <c r="L2802" s="86">
        <f>IF(OR(F2802="",J2802="",N(J2802)=0),"",IF(F2802/J2802&lt;=cfg_Crit,"CRITICAL",IF(F2802/J2802&lt;=cfg_Low,"LOW","OK")))</f>
        <v/>
      </c>
      <c r="M2802" s="98">
        <f>IF(B2802="","",DATE(YEAR(B2802),MONTH(B2802),1))</f>
        <v/>
      </c>
      <c r="N2802" s="86">
        <f>IF(OR(B2802="",D2802=""),"","CNT-"&amp;TEXT(ROW()-5,"00000"))</f>
        <v/>
      </c>
      <c r="O2802" s="86">
        <f>IF(P2802="","",D2802&amp;"|"&amp;P2802)</f>
        <v/>
      </c>
      <c r="P2802" s="86">
        <f>IF(OR(D2802="",F2802=""),"",COUNTIFS($D$6:D2802,D2802,$F$6:F2802,"&lt;&gt;"))</f>
        <v/>
      </c>
    </row>
    <row r="2803" ht="20" customHeight="1">
      <c r="B2803" s="93" t="n"/>
      <c r="C2803" s="94">
        <f>IF(B2803="","",WEEKNUM(B2803,21))</f>
        <v/>
      </c>
      <c r="D2803" s="95" t="n"/>
      <c r="E2803" s="86">
        <f>IF(D2803="","",IFERROR(INDEX(Eng_Item,MATCH(D2803,Eng_Label,0)),"not in list"))</f>
        <v/>
      </c>
      <c r="F2803" s="96" t="n"/>
      <c r="G2803" s="87">
        <f>IF(OR(P2803="",N(P2803)&lt;=1),"",INDEX($F$6:$F$3005,MATCH(D2803&amp;"|"&amp;(P2803-1),$O$6:$O$3005,0)))</f>
        <v/>
      </c>
      <c r="H2803" s="87">
        <f>IF(G2803="","",MAX(0,G2803-F2803))</f>
        <v/>
      </c>
      <c r="I2803" s="95" t="n"/>
      <c r="J2803" s="87">
        <f>IF(D2803="","",IFERROR(INDEX(Eng_PAR,MATCH(D2803,Eng_Label,0)),""))</f>
        <v/>
      </c>
      <c r="K2803" s="97">
        <f>IF(OR(F2803="",J2803=""),"",F2803-J2803)</f>
        <v/>
      </c>
      <c r="L2803" s="86">
        <f>IF(OR(F2803="",J2803="",N(J2803)=0),"",IF(F2803/J2803&lt;=cfg_Crit,"CRITICAL",IF(F2803/J2803&lt;=cfg_Low,"LOW","OK")))</f>
        <v/>
      </c>
      <c r="M2803" s="98">
        <f>IF(B2803="","",DATE(YEAR(B2803),MONTH(B2803),1))</f>
        <v/>
      </c>
      <c r="N2803" s="86">
        <f>IF(OR(B2803="",D2803=""),"","CNT-"&amp;TEXT(ROW()-5,"00000"))</f>
        <v/>
      </c>
      <c r="O2803" s="86">
        <f>IF(P2803="","",D2803&amp;"|"&amp;P2803)</f>
        <v/>
      </c>
      <c r="P2803" s="86">
        <f>IF(OR(D2803="",F2803=""),"",COUNTIFS($D$6:D2803,D2803,$F$6:F2803,"&lt;&gt;"))</f>
        <v/>
      </c>
    </row>
    <row r="2804" ht="20" customHeight="1">
      <c r="B2804" s="93" t="n"/>
      <c r="C2804" s="94">
        <f>IF(B2804="","",WEEKNUM(B2804,21))</f>
        <v/>
      </c>
      <c r="D2804" s="95" t="n"/>
      <c r="E2804" s="86">
        <f>IF(D2804="","",IFERROR(INDEX(Eng_Item,MATCH(D2804,Eng_Label,0)),"not in list"))</f>
        <v/>
      </c>
      <c r="F2804" s="96" t="n"/>
      <c r="G2804" s="87">
        <f>IF(OR(P2804="",N(P2804)&lt;=1),"",INDEX($F$6:$F$3005,MATCH(D2804&amp;"|"&amp;(P2804-1),$O$6:$O$3005,0)))</f>
        <v/>
      </c>
      <c r="H2804" s="87">
        <f>IF(G2804="","",MAX(0,G2804-F2804))</f>
        <v/>
      </c>
      <c r="I2804" s="95" t="n"/>
      <c r="J2804" s="87">
        <f>IF(D2804="","",IFERROR(INDEX(Eng_PAR,MATCH(D2804,Eng_Label,0)),""))</f>
        <v/>
      </c>
      <c r="K2804" s="97">
        <f>IF(OR(F2804="",J2804=""),"",F2804-J2804)</f>
        <v/>
      </c>
      <c r="L2804" s="86">
        <f>IF(OR(F2804="",J2804="",N(J2804)=0),"",IF(F2804/J2804&lt;=cfg_Crit,"CRITICAL",IF(F2804/J2804&lt;=cfg_Low,"LOW","OK")))</f>
        <v/>
      </c>
      <c r="M2804" s="98">
        <f>IF(B2804="","",DATE(YEAR(B2804),MONTH(B2804),1))</f>
        <v/>
      </c>
      <c r="N2804" s="86">
        <f>IF(OR(B2804="",D2804=""),"","CNT-"&amp;TEXT(ROW()-5,"00000"))</f>
        <v/>
      </c>
      <c r="O2804" s="86">
        <f>IF(P2804="","",D2804&amp;"|"&amp;P2804)</f>
        <v/>
      </c>
      <c r="P2804" s="86">
        <f>IF(OR(D2804="",F2804=""),"",COUNTIFS($D$6:D2804,D2804,$F$6:F2804,"&lt;&gt;"))</f>
        <v/>
      </c>
    </row>
    <row r="2805" ht="20" customHeight="1">
      <c r="B2805" s="93" t="n"/>
      <c r="C2805" s="94">
        <f>IF(B2805="","",WEEKNUM(B2805,21))</f>
        <v/>
      </c>
      <c r="D2805" s="95" t="n"/>
      <c r="E2805" s="86">
        <f>IF(D2805="","",IFERROR(INDEX(Eng_Item,MATCH(D2805,Eng_Label,0)),"not in list"))</f>
        <v/>
      </c>
      <c r="F2805" s="96" t="n"/>
      <c r="G2805" s="87">
        <f>IF(OR(P2805="",N(P2805)&lt;=1),"",INDEX($F$6:$F$3005,MATCH(D2805&amp;"|"&amp;(P2805-1),$O$6:$O$3005,0)))</f>
        <v/>
      </c>
      <c r="H2805" s="87">
        <f>IF(G2805="","",MAX(0,G2805-F2805))</f>
        <v/>
      </c>
      <c r="I2805" s="95" t="n"/>
      <c r="J2805" s="87">
        <f>IF(D2805="","",IFERROR(INDEX(Eng_PAR,MATCH(D2805,Eng_Label,0)),""))</f>
        <v/>
      </c>
      <c r="K2805" s="97">
        <f>IF(OR(F2805="",J2805=""),"",F2805-J2805)</f>
        <v/>
      </c>
      <c r="L2805" s="86">
        <f>IF(OR(F2805="",J2805="",N(J2805)=0),"",IF(F2805/J2805&lt;=cfg_Crit,"CRITICAL",IF(F2805/J2805&lt;=cfg_Low,"LOW","OK")))</f>
        <v/>
      </c>
      <c r="M2805" s="98">
        <f>IF(B2805="","",DATE(YEAR(B2805),MONTH(B2805),1))</f>
        <v/>
      </c>
      <c r="N2805" s="86">
        <f>IF(OR(B2805="",D2805=""),"","CNT-"&amp;TEXT(ROW()-5,"00000"))</f>
        <v/>
      </c>
      <c r="O2805" s="86">
        <f>IF(P2805="","",D2805&amp;"|"&amp;P2805)</f>
        <v/>
      </c>
      <c r="P2805" s="86">
        <f>IF(OR(D2805="",F2805=""),"",COUNTIFS($D$6:D2805,D2805,$F$6:F2805,"&lt;&gt;"))</f>
        <v/>
      </c>
    </row>
    <row r="2806" ht="20" customHeight="1">
      <c r="B2806" s="93" t="n"/>
      <c r="C2806" s="94">
        <f>IF(B2806="","",WEEKNUM(B2806,21))</f>
        <v/>
      </c>
      <c r="D2806" s="95" t="n"/>
      <c r="E2806" s="86">
        <f>IF(D2806="","",IFERROR(INDEX(Eng_Item,MATCH(D2806,Eng_Label,0)),"not in list"))</f>
        <v/>
      </c>
      <c r="F2806" s="96" t="n"/>
      <c r="G2806" s="87">
        <f>IF(OR(P2806="",N(P2806)&lt;=1),"",INDEX($F$6:$F$3005,MATCH(D2806&amp;"|"&amp;(P2806-1),$O$6:$O$3005,0)))</f>
        <v/>
      </c>
      <c r="H2806" s="87">
        <f>IF(G2806="","",MAX(0,G2806-F2806))</f>
        <v/>
      </c>
      <c r="I2806" s="95" t="n"/>
      <c r="J2806" s="87">
        <f>IF(D2806="","",IFERROR(INDEX(Eng_PAR,MATCH(D2806,Eng_Label,0)),""))</f>
        <v/>
      </c>
      <c r="K2806" s="97">
        <f>IF(OR(F2806="",J2806=""),"",F2806-J2806)</f>
        <v/>
      </c>
      <c r="L2806" s="86">
        <f>IF(OR(F2806="",J2806="",N(J2806)=0),"",IF(F2806/J2806&lt;=cfg_Crit,"CRITICAL",IF(F2806/J2806&lt;=cfg_Low,"LOW","OK")))</f>
        <v/>
      </c>
      <c r="M2806" s="98">
        <f>IF(B2806="","",DATE(YEAR(B2806),MONTH(B2806),1))</f>
        <v/>
      </c>
      <c r="N2806" s="86">
        <f>IF(OR(B2806="",D2806=""),"","CNT-"&amp;TEXT(ROW()-5,"00000"))</f>
        <v/>
      </c>
      <c r="O2806" s="86">
        <f>IF(P2806="","",D2806&amp;"|"&amp;P2806)</f>
        <v/>
      </c>
      <c r="P2806" s="86">
        <f>IF(OR(D2806="",F2806=""),"",COUNTIFS($D$6:D2806,D2806,$F$6:F2806,"&lt;&gt;"))</f>
        <v/>
      </c>
    </row>
    <row r="2807" ht="20" customHeight="1">
      <c r="B2807" s="93" t="n"/>
      <c r="C2807" s="94">
        <f>IF(B2807="","",WEEKNUM(B2807,21))</f>
        <v/>
      </c>
      <c r="D2807" s="95" t="n"/>
      <c r="E2807" s="86">
        <f>IF(D2807="","",IFERROR(INDEX(Eng_Item,MATCH(D2807,Eng_Label,0)),"not in list"))</f>
        <v/>
      </c>
      <c r="F2807" s="96" t="n"/>
      <c r="G2807" s="87">
        <f>IF(OR(P2807="",N(P2807)&lt;=1),"",INDEX($F$6:$F$3005,MATCH(D2807&amp;"|"&amp;(P2807-1),$O$6:$O$3005,0)))</f>
        <v/>
      </c>
      <c r="H2807" s="87">
        <f>IF(G2807="","",MAX(0,G2807-F2807))</f>
        <v/>
      </c>
      <c r="I2807" s="95" t="n"/>
      <c r="J2807" s="87">
        <f>IF(D2807="","",IFERROR(INDEX(Eng_PAR,MATCH(D2807,Eng_Label,0)),""))</f>
        <v/>
      </c>
      <c r="K2807" s="97">
        <f>IF(OR(F2807="",J2807=""),"",F2807-J2807)</f>
        <v/>
      </c>
      <c r="L2807" s="86">
        <f>IF(OR(F2807="",J2807="",N(J2807)=0),"",IF(F2807/J2807&lt;=cfg_Crit,"CRITICAL",IF(F2807/J2807&lt;=cfg_Low,"LOW","OK")))</f>
        <v/>
      </c>
      <c r="M2807" s="98">
        <f>IF(B2807="","",DATE(YEAR(B2807),MONTH(B2807),1))</f>
        <v/>
      </c>
      <c r="N2807" s="86">
        <f>IF(OR(B2807="",D2807=""),"","CNT-"&amp;TEXT(ROW()-5,"00000"))</f>
        <v/>
      </c>
      <c r="O2807" s="86">
        <f>IF(P2807="","",D2807&amp;"|"&amp;P2807)</f>
        <v/>
      </c>
      <c r="P2807" s="86">
        <f>IF(OR(D2807="",F2807=""),"",COUNTIFS($D$6:D2807,D2807,$F$6:F2807,"&lt;&gt;"))</f>
        <v/>
      </c>
    </row>
    <row r="2808" ht="20" customHeight="1">
      <c r="B2808" s="93" t="n"/>
      <c r="C2808" s="94">
        <f>IF(B2808="","",WEEKNUM(B2808,21))</f>
        <v/>
      </c>
      <c r="D2808" s="95" t="n"/>
      <c r="E2808" s="86">
        <f>IF(D2808="","",IFERROR(INDEX(Eng_Item,MATCH(D2808,Eng_Label,0)),"not in list"))</f>
        <v/>
      </c>
      <c r="F2808" s="96" t="n"/>
      <c r="G2808" s="87">
        <f>IF(OR(P2808="",N(P2808)&lt;=1),"",INDEX($F$6:$F$3005,MATCH(D2808&amp;"|"&amp;(P2808-1),$O$6:$O$3005,0)))</f>
        <v/>
      </c>
      <c r="H2808" s="87">
        <f>IF(G2808="","",MAX(0,G2808-F2808))</f>
        <v/>
      </c>
      <c r="I2808" s="95" t="n"/>
      <c r="J2808" s="87">
        <f>IF(D2808="","",IFERROR(INDEX(Eng_PAR,MATCH(D2808,Eng_Label,0)),""))</f>
        <v/>
      </c>
      <c r="K2808" s="97">
        <f>IF(OR(F2808="",J2808=""),"",F2808-J2808)</f>
        <v/>
      </c>
      <c r="L2808" s="86">
        <f>IF(OR(F2808="",J2808="",N(J2808)=0),"",IF(F2808/J2808&lt;=cfg_Crit,"CRITICAL",IF(F2808/J2808&lt;=cfg_Low,"LOW","OK")))</f>
        <v/>
      </c>
      <c r="M2808" s="98">
        <f>IF(B2808="","",DATE(YEAR(B2808),MONTH(B2808),1))</f>
        <v/>
      </c>
      <c r="N2808" s="86">
        <f>IF(OR(B2808="",D2808=""),"","CNT-"&amp;TEXT(ROW()-5,"00000"))</f>
        <v/>
      </c>
      <c r="O2808" s="86">
        <f>IF(P2808="","",D2808&amp;"|"&amp;P2808)</f>
        <v/>
      </c>
      <c r="P2808" s="86">
        <f>IF(OR(D2808="",F2808=""),"",COUNTIFS($D$6:D2808,D2808,$F$6:F2808,"&lt;&gt;"))</f>
        <v/>
      </c>
    </row>
    <row r="2809" ht="20" customHeight="1">
      <c r="B2809" s="93" t="n"/>
      <c r="C2809" s="94">
        <f>IF(B2809="","",WEEKNUM(B2809,21))</f>
        <v/>
      </c>
      <c r="D2809" s="95" t="n"/>
      <c r="E2809" s="86">
        <f>IF(D2809="","",IFERROR(INDEX(Eng_Item,MATCH(D2809,Eng_Label,0)),"not in list"))</f>
        <v/>
      </c>
      <c r="F2809" s="96" t="n"/>
      <c r="G2809" s="87">
        <f>IF(OR(P2809="",N(P2809)&lt;=1),"",INDEX($F$6:$F$3005,MATCH(D2809&amp;"|"&amp;(P2809-1),$O$6:$O$3005,0)))</f>
        <v/>
      </c>
      <c r="H2809" s="87">
        <f>IF(G2809="","",MAX(0,G2809-F2809))</f>
        <v/>
      </c>
      <c r="I2809" s="95" t="n"/>
      <c r="J2809" s="87">
        <f>IF(D2809="","",IFERROR(INDEX(Eng_PAR,MATCH(D2809,Eng_Label,0)),""))</f>
        <v/>
      </c>
      <c r="K2809" s="97">
        <f>IF(OR(F2809="",J2809=""),"",F2809-J2809)</f>
        <v/>
      </c>
      <c r="L2809" s="86">
        <f>IF(OR(F2809="",J2809="",N(J2809)=0),"",IF(F2809/J2809&lt;=cfg_Crit,"CRITICAL",IF(F2809/J2809&lt;=cfg_Low,"LOW","OK")))</f>
        <v/>
      </c>
      <c r="M2809" s="98">
        <f>IF(B2809="","",DATE(YEAR(B2809),MONTH(B2809),1))</f>
        <v/>
      </c>
      <c r="N2809" s="86">
        <f>IF(OR(B2809="",D2809=""),"","CNT-"&amp;TEXT(ROW()-5,"00000"))</f>
        <v/>
      </c>
      <c r="O2809" s="86">
        <f>IF(P2809="","",D2809&amp;"|"&amp;P2809)</f>
        <v/>
      </c>
      <c r="P2809" s="86">
        <f>IF(OR(D2809="",F2809=""),"",COUNTIFS($D$6:D2809,D2809,$F$6:F2809,"&lt;&gt;"))</f>
        <v/>
      </c>
    </row>
    <row r="2810" ht="20" customHeight="1">
      <c r="B2810" s="93" t="n"/>
      <c r="C2810" s="94">
        <f>IF(B2810="","",WEEKNUM(B2810,21))</f>
        <v/>
      </c>
      <c r="D2810" s="95" t="n"/>
      <c r="E2810" s="86">
        <f>IF(D2810="","",IFERROR(INDEX(Eng_Item,MATCH(D2810,Eng_Label,0)),"not in list"))</f>
        <v/>
      </c>
      <c r="F2810" s="96" t="n"/>
      <c r="G2810" s="87">
        <f>IF(OR(P2810="",N(P2810)&lt;=1),"",INDEX($F$6:$F$3005,MATCH(D2810&amp;"|"&amp;(P2810-1),$O$6:$O$3005,0)))</f>
        <v/>
      </c>
      <c r="H2810" s="87">
        <f>IF(G2810="","",MAX(0,G2810-F2810))</f>
        <v/>
      </c>
      <c r="I2810" s="95" t="n"/>
      <c r="J2810" s="87">
        <f>IF(D2810="","",IFERROR(INDEX(Eng_PAR,MATCH(D2810,Eng_Label,0)),""))</f>
        <v/>
      </c>
      <c r="K2810" s="97">
        <f>IF(OR(F2810="",J2810=""),"",F2810-J2810)</f>
        <v/>
      </c>
      <c r="L2810" s="86">
        <f>IF(OR(F2810="",J2810="",N(J2810)=0),"",IF(F2810/J2810&lt;=cfg_Crit,"CRITICAL",IF(F2810/J2810&lt;=cfg_Low,"LOW","OK")))</f>
        <v/>
      </c>
      <c r="M2810" s="98">
        <f>IF(B2810="","",DATE(YEAR(B2810),MONTH(B2810),1))</f>
        <v/>
      </c>
      <c r="N2810" s="86">
        <f>IF(OR(B2810="",D2810=""),"","CNT-"&amp;TEXT(ROW()-5,"00000"))</f>
        <v/>
      </c>
      <c r="O2810" s="86">
        <f>IF(P2810="","",D2810&amp;"|"&amp;P2810)</f>
        <v/>
      </c>
      <c r="P2810" s="86">
        <f>IF(OR(D2810="",F2810=""),"",COUNTIFS($D$6:D2810,D2810,$F$6:F2810,"&lt;&gt;"))</f>
        <v/>
      </c>
    </row>
    <row r="2811" ht="20" customHeight="1">
      <c r="B2811" s="93" t="n"/>
      <c r="C2811" s="94">
        <f>IF(B2811="","",WEEKNUM(B2811,21))</f>
        <v/>
      </c>
      <c r="D2811" s="95" t="n"/>
      <c r="E2811" s="86">
        <f>IF(D2811="","",IFERROR(INDEX(Eng_Item,MATCH(D2811,Eng_Label,0)),"not in list"))</f>
        <v/>
      </c>
      <c r="F2811" s="96" t="n"/>
      <c r="G2811" s="87">
        <f>IF(OR(P2811="",N(P2811)&lt;=1),"",INDEX($F$6:$F$3005,MATCH(D2811&amp;"|"&amp;(P2811-1),$O$6:$O$3005,0)))</f>
        <v/>
      </c>
      <c r="H2811" s="87">
        <f>IF(G2811="","",MAX(0,G2811-F2811))</f>
        <v/>
      </c>
      <c r="I2811" s="95" t="n"/>
      <c r="J2811" s="87">
        <f>IF(D2811="","",IFERROR(INDEX(Eng_PAR,MATCH(D2811,Eng_Label,0)),""))</f>
        <v/>
      </c>
      <c r="K2811" s="97">
        <f>IF(OR(F2811="",J2811=""),"",F2811-J2811)</f>
        <v/>
      </c>
      <c r="L2811" s="86">
        <f>IF(OR(F2811="",J2811="",N(J2811)=0),"",IF(F2811/J2811&lt;=cfg_Crit,"CRITICAL",IF(F2811/J2811&lt;=cfg_Low,"LOW","OK")))</f>
        <v/>
      </c>
      <c r="M2811" s="98">
        <f>IF(B2811="","",DATE(YEAR(B2811),MONTH(B2811),1))</f>
        <v/>
      </c>
      <c r="N2811" s="86">
        <f>IF(OR(B2811="",D2811=""),"","CNT-"&amp;TEXT(ROW()-5,"00000"))</f>
        <v/>
      </c>
      <c r="O2811" s="86">
        <f>IF(P2811="","",D2811&amp;"|"&amp;P2811)</f>
        <v/>
      </c>
      <c r="P2811" s="86">
        <f>IF(OR(D2811="",F2811=""),"",COUNTIFS($D$6:D2811,D2811,$F$6:F2811,"&lt;&gt;"))</f>
        <v/>
      </c>
    </row>
    <row r="2812" ht="20" customHeight="1">
      <c r="B2812" s="93" t="n"/>
      <c r="C2812" s="94">
        <f>IF(B2812="","",WEEKNUM(B2812,21))</f>
        <v/>
      </c>
      <c r="D2812" s="95" t="n"/>
      <c r="E2812" s="86">
        <f>IF(D2812="","",IFERROR(INDEX(Eng_Item,MATCH(D2812,Eng_Label,0)),"not in list"))</f>
        <v/>
      </c>
      <c r="F2812" s="96" t="n"/>
      <c r="G2812" s="87">
        <f>IF(OR(P2812="",N(P2812)&lt;=1),"",INDEX($F$6:$F$3005,MATCH(D2812&amp;"|"&amp;(P2812-1),$O$6:$O$3005,0)))</f>
        <v/>
      </c>
      <c r="H2812" s="87">
        <f>IF(G2812="","",MAX(0,G2812-F2812))</f>
        <v/>
      </c>
      <c r="I2812" s="95" t="n"/>
      <c r="J2812" s="87">
        <f>IF(D2812="","",IFERROR(INDEX(Eng_PAR,MATCH(D2812,Eng_Label,0)),""))</f>
        <v/>
      </c>
      <c r="K2812" s="97">
        <f>IF(OR(F2812="",J2812=""),"",F2812-J2812)</f>
        <v/>
      </c>
      <c r="L2812" s="86">
        <f>IF(OR(F2812="",J2812="",N(J2812)=0),"",IF(F2812/J2812&lt;=cfg_Crit,"CRITICAL",IF(F2812/J2812&lt;=cfg_Low,"LOW","OK")))</f>
        <v/>
      </c>
      <c r="M2812" s="98">
        <f>IF(B2812="","",DATE(YEAR(B2812),MONTH(B2812),1))</f>
        <v/>
      </c>
      <c r="N2812" s="86">
        <f>IF(OR(B2812="",D2812=""),"","CNT-"&amp;TEXT(ROW()-5,"00000"))</f>
        <v/>
      </c>
      <c r="O2812" s="86">
        <f>IF(P2812="","",D2812&amp;"|"&amp;P2812)</f>
        <v/>
      </c>
      <c r="P2812" s="86">
        <f>IF(OR(D2812="",F2812=""),"",COUNTIFS($D$6:D2812,D2812,$F$6:F2812,"&lt;&gt;"))</f>
        <v/>
      </c>
    </row>
    <row r="2813" ht="20" customHeight="1">
      <c r="B2813" s="93" t="n"/>
      <c r="C2813" s="94">
        <f>IF(B2813="","",WEEKNUM(B2813,21))</f>
        <v/>
      </c>
      <c r="D2813" s="95" t="n"/>
      <c r="E2813" s="86">
        <f>IF(D2813="","",IFERROR(INDEX(Eng_Item,MATCH(D2813,Eng_Label,0)),"not in list"))</f>
        <v/>
      </c>
      <c r="F2813" s="96" t="n"/>
      <c r="G2813" s="87">
        <f>IF(OR(P2813="",N(P2813)&lt;=1),"",INDEX($F$6:$F$3005,MATCH(D2813&amp;"|"&amp;(P2813-1),$O$6:$O$3005,0)))</f>
        <v/>
      </c>
      <c r="H2813" s="87">
        <f>IF(G2813="","",MAX(0,G2813-F2813))</f>
        <v/>
      </c>
      <c r="I2813" s="95" t="n"/>
      <c r="J2813" s="87">
        <f>IF(D2813="","",IFERROR(INDEX(Eng_PAR,MATCH(D2813,Eng_Label,0)),""))</f>
        <v/>
      </c>
      <c r="K2813" s="97">
        <f>IF(OR(F2813="",J2813=""),"",F2813-J2813)</f>
        <v/>
      </c>
      <c r="L2813" s="86">
        <f>IF(OR(F2813="",J2813="",N(J2813)=0),"",IF(F2813/J2813&lt;=cfg_Crit,"CRITICAL",IF(F2813/J2813&lt;=cfg_Low,"LOW","OK")))</f>
        <v/>
      </c>
      <c r="M2813" s="98">
        <f>IF(B2813="","",DATE(YEAR(B2813),MONTH(B2813),1))</f>
        <v/>
      </c>
      <c r="N2813" s="86">
        <f>IF(OR(B2813="",D2813=""),"","CNT-"&amp;TEXT(ROW()-5,"00000"))</f>
        <v/>
      </c>
      <c r="O2813" s="86">
        <f>IF(P2813="","",D2813&amp;"|"&amp;P2813)</f>
        <v/>
      </c>
      <c r="P2813" s="86">
        <f>IF(OR(D2813="",F2813=""),"",COUNTIFS($D$6:D2813,D2813,$F$6:F2813,"&lt;&gt;"))</f>
        <v/>
      </c>
    </row>
    <row r="2814" ht="20" customHeight="1">
      <c r="B2814" s="93" t="n"/>
      <c r="C2814" s="94">
        <f>IF(B2814="","",WEEKNUM(B2814,21))</f>
        <v/>
      </c>
      <c r="D2814" s="95" t="n"/>
      <c r="E2814" s="86">
        <f>IF(D2814="","",IFERROR(INDEX(Eng_Item,MATCH(D2814,Eng_Label,0)),"not in list"))</f>
        <v/>
      </c>
      <c r="F2814" s="96" t="n"/>
      <c r="G2814" s="87">
        <f>IF(OR(P2814="",N(P2814)&lt;=1),"",INDEX($F$6:$F$3005,MATCH(D2814&amp;"|"&amp;(P2814-1),$O$6:$O$3005,0)))</f>
        <v/>
      </c>
      <c r="H2814" s="87">
        <f>IF(G2814="","",MAX(0,G2814-F2814))</f>
        <v/>
      </c>
      <c r="I2814" s="95" t="n"/>
      <c r="J2814" s="87">
        <f>IF(D2814="","",IFERROR(INDEX(Eng_PAR,MATCH(D2814,Eng_Label,0)),""))</f>
        <v/>
      </c>
      <c r="K2814" s="97">
        <f>IF(OR(F2814="",J2814=""),"",F2814-J2814)</f>
        <v/>
      </c>
      <c r="L2814" s="86">
        <f>IF(OR(F2814="",J2814="",N(J2814)=0),"",IF(F2814/J2814&lt;=cfg_Crit,"CRITICAL",IF(F2814/J2814&lt;=cfg_Low,"LOW","OK")))</f>
        <v/>
      </c>
      <c r="M2814" s="98">
        <f>IF(B2814="","",DATE(YEAR(B2814),MONTH(B2814),1))</f>
        <v/>
      </c>
      <c r="N2814" s="86">
        <f>IF(OR(B2814="",D2814=""),"","CNT-"&amp;TEXT(ROW()-5,"00000"))</f>
        <v/>
      </c>
      <c r="O2814" s="86">
        <f>IF(P2814="","",D2814&amp;"|"&amp;P2814)</f>
        <v/>
      </c>
      <c r="P2814" s="86">
        <f>IF(OR(D2814="",F2814=""),"",COUNTIFS($D$6:D2814,D2814,$F$6:F2814,"&lt;&gt;"))</f>
        <v/>
      </c>
    </row>
    <row r="2815" ht="20" customHeight="1">
      <c r="B2815" s="93" t="n"/>
      <c r="C2815" s="94">
        <f>IF(B2815="","",WEEKNUM(B2815,21))</f>
        <v/>
      </c>
      <c r="D2815" s="95" t="n"/>
      <c r="E2815" s="86">
        <f>IF(D2815="","",IFERROR(INDEX(Eng_Item,MATCH(D2815,Eng_Label,0)),"not in list"))</f>
        <v/>
      </c>
      <c r="F2815" s="96" t="n"/>
      <c r="G2815" s="87">
        <f>IF(OR(P2815="",N(P2815)&lt;=1),"",INDEX($F$6:$F$3005,MATCH(D2815&amp;"|"&amp;(P2815-1),$O$6:$O$3005,0)))</f>
        <v/>
      </c>
      <c r="H2815" s="87">
        <f>IF(G2815="","",MAX(0,G2815-F2815))</f>
        <v/>
      </c>
      <c r="I2815" s="95" t="n"/>
      <c r="J2815" s="87">
        <f>IF(D2815="","",IFERROR(INDEX(Eng_PAR,MATCH(D2815,Eng_Label,0)),""))</f>
        <v/>
      </c>
      <c r="K2815" s="97">
        <f>IF(OR(F2815="",J2815=""),"",F2815-J2815)</f>
        <v/>
      </c>
      <c r="L2815" s="86">
        <f>IF(OR(F2815="",J2815="",N(J2815)=0),"",IF(F2815/J2815&lt;=cfg_Crit,"CRITICAL",IF(F2815/J2815&lt;=cfg_Low,"LOW","OK")))</f>
        <v/>
      </c>
      <c r="M2815" s="98">
        <f>IF(B2815="","",DATE(YEAR(B2815),MONTH(B2815),1))</f>
        <v/>
      </c>
      <c r="N2815" s="86">
        <f>IF(OR(B2815="",D2815=""),"","CNT-"&amp;TEXT(ROW()-5,"00000"))</f>
        <v/>
      </c>
      <c r="O2815" s="86">
        <f>IF(P2815="","",D2815&amp;"|"&amp;P2815)</f>
        <v/>
      </c>
      <c r="P2815" s="86">
        <f>IF(OR(D2815="",F2815=""),"",COUNTIFS($D$6:D2815,D2815,$F$6:F2815,"&lt;&gt;"))</f>
        <v/>
      </c>
    </row>
    <row r="2816" ht="20" customHeight="1">
      <c r="B2816" s="93" t="n"/>
      <c r="C2816" s="94">
        <f>IF(B2816="","",WEEKNUM(B2816,21))</f>
        <v/>
      </c>
      <c r="D2816" s="95" t="n"/>
      <c r="E2816" s="86">
        <f>IF(D2816="","",IFERROR(INDEX(Eng_Item,MATCH(D2816,Eng_Label,0)),"not in list"))</f>
        <v/>
      </c>
      <c r="F2816" s="96" t="n"/>
      <c r="G2816" s="87">
        <f>IF(OR(P2816="",N(P2816)&lt;=1),"",INDEX($F$6:$F$3005,MATCH(D2816&amp;"|"&amp;(P2816-1),$O$6:$O$3005,0)))</f>
        <v/>
      </c>
      <c r="H2816" s="87">
        <f>IF(G2816="","",MAX(0,G2816-F2816))</f>
        <v/>
      </c>
      <c r="I2816" s="95" t="n"/>
      <c r="J2816" s="87">
        <f>IF(D2816="","",IFERROR(INDEX(Eng_PAR,MATCH(D2816,Eng_Label,0)),""))</f>
        <v/>
      </c>
      <c r="K2816" s="97">
        <f>IF(OR(F2816="",J2816=""),"",F2816-J2816)</f>
        <v/>
      </c>
      <c r="L2816" s="86">
        <f>IF(OR(F2816="",J2816="",N(J2816)=0),"",IF(F2816/J2816&lt;=cfg_Crit,"CRITICAL",IF(F2816/J2816&lt;=cfg_Low,"LOW","OK")))</f>
        <v/>
      </c>
      <c r="M2816" s="98">
        <f>IF(B2816="","",DATE(YEAR(B2816),MONTH(B2816),1))</f>
        <v/>
      </c>
      <c r="N2816" s="86">
        <f>IF(OR(B2816="",D2816=""),"","CNT-"&amp;TEXT(ROW()-5,"00000"))</f>
        <v/>
      </c>
      <c r="O2816" s="86">
        <f>IF(P2816="","",D2816&amp;"|"&amp;P2816)</f>
        <v/>
      </c>
      <c r="P2816" s="86">
        <f>IF(OR(D2816="",F2816=""),"",COUNTIFS($D$6:D2816,D2816,$F$6:F2816,"&lt;&gt;"))</f>
        <v/>
      </c>
    </row>
    <row r="2817" ht="20" customHeight="1">
      <c r="B2817" s="93" t="n"/>
      <c r="C2817" s="94">
        <f>IF(B2817="","",WEEKNUM(B2817,21))</f>
        <v/>
      </c>
      <c r="D2817" s="95" t="n"/>
      <c r="E2817" s="86">
        <f>IF(D2817="","",IFERROR(INDEX(Eng_Item,MATCH(D2817,Eng_Label,0)),"not in list"))</f>
        <v/>
      </c>
      <c r="F2817" s="96" t="n"/>
      <c r="G2817" s="87">
        <f>IF(OR(P2817="",N(P2817)&lt;=1),"",INDEX($F$6:$F$3005,MATCH(D2817&amp;"|"&amp;(P2817-1),$O$6:$O$3005,0)))</f>
        <v/>
      </c>
      <c r="H2817" s="87">
        <f>IF(G2817="","",MAX(0,G2817-F2817))</f>
        <v/>
      </c>
      <c r="I2817" s="95" t="n"/>
      <c r="J2817" s="87">
        <f>IF(D2817="","",IFERROR(INDEX(Eng_PAR,MATCH(D2817,Eng_Label,0)),""))</f>
        <v/>
      </c>
      <c r="K2817" s="97">
        <f>IF(OR(F2817="",J2817=""),"",F2817-J2817)</f>
        <v/>
      </c>
      <c r="L2817" s="86">
        <f>IF(OR(F2817="",J2817="",N(J2817)=0),"",IF(F2817/J2817&lt;=cfg_Crit,"CRITICAL",IF(F2817/J2817&lt;=cfg_Low,"LOW","OK")))</f>
        <v/>
      </c>
      <c r="M2817" s="98">
        <f>IF(B2817="","",DATE(YEAR(B2817),MONTH(B2817),1))</f>
        <v/>
      </c>
      <c r="N2817" s="86">
        <f>IF(OR(B2817="",D2817=""),"","CNT-"&amp;TEXT(ROW()-5,"00000"))</f>
        <v/>
      </c>
      <c r="O2817" s="86">
        <f>IF(P2817="","",D2817&amp;"|"&amp;P2817)</f>
        <v/>
      </c>
      <c r="P2817" s="86">
        <f>IF(OR(D2817="",F2817=""),"",COUNTIFS($D$6:D2817,D2817,$F$6:F2817,"&lt;&gt;"))</f>
        <v/>
      </c>
    </row>
    <row r="2818" ht="20" customHeight="1">
      <c r="B2818" s="93" t="n"/>
      <c r="C2818" s="94">
        <f>IF(B2818="","",WEEKNUM(B2818,21))</f>
        <v/>
      </c>
      <c r="D2818" s="95" t="n"/>
      <c r="E2818" s="86">
        <f>IF(D2818="","",IFERROR(INDEX(Eng_Item,MATCH(D2818,Eng_Label,0)),"not in list"))</f>
        <v/>
      </c>
      <c r="F2818" s="96" t="n"/>
      <c r="G2818" s="87">
        <f>IF(OR(P2818="",N(P2818)&lt;=1),"",INDEX($F$6:$F$3005,MATCH(D2818&amp;"|"&amp;(P2818-1),$O$6:$O$3005,0)))</f>
        <v/>
      </c>
      <c r="H2818" s="87">
        <f>IF(G2818="","",MAX(0,G2818-F2818))</f>
        <v/>
      </c>
      <c r="I2818" s="95" t="n"/>
      <c r="J2818" s="87">
        <f>IF(D2818="","",IFERROR(INDEX(Eng_PAR,MATCH(D2818,Eng_Label,0)),""))</f>
        <v/>
      </c>
      <c r="K2818" s="97">
        <f>IF(OR(F2818="",J2818=""),"",F2818-J2818)</f>
        <v/>
      </c>
      <c r="L2818" s="86">
        <f>IF(OR(F2818="",J2818="",N(J2818)=0),"",IF(F2818/J2818&lt;=cfg_Crit,"CRITICAL",IF(F2818/J2818&lt;=cfg_Low,"LOW","OK")))</f>
        <v/>
      </c>
      <c r="M2818" s="98">
        <f>IF(B2818="","",DATE(YEAR(B2818),MONTH(B2818),1))</f>
        <v/>
      </c>
      <c r="N2818" s="86">
        <f>IF(OR(B2818="",D2818=""),"","CNT-"&amp;TEXT(ROW()-5,"00000"))</f>
        <v/>
      </c>
      <c r="O2818" s="86">
        <f>IF(P2818="","",D2818&amp;"|"&amp;P2818)</f>
        <v/>
      </c>
      <c r="P2818" s="86">
        <f>IF(OR(D2818="",F2818=""),"",COUNTIFS($D$6:D2818,D2818,$F$6:F2818,"&lt;&gt;"))</f>
        <v/>
      </c>
    </row>
    <row r="2819" ht="20" customHeight="1">
      <c r="B2819" s="93" t="n"/>
      <c r="C2819" s="94">
        <f>IF(B2819="","",WEEKNUM(B2819,21))</f>
        <v/>
      </c>
      <c r="D2819" s="95" t="n"/>
      <c r="E2819" s="86">
        <f>IF(D2819="","",IFERROR(INDEX(Eng_Item,MATCH(D2819,Eng_Label,0)),"not in list"))</f>
        <v/>
      </c>
      <c r="F2819" s="96" t="n"/>
      <c r="G2819" s="87">
        <f>IF(OR(P2819="",N(P2819)&lt;=1),"",INDEX($F$6:$F$3005,MATCH(D2819&amp;"|"&amp;(P2819-1),$O$6:$O$3005,0)))</f>
        <v/>
      </c>
      <c r="H2819" s="87">
        <f>IF(G2819="","",MAX(0,G2819-F2819))</f>
        <v/>
      </c>
      <c r="I2819" s="95" t="n"/>
      <c r="J2819" s="87">
        <f>IF(D2819="","",IFERROR(INDEX(Eng_PAR,MATCH(D2819,Eng_Label,0)),""))</f>
        <v/>
      </c>
      <c r="K2819" s="97">
        <f>IF(OR(F2819="",J2819=""),"",F2819-J2819)</f>
        <v/>
      </c>
      <c r="L2819" s="86">
        <f>IF(OR(F2819="",J2819="",N(J2819)=0),"",IF(F2819/J2819&lt;=cfg_Crit,"CRITICAL",IF(F2819/J2819&lt;=cfg_Low,"LOW","OK")))</f>
        <v/>
      </c>
      <c r="M2819" s="98">
        <f>IF(B2819="","",DATE(YEAR(B2819),MONTH(B2819),1))</f>
        <v/>
      </c>
      <c r="N2819" s="86">
        <f>IF(OR(B2819="",D2819=""),"","CNT-"&amp;TEXT(ROW()-5,"00000"))</f>
        <v/>
      </c>
      <c r="O2819" s="86">
        <f>IF(P2819="","",D2819&amp;"|"&amp;P2819)</f>
        <v/>
      </c>
      <c r="P2819" s="86">
        <f>IF(OR(D2819="",F2819=""),"",COUNTIFS($D$6:D2819,D2819,$F$6:F2819,"&lt;&gt;"))</f>
        <v/>
      </c>
    </row>
    <row r="2820" ht="20" customHeight="1">
      <c r="B2820" s="93" t="n"/>
      <c r="C2820" s="94">
        <f>IF(B2820="","",WEEKNUM(B2820,21))</f>
        <v/>
      </c>
      <c r="D2820" s="95" t="n"/>
      <c r="E2820" s="86">
        <f>IF(D2820="","",IFERROR(INDEX(Eng_Item,MATCH(D2820,Eng_Label,0)),"not in list"))</f>
        <v/>
      </c>
      <c r="F2820" s="96" t="n"/>
      <c r="G2820" s="87">
        <f>IF(OR(P2820="",N(P2820)&lt;=1),"",INDEX($F$6:$F$3005,MATCH(D2820&amp;"|"&amp;(P2820-1),$O$6:$O$3005,0)))</f>
        <v/>
      </c>
      <c r="H2820" s="87">
        <f>IF(G2820="","",MAX(0,G2820-F2820))</f>
        <v/>
      </c>
      <c r="I2820" s="95" t="n"/>
      <c r="J2820" s="87">
        <f>IF(D2820="","",IFERROR(INDEX(Eng_PAR,MATCH(D2820,Eng_Label,0)),""))</f>
        <v/>
      </c>
      <c r="K2820" s="97">
        <f>IF(OR(F2820="",J2820=""),"",F2820-J2820)</f>
        <v/>
      </c>
      <c r="L2820" s="86">
        <f>IF(OR(F2820="",J2820="",N(J2820)=0),"",IF(F2820/J2820&lt;=cfg_Crit,"CRITICAL",IF(F2820/J2820&lt;=cfg_Low,"LOW","OK")))</f>
        <v/>
      </c>
      <c r="M2820" s="98">
        <f>IF(B2820="","",DATE(YEAR(B2820),MONTH(B2820),1))</f>
        <v/>
      </c>
      <c r="N2820" s="86">
        <f>IF(OR(B2820="",D2820=""),"","CNT-"&amp;TEXT(ROW()-5,"00000"))</f>
        <v/>
      </c>
      <c r="O2820" s="86">
        <f>IF(P2820="","",D2820&amp;"|"&amp;P2820)</f>
        <v/>
      </c>
      <c r="P2820" s="86">
        <f>IF(OR(D2820="",F2820=""),"",COUNTIFS($D$6:D2820,D2820,$F$6:F2820,"&lt;&gt;"))</f>
        <v/>
      </c>
    </row>
    <row r="2821" ht="20" customHeight="1">
      <c r="B2821" s="93" t="n"/>
      <c r="C2821" s="94">
        <f>IF(B2821="","",WEEKNUM(B2821,21))</f>
        <v/>
      </c>
      <c r="D2821" s="95" t="n"/>
      <c r="E2821" s="86">
        <f>IF(D2821="","",IFERROR(INDEX(Eng_Item,MATCH(D2821,Eng_Label,0)),"not in list"))</f>
        <v/>
      </c>
      <c r="F2821" s="96" t="n"/>
      <c r="G2821" s="87">
        <f>IF(OR(P2821="",N(P2821)&lt;=1),"",INDEX($F$6:$F$3005,MATCH(D2821&amp;"|"&amp;(P2821-1),$O$6:$O$3005,0)))</f>
        <v/>
      </c>
      <c r="H2821" s="87">
        <f>IF(G2821="","",MAX(0,G2821-F2821))</f>
        <v/>
      </c>
      <c r="I2821" s="95" t="n"/>
      <c r="J2821" s="87">
        <f>IF(D2821="","",IFERROR(INDEX(Eng_PAR,MATCH(D2821,Eng_Label,0)),""))</f>
        <v/>
      </c>
      <c r="K2821" s="97">
        <f>IF(OR(F2821="",J2821=""),"",F2821-J2821)</f>
        <v/>
      </c>
      <c r="L2821" s="86">
        <f>IF(OR(F2821="",J2821="",N(J2821)=0),"",IF(F2821/J2821&lt;=cfg_Crit,"CRITICAL",IF(F2821/J2821&lt;=cfg_Low,"LOW","OK")))</f>
        <v/>
      </c>
      <c r="M2821" s="98">
        <f>IF(B2821="","",DATE(YEAR(B2821),MONTH(B2821),1))</f>
        <v/>
      </c>
      <c r="N2821" s="86">
        <f>IF(OR(B2821="",D2821=""),"","CNT-"&amp;TEXT(ROW()-5,"00000"))</f>
        <v/>
      </c>
      <c r="O2821" s="86">
        <f>IF(P2821="","",D2821&amp;"|"&amp;P2821)</f>
        <v/>
      </c>
      <c r="P2821" s="86">
        <f>IF(OR(D2821="",F2821=""),"",COUNTIFS($D$6:D2821,D2821,$F$6:F2821,"&lt;&gt;"))</f>
        <v/>
      </c>
    </row>
    <row r="2822" ht="20" customHeight="1">
      <c r="B2822" s="93" t="n"/>
      <c r="C2822" s="94">
        <f>IF(B2822="","",WEEKNUM(B2822,21))</f>
        <v/>
      </c>
      <c r="D2822" s="95" t="n"/>
      <c r="E2822" s="86">
        <f>IF(D2822="","",IFERROR(INDEX(Eng_Item,MATCH(D2822,Eng_Label,0)),"not in list"))</f>
        <v/>
      </c>
      <c r="F2822" s="96" t="n"/>
      <c r="G2822" s="87">
        <f>IF(OR(P2822="",N(P2822)&lt;=1),"",INDEX($F$6:$F$3005,MATCH(D2822&amp;"|"&amp;(P2822-1),$O$6:$O$3005,0)))</f>
        <v/>
      </c>
      <c r="H2822" s="87">
        <f>IF(G2822="","",MAX(0,G2822-F2822))</f>
        <v/>
      </c>
      <c r="I2822" s="95" t="n"/>
      <c r="J2822" s="87">
        <f>IF(D2822="","",IFERROR(INDEX(Eng_PAR,MATCH(D2822,Eng_Label,0)),""))</f>
        <v/>
      </c>
      <c r="K2822" s="97">
        <f>IF(OR(F2822="",J2822=""),"",F2822-J2822)</f>
        <v/>
      </c>
      <c r="L2822" s="86">
        <f>IF(OR(F2822="",J2822="",N(J2822)=0),"",IF(F2822/J2822&lt;=cfg_Crit,"CRITICAL",IF(F2822/J2822&lt;=cfg_Low,"LOW","OK")))</f>
        <v/>
      </c>
      <c r="M2822" s="98">
        <f>IF(B2822="","",DATE(YEAR(B2822),MONTH(B2822),1))</f>
        <v/>
      </c>
      <c r="N2822" s="86">
        <f>IF(OR(B2822="",D2822=""),"","CNT-"&amp;TEXT(ROW()-5,"00000"))</f>
        <v/>
      </c>
      <c r="O2822" s="86">
        <f>IF(P2822="","",D2822&amp;"|"&amp;P2822)</f>
        <v/>
      </c>
      <c r="P2822" s="86">
        <f>IF(OR(D2822="",F2822=""),"",COUNTIFS($D$6:D2822,D2822,$F$6:F2822,"&lt;&gt;"))</f>
        <v/>
      </c>
    </row>
    <row r="2823" ht="20" customHeight="1">
      <c r="B2823" s="93" t="n"/>
      <c r="C2823" s="94">
        <f>IF(B2823="","",WEEKNUM(B2823,21))</f>
        <v/>
      </c>
      <c r="D2823" s="95" t="n"/>
      <c r="E2823" s="86">
        <f>IF(D2823="","",IFERROR(INDEX(Eng_Item,MATCH(D2823,Eng_Label,0)),"not in list"))</f>
        <v/>
      </c>
      <c r="F2823" s="96" t="n"/>
      <c r="G2823" s="87">
        <f>IF(OR(P2823="",N(P2823)&lt;=1),"",INDEX($F$6:$F$3005,MATCH(D2823&amp;"|"&amp;(P2823-1),$O$6:$O$3005,0)))</f>
        <v/>
      </c>
      <c r="H2823" s="87">
        <f>IF(G2823="","",MAX(0,G2823-F2823))</f>
        <v/>
      </c>
      <c r="I2823" s="95" t="n"/>
      <c r="J2823" s="87">
        <f>IF(D2823="","",IFERROR(INDEX(Eng_PAR,MATCH(D2823,Eng_Label,0)),""))</f>
        <v/>
      </c>
      <c r="K2823" s="97">
        <f>IF(OR(F2823="",J2823=""),"",F2823-J2823)</f>
        <v/>
      </c>
      <c r="L2823" s="86">
        <f>IF(OR(F2823="",J2823="",N(J2823)=0),"",IF(F2823/J2823&lt;=cfg_Crit,"CRITICAL",IF(F2823/J2823&lt;=cfg_Low,"LOW","OK")))</f>
        <v/>
      </c>
      <c r="M2823" s="98">
        <f>IF(B2823="","",DATE(YEAR(B2823),MONTH(B2823),1))</f>
        <v/>
      </c>
      <c r="N2823" s="86">
        <f>IF(OR(B2823="",D2823=""),"","CNT-"&amp;TEXT(ROW()-5,"00000"))</f>
        <v/>
      </c>
      <c r="O2823" s="86">
        <f>IF(P2823="","",D2823&amp;"|"&amp;P2823)</f>
        <v/>
      </c>
      <c r="P2823" s="86">
        <f>IF(OR(D2823="",F2823=""),"",COUNTIFS($D$6:D2823,D2823,$F$6:F2823,"&lt;&gt;"))</f>
        <v/>
      </c>
    </row>
    <row r="2824" ht="20" customHeight="1">
      <c r="B2824" s="93" t="n"/>
      <c r="C2824" s="94">
        <f>IF(B2824="","",WEEKNUM(B2824,21))</f>
        <v/>
      </c>
      <c r="D2824" s="95" t="n"/>
      <c r="E2824" s="86">
        <f>IF(D2824="","",IFERROR(INDEX(Eng_Item,MATCH(D2824,Eng_Label,0)),"not in list"))</f>
        <v/>
      </c>
      <c r="F2824" s="96" t="n"/>
      <c r="G2824" s="87">
        <f>IF(OR(P2824="",N(P2824)&lt;=1),"",INDEX($F$6:$F$3005,MATCH(D2824&amp;"|"&amp;(P2824-1),$O$6:$O$3005,0)))</f>
        <v/>
      </c>
      <c r="H2824" s="87">
        <f>IF(G2824="","",MAX(0,G2824-F2824))</f>
        <v/>
      </c>
      <c r="I2824" s="95" t="n"/>
      <c r="J2824" s="87">
        <f>IF(D2824="","",IFERROR(INDEX(Eng_PAR,MATCH(D2824,Eng_Label,0)),""))</f>
        <v/>
      </c>
      <c r="K2824" s="97">
        <f>IF(OR(F2824="",J2824=""),"",F2824-J2824)</f>
        <v/>
      </c>
      <c r="L2824" s="86">
        <f>IF(OR(F2824="",J2824="",N(J2824)=0),"",IF(F2824/J2824&lt;=cfg_Crit,"CRITICAL",IF(F2824/J2824&lt;=cfg_Low,"LOW","OK")))</f>
        <v/>
      </c>
      <c r="M2824" s="98">
        <f>IF(B2824="","",DATE(YEAR(B2824),MONTH(B2824),1))</f>
        <v/>
      </c>
      <c r="N2824" s="86">
        <f>IF(OR(B2824="",D2824=""),"","CNT-"&amp;TEXT(ROW()-5,"00000"))</f>
        <v/>
      </c>
      <c r="O2824" s="86">
        <f>IF(P2824="","",D2824&amp;"|"&amp;P2824)</f>
        <v/>
      </c>
      <c r="P2824" s="86">
        <f>IF(OR(D2824="",F2824=""),"",COUNTIFS($D$6:D2824,D2824,$F$6:F2824,"&lt;&gt;"))</f>
        <v/>
      </c>
    </row>
    <row r="2825" ht="20" customHeight="1">
      <c r="B2825" s="93" t="n"/>
      <c r="C2825" s="94">
        <f>IF(B2825="","",WEEKNUM(B2825,21))</f>
        <v/>
      </c>
      <c r="D2825" s="95" t="n"/>
      <c r="E2825" s="86">
        <f>IF(D2825="","",IFERROR(INDEX(Eng_Item,MATCH(D2825,Eng_Label,0)),"not in list"))</f>
        <v/>
      </c>
      <c r="F2825" s="96" t="n"/>
      <c r="G2825" s="87">
        <f>IF(OR(P2825="",N(P2825)&lt;=1),"",INDEX($F$6:$F$3005,MATCH(D2825&amp;"|"&amp;(P2825-1),$O$6:$O$3005,0)))</f>
        <v/>
      </c>
      <c r="H2825" s="87">
        <f>IF(G2825="","",MAX(0,G2825-F2825))</f>
        <v/>
      </c>
      <c r="I2825" s="95" t="n"/>
      <c r="J2825" s="87">
        <f>IF(D2825="","",IFERROR(INDEX(Eng_PAR,MATCH(D2825,Eng_Label,0)),""))</f>
        <v/>
      </c>
      <c r="K2825" s="97">
        <f>IF(OR(F2825="",J2825=""),"",F2825-J2825)</f>
        <v/>
      </c>
      <c r="L2825" s="86">
        <f>IF(OR(F2825="",J2825="",N(J2825)=0),"",IF(F2825/J2825&lt;=cfg_Crit,"CRITICAL",IF(F2825/J2825&lt;=cfg_Low,"LOW","OK")))</f>
        <v/>
      </c>
      <c r="M2825" s="98">
        <f>IF(B2825="","",DATE(YEAR(B2825),MONTH(B2825),1))</f>
        <v/>
      </c>
      <c r="N2825" s="86">
        <f>IF(OR(B2825="",D2825=""),"","CNT-"&amp;TEXT(ROW()-5,"00000"))</f>
        <v/>
      </c>
      <c r="O2825" s="86">
        <f>IF(P2825="","",D2825&amp;"|"&amp;P2825)</f>
        <v/>
      </c>
      <c r="P2825" s="86">
        <f>IF(OR(D2825="",F2825=""),"",COUNTIFS($D$6:D2825,D2825,$F$6:F2825,"&lt;&gt;"))</f>
        <v/>
      </c>
    </row>
    <row r="2826" ht="20" customHeight="1">
      <c r="B2826" s="93" t="n"/>
      <c r="C2826" s="94">
        <f>IF(B2826="","",WEEKNUM(B2826,21))</f>
        <v/>
      </c>
      <c r="D2826" s="95" t="n"/>
      <c r="E2826" s="86">
        <f>IF(D2826="","",IFERROR(INDEX(Eng_Item,MATCH(D2826,Eng_Label,0)),"not in list"))</f>
        <v/>
      </c>
      <c r="F2826" s="96" t="n"/>
      <c r="G2826" s="87">
        <f>IF(OR(P2826="",N(P2826)&lt;=1),"",INDEX($F$6:$F$3005,MATCH(D2826&amp;"|"&amp;(P2826-1),$O$6:$O$3005,0)))</f>
        <v/>
      </c>
      <c r="H2826" s="87">
        <f>IF(G2826="","",MAX(0,G2826-F2826))</f>
        <v/>
      </c>
      <c r="I2826" s="95" t="n"/>
      <c r="J2826" s="87">
        <f>IF(D2826="","",IFERROR(INDEX(Eng_PAR,MATCH(D2826,Eng_Label,0)),""))</f>
        <v/>
      </c>
      <c r="K2826" s="97">
        <f>IF(OR(F2826="",J2826=""),"",F2826-J2826)</f>
        <v/>
      </c>
      <c r="L2826" s="86">
        <f>IF(OR(F2826="",J2826="",N(J2826)=0),"",IF(F2826/J2826&lt;=cfg_Crit,"CRITICAL",IF(F2826/J2826&lt;=cfg_Low,"LOW","OK")))</f>
        <v/>
      </c>
      <c r="M2826" s="98">
        <f>IF(B2826="","",DATE(YEAR(B2826),MONTH(B2826),1))</f>
        <v/>
      </c>
      <c r="N2826" s="86">
        <f>IF(OR(B2826="",D2826=""),"","CNT-"&amp;TEXT(ROW()-5,"00000"))</f>
        <v/>
      </c>
      <c r="O2826" s="86">
        <f>IF(P2826="","",D2826&amp;"|"&amp;P2826)</f>
        <v/>
      </c>
      <c r="P2826" s="86">
        <f>IF(OR(D2826="",F2826=""),"",COUNTIFS($D$6:D2826,D2826,$F$6:F2826,"&lt;&gt;"))</f>
        <v/>
      </c>
    </row>
    <row r="2827" ht="20" customHeight="1">
      <c r="B2827" s="93" t="n"/>
      <c r="C2827" s="94">
        <f>IF(B2827="","",WEEKNUM(B2827,21))</f>
        <v/>
      </c>
      <c r="D2827" s="95" t="n"/>
      <c r="E2827" s="86">
        <f>IF(D2827="","",IFERROR(INDEX(Eng_Item,MATCH(D2827,Eng_Label,0)),"not in list"))</f>
        <v/>
      </c>
      <c r="F2827" s="96" t="n"/>
      <c r="G2827" s="87">
        <f>IF(OR(P2827="",N(P2827)&lt;=1),"",INDEX($F$6:$F$3005,MATCH(D2827&amp;"|"&amp;(P2827-1),$O$6:$O$3005,0)))</f>
        <v/>
      </c>
      <c r="H2827" s="87">
        <f>IF(G2827="","",MAX(0,G2827-F2827))</f>
        <v/>
      </c>
      <c r="I2827" s="95" t="n"/>
      <c r="J2827" s="87">
        <f>IF(D2827="","",IFERROR(INDEX(Eng_PAR,MATCH(D2827,Eng_Label,0)),""))</f>
        <v/>
      </c>
      <c r="K2827" s="97">
        <f>IF(OR(F2827="",J2827=""),"",F2827-J2827)</f>
        <v/>
      </c>
      <c r="L2827" s="86">
        <f>IF(OR(F2827="",J2827="",N(J2827)=0),"",IF(F2827/J2827&lt;=cfg_Crit,"CRITICAL",IF(F2827/J2827&lt;=cfg_Low,"LOW","OK")))</f>
        <v/>
      </c>
      <c r="M2827" s="98">
        <f>IF(B2827="","",DATE(YEAR(B2827),MONTH(B2827),1))</f>
        <v/>
      </c>
      <c r="N2827" s="86">
        <f>IF(OR(B2827="",D2827=""),"","CNT-"&amp;TEXT(ROW()-5,"00000"))</f>
        <v/>
      </c>
      <c r="O2827" s="86">
        <f>IF(P2827="","",D2827&amp;"|"&amp;P2827)</f>
        <v/>
      </c>
      <c r="P2827" s="86">
        <f>IF(OR(D2827="",F2827=""),"",COUNTIFS($D$6:D2827,D2827,$F$6:F2827,"&lt;&gt;"))</f>
        <v/>
      </c>
    </row>
    <row r="2828" ht="20" customHeight="1">
      <c r="B2828" s="93" t="n"/>
      <c r="C2828" s="94">
        <f>IF(B2828="","",WEEKNUM(B2828,21))</f>
        <v/>
      </c>
      <c r="D2828" s="95" t="n"/>
      <c r="E2828" s="86">
        <f>IF(D2828="","",IFERROR(INDEX(Eng_Item,MATCH(D2828,Eng_Label,0)),"not in list"))</f>
        <v/>
      </c>
      <c r="F2828" s="96" t="n"/>
      <c r="G2828" s="87">
        <f>IF(OR(P2828="",N(P2828)&lt;=1),"",INDEX($F$6:$F$3005,MATCH(D2828&amp;"|"&amp;(P2828-1),$O$6:$O$3005,0)))</f>
        <v/>
      </c>
      <c r="H2828" s="87">
        <f>IF(G2828="","",MAX(0,G2828-F2828))</f>
        <v/>
      </c>
      <c r="I2828" s="95" t="n"/>
      <c r="J2828" s="87">
        <f>IF(D2828="","",IFERROR(INDEX(Eng_PAR,MATCH(D2828,Eng_Label,0)),""))</f>
        <v/>
      </c>
      <c r="K2828" s="97">
        <f>IF(OR(F2828="",J2828=""),"",F2828-J2828)</f>
        <v/>
      </c>
      <c r="L2828" s="86">
        <f>IF(OR(F2828="",J2828="",N(J2828)=0),"",IF(F2828/J2828&lt;=cfg_Crit,"CRITICAL",IF(F2828/J2828&lt;=cfg_Low,"LOW","OK")))</f>
        <v/>
      </c>
      <c r="M2828" s="98">
        <f>IF(B2828="","",DATE(YEAR(B2828),MONTH(B2828),1))</f>
        <v/>
      </c>
      <c r="N2828" s="86">
        <f>IF(OR(B2828="",D2828=""),"","CNT-"&amp;TEXT(ROW()-5,"00000"))</f>
        <v/>
      </c>
      <c r="O2828" s="86">
        <f>IF(P2828="","",D2828&amp;"|"&amp;P2828)</f>
        <v/>
      </c>
      <c r="P2828" s="86">
        <f>IF(OR(D2828="",F2828=""),"",COUNTIFS($D$6:D2828,D2828,$F$6:F2828,"&lt;&gt;"))</f>
        <v/>
      </c>
    </row>
    <row r="2829" ht="20" customHeight="1">
      <c r="B2829" s="93" t="n"/>
      <c r="C2829" s="94">
        <f>IF(B2829="","",WEEKNUM(B2829,21))</f>
        <v/>
      </c>
      <c r="D2829" s="95" t="n"/>
      <c r="E2829" s="86">
        <f>IF(D2829="","",IFERROR(INDEX(Eng_Item,MATCH(D2829,Eng_Label,0)),"not in list"))</f>
        <v/>
      </c>
      <c r="F2829" s="96" t="n"/>
      <c r="G2829" s="87">
        <f>IF(OR(P2829="",N(P2829)&lt;=1),"",INDEX($F$6:$F$3005,MATCH(D2829&amp;"|"&amp;(P2829-1),$O$6:$O$3005,0)))</f>
        <v/>
      </c>
      <c r="H2829" s="87">
        <f>IF(G2829="","",MAX(0,G2829-F2829))</f>
        <v/>
      </c>
      <c r="I2829" s="95" t="n"/>
      <c r="J2829" s="87">
        <f>IF(D2829="","",IFERROR(INDEX(Eng_PAR,MATCH(D2829,Eng_Label,0)),""))</f>
        <v/>
      </c>
      <c r="K2829" s="97">
        <f>IF(OR(F2829="",J2829=""),"",F2829-J2829)</f>
        <v/>
      </c>
      <c r="L2829" s="86">
        <f>IF(OR(F2829="",J2829="",N(J2829)=0),"",IF(F2829/J2829&lt;=cfg_Crit,"CRITICAL",IF(F2829/J2829&lt;=cfg_Low,"LOW","OK")))</f>
        <v/>
      </c>
      <c r="M2829" s="98">
        <f>IF(B2829="","",DATE(YEAR(B2829),MONTH(B2829),1))</f>
        <v/>
      </c>
      <c r="N2829" s="86">
        <f>IF(OR(B2829="",D2829=""),"","CNT-"&amp;TEXT(ROW()-5,"00000"))</f>
        <v/>
      </c>
      <c r="O2829" s="86">
        <f>IF(P2829="","",D2829&amp;"|"&amp;P2829)</f>
        <v/>
      </c>
      <c r="P2829" s="86">
        <f>IF(OR(D2829="",F2829=""),"",COUNTIFS($D$6:D2829,D2829,$F$6:F2829,"&lt;&gt;"))</f>
        <v/>
      </c>
    </row>
    <row r="2830" ht="20" customHeight="1">
      <c r="B2830" s="93" t="n"/>
      <c r="C2830" s="94">
        <f>IF(B2830="","",WEEKNUM(B2830,21))</f>
        <v/>
      </c>
      <c r="D2830" s="95" t="n"/>
      <c r="E2830" s="86">
        <f>IF(D2830="","",IFERROR(INDEX(Eng_Item,MATCH(D2830,Eng_Label,0)),"not in list"))</f>
        <v/>
      </c>
      <c r="F2830" s="96" t="n"/>
      <c r="G2830" s="87">
        <f>IF(OR(P2830="",N(P2830)&lt;=1),"",INDEX($F$6:$F$3005,MATCH(D2830&amp;"|"&amp;(P2830-1),$O$6:$O$3005,0)))</f>
        <v/>
      </c>
      <c r="H2830" s="87">
        <f>IF(G2830="","",MAX(0,G2830-F2830))</f>
        <v/>
      </c>
      <c r="I2830" s="95" t="n"/>
      <c r="J2830" s="87">
        <f>IF(D2830="","",IFERROR(INDEX(Eng_PAR,MATCH(D2830,Eng_Label,0)),""))</f>
        <v/>
      </c>
      <c r="K2830" s="97">
        <f>IF(OR(F2830="",J2830=""),"",F2830-J2830)</f>
        <v/>
      </c>
      <c r="L2830" s="86">
        <f>IF(OR(F2830="",J2830="",N(J2830)=0),"",IF(F2830/J2830&lt;=cfg_Crit,"CRITICAL",IF(F2830/J2830&lt;=cfg_Low,"LOW","OK")))</f>
        <v/>
      </c>
      <c r="M2830" s="98">
        <f>IF(B2830="","",DATE(YEAR(B2830),MONTH(B2830),1))</f>
        <v/>
      </c>
      <c r="N2830" s="86">
        <f>IF(OR(B2830="",D2830=""),"","CNT-"&amp;TEXT(ROW()-5,"00000"))</f>
        <v/>
      </c>
      <c r="O2830" s="86">
        <f>IF(P2830="","",D2830&amp;"|"&amp;P2830)</f>
        <v/>
      </c>
      <c r="P2830" s="86">
        <f>IF(OR(D2830="",F2830=""),"",COUNTIFS($D$6:D2830,D2830,$F$6:F2830,"&lt;&gt;"))</f>
        <v/>
      </c>
    </row>
    <row r="2831" ht="20" customHeight="1">
      <c r="B2831" s="93" t="n"/>
      <c r="C2831" s="94">
        <f>IF(B2831="","",WEEKNUM(B2831,21))</f>
        <v/>
      </c>
      <c r="D2831" s="95" t="n"/>
      <c r="E2831" s="86">
        <f>IF(D2831="","",IFERROR(INDEX(Eng_Item,MATCH(D2831,Eng_Label,0)),"not in list"))</f>
        <v/>
      </c>
      <c r="F2831" s="96" t="n"/>
      <c r="G2831" s="87">
        <f>IF(OR(P2831="",N(P2831)&lt;=1),"",INDEX($F$6:$F$3005,MATCH(D2831&amp;"|"&amp;(P2831-1),$O$6:$O$3005,0)))</f>
        <v/>
      </c>
      <c r="H2831" s="87">
        <f>IF(G2831="","",MAX(0,G2831-F2831))</f>
        <v/>
      </c>
      <c r="I2831" s="95" t="n"/>
      <c r="J2831" s="87">
        <f>IF(D2831="","",IFERROR(INDEX(Eng_PAR,MATCH(D2831,Eng_Label,0)),""))</f>
        <v/>
      </c>
      <c r="K2831" s="97">
        <f>IF(OR(F2831="",J2831=""),"",F2831-J2831)</f>
        <v/>
      </c>
      <c r="L2831" s="86">
        <f>IF(OR(F2831="",J2831="",N(J2831)=0),"",IF(F2831/J2831&lt;=cfg_Crit,"CRITICAL",IF(F2831/J2831&lt;=cfg_Low,"LOW","OK")))</f>
        <v/>
      </c>
      <c r="M2831" s="98">
        <f>IF(B2831="","",DATE(YEAR(B2831),MONTH(B2831),1))</f>
        <v/>
      </c>
      <c r="N2831" s="86">
        <f>IF(OR(B2831="",D2831=""),"","CNT-"&amp;TEXT(ROW()-5,"00000"))</f>
        <v/>
      </c>
      <c r="O2831" s="86">
        <f>IF(P2831="","",D2831&amp;"|"&amp;P2831)</f>
        <v/>
      </c>
      <c r="P2831" s="86">
        <f>IF(OR(D2831="",F2831=""),"",COUNTIFS($D$6:D2831,D2831,$F$6:F2831,"&lt;&gt;"))</f>
        <v/>
      </c>
    </row>
    <row r="2832" ht="20" customHeight="1">
      <c r="B2832" s="93" t="n"/>
      <c r="C2832" s="94">
        <f>IF(B2832="","",WEEKNUM(B2832,21))</f>
        <v/>
      </c>
      <c r="D2832" s="95" t="n"/>
      <c r="E2832" s="86">
        <f>IF(D2832="","",IFERROR(INDEX(Eng_Item,MATCH(D2832,Eng_Label,0)),"not in list"))</f>
        <v/>
      </c>
      <c r="F2832" s="96" t="n"/>
      <c r="G2832" s="87">
        <f>IF(OR(P2832="",N(P2832)&lt;=1),"",INDEX($F$6:$F$3005,MATCH(D2832&amp;"|"&amp;(P2832-1),$O$6:$O$3005,0)))</f>
        <v/>
      </c>
      <c r="H2832" s="87">
        <f>IF(G2832="","",MAX(0,G2832-F2832))</f>
        <v/>
      </c>
      <c r="I2832" s="95" t="n"/>
      <c r="J2832" s="87">
        <f>IF(D2832="","",IFERROR(INDEX(Eng_PAR,MATCH(D2832,Eng_Label,0)),""))</f>
        <v/>
      </c>
      <c r="K2832" s="97">
        <f>IF(OR(F2832="",J2832=""),"",F2832-J2832)</f>
        <v/>
      </c>
      <c r="L2832" s="86">
        <f>IF(OR(F2832="",J2832="",N(J2832)=0),"",IF(F2832/J2832&lt;=cfg_Crit,"CRITICAL",IF(F2832/J2832&lt;=cfg_Low,"LOW","OK")))</f>
        <v/>
      </c>
      <c r="M2832" s="98">
        <f>IF(B2832="","",DATE(YEAR(B2832),MONTH(B2832),1))</f>
        <v/>
      </c>
      <c r="N2832" s="86">
        <f>IF(OR(B2832="",D2832=""),"","CNT-"&amp;TEXT(ROW()-5,"00000"))</f>
        <v/>
      </c>
      <c r="O2832" s="86">
        <f>IF(P2832="","",D2832&amp;"|"&amp;P2832)</f>
        <v/>
      </c>
      <c r="P2832" s="86">
        <f>IF(OR(D2832="",F2832=""),"",COUNTIFS($D$6:D2832,D2832,$F$6:F2832,"&lt;&gt;"))</f>
        <v/>
      </c>
    </row>
    <row r="2833" ht="20" customHeight="1">
      <c r="B2833" s="93" t="n"/>
      <c r="C2833" s="94">
        <f>IF(B2833="","",WEEKNUM(B2833,21))</f>
        <v/>
      </c>
      <c r="D2833" s="95" t="n"/>
      <c r="E2833" s="86">
        <f>IF(D2833="","",IFERROR(INDEX(Eng_Item,MATCH(D2833,Eng_Label,0)),"not in list"))</f>
        <v/>
      </c>
      <c r="F2833" s="96" t="n"/>
      <c r="G2833" s="87">
        <f>IF(OR(P2833="",N(P2833)&lt;=1),"",INDEX($F$6:$F$3005,MATCH(D2833&amp;"|"&amp;(P2833-1),$O$6:$O$3005,0)))</f>
        <v/>
      </c>
      <c r="H2833" s="87">
        <f>IF(G2833="","",MAX(0,G2833-F2833))</f>
        <v/>
      </c>
      <c r="I2833" s="95" t="n"/>
      <c r="J2833" s="87">
        <f>IF(D2833="","",IFERROR(INDEX(Eng_PAR,MATCH(D2833,Eng_Label,0)),""))</f>
        <v/>
      </c>
      <c r="K2833" s="97">
        <f>IF(OR(F2833="",J2833=""),"",F2833-J2833)</f>
        <v/>
      </c>
      <c r="L2833" s="86">
        <f>IF(OR(F2833="",J2833="",N(J2833)=0),"",IF(F2833/J2833&lt;=cfg_Crit,"CRITICAL",IF(F2833/J2833&lt;=cfg_Low,"LOW","OK")))</f>
        <v/>
      </c>
      <c r="M2833" s="98">
        <f>IF(B2833="","",DATE(YEAR(B2833),MONTH(B2833),1))</f>
        <v/>
      </c>
      <c r="N2833" s="86">
        <f>IF(OR(B2833="",D2833=""),"","CNT-"&amp;TEXT(ROW()-5,"00000"))</f>
        <v/>
      </c>
      <c r="O2833" s="86">
        <f>IF(P2833="","",D2833&amp;"|"&amp;P2833)</f>
        <v/>
      </c>
      <c r="P2833" s="86">
        <f>IF(OR(D2833="",F2833=""),"",COUNTIFS($D$6:D2833,D2833,$F$6:F2833,"&lt;&gt;"))</f>
        <v/>
      </c>
    </row>
    <row r="2834" ht="20" customHeight="1">
      <c r="B2834" s="93" t="n"/>
      <c r="C2834" s="94">
        <f>IF(B2834="","",WEEKNUM(B2834,21))</f>
        <v/>
      </c>
      <c r="D2834" s="95" t="n"/>
      <c r="E2834" s="86">
        <f>IF(D2834="","",IFERROR(INDEX(Eng_Item,MATCH(D2834,Eng_Label,0)),"not in list"))</f>
        <v/>
      </c>
      <c r="F2834" s="96" t="n"/>
      <c r="G2834" s="87">
        <f>IF(OR(P2834="",N(P2834)&lt;=1),"",INDEX($F$6:$F$3005,MATCH(D2834&amp;"|"&amp;(P2834-1),$O$6:$O$3005,0)))</f>
        <v/>
      </c>
      <c r="H2834" s="87">
        <f>IF(G2834="","",MAX(0,G2834-F2834))</f>
        <v/>
      </c>
      <c r="I2834" s="95" t="n"/>
      <c r="J2834" s="87">
        <f>IF(D2834="","",IFERROR(INDEX(Eng_PAR,MATCH(D2834,Eng_Label,0)),""))</f>
        <v/>
      </c>
      <c r="K2834" s="97">
        <f>IF(OR(F2834="",J2834=""),"",F2834-J2834)</f>
        <v/>
      </c>
      <c r="L2834" s="86">
        <f>IF(OR(F2834="",J2834="",N(J2834)=0),"",IF(F2834/J2834&lt;=cfg_Crit,"CRITICAL",IF(F2834/J2834&lt;=cfg_Low,"LOW","OK")))</f>
        <v/>
      </c>
      <c r="M2834" s="98">
        <f>IF(B2834="","",DATE(YEAR(B2834),MONTH(B2834),1))</f>
        <v/>
      </c>
      <c r="N2834" s="86">
        <f>IF(OR(B2834="",D2834=""),"","CNT-"&amp;TEXT(ROW()-5,"00000"))</f>
        <v/>
      </c>
      <c r="O2834" s="86">
        <f>IF(P2834="","",D2834&amp;"|"&amp;P2834)</f>
        <v/>
      </c>
      <c r="P2834" s="86">
        <f>IF(OR(D2834="",F2834=""),"",COUNTIFS($D$6:D2834,D2834,$F$6:F2834,"&lt;&gt;"))</f>
        <v/>
      </c>
    </row>
    <row r="2835" ht="20" customHeight="1">
      <c r="B2835" s="93" t="n"/>
      <c r="C2835" s="94">
        <f>IF(B2835="","",WEEKNUM(B2835,21))</f>
        <v/>
      </c>
      <c r="D2835" s="95" t="n"/>
      <c r="E2835" s="86">
        <f>IF(D2835="","",IFERROR(INDEX(Eng_Item,MATCH(D2835,Eng_Label,0)),"not in list"))</f>
        <v/>
      </c>
      <c r="F2835" s="96" t="n"/>
      <c r="G2835" s="87">
        <f>IF(OR(P2835="",N(P2835)&lt;=1),"",INDEX($F$6:$F$3005,MATCH(D2835&amp;"|"&amp;(P2835-1),$O$6:$O$3005,0)))</f>
        <v/>
      </c>
      <c r="H2835" s="87">
        <f>IF(G2835="","",MAX(0,G2835-F2835))</f>
        <v/>
      </c>
      <c r="I2835" s="95" t="n"/>
      <c r="J2835" s="87">
        <f>IF(D2835="","",IFERROR(INDEX(Eng_PAR,MATCH(D2835,Eng_Label,0)),""))</f>
        <v/>
      </c>
      <c r="K2835" s="97">
        <f>IF(OR(F2835="",J2835=""),"",F2835-J2835)</f>
        <v/>
      </c>
      <c r="L2835" s="86">
        <f>IF(OR(F2835="",J2835="",N(J2835)=0),"",IF(F2835/J2835&lt;=cfg_Crit,"CRITICAL",IF(F2835/J2835&lt;=cfg_Low,"LOW","OK")))</f>
        <v/>
      </c>
      <c r="M2835" s="98">
        <f>IF(B2835="","",DATE(YEAR(B2835),MONTH(B2835),1))</f>
        <v/>
      </c>
      <c r="N2835" s="86">
        <f>IF(OR(B2835="",D2835=""),"","CNT-"&amp;TEXT(ROW()-5,"00000"))</f>
        <v/>
      </c>
      <c r="O2835" s="86">
        <f>IF(P2835="","",D2835&amp;"|"&amp;P2835)</f>
        <v/>
      </c>
      <c r="P2835" s="86">
        <f>IF(OR(D2835="",F2835=""),"",COUNTIFS($D$6:D2835,D2835,$F$6:F2835,"&lt;&gt;"))</f>
        <v/>
      </c>
    </row>
    <row r="2836" ht="20" customHeight="1">
      <c r="B2836" s="93" t="n"/>
      <c r="C2836" s="94">
        <f>IF(B2836="","",WEEKNUM(B2836,21))</f>
        <v/>
      </c>
      <c r="D2836" s="95" t="n"/>
      <c r="E2836" s="86">
        <f>IF(D2836="","",IFERROR(INDEX(Eng_Item,MATCH(D2836,Eng_Label,0)),"not in list"))</f>
        <v/>
      </c>
      <c r="F2836" s="96" t="n"/>
      <c r="G2836" s="87">
        <f>IF(OR(P2836="",N(P2836)&lt;=1),"",INDEX($F$6:$F$3005,MATCH(D2836&amp;"|"&amp;(P2836-1),$O$6:$O$3005,0)))</f>
        <v/>
      </c>
      <c r="H2836" s="87">
        <f>IF(G2836="","",MAX(0,G2836-F2836))</f>
        <v/>
      </c>
      <c r="I2836" s="95" t="n"/>
      <c r="J2836" s="87">
        <f>IF(D2836="","",IFERROR(INDEX(Eng_PAR,MATCH(D2836,Eng_Label,0)),""))</f>
        <v/>
      </c>
      <c r="K2836" s="97">
        <f>IF(OR(F2836="",J2836=""),"",F2836-J2836)</f>
        <v/>
      </c>
      <c r="L2836" s="86">
        <f>IF(OR(F2836="",J2836="",N(J2836)=0),"",IF(F2836/J2836&lt;=cfg_Crit,"CRITICAL",IF(F2836/J2836&lt;=cfg_Low,"LOW","OK")))</f>
        <v/>
      </c>
      <c r="M2836" s="98">
        <f>IF(B2836="","",DATE(YEAR(B2836),MONTH(B2836),1))</f>
        <v/>
      </c>
      <c r="N2836" s="86">
        <f>IF(OR(B2836="",D2836=""),"","CNT-"&amp;TEXT(ROW()-5,"00000"))</f>
        <v/>
      </c>
      <c r="O2836" s="86">
        <f>IF(P2836="","",D2836&amp;"|"&amp;P2836)</f>
        <v/>
      </c>
      <c r="P2836" s="86">
        <f>IF(OR(D2836="",F2836=""),"",COUNTIFS($D$6:D2836,D2836,$F$6:F2836,"&lt;&gt;"))</f>
        <v/>
      </c>
    </row>
    <row r="2837" ht="20" customHeight="1">
      <c r="B2837" s="93" t="n"/>
      <c r="C2837" s="94">
        <f>IF(B2837="","",WEEKNUM(B2837,21))</f>
        <v/>
      </c>
      <c r="D2837" s="95" t="n"/>
      <c r="E2837" s="86">
        <f>IF(D2837="","",IFERROR(INDEX(Eng_Item,MATCH(D2837,Eng_Label,0)),"not in list"))</f>
        <v/>
      </c>
      <c r="F2837" s="96" t="n"/>
      <c r="G2837" s="87">
        <f>IF(OR(P2837="",N(P2837)&lt;=1),"",INDEX($F$6:$F$3005,MATCH(D2837&amp;"|"&amp;(P2837-1),$O$6:$O$3005,0)))</f>
        <v/>
      </c>
      <c r="H2837" s="87">
        <f>IF(G2837="","",MAX(0,G2837-F2837))</f>
        <v/>
      </c>
      <c r="I2837" s="95" t="n"/>
      <c r="J2837" s="87">
        <f>IF(D2837="","",IFERROR(INDEX(Eng_PAR,MATCH(D2837,Eng_Label,0)),""))</f>
        <v/>
      </c>
      <c r="K2837" s="97">
        <f>IF(OR(F2837="",J2837=""),"",F2837-J2837)</f>
        <v/>
      </c>
      <c r="L2837" s="86">
        <f>IF(OR(F2837="",J2837="",N(J2837)=0),"",IF(F2837/J2837&lt;=cfg_Crit,"CRITICAL",IF(F2837/J2837&lt;=cfg_Low,"LOW","OK")))</f>
        <v/>
      </c>
      <c r="M2837" s="98">
        <f>IF(B2837="","",DATE(YEAR(B2837),MONTH(B2837),1))</f>
        <v/>
      </c>
      <c r="N2837" s="86">
        <f>IF(OR(B2837="",D2837=""),"","CNT-"&amp;TEXT(ROW()-5,"00000"))</f>
        <v/>
      </c>
      <c r="O2837" s="86">
        <f>IF(P2837="","",D2837&amp;"|"&amp;P2837)</f>
        <v/>
      </c>
      <c r="P2837" s="86">
        <f>IF(OR(D2837="",F2837=""),"",COUNTIFS($D$6:D2837,D2837,$F$6:F2837,"&lt;&gt;"))</f>
        <v/>
      </c>
    </row>
    <row r="2838" ht="20" customHeight="1">
      <c r="B2838" s="93" t="n"/>
      <c r="C2838" s="94">
        <f>IF(B2838="","",WEEKNUM(B2838,21))</f>
        <v/>
      </c>
      <c r="D2838" s="95" t="n"/>
      <c r="E2838" s="86">
        <f>IF(D2838="","",IFERROR(INDEX(Eng_Item,MATCH(D2838,Eng_Label,0)),"not in list"))</f>
        <v/>
      </c>
      <c r="F2838" s="96" t="n"/>
      <c r="G2838" s="87">
        <f>IF(OR(P2838="",N(P2838)&lt;=1),"",INDEX($F$6:$F$3005,MATCH(D2838&amp;"|"&amp;(P2838-1),$O$6:$O$3005,0)))</f>
        <v/>
      </c>
      <c r="H2838" s="87">
        <f>IF(G2838="","",MAX(0,G2838-F2838))</f>
        <v/>
      </c>
      <c r="I2838" s="95" t="n"/>
      <c r="J2838" s="87">
        <f>IF(D2838="","",IFERROR(INDEX(Eng_PAR,MATCH(D2838,Eng_Label,0)),""))</f>
        <v/>
      </c>
      <c r="K2838" s="97">
        <f>IF(OR(F2838="",J2838=""),"",F2838-J2838)</f>
        <v/>
      </c>
      <c r="L2838" s="86">
        <f>IF(OR(F2838="",J2838="",N(J2838)=0),"",IF(F2838/J2838&lt;=cfg_Crit,"CRITICAL",IF(F2838/J2838&lt;=cfg_Low,"LOW","OK")))</f>
        <v/>
      </c>
      <c r="M2838" s="98">
        <f>IF(B2838="","",DATE(YEAR(B2838),MONTH(B2838),1))</f>
        <v/>
      </c>
      <c r="N2838" s="86">
        <f>IF(OR(B2838="",D2838=""),"","CNT-"&amp;TEXT(ROW()-5,"00000"))</f>
        <v/>
      </c>
      <c r="O2838" s="86">
        <f>IF(P2838="","",D2838&amp;"|"&amp;P2838)</f>
        <v/>
      </c>
      <c r="P2838" s="86">
        <f>IF(OR(D2838="",F2838=""),"",COUNTIFS($D$6:D2838,D2838,$F$6:F2838,"&lt;&gt;"))</f>
        <v/>
      </c>
    </row>
    <row r="2839" ht="20" customHeight="1">
      <c r="B2839" s="93" t="n"/>
      <c r="C2839" s="94">
        <f>IF(B2839="","",WEEKNUM(B2839,21))</f>
        <v/>
      </c>
      <c r="D2839" s="95" t="n"/>
      <c r="E2839" s="86">
        <f>IF(D2839="","",IFERROR(INDEX(Eng_Item,MATCH(D2839,Eng_Label,0)),"not in list"))</f>
        <v/>
      </c>
      <c r="F2839" s="96" t="n"/>
      <c r="G2839" s="87">
        <f>IF(OR(P2839="",N(P2839)&lt;=1),"",INDEX($F$6:$F$3005,MATCH(D2839&amp;"|"&amp;(P2839-1),$O$6:$O$3005,0)))</f>
        <v/>
      </c>
      <c r="H2839" s="87">
        <f>IF(G2839="","",MAX(0,G2839-F2839))</f>
        <v/>
      </c>
      <c r="I2839" s="95" t="n"/>
      <c r="J2839" s="87">
        <f>IF(D2839="","",IFERROR(INDEX(Eng_PAR,MATCH(D2839,Eng_Label,0)),""))</f>
        <v/>
      </c>
      <c r="K2839" s="97">
        <f>IF(OR(F2839="",J2839=""),"",F2839-J2839)</f>
        <v/>
      </c>
      <c r="L2839" s="86">
        <f>IF(OR(F2839="",J2839="",N(J2839)=0),"",IF(F2839/J2839&lt;=cfg_Crit,"CRITICAL",IF(F2839/J2839&lt;=cfg_Low,"LOW","OK")))</f>
        <v/>
      </c>
      <c r="M2839" s="98">
        <f>IF(B2839="","",DATE(YEAR(B2839),MONTH(B2839),1))</f>
        <v/>
      </c>
      <c r="N2839" s="86">
        <f>IF(OR(B2839="",D2839=""),"","CNT-"&amp;TEXT(ROW()-5,"00000"))</f>
        <v/>
      </c>
      <c r="O2839" s="86">
        <f>IF(P2839="","",D2839&amp;"|"&amp;P2839)</f>
        <v/>
      </c>
      <c r="P2839" s="86">
        <f>IF(OR(D2839="",F2839=""),"",COUNTIFS($D$6:D2839,D2839,$F$6:F2839,"&lt;&gt;"))</f>
        <v/>
      </c>
    </row>
    <row r="2840" ht="20" customHeight="1">
      <c r="B2840" s="93" t="n"/>
      <c r="C2840" s="94">
        <f>IF(B2840="","",WEEKNUM(B2840,21))</f>
        <v/>
      </c>
      <c r="D2840" s="95" t="n"/>
      <c r="E2840" s="86">
        <f>IF(D2840="","",IFERROR(INDEX(Eng_Item,MATCH(D2840,Eng_Label,0)),"not in list"))</f>
        <v/>
      </c>
      <c r="F2840" s="96" t="n"/>
      <c r="G2840" s="87">
        <f>IF(OR(P2840="",N(P2840)&lt;=1),"",INDEX($F$6:$F$3005,MATCH(D2840&amp;"|"&amp;(P2840-1),$O$6:$O$3005,0)))</f>
        <v/>
      </c>
      <c r="H2840" s="87">
        <f>IF(G2840="","",MAX(0,G2840-F2840))</f>
        <v/>
      </c>
      <c r="I2840" s="95" t="n"/>
      <c r="J2840" s="87">
        <f>IF(D2840="","",IFERROR(INDEX(Eng_PAR,MATCH(D2840,Eng_Label,0)),""))</f>
        <v/>
      </c>
      <c r="K2840" s="97">
        <f>IF(OR(F2840="",J2840=""),"",F2840-J2840)</f>
        <v/>
      </c>
      <c r="L2840" s="86">
        <f>IF(OR(F2840="",J2840="",N(J2840)=0),"",IF(F2840/J2840&lt;=cfg_Crit,"CRITICAL",IF(F2840/J2840&lt;=cfg_Low,"LOW","OK")))</f>
        <v/>
      </c>
      <c r="M2840" s="98">
        <f>IF(B2840="","",DATE(YEAR(B2840),MONTH(B2840),1))</f>
        <v/>
      </c>
      <c r="N2840" s="86">
        <f>IF(OR(B2840="",D2840=""),"","CNT-"&amp;TEXT(ROW()-5,"00000"))</f>
        <v/>
      </c>
      <c r="O2840" s="86">
        <f>IF(P2840="","",D2840&amp;"|"&amp;P2840)</f>
        <v/>
      </c>
      <c r="P2840" s="86">
        <f>IF(OR(D2840="",F2840=""),"",COUNTIFS($D$6:D2840,D2840,$F$6:F2840,"&lt;&gt;"))</f>
        <v/>
      </c>
    </row>
    <row r="2841" ht="20" customHeight="1">
      <c r="B2841" s="93" t="n"/>
      <c r="C2841" s="94">
        <f>IF(B2841="","",WEEKNUM(B2841,21))</f>
        <v/>
      </c>
      <c r="D2841" s="95" t="n"/>
      <c r="E2841" s="86">
        <f>IF(D2841="","",IFERROR(INDEX(Eng_Item,MATCH(D2841,Eng_Label,0)),"not in list"))</f>
        <v/>
      </c>
      <c r="F2841" s="96" t="n"/>
      <c r="G2841" s="87">
        <f>IF(OR(P2841="",N(P2841)&lt;=1),"",INDEX($F$6:$F$3005,MATCH(D2841&amp;"|"&amp;(P2841-1),$O$6:$O$3005,0)))</f>
        <v/>
      </c>
      <c r="H2841" s="87">
        <f>IF(G2841="","",MAX(0,G2841-F2841))</f>
        <v/>
      </c>
      <c r="I2841" s="95" t="n"/>
      <c r="J2841" s="87">
        <f>IF(D2841="","",IFERROR(INDEX(Eng_PAR,MATCH(D2841,Eng_Label,0)),""))</f>
        <v/>
      </c>
      <c r="K2841" s="97">
        <f>IF(OR(F2841="",J2841=""),"",F2841-J2841)</f>
        <v/>
      </c>
      <c r="L2841" s="86">
        <f>IF(OR(F2841="",J2841="",N(J2841)=0),"",IF(F2841/J2841&lt;=cfg_Crit,"CRITICAL",IF(F2841/J2841&lt;=cfg_Low,"LOW","OK")))</f>
        <v/>
      </c>
      <c r="M2841" s="98">
        <f>IF(B2841="","",DATE(YEAR(B2841),MONTH(B2841),1))</f>
        <v/>
      </c>
      <c r="N2841" s="86">
        <f>IF(OR(B2841="",D2841=""),"","CNT-"&amp;TEXT(ROW()-5,"00000"))</f>
        <v/>
      </c>
      <c r="O2841" s="86">
        <f>IF(P2841="","",D2841&amp;"|"&amp;P2841)</f>
        <v/>
      </c>
      <c r="P2841" s="86">
        <f>IF(OR(D2841="",F2841=""),"",COUNTIFS($D$6:D2841,D2841,$F$6:F2841,"&lt;&gt;"))</f>
        <v/>
      </c>
    </row>
    <row r="2842" ht="20" customHeight="1">
      <c r="B2842" s="93" t="n"/>
      <c r="C2842" s="94">
        <f>IF(B2842="","",WEEKNUM(B2842,21))</f>
        <v/>
      </c>
      <c r="D2842" s="95" t="n"/>
      <c r="E2842" s="86">
        <f>IF(D2842="","",IFERROR(INDEX(Eng_Item,MATCH(D2842,Eng_Label,0)),"not in list"))</f>
        <v/>
      </c>
      <c r="F2842" s="96" t="n"/>
      <c r="G2842" s="87">
        <f>IF(OR(P2842="",N(P2842)&lt;=1),"",INDEX($F$6:$F$3005,MATCH(D2842&amp;"|"&amp;(P2842-1),$O$6:$O$3005,0)))</f>
        <v/>
      </c>
      <c r="H2842" s="87">
        <f>IF(G2842="","",MAX(0,G2842-F2842))</f>
        <v/>
      </c>
      <c r="I2842" s="95" t="n"/>
      <c r="J2842" s="87">
        <f>IF(D2842="","",IFERROR(INDEX(Eng_PAR,MATCH(D2842,Eng_Label,0)),""))</f>
        <v/>
      </c>
      <c r="K2842" s="97">
        <f>IF(OR(F2842="",J2842=""),"",F2842-J2842)</f>
        <v/>
      </c>
      <c r="L2842" s="86">
        <f>IF(OR(F2842="",J2842="",N(J2842)=0),"",IF(F2842/J2842&lt;=cfg_Crit,"CRITICAL",IF(F2842/J2842&lt;=cfg_Low,"LOW","OK")))</f>
        <v/>
      </c>
      <c r="M2842" s="98">
        <f>IF(B2842="","",DATE(YEAR(B2842),MONTH(B2842),1))</f>
        <v/>
      </c>
      <c r="N2842" s="86">
        <f>IF(OR(B2842="",D2842=""),"","CNT-"&amp;TEXT(ROW()-5,"00000"))</f>
        <v/>
      </c>
      <c r="O2842" s="86">
        <f>IF(P2842="","",D2842&amp;"|"&amp;P2842)</f>
        <v/>
      </c>
      <c r="P2842" s="86">
        <f>IF(OR(D2842="",F2842=""),"",COUNTIFS($D$6:D2842,D2842,$F$6:F2842,"&lt;&gt;"))</f>
        <v/>
      </c>
    </row>
    <row r="2843" ht="20" customHeight="1">
      <c r="B2843" s="93" t="n"/>
      <c r="C2843" s="94">
        <f>IF(B2843="","",WEEKNUM(B2843,21))</f>
        <v/>
      </c>
      <c r="D2843" s="95" t="n"/>
      <c r="E2843" s="86">
        <f>IF(D2843="","",IFERROR(INDEX(Eng_Item,MATCH(D2843,Eng_Label,0)),"not in list"))</f>
        <v/>
      </c>
      <c r="F2843" s="96" t="n"/>
      <c r="G2843" s="87">
        <f>IF(OR(P2843="",N(P2843)&lt;=1),"",INDEX($F$6:$F$3005,MATCH(D2843&amp;"|"&amp;(P2843-1),$O$6:$O$3005,0)))</f>
        <v/>
      </c>
      <c r="H2843" s="87">
        <f>IF(G2843="","",MAX(0,G2843-F2843))</f>
        <v/>
      </c>
      <c r="I2843" s="95" t="n"/>
      <c r="J2843" s="87">
        <f>IF(D2843="","",IFERROR(INDEX(Eng_PAR,MATCH(D2843,Eng_Label,0)),""))</f>
        <v/>
      </c>
      <c r="K2843" s="97">
        <f>IF(OR(F2843="",J2843=""),"",F2843-J2843)</f>
        <v/>
      </c>
      <c r="L2843" s="86">
        <f>IF(OR(F2843="",J2843="",N(J2843)=0),"",IF(F2843/J2843&lt;=cfg_Crit,"CRITICAL",IF(F2843/J2843&lt;=cfg_Low,"LOW","OK")))</f>
        <v/>
      </c>
      <c r="M2843" s="98">
        <f>IF(B2843="","",DATE(YEAR(B2843),MONTH(B2843),1))</f>
        <v/>
      </c>
      <c r="N2843" s="86">
        <f>IF(OR(B2843="",D2843=""),"","CNT-"&amp;TEXT(ROW()-5,"00000"))</f>
        <v/>
      </c>
      <c r="O2843" s="86">
        <f>IF(P2843="","",D2843&amp;"|"&amp;P2843)</f>
        <v/>
      </c>
      <c r="P2843" s="86">
        <f>IF(OR(D2843="",F2843=""),"",COUNTIFS($D$6:D2843,D2843,$F$6:F2843,"&lt;&gt;"))</f>
        <v/>
      </c>
    </row>
    <row r="2844" ht="20" customHeight="1">
      <c r="B2844" s="93" t="n"/>
      <c r="C2844" s="94">
        <f>IF(B2844="","",WEEKNUM(B2844,21))</f>
        <v/>
      </c>
      <c r="D2844" s="95" t="n"/>
      <c r="E2844" s="86">
        <f>IF(D2844="","",IFERROR(INDEX(Eng_Item,MATCH(D2844,Eng_Label,0)),"not in list"))</f>
        <v/>
      </c>
      <c r="F2844" s="96" t="n"/>
      <c r="G2844" s="87">
        <f>IF(OR(P2844="",N(P2844)&lt;=1),"",INDEX($F$6:$F$3005,MATCH(D2844&amp;"|"&amp;(P2844-1),$O$6:$O$3005,0)))</f>
        <v/>
      </c>
      <c r="H2844" s="87">
        <f>IF(G2844="","",MAX(0,G2844-F2844))</f>
        <v/>
      </c>
      <c r="I2844" s="95" t="n"/>
      <c r="J2844" s="87">
        <f>IF(D2844="","",IFERROR(INDEX(Eng_PAR,MATCH(D2844,Eng_Label,0)),""))</f>
        <v/>
      </c>
      <c r="K2844" s="97">
        <f>IF(OR(F2844="",J2844=""),"",F2844-J2844)</f>
        <v/>
      </c>
      <c r="L2844" s="86">
        <f>IF(OR(F2844="",J2844="",N(J2844)=0),"",IF(F2844/J2844&lt;=cfg_Crit,"CRITICAL",IF(F2844/J2844&lt;=cfg_Low,"LOW","OK")))</f>
        <v/>
      </c>
      <c r="M2844" s="98">
        <f>IF(B2844="","",DATE(YEAR(B2844),MONTH(B2844),1))</f>
        <v/>
      </c>
      <c r="N2844" s="86">
        <f>IF(OR(B2844="",D2844=""),"","CNT-"&amp;TEXT(ROW()-5,"00000"))</f>
        <v/>
      </c>
      <c r="O2844" s="86">
        <f>IF(P2844="","",D2844&amp;"|"&amp;P2844)</f>
        <v/>
      </c>
      <c r="P2844" s="86">
        <f>IF(OR(D2844="",F2844=""),"",COUNTIFS($D$6:D2844,D2844,$F$6:F2844,"&lt;&gt;"))</f>
        <v/>
      </c>
    </row>
    <row r="2845" ht="20" customHeight="1">
      <c r="B2845" s="93" t="n"/>
      <c r="C2845" s="94">
        <f>IF(B2845="","",WEEKNUM(B2845,21))</f>
        <v/>
      </c>
      <c r="D2845" s="95" t="n"/>
      <c r="E2845" s="86">
        <f>IF(D2845="","",IFERROR(INDEX(Eng_Item,MATCH(D2845,Eng_Label,0)),"not in list"))</f>
        <v/>
      </c>
      <c r="F2845" s="96" t="n"/>
      <c r="G2845" s="87">
        <f>IF(OR(P2845="",N(P2845)&lt;=1),"",INDEX($F$6:$F$3005,MATCH(D2845&amp;"|"&amp;(P2845-1),$O$6:$O$3005,0)))</f>
        <v/>
      </c>
      <c r="H2845" s="87">
        <f>IF(G2845="","",MAX(0,G2845-F2845))</f>
        <v/>
      </c>
      <c r="I2845" s="95" t="n"/>
      <c r="J2845" s="87">
        <f>IF(D2845="","",IFERROR(INDEX(Eng_PAR,MATCH(D2845,Eng_Label,0)),""))</f>
        <v/>
      </c>
      <c r="K2845" s="97">
        <f>IF(OR(F2845="",J2845=""),"",F2845-J2845)</f>
        <v/>
      </c>
      <c r="L2845" s="86">
        <f>IF(OR(F2845="",J2845="",N(J2845)=0),"",IF(F2845/J2845&lt;=cfg_Crit,"CRITICAL",IF(F2845/J2845&lt;=cfg_Low,"LOW","OK")))</f>
        <v/>
      </c>
      <c r="M2845" s="98">
        <f>IF(B2845="","",DATE(YEAR(B2845),MONTH(B2845),1))</f>
        <v/>
      </c>
      <c r="N2845" s="86">
        <f>IF(OR(B2845="",D2845=""),"","CNT-"&amp;TEXT(ROW()-5,"00000"))</f>
        <v/>
      </c>
      <c r="O2845" s="86">
        <f>IF(P2845="","",D2845&amp;"|"&amp;P2845)</f>
        <v/>
      </c>
      <c r="P2845" s="86">
        <f>IF(OR(D2845="",F2845=""),"",COUNTIFS($D$6:D2845,D2845,$F$6:F2845,"&lt;&gt;"))</f>
        <v/>
      </c>
    </row>
    <row r="2846" ht="20" customHeight="1">
      <c r="B2846" s="93" t="n"/>
      <c r="C2846" s="94">
        <f>IF(B2846="","",WEEKNUM(B2846,21))</f>
        <v/>
      </c>
      <c r="D2846" s="95" t="n"/>
      <c r="E2846" s="86">
        <f>IF(D2846="","",IFERROR(INDEX(Eng_Item,MATCH(D2846,Eng_Label,0)),"not in list"))</f>
        <v/>
      </c>
      <c r="F2846" s="96" t="n"/>
      <c r="G2846" s="87">
        <f>IF(OR(P2846="",N(P2846)&lt;=1),"",INDEX($F$6:$F$3005,MATCH(D2846&amp;"|"&amp;(P2846-1),$O$6:$O$3005,0)))</f>
        <v/>
      </c>
      <c r="H2846" s="87">
        <f>IF(G2846="","",MAX(0,G2846-F2846))</f>
        <v/>
      </c>
      <c r="I2846" s="95" t="n"/>
      <c r="J2846" s="87">
        <f>IF(D2846="","",IFERROR(INDEX(Eng_PAR,MATCH(D2846,Eng_Label,0)),""))</f>
        <v/>
      </c>
      <c r="K2846" s="97">
        <f>IF(OR(F2846="",J2846=""),"",F2846-J2846)</f>
        <v/>
      </c>
      <c r="L2846" s="86">
        <f>IF(OR(F2846="",J2846="",N(J2846)=0),"",IF(F2846/J2846&lt;=cfg_Crit,"CRITICAL",IF(F2846/J2846&lt;=cfg_Low,"LOW","OK")))</f>
        <v/>
      </c>
      <c r="M2846" s="98">
        <f>IF(B2846="","",DATE(YEAR(B2846),MONTH(B2846),1))</f>
        <v/>
      </c>
      <c r="N2846" s="86">
        <f>IF(OR(B2846="",D2846=""),"","CNT-"&amp;TEXT(ROW()-5,"00000"))</f>
        <v/>
      </c>
      <c r="O2846" s="86">
        <f>IF(P2846="","",D2846&amp;"|"&amp;P2846)</f>
        <v/>
      </c>
      <c r="P2846" s="86">
        <f>IF(OR(D2846="",F2846=""),"",COUNTIFS($D$6:D2846,D2846,$F$6:F2846,"&lt;&gt;"))</f>
        <v/>
      </c>
    </row>
    <row r="2847" ht="20" customHeight="1">
      <c r="B2847" s="93" t="n"/>
      <c r="C2847" s="94">
        <f>IF(B2847="","",WEEKNUM(B2847,21))</f>
        <v/>
      </c>
      <c r="D2847" s="95" t="n"/>
      <c r="E2847" s="86">
        <f>IF(D2847="","",IFERROR(INDEX(Eng_Item,MATCH(D2847,Eng_Label,0)),"not in list"))</f>
        <v/>
      </c>
      <c r="F2847" s="96" t="n"/>
      <c r="G2847" s="87">
        <f>IF(OR(P2847="",N(P2847)&lt;=1),"",INDEX($F$6:$F$3005,MATCH(D2847&amp;"|"&amp;(P2847-1),$O$6:$O$3005,0)))</f>
        <v/>
      </c>
      <c r="H2847" s="87">
        <f>IF(G2847="","",MAX(0,G2847-F2847))</f>
        <v/>
      </c>
      <c r="I2847" s="95" t="n"/>
      <c r="J2847" s="87">
        <f>IF(D2847="","",IFERROR(INDEX(Eng_PAR,MATCH(D2847,Eng_Label,0)),""))</f>
        <v/>
      </c>
      <c r="K2847" s="97">
        <f>IF(OR(F2847="",J2847=""),"",F2847-J2847)</f>
        <v/>
      </c>
      <c r="L2847" s="86">
        <f>IF(OR(F2847="",J2847="",N(J2847)=0),"",IF(F2847/J2847&lt;=cfg_Crit,"CRITICAL",IF(F2847/J2847&lt;=cfg_Low,"LOW","OK")))</f>
        <v/>
      </c>
      <c r="M2847" s="98">
        <f>IF(B2847="","",DATE(YEAR(B2847),MONTH(B2847),1))</f>
        <v/>
      </c>
      <c r="N2847" s="86">
        <f>IF(OR(B2847="",D2847=""),"","CNT-"&amp;TEXT(ROW()-5,"00000"))</f>
        <v/>
      </c>
      <c r="O2847" s="86">
        <f>IF(P2847="","",D2847&amp;"|"&amp;P2847)</f>
        <v/>
      </c>
      <c r="P2847" s="86">
        <f>IF(OR(D2847="",F2847=""),"",COUNTIFS($D$6:D2847,D2847,$F$6:F2847,"&lt;&gt;"))</f>
        <v/>
      </c>
    </row>
    <row r="2848" ht="20" customHeight="1">
      <c r="B2848" s="93" t="n"/>
      <c r="C2848" s="94">
        <f>IF(B2848="","",WEEKNUM(B2848,21))</f>
        <v/>
      </c>
      <c r="D2848" s="95" t="n"/>
      <c r="E2848" s="86">
        <f>IF(D2848="","",IFERROR(INDEX(Eng_Item,MATCH(D2848,Eng_Label,0)),"not in list"))</f>
        <v/>
      </c>
      <c r="F2848" s="96" t="n"/>
      <c r="G2848" s="87">
        <f>IF(OR(P2848="",N(P2848)&lt;=1),"",INDEX($F$6:$F$3005,MATCH(D2848&amp;"|"&amp;(P2848-1),$O$6:$O$3005,0)))</f>
        <v/>
      </c>
      <c r="H2848" s="87">
        <f>IF(G2848="","",MAX(0,G2848-F2848))</f>
        <v/>
      </c>
      <c r="I2848" s="95" t="n"/>
      <c r="J2848" s="87">
        <f>IF(D2848="","",IFERROR(INDEX(Eng_PAR,MATCH(D2848,Eng_Label,0)),""))</f>
        <v/>
      </c>
      <c r="K2848" s="97">
        <f>IF(OR(F2848="",J2848=""),"",F2848-J2848)</f>
        <v/>
      </c>
      <c r="L2848" s="86">
        <f>IF(OR(F2848="",J2848="",N(J2848)=0),"",IF(F2848/J2848&lt;=cfg_Crit,"CRITICAL",IF(F2848/J2848&lt;=cfg_Low,"LOW","OK")))</f>
        <v/>
      </c>
      <c r="M2848" s="98">
        <f>IF(B2848="","",DATE(YEAR(B2848),MONTH(B2848),1))</f>
        <v/>
      </c>
      <c r="N2848" s="86">
        <f>IF(OR(B2848="",D2848=""),"","CNT-"&amp;TEXT(ROW()-5,"00000"))</f>
        <v/>
      </c>
      <c r="O2848" s="86">
        <f>IF(P2848="","",D2848&amp;"|"&amp;P2848)</f>
        <v/>
      </c>
      <c r="P2848" s="86">
        <f>IF(OR(D2848="",F2848=""),"",COUNTIFS($D$6:D2848,D2848,$F$6:F2848,"&lt;&gt;"))</f>
        <v/>
      </c>
    </row>
    <row r="2849" ht="20" customHeight="1">
      <c r="B2849" s="93" t="n"/>
      <c r="C2849" s="94">
        <f>IF(B2849="","",WEEKNUM(B2849,21))</f>
        <v/>
      </c>
      <c r="D2849" s="95" t="n"/>
      <c r="E2849" s="86">
        <f>IF(D2849="","",IFERROR(INDEX(Eng_Item,MATCH(D2849,Eng_Label,0)),"not in list"))</f>
        <v/>
      </c>
      <c r="F2849" s="96" t="n"/>
      <c r="G2849" s="87">
        <f>IF(OR(P2849="",N(P2849)&lt;=1),"",INDEX($F$6:$F$3005,MATCH(D2849&amp;"|"&amp;(P2849-1),$O$6:$O$3005,0)))</f>
        <v/>
      </c>
      <c r="H2849" s="87">
        <f>IF(G2849="","",MAX(0,G2849-F2849))</f>
        <v/>
      </c>
      <c r="I2849" s="95" t="n"/>
      <c r="J2849" s="87">
        <f>IF(D2849="","",IFERROR(INDEX(Eng_PAR,MATCH(D2849,Eng_Label,0)),""))</f>
        <v/>
      </c>
      <c r="K2849" s="97">
        <f>IF(OR(F2849="",J2849=""),"",F2849-J2849)</f>
        <v/>
      </c>
      <c r="L2849" s="86">
        <f>IF(OR(F2849="",J2849="",N(J2849)=0),"",IF(F2849/J2849&lt;=cfg_Crit,"CRITICAL",IF(F2849/J2849&lt;=cfg_Low,"LOW","OK")))</f>
        <v/>
      </c>
      <c r="M2849" s="98">
        <f>IF(B2849="","",DATE(YEAR(B2849),MONTH(B2849),1))</f>
        <v/>
      </c>
      <c r="N2849" s="86">
        <f>IF(OR(B2849="",D2849=""),"","CNT-"&amp;TEXT(ROW()-5,"00000"))</f>
        <v/>
      </c>
      <c r="O2849" s="86">
        <f>IF(P2849="","",D2849&amp;"|"&amp;P2849)</f>
        <v/>
      </c>
      <c r="P2849" s="86">
        <f>IF(OR(D2849="",F2849=""),"",COUNTIFS($D$6:D2849,D2849,$F$6:F2849,"&lt;&gt;"))</f>
        <v/>
      </c>
    </row>
    <row r="2850" ht="20" customHeight="1">
      <c r="B2850" s="93" t="n"/>
      <c r="C2850" s="94">
        <f>IF(B2850="","",WEEKNUM(B2850,21))</f>
        <v/>
      </c>
      <c r="D2850" s="95" t="n"/>
      <c r="E2850" s="86">
        <f>IF(D2850="","",IFERROR(INDEX(Eng_Item,MATCH(D2850,Eng_Label,0)),"not in list"))</f>
        <v/>
      </c>
      <c r="F2850" s="96" t="n"/>
      <c r="G2850" s="87">
        <f>IF(OR(P2850="",N(P2850)&lt;=1),"",INDEX($F$6:$F$3005,MATCH(D2850&amp;"|"&amp;(P2850-1),$O$6:$O$3005,0)))</f>
        <v/>
      </c>
      <c r="H2850" s="87">
        <f>IF(G2850="","",MAX(0,G2850-F2850))</f>
        <v/>
      </c>
      <c r="I2850" s="95" t="n"/>
      <c r="J2850" s="87">
        <f>IF(D2850="","",IFERROR(INDEX(Eng_PAR,MATCH(D2850,Eng_Label,0)),""))</f>
        <v/>
      </c>
      <c r="K2850" s="97">
        <f>IF(OR(F2850="",J2850=""),"",F2850-J2850)</f>
        <v/>
      </c>
      <c r="L2850" s="86">
        <f>IF(OR(F2850="",J2850="",N(J2850)=0),"",IF(F2850/J2850&lt;=cfg_Crit,"CRITICAL",IF(F2850/J2850&lt;=cfg_Low,"LOW","OK")))</f>
        <v/>
      </c>
      <c r="M2850" s="98">
        <f>IF(B2850="","",DATE(YEAR(B2850),MONTH(B2850),1))</f>
        <v/>
      </c>
      <c r="N2850" s="86">
        <f>IF(OR(B2850="",D2850=""),"","CNT-"&amp;TEXT(ROW()-5,"00000"))</f>
        <v/>
      </c>
      <c r="O2850" s="86">
        <f>IF(P2850="","",D2850&amp;"|"&amp;P2850)</f>
        <v/>
      </c>
      <c r="P2850" s="86">
        <f>IF(OR(D2850="",F2850=""),"",COUNTIFS($D$6:D2850,D2850,$F$6:F2850,"&lt;&gt;"))</f>
        <v/>
      </c>
    </row>
    <row r="2851" ht="20" customHeight="1">
      <c r="B2851" s="93" t="n"/>
      <c r="C2851" s="94">
        <f>IF(B2851="","",WEEKNUM(B2851,21))</f>
        <v/>
      </c>
      <c r="D2851" s="95" t="n"/>
      <c r="E2851" s="86">
        <f>IF(D2851="","",IFERROR(INDEX(Eng_Item,MATCH(D2851,Eng_Label,0)),"not in list"))</f>
        <v/>
      </c>
      <c r="F2851" s="96" t="n"/>
      <c r="G2851" s="87">
        <f>IF(OR(P2851="",N(P2851)&lt;=1),"",INDEX($F$6:$F$3005,MATCH(D2851&amp;"|"&amp;(P2851-1),$O$6:$O$3005,0)))</f>
        <v/>
      </c>
      <c r="H2851" s="87">
        <f>IF(G2851="","",MAX(0,G2851-F2851))</f>
        <v/>
      </c>
      <c r="I2851" s="95" t="n"/>
      <c r="J2851" s="87">
        <f>IF(D2851="","",IFERROR(INDEX(Eng_PAR,MATCH(D2851,Eng_Label,0)),""))</f>
        <v/>
      </c>
      <c r="K2851" s="97">
        <f>IF(OR(F2851="",J2851=""),"",F2851-J2851)</f>
        <v/>
      </c>
      <c r="L2851" s="86">
        <f>IF(OR(F2851="",J2851="",N(J2851)=0),"",IF(F2851/J2851&lt;=cfg_Crit,"CRITICAL",IF(F2851/J2851&lt;=cfg_Low,"LOW","OK")))</f>
        <v/>
      </c>
      <c r="M2851" s="98">
        <f>IF(B2851="","",DATE(YEAR(B2851),MONTH(B2851),1))</f>
        <v/>
      </c>
      <c r="N2851" s="86">
        <f>IF(OR(B2851="",D2851=""),"","CNT-"&amp;TEXT(ROW()-5,"00000"))</f>
        <v/>
      </c>
      <c r="O2851" s="86">
        <f>IF(P2851="","",D2851&amp;"|"&amp;P2851)</f>
        <v/>
      </c>
      <c r="P2851" s="86">
        <f>IF(OR(D2851="",F2851=""),"",COUNTIFS($D$6:D2851,D2851,$F$6:F2851,"&lt;&gt;"))</f>
        <v/>
      </c>
    </row>
    <row r="2852" ht="20" customHeight="1">
      <c r="B2852" s="93" t="n"/>
      <c r="C2852" s="94">
        <f>IF(B2852="","",WEEKNUM(B2852,21))</f>
        <v/>
      </c>
      <c r="D2852" s="95" t="n"/>
      <c r="E2852" s="86">
        <f>IF(D2852="","",IFERROR(INDEX(Eng_Item,MATCH(D2852,Eng_Label,0)),"not in list"))</f>
        <v/>
      </c>
      <c r="F2852" s="96" t="n"/>
      <c r="G2852" s="87">
        <f>IF(OR(P2852="",N(P2852)&lt;=1),"",INDEX($F$6:$F$3005,MATCH(D2852&amp;"|"&amp;(P2852-1),$O$6:$O$3005,0)))</f>
        <v/>
      </c>
      <c r="H2852" s="87">
        <f>IF(G2852="","",MAX(0,G2852-F2852))</f>
        <v/>
      </c>
      <c r="I2852" s="95" t="n"/>
      <c r="J2852" s="87">
        <f>IF(D2852="","",IFERROR(INDEX(Eng_PAR,MATCH(D2852,Eng_Label,0)),""))</f>
        <v/>
      </c>
      <c r="K2852" s="97">
        <f>IF(OR(F2852="",J2852=""),"",F2852-J2852)</f>
        <v/>
      </c>
      <c r="L2852" s="86">
        <f>IF(OR(F2852="",J2852="",N(J2852)=0),"",IF(F2852/J2852&lt;=cfg_Crit,"CRITICAL",IF(F2852/J2852&lt;=cfg_Low,"LOW","OK")))</f>
        <v/>
      </c>
      <c r="M2852" s="98">
        <f>IF(B2852="","",DATE(YEAR(B2852),MONTH(B2852),1))</f>
        <v/>
      </c>
      <c r="N2852" s="86">
        <f>IF(OR(B2852="",D2852=""),"","CNT-"&amp;TEXT(ROW()-5,"00000"))</f>
        <v/>
      </c>
      <c r="O2852" s="86">
        <f>IF(P2852="","",D2852&amp;"|"&amp;P2852)</f>
        <v/>
      </c>
      <c r="P2852" s="86">
        <f>IF(OR(D2852="",F2852=""),"",COUNTIFS($D$6:D2852,D2852,$F$6:F2852,"&lt;&gt;"))</f>
        <v/>
      </c>
    </row>
    <row r="2853" ht="20" customHeight="1">
      <c r="B2853" s="93" t="n"/>
      <c r="C2853" s="94">
        <f>IF(B2853="","",WEEKNUM(B2853,21))</f>
        <v/>
      </c>
      <c r="D2853" s="95" t="n"/>
      <c r="E2853" s="86">
        <f>IF(D2853="","",IFERROR(INDEX(Eng_Item,MATCH(D2853,Eng_Label,0)),"not in list"))</f>
        <v/>
      </c>
      <c r="F2853" s="96" t="n"/>
      <c r="G2853" s="87">
        <f>IF(OR(P2853="",N(P2853)&lt;=1),"",INDEX($F$6:$F$3005,MATCH(D2853&amp;"|"&amp;(P2853-1),$O$6:$O$3005,0)))</f>
        <v/>
      </c>
      <c r="H2853" s="87">
        <f>IF(G2853="","",MAX(0,G2853-F2853))</f>
        <v/>
      </c>
      <c r="I2853" s="95" t="n"/>
      <c r="J2853" s="87">
        <f>IF(D2853="","",IFERROR(INDEX(Eng_PAR,MATCH(D2853,Eng_Label,0)),""))</f>
        <v/>
      </c>
      <c r="K2853" s="97">
        <f>IF(OR(F2853="",J2853=""),"",F2853-J2853)</f>
        <v/>
      </c>
      <c r="L2853" s="86">
        <f>IF(OR(F2853="",J2853="",N(J2853)=0),"",IF(F2853/J2853&lt;=cfg_Crit,"CRITICAL",IF(F2853/J2853&lt;=cfg_Low,"LOW","OK")))</f>
        <v/>
      </c>
      <c r="M2853" s="98">
        <f>IF(B2853="","",DATE(YEAR(B2853),MONTH(B2853),1))</f>
        <v/>
      </c>
      <c r="N2853" s="86">
        <f>IF(OR(B2853="",D2853=""),"","CNT-"&amp;TEXT(ROW()-5,"00000"))</f>
        <v/>
      </c>
      <c r="O2853" s="86">
        <f>IF(P2853="","",D2853&amp;"|"&amp;P2853)</f>
        <v/>
      </c>
      <c r="P2853" s="86">
        <f>IF(OR(D2853="",F2853=""),"",COUNTIFS($D$6:D2853,D2853,$F$6:F2853,"&lt;&gt;"))</f>
        <v/>
      </c>
    </row>
    <row r="2854" ht="20" customHeight="1">
      <c r="B2854" s="93" t="n"/>
      <c r="C2854" s="94">
        <f>IF(B2854="","",WEEKNUM(B2854,21))</f>
        <v/>
      </c>
      <c r="D2854" s="95" t="n"/>
      <c r="E2854" s="86">
        <f>IF(D2854="","",IFERROR(INDEX(Eng_Item,MATCH(D2854,Eng_Label,0)),"not in list"))</f>
        <v/>
      </c>
      <c r="F2854" s="96" t="n"/>
      <c r="G2854" s="87">
        <f>IF(OR(P2854="",N(P2854)&lt;=1),"",INDEX($F$6:$F$3005,MATCH(D2854&amp;"|"&amp;(P2854-1),$O$6:$O$3005,0)))</f>
        <v/>
      </c>
      <c r="H2854" s="87">
        <f>IF(G2854="","",MAX(0,G2854-F2854))</f>
        <v/>
      </c>
      <c r="I2854" s="95" t="n"/>
      <c r="J2854" s="87">
        <f>IF(D2854="","",IFERROR(INDEX(Eng_PAR,MATCH(D2854,Eng_Label,0)),""))</f>
        <v/>
      </c>
      <c r="K2854" s="97">
        <f>IF(OR(F2854="",J2854=""),"",F2854-J2854)</f>
        <v/>
      </c>
      <c r="L2854" s="86">
        <f>IF(OR(F2854="",J2854="",N(J2854)=0),"",IF(F2854/J2854&lt;=cfg_Crit,"CRITICAL",IF(F2854/J2854&lt;=cfg_Low,"LOW","OK")))</f>
        <v/>
      </c>
      <c r="M2854" s="98">
        <f>IF(B2854="","",DATE(YEAR(B2854),MONTH(B2854),1))</f>
        <v/>
      </c>
      <c r="N2854" s="86">
        <f>IF(OR(B2854="",D2854=""),"","CNT-"&amp;TEXT(ROW()-5,"00000"))</f>
        <v/>
      </c>
      <c r="O2854" s="86">
        <f>IF(P2854="","",D2854&amp;"|"&amp;P2854)</f>
        <v/>
      </c>
      <c r="P2854" s="86">
        <f>IF(OR(D2854="",F2854=""),"",COUNTIFS($D$6:D2854,D2854,$F$6:F2854,"&lt;&gt;"))</f>
        <v/>
      </c>
    </row>
    <row r="2855" ht="20" customHeight="1">
      <c r="B2855" s="93" t="n"/>
      <c r="C2855" s="94">
        <f>IF(B2855="","",WEEKNUM(B2855,21))</f>
        <v/>
      </c>
      <c r="D2855" s="95" t="n"/>
      <c r="E2855" s="86">
        <f>IF(D2855="","",IFERROR(INDEX(Eng_Item,MATCH(D2855,Eng_Label,0)),"not in list"))</f>
        <v/>
      </c>
      <c r="F2855" s="96" t="n"/>
      <c r="G2855" s="87">
        <f>IF(OR(P2855="",N(P2855)&lt;=1),"",INDEX($F$6:$F$3005,MATCH(D2855&amp;"|"&amp;(P2855-1),$O$6:$O$3005,0)))</f>
        <v/>
      </c>
      <c r="H2855" s="87">
        <f>IF(G2855="","",MAX(0,G2855-F2855))</f>
        <v/>
      </c>
      <c r="I2855" s="95" t="n"/>
      <c r="J2855" s="87">
        <f>IF(D2855="","",IFERROR(INDEX(Eng_PAR,MATCH(D2855,Eng_Label,0)),""))</f>
        <v/>
      </c>
      <c r="K2855" s="97">
        <f>IF(OR(F2855="",J2855=""),"",F2855-J2855)</f>
        <v/>
      </c>
      <c r="L2855" s="86">
        <f>IF(OR(F2855="",J2855="",N(J2855)=0),"",IF(F2855/J2855&lt;=cfg_Crit,"CRITICAL",IF(F2855/J2855&lt;=cfg_Low,"LOW","OK")))</f>
        <v/>
      </c>
      <c r="M2855" s="98">
        <f>IF(B2855="","",DATE(YEAR(B2855),MONTH(B2855),1))</f>
        <v/>
      </c>
      <c r="N2855" s="86">
        <f>IF(OR(B2855="",D2855=""),"","CNT-"&amp;TEXT(ROW()-5,"00000"))</f>
        <v/>
      </c>
      <c r="O2855" s="86">
        <f>IF(P2855="","",D2855&amp;"|"&amp;P2855)</f>
        <v/>
      </c>
      <c r="P2855" s="86">
        <f>IF(OR(D2855="",F2855=""),"",COUNTIFS($D$6:D2855,D2855,$F$6:F2855,"&lt;&gt;"))</f>
        <v/>
      </c>
    </row>
    <row r="2856" ht="20" customHeight="1">
      <c r="B2856" s="93" t="n"/>
      <c r="C2856" s="94">
        <f>IF(B2856="","",WEEKNUM(B2856,21))</f>
        <v/>
      </c>
      <c r="D2856" s="95" t="n"/>
      <c r="E2856" s="86">
        <f>IF(D2856="","",IFERROR(INDEX(Eng_Item,MATCH(D2856,Eng_Label,0)),"not in list"))</f>
        <v/>
      </c>
      <c r="F2856" s="96" t="n"/>
      <c r="G2856" s="87">
        <f>IF(OR(P2856="",N(P2856)&lt;=1),"",INDEX($F$6:$F$3005,MATCH(D2856&amp;"|"&amp;(P2856-1),$O$6:$O$3005,0)))</f>
        <v/>
      </c>
      <c r="H2856" s="87">
        <f>IF(G2856="","",MAX(0,G2856-F2856))</f>
        <v/>
      </c>
      <c r="I2856" s="95" t="n"/>
      <c r="J2856" s="87">
        <f>IF(D2856="","",IFERROR(INDEX(Eng_PAR,MATCH(D2856,Eng_Label,0)),""))</f>
        <v/>
      </c>
      <c r="K2856" s="97">
        <f>IF(OR(F2856="",J2856=""),"",F2856-J2856)</f>
        <v/>
      </c>
      <c r="L2856" s="86">
        <f>IF(OR(F2856="",J2856="",N(J2856)=0),"",IF(F2856/J2856&lt;=cfg_Crit,"CRITICAL",IF(F2856/J2856&lt;=cfg_Low,"LOW","OK")))</f>
        <v/>
      </c>
      <c r="M2856" s="98">
        <f>IF(B2856="","",DATE(YEAR(B2856),MONTH(B2856),1))</f>
        <v/>
      </c>
      <c r="N2856" s="86">
        <f>IF(OR(B2856="",D2856=""),"","CNT-"&amp;TEXT(ROW()-5,"00000"))</f>
        <v/>
      </c>
      <c r="O2856" s="86">
        <f>IF(P2856="","",D2856&amp;"|"&amp;P2856)</f>
        <v/>
      </c>
      <c r="P2856" s="86">
        <f>IF(OR(D2856="",F2856=""),"",COUNTIFS($D$6:D2856,D2856,$F$6:F2856,"&lt;&gt;"))</f>
        <v/>
      </c>
    </row>
    <row r="2857" ht="20" customHeight="1">
      <c r="B2857" s="93" t="n"/>
      <c r="C2857" s="94">
        <f>IF(B2857="","",WEEKNUM(B2857,21))</f>
        <v/>
      </c>
      <c r="D2857" s="95" t="n"/>
      <c r="E2857" s="86">
        <f>IF(D2857="","",IFERROR(INDEX(Eng_Item,MATCH(D2857,Eng_Label,0)),"not in list"))</f>
        <v/>
      </c>
      <c r="F2857" s="96" t="n"/>
      <c r="G2857" s="87">
        <f>IF(OR(P2857="",N(P2857)&lt;=1),"",INDEX($F$6:$F$3005,MATCH(D2857&amp;"|"&amp;(P2857-1),$O$6:$O$3005,0)))</f>
        <v/>
      </c>
      <c r="H2857" s="87">
        <f>IF(G2857="","",MAX(0,G2857-F2857))</f>
        <v/>
      </c>
      <c r="I2857" s="95" t="n"/>
      <c r="J2857" s="87">
        <f>IF(D2857="","",IFERROR(INDEX(Eng_PAR,MATCH(D2857,Eng_Label,0)),""))</f>
        <v/>
      </c>
      <c r="K2857" s="97">
        <f>IF(OR(F2857="",J2857=""),"",F2857-J2857)</f>
        <v/>
      </c>
      <c r="L2857" s="86">
        <f>IF(OR(F2857="",J2857="",N(J2857)=0),"",IF(F2857/J2857&lt;=cfg_Crit,"CRITICAL",IF(F2857/J2857&lt;=cfg_Low,"LOW","OK")))</f>
        <v/>
      </c>
      <c r="M2857" s="98">
        <f>IF(B2857="","",DATE(YEAR(B2857),MONTH(B2857),1))</f>
        <v/>
      </c>
      <c r="N2857" s="86">
        <f>IF(OR(B2857="",D2857=""),"","CNT-"&amp;TEXT(ROW()-5,"00000"))</f>
        <v/>
      </c>
      <c r="O2857" s="86">
        <f>IF(P2857="","",D2857&amp;"|"&amp;P2857)</f>
        <v/>
      </c>
      <c r="P2857" s="86">
        <f>IF(OR(D2857="",F2857=""),"",COUNTIFS($D$6:D2857,D2857,$F$6:F2857,"&lt;&gt;"))</f>
        <v/>
      </c>
    </row>
    <row r="2858" ht="20" customHeight="1">
      <c r="B2858" s="93" t="n"/>
      <c r="C2858" s="94">
        <f>IF(B2858="","",WEEKNUM(B2858,21))</f>
        <v/>
      </c>
      <c r="D2858" s="95" t="n"/>
      <c r="E2858" s="86">
        <f>IF(D2858="","",IFERROR(INDEX(Eng_Item,MATCH(D2858,Eng_Label,0)),"not in list"))</f>
        <v/>
      </c>
      <c r="F2858" s="96" t="n"/>
      <c r="G2858" s="87">
        <f>IF(OR(P2858="",N(P2858)&lt;=1),"",INDEX($F$6:$F$3005,MATCH(D2858&amp;"|"&amp;(P2858-1),$O$6:$O$3005,0)))</f>
        <v/>
      </c>
      <c r="H2858" s="87">
        <f>IF(G2858="","",MAX(0,G2858-F2858))</f>
        <v/>
      </c>
      <c r="I2858" s="95" t="n"/>
      <c r="J2858" s="87">
        <f>IF(D2858="","",IFERROR(INDEX(Eng_PAR,MATCH(D2858,Eng_Label,0)),""))</f>
        <v/>
      </c>
      <c r="K2858" s="97">
        <f>IF(OR(F2858="",J2858=""),"",F2858-J2858)</f>
        <v/>
      </c>
      <c r="L2858" s="86">
        <f>IF(OR(F2858="",J2858="",N(J2858)=0),"",IF(F2858/J2858&lt;=cfg_Crit,"CRITICAL",IF(F2858/J2858&lt;=cfg_Low,"LOW","OK")))</f>
        <v/>
      </c>
      <c r="M2858" s="98">
        <f>IF(B2858="","",DATE(YEAR(B2858),MONTH(B2858),1))</f>
        <v/>
      </c>
      <c r="N2858" s="86">
        <f>IF(OR(B2858="",D2858=""),"","CNT-"&amp;TEXT(ROW()-5,"00000"))</f>
        <v/>
      </c>
      <c r="O2858" s="86">
        <f>IF(P2858="","",D2858&amp;"|"&amp;P2858)</f>
        <v/>
      </c>
      <c r="P2858" s="86">
        <f>IF(OR(D2858="",F2858=""),"",COUNTIFS($D$6:D2858,D2858,$F$6:F2858,"&lt;&gt;"))</f>
        <v/>
      </c>
    </row>
    <row r="2859" ht="20" customHeight="1">
      <c r="B2859" s="93" t="n"/>
      <c r="C2859" s="94">
        <f>IF(B2859="","",WEEKNUM(B2859,21))</f>
        <v/>
      </c>
      <c r="D2859" s="95" t="n"/>
      <c r="E2859" s="86">
        <f>IF(D2859="","",IFERROR(INDEX(Eng_Item,MATCH(D2859,Eng_Label,0)),"not in list"))</f>
        <v/>
      </c>
      <c r="F2859" s="96" t="n"/>
      <c r="G2859" s="87">
        <f>IF(OR(P2859="",N(P2859)&lt;=1),"",INDEX($F$6:$F$3005,MATCH(D2859&amp;"|"&amp;(P2859-1),$O$6:$O$3005,0)))</f>
        <v/>
      </c>
      <c r="H2859" s="87">
        <f>IF(G2859="","",MAX(0,G2859-F2859))</f>
        <v/>
      </c>
      <c r="I2859" s="95" t="n"/>
      <c r="J2859" s="87">
        <f>IF(D2859="","",IFERROR(INDEX(Eng_PAR,MATCH(D2859,Eng_Label,0)),""))</f>
        <v/>
      </c>
      <c r="K2859" s="97">
        <f>IF(OR(F2859="",J2859=""),"",F2859-J2859)</f>
        <v/>
      </c>
      <c r="L2859" s="86">
        <f>IF(OR(F2859="",J2859="",N(J2859)=0),"",IF(F2859/J2859&lt;=cfg_Crit,"CRITICAL",IF(F2859/J2859&lt;=cfg_Low,"LOW","OK")))</f>
        <v/>
      </c>
      <c r="M2859" s="98">
        <f>IF(B2859="","",DATE(YEAR(B2859),MONTH(B2859),1))</f>
        <v/>
      </c>
      <c r="N2859" s="86">
        <f>IF(OR(B2859="",D2859=""),"","CNT-"&amp;TEXT(ROW()-5,"00000"))</f>
        <v/>
      </c>
      <c r="O2859" s="86">
        <f>IF(P2859="","",D2859&amp;"|"&amp;P2859)</f>
        <v/>
      </c>
      <c r="P2859" s="86">
        <f>IF(OR(D2859="",F2859=""),"",COUNTIFS($D$6:D2859,D2859,$F$6:F2859,"&lt;&gt;"))</f>
        <v/>
      </c>
    </row>
    <row r="2860" ht="20" customHeight="1">
      <c r="B2860" s="93" t="n"/>
      <c r="C2860" s="94">
        <f>IF(B2860="","",WEEKNUM(B2860,21))</f>
        <v/>
      </c>
      <c r="D2860" s="95" t="n"/>
      <c r="E2860" s="86">
        <f>IF(D2860="","",IFERROR(INDEX(Eng_Item,MATCH(D2860,Eng_Label,0)),"not in list"))</f>
        <v/>
      </c>
      <c r="F2860" s="96" t="n"/>
      <c r="G2860" s="87">
        <f>IF(OR(P2860="",N(P2860)&lt;=1),"",INDEX($F$6:$F$3005,MATCH(D2860&amp;"|"&amp;(P2860-1),$O$6:$O$3005,0)))</f>
        <v/>
      </c>
      <c r="H2860" s="87">
        <f>IF(G2860="","",MAX(0,G2860-F2860))</f>
        <v/>
      </c>
      <c r="I2860" s="95" t="n"/>
      <c r="J2860" s="87">
        <f>IF(D2860="","",IFERROR(INDEX(Eng_PAR,MATCH(D2860,Eng_Label,0)),""))</f>
        <v/>
      </c>
      <c r="K2860" s="97">
        <f>IF(OR(F2860="",J2860=""),"",F2860-J2860)</f>
        <v/>
      </c>
      <c r="L2860" s="86">
        <f>IF(OR(F2860="",J2860="",N(J2860)=0),"",IF(F2860/J2860&lt;=cfg_Crit,"CRITICAL",IF(F2860/J2860&lt;=cfg_Low,"LOW","OK")))</f>
        <v/>
      </c>
      <c r="M2860" s="98">
        <f>IF(B2860="","",DATE(YEAR(B2860),MONTH(B2860),1))</f>
        <v/>
      </c>
      <c r="N2860" s="86">
        <f>IF(OR(B2860="",D2860=""),"","CNT-"&amp;TEXT(ROW()-5,"00000"))</f>
        <v/>
      </c>
      <c r="O2860" s="86">
        <f>IF(P2860="","",D2860&amp;"|"&amp;P2860)</f>
        <v/>
      </c>
      <c r="P2860" s="86">
        <f>IF(OR(D2860="",F2860=""),"",COUNTIFS($D$6:D2860,D2860,$F$6:F2860,"&lt;&gt;"))</f>
        <v/>
      </c>
    </row>
    <row r="2861" ht="20" customHeight="1">
      <c r="B2861" s="93" t="n"/>
      <c r="C2861" s="94">
        <f>IF(B2861="","",WEEKNUM(B2861,21))</f>
        <v/>
      </c>
      <c r="D2861" s="95" t="n"/>
      <c r="E2861" s="86">
        <f>IF(D2861="","",IFERROR(INDEX(Eng_Item,MATCH(D2861,Eng_Label,0)),"not in list"))</f>
        <v/>
      </c>
      <c r="F2861" s="96" t="n"/>
      <c r="G2861" s="87">
        <f>IF(OR(P2861="",N(P2861)&lt;=1),"",INDEX($F$6:$F$3005,MATCH(D2861&amp;"|"&amp;(P2861-1),$O$6:$O$3005,0)))</f>
        <v/>
      </c>
      <c r="H2861" s="87">
        <f>IF(G2861="","",MAX(0,G2861-F2861))</f>
        <v/>
      </c>
      <c r="I2861" s="95" t="n"/>
      <c r="J2861" s="87">
        <f>IF(D2861="","",IFERROR(INDEX(Eng_PAR,MATCH(D2861,Eng_Label,0)),""))</f>
        <v/>
      </c>
      <c r="K2861" s="97">
        <f>IF(OR(F2861="",J2861=""),"",F2861-J2861)</f>
        <v/>
      </c>
      <c r="L2861" s="86">
        <f>IF(OR(F2861="",J2861="",N(J2861)=0),"",IF(F2861/J2861&lt;=cfg_Crit,"CRITICAL",IF(F2861/J2861&lt;=cfg_Low,"LOW","OK")))</f>
        <v/>
      </c>
      <c r="M2861" s="98">
        <f>IF(B2861="","",DATE(YEAR(B2861),MONTH(B2861),1))</f>
        <v/>
      </c>
      <c r="N2861" s="86">
        <f>IF(OR(B2861="",D2861=""),"","CNT-"&amp;TEXT(ROW()-5,"00000"))</f>
        <v/>
      </c>
      <c r="O2861" s="86">
        <f>IF(P2861="","",D2861&amp;"|"&amp;P2861)</f>
        <v/>
      </c>
      <c r="P2861" s="86">
        <f>IF(OR(D2861="",F2861=""),"",COUNTIFS($D$6:D2861,D2861,$F$6:F2861,"&lt;&gt;"))</f>
        <v/>
      </c>
    </row>
    <row r="2862" ht="20" customHeight="1">
      <c r="B2862" s="93" t="n"/>
      <c r="C2862" s="94">
        <f>IF(B2862="","",WEEKNUM(B2862,21))</f>
        <v/>
      </c>
      <c r="D2862" s="95" t="n"/>
      <c r="E2862" s="86">
        <f>IF(D2862="","",IFERROR(INDEX(Eng_Item,MATCH(D2862,Eng_Label,0)),"not in list"))</f>
        <v/>
      </c>
      <c r="F2862" s="96" t="n"/>
      <c r="G2862" s="87">
        <f>IF(OR(P2862="",N(P2862)&lt;=1),"",INDEX($F$6:$F$3005,MATCH(D2862&amp;"|"&amp;(P2862-1),$O$6:$O$3005,0)))</f>
        <v/>
      </c>
      <c r="H2862" s="87">
        <f>IF(G2862="","",MAX(0,G2862-F2862))</f>
        <v/>
      </c>
      <c r="I2862" s="95" t="n"/>
      <c r="J2862" s="87">
        <f>IF(D2862="","",IFERROR(INDEX(Eng_PAR,MATCH(D2862,Eng_Label,0)),""))</f>
        <v/>
      </c>
      <c r="K2862" s="97">
        <f>IF(OR(F2862="",J2862=""),"",F2862-J2862)</f>
        <v/>
      </c>
      <c r="L2862" s="86">
        <f>IF(OR(F2862="",J2862="",N(J2862)=0),"",IF(F2862/J2862&lt;=cfg_Crit,"CRITICAL",IF(F2862/J2862&lt;=cfg_Low,"LOW","OK")))</f>
        <v/>
      </c>
      <c r="M2862" s="98">
        <f>IF(B2862="","",DATE(YEAR(B2862),MONTH(B2862),1))</f>
        <v/>
      </c>
      <c r="N2862" s="86">
        <f>IF(OR(B2862="",D2862=""),"","CNT-"&amp;TEXT(ROW()-5,"00000"))</f>
        <v/>
      </c>
      <c r="O2862" s="86">
        <f>IF(P2862="","",D2862&amp;"|"&amp;P2862)</f>
        <v/>
      </c>
      <c r="P2862" s="86">
        <f>IF(OR(D2862="",F2862=""),"",COUNTIFS($D$6:D2862,D2862,$F$6:F2862,"&lt;&gt;"))</f>
        <v/>
      </c>
    </row>
    <row r="2863" ht="20" customHeight="1">
      <c r="B2863" s="93" t="n"/>
      <c r="C2863" s="94">
        <f>IF(B2863="","",WEEKNUM(B2863,21))</f>
        <v/>
      </c>
      <c r="D2863" s="95" t="n"/>
      <c r="E2863" s="86">
        <f>IF(D2863="","",IFERROR(INDEX(Eng_Item,MATCH(D2863,Eng_Label,0)),"not in list"))</f>
        <v/>
      </c>
      <c r="F2863" s="96" t="n"/>
      <c r="G2863" s="87">
        <f>IF(OR(P2863="",N(P2863)&lt;=1),"",INDEX($F$6:$F$3005,MATCH(D2863&amp;"|"&amp;(P2863-1),$O$6:$O$3005,0)))</f>
        <v/>
      </c>
      <c r="H2863" s="87">
        <f>IF(G2863="","",MAX(0,G2863-F2863))</f>
        <v/>
      </c>
      <c r="I2863" s="95" t="n"/>
      <c r="J2863" s="87">
        <f>IF(D2863="","",IFERROR(INDEX(Eng_PAR,MATCH(D2863,Eng_Label,0)),""))</f>
        <v/>
      </c>
      <c r="K2863" s="97">
        <f>IF(OR(F2863="",J2863=""),"",F2863-J2863)</f>
        <v/>
      </c>
      <c r="L2863" s="86">
        <f>IF(OR(F2863="",J2863="",N(J2863)=0),"",IF(F2863/J2863&lt;=cfg_Crit,"CRITICAL",IF(F2863/J2863&lt;=cfg_Low,"LOW","OK")))</f>
        <v/>
      </c>
      <c r="M2863" s="98">
        <f>IF(B2863="","",DATE(YEAR(B2863),MONTH(B2863),1))</f>
        <v/>
      </c>
      <c r="N2863" s="86">
        <f>IF(OR(B2863="",D2863=""),"","CNT-"&amp;TEXT(ROW()-5,"00000"))</f>
        <v/>
      </c>
      <c r="O2863" s="86">
        <f>IF(P2863="","",D2863&amp;"|"&amp;P2863)</f>
        <v/>
      </c>
      <c r="P2863" s="86">
        <f>IF(OR(D2863="",F2863=""),"",COUNTIFS($D$6:D2863,D2863,$F$6:F2863,"&lt;&gt;"))</f>
        <v/>
      </c>
    </row>
    <row r="2864" ht="20" customHeight="1">
      <c r="B2864" s="93" t="n"/>
      <c r="C2864" s="94">
        <f>IF(B2864="","",WEEKNUM(B2864,21))</f>
        <v/>
      </c>
      <c r="D2864" s="95" t="n"/>
      <c r="E2864" s="86">
        <f>IF(D2864="","",IFERROR(INDEX(Eng_Item,MATCH(D2864,Eng_Label,0)),"not in list"))</f>
        <v/>
      </c>
      <c r="F2864" s="96" t="n"/>
      <c r="G2864" s="87">
        <f>IF(OR(P2864="",N(P2864)&lt;=1),"",INDEX($F$6:$F$3005,MATCH(D2864&amp;"|"&amp;(P2864-1),$O$6:$O$3005,0)))</f>
        <v/>
      </c>
      <c r="H2864" s="87">
        <f>IF(G2864="","",MAX(0,G2864-F2864))</f>
        <v/>
      </c>
      <c r="I2864" s="95" t="n"/>
      <c r="J2864" s="87">
        <f>IF(D2864="","",IFERROR(INDEX(Eng_PAR,MATCH(D2864,Eng_Label,0)),""))</f>
        <v/>
      </c>
      <c r="K2864" s="97">
        <f>IF(OR(F2864="",J2864=""),"",F2864-J2864)</f>
        <v/>
      </c>
      <c r="L2864" s="86">
        <f>IF(OR(F2864="",J2864="",N(J2864)=0),"",IF(F2864/J2864&lt;=cfg_Crit,"CRITICAL",IF(F2864/J2864&lt;=cfg_Low,"LOW","OK")))</f>
        <v/>
      </c>
      <c r="M2864" s="98">
        <f>IF(B2864="","",DATE(YEAR(B2864),MONTH(B2864),1))</f>
        <v/>
      </c>
      <c r="N2864" s="86">
        <f>IF(OR(B2864="",D2864=""),"","CNT-"&amp;TEXT(ROW()-5,"00000"))</f>
        <v/>
      </c>
      <c r="O2864" s="86">
        <f>IF(P2864="","",D2864&amp;"|"&amp;P2864)</f>
        <v/>
      </c>
      <c r="P2864" s="86">
        <f>IF(OR(D2864="",F2864=""),"",COUNTIFS($D$6:D2864,D2864,$F$6:F2864,"&lt;&gt;"))</f>
        <v/>
      </c>
    </row>
    <row r="2865" ht="20" customHeight="1">
      <c r="B2865" s="93" t="n"/>
      <c r="C2865" s="94">
        <f>IF(B2865="","",WEEKNUM(B2865,21))</f>
        <v/>
      </c>
      <c r="D2865" s="95" t="n"/>
      <c r="E2865" s="86">
        <f>IF(D2865="","",IFERROR(INDEX(Eng_Item,MATCH(D2865,Eng_Label,0)),"not in list"))</f>
        <v/>
      </c>
      <c r="F2865" s="96" t="n"/>
      <c r="G2865" s="87">
        <f>IF(OR(P2865="",N(P2865)&lt;=1),"",INDEX($F$6:$F$3005,MATCH(D2865&amp;"|"&amp;(P2865-1),$O$6:$O$3005,0)))</f>
        <v/>
      </c>
      <c r="H2865" s="87">
        <f>IF(G2865="","",MAX(0,G2865-F2865))</f>
        <v/>
      </c>
      <c r="I2865" s="95" t="n"/>
      <c r="J2865" s="87">
        <f>IF(D2865="","",IFERROR(INDEX(Eng_PAR,MATCH(D2865,Eng_Label,0)),""))</f>
        <v/>
      </c>
      <c r="K2865" s="97">
        <f>IF(OR(F2865="",J2865=""),"",F2865-J2865)</f>
        <v/>
      </c>
      <c r="L2865" s="86">
        <f>IF(OR(F2865="",J2865="",N(J2865)=0),"",IF(F2865/J2865&lt;=cfg_Crit,"CRITICAL",IF(F2865/J2865&lt;=cfg_Low,"LOW","OK")))</f>
        <v/>
      </c>
      <c r="M2865" s="98">
        <f>IF(B2865="","",DATE(YEAR(B2865),MONTH(B2865),1))</f>
        <v/>
      </c>
      <c r="N2865" s="86">
        <f>IF(OR(B2865="",D2865=""),"","CNT-"&amp;TEXT(ROW()-5,"00000"))</f>
        <v/>
      </c>
      <c r="O2865" s="86">
        <f>IF(P2865="","",D2865&amp;"|"&amp;P2865)</f>
        <v/>
      </c>
      <c r="P2865" s="86">
        <f>IF(OR(D2865="",F2865=""),"",COUNTIFS($D$6:D2865,D2865,$F$6:F2865,"&lt;&gt;"))</f>
        <v/>
      </c>
    </row>
    <row r="2866" ht="20" customHeight="1">
      <c r="B2866" s="93" t="n"/>
      <c r="C2866" s="94">
        <f>IF(B2866="","",WEEKNUM(B2866,21))</f>
        <v/>
      </c>
      <c r="D2866" s="95" t="n"/>
      <c r="E2866" s="86">
        <f>IF(D2866="","",IFERROR(INDEX(Eng_Item,MATCH(D2866,Eng_Label,0)),"not in list"))</f>
        <v/>
      </c>
      <c r="F2866" s="96" t="n"/>
      <c r="G2866" s="87">
        <f>IF(OR(P2866="",N(P2866)&lt;=1),"",INDEX($F$6:$F$3005,MATCH(D2866&amp;"|"&amp;(P2866-1),$O$6:$O$3005,0)))</f>
        <v/>
      </c>
      <c r="H2866" s="87">
        <f>IF(G2866="","",MAX(0,G2866-F2866))</f>
        <v/>
      </c>
      <c r="I2866" s="95" t="n"/>
      <c r="J2866" s="87">
        <f>IF(D2866="","",IFERROR(INDEX(Eng_PAR,MATCH(D2866,Eng_Label,0)),""))</f>
        <v/>
      </c>
      <c r="K2866" s="97">
        <f>IF(OR(F2866="",J2866=""),"",F2866-J2866)</f>
        <v/>
      </c>
      <c r="L2866" s="86">
        <f>IF(OR(F2866="",J2866="",N(J2866)=0),"",IF(F2866/J2866&lt;=cfg_Crit,"CRITICAL",IF(F2866/J2866&lt;=cfg_Low,"LOW","OK")))</f>
        <v/>
      </c>
      <c r="M2866" s="98">
        <f>IF(B2866="","",DATE(YEAR(B2866),MONTH(B2866),1))</f>
        <v/>
      </c>
      <c r="N2866" s="86">
        <f>IF(OR(B2866="",D2866=""),"","CNT-"&amp;TEXT(ROW()-5,"00000"))</f>
        <v/>
      </c>
      <c r="O2866" s="86">
        <f>IF(P2866="","",D2866&amp;"|"&amp;P2866)</f>
        <v/>
      </c>
      <c r="P2866" s="86">
        <f>IF(OR(D2866="",F2866=""),"",COUNTIFS($D$6:D2866,D2866,$F$6:F2866,"&lt;&gt;"))</f>
        <v/>
      </c>
    </row>
    <row r="2867" ht="20" customHeight="1">
      <c r="B2867" s="93" t="n"/>
      <c r="C2867" s="94">
        <f>IF(B2867="","",WEEKNUM(B2867,21))</f>
        <v/>
      </c>
      <c r="D2867" s="95" t="n"/>
      <c r="E2867" s="86">
        <f>IF(D2867="","",IFERROR(INDEX(Eng_Item,MATCH(D2867,Eng_Label,0)),"not in list"))</f>
        <v/>
      </c>
      <c r="F2867" s="96" t="n"/>
      <c r="G2867" s="87">
        <f>IF(OR(P2867="",N(P2867)&lt;=1),"",INDEX($F$6:$F$3005,MATCH(D2867&amp;"|"&amp;(P2867-1),$O$6:$O$3005,0)))</f>
        <v/>
      </c>
      <c r="H2867" s="87">
        <f>IF(G2867="","",MAX(0,G2867-F2867))</f>
        <v/>
      </c>
      <c r="I2867" s="95" t="n"/>
      <c r="J2867" s="87">
        <f>IF(D2867="","",IFERROR(INDEX(Eng_PAR,MATCH(D2867,Eng_Label,0)),""))</f>
        <v/>
      </c>
      <c r="K2867" s="97">
        <f>IF(OR(F2867="",J2867=""),"",F2867-J2867)</f>
        <v/>
      </c>
      <c r="L2867" s="86">
        <f>IF(OR(F2867="",J2867="",N(J2867)=0),"",IF(F2867/J2867&lt;=cfg_Crit,"CRITICAL",IF(F2867/J2867&lt;=cfg_Low,"LOW","OK")))</f>
        <v/>
      </c>
      <c r="M2867" s="98">
        <f>IF(B2867="","",DATE(YEAR(B2867),MONTH(B2867),1))</f>
        <v/>
      </c>
      <c r="N2867" s="86">
        <f>IF(OR(B2867="",D2867=""),"","CNT-"&amp;TEXT(ROW()-5,"00000"))</f>
        <v/>
      </c>
      <c r="O2867" s="86">
        <f>IF(P2867="","",D2867&amp;"|"&amp;P2867)</f>
        <v/>
      </c>
      <c r="P2867" s="86">
        <f>IF(OR(D2867="",F2867=""),"",COUNTIFS($D$6:D2867,D2867,$F$6:F2867,"&lt;&gt;"))</f>
        <v/>
      </c>
    </row>
    <row r="2868" ht="20" customHeight="1">
      <c r="B2868" s="93" t="n"/>
      <c r="C2868" s="94">
        <f>IF(B2868="","",WEEKNUM(B2868,21))</f>
        <v/>
      </c>
      <c r="D2868" s="95" t="n"/>
      <c r="E2868" s="86">
        <f>IF(D2868="","",IFERROR(INDEX(Eng_Item,MATCH(D2868,Eng_Label,0)),"not in list"))</f>
        <v/>
      </c>
      <c r="F2868" s="96" t="n"/>
      <c r="G2868" s="87">
        <f>IF(OR(P2868="",N(P2868)&lt;=1),"",INDEX($F$6:$F$3005,MATCH(D2868&amp;"|"&amp;(P2868-1),$O$6:$O$3005,0)))</f>
        <v/>
      </c>
      <c r="H2868" s="87">
        <f>IF(G2868="","",MAX(0,G2868-F2868))</f>
        <v/>
      </c>
      <c r="I2868" s="95" t="n"/>
      <c r="J2868" s="87">
        <f>IF(D2868="","",IFERROR(INDEX(Eng_PAR,MATCH(D2868,Eng_Label,0)),""))</f>
        <v/>
      </c>
      <c r="K2868" s="97">
        <f>IF(OR(F2868="",J2868=""),"",F2868-J2868)</f>
        <v/>
      </c>
      <c r="L2868" s="86">
        <f>IF(OR(F2868="",J2868="",N(J2868)=0),"",IF(F2868/J2868&lt;=cfg_Crit,"CRITICAL",IF(F2868/J2868&lt;=cfg_Low,"LOW","OK")))</f>
        <v/>
      </c>
      <c r="M2868" s="98">
        <f>IF(B2868="","",DATE(YEAR(B2868),MONTH(B2868),1))</f>
        <v/>
      </c>
      <c r="N2868" s="86">
        <f>IF(OR(B2868="",D2868=""),"","CNT-"&amp;TEXT(ROW()-5,"00000"))</f>
        <v/>
      </c>
      <c r="O2868" s="86">
        <f>IF(P2868="","",D2868&amp;"|"&amp;P2868)</f>
        <v/>
      </c>
      <c r="P2868" s="86">
        <f>IF(OR(D2868="",F2868=""),"",COUNTIFS($D$6:D2868,D2868,$F$6:F2868,"&lt;&gt;"))</f>
        <v/>
      </c>
    </row>
    <row r="2869" ht="20" customHeight="1">
      <c r="B2869" s="93" t="n"/>
      <c r="C2869" s="94">
        <f>IF(B2869="","",WEEKNUM(B2869,21))</f>
        <v/>
      </c>
      <c r="D2869" s="95" t="n"/>
      <c r="E2869" s="86">
        <f>IF(D2869="","",IFERROR(INDEX(Eng_Item,MATCH(D2869,Eng_Label,0)),"not in list"))</f>
        <v/>
      </c>
      <c r="F2869" s="96" t="n"/>
      <c r="G2869" s="87">
        <f>IF(OR(P2869="",N(P2869)&lt;=1),"",INDEX($F$6:$F$3005,MATCH(D2869&amp;"|"&amp;(P2869-1),$O$6:$O$3005,0)))</f>
        <v/>
      </c>
      <c r="H2869" s="87">
        <f>IF(G2869="","",MAX(0,G2869-F2869))</f>
        <v/>
      </c>
      <c r="I2869" s="95" t="n"/>
      <c r="J2869" s="87">
        <f>IF(D2869="","",IFERROR(INDEX(Eng_PAR,MATCH(D2869,Eng_Label,0)),""))</f>
        <v/>
      </c>
      <c r="K2869" s="97">
        <f>IF(OR(F2869="",J2869=""),"",F2869-J2869)</f>
        <v/>
      </c>
      <c r="L2869" s="86">
        <f>IF(OR(F2869="",J2869="",N(J2869)=0),"",IF(F2869/J2869&lt;=cfg_Crit,"CRITICAL",IF(F2869/J2869&lt;=cfg_Low,"LOW","OK")))</f>
        <v/>
      </c>
      <c r="M2869" s="98">
        <f>IF(B2869="","",DATE(YEAR(B2869),MONTH(B2869),1))</f>
        <v/>
      </c>
      <c r="N2869" s="86">
        <f>IF(OR(B2869="",D2869=""),"","CNT-"&amp;TEXT(ROW()-5,"00000"))</f>
        <v/>
      </c>
      <c r="O2869" s="86">
        <f>IF(P2869="","",D2869&amp;"|"&amp;P2869)</f>
        <v/>
      </c>
      <c r="P2869" s="86">
        <f>IF(OR(D2869="",F2869=""),"",COUNTIFS($D$6:D2869,D2869,$F$6:F2869,"&lt;&gt;"))</f>
        <v/>
      </c>
    </row>
    <row r="2870" ht="20" customHeight="1">
      <c r="B2870" s="93" t="n"/>
      <c r="C2870" s="94">
        <f>IF(B2870="","",WEEKNUM(B2870,21))</f>
        <v/>
      </c>
      <c r="D2870" s="95" t="n"/>
      <c r="E2870" s="86">
        <f>IF(D2870="","",IFERROR(INDEX(Eng_Item,MATCH(D2870,Eng_Label,0)),"not in list"))</f>
        <v/>
      </c>
      <c r="F2870" s="96" t="n"/>
      <c r="G2870" s="87">
        <f>IF(OR(P2870="",N(P2870)&lt;=1),"",INDEX($F$6:$F$3005,MATCH(D2870&amp;"|"&amp;(P2870-1),$O$6:$O$3005,0)))</f>
        <v/>
      </c>
      <c r="H2870" s="87">
        <f>IF(G2870="","",MAX(0,G2870-F2870))</f>
        <v/>
      </c>
      <c r="I2870" s="95" t="n"/>
      <c r="J2870" s="87">
        <f>IF(D2870="","",IFERROR(INDEX(Eng_PAR,MATCH(D2870,Eng_Label,0)),""))</f>
        <v/>
      </c>
      <c r="K2870" s="97">
        <f>IF(OR(F2870="",J2870=""),"",F2870-J2870)</f>
        <v/>
      </c>
      <c r="L2870" s="86">
        <f>IF(OR(F2870="",J2870="",N(J2870)=0),"",IF(F2870/J2870&lt;=cfg_Crit,"CRITICAL",IF(F2870/J2870&lt;=cfg_Low,"LOW","OK")))</f>
        <v/>
      </c>
      <c r="M2870" s="98">
        <f>IF(B2870="","",DATE(YEAR(B2870),MONTH(B2870),1))</f>
        <v/>
      </c>
      <c r="N2870" s="86">
        <f>IF(OR(B2870="",D2870=""),"","CNT-"&amp;TEXT(ROW()-5,"00000"))</f>
        <v/>
      </c>
      <c r="O2870" s="86">
        <f>IF(P2870="","",D2870&amp;"|"&amp;P2870)</f>
        <v/>
      </c>
      <c r="P2870" s="86">
        <f>IF(OR(D2870="",F2870=""),"",COUNTIFS($D$6:D2870,D2870,$F$6:F2870,"&lt;&gt;"))</f>
        <v/>
      </c>
    </row>
    <row r="2871" ht="20" customHeight="1">
      <c r="B2871" s="93" t="n"/>
      <c r="C2871" s="94">
        <f>IF(B2871="","",WEEKNUM(B2871,21))</f>
        <v/>
      </c>
      <c r="D2871" s="95" t="n"/>
      <c r="E2871" s="86">
        <f>IF(D2871="","",IFERROR(INDEX(Eng_Item,MATCH(D2871,Eng_Label,0)),"not in list"))</f>
        <v/>
      </c>
      <c r="F2871" s="96" t="n"/>
      <c r="G2871" s="87">
        <f>IF(OR(P2871="",N(P2871)&lt;=1),"",INDEX($F$6:$F$3005,MATCH(D2871&amp;"|"&amp;(P2871-1),$O$6:$O$3005,0)))</f>
        <v/>
      </c>
      <c r="H2871" s="87">
        <f>IF(G2871="","",MAX(0,G2871-F2871))</f>
        <v/>
      </c>
      <c r="I2871" s="95" t="n"/>
      <c r="J2871" s="87">
        <f>IF(D2871="","",IFERROR(INDEX(Eng_PAR,MATCH(D2871,Eng_Label,0)),""))</f>
        <v/>
      </c>
      <c r="K2871" s="97">
        <f>IF(OR(F2871="",J2871=""),"",F2871-J2871)</f>
        <v/>
      </c>
      <c r="L2871" s="86">
        <f>IF(OR(F2871="",J2871="",N(J2871)=0),"",IF(F2871/J2871&lt;=cfg_Crit,"CRITICAL",IF(F2871/J2871&lt;=cfg_Low,"LOW","OK")))</f>
        <v/>
      </c>
      <c r="M2871" s="98">
        <f>IF(B2871="","",DATE(YEAR(B2871),MONTH(B2871),1))</f>
        <v/>
      </c>
      <c r="N2871" s="86">
        <f>IF(OR(B2871="",D2871=""),"","CNT-"&amp;TEXT(ROW()-5,"00000"))</f>
        <v/>
      </c>
      <c r="O2871" s="86">
        <f>IF(P2871="","",D2871&amp;"|"&amp;P2871)</f>
        <v/>
      </c>
      <c r="P2871" s="86">
        <f>IF(OR(D2871="",F2871=""),"",COUNTIFS($D$6:D2871,D2871,$F$6:F2871,"&lt;&gt;"))</f>
        <v/>
      </c>
    </row>
    <row r="2872" ht="20" customHeight="1">
      <c r="B2872" s="93" t="n"/>
      <c r="C2872" s="94">
        <f>IF(B2872="","",WEEKNUM(B2872,21))</f>
        <v/>
      </c>
      <c r="D2872" s="95" t="n"/>
      <c r="E2872" s="86">
        <f>IF(D2872="","",IFERROR(INDEX(Eng_Item,MATCH(D2872,Eng_Label,0)),"not in list"))</f>
        <v/>
      </c>
      <c r="F2872" s="96" t="n"/>
      <c r="G2872" s="87">
        <f>IF(OR(P2872="",N(P2872)&lt;=1),"",INDEX($F$6:$F$3005,MATCH(D2872&amp;"|"&amp;(P2872-1),$O$6:$O$3005,0)))</f>
        <v/>
      </c>
      <c r="H2872" s="87">
        <f>IF(G2872="","",MAX(0,G2872-F2872))</f>
        <v/>
      </c>
      <c r="I2872" s="95" t="n"/>
      <c r="J2872" s="87">
        <f>IF(D2872="","",IFERROR(INDEX(Eng_PAR,MATCH(D2872,Eng_Label,0)),""))</f>
        <v/>
      </c>
      <c r="K2872" s="97">
        <f>IF(OR(F2872="",J2872=""),"",F2872-J2872)</f>
        <v/>
      </c>
      <c r="L2872" s="86">
        <f>IF(OR(F2872="",J2872="",N(J2872)=0),"",IF(F2872/J2872&lt;=cfg_Crit,"CRITICAL",IF(F2872/J2872&lt;=cfg_Low,"LOW","OK")))</f>
        <v/>
      </c>
      <c r="M2872" s="98">
        <f>IF(B2872="","",DATE(YEAR(B2872),MONTH(B2872),1))</f>
        <v/>
      </c>
      <c r="N2872" s="86">
        <f>IF(OR(B2872="",D2872=""),"","CNT-"&amp;TEXT(ROW()-5,"00000"))</f>
        <v/>
      </c>
      <c r="O2872" s="86">
        <f>IF(P2872="","",D2872&amp;"|"&amp;P2872)</f>
        <v/>
      </c>
      <c r="P2872" s="86">
        <f>IF(OR(D2872="",F2872=""),"",COUNTIFS($D$6:D2872,D2872,$F$6:F2872,"&lt;&gt;"))</f>
        <v/>
      </c>
    </row>
    <row r="2873" ht="20" customHeight="1">
      <c r="B2873" s="93" t="n"/>
      <c r="C2873" s="94">
        <f>IF(B2873="","",WEEKNUM(B2873,21))</f>
        <v/>
      </c>
      <c r="D2873" s="95" t="n"/>
      <c r="E2873" s="86">
        <f>IF(D2873="","",IFERROR(INDEX(Eng_Item,MATCH(D2873,Eng_Label,0)),"not in list"))</f>
        <v/>
      </c>
      <c r="F2873" s="96" t="n"/>
      <c r="G2873" s="87">
        <f>IF(OR(P2873="",N(P2873)&lt;=1),"",INDEX($F$6:$F$3005,MATCH(D2873&amp;"|"&amp;(P2873-1),$O$6:$O$3005,0)))</f>
        <v/>
      </c>
      <c r="H2873" s="87">
        <f>IF(G2873="","",MAX(0,G2873-F2873))</f>
        <v/>
      </c>
      <c r="I2873" s="95" t="n"/>
      <c r="J2873" s="87">
        <f>IF(D2873="","",IFERROR(INDEX(Eng_PAR,MATCH(D2873,Eng_Label,0)),""))</f>
        <v/>
      </c>
      <c r="K2873" s="97">
        <f>IF(OR(F2873="",J2873=""),"",F2873-J2873)</f>
        <v/>
      </c>
      <c r="L2873" s="86">
        <f>IF(OR(F2873="",J2873="",N(J2873)=0),"",IF(F2873/J2873&lt;=cfg_Crit,"CRITICAL",IF(F2873/J2873&lt;=cfg_Low,"LOW","OK")))</f>
        <v/>
      </c>
      <c r="M2873" s="98">
        <f>IF(B2873="","",DATE(YEAR(B2873),MONTH(B2873),1))</f>
        <v/>
      </c>
      <c r="N2873" s="86">
        <f>IF(OR(B2873="",D2873=""),"","CNT-"&amp;TEXT(ROW()-5,"00000"))</f>
        <v/>
      </c>
      <c r="O2873" s="86">
        <f>IF(P2873="","",D2873&amp;"|"&amp;P2873)</f>
        <v/>
      </c>
      <c r="P2873" s="86">
        <f>IF(OR(D2873="",F2873=""),"",COUNTIFS($D$6:D2873,D2873,$F$6:F2873,"&lt;&gt;"))</f>
        <v/>
      </c>
    </row>
    <row r="2874" ht="20" customHeight="1">
      <c r="B2874" s="93" t="n"/>
      <c r="C2874" s="94">
        <f>IF(B2874="","",WEEKNUM(B2874,21))</f>
        <v/>
      </c>
      <c r="D2874" s="95" t="n"/>
      <c r="E2874" s="86">
        <f>IF(D2874="","",IFERROR(INDEX(Eng_Item,MATCH(D2874,Eng_Label,0)),"not in list"))</f>
        <v/>
      </c>
      <c r="F2874" s="96" t="n"/>
      <c r="G2874" s="87">
        <f>IF(OR(P2874="",N(P2874)&lt;=1),"",INDEX($F$6:$F$3005,MATCH(D2874&amp;"|"&amp;(P2874-1),$O$6:$O$3005,0)))</f>
        <v/>
      </c>
      <c r="H2874" s="87">
        <f>IF(G2874="","",MAX(0,G2874-F2874))</f>
        <v/>
      </c>
      <c r="I2874" s="95" t="n"/>
      <c r="J2874" s="87">
        <f>IF(D2874="","",IFERROR(INDEX(Eng_PAR,MATCH(D2874,Eng_Label,0)),""))</f>
        <v/>
      </c>
      <c r="K2874" s="97">
        <f>IF(OR(F2874="",J2874=""),"",F2874-J2874)</f>
        <v/>
      </c>
      <c r="L2874" s="86">
        <f>IF(OR(F2874="",J2874="",N(J2874)=0),"",IF(F2874/J2874&lt;=cfg_Crit,"CRITICAL",IF(F2874/J2874&lt;=cfg_Low,"LOW","OK")))</f>
        <v/>
      </c>
      <c r="M2874" s="98">
        <f>IF(B2874="","",DATE(YEAR(B2874),MONTH(B2874),1))</f>
        <v/>
      </c>
      <c r="N2874" s="86">
        <f>IF(OR(B2874="",D2874=""),"","CNT-"&amp;TEXT(ROW()-5,"00000"))</f>
        <v/>
      </c>
      <c r="O2874" s="86">
        <f>IF(P2874="","",D2874&amp;"|"&amp;P2874)</f>
        <v/>
      </c>
      <c r="P2874" s="86">
        <f>IF(OR(D2874="",F2874=""),"",COUNTIFS($D$6:D2874,D2874,$F$6:F2874,"&lt;&gt;"))</f>
        <v/>
      </c>
    </row>
    <row r="2875" ht="20" customHeight="1">
      <c r="B2875" s="93" t="n"/>
      <c r="C2875" s="94">
        <f>IF(B2875="","",WEEKNUM(B2875,21))</f>
        <v/>
      </c>
      <c r="D2875" s="95" t="n"/>
      <c r="E2875" s="86">
        <f>IF(D2875="","",IFERROR(INDEX(Eng_Item,MATCH(D2875,Eng_Label,0)),"not in list"))</f>
        <v/>
      </c>
      <c r="F2875" s="96" t="n"/>
      <c r="G2875" s="87">
        <f>IF(OR(P2875="",N(P2875)&lt;=1),"",INDEX($F$6:$F$3005,MATCH(D2875&amp;"|"&amp;(P2875-1),$O$6:$O$3005,0)))</f>
        <v/>
      </c>
      <c r="H2875" s="87">
        <f>IF(G2875="","",MAX(0,G2875-F2875))</f>
        <v/>
      </c>
      <c r="I2875" s="95" t="n"/>
      <c r="J2875" s="87">
        <f>IF(D2875="","",IFERROR(INDEX(Eng_PAR,MATCH(D2875,Eng_Label,0)),""))</f>
        <v/>
      </c>
      <c r="K2875" s="97">
        <f>IF(OR(F2875="",J2875=""),"",F2875-J2875)</f>
        <v/>
      </c>
      <c r="L2875" s="86">
        <f>IF(OR(F2875="",J2875="",N(J2875)=0),"",IF(F2875/J2875&lt;=cfg_Crit,"CRITICAL",IF(F2875/J2875&lt;=cfg_Low,"LOW","OK")))</f>
        <v/>
      </c>
      <c r="M2875" s="98">
        <f>IF(B2875="","",DATE(YEAR(B2875),MONTH(B2875),1))</f>
        <v/>
      </c>
      <c r="N2875" s="86">
        <f>IF(OR(B2875="",D2875=""),"","CNT-"&amp;TEXT(ROW()-5,"00000"))</f>
        <v/>
      </c>
      <c r="O2875" s="86">
        <f>IF(P2875="","",D2875&amp;"|"&amp;P2875)</f>
        <v/>
      </c>
      <c r="P2875" s="86">
        <f>IF(OR(D2875="",F2875=""),"",COUNTIFS($D$6:D2875,D2875,$F$6:F2875,"&lt;&gt;"))</f>
        <v/>
      </c>
    </row>
    <row r="2876" ht="20" customHeight="1">
      <c r="B2876" s="93" t="n"/>
      <c r="C2876" s="94">
        <f>IF(B2876="","",WEEKNUM(B2876,21))</f>
        <v/>
      </c>
      <c r="D2876" s="95" t="n"/>
      <c r="E2876" s="86">
        <f>IF(D2876="","",IFERROR(INDEX(Eng_Item,MATCH(D2876,Eng_Label,0)),"not in list"))</f>
        <v/>
      </c>
      <c r="F2876" s="96" t="n"/>
      <c r="G2876" s="87">
        <f>IF(OR(P2876="",N(P2876)&lt;=1),"",INDEX($F$6:$F$3005,MATCH(D2876&amp;"|"&amp;(P2876-1),$O$6:$O$3005,0)))</f>
        <v/>
      </c>
      <c r="H2876" s="87">
        <f>IF(G2876="","",MAX(0,G2876-F2876))</f>
        <v/>
      </c>
      <c r="I2876" s="95" t="n"/>
      <c r="J2876" s="87">
        <f>IF(D2876="","",IFERROR(INDEX(Eng_PAR,MATCH(D2876,Eng_Label,0)),""))</f>
        <v/>
      </c>
      <c r="K2876" s="97">
        <f>IF(OR(F2876="",J2876=""),"",F2876-J2876)</f>
        <v/>
      </c>
      <c r="L2876" s="86">
        <f>IF(OR(F2876="",J2876="",N(J2876)=0),"",IF(F2876/J2876&lt;=cfg_Crit,"CRITICAL",IF(F2876/J2876&lt;=cfg_Low,"LOW","OK")))</f>
        <v/>
      </c>
      <c r="M2876" s="98">
        <f>IF(B2876="","",DATE(YEAR(B2876),MONTH(B2876),1))</f>
        <v/>
      </c>
      <c r="N2876" s="86">
        <f>IF(OR(B2876="",D2876=""),"","CNT-"&amp;TEXT(ROW()-5,"00000"))</f>
        <v/>
      </c>
      <c r="O2876" s="86">
        <f>IF(P2876="","",D2876&amp;"|"&amp;P2876)</f>
        <v/>
      </c>
      <c r="P2876" s="86">
        <f>IF(OR(D2876="",F2876=""),"",COUNTIFS($D$6:D2876,D2876,$F$6:F2876,"&lt;&gt;"))</f>
        <v/>
      </c>
    </row>
    <row r="2877" ht="20" customHeight="1">
      <c r="B2877" s="93" t="n"/>
      <c r="C2877" s="94">
        <f>IF(B2877="","",WEEKNUM(B2877,21))</f>
        <v/>
      </c>
      <c r="D2877" s="95" t="n"/>
      <c r="E2877" s="86">
        <f>IF(D2877="","",IFERROR(INDEX(Eng_Item,MATCH(D2877,Eng_Label,0)),"not in list"))</f>
        <v/>
      </c>
      <c r="F2877" s="96" t="n"/>
      <c r="G2877" s="87">
        <f>IF(OR(P2877="",N(P2877)&lt;=1),"",INDEX($F$6:$F$3005,MATCH(D2877&amp;"|"&amp;(P2877-1),$O$6:$O$3005,0)))</f>
        <v/>
      </c>
      <c r="H2877" s="87">
        <f>IF(G2877="","",MAX(0,G2877-F2877))</f>
        <v/>
      </c>
      <c r="I2877" s="95" t="n"/>
      <c r="J2877" s="87">
        <f>IF(D2877="","",IFERROR(INDEX(Eng_PAR,MATCH(D2877,Eng_Label,0)),""))</f>
        <v/>
      </c>
      <c r="K2877" s="97">
        <f>IF(OR(F2877="",J2877=""),"",F2877-J2877)</f>
        <v/>
      </c>
      <c r="L2877" s="86">
        <f>IF(OR(F2877="",J2877="",N(J2877)=0),"",IF(F2877/J2877&lt;=cfg_Crit,"CRITICAL",IF(F2877/J2877&lt;=cfg_Low,"LOW","OK")))</f>
        <v/>
      </c>
      <c r="M2877" s="98">
        <f>IF(B2877="","",DATE(YEAR(B2877),MONTH(B2877),1))</f>
        <v/>
      </c>
      <c r="N2877" s="86">
        <f>IF(OR(B2877="",D2877=""),"","CNT-"&amp;TEXT(ROW()-5,"00000"))</f>
        <v/>
      </c>
      <c r="O2877" s="86">
        <f>IF(P2877="","",D2877&amp;"|"&amp;P2877)</f>
        <v/>
      </c>
      <c r="P2877" s="86">
        <f>IF(OR(D2877="",F2877=""),"",COUNTIFS($D$6:D2877,D2877,$F$6:F2877,"&lt;&gt;"))</f>
        <v/>
      </c>
    </row>
    <row r="2878" ht="20" customHeight="1">
      <c r="B2878" s="93" t="n"/>
      <c r="C2878" s="94">
        <f>IF(B2878="","",WEEKNUM(B2878,21))</f>
        <v/>
      </c>
      <c r="D2878" s="95" t="n"/>
      <c r="E2878" s="86">
        <f>IF(D2878="","",IFERROR(INDEX(Eng_Item,MATCH(D2878,Eng_Label,0)),"not in list"))</f>
        <v/>
      </c>
      <c r="F2878" s="96" t="n"/>
      <c r="G2878" s="87">
        <f>IF(OR(P2878="",N(P2878)&lt;=1),"",INDEX($F$6:$F$3005,MATCH(D2878&amp;"|"&amp;(P2878-1),$O$6:$O$3005,0)))</f>
        <v/>
      </c>
      <c r="H2878" s="87">
        <f>IF(G2878="","",MAX(0,G2878-F2878))</f>
        <v/>
      </c>
      <c r="I2878" s="95" t="n"/>
      <c r="J2878" s="87">
        <f>IF(D2878="","",IFERROR(INDEX(Eng_PAR,MATCH(D2878,Eng_Label,0)),""))</f>
        <v/>
      </c>
      <c r="K2878" s="97">
        <f>IF(OR(F2878="",J2878=""),"",F2878-J2878)</f>
        <v/>
      </c>
      <c r="L2878" s="86">
        <f>IF(OR(F2878="",J2878="",N(J2878)=0),"",IF(F2878/J2878&lt;=cfg_Crit,"CRITICAL",IF(F2878/J2878&lt;=cfg_Low,"LOW","OK")))</f>
        <v/>
      </c>
      <c r="M2878" s="98">
        <f>IF(B2878="","",DATE(YEAR(B2878),MONTH(B2878),1))</f>
        <v/>
      </c>
      <c r="N2878" s="86">
        <f>IF(OR(B2878="",D2878=""),"","CNT-"&amp;TEXT(ROW()-5,"00000"))</f>
        <v/>
      </c>
      <c r="O2878" s="86">
        <f>IF(P2878="","",D2878&amp;"|"&amp;P2878)</f>
        <v/>
      </c>
      <c r="P2878" s="86">
        <f>IF(OR(D2878="",F2878=""),"",COUNTIFS($D$6:D2878,D2878,$F$6:F2878,"&lt;&gt;"))</f>
        <v/>
      </c>
    </row>
    <row r="2879" ht="20" customHeight="1">
      <c r="B2879" s="93" t="n"/>
      <c r="C2879" s="94">
        <f>IF(B2879="","",WEEKNUM(B2879,21))</f>
        <v/>
      </c>
      <c r="D2879" s="95" t="n"/>
      <c r="E2879" s="86">
        <f>IF(D2879="","",IFERROR(INDEX(Eng_Item,MATCH(D2879,Eng_Label,0)),"not in list"))</f>
        <v/>
      </c>
      <c r="F2879" s="96" t="n"/>
      <c r="G2879" s="87">
        <f>IF(OR(P2879="",N(P2879)&lt;=1),"",INDEX($F$6:$F$3005,MATCH(D2879&amp;"|"&amp;(P2879-1),$O$6:$O$3005,0)))</f>
        <v/>
      </c>
      <c r="H2879" s="87">
        <f>IF(G2879="","",MAX(0,G2879-F2879))</f>
        <v/>
      </c>
      <c r="I2879" s="95" t="n"/>
      <c r="J2879" s="87">
        <f>IF(D2879="","",IFERROR(INDEX(Eng_PAR,MATCH(D2879,Eng_Label,0)),""))</f>
        <v/>
      </c>
      <c r="K2879" s="97">
        <f>IF(OR(F2879="",J2879=""),"",F2879-J2879)</f>
        <v/>
      </c>
      <c r="L2879" s="86">
        <f>IF(OR(F2879="",J2879="",N(J2879)=0),"",IF(F2879/J2879&lt;=cfg_Crit,"CRITICAL",IF(F2879/J2879&lt;=cfg_Low,"LOW","OK")))</f>
        <v/>
      </c>
      <c r="M2879" s="98">
        <f>IF(B2879="","",DATE(YEAR(B2879),MONTH(B2879),1))</f>
        <v/>
      </c>
      <c r="N2879" s="86">
        <f>IF(OR(B2879="",D2879=""),"","CNT-"&amp;TEXT(ROW()-5,"00000"))</f>
        <v/>
      </c>
      <c r="O2879" s="86">
        <f>IF(P2879="","",D2879&amp;"|"&amp;P2879)</f>
        <v/>
      </c>
      <c r="P2879" s="86">
        <f>IF(OR(D2879="",F2879=""),"",COUNTIFS($D$6:D2879,D2879,$F$6:F2879,"&lt;&gt;"))</f>
        <v/>
      </c>
    </row>
    <row r="2880" ht="20" customHeight="1">
      <c r="B2880" s="93" t="n"/>
      <c r="C2880" s="94">
        <f>IF(B2880="","",WEEKNUM(B2880,21))</f>
        <v/>
      </c>
      <c r="D2880" s="95" t="n"/>
      <c r="E2880" s="86">
        <f>IF(D2880="","",IFERROR(INDEX(Eng_Item,MATCH(D2880,Eng_Label,0)),"not in list"))</f>
        <v/>
      </c>
      <c r="F2880" s="96" t="n"/>
      <c r="G2880" s="87">
        <f>IF(OR(P2880="",N(P2880)&lt;=1),"",INDEX($F$6:$F$3005,MATCH(D2880&amp;"|"&amp;(P2880-1),$O$6:$O$3005,0)))</f>
        <v/>
      </c>
      <c r="H2880" s="87">
        <f>IF(G2880="","",MAX(0,G2880-F2880))</f>
        <v/>
      </c>
      <c r="I2880" s="95" t="n"/>
      <c r="J2880" s="87">
        <f>IF(D2880="","",IFERROR(INDEX(Eng_PAR,MATCH(D2880,Eng_Label,0)),""))</f>
        <v/>
      </c>
      <c r="K2880" s="97">
        <f>IF(OR(F2880="",J2880=""),"",F2880-J2880)</f>
        <v/>
      </c>
      <c r="L2880" s="86">
        <f>IF(OR(F2880="",J2880="",N(J2880)=0),"",IF(F2880/J2880&lt;=cfg_Crit,"CRITICAL",IF(F2880/J2880&lt;=cfg_Low,"LOW","OK")))</f>
        <v/>
      </c>
      <c r="M2880" s="98">
        <f>IF(B2880="","",DATE(YEAR(B2880),MONTH(B2880),1))</f>
        <v/>
      </c>
      <c r="N2880" s="86">
        <f>IF(OR(B2880="",D2880=""),"","CNT-"&amp;TEXT(ROW()-5,"00000"))</f>
        <v/>
      </c>
      <c r="O2880" s="86">
        <f>IF(P2880="","",D2880&amp;"|"&amp;P2880)</f>
        <v/>
      </c>
      <c r="P2880" s="86">
        <f>IF(OR(D2880="",F2880=""),"",COUNTIFS($D$6:D2880,D2880,$F$6:F2880,"&lt;&gt;"))</f>
        <v/>
      </c>
    </row>
    <row r="2881" ht="20" customHeight="1">
      <c r="B2881" s="93" t="n"/>
      <c r="C2881" s="94">
        <f>IF(B2881="","",WEEKNUM(B2881,21))</f>
        <v/>
      </c>
      <c r="D2881" s="95" t="n"/>
      <c r="E2881" s="86">
        <f>IF(D2881="","",IFERROR(INDEX(Eng_Item,MATCH(D2881,Eng_Label,0)),"not in list"))</f>
        <v/>
      </c>
      <c r="F2881" s="96" t="n"/>
      <c r="G2881" s="87">
        <f>IF(OR(P2881="",N(P2881)&lt;=1),"",INDEX($F$6:$F$3005,MATCH(D2881&amp;"|"&amp;(P2881-1),$O$6:$O$3005,0)))</f>
        <v/>
      </c>
      <c r="H2881" s="87">
        <f>IF(G2881="","",MAX(0,G2881-F2881))</f>
        <v/>
      </c>
      <c r="I2881" s="95" t="n"/>
      <c r="J2881" s="87">
        <f>IF(D2881="","",IFERROR(INDEX(Eng_PAR,MATCH(D2881,Eng_Label,0)),""))</f>
        <v/>
      </c>
      <c r="K2881" s="97">
        <f>IF(OR(F2881="",J2881=""),"",F2881-J2881)</f>
        <v/>
      </c>
      <c r="L2881" s="86">
        <f>IF(OR(F2881="",J2881="",N(J2881)=0),"",IF(F2881/J2881&lt;=cfg_Crit,"CRITICAL",IF(F2881/J2881&lt;=cfg_Low,"LOW","OK")))</f>
        <v/>
      </c>
      <c r="M2881" s="98">
        <f>IF(B2881="","",DATE(YEAR(B2881),MONTH(B2881),1))</f>
        <v/>
      </c>
      <c r="N2881" s="86">
        <f>IF(OR(B2881="",D2881=""),"","CNT-"&amp;TEXT(ROW()-5,"00000"))</f>
        <v/>
      </c>
      <c r="O2881" s="86">
        <f>IF(P2881="","",D2881&amp;"|"&amp;P2881)</f>
        <v/>
      </c>
      <c r="P2881" s="86">
        <f>IF(OR(D2881="",F2881=""),"",COUNTIFS($D$6:D2881,D2881,$F$6:F2881,"&lt;&gt;"))</f>
        <v/>
      </c>
    </row>
    <row r="2882" ht="20" customHeight="1">
      <c r="B2882" s="93" t="n"/>
      <c r="C2882" s="94">
        <f>IF(B2882="","",WEEKNUM(B2882,21))</f>
        <v/>
      </c>
      <c r="D2882" s="95" t="n"/>
      <c r="E2882" s="86">
        <f>IF(D2882="","",IFERROR(INDEX(Eng_Item,MATCH(D2882,Eng_Label,0)),"not in list"))</f>
        <v/>
      </c>
      <c r="F2882" s="96" t="n"/>
      <c r="G2882" s="87">
        <f>IF(OR(P2882="",N(P2882)&lt;=1),"",INDEX($F$6:$F$3005,MATCH(D2882&amp;"|"&amp;(P2882-1),$O$6:$O$3005,0)))</f>
        <v/>
      </c>
      <c r="H2882" s="87">
        <f>IF(G2882="","",MAX(0,G2882-F2882))</f>
        <v/>
      </c>
      <c r="I2882" s="95" t="n"/>
      <c r="J2882" s="87">
        <f>IF(D2882="","",IFERROR(INDEX(Eng_PAR,MATCH(D2882,Eng_Label,0)),""))</f>
        <v/>
      </c>
      <c r="K2882" s="97">
        <f>IF(OR(F2882="",J2882=""),"",F2882-J2882)</f>
        <v/>
      </c>
      <c r="L2882" s="86">
        <f>IF(OR(F2882="",J2882="",N(J2882)=0),"",IF(F2882/J2882&lt;=cfg_Crit,"CRITICAL",IF(F2882/J2882&lt;=cfg_Low,"LOW","OK")))</f>
        <v/>
      </c>
      <c r="M2882" s="98">
        <f>IF(B2882="","",DATE(YEAR(B2882),MONTH(B2882),1))</f>
        <v/>
      </c>
      <c r="N2882" s="86">
        <f>IF(OR(B2882="",D2882=""),"","CNT-"&amp;TEXT(ROW()-5,"00000"))</f>
        <v/>
      </c>
      <c r="O2882" s="86">
        <f>IF(P2882="","",D2882&amp;"|"&amp;P2882)</f>
        <v/>
      </c>
      <c r="P2882" s="86">
        <f>IF(OR(D2882="",F2882=""),"",COUNTIFS($D$6:D2882,D2882,$F$6:F2882,"&lt;&gt;"))</f>
        <v/>
      </c>
    </row>
    <row r="2883" ht="20" customHeight="1">
      <c r="B2883" s="93" t="n"/>
      <c r="C2883" s="94">
        <f>IF(B2883="","",WEEKNUM(B2883,21))</f>
        <v/>
      </c>
      <c r="D2883" s="95" t="n"/>
      <c r="E2883" s="86">
        <f>IF(D2883="","",IFERROR(INDEX(Eng_Item,MATCH(D2883,Eng_Label,0)),"not in list"))</f>
        <v/>
      </c>
      <c r="F2883" s="96" t="n"/>
      <c r="G2883" s="87">
        <f>IF(OR(P2883="",N(P2883)&lt;=1),"",INDEX($F$6:$F$3005,MATCH(D2883&amp;"|"&amp;(P2883-1),$O$6:$O$3005,0)))</f>
        <v/>
      </c>
      <c r="H2883" s="87">
        <f>IF(G2883="","",MAX(0,G2883-F2883))</f>
        <v/>
      </c>
      <c r="I2883" s="95" t="n"/>
      <c r="J2883" s="87">
        <f>IF(D2883="","",IFERROR(INDEX(Eng_PAR,MATCH(D2883,Eng_Label,0)),""))</f>
        <v/>
      </c>
      <c r="K2883" s="97">
        <f>IF(OR(F2883="",J2883=""),"",F2883-J2883)</f>
        <v/>
      </c>
      <c r="L2883" s="86">
        <f>IF(OR(F2883="",J2883="",N(J2883)=0),"",IF(F2883/J2883&lt;=cfg_Crit,"CRITICAL",IF(F2883/J2883&lt;=cfg_Low,"LOW","OK")))</f>
        <v/>
      </c>
      <c r="M2883" s="98">
        <f>IF(B2883="","",DATE(YEAR(B2883),MONTH(B2883),1))</f>
        <v/>
      </c>
      <c r="N2883" s="86">
        <f>IF(OR(B2883="",D2883=""),"","CNT-"&amp;TEXT(ROW()-5,"00000"))</f>
        <v/>
      </c>
      <c r="O2883" s="86">
        <f>IF(P2883="","",D2883&amp;"|"&amp;P2883)</f>
        <v/>
      </c>
      <c r="P2883" s="86">
        <f>IF(OR(D2883="",F2883=""),"",COUNTIFS($D$6:D2883,D2883,$F$6:F2883,"&lt;&gt;"))</f>
        <v/>
      </c>
    </row>
    <row r="2884" ht="20" customHeight="1">
      <c r="B2884" s="93" t="n"/>
      <c r="C2884" s="94">
        <f>IF(B2884="","",WEEKNUM(B2884,21))</f>
        <v/>
      </c>
      <c r="D2884" s="95" t="n"/>
      <c r="E2884" s="86">
        <f>IF(D2884="","",IFERROR(INDEX(Eng_Item,MATCH(D2884,Eng_Label,0)),"not in list"))</f>
        <v/>
      </c>
      <c r="F2884" s="96" t="n"/>
      <c r="G2884" s="87">
        <f>IF(OR(P2884="",N(P2884)&lt;=1),"",INDEX($F$6:$F$3005,MATCH(D2884&amp;"|"&amp;(P2884-1),$O$6:$O$3005,0)))</f>
        <v/>
      </c>
      <c r="H2884" s="87">
        <f>IF(G2884="","",MAX(0,G2884-F2884))</f>
        <v/>
      </c>
      <c r="I2884" s="95" t="n"/>
      <c r="J2884" s="87">
        <f>IF(D2884="","",IFERROR(INDEX(Eng_PAR,MATCH(D2884,Eng_Label,0)),""))</f>
        <v/>
      </c>
      <c r="K2884" s="97">
        <f>IF(OR(F2884="",J2884=""),"",F2884-J2884)</f>
        <v/>
      </c>
      <c r="L2884" s="86">
        <f>IF(OR(F2884="",J2884="",N(J2884)=0),"",IF(F2884/J2884&lt;=cfg_Crit,"CRITICAL",IF(F2884/J2884&lt;=cfg_Low,"LOW","OK")))</f>
        <v/>
      </c>
      <c r="M2884" s="98">
        <f>IF(B2884="","",DATE(YEAR(B2884),MONTH(B2884),1))</f>
        <v/>
      </c>
      <c r="N2884" s="86">
        <f>IF(OR(B2884="",D2884=""),"","CNT-"&amp;TEXT(ROW()-5,"00000"))</f>
        <v/>
      </c>
      <c r="O2884" s="86">
        <f>IF(P2884="","",D2884&amp;"|"&amp;P2884)</f>
        <v/>
      </c>
      <c r="P2884" s="86">
        <f>IF(OR(D2884="",F2884=""),"",COUNTIFS($D$6:D2884,D2884,$F$6:F2884,"&lt;&gt;"))</f>
        <v/>
      </c>
    </row>
    <row r="2885" ht="20" customHeight="1">
      <c r="B2885" s="93" t="n"/>
      <c r="C2885" s="94">
        <f>IF(B2885="","",WEEKNUM(B2885,21))</f>
        <v/>
      </c>
      <c r="D2885" s="95" t="n"/>
      <c r="E2885" s="86">
        <f>IF(D2885="","",IFERROR(INDEX(Eng_Item,MATCH(D2885,Eng_Label,0)),"not in list"))</f>
        <v/>
      </c>
      <c r="F2885" s="96" t="n"/>
      <c r="G2885" s="87">
        <f>IF(OR(P2885="",N(P2885)&lt;=1),"",INDEX($F$6:$F$3005,MATCH(D2885&amp;"|"&amp;(P2885-1),$O$6:$O$3005,0)))</f>
        <v/>
      </c>
      <c r="H2885" s="87">
        <f>IF(G2885="","",MAX(0,G2885-F2885))</f>
        <v/>
      </c>
      <c r="I2885" s="95" t="n"/>
      <c r="J2885" s="87">
        <f>IF(D2885="","",IFERROR(INDEX(Eng_PAR,MATCH(D2885,Eng_Label,0)),""))</f>
        <v/>
      </c>
      <c r="K2885" s="97">
        <f>IF(OR(F2885="",J2885=""),"",F2885-J2885)</f>
        <v/>
      </c>
      <c r="L2885" s="86">
        <f>IF(OR(F2885="",J2885="",N(J2885)=0),"",IF(F2885/J2885&lt;=cfg_Crit,"CRITICAL",IF(F2885/J2885&lt;=cfg_Low,"LOW","OK")))</f>
        <v/>
      </c>
      <c r="M2885" s="98">
        <f>IF(B2885="","",DATE(YEAR(B2885),MONTH(B2885),1))</f>
        <v/>
      </c>
      <c r="N2885" s="86">
        <f>IF(OR(B2885="",D2885=""),"","CNT-"&amp;TEXT(ROW()-5,"00000"))</f>
        <v/>
      </c>
      <c r="O2885" s="86">
        <f>IF(P2885="","",D2885&amp;"|"&amp;P2885)</f>
        <v/>
      </c>
      <c r="P2885" s="86">
        <f>IF(OR(D2885="",F2885=""),"",COUNTIFS($D$6:D2885,D2885,$F$6:F2885,"&lt;&gt;"))</f>
        <v/>
      </c>
    </row>
    <row r="2886" ht="20" customHeight="1">
      <c r="B2886" s="93" t="n"/>
      <c r="C2886" s="94">
        <f>IF(B2886="","",WEEKNUM(B2886,21))</f>
        <v/>
      </c>
      <c r="D2886" s="95" t="n"/>
      <c r="E2886" s="86">
        <f>IF(D2886="","",IFERROR(INDEX(Eng_Item,MATCH(D2886,Eng_Label,0)),"not in list"))</f>
        <v/>
      </c>
      <c r="F2886" s="96" t="n"/>
      <c r="G2886" s="87">
        <f>IF(OR(P2886="",N(P2886)&lt;=1),"",INDEX($F$6:$F$3005,MATCH(D2886&amp;"|"&amp;(P2886-1),$O$6:$O$3005,0)))</f>
        <v/>
      </c>
      <c r="H2886" s="87">
        <f>IF(G2886="","",MAX(0,G2886-F2886))</f>
        <v/>
      </c>
      <c r="I2886" s="95" t="n"/>
      <c r="J2886" s="87">
        <f>IF(D2886="","",IFERROR(INDEX(Eng_PAR,MATCH(D2886,Eng_Label,0)),""))</f>
        <v/>
      </c>
      <c r="K2886" s="97">
        <f>IF(OR(F2886="",J2886=""),"",F2886-J2886)</f>
        <v/>
      </c>
      <c r="L2886" s="86">
        <f>IF(OR(F2886="",J2886="",N(J2886)=0),"",IF(F2886/J2886&lt;=cfg_Crit,"CRITICAL",IF(F2886/J2886&lt;=cfg_Low,"LOW","OK")))</f>
        <v/>
      </c>
      <c r="M2886" s="98">
        <f>IF(B2886="","",DATE(YEAR(B2886),MONTH(B2886),1))</f>
        <v/>
      </c>
      <c r="N2886" s="86">
        <f>IF(OR(B2886="",D2886=""),"","CNT-"&amp;TEXT(ROW()-5,"00000"))</f>
        <v/>
      </c>
      <c r="O2886" s="86">
        <f>IF(P2886="","",D2886&amp;"|"&amp;P2886)</f>
        <v/>
      </c>
      <c r="P2886" s="86">
        <f>IF(OR(D2886="",F2886=""),"",COUNTIFS($D$6:D2886,D2886,$F$6:F2886,"&lt;&gt;"))</f>
        <v/>
      </c>
    </row>
    <row r="2887" ht="20" customHeight="1">
      <c r="B2887" s="93" t="n"/>
      <c r="C2887" s="94">
        <f>IF(B2887="","",WEEKNUM(B2887,21))</f>
        <v/>
      </c>
      <c r="D2887" s="95" t="n"/>
      <c r="E2887" s="86">
        <f>IF(D2887="","",IFERROR(INDEX(Eng_Item,MATCH(D2887,Eng_Label,0)),"not in list"))</f>
        <v/>
      </c>
      <c r="F2887" s="96" t="n"/>
      <c r="G2887" s="87">
        <f>IF(OR(P2887="",N(P2887)&lt;=1),"",INDEX($F$6:$F$3005,MATCH(D2887&amp;"|"&amp;(P2887-1),$O$6:$O$3005,0)))</f>
        <v/>
      </c>
      <c r="H2887" s="87">
        <f>IF(G2887="","",MAX(0,G2887-F2887))</f>
        <v/>
      </c>
      <c r="I2887" s="95" t="n"/>
      <c r="J2887" s="87">
        <f>IF(D2887="","",IFERROR(INDEX(Eng_PAR,MATCH(D2887,Eng_Label,0)),""))</f>
        <v/>
      </c>
      <c r="K2887" s="97">
        <f>IF(OR(F2887="",J2887=""),"",F2887-J2887)</f>
        <v/>
      </c>
      <c r="L2887" s="86">
        <f>IF(OR(F2887="",J2887="",N(J2887)=0),"",IF(F2887/J2887&lt;=cfg_Crit,"CRITICAL",IF(F2887/J2887&lt;=cfg_Low,"LOW","OK")))</f>
        <v/>
      </c>
      <c r="M2887" s="98">
        <f>IF(B2887="","",DATE(YEAR(B2887),MONTH(B2887),1))</f>
        <v/>
      </c>
      <c r="N2887" s="86">
        <f>IF(OR(B2887="",D2887=""),"","CNT-"&amp;TEXT(ROW()-5,"00000"))</f>
        <v/>
      </c>
      <c r="O2887" s="86">
        <f>IF(P2887="","",D2887&amp;"|"&amp;P2887)</f>
        <v/>
      </c>
      <c r="P2887" s="86">
        <f>IF(OR(D2887="",F2887=""),"",COUNTIFS($D$6:D2887,D2887,$F$6:F2887,"&lt;&gt;"))</f>
        <v/>
      </c>
    </row>
    <row r="2888" ht="20" customHeight="1">
      <c r="B2888" s="93" t="n"/>
      <c r="C2888" s="94">
        <f>IF(B2888="","",WEEKNUM(B2888,21))</f>
        <v/>
      </c>
      <c r="D2888" s="95" t="n"/>
      <c r="E2888" s="86">
        <f>IF(D2888="","",IFERROR(INDEX(Eng_Item,MATCH(D2888,Eng_Label,0)),"not in list"))</f>
        <v/>
      </c>
      <c r="F2888" s="96" t="n"/>
      <c r="G2888" s="87">
        <f>IF(OR(P2888="",N(P2888)&lt;=1),"",INDEX($F$6:$F$3005,MATCH(D2888&amp;"|"&amp;(P2888-1),$O$6:$O$3005,0)))</f>
        <v/>
      </c>
      <c r="H2888" s="87">
        <f>IF(G2888="","",MAX(0,G2888-F2888))</f>
        <v/>
      </c>
      <c r="I2888" s="95" t="n"/>
      <c r="J2888" s="87">
        <f>IF(D2888="","",IFERROR(INDEX(Eng_PAR,MATCH(D2888,Eng_Label,0)),""))</f>
        <v/>
      </c>
      <c r="K2888" s="97">
        <f>IF(OR(F2888="",J2888=""),"",F2888-J2888)</f>
        <v/>
      </c>
      <c r="L2888" s="86">
        <f>IF(OR(F2888="",J2888="",N(J2888)=0),"",IF(F2888/J2888&lt;=cfg_Crit,"CRITICAL",IF(F2888/J2888&lt;=cfg_Low,"LOW","OK")))</f>
        <v/>
      </c>
      <c r="M2888" s="98">
        <f>IF(B2888="","",DATE(YEAR(B2888),MONTH(B2888),1))</f>
        <v/>
      </c>
      <c r="N2888" s="86">
        <f>IF(OR(B2888="",D2888=""),"","CNT-"&amp;TEXT(ROW()-5,"00000"))</f>
        <v/>
      </c>
      <c r="O2888" s="86">
        <f>IF(P2888="","",D2888&amp;"|"&amp;P2888)</f>
        <v/>
      </c>
      <c r="P2888" s="86">
        <f>IF(OR(D2888="",F2888=""),"",COUNTIFS($D$6:D2888,D2888,$F$6:F2888,"&lt;&gt;"))</f>
        <v/>
      </c>
    </row>
    <row r="2889" ht="20" customHeight="1">
      <c r="B2889" s="93" t="n"/>
      <c r="C2889" s="94">
        <f>IF(B2889="","",WEEKNUM(B2889,21))</f>
        <v/>
      </c>
      <c r="D2889" s="95" t="n"/>
      <c r="E2889" s="86">
        <f>IF(D2889="","",IFERROR(INDEX(Eng_Item,MATCH(D2889,Eng_Label,0)),"not in list"))</f>
        <v/>
      </c>
      <c r="F2889" s="96" t="n"/>
      <c r="G2889" s="87">
        <f>IF(OR(P2889="",N(P2889)&lt;=1),"",INDEX($F$6:$F$3005,MATCH(D2889&amp;"|"&amp;(P2889-1),$O$6:$O$3005,0)))</f>
        <v/>
      </c>
      <c r="H2889" s="87">
        <f>IF(G2889="","",MAX(0,G2889-F2889))</f>
        <v/>
      </c>
      <c r="I2889" s="95" t="n"/>
      <c r="J2889" s="87">
        <f>IF(D2889="","",IFERROR(INDEX(Eng_PAR,MATCH(D2889,Eng_Label,0)),""))</f>
        <v/>
      </c>
      <c r="K2889" s="97">
        <f>IF(OR(F2889="",J2889=""),"",F2889-J2889)</f>
        <v/>
      </c>
      <c r="L2889" s="86">
        <f>IF(OR(F2889="",J2889="",N(J2889)=0),"",IF(F2889/J2889&lt;=cfg_Crit,"CRITICAL",IF(F2889/J2889&lt;=cfg_Low,"LOW","OK")))</f>
        <v/>
      </c>
      <c r="M2889" s="98">
        <f>IF(B2889="","",DATE(YEAR(B2889),MONTH(B2889),1))</f>
        <v/>
      </c>
      <c r="N2889" s="86">
        <f>IF(OR(B2889="",D2889=""),"","CNT-"&amp;TEXT(ROW()-5,"00000"))</f>
        <v/>
      </c>
      <c r="O2889" s="86">
        <f>IF(P2889="","",D2889&amp;"|"&amp;P2889)</f>
        <v/>
      </c>
      <c r="P2889" s="86">
        <f>IF(OR(D2889="",F2889=""),"",COUNTIFS($D$6:D2889,D2889,$F$6:F2889,"&lt;&gt;"))</f>
        <v/>
      </c>
    </row>
    <row r="2890" ht="20" customHeight="1">
      <c r="B2890" s="93" t="n"/>
      <c r="C2890" s="94">
        <f>IF(B2890="","",WEEKNUM(B2890,21))</f>
        <v/>
      </c>
      <c r="D2890" s="95" t="n"/>
      <c r="E2890" s="86">
        <f>IF(D2890="","",IFERROR(INDEX(Eng_Item,MATCH(D2890,Eng_Label,0)),"not in list"))</f>
        <v/>
      </c>
      <c r="F2890" s="96" t="n"/>
      <c r="G2890" s="87">
        <f>IF(OR(P2890="",N(P2890)&lt;=1),"",INDEX($F$6:$F$3005,MATCH(D2890&amp;"|"&amp;(P2890-1),$O$6:$O$3005,0)))</f>
        <v/>
      </c>
      <c r="H2890" s="87">
        <f>IF(G2890="","",MAX(0,G2890-F2890))</f>
        <v/>
      </c>
      <c r="I2890" s="95" t="n"/>
      <c r="J2890" s="87">
        <f>IF(D2890="","",IFERROR(INDEX(Eng_PAR,MATCH(D2890,Eng_Label,0)),""))</f>
        <v/>
      </c>
      <c r="K2890" s="97">
        <f>IF(OR(F2890="",J2890=""),"",F2890-J2890)</f>
        <v/>
      </c>
      <c r="L2890" s="86">
        <f>IF(OR(F2890="",J2890="",N(J2890)=0),"",IF(F2890/J2890&lt;=cfg_Crit,"CRITICAL",IF(F2890/J2890&lt;=cfg_Low,"LOW","OK")))</f>
        <v/>
      </c>
      <c r="M2890" s="98">
        <f>IF(B2890="","",DATE(YEAR(B2890),MONTH(B2890),1))</f>
        <v/>
      </c>
      <c r="N2890" s="86">
        <f>IF(OR(B2890="",D2890=""),"","CNT-"&amp;TEXT(ROW()-5,"00000"))</f>
        <v/>
      </c>
      <c r="O2890" s="86">
        <f>IF(P2890="","",D2890&amp;"|"&amp;P2890)</f>
        <v/>
      </c>
      <c r="P2890" s="86">
        <f>IF(OR(D2890="",F2890=""),"",COUNTIFS($D$6:D2890,D2890,$F$6:F2890,"&lt;&gt;"))</f>
        <v/>
      </c>
    </row>
    <row r="2891" ht="20" customHeight="1">
      <c r="B2891" s="93" t="n"/>
      <c r="C2891" s="94">
        <f>IF(B2891="","",WEEKNUM(B2891,21))</f>
        <v/>
      </c>
      <c r="D2891" s="95" t="n"/>
      <c r="E2891" s="86">
        <f>IF(D2891="","",IFERROR(INDEX(Eng_Item,MATCH(D2891,Eng_Label,0)),"not in list"))</f>
        <v/>
      </c>
      <c r="F2891" s="96" t="n"/>
      <c r="G2891" s="87">
        <f>IF(OR(P2891="",N(P2891)&lt;=1),"",INDEX($F$6:$F$3005,MATCH(D2891&amp;"|"&amp;(P2891-1),$O$6:$O$3005,0)))</f>
        <v/>
      </c>
      <c r="H2891" s="87">
        <f>IF(G2891="","",MAX(0,G2891-F2891))</f>
        <v/>
      </c>
      <c r="I2891" s="95" t="n"/>
      <c r="J2891" s="87">
        <f>IF(D2891="","",IFERROR(INDEX(Eng_PAR,MATCH(D2891,Eng_Label,0)),""))</f>
        <v/>
      </c>
      <c r="K2891" s="97">
        <f>IF(OR(F2891="",J2891=""),"",F2891-J2891)</f>
        <v/>
      </c>
      <c r="L2891" s="86">
        <f>IF(OR(F2891="",J2891="",N(J2891)=0),"",IF(F2891/J2891&lt;=cfg_Crit,"CRITICAL",IF(F2891/J2891&lt;=cfg_Low,"LOW","OK")))</f>
        <v/>
      </c>
      <c r="M2891" s="98">
        <f>IF(B2891="","",DATE(YEAR(B2891),MONTH(B2891),1))</f>
        <v/>
      </c>
      <c r="N2891" s="86">
        <f>IF(OR(B2891="",D2891=""),"","CNT-"&amp;TEXT(ROW()-5,"00000"))</f>
        <v/>
      </c>
      <c r="O2891" s="86">
        <f>IF(P2891="","",D2891&amp;"|"&amp;P2891)</f>
        <v/>
      </c>
      <c r="P2891" s="86">
        <f>IF(OR(D2891="",F2891=""),"",COUNTIFS($D$6:D2891,D2891,$F$6:F2891,"&lt;&gt;"))</f>
        <v/>
      </c>
    </row>
    <row r="2892" ht="20" customHeight="1">
      <c r="B2892" s="93" t="n"/>
      <c r="C2892" s="94">
        <f>IF(B2892="","",WEEKNUM(B2892,21))</f>
        <v/>
      </c>
      <c r="D2892" s="95" t="n"/>
      <c r="E2892" s="86">
        <f>IF(D2892="","",IFERROR(INDEX(Eng_Item,MATCH(D2892,Eng_Label,0)),"not in list"))</f>
        <v/>
      </c>
      <c r="F2892" s="96" t="n"/>
      <c r="G2892" s="87">
        <f>IF(OR(P2892="",N(P2892)&lt;=1),"",INDEX($F$6:$F$3005,MATCH(D2892&amp;"|"&amp;(P2892-1),$O$6:$O$3005,0)))</f>
        <v/>
      </c>
      <c r="H2892" s="87">
        <f>IF(G2892="","",MAX(0,G2892-F2892))</f>
        <v/>
      </c>
      <c r="I2892" s="95" t="n"/>
      <c r="J2892" s="87">
        <f>IF(D2892="","",IFERROR(INDEX(Eng_PAR,MATCH(D2892,Eng_Label,0)),""))</f>
        <v/>
      </c>
      <c r="K2892" s="97">
        <f>IF(OR(F2892="",J2892=""),"",F2892-J2892)</f>
        <v/>
      </c>
      <c r="L2892" s="86">
        <f>IF(OR(F2892="",J2892="",N(J2892)=0),"",IF(F2892/J2892&lt;=cfg_Crit,"CRITICAL",IF(F2892/J2892&lt;=cfg_Low,"LOW","OK")))</f>
        <v/>
      </c>
      <c r="M2892" s="98">
        <f>IF(B2892="","",DATE(YEAR(B2892),MONTH(B2892),1))</f>
        <v/>
      </c>
      <c r="N2892" s="86">
        <f>IF(OR(B2892="",D2892=""),"","CNT-"&amp;TEXT(ROW()-5,"00000"))</f>
        <v/>
      </c>
      <c r="O2892" s="86">
        <f>IF(P2892="","",D2892&amp;"|"&amp;P2892)</f>
        <v/>
      </c>
      <c r="P2892" s="86">
        <f>IF(OR(D2892="",F2892=""),"",COUNTIFS($D$6:D2892,D2892,$F$6:F2892,"&lt;&gt;"))</f>
        <v/>
      </c>
    </row>
    <row r="2893" ht="20" customHeight="1">
      <c r="B2893" s="93" t="n"/>
      <c r="C2893" s="94">
        <f>IF(B2893="","",WEEKNUM(B2893,21))</f>
        <v/>
      </c>
      <c r="D2893" s="95" t="n"/>
      <c r="E2893" s="86">
        <f>IF(D2893="","",IFERROR(INDEX(Eng_Item,MATCH(D2893,Eng_Label,0)),"not in list"))</f>
        <v/>
      </c>
      <c r="F2893" s="96" t="n"/>
      <c r="G2893" s="87">
        <f>IF(OR(P2893="",N(P2893)&lt;=1),"",INDEX($F$6:$F$3005,MATCH(D2893&amp;"|"&amp;(P2893-1),$O$6:$O$3005,0)))</f>
        <v/>
      </c>
      <c r="H2893" s="87">
        <f>IF(G2893="","",MAX(0,G2893-F2893))</f>
        <v/>
      </c>
      <c r="I2893" s="95" t="n"/>
      <c r="J2893" s="87">
        <f>IF(D2893="","",IFERROR(INDEX(Eng_PAR,MATCH(D2893,Eng_Label,0)),""))</f>
        <v/>
      </c>
      <c r="K2893" s="97">
        <f>IF(OR(F2893="",J2893=""),"",F2893-J2893)</f>
        <v/>
      </c>
      <c r="L2893" s="86">
        <f>IF(OR(F2893="",J2893="",N(J2893)=0),"",IF(F2893/J2893&lt;=cfg_Crit,"CRITICAL",IF(F2893/J2893&lt;=cfg_Low,"LOW","OK")))</f>
        <v/>
      </c>
      <c r="M2893" s="98">
        <f>IF(B2893="","",DATE(YEAR(B2893),MONTH(B2893),1))</f>
        <v/>
      </c>
      <c r="N2893" s="86">
        <f>IF(OR(B2893="",D2893=""),"","CNT-"&amp;TEXT(ROW()-5,"00000"))</f>
        <v/>
      </c>
      <c r="O2893" s="86">
        <f>IF(P2893="","",D2893&amp;"|"&amp;P2893)</f>
        <v/>
      </c>
      <c r="P2893" s="86">
        <f>IF(OR(D2893="",F2893=""),"",COUNTIFS($D$6:D2893,D2893,$F$6:F2893,"&lt;&gt;"))</f>
        <v/>
      </c>
    </row>
    <row r="2894" ht="20" customHeight="1">
      <c r="B2894" s="93" t="n"/>
      <c r="C2894" s="94">
        <f>IF(B2894="","",WEEKNUM(B2894,21))</f>
        <v/>
      </c>
      <c r="D2894" s="95" t="n"/>
      <c r="E2894" s="86">
        <f>IF(D2894="","",IFERROR(INDEX(Eng_Item,MATCH(D2894,Eng_Label,0)),"not in list"))</f>
        <v/>
      </c>
      <c r="F2894" s="96" t="n"/>
      <c r="G2894" s="87">
        <f>IF(OR(P2894="",N(P2894)&lt;=1),"",INDEX($F$6:$F$3005,MATCH(D2894&amp;"|"&amp;(P2894-1),$O$6:$O$3005,0)))</f>
        <v/>
      </c>
      <c r="H2894" s="87">
        <f>IF(G2894="","",MAX(0,G2894-F2894))</f>
        <v/>
      </c>
      <c r="I2894" s="95" t="n"/>
      <c r="J2894" s="87">
        <f>IF(D2894="","",IFERROR(INDEX(Eng_PAR,MATCH(D2894,Eng_Label,0)),""))</f>
        <v/>
      </c>
      <c r="K2894" s="97">
        <f>IF(OR(F2894="",J2894=""),"",F2894-J2894)</f>
        <v/>
      </c>
      <c r="L2894" s="86">
        <f>IF(OR(F2894="",J2894="",N(J2894)=0),"",IF(F2894/J2894&lt;=cfg_Crit,"CRITICAL",IF(F2894/J2894&lt;=cfg_Low,"LOW","OK")))</f>
        <v/>
      </c>
      <c r="M2894" s="98">
        <f>IF(B2894="","",DATE(YEAR(B2894),MONTH(B2894),1))</f>
        <v/>
      </c>
      <c r="N2894" s="86">
        <f>IF(OR(B2894="",D2894=""),"","CNT-"&amp;TEXT(ROW()-5,"00000"))</f>
        <v/>
      </c>
      <c r="O2894" s="86">
        <f>IF(P2894="","",D2894&amp;"|"&amp;P2894)</f>
        <v/>
      </c>
      <c r="P2894" s="86">
        <f>IF(OR(D2894="",F2894=""),"",COUNTIFS($D$6:D2894,D2894,$F$6:F2894,"&lt;&gt;"))</f>
        <v/>
      </c>
    </row>
    <row r="2895" ht="20" customHeight="1">
      <c r="B2895" s="93" t="n"/>
      <c r="C2895" s="94">
        <f>IF(B2895="","",WEEKNUM(B2895,21))</f>
        <v/>
      </c>
      <c r="D2895" s="95" t="n"/>
      <c r="E2895" s="86">
        <f>IF(D2895="","",IFERROR(INDEX(Eng_Item,MATCH(D2895,Eng_Label,0)),"not in list"))</f>
        <v/>
      </c>
      <c r="F2895" s="96" t="n"/>
      <c r="G2895" s="87">
        <f>IF(OR(P2895="",N(P2895)&lt;=1),"",INDEX($F$6:$F$3005,MATCH(D2895&amp;"|"&amp;(P2895-1),$O$6:$O$3005,0)))</f>
        <v/>
      </c>
      <c r="H2895" s="87">
        <f>IF(G2895="","",MAX(0,G2895-F2895))</f>
        <v/>
      </c>
      <c r="I2895" s="95" t="n"/>
      <c r="J2895" s="87">
        <f>IF(D2895="","",IFERROR(INDEX(Eng_PAR,MATCH(D2895,Eng_Label,0)),""))</f>
        <v/>
      </c>
      <c r="K2895" s="97">
        <f>IF(OR(F2895="",J2895=""),"",F2895-J2895)</f>
        <v/>
      </c>
      <c r="L2895" s="86">
        <f>IF(OR(F2895="",J2895="",N(J2895)=0),"",IF(F2895/J2895&lt;=cfg_Crit,"CRITICAL",IF(F2895/J2895&lt;=cfg_Low,"LOW","OK")))</f>
        <v/>
      </c>
      <c r="M2895" s="98">
        <f>IF(B2895="","",DATE(YEAR(B2895),MONTH(B2895),1))</f>
        <v/>
      </c>
      <c r="N2895" s="86">
        <f>IF(OR(B2895="",D2895=""),"","CNT-"&amp;TEXT(ROW()-5,"00000"))</f>
        <v/>
      </c>
      <c r="O2895" s="86">
        <f>IF(P2895="","",D2895&amp;"|"&amp;P2895)</f>
        <v/>
      </c>
      <c r="P2895" s="86">
        <f>IF(OR(D2895="",F2895=""),"",COUNTIFS($D$6:D2895,D2895,$F$6:F2895,"&lt;&gt;"))</f>
        <v/>
      </c>
    </row>
    <row r="2896" ht="20" customHeight="1">
      <c r="B2896" s="93" t="n"/>
      <c r="C2896" s="94">
        <f>IF(B2896="","",WEEKNUM(B2896,21))</f>
        <v/>
      </c>
      <c r="D2896" s="95" t="n"/>
      <c r="E2896" s="86">
        <f>IF(D2896="","",IFERROR(INDEX(Eng_Item,MATCH(D2896,Eng_Label,0)),"not in list"))</f>
        <v/>
      </c>
      <c r="F2896" s="96" t="n"/>
      <c r="G2896" s="87">
        <f>IF(OR(P2896="",N(P2896)&lt;=1),"",INDEX($F$6:$F$3005,MATCH(D2896&amp;"|"&amp;(P2896-1),$O$6:$O$3005,0)))</f>
        <v/>
      </c>
      <c r="H2896" s="87">
        <f>IF(G2896="","",MAX(0,G2896-F2896))</f>
        <v/>
      </c>
      <c r="I2896" s="95" t="n"/>
      <c r="J2896" s="87">
        <f>IF(D2896="","",IFERROR(INDEX(Eng_PAR,MATCH(D2896,Eng_Label,0)),""))</f>
        <v/>
      </c>
      <c r="K2896" s="97">
        <f>IF(OR(F2896="",J2896=""),"",F2896-J2896)</f>
        <v/>
      </c>
      <c r="L2896" s="86">
        <f>IF(OR(F2896="",J2896="",N(J2896)=0),"",IF(F2896/J2896&lt;=cfg_Crit,"CRITICAL",IF(F2896/J2896&lt;=cfg_Low,"LOW","OK")))</f>
        <v/>
      </c>
      <c r="M2896" s="98">
        <f>IF(B2896="","",DATE(YEAR(B2896),MONTH(B2896),1))</f>
        <v/>
      </c>
      <c r="N2896" s="86">
        <f>IF(OR(B2896="",D2896=""),"","CNT-"&amp;TEXT(ROW()-5,"00000"))</f>
        <v/>
      </c>
      <c r="O2896" s="86">
        <f>IF(P2896="","",D2896&amp;"|"&amp;P2896)</f>
        <v/>
      </c>
      <c r="P2896" s="86">
        <f>IF(OR(D2896="",F2896=""),"",COUNTIFS($D$6:D2896,D2896,$F$6:F2896,"&lt;&gt;"))</f>
        <v/>
      </c>
    </row>
    <row r="2897" ht="20" customHeight="1">
      <c r="B2897" s="93" t="n"/>
      <c r="C2897" s="94">
        <f>IF(B2897="","",WEEKNUM(B2897,21))</f>
        <v/>
      </c>
      <c r="D2897" s="95" t="n"/>
      <c r="E2897" s="86">
        <f>IF(D2897="","",IFERROR(INDEX(Eng_Item,MATCH(D2897,Eng_Label,0)),"not in list"))</f>
        <v/>
      </c>
      <c r="F2897" s="96" t="n"/>
      <c r="G2897" s="87">
        <f>IF(OR(P2897="",N(P2897)&lt;=1),"",INDEX($F$6:$F$3005,MATCH(D2897&amp;"|"&amp;(P2897-1),$O$6:$O$3005,0)))</f>
        <v/>
      </c>
      <c r="H2897" s="87">
        <f>IF(G2897="","",MAX(0,G2897-F2897))</f>
        <v/>
      </c>
      <c r="I2897" s="95" t="n"/>
      <c r="J2897" s="87">
        <f>IF(D2897="","",IFERROR(INDEX(Eng_PAR,MATCH(D2897,Eng_Label,0)),""))</f>
        <v/>
      </c>
      <c r="K2897" s="97">
        <f>IF(OR(F2897="",J2897=""),"",F2897-J2897)</f>
        <v/>
      </c>
      <c r="L2897" s="86">
        <f>IF(OR(F2897="",J2897="",N(J2897)=0),"",IF(F2897/J2897&lt;=cfg_Crit,"CRITICAL",IF(F2897/J2897&lt;=cfg_Low,"LOW","OK")))</f>
        <v/>
      </c>
      <c r="M2897" s="98">
        <f>IF(B2897="","",DATE(YEAR(B2897),MONTH(B2897),1))</f>
        <v/>
      </c>
      <c r="N2897" s="86">
        <f>IF(OR(B2897="",D2897=""),"","CNT-"&amp;TEXT(ROW()-5,"00000"))</f>
        <v/>
      </c>
      <c r="O2897" s="86">
        <f>IF(P2897="","",D2897&amp;"|"&amp;P2897)</f>
        <v/>
      </c>
      <c r="P2897" s="86">
        <f>IF(OR(D2897="",F2897=""),"",COUNTIFS($D$6:D2897,D2897,$F$6:F2897,"&lt;&gt;"))</f>
        <v/>
      </c>
    </row>
    <row r="2898" ht="20" customHeight="1">
      <c r="B2898" s="93" t="n"/>
      <c r="C2898" s="94">
        <f>IF(B2898="","",WEEKNUM(B2898,21))</f>
        <v/>
      </c>
      <c r="D2898" s="95" t="n"/>
      <c r="E2898" s="86">
        <f>IF(D2898="","",IFERROR(INDEX(Eng_Item,MATCH(D2898,Eng_Label,0)),"not in list"))</f>
        <v/>
      </c>
      <c r="F2898" s="96" t="n"/>
      <c r="G2898" s="87">
        <f>IF(OR(P2898="",N(P2898)&lt;=1),"",INDEX($F$6:$F$3005,MATCH(D2898&amp;"|"&amp;(P2898-1),$O$6:$O$3005,0)))</f>
        <v/>
      </c>
      <c r="H2898" s="87">
        <f>IF(G2898="","",MAX(0,G2898-F2898))</f>
        <v/>
      </c>
      <c r="I2898" s="95" t="n"/>
      <c r="J2898" s="87">
        <f>IF(D2898="","",IFERROR(INDEX(Eng_PAR,MATCH(D2898,Eng_Label,0)),""))</f>
        <v/>
      </c>
      <c r="K2898" s="97">
        <f>IF(OR(F2898="",J2898=""),"",F2898-J2898)</f>
        <v/>
      </c>
      <c r="L2898" s="86">
        <f>IF(OR(F2898="",J2898="",N(J2898)=0),"",IF(F2898/J2898&lt;=cfg_Crit,"CRITICAL",IF(F2898/J2898&lt;=cfg_Low,"LOW","OK")))</f>
        <v/>
      </c>
      <c r="M2898" s="98">
        <f>IF(B2898="","",DATE(YEAR(B2898),MONTH(B2898),1))</f>
        <v/>
      </c>
      <c r="N2898" s="86">
        <f>IF(OR(B2898="",D2898=""),"","CNT-"&amp;TEXT(ROW()-5,"00000"))</f>
        <v/>
      </c>
      <c r="O2898" s="86">
        <f>IF(P2898="","",D2898&amp;"|"&amp;P2898)</f>
        <v/>
      </c>
      <c r="P2898" s="86">
        <f>IF(OR(D2898="",F2898=""),"",COUNTIFS($D$6:D2898,D2898,$F$6:F2898,"&lt;&gt;"))</f>
        <v/>
      </c>
    </row>
    <row r="2899" ht="20" customHeight="1">
      <c r="B2899" s="93" t="n"/>
      <c r="C2899" s="94">
        <f>IF(B2899="","",WEEKNUM(B2899,21))</f>
        <v/>
      </c>
      <c r="D2899" s="95" t="n"/>
      <c r="E2899" s="86">
        <f>IF(D2899="","",IFERROR(INDEX(Eng_Item,MATCH(D2899,Eng_Label,0)),"not in list"))</f>
        <v/>
      </c>
      <c r="F2899" s="96" t="n"/>
      <c r="G2899" s="87">
        <f>IF(OR(P2899="",N(P2899)&lt;=1),"",INDEX($F$6:$F$3005,MATCH(D2899&amp;"|"&amp;(P2899-1),$O$6:$O$3005,0)))</f>
        <v/>
      </c>
      <c r="H2899" s="87">
        <f>IF(G2899="","",MAX(0,G2899-F2899))</f>
        <v/>
      </c>
      <c r="I2899" s="95" t="n"/>
      <c r="J2899" s="87">
        <f>IF(D2899="","",IFERROR(INDEX(Eng_PAR,MATCH(D2899,Eng_Label,0)),""))</f>
        <v/>
      </c>
      <c r="K2899" s="97">
        <f>IF(OR(F2899="",J2899=""),"",F2899-J2899)</f>
        <v/>
      </c>
      <c r="L2899" s="86">
        <f>IF(OR(F2899="",J2899="",N(J2899)=0),"",IF(F2899/J2899&lt;=cfg_Crit,"CRITICAL",IF(F2899/J2899&lt;=cfg_Low,"LOW","OK")))</f>
        <v/>
      </c>
      <c r="M2899" s="98">
        <f>IF(B2899="","",DATE(YEAR(B2899),MONTH(B2899),1))</f>
        <v/>
      </c>
      <c r="N2899" s="86">
        <f>IF(OR(B2899="",D2899=""),"","CNT-"&amp;TEXT(ROW()-5,"00000"))</f>
        <v/>
      </c>
      <c r="O2899" s="86">
        <f>IF(P2899="","",D2899&amp;"|"&amp;P2899)</f>
        <v/>
      </c>
      <c r="P2899" s="86">
        <f>IF(OR(D2899="",F2899=""),"",COUNTIFS($D$6:D2899,D2899,$F$6:F2899,"&lt;&gt;"))</f>
        <v/>
      </c>
    </row>
    <row r="2900" ht="20" customHeight="1">
      <c r="B2900" s="93" t="n"/>
      <c r="C2900" s="94">
        <f>IF(B2900="","",WEEKNUM(B2900,21))</f>
        <v/>
      </c>
      <c r="D2900" s="95" t="n"/>
      <c r="E2900" s="86">
        <f>IF(D2900="","",IFERROR(INDEX(Eng_Item,MATCH(D2900,Eng_Label,0)),"not in list"))</f>
        <v/>
      </c>
      <c r="F2900" s="96" t="n"/>
      <c r="G2900" s="87">
        <f>IF(OR(P2900="",N(P2900)&lt;=1),"",INDEX($F$6:$F$3005,MATCH(D2900&amp;"|"&amp;(P2900-1),$O$6:$O$3005,0)))</f>
        <v/>
      </c>
      <c r="H2900" s="87">
        <f>IF(G2900="","",MAX(0,G2900-F2900))</f>
        <v/>
      </c>
      <c r="I2900" s="95" t="n"/>
      <c r="J2900" s="87">
        <f>IF(D2900="","",IFERROR(INDEX(Eng_PAR,MATCH(D2900,Eng_Label,0)),""))</f>
        <v/>
      </c>
      <c r="K2900" s="97">
        <f>IF(OR(F2900="",J2900=""),"",F2900-J2900)</f>
        <v/>
      </c>
      <c r="L2900" s="86">
        <f>IF(OR(F2900="",J2900="",N(J2900)=0),"",IF(F2900/J2900&lt;=cfg_Crit,"CRITICAL",IF(F2900/J2900&lt;=cfg_Low,"LOW","OK")))</f>
        <v/>
      </c>
      <c r="M2900" s="98">
        <f>IF(B2900="","",DATE(YEAR(B2900),MONTH(B2900),1))</f>
        <v/>
      </c>
      <c r="N2900" s="86">
        <f>IF(OR(B2900="",D2900=""),"","CNT-"&amp;TEXT(ROW()-5,"00000"))</f>
        <v/>
      </c>
      <c r="O2900" s="86">
        <f>IF(P2900="","",D2900&amp;"|"&amp;P2900)</f>
        <v/>
      </c>
      <c r="P2900" s="86">
        <f>IF(OR(D2900="",F2900=""),"",COUNTIFS($D$6:D2900,D2900,$F$6:F2900,"&lt;&gt;"))</f>
        <v/>
      </c>
    </row>
    <row r="2901" ht="20" customHeight="1">
      <c r="B2901" s="93" t="n"/>
      <c r="C2901" s="94">
        <f>IF(B2901="","",WEEKNUM(B2901,21))</f>
        <v/>
      </c>
      <c r="D2901" s="95" t="n"/>
      <c r="E2901" s="86">
        <f>IF(D2901="","",IFERROR(INDEX(Eng_Item,MATCH(D2901,Eng_Label,0)),"not in list"))</f>
        <v/>
      </c>
      <c r="F2901" s="96" t="n"/>
      <c r="G2901" s="87">
        <f>IF(OR(P2901="",N(P2901)&lt;=1),"",INDEX($F$6:$F$3005,MATCH(D2901&amp;"|"&amp;(P2901-1),$O$6:$O$3005,0)))</f>
        <v/>
      </c>
      <c r="H2901" s="87">
        <f>IF(G2901="","",MAX(0,G2901-F2901))</f>
        <v/>
      </c>
      <c r="I2901" s="95" t="n"/>
      <c r="J2901" s="87">
        <f>IF(D2901="","",IFERROR(INDEX(Eng_PAR,MATCH(D2901,Eng_Label,0)),""))</f>
        <v/>
      </c>
      <c r="K2901" s="97">
        <f>IF(OR(F2901="",J2901=""),"",F2901-J2901)</f>
        <v/>
      </c>
      <c r="L2901" s="86">
        <f>IF(OR(F2901="",J2901="",N(J2901)=0),"",IF(F2901/J2901&lt;=cfg_Crit,"CRITICAL",IF(F2901/J2901&lt;=cfg_Low,"LOW","OK")))</f>
        <v/>
      </c>
      <c r="M2901" s="98">
        <f>IF(B2901="","",DATE(YEAR(B2901),MONTH(B2901),1))</f>
        <v/>
      </c>
      <c r="N2901" s="86">
        <f>IF(OR(B2901="",D2901=""),"","CNT-"&amp;TEXT(ROW()-5,"00000"))</f>
        <v/>
      </c>
      <c r="O2901" s="86">
        <f>IF(P2901="","",D2901&amp;"|"&amp;P2901)</f>
        <v/>
      </c>
      <c r="P2901" s="86">
        <f>IF(OR(D2901="",F2901=""),"",COUNTIFS($D$6:D2901,D2901,$F$6:F2901,"&lt;&gt;"))</f>
        <v/>
      </c>
    </row>
    <row r="2902" ht="20" customHeight="1">
      <c r="B2902" s="93" t="n"/>
      <c r="C2902" s="94">
        <f>IF(B2902="","",WEEKNUM(B2902,21))</f>
        <v/>
      </c>
      <c r="D2902" s="95" t="n"/>
      <c r="E2902" s="86">
        <f>IF(D2902="","",IFERROR(INDEX(Eng_Item,MATCH(D2902,Eng_Label,0)),"not in list"))</f>
        <v/>
      </c>
      <c r="F2902" s="96" t="n"/>
      <c r="G2902" s="87">
        <f>IF(OR(P2902="",N(P2902)&lt;=1),"",INDEX($F$6:$F$3005,MATCH(D2902&amp;"|"&amp;(P2902-1),$O$6:$O$3005,0)))</f>
        <v/>
      </c>
      <c r="H2902" s="87">
        <f>IF(G2902="","",MAX(0,G2902-F2902))</f>
        <v/>
      </c>
      <c r="I2902" s="95" t="n"/>
      <c r="J2902" s="87">
        <f>IF(D2902="","",IFERROR(INDEX(Eng_PAR,MATCH(D2902,Eng_Label,0)),""))</f>
        <v/>
      </c>
      <c r="K2902" s="97">
        <f>IF(OR(F2902="",J2902=""),"",F2902-J2902)</f>
        <v/>
      </c>
      <c r="L2902" s="86">
        <f>IF(OR(F2902="",J2902="",N(J2902)=0),"",IF(F2902/J2902&lt;=cfg_Crit,"CRITICAL",IF(F2902/J2902&lt;=cfg_Low,"LOW","OK")))</f>
        <v/>
      </c>
      <c r="M2902" s="98">
        <f>IF(B2902="","",DATE(YEAR(B2902),MONTH(B2902),1))</f>
        <v/>
      </c>
      <c r="N2902" s="86">
        <f>IF(OR(B2902="",D2902=""),"","CNT-"&amp;TEXT(ROW()-5,"00000"))</f>
        <v/>
      </c>
      <c r="O2902" s="86">
        <f>IF(P2902="","",D2902&amp;"|"&amp;P2902)</f>
        <v/>
      </c>
      <c r="P2902" s="86">
        <f>IF(OR(D2902="",F2902=""),"",COUNTIFS($D$6:D2902,D2902,$F$6:F2902,"&lt;&gt;"))</f>
        <v/>
      </c>
    </row>
    <row r="2903" ht="20" customHeight="1">
      <c r="B2903" s="93" t="n"/>
      <c r="C2903" s="94">
        <f>IF(B2903="","",WEEKNUM(B2903,21))</f>
        <v/>
      </c>
      <c r="D2903" s="95" t="n"/>
      <c r="E2903" s="86">
        <f>IF(D2903="","",IFERROR(INDEX(Eng_Item,MATCH(D2903,Eng_Label,0)),"not in list"))</f>
        <v/>
      </c>
      <c r="F2903" s="96" t="n"/>
      <c r="G2903" s="87">
        <f>IF(OR(P2903="",N(P2903)&lt;=1),"",INDEX($F$6:$F$3005,MATCH(D2903&amp;"|"&amp;(P2903-1),$O$6:$O$3005,0)))</f>
        <v/>
      </c>
      <c r="H2903" s="87">
        <f>IF(G2903="","",MAX(0,G2903-F2903))</f>
        <v/>
      </c>
      <c r="I2903" s="95" t="n"/>
      <c r="J2903" s="87">
        <f>IF(D2903="","",IFERROR(INDEX(Eng_PAR,MATCH(D2903,Eng_Label,0)),""))</f>
        <v/>
      </c>
      <c r="K2903" s="97">
        <f>IF(OR(F2903="",J2903=""),"",F2903-J2903)</f>
        <v/>
      </c>
      <c r="L2903" s="86">
        <f>IF(OR(F2903="",J2903="",N(J2903)=0),"",IF(F2903/J2903&lt;=cfg_Crit,"CRITICAL",IF(F2903/J2903&lt;=cfg_Low,"LOW","OK")))</f>
        <v/>
      </c>
      <c r="M2903" s="98">
        <f>IF(B2903="","",DATE(YEAR(B2903),MONTH(B2903),1))</f>
        <v/>
      </c>
      <c r="N2903" s="86">
        <f>IF(OR(B2903="",D2903=""),"","CNT-"&amp;TEXT(ROW()-5,"00000"))</f>
        <v/>
      </c>
      <c r="O2903" s="86">
        <f>IF(P2903="","",D2903&amp;"|"&amp;P2903)</f>
        <v/>
      </c>
      <c r="P2903" s="86">
        <f>IF(OR(D2903="",F2903=""),"",COUNTIFS($D$6:D2903,D2903,$F$6:F2903,"&lt;&gt;"))</f>
        <v/>
      </c>
    </row>
    <row r="2904" ht="20" customHeight="1">
      <c r="B2904" s="93" t="n"/>
      <c r="C2904" s="94">
        <f>IF(B2904="","",WEEKNUM(B2904,21))</f>
        <v/>
      </c>
      <c r="D2904" s="95" t="n"/>
      <c r="E2904" s="86">
        <f>IF(D2904="","",IFERROR(INDEX(Eng_Item,MATCH(D2904,Eng_Label,0)),"not in list"))</f>
        <v/>
      </c>
      <c r="F2904" s="96" t="n"/>
      <c r="G2904" s="87">
        <f>IF(OR(P2904="",N(P2904)&lt;=1),"",INDEX($F$6:$F$3005,MATCH(D2904&amp;"|"&amp;(P2904-1),$O$6:$O$3005,0)))</f>
        <v/>
      </c>
      <c r="H2904" s="87">
        <f>IF(G2904="","",MAX(0,G2904-F2904))</f>
        <v/>
      </c>
      <c r="I2904" s="95" t="n"/>
      <c r="J2904" s="87">
        <f>IF(D2904="","",IFERROR(INDEX(Eng_PAR,MATCH(D2904,Eng_Label,0)),""))</f>
        <v/>
      </c>
      <c r="K2904" s="97">
        <f>IF(OR(F2904="",J2904=""),"",F2904-J2904)</f>
        <v/>
      </c>
      <c r="L2904" s="86">
        <f>IF(OR(F2904="",J2904="",N(J2904)=0),"",IF(F2904/J2904&lt;=cfg_Crit,"CRITICAL",IF(F2904/J2904&lt;=cfg_Low,"LOW","OK")))</f>
        <v/>
      </c>
      <c r="M2904" s="98">
        <f>IF(B2904="","",DATE(YEAR(B2904),MONTH(B2904),1))</f>
        <v/>
      </c>
      <c r="N2904" s="86">
        <f>IF(OR(B2904="",D2904=""),"","CNT-"&amp;TEXT(ROW()-5,"00000"))</f>
        <v/>
      </c>
      <c r="O2904" s="86">
        <f>IF(P2904="","",D2904&amp;"|"&amp;P2904)</f>
        <v/>
      </c>
      <c r="P2904" s="86">
        <f>IF(OR(D2904="",F2904=""),"",COUNTIFS($D$6:D2904,D2904,$F$6:F2904,"&lt;&gt;"))</f>
        <v/>
      </c>
    </row>
    <row r="2905" ht="20" customHeight="1">
      <c r="B2905" s="93" t="n"/>
      <c r="C2905" s="94">
        <f>IF(B2905="","",WEEKNUM(B2905,21))</f>
        <v/>
      </c>
      <c r="D2905" s="95" t="n"/>
      <c r="E2905" s="86">
        <f>IF(D2905="","",IFERROR(INDEX(Eng_Item,MATCH(D2905,Eng_Label,0)),"not in list"))</f>
        <v/>
      </c>
      <c r="F2905" s="96" t="n"/>
      <c r="G2905" s="87">
        <f>IF(OR(P2905="",N(P2905)&lt;=1),"",INDEX($F$6:$F$3005,MATCH(D2905&amp;"|"&amp;(P2905-1),$O$6:$O$3005,0)))</f>
        <v/>
      </c>
      <c r="H2905" s="87">
        <f>IF(G2905="","",MAX(0,G2905-F2905))</f>
        <v/>
      </c>
      <c r="I2905" s="95" t="n"/>
      <c r="J2905" s="87">
        <f>IF(D2905="","",IFERROR(INDEX(Eng_PAR,MATCH(D2905,Eng_Label,0)),""))</f>
        <v/>
      </c>
      <c r="K2905" s="97">
        <f>IF(OR(F2905="",J2905=""),"",F2905-J2905)</f>
        <v/>
      </c>
      <c r="L2905" s="86">
        <f>IF(OR(F2905="",J2905="",N(J2905)=0),"",IF(F2905/J2905&lt;=cfg_Crit,"CRITICAL",IF(F2905/J2905&lt;=cfg_Low,"LOW","OK")))</f>
        <v/>
      </c>
      <c r="M2905" s="98">
        <f>IF(B2905="","",DATE(YEAR(B2905),MONTH(B2905),1))</f>
        <v/>
      </c>
      <c r="N2905" s="86">
        <f>IF(OR(B2905="",D2905=""),"","CNT-"&amp;TEXT(ROW()-5,"00000"))</f>
        <v/>
      </c>
      <c r="O2905" s="86">
        <f>IF(P2905="","",D2905&amp;"|"&amp;P2905)</f>
        <v/>
      </c>
      <c r="P2905" s="86">
        <f>IF(OR(D2905="",F2905=""),"",COUNTIFS($D$6:D2905,D2905,$F$6:F2905,"&lt;&gt;"))</f>
        <v/>
      </c>
    </row>
    <row r="2906" ht="20" customHeight="1">
      <c r="B2906" s="93" t="n"/>
      <c r="C2906" s="94">
        <f>IF(B2906="","",WEEKNUM(B2906,21))</f>
        <v/>
      </c>
      <c r="D2906" s="95" t="n"/>
      <c r="E2906" s="86">
        <f>IF(D2906="","",IFERROR(INDEX(Eng_Item,MATCH(D2906,Eng_Label,0)),"not in list"))</f>
        <v/>
      </c>
      <c r="F2906" s="96" t="n"/>
      <c r="G2906" s="87">
        <f>IF(OR(P2906="",N(P2906)&lt;=1),"",INDEX($F$6:$F$3005,MATCH(D2906&amp;"|"&amp;(P2906-1),$O$6:$O$3005,0)))</f>
        <v/>
      </c>
      <c r="H2906" s="87">
        <f>IF(G2906="","",MAX(0,G2906-F2906))</f>
        <v/>
      </c>
      <c r="I2906" s="95" t="n"/>
      <c r="J2906" s="87">
        <f>IF(D2906="","",IFERROR(INDEX(Eng_PAR,MATCH(D2906,Eng_Label,0)),""))</f>
        <v/>
      </c>
      <c r="K2906" s="97">
        <f>IF(OR(F2906="",J2906=""),"",F2906-J2906)</f>
        <v/>
      </c>
      <c r="L2906" s="86">
        <f>IF(OR(F2906="",J2906="",N(J2906)=0),"",IF(F2906/J2906&lt;=cfg_Crit,"CRITICAL",IF(F2906/J2906&lt;=cfg_Low,"LOW","OK")))</f>
        <v/>
      </c>
      <c r="M2906" s="98">
        <f>IF(B2906="","",DATE(YEAR(B2906),MONTH(B2906),1))</f>
        <v/>
      </c>
      <c r="N2906" s="86">
        <f>IF(OR(B2906="",D2906=""),"","CNT-"&amp;TEXT(ROW()-5,"00000"))</f>
        <v/>
      </c>
      <c r="O2906" s="86">
        <f>IF(P2906="","",D2906&amp;"|"&amp;P2906)</f>
        <v/>
      </c>
      <c r="P2906" s="86">
        <f>IF(OR(D2906="",F2906=""),"",COUNTIFS($D$6:D2906,D2906,$F$6:F2906,"&lt;&gt;"))</f>
        <v/>
      </c>
    </row>
    <row r="2907" ht="20" customHeight="1">
      <c r="B2907" s="93" t="n"/>
      <c r="C2907" s="94">
        <f>IF(B2907="","",WEEKNUM(B2907,21))</f>
        <v/>
      </c>
      <c r="D2907" s="95" t="n"/>
      <c r="E2907" s="86">
        <f>IF(D2907="","",IFERROR(INDEX(Eng_Item,MATCH(D2907,Eng_Label,0)),"not in list"))</f>
        <v/>
      </c>
      <c r="F2907" s="96" t="n"/>
      <c r="G2907" s="87">
        <f>IF(OR(P2907="",N(P2907)&lt;=1),"",INDEX($F$6:$F$3005,MATCH(D2907&amp;"|"&amp;(P2907-1),$O$6:$O$3005,0)))</f>
        <v/>
      </c>
      <c r="H2907" s="87">
        <f>IF(G2907="","",MAX(0,G2907-F2907))</f>
        <v/>
      </c>
      <c r="I2907" s="95" t="n"/>
      <c r="J2907" s="87">
        <f>IF(D2907="","",IFERROR(INDEX(Eng_PAR,MATCH(D2907,Eng_Label,0)),""))</f>
        <v/>
      </c>
      <c r="K2907" s="97">
        <f>IF(OR(F2907="",J2907=""),"",F2907-J2907)</f>
        <v/>
      </c>
      <c r="L2907" s="86">
        <f>IF(OR(F2907="",J2907="",N(J2907)=0),"",IF(F2907/J2907&lt;=cfg_Crit,"CRITICAL",IF(F2907/J2907&lt;=cfg_Low,"LOW","OK")))</f>
        <v/>
      </c>
      <c r="M2907" s="98">
        <f>IF(B2907="","",DATE(YEAR(B2907),MONTH(B2907),1))</f>
        <v/>
      </c>
      <c r="N2907" s="86">
        <f>IF(OR(B2907="",D2907=""),"","CNT-"&amp;TEXT(ROW()-5,"00000"))</f>
        <v/>
      </c>
      <c r="O2907" s="86">
        <f>IF(P2907="","",D2907&amp;"|"&amp;P2907)</f>
        <v/>
      </c>
      <c r="P2907" s="86">
        <f>IF(OR(D2907="",F2907=""),"",COUNTIFS($D$6:D2907,D2907,$F$6:F2907,"&lt;&gt;"))</f>
        <v/>
      </c>
    </row>
    <row r="2908" ht="20" customHeight="1">
      <c r="B2908" s="93" t="n"/>
      <c r="C2908" s="94">
        <f>IF(B2908="","",WEEKNUM(B2908,21))</f>
        <v/>
      </c>
      <c r="D2908" s="95" t="n"/>
      <c r="E2908" s="86">
        <f>IF(D2908="","",IFERROR(INDEX(Eng_Item,MATCH(D2908,Eng_Label,0)),"not in list"))</f>
        <v/>
      </c>
      <c r="F2908" s="96" t="n"/>
      <c r="G2908" s="87">
        <f>IF(OR(P2908="",N(P2908)&lt;=1),"",INDEX($F$6:$F$3005,MATCH(D2908&amp;"|"&amp;(P2908-1),$O$6:$O$3005,0)))</f>
        <v/>
      </c>
      <c r="H2908" s="87">
        <f>IF(G2908="","",MAX(0,G2908-F2908))</f>
        <v/>
      </c>
      <c r="I2908" s="95" t="n"/>
      <c r="J2908" s="87">
        <f>IF(D2908="","",IFERROR(INDEX(Eng_PAR,MATCH(D2908,Eng_Label,0)),""))</f>
        <v/>
      </c>
      <c r="K2908" s="97">
        <f>IF(OR(F2908="",J2908=""),"",F2908-J2908)</f>
        <v/>
      </c>
      <c r="L2908" s="86">
        <f>IF(OR(F2908="",J2908="",N(J2908)=0),"",IF(F2908/J2908&lt;=cfg_Crit,"CRITICAL",IF(F2908/J2908&lt;=cfg_Low,"LOW","OK")))</f>
        <v/>
      </c>
      <c r="M2908" s="98">
        <f>IF(B2908="","",DATE(YEAR(B2908),MONTH(B2908),1))</f>
        <v/>
      </c>
      <c r="N2908" s="86">
        <f>IF(OR(B2908="",D2908=""),"","CNT-"&amp;TEXT(ROW()-5,"00000"))</f>
        <v/>
      </c>
      <c r="O2908" s="86">
        <f>IF(P2908="","",D2908&amp;"|"&amp;P2908)</f>
        <v/>
      </c>
      <c r="P2908" s="86">
        <f>IF(OR(D2908="",F2908=""),"",COUNTIFS($D$6:D2908,D2908,$F$6:F2908,"&lt;&gt;"))</f>
        <v/>
      </c>
    </row>
    <row r="2909" ht="20" customHeight="1">
      <c r="B2909" s="93" t="n"/>
      <c r="C2909" s="94">
        <f>IF(B2909="","",WEEKNUM(B2909,21))</f>
        <v/>
      </c>
      <c r="D2909" s="95" t="n"/>
      <c r="E2909" s="86">
        <f>IF(D2909="","",IFERROR(INDEX(Eng_Item,MATCH(D2909,Eng_Label,0)),"not in list"))</f>
        <v/>
      </c>
      <c r="F2909" s="96" t="n"/>
      <c r="G2909" s="87">
        <f>IF(OR(P2909="",N(P2909)&lt;=1),"",INDEX($F$6:$F$3005,MATCH(D2909&amp;"|"&amp;(P2909-1),$O$6:$O$3005,0)))</f>
        <v/>
      </c>
      <c r="H2909" s="87">
        <f>IF(G2909="","",MAX(0,G2909-F2909))</f>
        <v/>
      </c>
      <c r="I2909" s="95" t="n"/>
      <c r="J2909" s="87">
        <f>IF(D2909="","",IFERROR(INDEX(Eng_PAR,MATCH(D2909,Eng_Label,0)),""))</f>
        <v/>
      </c>
      <c r="K2909" s="97">
        <f>IF(OR(F2909="",J2909=""),"",F2909-J2909)</f>
        <v/>
      </c>
      <c r="L2909" s="86">
        <f>IF(OR(F2909="",J2909="",N(J2909)=0),"",IF(F2909/J2909&lt;=cfg_Crit,"CRITICAL",IF(F2909/J2909&lt;=cfg_Low,"LOW","OK")))</f>
        <v/>
      </c>
      <c r="M2909" s="98">
        <f>IF(B2909="","",DATE(YEAR(B2909),MONTH(B2909),1))</f>
        <v/>
      </c>
      <c r="N2909" s="86">
        <f>IF(OR(B2909="",D2909=""),"","CNT-"&amp;TEXT(ROW()-5,"00000"))</f>
        <v/>
      </c>
      <c r="O2909" s="86">
        <f>IF(P2909="","",D2909&amp;"|"&amp;P2909)</f>
        <v/>
      </c>
      <c r="P2909" s="86">
        <f>IF(OR(D2909="",F2909=""),"",COUNTIFS($D$6:D2909,D2909,$F$6:F2909,"&lt;&gt;"))</f>
        <v/>
      </c>
    </row>
    <row r="2910" ht="20" customHeight="1">
      <c r="B2910" s="93" t="n"/>
      <c r="C2910" s="94">
        <f>IF(B2910="","",WEEKNUM(B2910,21))</f>
        <v/>
      </c>
      <c r="D2910" s="95" t="n"/>
      <c r="E2910" s="86">
        <f>IF(D2910="","",IFERROR(INDEX(Eng_Item,MATCH(D2910,Eng_Label,0)),"not in list"))</f>
        <v/>
      </c>
      <c r="F2910" s="96" t="n"/>
      <c r="G2910" s="87">
        <f>IF(OR(P2910="",N(P2910)&lt;=1),"",INDEX($F$6:$F$3005,MATCH(D2910&amp;"|"&amp;(P2910-1),$O$6:$O$3005,0)))</f>
        <v/>
      </c>
      <c r="H2910" s="87">
        <f>IF(G2910="","",MAX(0,G2910-F2910))</f>
        <v/>
      </c>
      <c r="I2910" s="95" t="n"/>
      <c r="J2910" s="87">
        <f>IF(D2910="","",IFERROR(INDEX(Eng_PAR,MATCH(D2910,Eng_Label,0)),""))</f>
        <v/>
      </c>
      <c r="K2910" s="97">
        <f>IF(OR(F2910="",J2910=""),"",F2910-J2910)</f>
        <v/>
      </c>
      <c r="L2910" s="86">
        <f>IF(OR(F2910="",J2910="",N(J2910)=0),"",IF(F2910/J2910&lt;=cfg_Crit,"CRITICAL",IF(F2910/J2910&lt;=cfg_Low,"LOW","OK")))</f>
        <v/>
      </c>
      <c r="M2910" s="98">
        <f>IF(B2910="","",DATE(YEAR(B2910),MONTH(B2910),1))</f>
        <v/>
      </c>
      <c r="N2910" s="86">
        <f>IF(OR(B2910="",D2910=""),"","CNT-"&amp;TEXT(ROW()-5,"00000"))</f>
        <v/>
      </c>
      <c r="O2910" s="86">
        <f>IF(P2910="","",D2910&amp;"|"&amp;P2910)</f>
        <v/>
      </c>
      <c r="P2910" s="86">
        <f>IF(OR(D2910="",F2910=""),"",COUNTIFS($D$6:D2910,D2910,$F$6:F2910,"&lt;&gt;"))</f>
        <v/>
      </c>
    </row>
    <row r="2911" ht="20" customHeight="1">
      <c r="B2911" s="93" t="n"/>
      <c r="C2911" s="94">
        <f>IF(B2911="","",WEEKNUM(B2911,21))</f>
        <v/>
      </c>
      <c r="D2911" s="95" t="n"/>
      <c r="E2911" s="86">
        <f>IF(D2911="","",IFERROR(INDEX(Eng_Item,MATCH(D2911,Eng_Label,0)),"not in list"))</f>
        <v/>
      </c>
      <c r="F2911" s="96" t="n"/>
      <c r="G2911" s="87">
        <f>IF(OR(P2911="",N(P2911)&lt;=1),"",INDEX($F$6:$F$3005,MATCH(D2911&amp;"|"&amp;(P2911-1),$O$6:$O$3005,0)))</f>
        <v/>
      </c>
      <c r="H2911" s="87">
        <f>IF(G2911="","",MAX(0,G2911-F2911))</f>
        <v/>
      </c>
      <c r="I2911" s="95" t="n"/>
      <c r="J2911" s="87">
        <f>IF(D2911="","",IFERROR(INDEX(Eng_PAR,MATCH(D2911,Eng_Label,0)),""))</f>
        <v/>
      </c>
      <c r="K2911" s="97">
        <f>IF(OR(F2911="",J2911=""),"",F2911-J2911)</f>
        <v/>
      </c>
      <c r="L2911" s="86">
        <f>IF(OR(F2911="",J2911="",N(J2911)=0),"",IF(F2911/J2911&lt;=cfg_Crit,"CRITICAL",IF(F2911/J2911&lt;=cfg_Low,"LOW","OK")))</f>
        <v/>
      </c>
      <c r="M2911" s="98">
        <f>IF(B2911="","",DATE(YEAR(B2911),MONTH(B2911),1))</f>
        <v/>
      </c>
      <c r="N2911" s="86">
        <f>IF(OR(B2911="",D2911=""),"","CNT-"&amp;TEXT(ROW()-5,"00000"))</f>
        <v/>
      </c>
      <c r="O2911" s="86">
        <f>IF(P2911="","",D2911&amp;"|"&amp;P2911)</f>
        <v/>
      </c>
      <c r="P2911" s="86">
        <f>IF(OR(D2911="",F2911=""),"",COUNTIFS($D$6:D2911,D2911,$F$6:F2911,"&lt;&gt;"))</f>
        <v/>
      </c>
    </row>
    <row r="2912" ht="20" customHeight="1">
      <c r="B2912" s="93" t="n"/>
      <c r="C2912" s="94">
        <f>IF(B2912="","",WEEKNUM(B2912,21))</f>
        <v/>
      </c>
      <c r="D2912" s="95" t="n"/>
      <c r="E2912" s="86">
        <f>IF(D2912="","",IFERROR(INDEX(Eng_Item,MATCH(D2912,Eng_Label,0)),"not in list"))</f>
        <v/>
      </c>
      <c r="F2912" s="96" t="n"/>
      <c r="G2912" s="87">
        <f>IF(OR(P2912="",N(P2912)&lt;=1),"",INDEX($F$6:$F$3005,MATCH(D2912&amp;"|"&amp;(P2912-1),$O$6:$O$3005,0)))</f>
        <v/>
      </c>
      <c r="H2912" s="87">
        <f>IF(G2912="","",MAX(0,G2912-F2912))</f>
        <v/>
      </c>
      <c r="I2912" s="95" t="n"/>
      <c r="J2912" s="87">
        <f>IF(D2912="","",IFERROR(INDEX(Eng_PAR,MATCH(D2912,Eng_Label,0)),""))</f>
        <v/>
      </c>
      <c r="K2912" s="97">
        <f>IF(OR(F2912="",J2912=""),"",F2912-J2912)</f>
        <v/>
      </c>
      <c r="L2912" s="86">
        <f>IF(OR(F2912="",J2912="",N(J2912)=0),"",IF(F2912/J2912&lt;=cfg_Crit,"CRITICAL",IF(F2912/J2912&lt;=cfg_Low,"LOW","OK")))</f>
        <v/>
      </c>
      <c r="M2912" s="98">
        <f>IF(B2912="","",DATE(YEAR(B2912),MONTH(B2912),1))</f>
        <v/>
      </c>
      <c r="N2912" s="86">
        <f>IF(OR(B2912="",D2912=""),"","CNT-"&amp;TEXT(ROW()-5,"00000"))</f>
        <v/>
      </c>
      <c r="O2912" s="86">
        <f>IF(P2912="","",D2912&amp;"|"&amp;P2912)</f>
        <v/>
      </c>
      <c r="P2912" s="86">
        <f>IF(OR(D2912="",F2912=""),"",COUNTIFS($D$6:D2912,D2912,$F$6:F2912,"&lt;&gt;"))</f>
        <v/>
      </c>
    </row>
    <row r="2913" ht="20" customHeight="1">
      <c r="B2913" s="93" t="n"/>
      <c r="C2913" s="94">
        <f>IF(B2913="","",WEEKNUM(B2913,21))</f>
        <v/>
      </c>
      <c r="D2913" s="95" t="n"/>
      <c r="E2913" s="86">
        <f>IF(D2913="","",IFERROR(INDEX(Eng_Item,MATCH(D2913,Eng_Label,0)),"not in list"))</f>
        <v/>
      </c>
      <c r="F2913" s="96" t="n"/>
      <c r="G2913" s="87">
        <f>IF(OR(P2913="",N(P2913)&lt;=1),"",INDEX($F$6:$F$3005,MATCH(D2913&amp;"|"&amp;(P2913-1),$O$6:$O$3005,0)))</f>
        <v/>
      </c>
      <c r="H2913" s="87">
        <f>IF(G2913="","",MAX(0,G2913-F2913))</f>
        <v/>
      </c>
      <c r="I2913" s="95" t="n"/>
      <c r="J2913" s="87">
        <f>IF(D2913="","",IFERROR(INDEX(Eng_PAR,MATCH(D2913,Eng_Label,0)),""))</f>
        <v/>
      </c>
      <c r="K2913" s="97">
        <f>IF(OR(F2913="",J2913=""),"",F2913-J2913)</f>
        <v/>
      </c>
      <c r="L2913" s="86">
        <f>IF(OR(F2913="",J2913="",N(J2913)=0),"",IF(F2913/J2913&lt;=cfg_Crit,"CRITICAL",IF(F2913/J2913&lt;=cfg_Low,"LOW","OK")))</f>
        <v/>
      </c>
      <c r="M2913" s="98">
        <f>IF(B2913="","",DATE(YEAR(B2913),MONTH(B2913),1))</f>
        <v/>
      </c>
      <c r="N2913" s="86">
        <f>IF(OR(B2913="",D2913=""),"","CNT-"&amp;TEXT(ROW()-5,"00000"))</f>
        <v/>
      </c>
      <c r="O2913" s="86">
        <f>IF(P2913="","",D2913&amp;"|"&amp;P2913)</f>
        <v/>
      </c>
      <c r="P2913" s="86">
        <f>IF(OR(D2913="",F2913=""),"",COUNTIFS($D$6:D2913,D2913,$F$6:F2913,"&lt;&gt;"))</f>
        <v/>
      </c>
    </row>
    <row r="2914" ht="20" customHeight="1">
      <c r="B2914" s="93" t="n"/>
      <c r="C2914" s="94">
        <f>IF(B2914="","",WEEKNUM(B2914,21))</f>
        <v/>
      </c>
      <c r="D2914" s="95" t="n"/>
      <c r="E2914" s="86">
        <f>IF(D2914="","",IFERROR(INDEX(Eng_Item,MATCH(D2914,Eng_Label,0)),"not in list"))</f>
        <v/>
      </c>
      <c r="F2914" s="96" t="n"/>
      <c r="G2914" s="87">
        <f>IF(OR(P2914="",N(P2914)&lt;=1),"",INDEX($F$6:$F$3005,MATCH(D2914&amp;"|"&amp;(P2914-1),$O$6:$O$3005,0)))</f>
        <v/>
      </c>
      <c r="H2914" s="87">
        <f>IF(G2914="","",MAX(0,G2914-F2914))</f>
        <v/>
      </c>
      <c r="I2914" s="95" t="n"/>
      <c r="J2914" s="87">
        <f>IF(D2914="","",IFERROR(INDEX(Eng_PAR,MATCH(D2914,Eng_Label,0)),""))</f>
        <v/>
      </c>
      <c r="K2914" s="97">
        <f>IF(OR(F2914="",J2914=""),"",F2914-J2914)</f>
        <v/>
      </c>
      <c r="L2914" s="86">
        <f>IF(OR(F2914="",J2914="",N(J2914)=0),"",IF(F2914/J2914&lt;=cfg_Crit,"CRITICAL",IF(F2914/J2914&lt;=cfg_Low,"LOW","OK")))</f>
        <v/>
      </c>
      <c r="M2914" s="98">
        <f>IF(B2914="","",DATE(YEAR(B2914),MONTH(B2914),1))</f>
        <v/>
      </c>
      <c r="N2914" s="86">
        <f>IF(OR(B2914="",D2914=""),"","CNT-"&amp;TEXT(ROW()-5,"00000"))</f>
        <v/>
      </c>
      <c r="O2914" s="86">
        <f>IF(P2914="","",D2914&amp;"|"&amp;P2914)</f>
        <v/>
      </c>
      <c r="P2914" s="86">
        <f>IF(OR(D2914="",F2914=""),"",COUNTIFS($D$6:D2914,D2914,$F$6:F2914,"&lt;&gt;"))</f>
        <v/>
      </c>
    </row>
    <row r="2915" ht="20" customHeight="1">
      <c r="B2915" s="93" t="n"/>
      <c r="C2915" s="94">
        <f>IF(B2915="","",WEEKNUM(B2915,21))</f>
        <v/>
      </c>
      <c r="D2915" s="95" t="n"/>
      <c r="E2915" s="86">
        <f>IF(D2915="","",IFERROR(INDEX(Eng_Item,MATCH(D2915,Eng_Label,0)),"not in list"))</f>
        <v/>
      </c>
      <c r="F2915" s="96" t="n"/>
      <c r="G2915" s="87">
        <f>IF(OR(P2915="",N(P2915)&lt;=1),"",INDEX($F$6:$F$3005,MATCH(D2915&amp;"|"&amp;(P2915-1),$O$6:$O$3005,0)))</f>
        <v/>
      </c>
      <c r="H2915" s="87">
        <f>IF(G2915="","",MAX(0,G2915-F2915))</f>
        <v/>
      </c>
      <c r="I2915" s="95" t="n"/>
      <c r="J2915" s="87">
        <f>IF(D2915="","",IFERROR(INDEX(Eng_PAR,MATCH(D2915,Eng_Label,0)),""))</f>
        <v/>
      </c>
      <c r="K2915" s="97">
        <f>IF(OR(F2915="",J2915=""),"",F2915-J2915)</f>
        <v/>
      </c>
      <c r="L2915" s="86">
        <f>IF(OR(F2915="",J2915="",N(J2915)=0),"",IF(F2915/J2915&lt;=cfg_Crit,"CRITICAL",IF(F2915/J2915&lt;=cfg_Low,"LOW","OK")))</f>
        <v/>
      </c>
      <c r="M2915" s="98">
        <f>IF(B2915="","",DATE(YEAR(B2915),MONTH(B2915),1))</f>
        <v/>
      </c>
      <c r="N2915" s="86">
        <f>IF(OR(B2915="",D2915=""),"","CNT-"&amp;TEXT(ROW()-5,"00000"))</f>
        <v/>
      </c>
      <c r="O2915" s="86">
        <f>IF(P2915="","",D2915&amp;"|"&amp;P2915)</f>
        <v/>
      </c>
      <c r="P2915" s="86">
        <f>IF(OR(D2915="",F2915=""),"",COUNTIFS($D$6:D2915,D2915,$F$6:F2915,"&lt;&gt;"))</f>
        <v/>
      </c>
    </row>
    <row r="2916" ht="20" customHeight="1">
      <c r="B2916" s="93" t="n"/>
      <c r="C2916" s="94">
        <f>IF(B2916="","",WEEKNUM(B2916,21))</f>
        <v/>
      </c>
      <c r="D2916" s="95" t="n"/>
      <c r="E2916" s="86">
        <f>IF(D2916="","",IFERROR(INDEX(Eng_Item,MATCH(D2916,Eng_Label,0)),"not in list"))</f>
        <v/>
      </c>
      <c r="F2916" s="96" t="n"/>
      <c r="G2916" s="87">
        <f>IF(OR(P2916="",N(P2916)&lt;=1),"",INDEX($F$6:$F$3005,MATCH(D2916&amp;"|"&amp;(P2916-1),$O$6:$O$3005,0)))</f>
        <v/>
      </c>
      <c r="H2916" s="87">
        <f>IF(G2916="","",MAX(0,G2916-F2916))</f>
        <v/>
      </c>
      <c r="I2916" s="95" t="n"/>
      <c r="J2916" s="87">
        <f>IF(D2916="","",IFERROR(INDEX(Eng_PAR,MATCH(D2916,Eng_Label,0)),""))</f>
        <v/>
      </c>
      <c r="K2916" s="97">
        <f>IF(OR(F2916="",J2916=""),"",F2916-J2916)</f>
        <v/>
      </c>
      <c r="L2916" s="86">
        <f>IF(OR(F2916="",J2916="",N(J2916)=0),"",IF(F2916/J2916&lt;=cfg_Crit,"CRITICAL",IF(F2916/J2916&lt;=cfg_Low,"LOW","OK")))</f>
        <v/>
      </c>
      <c r="M2916" s="98">
        <f>IF(B2916="","",DATE(YEAR(B2916),MONTH(B2916),1))</f>
        <v/>
      </c>
      <c r="N2916" s="86">
        <f>IF(OR(B2916="",D2916=""),"","CNT-"&amp;TEXT(ROW()-5,"00000"))</f>
        <v/>
      </c>
      <c r="O2916" s="86">
        <f>IF(P2916="","",D2916&amp;"|"&amp;P2916)</f>
        <v/>
      </c>
      <c r="P2916" s="86">
        <f>IF(OR(D2916="",F2916=""),"",COUNTIFS($D$6:D2916,D2916,$F$6:F2916,"&lt;&gt;"))</f>
        <v/>
      </c>
    </row>
    <row r="2917" ht="20" customHeight="1">
      <c r="B2917" s="93" t="n"/>
      <c r="C2917" s="94">
        <f>IF(B2917="","",WEEKNUM(B2917,21))</f>
        <v/>
      </c>
      <c r="D2917" s="95" t="n"/>
      <c r="E2917" s="86">
        <f>IF(D2917="","",IFERROR(INDEX(Eng_Item,MATCH(D2917,Eng_Label,0)),"not in list"))</f>
        <v/>
      </c>
      <c r="F2917" s="96" t="n"/>
      <c r="G2917" s="87">
        <f>IF(OR(P2917="",N(P2917)&lt;=1),"",INDEX($F$6:$F$3005,MATCH(D2917&amp;"|"&amp;(P2917-1),$O$6:$O$3005,0)))</f>
        <v/>
      </c>
      <c r="H2917" s="87">
        <f>IF(G2917="","",MAX(0,G2917-F2917))</f>
        <v/>
      </c>
      <c r="I2917" s="95" t="n"/>
      <c r="J2917" s="87">
        <f>IF(D2917="","",IFERROR(INDEX(Eng_PAR,MATCH(D2917,Eng_Label,0)),""))</f>
        <v/>
      </c>
      <c r="K2917" s="97">
        <f>IF(OR(F2917="",J2917=""),"",F2917-J2917)</f>
        <v/>
      </c>
      <c r="L2917" s="86">
        <f>IF(OR(F2917="",J2917="",N(J2917)=0),"",IF(F2917/J2917&lt;=cfg_Crit,"CRITICAL",IF(F2917/J2917&lt;=cfg_Low,"LOW","OK")))</f>
        <v/>
      </c>
      <c r="M2917" s="98">
        <f>IF(B2917="","",DATE(YEAR(B2917),MONTH(B2917),1))</f>
        <v/>
      </c>
      <c r="N2917" s="86">
        <f>IF(OR(B2917="",D2917=""),"","CNT-"&amp;TEXT(ROW()-5,"00000"))</f>
        <v/>
      </c>
      <c r="O2917" s="86">
        <f>IF(P2917="","",D2917&amp;"|"&amp;P2917)</f>
        <v/>
      </c>
      <c r="P2917" s="86">
        <f>IF(OR(D2917="",F2917=""),"",COUNTIFS($D$6:D2917,D2917,$F$6:F2917,"&lt;&gt;"))</f>
        <v/>
      </c>
    </row>
    <row r="2918" ht="20" customHeight="1">
      <c r="B2918" s="93" t="n"/>
      <c r="C2918" s="94">
        <f>IF(B2918="","",WEEKNUM(B2918,21))</f>
        <v/>
      </c>
      <c r="D2918" s="95" t="n"/>
      <c r="E2918" s="86">
        <f>IF(D2918="","",IFERROR(INDEX(Eng_Item,MATCH(D2918,Eng_Label,0)),"not in list"))</f>
        <v/>
      </c>
      <c r="F2918" s="96" t="n"/>
      <c r="G2918" s="87">
        <f>IF(OR(P2918="",N(P2918)&lt;=1),"",INDEX($F$6:$F$3005,MATCH(D2918&amp;"|"&amp;(P2918-1),$O$6:$O$3005,0)))</f>
        <v/>
      </c>
      <c r="H2918" s="87">
        <f>IF(G2918="","",MAX(0,G2918-F2918))</f>
        <v/>
      </c>
      <c r="I2918" s="95" t="n"/>
      <c r="J2918" s="87">
        <f>IF(D2918="","",IFERROR(INDEX(Eng_PAR,MATCH(D2918,Eng_Label,0)),""))</f>
        <v/>
      </c>
      <c r="K2918" s="97">
        <f>IF(OR(F2918="",J2918=""),"",F2918-J2918)</f>
        <v/>
      </c>
      <c r="L2918" s="86">
        <f>IF(OR(F2918="",J2918="",N(J2918)=0),"",IF(F2918/J2918&lt;=cfg_Crit,"CRITICAL",IF(F2918/J2918&lt;=cfg_Low,"LOW","OK")))</f>
        <v/>
      </c>
      <c r="M2918" s="98">
        <f>IF(B2918="","",DATE(YEAR(B2918),MONTH(B2918),1))</f>
        <v/>
      </c>
      <c r="N2918" s="86">
        <f>IF(OR(B2918="",D2918=""),"","CNT-"&amp;TEXT(ROW()-5,"00000"))</f>
        <v/>
      </c>
      <c r="O2918" s="86">
        <f>IF(P2918="","",D2918&amp;"|"&amp;P2918)</f>
        <v/>
      </c>
      <c r="P2918" s="86">
        <f>IF(OR(D2918="",F2918=""),"",COUNTIFS($D$6:D2918,D2918,$F$6:F2918,"&lt;&gt;"))</f>
        <v/>
      </c>
    </row>
    <row r="2919" ht="20" customHeight="1">
      <c r="B2919" s="93" t="n"/>
      <c r="C2919" s="94">
        <f>IF(B2919="","",WEEKNUM(B2919,21))</f>
        <v/>
      </c>
      <c r="D2919" s="95" t="n"/>
      <c r="E2919" s="86">
        <f>IF(D2919="","",IFERROR(INDEX(Eng_Item,MATCH(D2919,Eng_Label,0)),"not in list"))</f>
        <v/>
      </c>
      <c r="F2919" s="96" t="n"/>
      <c r="G2919" s="87">
        <f>IF(OR(P2919="",N(P2919)&lt;=1),"",INDEX($F$6:$F$3005,MATCH(D2919&amp;"|"&amp;(P2919-1),$O$6:$O$3005,0)))</f>
        <v/>
      </c>
      <c r="H2919" s="87">
        <f>IF(G2919="","",MAX(0,G2919-F2919))</f>
        <v/>
      </c>
      <c r="I2919" s="95" t="n"/>
      <c r="J2919" s="87">
        <f>IF(D2919="","",IFERROR(INDEX(Eng_PAR,MATCH(D2919,Eng_Label,0)),""))</f>
        <v/>
      </c>
      <c r="K2919" s="97">
        <f>IF(OR(F2919="",J2919=""),"",F2919-J2919)</f>
        <v/>
      </c>
      <c r="L2919" s="86">
        <f>IF(OR(F2919="",J2919="",N(J2919)=0),"",IF(F2919/J2919&lt;=cfg_Crit,"CRITICAL",IF(F2919/J2919&lt;=cfg_Low,"LOW","OK")))</f>
        <v/>
      </c>
      <c r="M2919" s="98">
        <f>IF(B2919="","",DATE(YEAR(B2919),MONTH(B2919),1))</f>
        <v/>
      </c>
      <c r="N2919" s="86">
        <f>IF(OR(B2919="",D2919=""),"","CNT-"&amp;TEXT(ROW()-5,"00000"))</f>
        <v/>
      </c>
      <c r="O2919" s="86">
        <f>IF(P2919="","",D2919&amp;"|"&amp;P2919)</f>
        <v/>
      </c>
      <c r="P2919" s="86">
        <f>IF(OR(D2919="",F2919=""),"",COUNTIFS($D$6:D2919,D2919,$F$6:F2919,"&lt;&gt;"))</f>
        <v/>
      </c>
    </row>
    <row r="2920" ht="20" customHeight="1">
      <c r="B2920" s="93" t="n"/>
      <c r="C2920" s="94">
        <f>IF(B2920="","",WEEKNUM(B2920,21))</f>
        <v/>
      </c>
      <c r="D2920" s="95" t="n"/>
      <c r="E2920" s="86">
        <f>IF(D2920="","",IFERROR(INDEX(Eng_Item,MATCH(D2920,Eng_Label,0)),"not in list"))</f>
        <v/>
      </c>
      <c r="F2920" s="96" t="n"/>
      <c r="G2920" s="87">
        <f>IF(OR(P2920="",N(P2920)&lt;=1),"",INDEX($F$6:$F$3005,MATCH(D2920&amp;"|"&amp;(P2920-1),$O$6:$O$3005,0)))</f>
        <v/>
      </c>
      <c r="H2920" s="87">
        <f>IF(G2920="","",MAX(0,G2920-F2920))</f>
        <v/>
      </c>
      <c r="I2920" s="95" t="n"/>
      <c r="J2920" s="87">
        <f>IF(D2920="","",IFERROR(INDEX(Eng_PAR,MATCH(D2920,Eng_Label,0)),""))</f>
        <v/>
      </c>
      <c r="K2920" s="97">
        <f>IF(OR(F2920="",J2920=""),"",F2920-J2920)</f>
        <v/>
      </c>
      <c r="L2920" s="86">
        <f>IF(OR(F2920="",J2920="",N(J2920)=0),"",IF(F2920/J2920&lt;=cfg_Crit,"CRITICAL",IF(F2920/J2920&lt;=cfg_Low,"LOW","OK")))</f>
        <v/>
      </c>
      <c r="M2920" s="98">
        <f>IF(B2920="","",DATE(YEAR(B2920),MONTH(B2920),1))</f>
        <v/>
      </c>
      <c r="N2920" s="86">
        <f>IF(OR(B2920="",D2920=""),"","CNT-"&amp;TEXT(ROW()-5,"00000"))</f>
        <v/>
      </c>
      <c r="O2920" s="86">
        <f>IF(P2920="","",D2920&amp;"|"&amp;P2920)</f>
        <v/>
      </c>
      <c r="P2920" s="86">
        <f>IF(OR(D2920="",F2920=""),"",COUNTIFS($D$6:D2920,D2920,$F$6:F2920,"&lt;&gt;"))</f>
        <v/>
      </c>
    </row>
    <row r="2921" ht="20" customHeight="1">
      <c r="B2921" s="93" t="n"/>
      <c r="C2921" s="94">
        <f>IF(B2921="","",WEEKNUM(B2921,21))</f>
        <v/>
      </c>
      <c r="D2921" s="95" t="n"/>
      <c r="E2921" s="86">
        <f>IF(D2921="","",IFERROR(INDEX(Eng_Item,MATCH(D2921,Eng_Label,0)),"not in list"))</f>
        <v/>
      </c>
      <c r="F2921" s="96" t="n"/>
      <c r="G2921" s="87">
        <f>IF(OR(P2921="",N(P2921)&lt;=1),"",INDEX($F$6:$F$3005,MATCH(D2921&amp;"|"&amp;(P2921-1),$O$6:$O$3005,0)))</f>
        <v/>
      </c>
      <c r="H2921" s="87">
        <f>IF(G2921="","",MAX(0,G2921-F2921))</f>
        <v/>
      </c>
      <c r="I2921" s="95" t="n"/>
      <c r="J2921" s="87">
        <f>IF(D2921="","",IFERROR(INDEX(Eng_PAR,MATCH(D2921,Eng_Label,0)),""))</f>
        <v/>
      </c>
      <c r="K2921" s="97">
        <f>IF(OR(F2921="",J2921=""),"",F2921-J2921)</f>
        <v/>
      </c>
      <c r="L2921" s="86">
        <f>IF(OR(F2921="",J2921="",N(J2921)=0),"",IF(F2921/J2921&lt;=cfg_Crit,"CRITICAL",IF(F2921/J2921&lt;=cfg_Low,"LOW","OK")))</f>
        <v/>
      </c>
      <c r="M2921" s="98">
        <f>IF(B2921="","",DATE(YEAR(B2921),MONTH(B2921),1))</f>
        <v/>
      </c>
      <c r="N2921" s="86">
        <f>IF(OR(B2921="",D2921=""),"","CNT-"&amp;TEXT(ROW()-5,"00000"))</f>
        <v/>
      </c>
      <c r="O2921" s="86">
        <f>IF(P2921="","",D2921&amp;"|"&amp;P2921)</f>
        <v/>
      </c>
      <c r="P2921" s="86">
        <f>IF(OR(D2921="",F2921=""),"",COUNTIFS($D$6:D2921,D2921,$F$6:F2921,"&lt;&gt;"))</f>
        <v/>
      </c>
    </row>
    <row r="2922" ht="20" customHeight="1">
      <c r="B2922" s="93" t="n"/>
      <c r="C2922" s="94">
        <f>IF(B2922="","",WEEKNUM(B2922,21))</f>
        <v/>
      </c>
      <c r="D2922" s="95" t="n"/>
      <c r="E2922" s="86">
        <f>IF(D2922="","",IFERROR(INDEX(Eng_Item,MATCH(D2922,Eng_Label,0)),"not in list"))</f>
        <v/>
      </c>
      <c r="F2922" s="96" t="n"/>
      <c r="G2922" s="87">
        <f>IF(OR(P2922="",N(P2922)&lt;=1),"",INDEX($F$6:$F$3005,MATCH(D2922&amp;"|"&amp;(P2922-1),$O$6:$O$3005,0)))</f>
        <v/>
      </c>
      <c r="H2922" s="87">
        <f>IF(G2922="","",MAX(0,G2922-F2922))</f>
        <v/>
      </c>
      <c r="I2922" s="95" t="n"/>
      <c r="J2922" s="87">
        <f>IF(D2922="","",IFERROR(INDEX(Eng_PAR,MATCH(D2922,Eng_Label,0)),""))</f>
        <v/>
      </c>
      <c r="K2922" s="97">
        <f>IF(OR(F2922="",J2922=""),"",F2922-J2922)</f>
        <v/>
      </c>
      <c r="L2922" s="86">
        <f>IF(OR(F2922="",J2922="",N(J2922)=0),"",IF(F2922/J2922&lt;=cfg_Crit,"CRITICAL",IF(F2922/J2922&lt;=cfg_Low,"LOW","OK")))</f>
        <v/>
      </c>
      <c r="M2922" s="98">
        <f>IF(B2922="","",DATE(YEAR(B2922),MONTH(B2922),1))</f>
        <v/>
      </c>
      <c r="N2922" s="86">
        <f>IF(OR(B2922="",D2922=""),"","CNT-"&amp;TEXT(ROW()-5,"00000"))</f>
        <v/>
      </c>
      <c r="O2922" s="86">
        <f>IF(P2922="","",D2922&amp;"|"&amp;P2922)</f>
        <v/>
      </c>
      <c r="P2922" s="86">
        <f>IF(OR(D2922="",F2922=""),"",COUNTIFS($D$6:D2922,D2922,$F$6:F2922,"&lt;&gt;"))</f>
        <v/>
      </c>
    </row>
    <row r="2923" ht="20" customHeight="1">
      <c r="B2923" s="93" t="n"/>
      <c r="C2923" s="94">
        <f>IF(B2923="","",WEEKNUM(B2923,21))</f>
        <v/>
      </c>
      <c r="D2923" s="95" t="n"/>
      <c r="E2923" s="86">
        <f>IF(D2923="","",IFERROR(INDEX(Eng_Item,MATCH(D2923,Eng_Label,0)),"not in list"))</f>
        <v/>
      </c>
      <c r="F2923" s="96" t="n"/>
      <c r="G2923" s="87">
        <f>IF(OR(P2923="",N(P2923)&lt;=1),"",INDEX($F$6:$F$3005,MATCH(D2923&amp;"|"&amp;(P2923-1),$O$6:$O$3005,0)))</f>
        <v/>
      </c>
      <c r="H2923" s="87">
        <f>IF(G2923="","",MAX(0,G2923-F2923))</f>
        <v/>
      </c>
      <c r="I2923" s="95" t="n"/>
      <c r="J2923" s="87">
        <f>IF(D2923="","",IFERROR(INDEX(Eng_PAR,MATCH(D2923,Eng_Label,0)),""))</f>
        <v/>
      </c>
      <c r="K2923" s="97">
        <f>IF(OR(F2923="",J2923=""),"",F2923-J2923)</f>
        <v/>
      </c>
      <c r="L2923" s="86">
        <f>IF(OR(F2923="",J2923="",N(J2923)=0),"",IF(F2923/J2923&lt;=cfg_Crit,"CRITICAL",IF(F2923/J2923&lt;=cfg_Low,"LOW","OK")))</f>
        <v/>
      </c>
      <c r="M2923" s="98">
        <f>IF(B2923="","",DATE(YEAR(B2923),MONTH(B2923),1))</f>
        <v/>
      </c>
      <c r="N2923" s="86">
        <f>IF(OR(B2923="",D2923=""),"","CNT-"&amp;TEXT(ROW()-5,"00000"))</f>
        <v/>
      </c>
      <c r="O2923" s="86">
        <f>IF(P2923="","",D2923&amp;"|"&amp;P2923)</f>
        <v/>
      </c>
      <c r="P2923" s="86">
        <f>IF(OR(D2923="",F2923=""),"",COUNTIFS($D$6:D2923,D2923,$F$6:F2923,"&lt;&gt;"))</f>
        <v/>
      </c>
    </row>
    <row r="2924" ht="20" customHeight="1">
      <c r="B2924" s="93" t="n"/>
      <c r="C2924" s="94">
        <f>IF(B2924="","",WEEKNUM(B2924,21))</f>
        <v/>
      </c>
      <c r="D2924" s="95" t="n"/>
      <c r="E2924" s="86">
        <f>IF(D2924="","",IFERROR(INDEX(Eng_Item,MATCH(D2924,Eng_Label,0)),"not in list"))</f>
        <v/>
      </c>
      <c r="F2924" s="96" t="n"/>
      <c r="G2924" s="87">
        <f>IF(OR(P2924="",N(P2924)&lt;=1),"",INDEX($F$6:$F$3005,MATCH(D2924&amp;"|"&amp;(P2924-1),$O$6:$O$3005,0)))</f>
        <v/>
      </c>
      <c r="H2924" s="87">
        <f>IF(G2924="","",MAX(0,G2924-F2924))</f>
        <v/>
      </c>
      <c r="I2924" s="95" t="n"/>
      <c r="J2924" s="87">
        <f>IF(D2924="","",IFERROR(INDEX(Eng_PAR,MATCH(D2924,Eng_Label,0)),""))</f>
        <v/>
      </c>
      <c r="K2924" s="97">
        <f>IF(OR(F2924="",J2924=""),"",F2924-J2924)</f>
        <v/>
      </c>
      <c r="L2924" s="86">
        <f>IF(OR(F2924="",J2924="",N(J2924)=0),"",IF(F2924/J2924&lt;=cfg_Crit,"CRITICAL",IF(F2924/J2924&lt;=cfg_Low,"LOW","OK")))</f>
        <v/>
      </c>
      <c r="M2924" s="98">
        <f>IF(B2924="","",DATE(YEAR(B2924),MONTH(B2924),1))</f>
        <v/>
      </c>
      <c r="N2924" s="86">
        <f>IF(OR(B2924="",D2924=""),"","CNT-"&amp;TEXT(ROW()-5,"00000"))</f>
        <v/>
      </c>
      <c r="O2924" s="86">
        <f>IF(P2924="","",D2924&amp;"|"&amp;P2924)</f>
        <v/>
      </c>
      <c r="P2924" s="86">
        <f>IF(OR(D2924="",F2924=""),"",COUNTIFS($D$6:D2924,D2924,$F$6:F2924,"&lt;&gt;"))</f>
        <v/>
      </c>
    </row>
    <row r="2925" ht="20" customHeight="1">
      <c r="B2925" s="93" t="n"/>
      <c r="C2925" s="94">
        <f>IF(B2925="","",WEEKNUM(B2925,21))</f>
        <v/>
      </c>
      <c r="D2925" s="95" t="n"/>
      <c r="E2925" s="86">
        <f>IF(D2925="","",IFERROR(INDEX(Eng_Item,MATCH(D2925,Eng_Label,0)),"not in list"))</f>
        <v/>
      </c>
      <c r="F2925" s="96" t="n"/>
      <c r="G2925" s="87">
        <f>IF(OR(P2925="",N(P2925)&lt;=1),"",INDEX($F$6:$F$3005,MATCH(D2925&amp;"|"&amp;(P2925-1),$O$6:$O$3005,0)))</f>
        <v/>
      </c>
      <c r="H2925" s="87">
        <f>IF(G2925="","",MAX(0,G2925-F2925))</f>
        <v/>
      </c>
      <c r="I2925" s="95" t="n"/>
      <c r="J2925" s="87">
        <f>IF(D2925="","",IFERROR(INDEX(Eng_PAR,MATCH(D2925,Eng_Label,0)),""))</f>
        <v/>
      </c>
      <c r="K2925" s="97">
        <f>IF(OR(F2925="",J2925=""),"",F2925-J2925)</f>
        <v/>
      </c>
      <c r="L2925" s="86">
        <f>IF(OR(F2925="",J2925="",N(J2925)=0),"",IF(F2925/J2925&lt;=cfg_Crit,"CRITICAL",IF(F2925/J2925&lt;=cfg_Low,"LOW","OK")))</f>
        <v/>
      </c>
      <c r="M2925" s="98">
        <f>IF(B2925="","",DATE(YEAR(B2925),MONTH(B2925),1))</f>
        <v/>
      </c>
      <c r="N2925" s="86">
        <f>IF(OR(B2925="",D2925=""),"","CNT-"&amp;TEXT(ROW()-5,"00000"))</f>
        <v/>
      </c>
      <c r="O2925" s="86">
        <f>IF(P2925="","",D2925&amp;"|"&amp;P2925)</f>
        <v/>
      </c>
      <c r="P2925" s="86">
        <f>IF(OR(D2925="",F2925=""),"",COUNTIFS($D$6:D2925,D2925,$F$6:F2925,"&lt;&gt;"))</f>
        <v/>
      </c>
    </row>
    <row r="2926" ht="20" customHeight="1">
      <c r="B2926" s="93" t="n"/>
      <c r="C2926" s="94">
        <f>IF(B2926="","",WEEKNUM(B2926,21))</f>
        <v/>
      </c>
      <c r="D2926" s="95" t="n"/>
      <c r="E2926" s="86">
        <f>IF(D2926="","",IFERROR(INDEX(Eng_Item,MATCH(D2926,Eng_Label,0)),"not in list"))</f>
        <v/>
      </c>
      <c r="F2926" s="96" t="n"/>
      <c r="G2926" s="87">
        <f>IF(OR(P2926="",N(P2926)&lt;=1),"",INDEX($F$6:$F$3005,MATCH(D2926&amp;"|"&amp;(P2926-1),$O$6:$O$3005,0)))</f>
        <v/>
      </c>
      <c r="H2926" s="87">
        <f>IF(G2926="","",MAX(0,G2926-F2926))</f>
        <v/>
      </c>
      <c r="I2926" s="95" t="n"/>
      <c r="J2926" s="87">
        <f>IF(D2926="","",IFERROR(INDEX(Eng_PAR,MATCH(D2926,Eng_Label,0)),""))</f>
        <v/>
      </c>
      <c r="K2926" s="97">
        <f>IF(OR(F2926="",J2926=""),"",F2926-J2926)</f>
        <v/>
      </c>
      <c r="L2926" s="86">
        <f>IF(OR(F2926="",J2926="",N(J2926)=0),"",IF(F2926/J2926&lt;=cfg_Crit,"CRITICAL",IF(F2926/J2926&lt;=cfg_Low,"LOW","OK")))</f>
        <v/>
      </c>
      <c r="M2926" s="98">
        <f>IF(B2926="","",DATE(YEAR(B2926),MONTH(B2926),1))</f>
        <v/>
      </c>
      <c r="N2926" s="86">
        <f>IF(OR(B2926="",D2926=""),"","CNT-"&amp;TEXT(ROW()-5,"00000"))</f>
        <v/>
      </c>
      <c r="O2926" s="86">
        <f>IF(P2926="","",D2926&amp;"|"&amp;P2926)</f>
        <v/>
      </c>
      <c r="P2926" s="86">
        <f>IF(OR(D2926="",F2926=""),"",COUNTIFS($D$6:D2926,D2926,$F$6:F2926,"&lt;&gt;"))</f>
        <v/>
      </c>
    </row>
    <row r="2927" ht="20" customHeight="1">
      <c r="B2927" s="93" t="n"/>
      <c r="C2927" s="94">
        <f>IF(B2927="","",WEEKNUM(B2927,21))</f>
        <v/>
      </c>
      <c r="D2927" s="95" t="n"/>
      <c r="E2927" s="86">
        <f>IF(D2927="","",IFERROR(INDEX(Eng_Item,MATCH(D2927,Eng_Label,0)),"not in list"))</f>
        <v/>
      </c>
      <c r="F2927" s="96" t="n"/>
      <c r="G2927" s="87">
        <f>IF(OR(P2927="",N(P2927)&lt;=1),"",INDEX($F$6:$F$3005,MATCH(D2927&amp;"|"&amp;(P2927-1),$O$6:$O$3005,0)))</f>
        <v/>
      </c>
      <c r="H2927" s="87">
        <f>IF(G2927="","",MAX(0,G2927-F2927))</f>
        <v/>
      </c>
      <c r="I2927" s="95" t="n"/>
      <c r="J2927" s="87">
        <f>IF(D2927="","",IFERROR(INDEX(Eng_PAR,MATCH(D2927,Eng_Label,0)),""))</f>
        <v/>
      </c>
      <c r="K2927" s="97">
        <f>IF(OR(F2927="",J2927=""),"",F2927-J2927)</f>
        <v/>
      </c>
      <c r="L2927" s="86">
        <f>IF(OR(F2927="",J2927="",N(J2927)=0),"",IF(F2927/J2927&lt;=cfg_Crit,"CRITICAL",IF(F2927/J2927&lt;=cfg_Low,"LOW","OK")))</f>
        <v/>
      </c>
      <c r="M2927" s="98">
        <f>IF(B2927="","",DATE(YEAR(B2927),MONTH(B2927),1))</f>
        <v/>
      </c>
      <c r="N2927" s="86">
        <f>IF(OR(B2927="",D2927=""),"","CNT-"&amp;TEXT(ROW()-5,"00000"))</f>
        <v/>
      </c>
      <c r="O2927" s="86">
        <f>IF(P2927="","",D2927&amp;"|"&amp;P2927)</f>
        <v/>
      </c>
      <c r="P2927" s="86">
        <f>IF(OR(D2927="",F2927=""),"",COUNTIFS($D$6:D2927,D2927,$F$6:F2927,"&lt;&gt;"))</f>
        <v/>
      </c>
    </row>
    <row r="2928" ht="20" customHeight="1">
      <c r="B2928" s="93" t="n"/>
      <c r="C2928" s="94">
        <f>IF(B2928="","",WEEKNUM(B2928,21))</f>
        <v/>
      </c>
      <c r="D2928" s="95" t="n"/>
      <c r="E2928" s="86">
        <f>IF(D2928="","",IFERROR(INDEX(Eng_Item,MATCH(D2928,Eng_Label,0)),"not in list"))</f>
        <v/>
      </c>
      <c r="F2928" s="96" t="n"/>
      <c r="G2928" s="87">
        <f>IF(OR(P2928="",N(P2928)&lt;=1),"",INDEX($F$6:$F$3005,MATCH(D2928&amp;"|"&amp;(P2928-1),$O$6:$O$3005,0)))</f>
        <v/>
      </c>
      <c r="H2928" s="87">
        <f>IF(G2928="","",MAX(0,G2928-F2928))</f>
        <v/>
      </c>
      <c r="I2928" s="95" t="n"/>
      <c r="J2928" s="87">
        <f>IF(D2928="","",IFERROR(INDEX(Eng_PAR,MATCH(D2928,Eng_Label,0)),""))</f>
        <v/>
      </c>
      <c r="K2928" s="97">
        <f>IF(OR(F2928="",J2928=""),"",F2928-J2928)</f>
        <v/>
      </c>
      <c r="L2928" s="86">
        <f>IF(OR(F2928="",J2928="",N(J2928)=0),"",IF(F2928/J2928&lt;=cfg_Crit,"CRITICAL",IF(F2928/J2928&lt;=cfg_Low,"LOW","OK")))</f>
        <v/>
      </c>
      <c r="M2928" s="98">
        <f>IF(B2928="","",DATE(YEAR(B2928),MONTH(B2928),1))</f>
        <v/>
      </c>
      <c r="N2928" s="86">
        <f>IF(OR(B2928="",D2928=""),"","CNT-"&amp;TEXT(ROW()-5,"00000"))</f>
        <v/>
      </c>
      <c r="O2928" s="86">
        <f>IF(P2928="","",D2928&amp;"|"&amp;P2928)</f>
        <v/>
      </c>
      <c r="P2928" s="86">
        <f>IF(OR(D2928="",F2928=""),"",COUNTIFS($D$6:D2928,D2928,$F$6:F2928,"&lt;&gt;"))</f>
        <v/>
      </c>
    </row>
    <row r="2929" ht="20" customHeight="1">
      <c r="B2929" s="93" t="n"/>
      <c r="C2929" s="94">
        <f>IF(B2929="","",WEEKNUM(B2929,21))</f>
        <v/>
      </c>
      <c r="D2929" s="95" t="n"/>
      <c r="E2929" s="86">
        <f>IF(D2929="","",IFERROR(INDEX(Eng_Item,MATCH(D2929,Eng_Label,0)),"not in list"))</f>
        <v/>
      </c>
      <c r="F2929" s="96" t="n"/>
      <c r="G2929" s="87">
        <f>IF(OR(P2929="",N(P2929)&lt;=1),"",INDEX($F$6:$F$3005,MATCH(D2929&amp;"|"&amp;(P2929-1),$O$6:$O$3005,0)))</f>
        <v/>
      </c>
      <c r="H2929" s="87">
        <f>IF(G2929="","",MAX(0,G2929-F2929))</f>
        <v/>
      </c>
      <c r="I2929" s="95" t="n"/>
      <c r="J2929" s="87">
        <f>IF(D2929="","",IFERROR(INDEX(Eng_PAR,MATCH(D2929,Eng_Label,0)),""))</f>
        <v/>
      </c>
      <c r="K2929" s="97">
        <f>IF(OR(F2929="",J2929=""),"",F2929-J2929)</f>
        <v/>
      </c>
      <c r="L2929" s="86">
        <f>IF(OR(F2929="",J2929="",N(J2929)=0),"",IF(F2929/J2929&lt;=cfg_Crit,"CRITICAL",IF(F2929/J2929&lt;=cfg_Low,"LOW","OK")))</f>
        <v/>
      </c>
      <c r="M2929" s="98">
        <f>IF(B2929="","",DATE(YEAR(B2929),MONTH(B2929),1))</f>
        <v/>
      </c>
      <c r="N2929" s="86">
        <f>IF(OR(B2929="",D2929=""),"","CNT-"&amp;TEXT(ROW()-5,"00000"))</f>
        <v/>
      </c>
      <c r="O2929" s="86">
        <f>IF(P2929="","",D2929&amp;"|"&amp;P2929)</f>
        <v/>
      </c>
      <c r="P2929" s="86">
        <f>IF(OR(D2929="",F2929=""),"",COUNTIFS($D$6:D2929,D2929,$F$6:F2929,"&lt;&gt;"))</f>
        <v/>
      </c>
    </row>
    <row r="2930" ht="20" customHeight="1">
      <c r="B2930" s="93" t="n"/>
      <c r="C2930" s="94">
        <f>IF(B2930="","",WEEKNUM(B2930,21))</f>
        <v/>
      </c>
      <c r="D2930" s="95" t="n"/>
      <c r="E2930" s="86">
        <f>IF(D2930="","",IFERROR(INDEX(Eng_Item,MATCH(D2930,Eng_Label,0)),"not in list"))</f>
        <v/>
      </c>
      <c r="F2930" s="96" t="n"/>
      <c r="G2930" s="87">
        <f>IF(OR(P2930="",N(P2930)&lt;=1),"",INDEX($F$6:$F$3005,MATCH(D2930&amp;"|"&amp;(P2930-1),$O$6:$O$3005,0)))</f>
        <v/>
      </c>
      <c r="H2930" s="87">
        <f>IF(G2930="","",MAX(0,G2930-F2930))</f>
        <v/>
      </c>
      <c r="I2930" s="95" t="n"/>
      <c r="J2930" s="87">
        <f>IF(D2930="","",IFERROR(INDEX(Eng_PAR,MATCH(D2930,Eng_Label,0)),""))</f>
        <v/>
      </c>
      <c r="K2930" s="97">
        <f>IF(OR(F2930="",J2930=""),"",F2930-J2930)</f>
        <v/>
      </c>
      <c r="L2930" s="86">
        <f>IF(OR(F2930="",J2930="",N(J2930)=0),"",IF(F2930/J2930&lt;=cfg_Crit,"CRITICAL",IF(F2930/J2930&lt;=cfg_Low,"LOW","OK")))</f>
        <v/>
      </c>
      <c r="M2930" s="98">
        <f>IF(B2930="","",DATE(YEAR(B2930),MONTH(B2930),1))</f>
        <v/>
      </c>
      <c r="N2930" s="86">
        <f>IF(OR(B2930="",D2930=""),"","CNT-"&amp;TEXT(ROW()-5,"00000"))</f>
        <v/>
      </c>
      <c r="O2930" s="86">
        <f>IF(P2930="","",D2930&amp;"|"&amp;P2930)</f>
        <v/>
      </c>
      <c r="P2930" s="86">
        <f>IF(OR(D2930="",F2930=""),"",COUNTIFS($D$6:D2930,D2930,$F$6:F2930,"&lt;&gt;"))</f>
        <v/>
      </c>
    </row>
    <row r="2931" ht="20" customHeight="1">
      <c r="B2931" s="93" t="n"/>
      <c r="C2931" s="94">
        <f>IF(B2931="","",WEEKNUM(B2931,21))</f>
        <v/>
      </c>
      <c r="D2931" s="95" t="n"/>
      <c r="E2931" s="86">
        <f>IF(D2931="","",IFERROR(INDEX(Eng_Item,MATCH(D2931,Eng_Label,0)),"not in list"))</f>
        <v/>
      </c>
      <c r="F2931" s="96" t="n"/>
      <c r="G2931" s="87">
        <f>IF(OR(P2931="",N(P2931)&lt;=1),"",INDEX($F$6:$F$3005,MATCH(D2931&amp;"|"&amp;(P2931-1),$O$6:$O$3005,0)))</f>
        <v/>
      </c>
      <c r="H2931" s="87">
        <f>IF(G2931="","",MAX(0,G2931-F2931))</f>
        <v/>
      </c>
      <c r="I2931" s="95" t="n"/>
      <c r="J2931" s="87">
        <f>IF(D2931="","",IFERROR(INDEX(Eng_PAR,MATCH(D2931,Eng_Label,0)),""))</f>
        <v/>
      </c>
      <c r="K2931" s="97">
        <f>IF(OR(F2931="",J2931=""),"",F2931-J2931)</f>
        <v/>
      </c>
      <c r="L2931" s="86">
        <f>IF(OR(F2931="",J2931="",N(J2931)=0),"",IF(F2931/J2931&lt;=cfg_Crit,"CRITICAL",IF(F2931/J2931&lt;=cfg_Low,"LOW","OK")))</f>
        <v/>
      </c>
      <c r="M2931" s="98">
        <f>IF(B2931="","",DATE(YEAR(B2931),MONTH(B2931),1))</f>
        <v/>
      </c>
      <c r="N2931" s="86">
        <f>IF(OR(B2931="",D2931=""),"","CNT-"&amp;TEXT(ROW()-5,"00000"))</f>
        <v/>
      </c>
      <c r="O2931" s="86">
        <f>IF(P2931="","",D2931&amp;"|"&amp;P2931)</f>
        <v/>
      </c>
      <c r="P2931" s="86">
        <f>IF(OR(D2931="",F2931=""),"",COUNTIFS($D$6:D2931,D2931,$F$6:F2931,"&lt;&gt;"))</f>
        <v/>
      </c>
    </row>
    <row r="2932" ht="20" customHeight="1">
      <c r="B2932" s="93" t="n"/>
      <c r="C2932" s="94">
        <f>IF(B2932="","",WEEKNUM(B2932,21))</f>
        <v/>
      </c>
      <c r="D2932" s="95" t="n"/>
      <c r="E2932" s="86">
        <f>IF(D2932="","",IFERROR(INDEX(Eng_Item,MATCH(D2932,Eng_Label,0)),"not in list"))</f>
        <v/>
      </c>
      <c r="F2932" s="96" t="n"/>
      <c r="G2932" s="87">
        <f>IF(OR(P2932="",N(P2932)&lt;=1),"",INDEX($F$6:$F$3005,MATCH(D2932&amp;"|"&amp;(P2932-1),$O$6:$O$3005,0)))</f>
        <v/>
      </c>
      <c r="H2932" s="87">
        <f>IF(G2932="","",MAX(0,G2932-F2932))</f>
        <v/>
      </c>
      <c r="I2932" s="95" t="n"/>
      <c r="J2932" s="87">
        <f>IF(D2932="","",IFERROR(INDEX(Eng_PAR,MATCH(D2932,Eng_Label,0)),""))</f>
        <v/>
      </c>
      <c r="K2932" s="97">
        <f>IF(OR(F2932="",J2932=""),"",F2932-J2932)</f>
        <v/>
      </c>
      <c r="L2932" s="86">
        <f>IF(OR(F2932="",J2932="",N(J2932)=0),"",IF(F2932/J2932&lt;=cfg_Crit,"CRITICAL",IF(F2932/J2932&lt;=cfg_Low,"LOW","OK")))</f>
        <v/>
      </c>
      <c r="M2932" s="98">
        <f>IF(B2932="","",DATE(YEAR(B2932),MONTH(B2932),1))</f>
        <v/>
      </c>
      <c r="N2932" s="86">
        <f>IF(OR(B2932="",D2932=""),"","CNT-"&amp;TEXT(ROW()-5,"00000"))</f>
        <v/>
      </c>
      <c r="O2932" s="86">
        <f>IF(P2932="","",D2932&amp;"|"&amp;P2932)</f>
        <v/>
      </c>
      <c r="P2932" s="86">
        <f>IF(OR(D2932="",F2932=""),"",COUNTIFS($D$6:D2932,D2932,$F$6:F2932,"&lt;&gt;"))</f>
        <v/>
      </c>
    </row>
    <row r="2933" ht="20" customHeight="1">
      <c r="B2933" s="93" t="n"/>
      <c r="C2933" s="94">
        <f>IF(B2933="","",WEEKNUM(B2933,21))</f>
        <v/>
      </c>
      <c r="D2933" s="95" t="n"/>
      <c r="E2933" s="86">
        <f>IF(D2933="","",IFERROR(INDEX(Eng_Item,MATCH(D2933,Eng_Label,0)),"not in list"))</f>
        <v/>
      </c>
      <c r="F2933" s="96" t="n"/>
      <c r="G2933" s="87">
        <f>IF(OR(P2933="",N(P2933)&lt;=1),"",INDEX($F$6:$F$3005,MATCH(D2933&amp;"|"&amp;(P2933-1),$O$6:$O$3005,0)))</f>
        <v/>
      </c>
      <c r="H2933" s="87">
        <f>IF(G2933="","",MAX(0,G2933-F2933))</f>
        <v/>
      </c>
      <c r="I2933" s="95" t="n"/>
      <c r="J2933" s="87">
        <f>IF(D2933="","",IFERROR(INDEX(Eng_PAR,MATCH(D2933,Eng_Label,0)),""))</f>
        <v/>
      </c>
      <c r="K2933" s="97">
        <f>IF(OR(F2933="",J2933=""),"",F2933-J2933)</f>
        <v/>
      </c>
      <c r="L2933" s="86">
        <f>IF(OR(F2933="",J2933="",N(J2933)=0),"",IF(F2933/J2933&lt;=cfg_Crit,"CRITICAL",IF(F2933/J2933&lt;=cfg_Low,"LOW","OK")))</f>
        <v/>
      </c>
      <c r="M2933" s="98">
        <f>IF(B2933="","",DATE(YEAR(B2933),MONTH(B2933),1))</f>
        <v/>
      </c>
      <c r="N2933" s="86">
        <f>IF(OR(B2933="",D2933=""),"","CNT-"&amp;TEXT(ROW()-5,"00000"))</f>
        <v/>
      </c>
      <c r="O2933" s="86">
        <f>IF(P2933="","",D2933&amp;"|"&amp;P2933)</f>
        <v/>
      </c>
      <c r="P2933" s="86">
        <f>IF(OR(D2933="",F2933=""),"",COUNTIFS($D$6:D2933,D2933,$F$6:F2933,"&lt;&gt;"))</f>
        <v/>
      </c>
    </row>
    <row r="2934" ht="20" customHeight="1">
      <c r="B2934" s="93" t="n"/>
      <c r="C2934" s="94">
        <f>IF(B2934="","",WEEKNUM(B2934,21))</f>
        <v/>
      </c>
      <c r="D2934" s="95" t="n"/>
      <c r="E2934" s="86">
        <f>IF(D2934="","",IFERROR(INDEX(Eng_Item,MATCH(D2934,Eng_Label,0)),"not in list"))</f>
        <v/>
      </c>
      <c r="F2934" s="96" t="n"/>
      <c r="G2934" s="87">
        <f>IF(OR(P2934="",N(P2934)&lt;=1),"",INDEX($F$6:$F$3005,MATCH(D2934&amp;"|"&amp;(P2934-1),$O$6:$O$3005,0)))</f>
        <v/>
      </c>
      <c r="H2934" s="87">
        <f>IF(G2934="","",MAX(0,G2934-F2934))</f>
        <v/>
      </c>
      <c r="I2934" s="95" t="n"/>
      <c r="J2934" s="87">
        <f>IF(D2934="","",IFERROR(INDEX(Eng_PAR,MATCH(D2934,Eng_Label,0)),""))</f>
        <v/>
      </c>
      <c r="K2934" s="97">
        <f>IF(OR(F2934="",J2934=""),"",F2934-J2934)</f>
        <v/>
      </c>
      <c r="L2934" s="86">
        <f>IF(OR(F2934="",J2934="",N(J2934)=0),"",IF(F2934/J2934&lt;=cfg_Crit,"CRITICAL",IF(F2934/J2934&lt;=cfg_Low,"LOW","OK")))</f>
        <v/>
      </c>
      <c r="M2934" s="98">
        <f>IF(B2934="","",DATE(YEAR(B2934),MONTH(B2934),1))</f>
        <v/>
      </c>
      <c r="N2934" s="86">
        <f>IF(OR(B2934="",D2934=""),"","CNT-"&amp;TEXT(ROW()-5,"00000"))</f>
        <v/>
      </c>
      <c r="O2934" s="86">
        <f>IF(P2934="","",D2934&amp;"|"&amp;P2934)</f>
        <v/>
      </c>
      <c r="P2934" s="86">
        <f>IF(OR(D2934="",F2934=""),"",COUNTIFS($D$6:D2934,D2934,$F$6:F2934,"&lt;&gt;"))</f>
        <v/>
      </c>
    </row>
    <row r="2935" ht="20" customHeight="1">
      <c r="B2935" s="93" t="n"/>
      <c r="C2935" s="94">
        <f>IF(B2935="","",WEEKNUM(B2935,21))</f>
        <v/>
      </c>
      <c r="D2935" s="95" t="n"/>
      <c r="E2935" s="86">
        <f>IF(D2935="","",IFERROR(INDEX(Eng_Item,MATCH(D2935,Eng_Label,0)),"not in list"))</f>
        <v/>
      </c>
      <c r="F2935" s="96" t="n"/>
      <c r="G2935" s="87">
        <f>IF(OR(P2935="",N(P2935)&lt;=1),"",INDEX($F$6:$F$3005,MATCH(D2935&amp;"|"&amp;(P2935-1),$O$6:$O$3005,0)))</f>
        <v/>
      </c>
      <c r="H2935" s="87">
        <f>IF(G2935="","",MAX(0,G2935-F2935))</f>
        <v/>
      </c>
      <c r="I2935" s="95" t="n"/>
      <c r="J2935" s="87">
        <f>IF(D2935="","",IFERROR(INDEX(Eng_PAR,MATCH(D2935,Eng_Label,0)),""))</f>
        <v/>
      </c>
      <c r="K2935" s="97">
        <f>IF(OR(F2935="",J2935=""),"",F2935-J2935)</f>
        <v/>
      </c>
      <c r="L2935" s="86">
        <f>IF(OR(F2935="",J2935="",N(J2935)=0),"",IF(F2935/J2935&lt;=cfg_Crit,"CRITICAL",IF(F2935/J2935&lt;=cfg_Low,"LOW","OK")))</f>
        <v/>
      </c>
      <c r="M2935" s="98">
        <f>IF(B2935="","",DATE(YEAR(B2935),MONTH(B2935),1))</f>
        <v/>
      </c>
      <c r="N2935" s="86">
        <f>IF(OR(B2935="",D2935=""),"","CNT-"&amp;TEXT(ROW()-5,"00000"))</f>
        <v/>
      </c>
      <c r="O2935" s="86">
        <f>IF(P2935="","",D2935&amp;"|"&amp;P2935)</f>
        <v/>
      </c>
      <c r="P2935" s="86">
        <f>IF(OR(D2935="",F2935=""),"",COUNTIFS($D$6:D2935,D2935,$F$6:F2935,"&lt;&gt;"))</f>
        <v/>
      </c>
    </row>
    <row r="2936" ht="20" customHeight="1">
      <c r="B2936" s="93" t="n"/>
      <c r="C2936" s="94">
        <f>IF(B2936="","",WEEKNUM(B2936,21))</f>
        <v/>
      </c>
      <c r="D2936" s="95" t="n"/>
      <c r="E2936" s="86">
        <f>IF(D2936="","",IFERROR(INDEX(Eng_Item,MATCH(D2936,Eng_Label,0)),"not in list"))</f>
        <v/>
      </c>
      <c r="F2936" s="96" t="n"/>
      <c r="G2936" s="87">
        <f>IF(OR(P2936="",N(P2936)&lt;=1),"",INDEX($F$6:$F$3005,MATCH(D2936&amp;"|"&amp;(P2936-1),$O$6:$O$3005,0)))</f>
        <v/>
      </c>
      <c r="H2936" s="87">
        <f>IF(G2936="","",MAX(0,G2936-F2936))</f>
        <v/>
      </c>
      <c r="I2936" s="95" t="n"/>
      <c r="J2936" s="87">
        <f>IF(D2936="","",IFERROR(INDEX(Eng_PAR,MATCH(D2936,Eng_Label,0)),""))</f>
        <v/>
      </c>
      <c r="K2936" s="97">
        <f>IF(OR(F2936="",J2936=""),"",F2936-J2936)</f>
        <v/>
      </c>
      <c r="L2936" s="86">
        <f>IF(OR(F2936="",J2936="",N(J2936)=0),"",IF(F2936/J2936&lt;=cfg_Crit,"CRITICAL",IF(F2936/J2936&lt;=cfg_Low,"LOW","OK")))</f>
        <v/>
      </c>
      <c r="M2936" s="98">
        <f>IF(B2936="","",DATE(YEAR(B2936),MONTH(B2936),1))</f>
        <v/>
      </c>
      <c r="N2936" s="86">
        <f>IF(OR(B2936="",D2936=""),"","CNT-"&amp;TEXT(ROW()-5,"00000"))</f>
        <v/>
      </c>
      <c r="O2936" s="86">
        <f>IF(P2936="","",D2936&amp;"|"&amp;P2936)</f>
        <v/>
      </c>
      <c r="P2936" s="86">
        <f>IF(OR(D2936="",F2936=""),"",COUNTIFS($D$6:D2936,D2936,$F$6:F2936,"&lt;&gt;"))</f>
        <v/>
      </c>
    </row>
    <row r="2937" ht="20" customHeight="1">
      <c r="B2937" s="93" t="n"/>
      <c r="C2937" s="94">
        <f>IF(B2937="","",WEEKNUM(B2937,21))</f>
        <v/>
      </c>
      <c r="D2937" s="95" t="n"/>
      <c r="E2937" s="86">
        <f>IF(D2937="","",IFERROR(INDEX(Eng_Item,MATCH(D2937,Eng_Label,0)),"not in list"))</f>
        <v/>
      </c>
      <c r="F2937" s="96" t="n"/>
      <c r="G2937" s="87">
        <f>IF(OR(P2937="",N(P2937)&lt;=1),"",INDEX($F$6:$F$3005,MATCH(D2937&amp;"|"&amp;(P2937-1),$O$6:$O$3005,0)))</f>
        <v/>
      </c>
      <c r="H2937" s="87">
        <f>IF(G2937="","",MAX(0,G2937-F2937))</f>
        <v/>
      </c>
      <c r="I2937" s="95" t="n"/>
      <c r="J2937" s="87">
        <f>IF(D2937="","",IFERROR(INDEX(Eng_PAR,MATCH(D2937,Eng_Label,0)),""))</f>
        <v/>
      </c>
      <c r="K2937" s="97">
        <f>IF(OR(F2937="",J2937=""),"",F2937-J2937)</f>
        <v/>
      </c>
      <c r="L2937" s="86">
        <f>IF(OR(F2937="",J2937="",N(J2937)=0),"",IF(F2937/J2937&lt;=cfg_Crit,"CRITICAL",IF(F2937/J2937&lt;=cfg_Low,"LOW","OK")))</f>
        <v/>
      </c>
      <c r="M2937" s="98">
        <f>IF(B2937="","",DATE(YEAR(B2937),MONTH(B2937),1))</f>
        <v/>
      </c>
      <c r="N2937" s="86">
        <f>IF(OR(B2937="",D2937=""),"","CNT-"&amp;TEXT(ROW()-5,"00000"))</f>
        <v/>
      </c>
      <c r="O2937" s="86">
        <f>IF(P2937="","",D2937&amp;"|"&amp;P2937)</f>
        <v/>
      </c>
      <c r="P2937" s="86">
        <f>IF(OR(D2937="",F2937=""),"",COUNTIFS($D$6:D2937,D2937,$F$6:F2937,"&lt;&gt;"))</f>
        <v/>
      </c>
    </row>
    <row r="2938" ht="20" customHeight="1">
      <c r="B2938" s="93" t="n"/>
      <c r="C2938" s="94">
        <f>IF(B2938="","",WEEKNUM(B2938,21))</f>
        <v/>
      </c>
      <c r="D2938" s="95" t="n"/>
      <c r="E2938" s="86">
        <f>IF(D2938="","",IFERROR(INDEX(Eng_Item,MATCH(D2938,Eng_Label,0)),"not in list"))</f>
        <v/>
      </c>
      <c r="F2938" s="96" t="n"/>
      <c r="G2938" s="87">
        <f>IF(OR(P2938="",N(P2938)&lt;=1),"",INDEX($F$6:$F$3005,MATCH(D2938&amp;"|"&amp;(P2938-1),$O$6:$O$3005,0)))</f>
        <v/>
      </c>
      <c r="H2938" s="87">
        <f>IF(G2938="","",MAX(0,G2938-F2938))</f>
        <v/>
      </c>
      <c r="I2938" s="95" t="n"/>
      <c r="J2938" s="87">
        <f>IF(D2938="","",IFERROR(INDEX(Eng_PAR,MATCH(D2938,Eng_Label,0)),""))</f>
        <v/>
      </c>
      <c r="K2938" s="97">
        <f>IF(OR(F2938="",J2938=""),"",F2938-J2938)</f>
        <v/>
      </c>
      <c r="L2938" s="86">
        <f>IF(OR(F2938="",J2938="",N(J2938)=0),"",IF(F2938/J2938&lt;=cfg_Crit,"CRITICAL",IF(F2938/J2938&lt;=cfg_Low,"LOW","OK")))</f>
        <v/>
      </c>
      <c r="M2938" s="98">
        <f>IF(B2938="","",DATE(YEAR(B2938),MONTH(B2938),1))</f>
        <v/>
      </c>
      <c r="N2938" s="86">
        <f>IF(OR(B2938="",D2938=""),"","CNT-"&amp;TEXT(ROW()-5,"00000"))</f>
        <v/>
      </c>
      <c r="O2938" s="86">
        <f>IF(P2938="","",D2938&amp;"|"&amp;P2938)</f>
        <v/>
      </c>
      <c r="P2938" s="86">
        <f>IF(OR(D2938="",F2938=""),"",COUNTIFS($D$6:D2938,D2938,$F$6:F2938,"&lt;&gt;"))</f>
        <v/>
      </c>
    </row>
    <row r="2939" ht="20" customHeight="1">
      <c r="B2939" s="93" t="n"/>
      <c r="C2939" s="94">
        <f>IF(B2939="","",WEEKNUM(B2939,21))</f>
        <v/>
      </c>
      <c r="D2939" s="95" t="n"/>
      <c r="E2939" s="86">
        <f>IF(D2939="","",IFERROR(INDEX(Eng_Item,MATCH(D2939,Eng_Label,0)),"not in list"))</f>
        <v/>
      </c>
      <c r="F2939" s="96" t="n"/>
      <c r="G2939" s="87">
        <f>IF(OR(P2939="",N(P2939)&lt;=1),"",INDEX($F$6:$F$3005,MATCH(D2939&amp;"|"&amp;(P2939-1),$O$6:$O$3005,0)))</f>
        <v/>
      </c>
      <c r="H2939" s="87">
        <f>IF(G2939="","",MAX(0,G2939-F2939))</f>
        <v/>
      </c>
      <c r="I2939" s="95" t="n"/>
      <c r="J2939" s="87">
        <f>IF(D2939="","",IFERROR(INDEX(Eng_PAR,MATCH(D2939,Eng_Label,0)),""))</f>
        <v/>
      </c>
      <c r="K2939" s="97">
        <f>IF(OR(F2939="",J2939=""),"",F2939-J2939)</f>
        <v/>
      </c>
      <c r="L2939" s="86">
        <f>IF(OR(F2939="",J2939="",N(J2939)=0),"",IF(F2939/J2939&lt;=cfg_Crit,"CRITICAL",IF(F2939/J2939&lt;=cfg_Low,"LOW","OK")))</f>
        <v/>
      </c>
      <c r="M2939" s="98">
        <f>IF(B2939="","",DATE(YEAR(B2939),MONTH(B2939),1))</f>
        <v/>
      </c>
      <c r="N2939" s="86">
        <f>IF(OR(B2939="",D2939=""),"","CNT-"&amp;TEXT(ROW()-5,"00000"))</f>
        <v/>
      </c>
      <c r="O2939" s="86">
        <f>IF(P2939="","",D2939&amp;"|"&amp;P2939)</f>
        <v/>
      </c>
      <c r="P2939" s="86">
        <f>IF(OR(D2939="",F2939=""),"",COUNTIFS($D$6:D2939,D2939,$F$6:F2939,"&lt;&gt;"))</f>
        <v/>
      </c>
    </row>
    <row r="2940" ht="20" customHeight="1">
      <c r="B2940" s="93" t="n"/>
      <c r="C2940" s="94">
        <f>IF(B2940="","",WEEKNUM(B2940,21))</f>
        <v/>
      </c>
      <c r="D2940" s="95" t="n"/>
      <c r="E2940" s="86">
        <f>IF(D2940="","",IFERROR(INDEX(Eng_Item,MATCH(D2940,Eng_Label,0)),"not in list"))</f>
        <v/>
      </c>
      <c r="F2940" s="96" t="n"/>
      <c r="G2940" s="87">
        <f>IF(OR(P2940="",N(P2940)&lt;=1),"",INDEX($F$6:$F$3005,MATCH(D2940&amp;"|"&amp;(P2940-1),$O$6:$O$3005,0)))</f>
        <v/>
      </c>
      <c r="H2940" s="87">
        <f>IF(G2940="","",MAX(0,G2940-F2940))</f>
        <v/>
      </c>
      <c r="I2940" s="95" t="n"/>
      <c r="J2940" s="87">
        <f>IF(D2940="","",IFERROR(INDEX(Eng_PAR,MATCH(D2940,Eng_Label,0)),""))</f>
        <v/>
      </c>
      <c r="K2940" s="97">
        <f>IF(OR(F2940="",J2940=""),"",F2940-J2940)</f>
        <v/>
      </c>
      <c r="L2940" s="86">
        <f>IF(OR(F2940="",J2940="",N(J2940)=0),"",IF(F2940/J2940&lt;=cfg_Crit,"CRITICAL",IF(F2940/J2940&lt;=cfg_Low,"LOW","OK")))</f>
        <v/>
      </c>
      <c r="M2940" s="98">
        <f>IF(B2940="","",DATE(YEAR(B2940),MONTH(B2940),1))</f>
        <v/>
      </c>
      <c r="N2940" s="86">
        <f>IF(OR(B2940="",D2940=""),"","CNT-"&amp;TEXT(ROW()-5,"00000"))</f>
        <v/>
      </c>
      <c r="O2940" s="86">
        <f>IF(P2940="","",D2940&amp;"|"&amp;P2940)</f>
        <v/>
      </c>
      <c r="P2940" s="86">
        <f>IF(OR(D2940="",F2940=""),"",COUNTIFS($D$6:D2940,D2940,$F$6:F2940,"&lt;&gt;"))</f>
        <v/>
      </c>
    </row>
    <row r="2941" ht="20" customHeight="1">
      <c r="B2941" s="93" t="n"/>
      <c r="C2941" s="94">
        <f>IF(B2941="","",WEEKNUM(B2941,21))</f>
        <v/>
      </c>
      <c r="D2941" s="95" t="n"/>
      <c r="E2941" s="86">
        <f>IF(D2941="","",IFERROR(INDEX(Eng_Item,MATCH(D2941,Eng_Label,0)),"not in list"))</f>
        <v/>
      </c>
      <c r="F2941" s="96" t="n"/>
      <c r="G2941" s="87">
        <f>IF(OR(P2941="",N(P2941)&lt;=1),"",INDEX($F$6:$F$3005,MATCH(D2941&amp;"|"&amp;(P2941-1),$O$6:$O$3005,0)))</f>
        <v/>
      </c>
      <c r="H2941" s="87">
        <f>IF(G2941="","",MAX(0,G2941-F2941))</f>
        <v/>
      </c>
      <c r="I2941" s="95" t="n"/>
      <c r="J2941" s="87">
        <f>IF(D2941="","",IFERROR(INDEX(Eng_PAR,MATCH(D2941,Eng_Label,0)),""))</f>
        <v/>
      </c>
      <c r="K2941" s="97">
        <f>IF(OR(F2941="",J2941=""),"",F2941-J2941)</f>
        <v/>
      </c>
      <c r="L2941" s="86">
        <f>IF(OR(F2941="",J2941="",N(J2941)=0),"",IF(F2941/J2941&lt;=cfg_Crit,"CRITICAL",IF(F2941/J2941&lt;=cfg_Low,"LOW","OK")))</f>
        <v/>
      </c>
      <c r="M2941" s="98">
        <f>IF(B2941="","",DATE(YEAR(B2941),MONTH(B2941),1))</f>
        <v/>
      </c>
      <c r="N2941" s="86">
        <f>IF(OR(B2941="",D2941=""),"","CNT-"&amp;TEXT(ROW()-5,"00000"))</f>
        <v/>
      </c>
      <c r="O2941" s="86">
        <f>IF(P2941="","",D2941&amp;"|"&amp;P2941)</f>
        <v/>
      </c>
      <c r="P2941" s="86">
        <f>IF(OR(D2941="",F2941=""),"",COUNTIFS($D$6:D2941,D2941,$F$6:F2941,"&lt;&gt;"))</f>
        <v/>
      </c>
    </row>
    <row r="2942" ht="20" customHeight="1">
      <c r="B2942" s="93" t="n"/>
      <c r="C2942" s="94">
        <f>IF(B2942="","",WEEKNUM(B2942,21))</f>
        <v/>
      </c>
      <c r="D2942" s="95" t="n"/>
      <c r="E2942" s="86">
        <f>IF(D2942="","",IFERROR(INDEX(Eng_Item,MATCH(D2942,Eng_Label,0)),"not in list"))</f>
        <v/>
      </c>
      <c r="F2942" s="96" t="n"/>
      <c r="G2942" s="87">
        <f>IF(OR(P2942="",N(P2942)&lt;=1),"",INDEX($F$6:$F$3005,MATCH(D2942&amp;"|"&amp;(P2942-1),$O$6:$O$3005,0)))</f>
        <v/>
      </c>
      <c r="H2942" s="87">
        <f>IF(G2942="","",MAX(0,G2942-F2942))</f>
        <v/>
      </c>
      <c r="I2942" s="95" t="n"/>
      <c r="J2942" s="87">
        <f>IF(D2942="","",IFERROR(INDEX(Eng_PAR,MATCH(D2942,Eng_Label,0)),""))</f>
        <v/>
      </c>
      <c r="K2942" s="97">
        <f>IF(OR(F2942="",J2942=""),"",F2942-J2942)</f>
        <v/>
      </c>
      <c r="L2942" s="86">
        <f>IF(OR(F2942="",J2942="",N(J2942)=0),"",IF(F2942/J2942&lt;=cfg_Crit,"CRITICAL",IF(F2942/J2942&lt;=cfg_Low,"LOW","OK")))</f>
        <v/>
      </c>
      <c r="M2942" s="98">
        <f>IF(B2942="","",DATE(YEAR(B2942),MONTH(B2942),1))</f>
        <v/>
      </c>
      <c r="N2942" s="86">
        <f>IF(OR(B2942="",D2942=""),"","CNT-"&amp;TEXT(ROW()-5,"00000"))</f>
        <v/>
      </c>
      <c r="O2942" s="86">
        <f>IF(P2942="","",D2942&amp;"|"&amp;P2942)</f>
        <v/>
      </c>
      <c r="P2942" s="86">
        <f>IF(OR(D2942="",F2942=""),"",COUNTIFS($D$6:D2942,D2942,$F$6:F2942,"&lt;&gt;"))</f>
        <v/>
      </c>
    </row>
    <row r="2943" ht="20" customHeight="1">
      <c r="B2943" s="93" t="n"/>
      <c r="C2943" s="94">
        <f>IF(B2943="","",WEEKNUM(B2943,21))</f>
        <v/>
      </c>
      <c r="D2943" s="95" t="n"/>
      <c r="E2943" s="86">
        <f>IF(D2943="","",IFERROR(INDEX(Eng_Item,MATCH(D2943,Eng_Label,0)),"not in list"))</f>
        <v/>
      </c>
      <c r="F2943" s="96" t="n"/>
      <c r="G2943" s="87">
        <f>IF(OR(P2943="",N(P2943)&lt;=1),"",INDEX($F$6:$F$3005,MATCH(D2943&amp;"|"&amp;(P2943-1),$O$6:$O$3005,0)))</f>
        <v/>
      </c>
      <c r="H2943" s="87">
        <f>IF(G2943="","",MAX(0,G2943-F2943))</f>
        <v/>
      </c>
      <c r="I2943" s="95" t="n"/>
      <c r="J2943" s="87">
        <f>IF(D2943="","",IFERROR(INDEX(Eng_PAR,MATCH(D2943,Eng_Label,0)),""))</f>
        <v/>
      </c>
      <c r="K2943" s="97">
        <f>IF(OR(F2943="",J2943=""),"",F2943-J2943)</f>
        <v/>
      </c>
      <c r="L2943" s="86">
        <f>IF(OR(F2943="",J2943="",N(J2943)=0),"",IF(F2943/J2943&lt;=cfg_Crit,"CRITICAL",IF(F2943/J2943&lt;=cfg_Low,"LOW","OK")))</f>
        <v/>
      </c>
      <c r="M2943" s="98">
        <f>IF(B2943="","",DATE(YEAR(B2943),MONTH(B2943),1))</f>
        <v/>
      </c>
      <c r="N2943" s="86">
        <f>IF(OR(B2943="",D2943=""),"","CNT-"&amp;TEXT(ROW()-5,"00000"))</f>
        <v/>
      </c>
      <c r="O2943" s="86">
        <f>IF(P2943="","",D2943&amp;"|"&amp;P2943)</f>
        <v/>
      </c>
      <c r="P2943" s="86">
        <f>IF(OR(D2943="",F2943=""),"",COUNTIFS($D$6:D2943,D2943,$F$6:F2943,"&lt;&gt;"))</f>
        <v/>
      </c>
    </row>
    <row r="2944" ht="20" customHeight="1">
      <c r="B2944" s="93" t="n"/>
      <c r="C2944" s="94">
        <f>IF(B2944="","",WEEKNUM(B2944,21))</f>
        <v/>
      </c>
      <c r="D2944" s="95" t="n"/>
      <c r="E2944" s="86">
        <f>IF(D2944="","",IFERROR(INDEX(Eng_Item,MATCH(D2944,Eng_Label,0)),"not in list"))</f>
        <v/>
      </c>
      <c r="F2944" s="96" t="n"/>
      <c r="G2944" s="87">
        <f>IF(OR(P2944="",N(P2944)&lt;=1),"",INDEX($F$6:$F$3005,MATCH(D2944&amp;"|"&amp;(P2944-1),$O$6:$O$3005,0)))</f>
        <v/>
      </c>
      <c r="H2944" s="87">
        <f>IF(G2944="","",MAX(0,G2944-F2944))</f>
        <v/>
      </c>
      <c r="I2944" s="95" t="n"/>
      <c r="J2944" s="87">
        <f>IF(D2944="","",IFERROR(INDEX(Eng_PAR,MATCH(D2944,Eng_Label,0)),""))</f>
        <v/>
      </c>
      <c r="K2944" s="97">
        <f>IF(OR(F2944="",J2944=""),"",F2944-J2944)</f>
        <v/>
      </c>
      <c r="L2944" s="86">
        <f>IF(OR(F2944="",J2944="",N(J2944)=0),"",IF(F2944/J2944&lt;=cfg_Crit,"CRITICAL",IF(F2944/J2944&lt;=cfg_Low,"LOW","OK")))</f>
        <v/>
      </c>
      <c r="M2944" s="98">
        <f>IF(B2944="","",DATE(YEAR(B2944),MONTH(B2944),1))</f>
        <v/>
      </c>
      <c r="N2944" s="86">
        <f>IF(OR(B2944="",D2944=""),"","CNT-"&amp;TEXT(ROW()-5,"00000"))</f>
        <v/>
      </c>
      <c r="O2944" s="86">
        <f>IF(P2944="","",D2944&amp;"|"&amp;P2944)</f>
        <v/>
      </c>
      <c r="P2944" s="86">
        <f>IF(OR(D2944="",F2944=""),"",COUNTIFS($D$6:D2944,D2944,$F$6:F2944,"&lt;&gt;"))</f>
        <v/>
      </c>
    </row>
    <row r="2945" ht="20" customHeight="1">
      <c r="B2945" s="93" t="n"/>
      <c r="C2945" s="94">
        <f>IF(B2945="","",WEEKNUM(B2945,21))</f>
        <v/>
      </c>
      <c r="D2945" s="95" t="n"/>
      <c r="E2945" s="86">
        <f>IF(D2945="","",IFERROR(INDEX(Eng_Item,MATCH(D2945,Eng_Label,0)),"not in list"))</f>
        <v/>
      </c>
      <c r="F2945" s="96" t="n"/>
      <c r="G2945" s="87">
        <f>IF(OR(P2945="",N(P2945)&lt;=1),"",INDEX($F$6:$F$3005,MATCH(D2945&amp;"|"&amp;(P2945-1),$O$6:$O$3005,0)))</f>
        <v/>
      </c>
      <c r="H2945" s="87">
        <f>IF(G2945="","",MAX(0,G2945-F2945))</f>
        <v/>
      </c>
      <c r="I2945" s="95" t="n"/>
      <c r="J2945" s="87">
        <f>IF(D2945="","",IFERROR(INDEX(Eng_PAR,MATCH(D2945,Eng_Label,0)),""))</f>
        <v/>
      </c>
      <c r="K2945" s="97">
        <f>IF(OR(F2945="",J2945=""),"",F2945-J2945)</f>
        <v/>
      </c>
      <c r="L2945" s="86">
        <f>IF(OR(F2945="",J2945="",N(J2945)=0),"",IF(F2945/J2945&lt;=cfg_Crit,"CRITICAL",IF(F2945/J2945&lt;=cfg_Low,"LOW","OK")))</f>
        <v/>
      </c>
      <c r="M2945" s="98">
        <f>IF(B2945="","",DATE(YEAR(B2945),MONTH(B2945),1))</f>
        <v/>
      </c>
      <c r="N2945" s="86">
        <f>IF(OR(B2945="",D2945=""),"","CNT-"&amp;TEXT(ROW()-5,"00000"))</f>
        <v/>
      </c>
      <c r="O2945" s="86">
        <f>IF(P2945="","",D2945&amp;"|"&amp;P2945)</f>
        <v/>
      </c>
      <c r="P2945" s="86">
        <f>IF(OR(D2945="",F2945=""),"",COUNTIFS($D$6:D2945,D2945,$F$6:F2945,"&lt;&gt;"))</f>
        <v/>
      </c>
    </row>
    <row r="2946" ht="20" customHeight="1">
      <c r="B2946" s="93" t="n"/>
      <c r="C2946" s="94">
        <f>IF(B2946="","",WEEKNUM(B2946,21))</f>
        <v/>
      </c>
      <c r="D2946" s="95" t="n"/>
      <c r="E2946" s="86">
        <f>IF(D2946="","",IFERROR(INDEX(Eng_Item,MATCH(D2946,Eng_Label,0)),"not in list"))</f>
        <v/>
      </c>
      <c r="F2946" s="96" t="n"/>
      <c r="G2946" s="87">
        <f>IF(OR(P2946="",N(P2946)&lt;=1),"",INDEX($F$6:$F$3005,MATCH(D2946&amp;"|"&amp;(P2946-1),$O$6:$O$3005,0)))</f>
        <v/>
      </c>
      <c r="H2946" s="87">
        <f>IF(G2946="","",MAX(0,G2946-F2946))</f>
        <v/>
      </c>
      <c r="I2946" s="95" t="n"/>
      <c r="J2946" s="87">
        <f>IF(D2946="","",IFERROR(INDEX(Eng_PAR,MATCH(D2946,Eng_Label,0)),""))</f>
        <v/>
      </c>
      <c r="K2946" s="97">
        <f>IF(OR(F2946="",J2946=""),"",F2946-J2946)</f>
        <v/>
      </c>
      <c r="L2946" s="86">
        <f>IF(OR(F2946="",J2946="",N(J2946)=0),"",IF(F2946/J2946&lt;=cfg_Crit,"CRITICAL",IF(F2946/J2946&lt;=cfg_Low,"LOW","OK")))</f>
        <v/>
      </c>
      <c r="M2946" s="98">
        <f>IF(B2946="","",DATE(YEAR(B2946),MONTH(B2946),1))</f>
        <v/>
      </c>
      <c r="N2946" s="86">
        <f>IF(OR(B2946="",D2946=""),"","CNT-"&amp;TEXT(ROW()-5,"00000"))</f>
        <v/>
      </c>
      <c r="O2946" s="86">
        <f>IF(P2946="","",D2946&amp;"|"&amp;P2946)</f>
        <v/>
      </c>
      <c r="P2946" s="86">
        <f>IF(OR(D2946="",F2946=""),"",COUNTIFS($D$6:D2946,D2946,$F$6:F2946,"&lt;&gt;"))</f>
        <v/>
      </c>
    </row>
    <row r="2947" ht="20" customHeight="1">
      <c r="B2947" s="93" t="n"/>
      <c r="C2947" s="94">
        <f>IF(B2947="","",WEEKNUM(B2947,21))</f>
        <v/>
      </c>
      <c r="D2947" s="95" t="n"/>
      <c r="E2947" s="86">
        <f>IF(D2947="","",IFERROR(INDEX(Eng_Item,MATCH(D2947,Eng_Label,0)),"not in list"))</f>
        <v/>
      </c>
      <c r="F2947" s="96" t="n"/>
      <c r="G2947" s="87">
        <f>IF(OR(P2947="",N(P2947)&lt;=1),"",INDEX($F$6:$F$3005,MATCH(D2947&amp;"|"&amp;(P2947-1),$O$6:$O$3005,0)))</f>
        <v/>
      </c>
      <c r="H2947" s="87">
        <f>IF(G2947="","",MAX(0,G2947-F2947))</f>
        <v/>
      </c>
      <c r="I2947" s="95" t="n"/>
      <c r="J2947" s="87">
        <f>IF(D2947="","",IFERROR(INDEX(Eng_PAR,MATCH(D2947,Eng_Label,0)),""))</f>
        <v/>
      </c>
      <c r="K2947" s="97">
        <f>IF(OR(F2947="",J2947=""),"",F2947-J2947)</f>
        <v/>
      </c>
      <c r="L2947" s="86">
        <f>IF(OR(F2947="",J2947="",N(J2947)=0),"",IF(F2947/J2947&lt;=cfg_Crit,"CRITICAL",IF(F2947/J2947&lt;=cfg_Low,"LOW","OK")))</f>
        <v/>
      </c>
      <c r="M2947" s="98">
        <f>IF(B2947="","",DATE(YEAR(B2947),MONTH(B2947),1))</f>
        <v/>
      </c>
      <c r="N2947" s="86">
        <f>IF(OR(B2947="",D2947=""),"","CNT-"&amp;TEXT(ROW()-5,"00000"))</f>
        <v/>
      </c>
      <c r="O2947" s="86">
        <f>IF(P2947="","",D2947&amp;"|"&amp;P2947)</f>
        <v/>
      </c>
      <c r="P2947" s="86">
        <f>IF(OR(D2947="",F2947=""),"",COUNTIFS($D$6:D2947,D2947,$F$6:F2947,"&lt;&gt;"))</f>
        <v/>
      </c>
    </row>
    <row r="2948" ht="20" customHeight="1">
      <c r="B2948" s="93" t="n"/>
      <c r="C2948" s="94">
        <f>IF(B2948="","",WEEKNUM(B2948,21))</f>
        <v/>
      </c>
      <c r="D2948" s="95" t="n"/>
      <c r="E2948" s="86">
        <f>IF(D2948="","",IFERROR(INDEX(Eng_Item,MATCH(D2948,Eng_Label,0)),"not in list"))</f>
        <v/>
      </c>
      <c r="F2948" s="96" t="n"/>
      <c r="G2948" s="87">
        <f>IF(OR(P2948="",N(P2948)&lt;=1),"",INDEX($F$6:$F$3005,MATCH(D2948&amp;"|"&amp;(P2948-1),$O$6:$O$3005,0)))</f>
        <v/>
      </c>
      <c r="H2948" s="87">
        <f>IF(G2948="","",MAX(0,G2948-F2948))</f>
        <v/>
      </c>
      <c r="I2948" s="95" t="n"/>
      <c r="J2948" s="87">
        <f>IF(D2948="","",IFERROR(INDEX(Eng_PAR,MATCH(D2948,Eng_Label,0)),""))</f>
        <v/>
      </c>
      <c r="K2948" s="97">
        <f>IF(OR(F2948="",J2948=""),"",F2948-J2948)</f>
        <v/>
      </c>
      <c r="L2948" s="86">
        <f>IF(OR(F2948="",J2948="",N(J2948)=0),"",IF(F2948/J2948&lt;=cfg_Crit,"CRITICAL",IF(F2948/J2948&lt;=cfg_Low,"LOW","OK")))</f>
        <v/>
      </c>
      <c r="M2948" s="98">
        <f>IF(B2948="","",DATE(YEAR(B2948),MONTH(B2948),1))</f>
        <v/>
      </c>
      <c r="N2948" s="86">
        <f>IF(OR(B2948="",D2948=""),"","CNT-"&amp;TEXT(ROW()-5,"00000"))</f>
        <v/>
      </c>
      <c r="O2948" s="86">
        <f>IF(P2948="","",D2948&amp;"|"&amp;P2948)</f>
        <v/>
      </c>
      <c r="P2948" s="86">
        <f>IF(OR(D2948="",F2948=""),"",COUNTIFS($D$6:D2948,D2948,$F$6:F2948,"&lt;&gt;"))</f>
        <v/>
      </c>
    </row>
    <row r="2949" ht="20" customHeight="1">
      <c r="B2949" s="93" t="n"/>
      <c r="C2949" s="94">
        <f>IF(B2949="","",WEEKNUM(B2949,21))</f>
        <v/>
      </c>
      <c r="D2949" s="95" t="n"/>
      <c r="E2949" s="86">
        <f>IF(D2949="","",IFERROR(INDEX(Eng_Item,MATCH(D2949,Eng_Label,0)),"not in list"))</f>
        <v/>
      </c>
      <c r="F2949" s="96" t="n"/>
      <c r="G2949" s="87">
        <f>IF(OR(P2949="",N(P2949)&lt;=1),"",INDEX($F$6:$F$3005,MATCH(D2949&amp;"|"&amp;(P2949-1),$O$6:$O$3005,0)))</f>
        <v/>
      </c>
      <c r="H2949" s="87">
        <f>IF(G2949="","",MAX(0,G2949-F2949))</f>
        <v/>
      </c>
      <c r="I2949" s="95" t="n"/>
      <c r="J2949" s="87">
        <f>IF(D2949="","",IFERROR(INDEX(Eng_PAR,MATCH(D2949,Eng_Label,0)),""))</f>
        <v/>
      </c>
      <c r="K2949" s="97">
        <f>IF(OR(F2949="",J2949=""),"",F2949-J2949)</f>
        <v/>
      </c>
      <c r="L2949" s="86">
        <f>IF(OR(F2949="",J2949="",N(J2949)=0),"",IF(F2949/J2949&lt;=cfg_Crit,"CRITICAL",IF(F2949/J2949&lt;=cfg_Low,"LOW","OK")))</f>
        <v/>
      </c>
      <c r="M2949" s="98">
        <f>IF(B2949="","",DATE(YEAR(B2949),MONTH(B2949),1))</f>
        <v/>
      </c>
      <c r="N2949" s="86">
        <f>IF(OR(B2949="",D2949=""),"","CNT-"&amp;TEXT(ROW()-5,"00000"))</f>
        <v/>
      </c>
      <c r="O2949" s="86">
        <f>IF(P2949="","",D2949&amp;"|"&amp;P2949)</f>
        <v/>
      </c>
      <c r="P2949" s="86">
        <f>IF(OR(D2949="",F2949=""),"",COUNTIFS($D$6:D2949,D2949,$F$6:F2949,"&lt;&gt;"))</f>
        <v/>
      </c>
    </row>
    <row r="2950" ht="20" customHeight="1">
      <c r="B2950" s="93" t="n"/>
      <c r="C2950" s="94">
        <f>IF(B2950="","",WEEKNUM(B2950,21))</f>
        <v/>
      </c>
      <c r="D2950" s="95" t="n"/>
      <c r="E2950" s="86">
        <f>IF(D2950="","",IFERROR(INDEX(Eng_Item,MATCH(D2950,Eng_Label,0)),"not in list"))</f>
        <v/>
      </c>
      <c r="F2950" s="96" t="n"/>
      <c r="G2950" s="87">
        <f>IF(OR(P2950="",N(P2950)&lt;=1),"",INDEX($F$6:$F$3005,MATCH(D2950&amp;"|"&amp;(P2950-1),$O$6:$O$3005,0)))</f>
        <v/>
      </c>
      <c r="H2950" s="87">
        <f>IF(G2950="","",MAX(0,G2950-F2950))</f>
        <v/>
      </c>
      <c r="I2950" s="95" t="n"/>
      <c r="J2950" s="87">
        <f>IF(D2950="","",IFERROR(INDEX(Eng_PAR,MATCH(D2950,Eng_Label,0)),""))</f>
        <v/>
      </c>
      <c r="K2950" s="97">
        <f>IF(OR(F2950="",J2950=""),"",F2950-J2950)</f>
        <v/>
      </c>
      <c r="L2950" s="86">
        <f>IF(OR(F2950="",J2950="",N(J2950)=0),"",IF(F2950/J2950&lt;=cfg_Crit,"CRITICAL",IF(F2950/J2950&lt;=cfg_Low,"LOW","OK")))</f>
        <v/>
      </c>
      <c r="M2950" s="98">
        <f>IF(B2950="","",DATE(YEAR(B2950),MONTH(B2950),1))</f>
        <v/>
      </c>
      <c r="N2950" s="86">
        <f>IF(OR(B2950="",D2950=""),"","CNT-"&amp;TEXT(ROW()-5,"00000"))</f>
        <v/>
      </c>
      <c r="O2950" s="86">
        <f>IF(P2950="","",D2950&amp;"|"&amp;P2950)</f>
        <v/>
      </c>
      <c r="P2950" s="86">
        <f>IF(OR(D2950="",F2950=""),"",COUNTIFS($D$6:D2950,D2950,$F$6:F2950,"&lt;&gt;"))</f>
        <v/>
      </c>
    </row>
    <row r="2951" ht="20" customHeight="1">
      <c r="B2951" s="93" t="n"/>
      <c r="C2951" s="94">
        <f>IF(B2951="","",WEEKNUM(B2951,21))</f>
        <v/>
      </c>
      <c r="D2951" s="95" t="n"/>
      <c r="E2951" s="86">
        <f>IF(D2951="","",IFERROR(INDEX(Eng_Item,MATCH(D2951,Eng_Label,0)),"not in list"))</f>
        <v/>
      </c>
      <c r="F2951" s="96" t="n"/>
      <c r="G2951" s="87">
        <f>IF(OR(P2951="",N(P2951)&lt;=1),"",INDEX($F$6:$F$3005,MATCH(D2951&amp;"|"&amp;(P2951-1),$O$6:$O$3005,0)))</f>
        <v/>
      </c>
      <c r="H2951" s="87">
        <f>IF(G2951="","",MAX(0,G2951-F2951))</f>
        <v/>
      </c>
      <c r="I2951" s="95" t="n"/>
      <c r="J2951" s="87">
        <f>IF(D2951="","",IFERROR(INDEX(Eng_PAR,MATCH(D2951,Eng_Label,0)),""))</f>
        <v/>
      </c>
      <c r="K2951" s="97">
        <f>IF(OR(F2951="",J2951=""),"",F2951-J2951)</f>
        <v/>
      </c>
      <c r="L2951" s="86">
        <f>IF(OR(F2951="",J2951="",N(J2951)=0),"",IF(F2951/J2951&lt;=cfg_Crit,"CRITICAL",IF(F2951/J2951&lt;=cfg_Low,"LOW","OK")))</f>
        <v/>
      </c>
      <c r="M2951" s="98">
        <f>IF(B2951="","",DATE(YEAR(B2951),MONTH(B2951),1))</f>
        <v/>
      </c>
      <c r="N2951" s="86">
        <f>IF(OR(B2951="",D2951=""),"","CNT-"&amp;TEXT(ROW()-5,"00000"))</f>
        <v/>
      </c>
      <c r="O2951" s="86">
        <f>IF(P2951="","",D2951&amp;"|"&amp;P2951)</f>
        <v/>
      </c>
      <c r="P2951" s="86">
        <f>IF(OR(D2951="",F2951=""),"",COUNTIFS($D$6:D2951,D2951,$F$6:F2951,"&lt;&gt;"))</f>
        <v/>
      </c>
    </row>
    <row r="2952" ht="20" customHeight="1">
      <c r="B2952" s="93" t="n"/>
      <c r="C2952" s="94">
        <f>IF(B2952="","",WEEKNUM(B2952,21))</f>
        <v/>
      </c>
      <c r="D2952" s="95" t="n"/>
      <c r="E2952" s="86">
        <f>IF(D2952="","",IFERROR(INDEX(Eng_Item,MATCH(D2952,Eng_Label,0)),"not in list"))</f>
        <v/>
      </c>
      <c r="F2952" s="96" t="n"/>
      <c r="G2952" s="87">
        <f>IF(OR(P2952="",N(P2952)&lt;=1),"",INDEX($F$6:$F$3005,MATCH(D2952&amp;"|"&amp;(P2952-1),$O$6:$O$3005,0)))</f>
        <v/>
      </c>
      <c r="H2952" s="87">
        <f>IF(G2952="","",MAX(0,G2952-F2952))</f>
        <v/>
      </c>
      <c r="I2952" s="95" t="n"/>
      <c r="J2952" s="87">
        <f>IF(D2952="","",IFERROR(INDEX(Eng_PAR,MATCH(D2952,Eng_Label,0)),""))</f>
        <v/>
      </c>
      <c r="K2952" s="97">
        <f>IF(OR(F2952="",J2952=""),"",F2952-J2952)</f>
        <v/>
      </c>
      <c r="L2952" s="86">
        <f>IF(OR(F2952="",J2952="",N(J2952)=0),"",IF(F2952/J2952&lt;=cfg_Crit,"CRITICAL",IF(F2952/J2952&lt;=cfg_Low,"LOW","OK")))</f>
        <v/>
      </c>
      <c r="M2952" s="98">
        <f>IF(B2952="","",DATE(YEAR(B2952),MONTH(B2952),1))</f>
        <v/>
      </c>
      <c r="N2952" s="86">
        <f>IF(OR(B2952="",D2952=""),"","CNT-"&amp;TEXT(ROW()-5,"00000"))</f>
        <v/>
      </c>
      <c r="O2952" s="86">
        <f>IF(P2952="","",D2952&amp;"|"&amp;P2952)</f>
        <v/>
      </c>
      <c r="P2952" s="86">
        <f>IF(OR(D2952="",F2952=""),"",COUNTIFS($D$6:D2952,D2952,$F$6:F2952,"&lt;&gt;"))</f>
        <v/>
      </c>
    </row>
    <row r="2953" ht="20" customHeight="1">
      <c r="B2953" s="93" t="n"/>
      <c r="C2953" s="94">
        <f>IF(B2953="","",WEEKNUM(B2953,21))</f>
        <v/>
      </c>
      <c r="D2953" s="95" t="n"/>
      <c r="E2953" s="86">
        <f>IF(D2953="","",IFERROR(INDEX(Eng_Item,MATCH(D2953,Eng_Label,0)),"not in list"))</f>
        <v/>
      </c>
      <c r="F2953" s="96" t="n"/>
      <c r="G2953" s="87">
        <f>IF(OR(P2953="",N(P2953)&lt;=1),"",INDEX($F$6:$F$3005,MATCH(D2953&amp;"|"&amp;(P2953-1),$O$6:$O$3005,0)))</f>
        <v/>
      </c>
      <c r="H2953" s="87">
        <f>IF(G2953="","",MAX(0,G2953-F2953))</f>
        <v/>
      </c>
      <c r="I2953" s="95" t="n"/>
      <c r="J2953" s="87">
        <f>IF(D2953="","",IFERROR(INDEX(Eng_PAR,MATCH(D2953,Eng_Label,0)),""))</f>
        <v/>
      </c>
      <c r="K2953" s="97">
        <f>IF(OR(F2953="",J2953=""),"",F2953-J2953)</f>
        <v/>
      </c>
      <c r="L2953" s="86">
        <f>IF(OR(F2953="",J2953="",N(J2953)=0),"",IF(F2953/J2953&lt;=cfg_Crit,"CRITICAL",IF(F2953/J2953&lt;=cfg_Low,"LOW","OK")))</f>
        <v/>
      </c>
      <c r="M2953" s="98">
        <f>IF(B2953="","",DATE(YEAR(B2953),MONTH(B2953),1))</f>
        <v/>
      </c>
      <c r="N2953" s="86">
        <f>IF(OR(B2953="",D2953=""),"","CNT-"&amp;TEXT(ROW()-5,"00000"))</f>
        <v/>
      </c>
      <c r="O2953" s="86">
        <f>IF(P2953="","",D2953&amp;"|"&amp;P2953)</f>
        <v/>
      </c>
      <c r="P2953" s="86">
        <f>IF(OR(D2953="",F2953=""),"",COUNTIFS($D$6:D2953,D2953,$F$6:F2953,"&lt;&gt;"))</f>
        <v/>
      </c>
    </row>
    <row r="2954" ht="20" customHeight="1">
      <c r="B2954" s="93" t="n"/>
      <c r="C2954" s="94">
        <f>IF(B2954="","",WEEKNUM(B2954,21))</f>
        <v/>
      </c>
      <c r="D2954" s="95" t="n"/>
      <c r="E2954" s="86">
        <f>IF(D2954="","",IFERROR(INDEX(Eng_Item,MATCH(D2954,Eng_Label,0)),"not in list"))</f>
        <v/>
      </c>
      <c r="F2954" s="96" t="n"/>
      <c r="G2954" s="87">
        <f>IF(OR(P2954="",N(P2954)&lt;=1),"",INDEX($F$6:$F$3005,MATCH(D2954&amp;"|"&amp;(P2954-1),$O$6:$O$3005,0)))</f>
        <v/>
      </c>
      <c r="H2954" s="87">
        <f>IF(G2954="","",MAX(0,G2954-F2954))</f>
        <v/>
      </c>
      <c r="I2954" s="95" t="n"/>
      <c r="J2954" s="87">
        <f>IF(D2954="","",IFERROR(INDEX(Eng_PAR,MATCH(D2954,Eng_Label,0)),""))</f>
        <v/>
      </c>
      <c r="K2954" s="97">
        <f>IF(OR(F2954="",J2954=""),"",F2954-J2954)</f>
        <v/>
      </c>
      <c r="L2954" s="86">
        <f>IF(OR(F2954="",J2954="",N(J2954)=0),"",IF(F2954/J2954&lt;=cfg_Crit,"CRITICAL",IF(F2954/J2954&lt;=cfg_Low,"LOW","OK")))</f>
        <v/>
      </c>
      <c r="M2954" s="98">
        <f>IF(B2954="","",DATE(YEAR(B2954),MONTH(B2954),1))</f>
        <v/>
      </c>
      <c r="N2954" s="86">
        <f>IF(OR(B2954="",D2954=""),"","CNT-"&amp;TEXT(ROW()-5,"00000"))</f>
        <v/>
      </c>
      <c r="O2954" s="86">
        <f>IF(P2954="","",D2954&amp;"|"&amp;P2954)</f>
        <v/>
      </c>
      <c r="P2954" s="86">
        <f>IF(OR(D2954="",F2954=""),"",COUNTIFS($D$6:D2954,D2954,$F$6:F2954,"&lt;&gt;"))</f>
        <v/>
      </c>
    </row>
    <row r="2955" ht="20" customHeight="1">
      <c r="B2955" s="93" t="n"/>
      <c r="C2955" s="94">
        <f>IF(B2955="","",WEEKNUM(B2955,21))</f>
        <v/>
      </c>
      <c r="D2955" s="95" t="n"/>
      <c r="E2955" s="86">
        <f>IF(D2955="","",IFERROR(INDEX(Eng_Item,MATCH(D2955,Eng_Label,0)),"not in list"))</f>
        <v/>
      </c>
      <c r="F2955" s="96" t="n"/>
      <c r="G2955" s="87">
        <f>IF(OR(P2955="",N(P2955)&lt;=1),"",INDEX($F$6:$F$3005,MATCH(D2955&amp;"|"&amp;(P2955-1),$O$6:$O$3005,0)))</f>
        <v/>
      </c>
      <c r="H2955" s="87">
        <f>IF(G2955="","",MAX(0,G2955-F2955))</f>
        <v/>
      </c>
      <c r="I2955" s="95" t="n"/>
      <c r="J2955" s="87">
        <f>IF(D2955="","",IFERROR(INDEX(Eng_PAR,MATCH(D2955,Eng_Label,0)),""))</f>
        <v/>
      </c>
      <c r="K2955" s="97">
        <f>IF(OR(F2955="",J2955=""),"",F2955-J2955)</f>
        <v/>
      </c>
      <c r="L2955" s="86">
        <f>IF(OR(F2955="",J2955="",N(J2955)=0),"",IF(F2955/J2955&lt;=cfg_Crit,"CRITICAL",IF(F2955/J2955&lt;=cfg_Low,"LOW","OK")))</f>
        <v/>
      </c>
      <c r="M2955" s="98">
        <f>IF(B2955="","",DATE(YEAR(B2955),MONTH(B2955),1))</f>
        <v/>
      </c>
      <c r="N2955" s="86">
        <f>IF(OR(B2955="",D2955=""),"","CNT-"&amp;TEXT(ROW()-5,"00000"))</f>
        <v/>
      </c>
      <c r="O2955" s="86">
        <f>IF(P2955="","",D2955&amp;"|"&amp;P2955)</f>
        <v/>
      </c>
      <c r="P2955" s="86">
        <f>IF(OR(D2955="",F2955=""),"",COUNTIFS($D$6:D2955,D2955,$F$6:F2955,"&lt;&gt;"))</f>
        <v/>
      </c>
    </row>
    <row r="2956" ht="20" customHeight="1">
      <c r="B2956" s="93" t="n"/>
      <c r="C2956" s="94">
        <f>IF(B2956="","",WEEKNUM(B2956,21))</f>
        <v/>
      </c>
      <c r="D2956" s="95" t="n"/>
      <c r="E2956" s="86">
        <f>IF(D2956="","",IFERROR(INDEX(Eng_Item,MATCH(D2956,Eng_Label,0)),"not in list"))</f>
        <v/>
      </c>
      <c r="F2956" s="96" t="n"/>
      <c r="G2956" s="87">
        <f>IF(OR(P2956="",N(P2956)&lt;=1),"",INDEX($F$6:$F$3005,MATCH(D2956&amp;"|"&amp;(P2956-1),$O$6:$O$3005,0)))</f>
        <v/>
      </c>
      <c r="H2956" s="87">
        <f>IF(G2956="","",MAX(0,G2956-F2956))</f>
        <v/>
      </c>
      <c r="I2956" s="95" t="n"/>
      <c r="J2956" s="87">
        <f>IF(D2956="","",IFERROR(INDEX(Eng_PAR,MATCH(D2956,Eng_Label,0)),""))</f>
        <v/>
      </c>
      <c r="K2956" s="97">
        <f>IF(OR(F2956="",J2956=""),"",F2956-J2956)</f>
        <v/>
      </c>
      <c r="L2956" s="86">
        <f>IF(OR(F2956="",J2956="",N(J2956)=0),"",IF(F2956/J2956&lt;=cfg_Crit,"CRITICAL",IF(F2956/J2956&lt;=cfg_Low,"LOW","OK")))</f>
        <v/>
      </c>
      <c r="M2956" s="98">
        <f>IF(B2956="","",DATE(YEAR(B2956),MONTH(B2956),1))</f>
        <v/>
      </c>
      <c r="N2956" s="86">
        <f>IF(OR(B2956="",D2956=""),"","CNT-"&amp;TEXT(ROW()-5,"00000"))</f>
        <v/>
      </c>
      <c r="O2956" s="86">
        <f>IF(P2956="","",D2956&amp;"|"&amp;P2956)</f>
        <v/>
      </c>
      <c r="P2956" s="86">
        <f>IF(OR(D2956="",F2956=""),"",COUNTIFS($D$6:D2956,D2956,$F$6:F2956,"&lt;&gt;"))</f>
        <v/>
      </c>
    </row>
    <row r="2957" ht="20" customHeight="1">
      <c r="B2957" s="93" t="n"/>
      <c r="C2957" s="94">
        <f>IF(B2957="","",WEEKNUM(B2957,21))</f>
        <v/>
      </c>
      <c r="D2957" s="95" t="n"/>
      <c r="E2957" s="86">
        <f>IF(D2957="","",IFERROR(INDEX(Eng_Item,MATCH(D2957,Eng_Label,0)),"not in list"))</f>
        <v/>
      </c>
      <c r="F2957" s="96" t="n"/>
      <c r="G2957" s="87">
        <f>IF(OR(P2957="",N(P2957)&lt;=1),"",INDEX($F$6:$F$3005,MATCH(D2957&amp;"|"&amp;(P2957-1),$O$6:$O$3005,0)))</f>
        <v/>
      </c>
      <c r="H2957" s="87">
        <f>IF(G2957="","",MAX(0,G2957-F2957))</f>
        <v/>
      </c>
      <c r="I2957" s="95" t="n"/>
      <c r="J2957" s="87">
        <f>IF(D2957="","",IFERROR(INDEX(Eng_PAR,MATCH(D2957,Eng_Label,0)),""))</f>
        <v/>
      </c>
      <c r="K2957" s="97">
        <f>IF(OR(F2957="",J2957=""),"",F2957-J2957)</f>
        <v/>
      </c>
      <c r="L2957" s="86">
        <f>IF(OR(F2957="",J2957="",N(J2957)=0),"",IF(F2957/J2957&lt;=cfg_Crit,"CRITICAL",IF(F2957/J2957&lt;=cfg_Low,"LOW","OK")))</f>
        <v/>
      </c>
      <c r="M2957" s="98">
        <f>IF(B2957="","",DATE(YEAR(B2957),MONTH(B2957),1))</f>
        <v/>
      </c>
      <c r="N2957" s="86">
        <f>IF(OR(B2957="",D2957=""),"","CNT-"&amp;TEXT(ROW()-5,"00000"))</f>
        <v/>
      </c>
      <c r="O2957" s="86">
        <f>IF(P2957="","",D2957&amp;"|"&amp;P2957)</f>
        <v/>
      </c>
      <c r="P2957" s="86">
        <f>IF(OR(D2957="",F2957=""),"",COUNTIFS($D$6:D2957,D2957,$F$6:F2957,"&lt;&gt;"))</f>
        <v/>
      </c>
    </row>
    <row r="2958" ht="20" customHeight="1">
      <c r="B2958" s="93" t="n"/>
      <c r="C2958" s="94">
        <f>IF(B2958="","",WEEKNUM(B2958,21))</f>
        <v/>
      </c>
      <c r="D2958" s="95" t="n"/>
      <c r="E2958" s="86">
        <f>IF(D2958="","",IFERROR(INDEX(Eng_Item,MATCH(D2958,Eng_Label,0)),"not in list"))</f>
        <v/>
      </c>
      <c r="F2958" s="96" t="n"/>
      <c r="G2958" s="87">
        <f>IF(OR(P2958="",N(P2958)&lt;=1),"",INDEX($F$6:$F$3005,MATCH(D2958&amp;"|"&amp;(P2958-1),$O$6:$O$3005,0)))</f>
        <v/>
      </c>
      <c r="H2958" s="87">
        <f>IF(G2958="","",MAX(0,G2958-F2958))</f>
        <v/>
      </c>
      <c r="I2958" s="95" t="n"/>
      <c r="J2958" s="87">
        <f>IF(D2958="","",IFERROR(INDEX(Eng_PAR,MATCH(D2958,Eng_Label,0)),""))</f>
        <v/>
      </c>
      <c r="K2958" s="97">
        <f>IF(OR(F2958="",J2958=""),"",F2958-J2958)</f>
        <v/>
      </c>
      <c r="L2958" s="86">
        <f>IF(OR(F2958="",J2958="",N(J2958)=0),"",IF(F2958/J2958&lt;=cfg_Crit,"CRITICAL",IF(F2958/J2958&lt;=cfg_Low,"LOW","OK")))</f>
        <v/>
      </c>
      <c r="M2958" s="98">
        <f>IF(B2958="","",DATE(YEAR(B2958),MONTH(B2958),1))</f>
        <v/>
      </c>
      <c r="N2958" s="86">
        <f>IF(OR(B2958="",D2958=""),"","CNT-"&amp;TEXT(ROW()-5,"00000"))</f>
        <v/>
      </c>
      <c r="O2958" s="86">
        <f>IF(P2958="","",D2958&amp;"|"&amp;P2958)</f>
        <v/>
      </c>
      <c r="P2958" s="86">
        <f>IF(OR(D2958="",F2958=""),"",COUNTIFS($D$6:D2958,D2958,$F$6:F2958,"&lt;&gt;"))</f>
        <v/>
      </c>
    </row>
    <row r="2959" ht="20" customHeight="1">
      <c r="B2959" s="93" t="n"/>
      <c r="C2959" s="94">
        <f>IF(B2959="","",WEEKNUM(B2959,21))</f>
        <v/>
      </c>
      <c r="D2959" s="95" t="n"/>
      <c r="E2959" s="86">
        <f>IF(D2959="","",IFERROR(INDEX(Eng_Item,MATCH(D2959,Eng_Label,0)),"not in list"))</f>
        <v/>
      </c>
      <c r="F2959" s="96" t="n"/>
      <c r="G2959" s="87">
        <f>IF(OR(P2959="",N(P2959)&lt;=1),"",INDEX($F$6:$F$3005,MATCH(D2959&amp;"|"&amp;(P2959-1),$O$6:$O$3005,0)))</f>
        <v/>
      </c>
      <c r="H2959" s="87">
        <f>IF(G2959="","",MAX(0,G2959-F2959))</f>
        <v/>
      </c>
      <c r="I2959" s="95" t="n"/>
      <c r="J2959" s="87">
        <f>IF(D2959="","",IFERROR(INDEX(Eng_PAR,MATCH(D2959,Eng_Label,0)),""))</f>
        <v/>
      </c>
      <c r="K2959" s="97">
        <f>IF(OR(F2959="",J2959=""),"",F2959-J2959)</f>
        <v/>
      </c>
      <c r="L2959" s="86">
        <f>IF(OR(F2959="",J2959="",N(J2959)=0),"",IF(F2959/J2959&lt;=cfg_Crit,"CRITICAL",IF(F2959/J2959&lt;=cfg_Low,"LOW","OK")))</f>
        <v/>
      </c>
      <c r="M2959" s="98">
        <f>IF(B2959="","",DATE(YEAR(B2959),MONTH(B2959),1))</f>
        <v/>
      </c>
      <c r="N2959" s="86">
        <f>IF(OR(B2959="",D2959=""),"","CNT-"&amp;TEXT(ROW()-5,"00000"))</f>
        <v/>
      </c>
      <c r="O2959" s="86">
        <f>IF(P2959="","",D2959&amp;"|"&amp;P2959)</f>
        <v/>
      </c>
      <c r="P2959" s="86">
        <f>IF(OR(D2959="",F2959=""),"",COUNTIFS($D$6:D2959,D2959,$F$6:F2959,"&lt;&gt;"))</f>
        <v/>
      </c>
    </row>
    <row r="2960" ht="20" customHeight="1">
      <c r="B2960" s="93" t="n"/>
      <c r="C2960" s="94">
        <f>IF(B2960="","",WEEKNUM(B2960,21))</f>
        <v/>
      </c>
      <c r="D2960" s="95" t="n"/>
      <c r="E2960" s="86">
        <f>IF(D2960="","",IFERROR(INDEX(Eng_Item,MATCH(D2960,Eng_Label,0)),"not in list"))</f>
        <v/>
      </c>
      <c r="F2960" s="96" t="n"/>
      <c r="G2960" s="87">
        <f>IF(OR(P2960="",N(P2960)&lt;=1),"",INDEX($F$6:$F$3005,MATCH(D2960&amp;"|"&amp;(P2960-1),$O$6:$O$3005,0)))</f>
        <v/>
      </c>
      <c r="H2960" s="87">
        <f>IF(G2960="","",MAX(0,G2960-F2960))</f>
        <v/>
      </c>
      <c r="I2960" s="95" t="n"/>
      <c r="J2960" s="87">
        <f>IF(D2960="","",IFERROR(INDEX(Eng_PAR,MATCH(D2960,Eng_Label,0)),""))</f>
        <v/>
      </c>
      <c r="K2960" s="97">
        <f>IF(OR(F2960="",J2960=""),"",F2960-J2960)</f>
        <v/>
      </c>
      <c r="L2960" s="86">
        <f>IF(OR(F2960="",J2960="",N(J2960)=0),"",IF(F2960/J2960&lt;=cfg_Crit,"CRITICAL",IF(F2960/J2960&lt;=cfg_Low,"LOW","OK")))</f>
        <v/>
      </c>
      <c r="M2960" s="98">
        <f>IF(B2960="","",DATE(YEAR(B2960),MONTH(B2960),1))</f>
        <v/>
      </c>
      <c r="N2960" s="86">
        <f>IF(OR(B2960="",D2960=""),"","CNT-"&amp;TEXT(ROW()-5,"00000"))</f>
        <v/>
      </c>
      <c r="O2960" s="86">
        <f>IF(P2960="","",D2960&amp;"|"&amp;P2960)</f>
        <v/>
      </c>
      <c r="P2960" s="86">
        <f>IF(OR(D2960="",F2960=""),"",COUNTIFS($D$6:D2960,D2960,$F$6:F2960,"&lt;&gt;"))</f>
        <v/>
      </c>
    </row>
    <row r="2961" ht="20" customHeight="1">
      <c r="B2961" s="93" t="n"/>
      <c r="C2961" s="94">
        <f>IF(B2961="","",WEEKNUM(B2961,21))</f>
        <v/>
      </c>
      <c r="D2961" s="95" t="n"/>
      <c r="E2961" s="86">
        <f>IF(D2961="","",IFERROR(INDEX(Eng_Item,MATCH(D2961,Eng_Label,0)),"not in list"))</f>
        <v/>
      </c>
      <c r="F2961" s="96" t="n"/>
      <c r="G2961" s="87">
        <f>IF(OR(P2961="",N(P2961)&lt;=1),"",INDEX($F$6:$F$3005,MATCH(D2961&amp;"|"&amp;(P2961-1),$O$6:$O$3005,0)))</f>
        <v/>
      </c>
      <c r="H2961" s="87">
        <f>IF(G2961="","",MAX(0,G2961-F2961))</f>
        <v/>
      </c>
      <c r="I2961" s="95" t="n"/>
      <c r="J2961" s="87">
        <f>IF(D2961="","",IFERROR(INDEX(Eng_PAR,MATCH(D2961,Eng_Label,0)),""))</f>
        <v/>
      </c>
      <c r="K2961" s="97">
        <f>IF(OR(F2961="",J2961=""),"",F2961-J2961)</f>
        <v/>
      </c>
      <c r="L2961" s="86">
        <f>IF(OR(F2961="",J2961="",N(J2961)=0),"",IF(F2961/J2961&lt;=cfg_Crit,"CRITICAL",IF(F2961/J2961&lt;=cfg_Low,"LOW","OK")))</f>
        <v/>
      </c>
      <c r="M2961" s="98">
        <f>IF(B2961="","",DATE(YEAR(B2961),MONTH(B2961),1))</f>
        <v/>
      </c>
      <c r="N2961" s="86">
        <f>IF(OR(B2961="",D2961=""),"","CNT-"&amp;TEXT(ROW()-5,"00000"))</f>
        <v/>
      </c>
      <c r="O2961" s="86">
        <f>IF(P2961="","",D2961&amp;"|"&amp;P2961)</f>
        <v/>
      </c>
      <c r="P2961" s="86">
        <f>IF(OR(D2961="",F2961=""),"",COUNTIFS($D$6:D2961,D2961,$F$6:F2961,"&lt;&gt;"))</f>
        <v/>
      </c>
    </row>
    <row r="2962" ht="20" customHeight="1">
      <c r="B2962" s="93" t="n"/>
      <c r="C2962" s="94">
        <f>IF(B2962="","",WEEKNUM(B2962,21))</f>
        <v/>
      </c>
      <c r="D2962" s="95" t="n"/>
      <c r="E2962" s="86">
        <f>IF(D2962="","",IFERROR(INDEX(Eng_Item,MATCH(D2962,Eng_Label,0)),"not in list"))</f>
        <v/>
      </c>
      <c r="F2962" s="96" t="n"/>
      <c r="G2962" s="87">
        <f>IF(OR(P2962="",N(P2962)&lt;=1),"",INDEX($F$6:$F$3005,MATCH(D2962&amp;"|"&amp;(P2962-1),$O$6:$O$3005,0)))</f>
        <v/>
      </c>
      <c r="H2962" s="87">
        <f>IF(G2962="","",MAX(0,G2962-F2962))</f>
        <v/>
      </c>
      <c r="I2962" s="95" t="n"/>
      <c r="J2962" s="87">
        <f>IF(D2962="","",IFERROR(INDEX(Eng_PAR,MATCH(D2962,Eng_Label,0)),""))</f>
        <v/>
      </c>
      <c r="K2962" s="97">
        <f>IF(OR(F2962="",J2962=""),"",F2962-J2962)</f>
        <v/>
      </c>
      <c r="L2962" s="86">
        <f>IF(OR(F2962="",J2962="",N(J2962)=0),"",IF(F2962/J2962&lt;=cfg_Crit,"CRITICAL",IF(F2962/J2962&lt;=cfg_Low,"LOW","OK")))</f>
        <v/>
      </c>
      <c r="M2962" s="98">
        <f>IF(B2962="","",DATE(YEAR(B2962),MONTH(B2962),1))</f>
        <v/>
      </c>
      <c r="N2962" s="86">
        <f>IF(OR(B2962="",D2962=""),"","CNT-"&amp;TEXT(ROW()-5,"00000"))</f>
        <v/>
      </c>
      <c r="O2962" s="86">
        <f>IF(P2962="","",D2962&amp;"|"&amp;P2962)</f>
        <v/>
      </c>
      <c r="P2962" s="86">
        <f>IF(OR(D2962="",F2962=""),"",COUNTIFS($D$6:D2962,D2962,$F$6:F2962,"&lt;&gt;"))</f>
        <v/>
      </c>
    </row>
    <row r="2963" ht="20" customHeight="1">
      <c r="B2963" s="93" t="n"/>
      <c r="C2963" s="94">
        <f>IF(B2963="","",WEEKNUM(B2963,21))</f>
        <v/>
      </c>
      <c r="D2963" s="95" t="n"/>
      <c r="E2963" s="86">
        <f>IF(D2963="","",IFERROR(INDEX(Eng_Item,MATCH(D2963,Eng_Label,0)),"not in list"))</f>
        <v/>
      </c>
      <c r="F2963" s="96" t="n"/>
      <c r="G2963" s="87">
        <f>IF(OR(P2963="",N(P2963)&lt;=1),"",INDEX($F$6:$F$3005,MATCH(D2963&amp;"|"&amp;(P2963-1),$O$6:$O$3005,0)))</f>
        <v/>
      </c>
      <c r="H2963" s="87">
        <f>IF(G2963="","",MAX(0,G2963-F2963))</f>
        <v/>
      </c>
      <c r="I2963" s="95" t="n"/>
      <c r="J2963" s="87">
        <f>IF(D2963="","",IFERROR(INDEX(Eng_PAR,MATCH(D2963,Eng_Label,0)),""))</f>
        <v/>
      </c>
      <c r="K2963" s="97">
        <f>IF(OR(F2963="",J2963=""),"",F2963-J2963)</f>
        <v/>
      </c>
      <c r="L2963" s="86">
        <f>IF(OR(F2963="",J2963="",N(J2963)=0),"",IF(F2963/J2963&lt;=cfg_Crit,"CRITICAL",IF(F2963/J2963&lt;=cfg_Low,"LOW","OK")))</f>
        <v/>
      </c>
      <c r="M2963" s="98">
        <f>IF(B2963="","",DATE(YEAR(B2963),MONTH(B2963),1))</f>
        <v/>
      </c>
      <c r="N2963" s="86">
        <f>IF(OR(B2963="",D2963=""),"","CNT-"&amp;TEXT(ROW()-5,"00000"))</f>
        <v/>
      </c>
      <c r="O2963" s="86">
        <f>IF(P2963="","",D2963&amp;"|"&amp;P2963)</f>
        <v/>
      </c>
      <c r="P2963" s="86">
        <f>IF(OR(D2963="",F2963=""),"",COUNTIFS($D$6:D2963,D2963,$F$6:F2963,"&lt;&gt;"))</f>
        <v/>
      </c>
    </row>
    <row r="2964" ht="20" customHeight="1">
      <c r="B2964" s="93" t="n"/>
      <c r="C2964" s="94">
        <f>IF(B2964="","",WEEKNUM(B2964,21))</f>
        <v/>
      </c>
      <c r="D2964" s="95" t="n"/>
      <c r="E2964" s="86">
        <f>IF(D2964="","",IFERROR(INDEX(Eng_Item,MATCH(D2964,Eng_Label,0)),"not in list"))</f>
        <v/>
      </c>
      <c r="F2964" s="96" t="n"/>
      <c r="G2964" s="87">
        <f>IF(OR(P2964="",N(P2964)&lt;=1),"",INDEX($F$6:$F$3005,MATCH(D2964&amp;"|"&amp;(P2964-1),$O$6:$O$3005,0)))</f>
        <v/>
      </c>
      <c r="H2964" s="87">
        <f>IF(G2964="","",MAX(0,G2964-F2964))</f>
        <v/>
      </c>
      <c r="I2964" s="95" t="n"/>
      <c r="J2964" s="87">
        <f>IF(D2964="","",IFERROR(INDEX(Eng_PAR,MATCH(D2964,Eng_Label,0)),""))</f>
        <v/>
      </c>
      <c r="K2964" s="97">
        <f>IF(OR(F2964="",J2964=""),"",F2964-J2964)</f>
        <v/>
      </c>
      <c r="L2964" s="86">
        <f>IF(OR(F2964="",J2964="",N(J2964)=0),"",IF(F2964/J2964&lt;=cfg_Crit,"CRITICAL",IF(F2964/J2964&lt;=cfg_Low,"LOW","OK")))</f>
        <v/>
      </c>
      <c r="M2964" s="98">
        <f>IF(B2964="","",DATE(YEAR(B2964),MONTH(B2964),1))</f>
        <v/>
      </c>
      <c r="N2964" s="86">
        <f>IF(OR(B2964="",D2964=""),"","CNT-"&amp;TEXT(ROW()-5,"00000"))</f>
        <v/>
      </c>
      <c r="O2964" s="86">
        <f>IF(P2964="","",D2964&amp;"|"&amp;P2964)</f>
        <v/>
      </c>
      <c r="P2964" s="86">
        <f>IF(OR(D2964="",F2964=""),"",COUNTIFS($D$6:D2964,D2964,$F$6:F2964,"&lt;&gt;"))</f>
        <v/>
      </c>
    </row>
    <row r="2965" ht="20" customHeight="1">
      <c r="B2965" s="93" t="n"/>
      <c r="C2965" s="94">
        <f>IF(B2965="","",WEEKNUM(B2965,21))</f>
        <v/>
      </c>
      <c r="D2965" s="95" t="n"/>
      <c r="E2965" s="86">
        <f>IF(D2965="","",IFERROR(INDEX(Eng_Item,MATCH(D2965,Eng_Label,0)),"not in list"))</f>
        <v/>
      </c>
      <c r="F2965" s="96" t="n"/>
      <c r="G2965" s="87">
        <f>IF(OR(P2965="",N(P2965)&lt;=1),"",INDEX($F$6:$F$3005,MATCH(D2965&amp;"|"&amp;(P2965-1),$O$6:$O$3005,0)))</f>
        <v/>
      </c>
      <c r="H2965" s="87">
        <f>IF(G2965="","",MAX(0,G2965-F2965))</f>
        <v/>
      </c>
      <c r="I2965" s="95" t="n"/>
      <c r="J2965" s="87">
        <f>IF(D2965="","",IFERROR(INDEX(Eng_PAR,MATCH(D2965,Eng_Label,0)),""))</f>
        <v/>
      </c>
      <c r="K2965" s="97">
        <f>IF(OR(F2965="",J2965=""),"",F2965-J2965)</f>
        <v/>
      </c>
      <c r="L2965" s="86">
        <f>IF(OR(F2965="",J2965="",N(J2965)=0),"",IF(F2965/J2965&lt;=cfg_Crit,"CRITICAL",IF(F2965/J2965&lt;=cfg_Low,"LOW","OK")))</f>
        <v/>
      </c>
      <c r="M2965" s="98">
        <f>IF(B2965="","",DATE(YEAR(B2965),MONTH(B2965),1))</f>
        <v/>
      </c>
      <c r="N2965" s="86">
        <f>IF(OR(B2965="",D2965=""),"","CNT-"&amp;TEXT(ROW()-5,"00000"))</f>
        <v/>
      </c>
      <c r="O2965" s="86">
        <f>IF(P2965="","",D2965&amp;"|"&amp;P2965)</f>
        <v/>
      </c>
      <c r="P2965" s="86">
        <f>IF(OR(D2965="",F2965=""),"",COUNTIFS($D$6:D2965,D2965,$F$6:F2965,"&lt;&gt;"))</f>
        <v/>
      </c>
    </row>
    <row r="2966" ht="20" customHeight="1">
      <c r="B2966" s="93" t="n"/>
      <c r="C2966" s="94">
        <f>IF(B2966="","",WEEKNUM(B2966,21))</f>
        <v/>
      </c>
      <c r="D2966" s="95" t="n"/>
      <c r="E2966" s="86">
        <f>IF(D2966="","",IFERROR(INDEX(Eng_Item,MATCH(D2966,Eng_Label,0)),"not in list"))</f>
        <v/>
      </c>
      <c r="F2966" s="96" t="n"/>
      <c r="G2966" s="87">
        <f>IF(OR(P2966="",N(P2966)&lt;=1),"",INDEX($F$6:$F$3005,MATCH(D2966&amp;"|"&amp;(P2966-1),$O$6:$O$3005,0)))</f>
        <v/>
      </c>
      <c r="H2966" s="87">
        <f>IF(G2966="","",MAX(0,G2966-F2966))</f>
        <v/>
      </c>
      <c r="I2966" s="95" t="n"/>
      <c r="J2966" s="87">
        <f>IF(D2966="","",IFERROR(INDEX(Eng_PAR,MATCH(D2966,Eng_Label,0)),""))</f>
        <v/>
      </c>
      <c r="K2966" s="97">
        <f>IF(OR(F2966="",J2966=""),"",F2966-J2966)</f>
        <v/>
      </c>
      <c r="L2966" s="86">
        <f>IF(OR(F2966="",J2966="",N(J2966)=0),"",IF(F2966/J2966&lt;=cfg_Crit,"CRITICAL",IF(F2966/J2966&lt;=cfg_Low,"LOW","OK")))</f>
        <v/>
      </c>
      <c r="M2966" s="98">
        <f>IF(B2966="","",DATE(YEAR(B2966),MONTH(B2966),1))</f>
        <v/>
      </c>
      <c r="N2966" s="86">
        <f>IF(OR(B2966="",D2966=""),"","CNT-"&amp;TEXT(ROW()-5,"00000"))</f>
        <v/>
      </c>
      <c r="O2966" s="86">
        <f>IF(P2966="","",D2966&amp;"|"&amp;P2966)</f>
        <v/>
      </c>
      <c r="P2966" s="86">
        <f>IF(OR(D2966="",F2966=""),"",COUNTIFS($D$6:D2966,D2966,$F$6:F2966,"&lt;&gt;"))</f>
        <v/>
      </c>
    </row>
    <row r="2967" ht="20" customHeight="1">
      <c r="B2967" s="93" t="n"/>
      <c r="C2967" s="94">
        <f>IF(B2967="","",WEEKNUM(B2967,21))</f>
        <v/>
      </c>
      <c r="D2967" s="95" t="n"/>
      <c r="E2967" s="86">
        <f>IF(D2967="","",IFERROR(INDEX(Eng_Item,MATCH(D2967,Eng_Label,0)),"not in list"))</f>
        <v/>
      </c>
      <c r="F2967" s="96" t="n"/>
      <c r="G2967" s="87">
        <f>IF(OR(P2967="",N(P2967)&lt;=1),"",INDEX($F$6:$F$3005,MATCH(D2967&amp;"|"&amp;(P2967-1),$O$6:$O$3005,0)))</f>
        <v/>
      </c>
      <c r="H2967" s="87">
        <f>IF(G2967="","",MAX(0,G2967-F2967))</f>
        <v/>
      </c>
      <c r="I2967" s="95" t="n"/>
      <c r="J2967" s="87">
        <f>IF(D2967="","",IFERROR(INDEX(Eng_PAR,MATCH(D2967,Eng_Label,0)),""))</f>
        <v/>
      </c>
      <c r="K2967" s="97">
        <f>IF(OR(F2967="",J2967=""),"",F2967-J2967)</f>
        <v/>
      </c>
      <c r="L2967" s="86">
        <f>IF(OR(F2967="",J2967="",N(J2967)=0),"",IF(F2967/J2967&lt;=cfg_Crit,"CRITICAL",IF(F2967/J2967&lt;=cfg_Low,"LOW","OK")))</f>
        <v/>
      </c>
      <c r="M2967" s="98">
        <f>IF(B2967="","",DATE(YEAR(B2967),MONTH(B2967),1))</f>
        <v/>
      </c>
      <c r="N2967" s="86">
        <f>IF(OR(B2967="",D2967=""),"","CNT-"&amp;TEXT(ROW()-5,"00000"))</f>
        <v/>
      </c>
      <c r="O2967" s="86">
        <f>IF(P2967="","",D2967&amp;"|"&amp;P2967)</f>
        <v/>
      </c>
      <c r="P2967" s="86">
        <f>IF(OR(D2967="",F2967=""),"",COUNTIFS($D$6:D2967,D2967,$F$6:F2967,"&lt;&gt;"))</f>
        <v/>
      </c>
    </row>
    <row r="2968" ht="20" customHeight="1">
      <c r="B2968" s="93" t="n"/>
      <c r="C2968" s="94">
        <f>IF(B2968="","",WEEKNUM(B2968,21))</f>
        <v/>
      </c>
      <c r="D2968" s="95" t="n"/>
      <c r="E2968" s="86">
        <f>IF(D2968="","",IFERROR(INDEX(Eng_Item,MATCH(D2968,Eng_Label,0)),"not in list"))</f>
        <v/>
      </c>
      <c r="F2968" s="96" t="n"/>
      <c r="G2968" s="87">
        <f>IF(OR(P2968="",N(P2968)&lt;=1),"",INDEX($F$6:$F$3005,MATCH(D2968&amp;"|"&amp;(P2968-1),$O$6:$O$3005,0)))</f>
        <v/>
      </c>
      <c r="H2968" s="87">
        <f>IF(G2968="","",MAX(0,G2968-F2968))</f>
        <v/>
      </c>
      <c r="I2968" s="95" t="n"/>
      <c r="J2968" s="87">
        <f>IF(D2968="","",IFERROR(INDEX(Eng_PAR,MATCH(D2968,Eng_Label,0)),""))</f>
        <v/>
      </c>
      <c r="K2968" s="97">
        <f>IF(OR(F2968="",J2968=""),"",F2968-J2968)</f>
        <v/>
      </c>
      <c r="L2968" s="86">
        <f>IF(OR(F2968="",J2968="",N(J2968)=0),"",IF(F2968/J2968&lt;=cfg_Crit,"CRITICAL",IF(F2968/J2968&lt;=cfg_Low,"LOW","OK")))</f>
        <v/>
      </c>
      <c r="M2968" s="98">
        <f>IF(B2968="","",DATE(YEAR(B2968),MONTH(B2968),1))</f>
        <v/>
      </c>
      <c r="N2968" s="86">
        <f>IF(OR(B2968="",D2968=""),"","CNT-"&amp;TEXT(ROW()-5,"00000"))</f>
        <v/>
      </c>
      <c r="O2968" s="86">
        <f>IF(P2968="","",D2968&amp;"|"&amp;P2968)</f>
        <v/>
      </c>
      <c r="P2968" s="86">
        <f>IF(OR(D2968="",F2968=""),"",COUNTIFS($D$6:D2968,D2968,$F$6:F2968,"&lt;&gt;"))</f>
        <v/>
      </c>
    </row>
    <row r="2969" ht="20" customHeight="1">
      <c r="B2969" s="93" t="n"/>
      <c r="C2969" s="94">
        <f>IF(B2969="","",WEEKNUM(B2969,21))</f>
        <v/>
      </c>
      <c r="D2969" s="95" t="n"/>
      <c r="E2969" s="86">
        <f>IF(D2969="","",IFERROR(INDEX(Eng_Item,MATCH(D2969,Eng_Label,0)),"not in list"))</f>
        <v/>
      </c>
      <c r="F2969" s="96" t="n"/>
      <c r="G2969" s="87">
        <f>IF(OR(P2969="",N(P2969)&lt;=1),"",INDEX($F$6:$F$3005,MATCH(D2969&amp;"|"&amp;(P2969-1),$O$6:$O$3005,0)))</f>
        <v/>
      </c>
      <c r="H2969" s="87">
        <f>IF(G2969="","",MAX(0,G2969-F2969))</f>
        <v/>
      </c>
      <c r="I2969" s="95" t="n"/>
      <c r="J2969" s="87">
        <f>IF(D2969="","",IFERROR(INDEX(Eng_PAR,MATCH(D2969,Eng_Label,0)),""))</f>
        <v/>
      </c>
      <c r="K2969" s="97">
        <f>IF(OR(F2969="",J2969=""),"",F2969-J2969)</f>
        <v/>
      </c>
      <c r="L2969" s="86">
        <f>IF(OR(F2969="",J2969="",N(J2969)=0),"",IF(F2969/J2969&lt;=cfg_Crit,"CRITICAL",IF(F2969/J2969&lt;=cfg_Low,"LOW","OK")))</f>
        <v/>
      </c>
      <c r="M2969" s="98">
        <f>IF(B2969="","",DATE(YEAR(B2969),MONTH(B2969),1))</f>
        <v/>
      </c>
      <c r="N2969" s="86">
        <f>IF(OR(B2969="",D2969=""),"","CNT-"&amp;TEXT(ROW()-5,"00000"))</f>
        <v/>
      </c>
      <c r="O2969" s="86">
        <f>IF(P2969="","",D2969&amp;"|"&amp;P2969)</f>
        <v/>
      </c>
      <c r="P2969" s="86">
        <f>IF(OR(D2969="",F2969=""),"",COUNTIFS($D$6:D2969,D2969,$F$6:F2969,"&lt;&gt;"))</f>
        <v/>
      </c>
    </row>
    <row r="2970" ht="20" customHeight="1">
      <c r="B2970" s="93" t="n"/>
      <c r="C2970" s="94">
        <f>IF(B2970="","",WEEKNUM(B2970,21))</f>
        <v/>
      </c>
      <c r="D2970" s="95" t="n"/>
      <c r="E2970" s="86">
        <f>IF(D2970="","",IFERROR(INDEX(Eng_Item,MATCH(D2970,Eng_Label,0)),"not in list"))</f>
        <v/>
      </c>
      <c r="F2970" s="96" t="n"/>
      <c r="G2970" s="87">
        <f>IF(OR(P2970="",N(P2970)&lt;=1),"",INDEX($F$6:$F$3005,MATCH(D2970&amp;"|"&amp;(P2970-1),$O$6:$O$3005,0)))</f>
        <v/>
      </c>
      <c r="H2970" s="87">
        <f>IF(G2970="","",MAX(0,G2970-F2970))</f>
        <v/>
      </c>
      <c r="I2970" s="95" t="n"/>
      <c r="J2970" s="87">
        <f>IF(D2970="","",IFERROR(INDEX(Eng_PAR,MATCH(D2970,Eng_Label,0)),""))</f>
        <v/>
      </c>
      <c r="K2970" s="97">
        <f>IF(OR(F2970="",J2970=""),"",F2970-J2970)</f>
        <v/>
      </c>
      <c r="L2970" s="86">
        <f>IF(OR(F2970="",J2970="",N(J2970)=0),"",IF(F2970/J2970&lt;=cfg_Crit,"CRITICAL",IF(F2970/J2970&lt;=cfg_Low,"LOW","OK")))</f>
        <v/>
      </c>
      <c r="M2970" s="98">
        <f>IF(B2970="","",DATE(YEAR(B2970),MONTH(B2970),1))</f>
        <v/>
      </c>
      <c r="N2970" s="86">
        <f>IF(OR(B2970="",D2970=""),"","CNT-"&amp;TEXT(ROW()-5,"00000"))</f>
        <v/>
      </c>
      <c r="O2970" s="86">
        <f>IF(P2970="","",D2970&amp;"|"&amp;P2970)</f>
        <v/>
      </c>
      <c r="P2970" s="86">
        <f>IF(OR(D2970="",F2970=""),"",COUNTIFS($D$6:D2970,D2970,$F$6:F2970,"&lt;&gt;"))</f>
        <v/>
      </c>
    </row>
    <row r="2971" ht="20" customHeight="1">
      <c r="B2971" s="93" t="n"/>
      <c r="C2971" s="94">
        <f>IF(B2971="","",WEEKNUM(B2971,21))</f>
        <v/>
      </c>
      <c r="D2971" s="95" t="n"/>
      <c r="E2971" s="86">
        <f>IF(D2971="","",IFERROR(INDEX(Eng_Item,MATCH(D2971,Eng_Label,0)),"not in list"))</f>
        <v/>
      </c>
      <c r="F2971" s="96" t="n"/>
      <c r="G2971" s="87">
        <f>IF(OR(P2971="",N(P2971)&lt;=1),"",INDEX($F$6:$F$3005,MATCH(D2971&amp;"|"&amp;(P2971-1),$O$6:$O$3005,0)))</f>
        <v/>
      </c>
      <c r="H2971" s="87">
        <f>IF(G2971="","",MAX(0,G2971-F2971))</f>
        <v/>
      </c>
      <c r="I2971" s="95" t="n"/>
      <c r="J2971" s="87">
        <f>IF(D2971="","",IFERROR(INDEX(Eng_PAR,MATCH(D2971,Eng_Label,0)),""))</f>
        <v/>
      </c>
      <c r="K2971" s="97">
        <f>IF(OR(F2971="",J2971=""),"",F2971-J2971)</f>
        <v/>
      </c>
      <c r="L2971" s="86">
        <f>IF(OR(F2971="",J2971="",N(J2971)=0),"",IF(F2971/J2971&lt;=cfg_Crit,"CRITICAL",IF(F2971/J2971&lt;=cfg_Low,"LOW","OK")))</f>
        <v/>
      </c>
      <c r="M2971" s="98">
        <f>IF(B2971="","",DATE(YEAR(B2971),MONTH(B2971),1))</f>
        <v/>
      </c>
      <c r="N2971" s="86">
        <f>IF(OR(B2971="",D2971=""),"","CNT-"&amp;TEXT(ROW()-5,"00000"))</f>
        <v/>
      </c>
      <c r="O2971" s="86">
        <f>IF(P2971="","",D2971&amp;"|"&amp;P2971)</f>
        <v/>
      </c>
      <c r="P2971" s="86">
        <f>IF(OR(D2971="",F2971=""),"",COUNTIFS($D$6:D2971,D2971,$F$6:F2971,"&lt;&gt;"))</f>
        <v/>
      </c>
    </row>
    <row r="2972" ht="20" customHeight="1">
      <c r="B2972" s="93" t="n"/>
      <c r="C2972" s="94">
        <f>IF(B2972="","",WEEKNUM(B2972,21))</f>
        <v/>
      </c>
      <c r="D2972" s="95" t="n"/>
      <c r="E2972" s="86">
        <f>IF(D2972="","",IFERROR(INDEX(Eng_Item,MATCH(D2972,Eng_Label,0)),"not in list"))</f>
        <v/>
      </c>
      <c r="F2972" s="96" t="n"/>
      <c r="G2972" s="87">
        <f>IF(OR(P2972="",N(P2972)&lt;=1),"",INDEX($F$6:$F$3005,MATCH(D2972&amp;"|"&amp;(P2972-1),$O$6:$O$3005,0)))</f>
        <v/>
      </c>
      <c r="H2972" s="87">
        <f>IF(G2972="","",MAX(0,G2972-F2972))</f>
        <v/>
      </c>
      <c r="I2972" s="95" t="n"/>
      <c r="J2972" s="87">
        <f>IF(D2972="","",IFERROR(INDEX(Eng_PAR,MATCH(D2972,Eng_Label,0)),""))</f>
        <v/>
      </c>
      <c r="K2972" s="97">
        <f>IF(OR(F2972="",J2972=""),"",F2972-J2972)</f>
        <v/>
      </c>
      <c r="L2972" s="86">
        <f>IF(OR(F2972="",J2972="",N(J2972)=0),"",IF(F2972/J2972&lt;=cfg_Crit,"CRITICAL",IF(F2972/J2972&lt;=cfg_Low,"LOW","OK")))</f>
        <v/>
      </c>
      <c r="M2972" s="98">
        <f>IF(B2972="","",DATE(YEAR(B2972),MONTH(B2972),1))</f>
        <v/>
      </c>
      <c r="N2972" s="86">
        <f>IF(OR(B2972="",D2972=""),"","CNT-"&amp;TEXT(ROW()-5,"00000"))</f>
        <v/>
      </c>
      <c r="O2972" s="86">
        <f>IF(P2972="","",D2972&amp;"|"&amp;P2972)</f>
        <v/>
      </c>
      <c r="P2972" s="86">
        <f>IF(OR(D2972="",F2972=""),"",COUNTIFS($D$6:D2972,D2972,$F$6:F2972,"&lt;&gt;"))</f>
        <v/>
      </c>
    </row>
    <row r="2973" ht="20" customHeight="1">
      <c r="B2973" s="93" t="n"/>
      <c r="C2973" s="94">
        <f>IF(B2973="","",WEEKNUM(B2973,21))</f>
        <v/>
      </c>
      <c r="D2973" s="95" t="n"/>
      <c r="E2973" s="86">
        <f>IF(D2973="","",IFERROR(INDEX(Eng_Item,MATCH(D2973,Eng_Label,0)),"not in list"))</f>
        <v/>
      </c>
      <c r="F2973" s="96" t="n"/>
      <c r="G2973" s="87">
        <f>IF(OR(P2973="",N(P2973)&lt;=1),"",INDEX($F$6:$F$3005,MATCH(D2973&amp;"|"&amp;(P2973-1),$O$6:$O$3005,0)))</f>
        <v/>
      </c>
      <c r="H2973" s="87">
        <f>IF(G2973="","",MAX(0,G2973-F2973))</f>
        <v/>
      </c>
      <c r="I2973" s="95" t="n"/>
      <c r="J2973" s="87">
        <f>IF(D2973="","",IFERROR(INDEX(Eng_PAR,MATCH(D2973,Eng_Label,0)),""))</f>
        <v/>
      </c>
      <c r="K2973" s="97">
        <f>IF(OR(F2973="",J2973=""),"",F2973-J2973)</f>
        <v/>
      </c>
      <c r="L2973" s="86">
        <f>IF(OR(F2973="",J2973="",N(J2973)=0),"",IF(F2973/J2973&lt;=cfg_Crit,"CRITICAL",IF(F2973/J2973&lt;=cfg_Low,"LOW","OK")))</f>
        <v/>
      </c>
      <c r="M2973" s="98">
        <f>IF(B2973="","",DATE(YEAR(B2973),MONTH(B2973),1))</f>
        <v/>
      </c>
      <c r="N2973" s="86">
        <f>IF(OR(B2973="",D2973=""),"","CNT-"&amp;TEXT(ROW()-5,"00000"))</f>
        <v/>
      </c>
      <c r="O2973" s="86">
        <f>IF(P2973="","",D2973&amp;"|"&amp;P2973)</f>
        <v/>
      </c>
      <c r="P2973" s="86">
        <f>IF(OR(D2973="",F2973=""),"",COUNTIFS($D$6:D2973,D2973,$F$6:F2973,"&lt;&gt;"))</f>
        <v/>
      </c>
    </row>
    <row r="2974" ht="20" customHeight="1">
      <c r="B2974" s="93" t="n"/>
      <c r="C2974" s="94">
        <f>IF(B2974="","",WEEKNUM(B2974,21))</f>
        <v/>
      </c>
      <c r="D2974" s="95" t="n"/>
      <c r="E2974" s="86">
        <f>IF(D2974="","",IFERROR(INDEX(Eng_Item,MATCH(D2974,Eng_Label,0)),"not in list"))</f>
        <v/>
      </c>
      <c r="F2974" s="96" t="n"/>
      <c r="G2974" s="87">
        <f>IF(OR(P2974="",N(P2974)&lt;=1),"",INDEX($F$6:$F$3005,MATCH(D2974&amp;"|"&amp;(P2974-1),$O$6:$O$3005,0)))</f>
        <v/>
      </c>
      <c r="H2974" s="87">
        <f>IF(G2974="","",MAX(0,G2974-F2974))</f>
        <v/>
      </c>
      <c r="I2974" s="95" t="n"/>
      <c r="J2974" s="87">
        <f>IF(D2974="","",IFERROR(INDEX(Eng_PAR,MATCH(D2974,Eng_Label,0)),""))</f>
        <v/>
      </c>
      <c r="K2974" s="97">
        <f>IF(OR(F2974="",J2974=""),"",F2974-J2974)</f>
        <v/>
      </c>
      <c r="L2974" s="86">
        <f>IF(OR(F2974="",J2974="",N(J2974)=0),"",IF(F2974/J2974&lt;=cfg_Crit,"CRITICAL",IF(F2974/J2974&lt;=cfg_Low,"LOW","OK")))</f>
        <v/>
      </c>
      <c r="M2974" s="98">
        <f>IF(B2974="","",DATE(YEAR(B2974),MONTH(B2974),1))</f>
        <v/>
      </c>
      <c r="N2974" s="86">
        <f>IF(OR(B2974="",D2974=""),"","CNT-"&amp;TEXT(ROW()-5,"00000"))</f>
        <v/>
      </c>
      <c r="O2974" s="86">
        <f>IF(P2974="","",D2974&amp;"|"&amp;P2974)</f>
        <v/>
      </c>
      <c r="P2974" s="86">
        <f>IF(OR(D2974="",F2974=""),"",COUNTIFS($D$6:D2974,D2974,$F$6:F2974,"&lt;&gt;"))</f>
        <v/>
      </c>
    </row>
    <row r="2975" ht="20" customHeight="1">
      <c r="B2975" s="93" t="n"/>
      <c r="C2975" s="94">
        <f>IF(B2975="","",WEEKNUM(B2975,21))</f>
        <v/>
      </c>
      <c r="D2975" s="95" t="n"/>
      <c r="E2975" s="86">
        <f>IF(D2975="","",IFERROR(INDEX(Eng_Item,MATCH(D2975,Eng_Label,0)),"not in list"))</f>
        <v/>
      </c>
      <c r="F2975" s="96" t="n"/>
      <c r="G2975" s="87">
        <f>IF(OR(P2975="",N(P2975)&lt;=1),"",INDEX($F$6:$F$3005,MATCH(D2975&amp;"|"&amp;(P2975-1),$O$6:$O$3005,0)))</f>
        <v/>
      </c>
      <c r="H2975" s="87">
        <f>IF(G2975="","",MAX(0,G2975-F2975))</f>
        <v/>
      </c>
      <c r="I2975" s="95" t="n"/>
      <c r="J2975" s="87">
        <f>IF(D2975="","",IFERROR(INDEX(Eng_PAR,MATCH(D2975,Eng_Label,0)),""))</f>
        <v/>
      </c>
      <c r="K2975" s="97">
        <f>IF(OR(F2975="",J2975=""),"",F2975-J2975)</f>
        <v/>
      </c>
      <c r="L2975" s="86">
        <f>IF(OR(F2975="",J2975="",N(J2975)=0),"",IF(F2975/J2975&lt;=cfg_Crit,"CRITICAL",IF(F2975/J2975&lt;=cfg_Low,"LOW","OK")))</f>
        <v/>
      </c>
      <c r="M2975" s="98">
        <f>IF(B2975="","",DATE(YEAR(B2975),MONTH(B2975),1))</f>
        <v/>
      </c>
      <c r="N2975" s="86">
        <f>IF(OR(B2975="",D2975=""),"","CNT-"&amp;TEXT(ROW()-5,"00000"))</f>
        <v/>
      </c>
      <c r="O2975" s="86">
        <f>IF(P2975="","",D2975&amp;"|"&amp;P2975)</f>
        <v/>
      </c>
      <c r="P2975" s="86">
        <f>IF(OR(D2975="",F2975=""),"",COUNTIFS($D$6:D2975,D2975,$F$6:F2975,"&lt;&gt;"))</f>
        <v/>
      </c>
    </row>
    <row r="2976" ht="20" customHeight="1">
      <c r="B2976" s="93" t="n"/>
      <c r="C2976" s="94">
        <f>IF(B2976="","",WEEKNUM(B2976,21))</f>
        <v/>
      </c>
      <c r="D2976" s="95" t="n"/>
      <c r="E2976" s="86">
        <f>IF(D2976="","",IFERROR(INDEX(Eng_Item,MATCH(D2976,Eng_Label,0)),"not in list"))</f>
        <v/>
      </c>
      <c r="F2976" s="96" t="n"/>
      <c r="G2976" s="87">
        <f>IF(OR(P2976="",N(P2976)&lt;=1),"",INDEX($F$6:$F$3005,MATCH(D2976&amp;"|"&amp;(P2976-1),$O$6:$O$3005,0)))</f>
        <v/>
      </c>
      <c r="H2976" s="87">
        <f>IF(G2976="","",MAX(0,G2976-F2976))</f>
        <v/>
      </c>
      <c r="I2976" s="95" t="n"/>
      <c r="J2976" s="87">
        <f>IF(D2976="","",IFERROR(INDEX(Eng_PAR,MATCH(D2976,Eng_Label,0)),""))</f>
        <v/>
      </c>
      <c r="K2976" s="97">
        <f>IF(OR(F2976="",J2976=""),"",F2976-J2976)</f>
        <v/>
      </c>
      <c r="L2976" s="86">
        <f>IF(OR(F2976="",J2976="",N(J2976)=0),"",IF(F2976/J2976&lt;=cfg_Crit,"CRITICAL",IF(F2976/J2976&lt;=cfg_Low,"LOW","OK")))</f>
        <v/>
      </c>
      <c r="M2976" s="98">
        <f>IF(B2976="","",DATE(YEAR(B2976),MONTH(B2976),1))</f>
        <v/>
      </c>
      <c r="N2976" s="86">
        <f>IF(OR(B2976="",D2976=""),"","CNT-"&amp;TEXT(ROW()-5,"00000"))</f>
        <v/>
      </c>
      <c r="O2976" s="86">
        <f>IF(P2976="","",D2976&amp;"|"&amp;P2976)</f>
        <v/>
      </c>
      <c r="P2976" s="86">
        <f>IF(OR(D2976="",F2976=""),"",COUNTIFS($D$6:D2976,D2976,$F$6:F2976,"&lt;&gt;"))</f>
        <v/>
      </c>
    </row>
    <row r="2977" ht="20" customHeight="1">
      <c r="B2977" s="93" t="n"/>
      <c r="C2977" s="94">
        <f>IF(B2977="","",WEEKNUM(B2977,21))</f>
        <v/>
      </c>
      <c r="D2977" s="95" t="n"/>
      <c r="E2977" s="86">
        <f>IF(D2977="","",IFERROR(INDEX(Eng_Item,MATCH(D2977,Eng_Label,0)),"not in list"))</f>
        <v/>
      </c>
      <c r="F2977" s="96" t="n"/>
      <c r="G2977" s="87">
        <f>IF(OR(P2977="",N(P2977)&lt;=1),"",INDEX($F$6:$F$3005,MATCH(D2977&amp;"|"&amp;(P2977-1),$O$6:$O$3005,0)))</f>
        <v/>
      </c>
      <c r="H2977" s="87">
        <f>IF(G2977="","",MAX(0,G2977-F2977))</f>
        <v/>
      </c>
      <c r="I2977" s="95" t="n"/>
      <c r="J2977" s="87">
        <f>IF(D2977="","",IFERROR(INDEX(Eng_PAR,MATCH(D2977,Eng_Label,0)),""))</f>
        <v/>
      </c>
      <c r="K2977" s="97">
        <f>IF(OR(F2977="",J2977=""),"",F2977-J2977)</f>
        <v/>
      </c>
      <c r="L2977" s="86">
        <f>IF(OR(F2977="",J2977="",N(J2977)=0),"",IF(F2977/J2977&lt;=cfg_Crit,"CRITICAL",IF(F2977/J2977&lt;=cfg_Low,"LOW","OK")))</f>
        <v/>
      </c>
      <c r="M2977" s="98">
        <f>IF(B2977="","",DATE(YEAR(B2977),MONTH(B2977),1))</f>
        <v/>
      </c>
      <c r="N2977" s="86">
        <f>IF(OR(B2977="",D2977=""),"","CNT-"&amp;TEXT(ROW()-5,"00000"))</f>
        <v/>
      </c>
      <c r="O2977" s="86">
        <f>IF(P2977="","",D2977&amp;"|"&amp;P2977)</f>
        <v/>
      </c>
      <c r="P2977" s="86">
        <f>IF(OR(D2977="",F2977=""),"",COUNTIFS($D$6:D2977,D2977,$F$6:F2977,"&lt;&gt;"))</f>
        <v/>
      </c>
    </row>
    <row r="2978" ht="20" customHeight="1">
      <c r="B2978" s="93" t="n"/>
      <c r="C2978" s="94">
        <f>IF(B2978="","",WEEKNUM(B2978,21))</f>
        <v/>
      </c>
      <c r="D2978" s="95" t="n"/>
      <c r="E2978" s="86">
        <f>IF(D2978="","",IFERROR(INDEX(Eng_Item,MATCH(D2978,Eng_Label,0)),"not in list"))</f>
        <v/>
      </c>
      <c r="F2978" s="96" t="n"/>
      <c r="G2978" s="87">
        <f>IF(OR(P2978="",N(P2978)&lt;=1),"",INDEX($F$6:$F$3005,MATCH(D2978&amp;"|"&amp;(P2978-1),$O$6:$O$3005,0)))</f>
        <v/>
      </c>
      <c r="H2978" s="87">
        <f>IF(G2978="","",MAX(0,G2978-F2978))</f>
        <v/>
      </c>
      <c r="I2978" s="95" t="n"/>
      <c r="J2978" s="87">
        <f>IF(D2978="","",IFERROR(INDEX(Eng_PAR,MATCH(D2978,Eng_Label,0)),""))</f>
        <v/>
      </c>
      <c r="K2978" s="97">
        <f>IF(OR(F2978="",J2978=""),"",F2978-J2978)</f>
        <v/>
      </c>
      <c r="L2978" s="86">
        <f>IF(OR(F2978="",J2978="",N(J2978)=0),"",IF(F2978/J2978&lt;=cfg_Crit,"CRITICAL",IF(F2978/J2978&lt;=cfg_Low,"LOW","OK")))</f>
        <v/>
      </c>
      <c r="M2978" s="98">
        <f>IF(B2978="","",DATE(YEAR(B2978),MONTH(B2978),1))</f>
        <v/>
      </c>
      <c r="N2978" s="86">
        <f>IF(OR(B2978="",D2978=""),"","CNT-"&amp;TEXT(ROW()-5,"00000"))</f>
        <v/>
      </c>
      <c r="O2978" s="86">
        <f>IF(P2978="","",D2978&amp;"|"&amp;P2978)</f>
        <v/>
      </c>
      <c r="P2978" s="86">
        <f>IF(OR(D2978="",F2978=""),"",COUNTIFS($D$6:D2978,D2978,$F$6:F2978,"&lt;&gt;"))</f>
        <v/>
      </c>
    </row>
    <row r="2979" ht="20" customHeight="1">
      <c r="B2979" s="93" t="n"/>
      <c r="C2979" s="94">
        <f>IF(B2979="","",WEEKNUM(B2979,21))</f>
        <v/>
      </c>
      <c r="D2979" s="95" t="n"/>
      <c r="E2979" s="86">
        <f>IF(D2979="","",IFERROR(INDEX(Eng_Item,MATCH(D2979,Eng_Label,0)),"not in list"))</f>
        <v/>
      </c>
      <c r="F2979" s="96" t="n"/>
      <c r="G2979" s="87">
        <f>IF(OR(P2979="",N(P2979)&lt;=1),"",INDEX($F$6:$F$3005,MATCH(D2979&amp;"|"&amp;(P2979-1),$O$6:$O$3005,0)))</f>
        <v/>
      </c>
      <c r="H2979" s="87">
        <f>IF(G2979="","",MAX(0,G2979-F2979))</f>
        <v/>
      </c>
      <c r="I2979" s="95" t="n"/>
      <c r="J2979" s="87">
        <f>IF(D2979="","",IFERROR(INDEX(Eng_PAR,MATCH(D2979,Eng_Label,0)),""))</f>
        <v/>
      </c>
      <c r="K2979" s="97">
        <f>IF(OR(F2979="",J2979=""),"",F2979-J2979)</f>
        <v/>
      </c>
      <c r="L2979" s="86">
        <f>IF(OR(F2979="",J2979="",N(J2979)=0),"",IF(F2979/J2979&lt;=cfg_Crit,"CRITICAL",IF(F2979/J2979&lt;=cfg_Low,"LOW","OK")))</f>
        <v/>
      </c>
      <c r="M2979" s="98">
        <f>IF(B2979="","",DATE(YEAR(B2979),MONTH(B2979),1))</f>
        <v/>
      </c>
      <c r="N2979" s="86">
        <f>IF(OR(B2979="",D2979=""),"","CNT-"&amp;TEXT(ROW()-5,"00000"))</f>
        <v/>
      </c>
      <c r="O2979" s="86">
        <f>IF(P2979="","",D2979&amp;"|"&amp;P2979)</f>
        <v/>
      </c>
      <c r="P2979" s="86">
        <f>IF(OR(D2979="",F2979=""),"",COUNTIFS($D$6:D2979,D2979,$F$6:F2979,"&lt;&gt;"))</f>
        <v/>
      </c>
    </row>
    <row r="2980" ht="20" customHeight="1">
      <c r="B2980" s="93" t="n"/>
      <c r="C2980" s="94">
        <f>IF(B2980="","",WEEKNUM(B2980,21))</f>
        <v/>
      </c>
      <c r="D2980" s="95" t="n"/>
      <c r="E2980" s="86">
        <f>IF(D2980="","",IFERROR(INDEX(Eng_Item,MATCH(D2980,Eng_Label,0)),"not in list"))</f>
        <v/>
      </c>
      <c r="F2980" s="96" t="n"/>
      <c r="G2980" s="87">
        <f>IF(OR(P2980="",N(P2980)&lt;=1),"",INDEX($F$6:$F$3005,MATCH(D2980&amp;"|"&amp;(P2980-1),$O$6:$O$3005,0)))</f>
        <v/>
      </c>
      <c r="H2980" s="87">
        <f>IF(G2980="","",MAX(0,G2980-F2980))</f>
        <v/>
      </c>
      <c r="I2980" s="95" t="n"/>
      <c r="J2980" s="87">
        <f>IF(D2980="","",IFERROR(INDEX(Eng_PAR,MATCH(D2980,Eng_Label,0)),""))</f>
        <v/>
      </c>
      <c r="K2980" s="97">
        <f>IF(OR(F2980="",J2980=""),"",F2980-J2980)</f>
        <v/>
      </c>
      <c r="L2980" s="86">
        <f>IF(OR(F2980="",J2980="",N(J2980)=0),"",IF(F2980/J2980&lt;=cfg_Crit,"CRITICAL",IF(F2980/J2980&lt;=cfg_Low,"LOW","OK")))</f>
        <v/>
      </c>
      <c r="M2980" s="98">
        <f>IF(B2980="","",DATE(YEAR(B2980),MONTH(B2980),1))</f>
        <v/>
      </c>
      <c r="N2980" s="86">
        <f>IF(OR(B2980="",D2980=""),"","CNT-"&amp;TEXT(ROW()-5,"00000"))</f>
        <v/>
      </c>
      <c r="O2980" s="86">
        <f>IF(P2980="","",D2980&amp;"|"&amp;P2980)</f>
        <v/>
      </c>
      <c r="P2980" s="86">
        <f>IF(OR(D2980="",F2980=""),"",COUNTIFS($D$6:D2980,D2980,$F$6:F2980,"&lt;&gt;"))</f>
        <v/>
      </c>
    </row>
    <row r="2981" ht="20" customHeight="1">
      <c r="B2981" s="93" t="n"/>
      <c r="C2981" s="94">
        <f>IF(B2981="","",WEEKNUM(B2981,21))</f>
        <v/>
      </c>
      <c r="D2981" s="95" t="n"/>
      <c r="E2981" s="86">
        <f>IF(D2981="","",IFERROR(INDEX(Eng_Item,MATCH(D2981,Eng_Label,0)),"not in list"))</f>
        <v/>
      </c>
      <c r="F2981" s="96" t="n"/>
      <c r="G2981" s="87">
        <f>IF(OR(P2981="",N(P2981)&lt;=1),"",INDEX($F$6:$F$3005,MATCH(D2981&amp;"|"&amp;(P2981-1),$O$6:$O$3005,0)))</f>
        <v/>
      </c>
      <c r="H2981" s="87">
        <f>IF(G2981="","",MAX(0,G2981-F2981))</f>
        <v/>
      </c>
      <c r="I2981" s="95" t="n"/>
      <c r="J2981" s="87">
        <f>IF(D2981="","",IFERROR(INDEX(Eng_PAR,MATCH(D2981,Eng_Label,0)),""))</f>
        <v/>
      </c>
      <c r="K2981" s="97">
        <f>IF(OR(F2981="",J2981=""),"",F2981-J2981)</f>
        <v/>
      </c>
      <c r="L2981" s="86">
        <f>IF(OR(F2981="",J2981="",N(J2981)=0),"",IF(F2981/J2981&lt;=cfg_Crit,"CRITICAL",IF(F2981/J2981&lt;=cfg_Low,"LOW","OK")))</f>
        <v/>
      </c>
      <c r="M2981" s="98">
        <f>IF(B2981="","",DATE(YEAR(B2981),MONTH(B2981),1))</f>
        <v/>
      </c>
      <c r="N2981" s="86">
        <f>IF(OR(B2981="",D2981=""),"","CNT-"&amp;TEXT(ROW()-5,"00000"))</f>
        <v/>
      </c>
      <c r="O2981" s="86">
        <f>IF(P2981="","",D2981&amp;"|"&amp;P2981)</f>
        <v/>
      </c>
      <c r="P2981" s="86">
        <f>IF(OR(D2981="",F2981=""),"",COUNTIFS($D$6:D2981,D2981,$F$6:F2981,"&lt;&gt;"))</f>
        <v/>
      </c>
    </row>
    <row r="2982" ht="20" customHeight="1">
      <c r="B2982" s="93" t="n"/>
      <c r="C2982" s="94">
        <f>IF(B2982="","",WEEKNUM(B2982,21))</f>
        <v/>
      </c>
      <c r="D2982" s="95" t="n"/>
      <c r="E2982" s="86">
        <f>IF(D2982="","",IFERROR(INDEX(Eng_Item,MATCH(D2982,Eng_Label,0)),"not in list"))</f>
        <v/>
      </c>
      <c r="F2982" s="96" t="n"/>
      <c r="G2982" s="87">
        <f>IF(OR(P2982="",N(P2982)&lt;=1),"",INDEX($F$6:$F$3005,MATCH(D2982&amp;"|"&amp;(P2982-1),$O$6:$O$3005,0)))</f>
        <v/>
      </c>
      <c r="H2982" s="87">
        <f>IF(G2982="","",MAX(0,G2982-F2982))</f>
        <v/>
      </c>
      <c r="I2982" s="95" t="n"/>
      <c r="J2982" s="87">
        <f>IF(D2982="","",IFERROR(INDEX(Eng_PAR,MATCH(D2982,Eng_Label,0)),""))</f>
        <v/>
      </c>
      <c r="K2982" s="97">
        <f>IF(OR(F2982="",J2982=""),"",F2982-J2982)</f>
        <v/>
      </c>
      <c r="L2982" s="86">
        <f>IF(OR(F2982="",J2982="",N(J2982)=0),"",IF(F2982/J2982&lt;=cfg_Crit,"CRITICAL",IF(F2982/J2982&lt;=cfg_Low,"LOW","OK")))</f>
        <v/>
      </c>
      <c r="M2982" s="98">
        <f>IF(B2982="","",DATE(YEAR(B2982),MONTH(B2982),1))</f>
        <v/>
      </c>
      <c r="N2982" s="86">
        <f>IF(OR(B2982="",D2982=""),"","CNT-"&amp;TEXT(ROW()-5,"00000"))</f>
        <v/>
      </c>
      <c r="O2982" s="86">
        <f>IF(P2982="","",D2982&amp;"|"&amp;P2982)</f>
        <v/>
      </c>
      <c r="P2982" s="86">
        <f>IF(OR(D2982="",F2982=""),"",COUNTIFS($D$6:D2982,D2982,$F$6:F2982,"&lt;&gt;"))</f>
        <v/>
      </c>
    </row>
    <row r="2983" ht="20" customHeight="1">
      <c r="B2983" s="93" t="n"/>
      <c r="C2983" s="94">
        <f>IF(B2983="","",WEEKNUM(B2983,21))</f>
        <v/>
      </c>
      <c r="D2983" s="95" t="n"/>
      <c r="E2983" s="86">
        <f>IF(D2983="","",IFERROR(INDEX(Eng_Item,MATCH(D2983,Eng_Label,0)),"not in list"))</f>
        <v/>
      </c>
      <c r="F2983" s="96" t="n"/>
      <c r="G2983" s="87">
        <f>IF(OR(P2983="",N(P2983)&lt;=1),"",INDEX($F$6:$F$3005,MATCH(D2983&amp;"|"&amp;(P2983-1),$O$6:$O$3005,0)))</f>
        <v/>
      </c>
      <c r="H2983" s="87">
        <f>IF(G2983="","",MAX(0,G2983-F2983))</f>
        <v/>
      </c>
      <c r="I2983" s="95" t="n"/>
      <c r="J2983" s="87">
        <f>IF(D2983="","",IFERROR(INDEX(Eng_PAR,MATCH(D2983,Eng_Label,0)),""))</f>
        <v/>
      </c>
      <c r="K2983" s="97">
        <f>IF(OR(F2983="",J2983=""),"",F2983-J2983)</f>
        <v/>
      </c>
      <c r="L2983" s="86">
        <f>IF(OR(F2983="",J2983="",N(J2983)=0),"",IF(F2983/J2983&lt;=cfg_Crit,"CRITICAL",IF(F2983/J2983&lt;=cfg_Low,"LOW","OK")))</f>
        <v/>
      </c>
      <c r="M2983" s="98">
        <f>IF(B2983="","",DATE(YEAR(B2983),MONTH(B2983),1))</f>
        <v/>
      </c>
      <c r="N2983" s="86">
        <f>IF(OR(B2983="",D2983=""),"","CNT-"&amp;TEXT(ROW()-5,"00000"))</f>
        <v/>
      </c>
      <c r="O2983" s="86">
        <f>IF(P2983="","",D2983&amp;"|"&amp;P2983)</f>
        <v/>
      </c>
      <c r="P2983" s="86">
        <f>IF(OR(D2983="",F2983=""),"",COUNTIFS($D$6:D2983,D2983,$F$6:F2983,"&lt;&gt;"))</f>
        <v/>
      </c>
    </row>
    <row r="2984" ht="20" customHeight="1">
      <c r="B2984" s="93" t="n"/>
      <c r="C2984" s="94">
        <f>IF(B2984="","",WEEKNUM(B2984,21))</f>
        <v/>
      </c>
      <c r="D2984" s="95" t="n"/>
      <c r="E2984" s="86">
        <f>IF(D2984="","",IFERROR(INDEX(Eng_Item,MATCH(D2984,Eng_Label,0)),"not in list"))</f>
        <v/>
      </c>
      <c r="F2984" s="96" t="n"/>
      <c r="G2984" s="87">
        <f>IF(OR(P2984="",N(P2984)&lt;=1),"",INDEX($F$6:$F$3005,MATCH(D2984&amp;"|"&amp;(P2984-1),$O$6:$O$3005,0)))</f>
        <v/>
      </c>
      <c r="H2984" s="87">
        <f>IF(G2984="","",MAX(0,G2984-F2984))</f>
        <v/>
      </c>
      <c r="I2984" s="95" t="n"/>
      <c r="J2984" s="87">
        <f>IF(D2984="","",IFERROR(INDEX(Eng_PAR,MATCH(D2984,Eng_Label,0)),""))</f>
        <v/>
      </c>
      <c r="K2984" s="97">
        <f>IF(OR(F2984="",J2984=""),"",F2984-J2984)</f>
        <v/>
      </c>
      <c r="L2984" s="86">
        <f>IF(OR(F2984="",J2984="",N(J2984)=0),"",IF(F2984/J2984&lt;=cfg_Crit,"CRITICAL",IF(F2984/J2984&lt;=cfg_Low,"LOW","OK")))</f>
        <v/>
      </c>
      <c r="M2984" s="98">
        <f>IF(B2984="","",DATE(YEAR(B2984),MONTH(B2984),1))</f>
        <v/>
      </c>
      <c r="N2984" s="86">
        <f>IF(OR(B2984="",D2984=""),"","CNT-"&amp;TEXT(ROW()-5,"00000"))</f>
        <v/>
      </c>
      <c r="O2984" s="86">
        <f>IF(P2984="","",D2984&amp;"|"&amp;P2984)</f>
        <v/>
      </c>
      <c r="P2984" s="86">
        <f>IF(OR(D2984="",F2984=""),"",COUNTIFS($D$6:D2984,D2984,$F$6:F2984,"&lt;&gt;"))</f>
        <v/>
      </c>
    </row>
    <row r="2985" ht="20" customHeight="1">
      <c r="B2985" s="93" t="n"/>
      <c r="C2985" s="94">
        <f>IF(B2985="","",WEEKNUM(B2985,21))</f>
        <v/>
      </c>
      <c r="D2985" s="95" t="n"/>
      <c r="E2985" s="86">
        <f>IF(D2985="","",IFERROR(INDEX(Eng_Item,MATCH(D2985,Eng_Label,0)),"not in list"))</f>
        <v/>
      </c>
      <c r="F2985" s="96" t="n"/>
      <c r="G2985" s="87">
        <f>IF(OR(P2985="",N(P2985)&lt;=1),"",INDEX($F$6:$F$3005,MATCH(D2985&amp;"|"&amp;(P2985-1),$O$6:$O$3005,0)))</f>
        <v/>
      </c>
      <c r="H2985" s="87">
        <f>IF(G2985="","",MAX(0,G2985-F2985))</f>
        <v/>
      </c>
      <c r="I2985" s="95" t="n"/>
      <c r="J2985" s="87">
        <f>IF(D2985="","",IFERROR(INDEX(Eng_PAR,MATCH(D2985,Eng_Label,0)),""))</f>
        <v/>
      </c>
      <c r="K2985" s="97">
        <f>IF(OR(F2985="",J2985=""),"",F2985-J2985)</f>
        <v/>
      </c>
      <c r="L2985" s="86">
        <f>IF(OR(F2985="",J2985="",N(J2985)=0),"",IF(F2985/J2985&lt;=cfg_Crit,"CRITICAL",IF(F2985/J2985&lt;=cfg_Low,"LOW","OK")))</f>
        <v/>
      </c>
      <c r="M2985" s="98">
        <f>IF(B2985="","",DATE(YEAR(B2985),MONTH(B2985),1))</f>
        <v/>
      </c>
      <c r="N2985" s="86">
        <f>IF(OR(B2985="",D2985=""),"","CNT-"&amp;TEXT(ROW()-5,"00000"))</f>
        <v/>
      </c>
      <c r="O2985" s="86">
        <f>IF(P2985="","",D2985&amp;"|"&amp;P2985)</f>
        <v/>
      </c>
      <c r="P2985" s="86">
        <f>IF(OR(D2985="",F2985=""),"",COUNTIFS($D$6:D2985,D2985,$F$6:F2985,"&lt;&gt;"))</f>
        <v/>
      </c>
    </row>
    <row r="2986" ht="20" customHeight="1">
      <c r="B2986" s="93" t="n"/>
      <c r="C2986" s="94">
        <f>IF(B2986="","",WEEKNUM(B2986,21))</f>
        <v/>
      </c>
      <c r="D2986" s="95" t="n"/>
      <c r="E2986" s="86">
        <f>IF(D2986="","",IFERROR(INDEX(Eng_Item,MATCH(D2986,Eng_Label,0)),"not in list"))</f>
        <v/>
      </c>
      <c r="F2986" s="96" t="n"/>
      <c r="G2986" s="87">
        <f>IF(OR(P2986="",N(P2986)&lt;=1),"",INDEX($F$6:$F$3005,MATCH(D2986&amp;"|"&amp;(P2986-1),$O$6:$O$3005,0)))</f>
        <v/>
      </c>
      <c r="H2986" s="87">
        <f>IF(G2986="","",MAX(0,G2986-F2986))</f>
        <v/>
      </c>
      <c r="I2986" s="95" t="n"/>
      <c r="J2986" s="87">
        <f>IF(D2986="","",IFERROR(INDEX(Eng_PAR,MATCH(D2986,Eng_Label,0)),""))</f>
        <v/>
      </c>
      <c r="K2986" s="97">
        <f>IF(OR(F2986="",J2986=""),"",F2986-J2986)</f>
        <v/>
      </c>
      <c r="L2986" s="86">
        <f>IF(OR(F2986="",J2986="",N(J2986)=0),"",IF(F2986/J2986&lt;=cfg_Crit,"CRITICAL",IF(F2986/J2986&lt;=cfg_Low,"LOW","OK")))</f>
        <v/>
      </c>
      <c r="M2986" s="98">
        <f>IF(B2986="","",DATE(YEAR(B2986),MONTH(B2986),1))</f>
        <v/>
      </c>
      <c r="N2986" s="86">
        <f>IF(OR(B2986="",D2986=""),"","CNT-"&amp;TEXT(ROW()-5,"00000"))</f>
        <v/>
      </c>
      <c r="O2986" s="86">
        <f>IF(P2986="","",D2986&amp;"|"&amp;P2986)</f>
        <v/>
      </c>
      <c r="P2986" s="86">
        <f>IF(OR(D2986="",F2986=""),"",COUNTIFS($D$6:D2986,D2986,$F$6:F2986,"&lt;&gt;"))</f>
        <v/>
      </c>
    </row>
    <row r="2987" ht="20" customHeight="1">
      <c r="B2987" s="93" t="n"/>
      <c r="C2987" s="94">
        <f>IF(B2987="","",WEEKNUM(B2987,21))</f>
        <v/>
      </c>
      <c r="D2987" s="95" t="n"/>
      <c r="E2987" s="86">
        <f>IF(D2987="","",IFERROR(INDEX(Eng_Item,MATCH(D2987,Eng_Label,0)),"not in list"))</f>
        <v/>
      </c>
      <c r="F2987" s="96" t="n"/>
      <c r="G2987" s="87">
        <f>IF(OR(P2987="",N(P2987)&lt;=1),"",INDEX($F$6:$F$3005,MATCH(D2987&amp;"|"&amp;(P2987-1),$O$6:$O$3005,0)))</f>
        <v/>
      </c>
      <c r="H2987" s="87">
        <f>IF(G2987="","",MAX(0,G2987-F2987))</f>
        <v/>
      </c>
      <c r="I2987" s="95" t="n"/>
      <c r="J2987" s="87">
        <f>IF(D2987="","",IFERROR(INDEX(Eng_PAR,MATCH(D2987,Eng_Label,0)),""))</f>
        <v/>
      </c>
      <c r="K2987" s="97">
        <f>IF(OR(F2987="",J2987=""),"",F2987-J2987)</f>
        <v/>
      </c>
      <c r="L2987" s="86">
        <f>IF(OR(F2987="",J2987="",N(J2987)=0),"",IF(F2987/J2987&lt;=cfg_Crit,"CRITICAL",IF(F2987/J2987&lt;=cfg_Low,"LOW","OK")))</f>
        <v/>
      </c>
      <c r="M2987" s="98">
        <f>IF(B2987="","",DATE(YEAR(B2987),MONTH(B2987),1))</f>
        <v/>
      </c>
      <c r="N2987" s="86">
        <f>IF(OR(B2987="",D2987=""),"","CNT-"&amp;TEXT(ROW()-5,"00000"))</f>
        <v/>
      </c>
      <c r="O2987" s="86">
        <f>IF(P2987="","",D2987&amp;"|"&amp;P2987)</f>
        <v/>
      </c>
      <c r="P2987" s="86">
        <f>IF(OR(D2987="",F2987=""),"",COUNTIFS($D$6:D2987,D2987,$F$6:F2987,"&lt;&gt;"))</f>
        <v/>
      </c>
    </row>
    <row r="2988" ht="20" customHeight="1">
      <c r="B2988" s="93" t="n"/>
      <c r="C2988" s="94">
        <f>IF(B2988="","",WEEKNUM(B2988,21))</f>
        <v/>
      </c>
      <c r="D2988" s="95" t="n"/>
      <c r="E2988" s="86">
        <f>IF(D2988="","",IFERROR(INDEX(Eng_Item,MATCH(D2988,Eng_Label,0)),"not in list"))</f>
        <v/>
      </c>
      <c r="F2988" s="96" t="n"/>
      <c r="G2988" s="87">
        <f>IF(OR(P2988="",N(P2988)&lt;=1),"",INDEX($F$6:$F$3005,MATCH(D2988&amp;"|"&amp;(P2988-1),$O$6:$O$3005,0)))</f>
        <v/>
      </c>
      <c r="H2988" s="87">
        <f>IF(G2988="","",MAX(0,G2988-F2988))</f>
        <v/>
      </c>
      <c r="I2988" s="95" t="n"/>
      <c r="J2988" s="87">
        <f>IF(D2988="","",IFERROR(INDEX(Eng_PAR,MATCH(D2988,Eng_Label,0)),""))</f>
        <v/>
      </c>
      <c r="K2988" s="97">
        <f>IF(OR(F2988="",J2988=""),"",F2988-J2988)</f>
        <v/>
      </c>
      <c r="L2988" s="86">
        <f>IF(OR(F2988="",J2988="",N(J2988)=0),"",IF(F2988/J2988&lt;=cfg_Crit,"CRITICAL",IF(F2988/J2988&lt;=cfg_Low,"LOW","OK")))</f>
        <v/>
      </c>
      <c r="M2988" s="98">
        <f>IF(B2988="","",DATE(YEAR(B2988),MONTH(B2988),1))</f>
        <v/>
      </c>
      <c r="N2988" s="86">
        <f>IF(OR(B2988="",D2988=""),"","CNT-"&amp;TEXT(ROW()-5,"00000"))</f>
        <v/>
      </c>
      <c r="O2988" s="86">
        <f>IF(P2988="","",D2988&amp;"|"&amp;P2988)</f>
        <v/>
      </c>
      <c r="P2988" s="86">
        <f>IF(OR(D2988="",F2988=""),"",COUNTIFS($D$6:D2988,D2988,$F$6:F2988,"&lt;&gt;"))</f>
        <v/>
      </c>
    </row>
    <row r="2989" ht="20" customHeight="1">
      <c r="B2989" s="93" t="n"/>
      <c r="C2989" s="94">
        <f>IF(B2989="","",WEEKNUM(B2989,21))</f>
        <v/>
      </c>
      <c r="D2989" s="95" t="n"/>
      <c r="E2989" s="86">
        <f>IF(D2989="","",IFERROR(INDEX(Eng_Item,MATCH(D2989,Eng_Label,0)),"not in list"))</f>
        <v/>
      </c>
      <c r="F2989" s="96" t="n"/>
      <c r="G2989" s="87">
        <f>IF(OR(P2989="",N(P2989)&lt;=1),"",INDEX($F$6:$F$3005,MATCH(D2989&amp;"|"&amp;(P2989-1),$O$6:$O$3005,0)))</f>
        <v/>
      </c>
      <c r="H2989" s="87">
        <f>IF(G2989="","",MAX(0,G2989-F2989))</f>
        <v/>
      </c>
      <c r="I2989" s="95" t="n"/>
      <c r="J2989" s="87">
        <f>IF(D2989="","",IFERROR(INDEX(Eng_PAR,MATCH(D2989,Eng_Label,0)),""))</f>
        <v/>
      </c>
      <c r="K2989" s="97">
        <f>IF(OR(F2989="",J2989=""),"",F2989-J2989)</f>
        <v/>
      </c>
      <c r="L2989" s="86">
        <f>IF(OR(F2989="",J2989="",N(J2989)=0),"",IF(F2989/J2989&lt;=cfg_Crit,"CRITICAL",IF(F2989/J2989&lt;=cfg_Low,"LOW","OK")))</f>
        <v/>
      </c>
      <c r="M2989" s="98">
        <f>IF(B2989="","",DATE(YEAR(B2989),MONTH(B2989),1))</f>
        <v/>
      </c>
      <c r="N2989" s="86">
        <f>IF(OR(B2989="",D2989=""),"","CNT-"&amp;TEXT(ROW()-5,"00000"))</f>
        <v/>
      </c>
      <c r="O2989" s="86">
        <f>IF(P2989="","",D2989&amp;"|"&amp;P2989)</f>
        <v/>
      </c>
      <c r="P2989" s="86">
        <f>IF(OR(D2989="",F2989=""),"",COUNTIFS($D$6:D2989,D2989,$F$6:F2989,"&lt;&gt;"))</f>
        <v/>
      </c>
    </row>
    <row r="2990" ht="20" customHeight="1">
      <c r="B2990" s="93" t="n"/>
      <c r="C2990" s="94">
        <f>IF(B2990="","",WEEKNUM(B2990,21))</f>
        <v/>
      </c>
      <c r="D2990" s="95" t="n"/>
      <c r="E2990" s="86">
        <f>IF(D2990="","",IFERROR(INDEX(Eng_Item,MATCH(D2990,Eng_Label,0)),"not in list"))</f>
        <v/>
      </c>
      <c r="F2990" s="96" t="n"/>
      <c r="G2990" s="87">
        <f>IF(OR(P2990="",N(P2990)&lt;=1),"",INDEX($F$6:$F$3005,MATCH(D2990&amp;"|"&amp;(P2990-1),$O$6:$O$3005,0)))</f>
        <v/>
      </c>
      <c r="H2990" s="87">
        <f>IF(G2990="","",MAX(0,G2990-F2990))</f>
        <v/>
      </c>
      <c r="I2990" s="95" t="n"/>
      <c r="J2990" s="87">
        <f>IF(D2990="","",IFERROR(INDEX(Eng_PAR,MATCH(D2990,Eng_Label,0)),""))</f>
        <v/>
      </c>
      <c r="K2990" s="97">
        <f>IF(OR(F2990="",J2990=""),"",F2990-J2990)</f>
        <v/>
      </c>
      <c r="L2990" s="86">
        <f>IF(OR(F2990="",J2990="",N(J2990)=0),"",IF(F2990/J2990&lt;=cfg_Crit,"CRITICAL",IF(F2990/J2990&lt;=cfg_Low,"LOW","OK")))</f>
        <v/>
      </c>
      <c r="M2990" s="98">
        <f>IF(B2990="","",DATE(YEAR(B2990),MONTH(B2990),1))</f>
        <v/>
      </c>
      <c r="N2990" s="86">
        <f>IF(OR(B2990="",D2990=""),"","CNT-"&amp;TEXT(ROW()-5,"00000"))</f>
        <v/>
      </c>
      <c r="O2990" s="86">
        <f>IF(P2990="","",D2990&amp;"|"&amp;P2990)</f>
        <v/>
      </c>
      <c r="P2990" s="86">
        <f>IF(OR(D2990="",F2990=""),"",COUNTIFS($D$6:D2990,D2990,$F$6:F2990,"&lt;&gt;"))</f>
        <v/>
      </c>
    </row>
    <row r="2991" ht="20" customHeight="1">
      <c r="B2991" s="93" t="n"/>
      <c r="C2991" s="94">
        <f>IF(B2991="","",WEEKNUM(B2991,21))</f>
        <v/>
      </c>
      <c r="D2991" s="95" t="n"/>
      <c r="E2991" s="86">
        <f>IF(D2991="","",IFERROR(INDEX(Eng_Item,MATCH(D2991,Eng_Label,0)),"not in list"))</f>
        <v/>
      </c>
      <c r="F2991" s="96" t="n"/>
      <c r="G2991" s="87">
        <f>IF(OR(P2991="",N(P2991)&lt;=1),"",INDEX($F$6:$F$3005,MATCH(D2991&amp;"|"&amp;(P2991-1),$O$6:$O$3005,0)))</f>
        <v/>
      </c>
      <c r="H2991" s="87">
        <f>IF(G2991="","",MAX(0,G2991-F2991))</f>
        <v/>
      </c>
      <c r="I2991" s="95" t="n"/>
      <c r="J2991" s="87">
        <f>IF(D2991="","",IFERROR(INDEX(Eng_PAR,MATCH(D2991,Eng_Label,0)),""))</f>
        <v/>
      </c>
      <c r="K2991" s="97">
        <f>IF(OR(F2991="",J2991=""),"",F2991-J2991)</f>
        <v/>
      </c>
      <c r="L2991" s="86">
        <f>IF(OR(F2991="",J2991="",N(J2991)=0),"",IF(F2991/J2991&lt;=cfg_Crit,"CRITICAL",IF(F2991/J2991&lt;=cfg_Low,"LOW","OK")))</f>
        <v/>
      </c>
      <c r="M2991" s="98">
        <f>IF(B2991="","",DATE(YEAR(B2991),MONTH(B2991),1))</f>
        <v/>
      </c>
      <c r="N2991" s="86">
        <f>IF(OR(B2991="",D2991=""),"","CNT-"&amp;TEXT(ROW()-5,"00000"))</f>
        <v/>
      </c>
      <c r="O2991" s="86">
        <f>IF(P2991="","",D2991&amp;"|"&amp;P2991)</f>
        <v/>
      </c>
      <c r="P2991" s="86">
        <f>IF(OR(D2991="",F2991=""),"",COUNTIFS($D$6:D2991,D2991,$F$6:F2991,"&lt;&gt;"))</f>
        <v/>
      </c>
    </row>
    <row r="2992" ht="20" customHeight="1">
      <c r="B2992" s="93" t="n"/>
      <c r="C2992" s="94">
        <f>IF(B2992="","",WEEKNUM(B2992,21))</f>
        <v/>
      </c>
      <c r="D2992" s="95" t="n"/>
      <c r="E2992" s="86">
        <f>IF(D2992="","",IFERROR(INDEX(Eng_Item,MATCH(D2992,Eng_Label,0)),"not in list"))</f>
        <v/>
      </c>
      <c r="F2992" s="96" t="n"/>
      <c r="G2992" s="87">
        <f>IF(OR(P2992="",N(P2992)&lt;=1),"",INDEX($F$6:$F$3005,MATCH(D2992&amp;"|"&amp;(P2992-1),$O$6:$O$3005,0)))</f>
        <v/>
      </c>
      <c r="H2992" s="87">
        <f>IF(G2992="","",MAX(0,G2992-F2992))</f>
        <v/>
      </c>
      <c r="I2992" s="95" t="n"/>
      <c r="J2992" s="87">
        <f>IF(D2992="","",IFERROR(INDEX(Eng_PAR,MATCH(D2992,Eng_Label,0)),""))</f>
        <v/>
      </c>
      <c r="K2992" s="97">
        <f>IF(OR(F2992="",J2992=""),"",F2992-J2992)</f>
        <v/>
      </c>
      <c r="L2992" s="86">
        <f>IF(OR(F2992="",J2992="",N(J2992)=0),"",IF(F2992/J2992&lt;=cfg_Crit,"CRITICAL",IF(F2992/J2992&lt;=cfg_Low,"LOW","OK")))</f>
        <v/>
      </c>
      <c r="M2992" s="98">
        <f>IF(B2992="","",DATE(YEAR(B2992),MONTH(B2992),1))</f>
        <v/>
      </c>
      <c r="N2992" s="86">
        <f>IF(OR(B2992="",D2992=""),"","CNT-"&amp;TEXT(ROW()-5,"00000"))</f>
        <v/>
      </c>
      <c r="O2992" s="86">
        <f>IF(P2992="","",D2992&amp;"|"&amp;P2992)</f>
        <v/>
      </c>
      <c r="P2992" s="86">
        <f>IF(OR(D2992="",F2992=""),"",COUNTIFS($D$6:D2992,D2992,$F$6:F2992,"&lt;&gt;"))</f>
        <v/>
      </c>
    </row>
    <row r="2993" ht="20" customHeight="1">
      <c r="B2993" s="93" t="n"/>
      <c r="C2993" s="94">
        <f>IF(B2993="","",WEEKNUM(B2993,21))</f>
        <v/>
      </c>
      <c r="D2993" s="95" t="n"/>
      <c r="E2993" s="86">
        <f>IF(D2993="","",IFERROR(INDEX(Eng_Item,MATCH(D2993,Eng_Label,0)),"not in list"))</f>
        <v/>
      </c>
      <c r="F2993" s="96" t="n"/>
      <c r="G2993" s="87">
        <f>IF(OR(P2993="",N(P2993)&lt;=1),"",INDEX($F$6:$F$3005,MATCH(D2993&amp;"|"&amp;(P2993-1),$O$6:$O$3005,0)))</f>
        <v/>
      </c>
      <c r="H2993" s="87">
        <f>IF(G2993="","",MAX(0,G2993-F2993))</f>
        <v/>
      </c>
      <c r="I2993" s="95" t="n"/>
      <c r="J2993" s="87">
        <f>IF(D2993="","",IFERROR(INDEX(Eng_PAR,MATCH(D2993,Eng_Label,0)),""))</f>
        <v/>
      </c>
      <c r="K2993" s="97">
        <f>IF(OR(F2993="",J2993=""),"",F2993-J2993)</f>
        <v/>
      </c>
      <c r="L2993" s="86">
        <f>IF(OR(F2993="",J2993="",N(J2993)=0),"",IF(F2993/J2993&lt;=cfg_Crit,"CRITICAL",IF(F2993/J2993&lt;=cfg_Low,"LOW","OK")))</f>
        <v/>
      </c>
      <c r="M2993" s="98">
        <f>IF(B2993="","",DATE(YEAR(B2993),MONTH(B2993),1))</f>
        <v/>
      </c>
      <c r="N2993" s="86">
        <f>IF(OR(B2993="",D2993=""),"","CNT-"&amp;TEXT(ROW()-5,"00000"))</f>
        <v/>
      </c>
      <c r="O2993" s="86">
        <f>IF(P2993="","",D2993&amp;"|"&amp;P2993)</f>
        <v/>
      </c>
      <c r="P2993" s="86">
        <f>IF(OR(D2993="",F2993=""),"",COUNTIFS($D$6:D2993,D2993,$F$6:F2993,"&lt;&gt;"))</f>
        <v/>
      </c>
    </row>
    <row r="2994" ht="20" customHeight="1">
      <c r="B2994" s="93" t="n"/>
      <c r="C2994" s="94">
        <f>IF(B2994="","",WEEKNUM(B2994,21))</f>
        <v/>
      </c>
      <c r="D2994" s="95" t="n"/>
      <c r="E2994" s="86">
        <f>IF(D2994="","",IFERROR(INDEX(Eng_Item,MATCH(D2994,Eng_Label,0)),"not in list"))</f>
        <v/>
      </c>
      <c r="F2994" s="96" t="n"/>
      <c r="G2994" s="87">
        <f>IF(OR(P2994="",N(P2994)&lt;=1),"",INDEX($F$6:$F$3005,MATCH(D2994&amp;"|"&amp;(P2994-1),$O$6:$O$3005,0)))</f>
        <v/>
      </c>
      <c r="H2994" s="87">
        <f>IF(G2994="","",MAX(0,G2994-F2994))</f>
        <v/>
      </c>
      <c r="I2994" s="95" t="n"/>
      <c r="J2994" s="87">
        <f>IF(D2994="","",IFERROR(INDEX(Eng_PAR,MATCH(D2994,Eng_Label,0)),""))</f>
        <v/>
      </c>
      <c r="K2994" s="97">
        <f>IF(OR(F2994="",J2994=""),"",F2994-J2994)</f>
        <v/>
      </c>
      <c r="L2994" s="86">
        <f>IF(OR(F2994="",J2994="",N(J2994)=0),"",IF(F2994/J2994&lt;=cfg_Crit,"CRITICAL",IF(F2994/J2994&lt;=cfg_Low,"LOW","OK")))</f>
        <v/>
      </c>
      <c r="M2994" s="98">
        <f>IF(B2994="","",DATE(YEAR(B2994),MONTH(B2994),1))</f>
        <v/>
      </c>
      <c r="N2994" s="86">
        <f>IF(OR(B2994="",D2994=""),"","CNT-"&amp;TEXT(ROW()-5,"00000"))</f>
        <v/>
      </c>
      <c r="O2994" s="86">
        <f>IF(P2994="","",D2994&amp;"|"&amp;P2994)</f>
        <v/>
      </c>
      <c r="P2994" s="86">
        <f>IF(OR(D2994="",F2994=""),"",COUNTIFS($D$6:D2994,D2994,$F$6:F2994,"&lt;&gt;"))</f>
        <v/>
      </c>
    </row>
    <row r="2995" ht="20" customHeight="1">
      <c r="B2995" s="93" t="n"/>
      <c r="C2995" s="94">
        <f>IF(B2995="","",WEEKNUM(B2995,21))</f>
        <v/>
      </c>
      <c r="D2995" s="95" t="n"/>
      <c r="E2995" s="86">
        <f>IF(D2995="","",IFERROR(INDEX(Eng_Item,MATCH(D2995,Eng_Label,0)),"not in list"))</f>
        <v/>
      </c>
      <c r="F2995" s="96" t="n"/>
      <c r="G2995" s="87">
        <f>IF(OR(P2995="",N(P2995)&lt;=1),"",INDEX($F$6:$F$3005,MATCH(D2995&amp;"|"&amp;(P2995-1),$O$6:$O$3005,0)))</f>
        <v/>
      </c>
      <c r="H2995" s="87">
        <f>IF(G2995="","",MAX(0,G2995-F2995))</f>
        <v/>
      </c>
      <c r="I2995" s="95" t="n"/>
      <c r="J2995" s="87">
        <f>IF(D2995="","",IFERROR(INDEX(Eng_PAR,MATCH(D2995,Eng_Label,0)),""))</f>
        <v/>
      </c>
      <c r="K2995" s="97">
        <f>IF(OR(F2995="",J2995=""),"",F2995-J2995)</f>
        <v/>
      </c>
      <c r="L2995" s="86">
        <f>IF(OR(F2995="",J2995="",N(J2995)=0),"",IF(F2995/J2995&lt;=cfg_Crit,"CRITICAL",IF(F2995/J2995&lt;=cfg_Low,"LOW","OK")))</f>
        <v/>
      </c>
      <c r="M2995" s="98">
        <f>IF(B2995="","",DATE(YEAR(B2995),MONTH(B2995),1))</f>
        <v/>
      </c>
      <c r="N2995" s="86">
        <f>IF(OR(B2995="",D2995=""),"","CNT-"&amp;TEXT(ROW()-5,"00000"))</f>
        <v/>
      </c>
      <c r="O2995" s="86">
        <f>IF(P2995="","",D2995&amp;"|"&amp;P2995)</f>
        <v/>
      </c>
      <c r="P2995" s="86">
        <f>IF(OR(D2995="",F2995=""),"",COUNTIFS($D$6:D2995,D2995,$F$6:F2995,"&lt;&gt;"))</f>
        <v/>
      </c>
    </row>
    <row r="2996" ht="20" customHeight="1">
      <c r="B2996" s="93" t="n"/>
      <c r="C2996" s="94">
        <f>IF(B2996="","",WEEKNUM(B2996,21))</f>
        <v/>
      </c>
      <c r="D2996" s="95" t="n"/>
      <c r="E2996" s="86">
        <f>IF(D2996="","",IFERROR(INDEX(Eng_Item,MATCH(D2996,Eng_Label,0)),"not in list"))</f>
        <v/>
      </c>
      <c r="F2996" s="96" t="n"/>
      <c r="G2996" s="87">
        <f>IF(OR(P2996="",N(P2996)&lt;=1),"",INDEX($F$6:$F$3005,MATCH(D2996&amp;"|"&amp;(P2996-1),$O$6:$O$3005,0)))</f>
        <v/>
      </c>
      <c r="H2996" s="87">
        <f>IF(G2996="","",MAX(0,G2996-F2996))</f>
        <v/>
      </c>
      <c r="I2996" s="95" t="n"/>
      <c r="J2996" s="87">
        <f>IF(D2996="","",IFERROR(INDEX(Eng_PAR,MATCH(D2996,Eng_Label,0)),""))</f>
        <v/>
      </c>
      <c r="K2996" s="97">
        <f>IF(OR(F2996="",J2996=""),"",F2996-J2996)</f>
        <v/>
      </c>
      <c r="L2996" s="86">
        <f>IF(OR(F2996="",J2996="",N(J2996)=0),"",IF(F2996/J2996&lt;=cfg_Crit,"CRITICAL",IF(F2996/J2996&lt;=cfg_Low,"LOW","OK")))</f>
        <v/>
      </c>
      <c r="M2996" s="98">
        <f>IF(B2996="","",DATE(YEAR(B2996),MONTH(B2996),1))</f>
        <v/>
      </c>
      <c r="N2996" s="86">
        <f>IF(OR(B2996="",D2996=""),"","CNT-"&amp;TEXT(ROW()-5,"00000"))</f>
        <v/>
      </c>
      <c r="O2996" s="86">
        <f>IF(P2996="","",D2996&amp;"|"&amp;P2996)</f>
        <v/>
      </c>
      <c r="P2996" s="86">
        <f>IF(OR(D2996="",F2996=""),"",COUNTIFS($D$6:D2996,D2996,$F$6:F2996,"&lt;&gt;"))</f>
        <v/>
      </c>
    </row>
    <row r="2997" ht="20" customHeight="1">
      <c r="B2997" s="93" t="n"/>
      <c r="C2997" s="94">
        <f>IF(B2997="","",WEEKNUM(B2997,21))</f>
        <v/>
      </c>
      <c r="D2997" s="95" t="n"/>
      <c r="E2997" s="86">
        <f>IF(D2997="","",IFERROR(INDEX(Eng_Item,MATCH(D2997,Eng_Label,0)),"not in list"))</f>
        <v/>
      </c>
      <c r="F2997" s="96" t="n"/>
      <c r="G2997" s="87">
        <f>IF(OR(P2997="",N(P2997)&lt;=1),"",INDEX($F$6:$F$3005,MATCH(D2997&amp;"|"&amp;(P2997-1),$O$6:$O$3005,0)))</f>
        <v/>
      </c>
      <c r="H2997" s="87">
        <f>IF(G2997="","",MAX(0,G2997-F2997))</f>
        <v/>
      </c>
      <c r="I2997" s="95" t="n"/>
      <c r="J2997" s="87">
        <f>IF(D2997="","",IFERROR(INDEX(Eng_PAR,MATCH(D2997,Eng_Label,0)),""))</f>
        <v/>
      </c>
      <c r="K2997" s="97">
        <f>IF(OR(F2997="",J2997=""),"",F2997-J2997)</f>
        <v/>
      </c>
      <c r="L2997" s="86">
        <f>IF(OR(F2997="",J2997="",N(J2997)=0),"",IF(F2997/J2997&lt;=cfg_Crit,"CRITICAL",IF(F2997/J2997&lt;=cfg_Low,"LOW","OK")))</f>
        <v/>
      </c>
      <c r="M2997" s="98">
        <f>IF(B2997="","",DATE(YEAR(B2997),MONTH(B2997),1))</f>
        <v/>
      </c>
      <c r="N2997" s="86">
        <f>IF(OR(B2997="",D2997=""),"","CNT-"&amp;TEXT(ROW()-5,"00000"))</f>
        <v/>
      </c>
      <c r="O2997" s="86">
        <f>IF(P2997="","",D2997&amp;"|"&amp;P2997)</f>
        <v/>
      </c>
      <c r="P2997" s="86">
        <f>IF(OR(D2997="",F2997=""),"",COUNTIFS($D$6:D2997,D2997,$F$6:F2997,"&lt;&gt;"))</f>
        <v/>
      </c>
    </row>
    <row r="2998" ht="20" customHeight="1">
      <c r="B2998" s="93" t="n"/>
      <c r="C2998" s="94">
        <f>IF(B2998="","",WEEKNUM(B2998,21))</f>
        <v/>
      </c>
      <c r="D2998" s="95" t="n"/>
      <c r="E2998" s="86">
        <f>IF(D2998="","",IFERROR(INDEX(Eng_Item,MATCH(D2998,Eng_Label,0)),"not in list"))</f>
        <v/>
      </c>
      <c r="F2998" s="96" t="n"/>
      <c r="G2998" s="87">
        <f>IF(OR(P2998="",N(P2998)&lt;=1),"",INDEX($F$6:$F$3005,MATCH(D2998&amp;"|"&amp;(P2998-1),$O$6:$O$3005,0)))</f>
        <v/>
      </c>
      <c r="H2998" s="87">
        <f>IF(G2998="","",MAX(0,G2998-F2998))</f>
        <v/>
      </c>
      <c r="I2998" s="95" t="n"/>
      <c r="J2998" s="87">
        <f>IF(D2998="","",IFERROR(INDEX(Eng_PAR,MATCH(D2998,Eng_Label,0)),""))</f>
        <v/>
      </c>
      <c r="K2998" s="97">
        <f>IF(OR(F2998="",J2998=""),"",F2998-J2998)</f>
        <v/>
      </c>
      <c r="L2998" s="86">
        <f>IF(OR(F2998="",J2998="",N(J2998)=0),"",IF(F2998/J2998&lt;=cfg_Crit,"CRITICAL",IF(F2998/J2998&lt;=cfg_Low,"LOW","OK")))</f>
        <v/>
      </c>
      <c r="M2998" s="98">
        <f>IF(B2998="","",DATE(YEAR(B2998),MONTH(B2998),1))</f>
        <v/>
      </c>
      <c r="N2998" s="86">
        <f>IF(OR(B2998="",D2998=""),"","CNT-"&amp;TEXT(ROW()-5,"00000"))</f>
        <v/>
      </c>
      <c r="O2998" s="86">
        <f>IF(P2998="","",D2998&amp;"|"&amp;P2998)</f>
        <v/>
      </c>
      <c r="P2998" s="86">
        <f>IF(OR(D2998="",F2998=""),"",COUNTIFS($D$6:D2998,D2998,$F$6:F2998,"&lt;&gt;"))</f>
        <v/>
      </c>
    </row>
    <row r="2999" ht="20" customHeight="1">
      <c r="B2999" s="93" t="n"/>
      <c r="C2999" s="94">
        <f>IF(B2999="","",WEEKNUM(B2999,21))</f>
        <v/>
      </c>
      <c r="D2999" s="95" t="n"/>
      <c r="E2999" s="86">
        <f>IF(D2999="","",IFERROR(INDEX(Eng_Item,MATCH(D2999,Eng_Label,0)),"not in list"))</f>
        <v/>
      </c>
      <c r="F2999" s="96" t="n"/>
      <c r="G2999" s="87">
        <f>IF(OR(P2999="",N(P2999)&lt;=1),"",INDEX($F$6:$F$3005,MATCH(D2999&amp;"|"&amp;(P2999-1),$O$6:$O$3005,0)))</f>
        <v/>
      </c>
      <c r="H2999" s="87">
        <f>IF(G2999="","",MAX(0,G2999-F2999))</f>
        <v/>
      </c>
      <c r="I2999" s="95" t="n"/>
      <c r="J2999" s="87">
        <f>IF(D2999="","",IFERROR(INDEX(Eng_PAR,MATCH(D2999,Eng_Label,0)),""))</f>
        <v/>
      </c>
      <c r="K2999" s="97">
        <f>IF(OR(F2999="",J2999=""),"",F2999-J2999)</f>
        <v/>
      </c>
      <c r="L2999" s="86">
        <f>IF(OR(F2999="",J2999="",N(J2999)=0),"",IF(F2999/J2999&lt;=cfg_Crit,"CRITICAL",IF(F2999/J2999&lt;=cfg_Low,"LOW","OK")))</f>
        <v/>
      </c>
      <c r="M2999" s="98">
        <f>IF(B2999="","",DATE(YEAR(B2999),MONTH(B2999),1))</f>
        <v/>
      </c>
      <c r="N2999" s="86">
        <f>IF(OR(B2999="",D2999=""),"","CNT-"&amp;TEXT(ROW()-5,"00000"))</f>
        <v/>
      </c>
      <c r="O2999" s="86">
        <f>IF(P2999="","",D2999&amp;"|"&amp;P2999)</f>
        <v/>
      </c>
      <c r="P2999" s="86">
        <f>IF(OR(D2999="",F2999=""),"",COUNTIFS($D$6:D2999,D2999,$F$6:F2999,"&lt;&gt;"))</f>
        <v/>
      </c>
    </row>
    <row r="3000" ht="20" customHeight="1">
      <c r="B3000" s="93" t="n"/>
      <c r="C3000" s="94">
        <f>IF(B3000="","",WEEKNUM(B3000,21))</f>
        <v/>
      </c>
      <c r="D3000" s="95" t="n"/>
      <c r="E3000" s="86">
        <f>IF(D3000="","",IFERROR(INDEX(Eng_Item,MATCH(D3000,Eng_Label,0)),"not in list"))</f>
        <v/>
      </c>
      <c r="F3000" s="96" t="n"/>
      <c r="G3000" s="87">
        <f>IF(OR(P3000="",N(P3000)&lt;=1),"",INDEX($F$6:$F$3005,MATCH(D3000&amp;"|"&amp;(P3000-1),$O$6:$O$3005,0)))</f>
        <v/>
      </c>
      <c r="H3000" s="87">
        <f>IF(G3000="","",MAX(0,G3000-F3000))</f>
        <v/>
      </c>
      <c r="I3000" s="95" t="n"/>
      <c r="J3000" s="87">
        <f>IF(D3000="","",IFERROR(INDEX(Eng_PAR,MATCH(D3000,Eng_Label,0)),""))</f>
        <v/>
      </c>
      <c r="K3000" s="97">
        <f>IF(OR(F3000="",J3000=""),"",F3000-J3000)</f>
        <v/>
      </c>
      <c r="L3000" s="86">
        <f>IF(OR(F3000="",J3000="",N(J3000)=0),"",IF(F3000/J3000&lt;=cfg_Crit,"CRITICAL",IF(F3000/J3000&lt;=cfg_Low,"LOW","OK")))</f>
        <v/>
      </c>
      <c r="M3000" s="98">
        <f>IF(B3000="","",DATE(YEAR(B3000),MONTH(B3000),1))</f>
        <v/>
      </c>
      <c r="N3000" s="86">
        <f>IF(OR(B3000="",D3000=""),"","CNT-"&amp;TEXT(ROW()-5,"00000"))</f>
        <v/>
      </c>
      <c r="O3000" s="86">
        <f>IF(P3000="","",D3000&amp;"|"&amp;P3000)</f>
        <v/>
      </c>
      <c r="P3000" s="86">
        <f>IF(OR(D3000="",F3000=""),"",COUNTIFS($D$6:D3000,D3000,$F$6:F3000,"&lt;&gt;"))</f>
        <v/>
      </c>
    </row>
    <row r="3001" ht="20" customHeight="1">
      <c r="B3001" s="93" t="n"/>
      <c r="C3001" s="94">
        <f>IF(B3001="","",WEEKNUM(B3001,21))</f>
        <v/>
      </c>
      <c r="D3001" s="95" t="n"/>
      <c r="E3001" s="86">
        <f>IF(D3001="","",IFERROR(INDEX(Eng_Item,MATCH(D3001,Eng_Label,0)),"not in list"))</f>
        <v/>
      </c>
      <c r="F3001" s="96" t="n"/>
      <c r="G3001" s="87">
        <f>IF(OR(P3001="",N(P3001)&lt;=1),"",INDEX($F$6:$F$3005,MATCH(D3001&amp;"|"&amp;(P3001-1),$O$6:$O$3005,0)))</f>
        <v/>
      </c>
      <c r="H3001" s="87">
        <f>IF(G3001="","",MAX(0,G3001-F3001))</f>
        <v/>
      </c>
      <c r="I3001" s="95" t="n"/>
      <c r="J3001" s="87">
        <f>IF(D3001="","",IFERROR(INDEX(Eng_PAR,MATCH(D3001,Eng_Label,0)),""))</f>
        <v/>
      </c>
      <c r="K3001" s="97">
        <f>IF(OR(F3001="",J3001=""),"",F3001-J3001)</f>
        <v/>
      </c>
      <c r="L3001" s="86">
        <f>IF(OR(F3001="",J3001="",N(J3001)=0),"",IF(F3001/J3001&lt;=cfg_Crit,"CRITICAL",IF(F3001/J3001&lt;=cfg_Low,"LOW","OK")))</f>
        <v/>
      </c>
      <c r="M3001" s="98">
        <f>IF(B3001="","",DATE(YEAR(B3001),MONTH(B3001),1))</f>
        <v/>
      </c>
      <c r="N3001" s="86">
        <f>IF(OR(B3001="",D3001=""),"","CNT-"&amp;TEXT(ROW()-5,"00000"))</f>
        <v/>
      </c>
      <c r="O3001" s="86">
        <f>IF(P3001="","",D3001&amp;"|"&amp;P3001)</f>
        <v/>
      </c>
      <c r="P3001" s="86">
        <f>IF(OR(D3001="",F3001=""),"",COUNTIFS($D$6:D3001,D3001,$F$6:F3001,"&lt;&gt;"))</f>
        <v/>
      </c>
    </row>
    <row r="3002" ht="20" customHeight="1">
      <c r="B3002" s="93" t="n"/>
      <c r="C3002" s="94">
        <f>IF(B3002="","",WEEKNUM(B3002,21))</f>
        <v/>
      </c>
      <c r="D3002" s="95" t="n"/>
      <c r="E3002" s="86">
        <f>IF(D3002="","",IFERROR(INDEX(Eng_Item,MATCH(D3002,Eng_Label,0)),"not in list"))</f>
        <v/>
      </c>
      <c r="F3002" s="96" t="n"/>
      <c r="G3002" s="87">
        <f>IF(OR(P3002="",N(P3002)&lt;=1),"",INDEX($F$6:$F$3005,MATCH(D3002&amp;"|"&amp;(P3002-1),$O$6:$O$3005,0)))</f>
        <v/>
      </c>
      <c r="H3002" s="87">
        <f>IF(G3002="","",MAX(0,G3002-F3002))</f>
        <v/>
      </c>
      <c r="I3002" s="95" t="n"/>
      <c r="J3002" s="87">
        <f>IF(D3002="","",IFERROR(INDEX(Eng_PAR,MATCH(D3002,Eng_Label,0)),""))</f>
        <v/>
      </c>
      <c r="K3002" s="97">
        <f>IF(OR(F3002="",J3002=""),"",F3002-J3002)</f>
        <v/>
      </c>
      <c r="L3002" s="86">
        <f>IF(OR(F3002="",J3002="",N(J3002)=0),"",IF(F3002/J3002&lt;=cfg_Crit,"CRITICAL",IF(F3002/J3002&lt;=cfg_Low,"LOW","OK")))</f>
        <v/>
      </c>
      <c r="M3002" s="98">
        <f>IF(B3002="","",DATE(YEAR(B3002),MONTH(B3002),1))</f>
        <v/>
      </c>
      <c r="N3002" s="86">
        <f>IF(OR(B3002="",D3002=""),"","CNT-"&amp;TEXT(ROW()-5,"00000"))</f>
        <v/>
      </c>
      <c r="O3002" s="86">
        <f>IF(P3002="","",D3002&amp;"|"&amp;P3002)</f>
        <v/>
      </c>
      <c r="P3002" s="86">
        <f>IF(OR(D3002="",F3002=""),"",COUNTIFS($D$6:D3002,D3002,$F$6:F3002,"&lt;&gt;"))</f>
        <v/>
      </c>
    </row>
    <row r="3003" ht="20" customHeight="1">
      <c r="B3003" s="93" t="n"/>
      <c r="C3003" s="94">
        <f>IF(B3003="","",WEEKNUM(B3003,21))</f>
        <v/>
      </c>
      <c r="D3003" s="95" t="n"/>
      <c r="E3003" s="86">
        <f>IF(D3003="","",IFERROR(INDEX(Eng_Item,MATCH(D3003,Eng_Label,0)),"not in list"))</f>
        <v/>
      </c>
      <c r="F3003" s="96" t="n"/>
      <c r="G3003" s="87">
        <f>IF(OR(P3003="",N(P3003)&lt;=1),"",INDEX($F$6:$F$3005,MATCH(D3003&amp;"|"&amp;(P3003-1),$O$6:$O$3005,0)))</f>
        <v/>
      </c>
      <c r="H3003" s="87">
        <f>IF(G3003="","",MAX(0,G3003-F3003))</f>
        <v/>
      </c>
      <c r="I3003" s="95" t="n"/>
      <c r="J3003" s="87">
        <f>IF(D3003="","",IFERROR(INDEX(Eng_PAR,MATCH(D3003,Eng_Label,0)),""))</f>
        <v/>
      </c>
      <c r="K3003" s="97">
        <f>IF(OR(F3003="",J3003=""),"",F3003-J3003)</f>
        <v/>
      </c>
      <c r="L3003" s="86">
        <f>IF(OR(F3003="",J3003="",N(J3003)=0),"",IF(F3003/J3003&lt;=cfg_Crit,"CRITICAL",IF(F3003/J3003&lt;=cfg_Low,"LOW","OK")))</f>
        <v/>
      </c>
      <c r="M3003" s="98">
        <f>IF(B3003="","",DATE(YEAR(B3003),MONTH(B3003),1))</f>
        <v/>
      </c>
      <c r="N3003" s="86">
        <f>IF(OR(B3003="",D3003=""),"","CNT-"&amp;TEXT(ROW()-5,"00000"))</f>
        <v/>
      </c>
      <c r="O3003" s="86">
        <f>IF(P3003="","",D3003&amp;"|"&amp;P3003)</f>
        <v/>
      </c>
      <c r="P3003" s="86">
        <f>IF(OR(D3003="",F3003=""),"",COUNTIFS($D$6:D3003,D3003,$F$6:F3003,"&lt;&gt;"))</f>
        <v/>
      </c>
    </row>
    <row r="3004" ht="20" customHeight="1">
      <c r="B3004" s="93" t="n"/>
      <c r="C3004" s="94">
        <f>IF(B3004="","",WEEKNUM(B3004,21))</f>
        <v/>
      </c>
      <c r="D3004" s="95" t="n"/>
      <c r="E3004" s="86">
        <f>IF(D3004="","",IFERROR(INDEX(Eng_Item,MATCH(D3004,Eng_Label,0)),"not in list"))</f>
        <v/>
      </c>
      <c r="F3004" s="96" t="n"/>
      <c r="G3004" s="87">
        <f>IF(OR(P3004="",N(P3004)&lt;=1),"",INDEX($F$6:$F$3005,MATCH(D3004&amp;"|"&amp;(P3004-1),$O$6:$O$3005,0)))</f>
        <v/>
      </c>
      <c r="H3004" s="87">
        <f>IF(G3004="","",MAX(0,G3004-F3004))</f>
        <v/>
      </c>
      <c r="I3004" s="95" t="n"/>
      <c r="J3004" s="87">
        <f>IF(D3004="","",IFERROR(INDEX(Eng_PAR,MATCH(D3004,Eng_Label,0)),""))</f>
        <v/>
      </c>
      <c r="K3004" s="97">
        <f>IF(OR(F3004="",J3004=""),"",F3004-J3004)</f>
        <v/>
      </c>
      <c r="L3004" s="86">
        <f>IF(OR(F3004="",J3004="",N(J3004)=0),"",IF(F3004/J3004&lt;=cfg_Crit,"CRITICAL",IF(F3004/J3004&lt;=cfg_Low,"LOW","OK")))</f>
        <v/>
      </c>
      <c r="M3004" s="98">
        <f>IF(B3004="","",DATE(YEAR(B3004),MONTH(B3004),1))</f>
        <v/>
      </c>
      <c r="N3004" s="86">
        <f>IF(OR(B3004="",D3004=""),"","CNT-"&amp;TEXT(ROW()-5,"00000"))</f>
        <v/>
      </c>
      <c r="O3004" s="86">
        <f>IF(P3004="","",D3004&amp;"|"&amp;P3004)</f>
        <v/>
      </c>
      <c r="P3004" s="86">
        <f>IF(OR(D3004="",F3004=""),"",COUNTIFS($D$6:D3004,D3004,$F$6:F3004,"&lt;&gt;"))</f>
        <v/>
      </c>
    </row>
    <row r="3005" ht="20" customHeight="1">
      <c r="B3005" s="93" t="n"/>
      <c r="C3005" s="94">
        <f>IF(B3005="","",WEEKNUM(B3005,21))</f>
        <v/>
      </c>
      <c r="D3005" s="95" t="n"/>
      <c r="E3005" s="86">
        <f>IF(D3005="","",IFERROR(INDEX(Eng_Item,MATCH(D3005,Eng_Label,0)),"not in list"))</f>
        <v/>
      </c>
      <c r="F3005" s="96" t="n"/>
      <c r="G3005" s="87">
        <f>IF(OR(P3005="",N(P3005)&lt;=1),"",INDEX($F$6:$F$3005,MATCH(D3005&amp;"|"&amp;(P3005-1),$O$6:$O$3005,0)))</f>
        <v/>
      </c>
      <c r="H3005" s="87">
        <f>IF(G3005="","",MAX(0,G3005-F3005))</f>
        <v/>
      </c>
      <c r="I3005" s="95" t="n"/>
      <c r="J3005" s="87">
        <f>IF(D3005="","",IFERROR(INDEX(Eng_PAR,MATCH(D3005,Eng_Label,0)),""))</f>
        <v/>
      </c>
      <c r="K3005" s="97">
        <f>IF(OR(F3005="",J3005=""),"",F3005-J3005)</f>
        <v/>
      </c>
      <c r="L3005" s="86">
        <f>IF(OR(F3005="",J3005="",N(J3005)=0),"",IF(F3005/J3005&lt;=cfg_Crit,"CRITICAL",IF(F3005/J3005&lt;=cfg_Low,"LOW","OK")))</f>
        <v/>
      </c>
      <c r="M3005" s="98">
        <f>IF(B3005="","",DATE(YEAR(B3005),MONTH(B3005),1))</f>
        <v/>
      </c>
      <c r="N3005" s="86">
        <f>IF(OR(B3005="",D3005=""),"","CNT-"&amp;TEXT(ROW()-5,"00000"))</f>
        <v/>
      </c>
      <c r="O3005" s="86">
        <f>IF(P3005="","",D3005&amp;"|"&amp;P3005)</f>
        <v/>
      </c>
      <c r="P3005" s="86">
        <f>IF(OR(D3005="",F3005=""),"",COUNTIFS($D$6:D3005,D3005,$F$6:F3005,"&lt;&gt;"))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M2:N2"/>
    <mergeCell ref="B2:C2"/>
    <mergeCell ref="Q1:R1"/>
    <mergeCell ref="B1:N1"/>
    <mergeCell ref="J2:K2"/>
    <mergeCell ref="B3:R3"/>
  </mergeCells>
  <conditionalFormatting sqref="C6:C3005">
    <cfRule type="expression" priority="503" dxfId="3">
      <formula>AND($D6&lt;&gt;"",MOD(ROW(),2)=0)</formula>
    </cfRule>
    <cfRule type="expression" priority="504" dxfId="4">
      <formula>$D6&lt;&gt;""</formula>
    </cfRule>
  </conditionalFormatting>
  <conditionalFormatting sqref="E6:E3005">
    <cfRule type="expression" priority="505" dxfId="3">
      <formula>AND($D6&lt;&gt;"",MOD(ROW(),2)=0)</formula>
    </cfRule>
    <cfRule type="expression" priority="506" dxfId="4">
      <formula>$D6&lt;&gt;""</formula>
    </cfRule>
    <cfRule type="cellIs" priority="12" operator="equal" dxfId="7">
      <formula>"not in list"</formula>
    </cfRule>
  </conditionalFormatting>
  <conditionalFormatting sqref="G6:H3005">
    <cfRule type="expression" priority="507" dxfId="3">
      <formula>AND($D6&lt;&gt;"",MOD(ROW(),2)=0)</formula>
    </cfRule>
    <cfRule type="expression" priority="508" dxfId="4">
      <formula>$D6&lt;&gt;""</formula>
    </cfRule>
  </conditionalFormatting>
  <conditionalFormatting sqref="J6:N3005">
    <cfRule type="expression" priority="509" dxfId="3">
      <formula>AND($D6&lt;&gt;"",MOD(ROW(),2)=0)</formula>
    </cfRule>
    <cfRule type="expression" priority="510" dxfId="4">
      <formula>$D6&lt;&gt;""</formula>
    </cfRule>
  </conditionalFormatting>
  <conditionalFormatting sqref="L6:L3005">
    <cfRule type="cellIs" priority="9" operator="equal" dxfId="2" stopIfTrue="1">
      <formula>"OK"</formula>
    </cfRule>
    <cfRule type="cellIs" priority="10" operator="equal" dxfId="5" stopIfTrue="1">
      <formula>"LOW"</formula>
    </cfRule>
    <cfRule type="cellIs" priority="11" operator="equal" dxfId="1" stopIfTrue="1">
      <formula>"CRITICAL"</formula>
    </cfRule>
  </conditionalFormatting>
  <dataValidations count="4">
    <dataValidation sqref="B6:B3005" showDropDown="0" showInputMessage="1" showErrorMessage="1" allowBlank="1" errorTitle="Invalid entry" error="Please pick a value from the list or enter a valid value." promptTitle="Count date" prompt="Date of the physical count." type="date" errorStyle="stop" operator="between">
      <formula1>DATE(2020,1,1)</formula1>
      <formula2>DATE(2100,12,31)</formula2>
    </dataValidation>
    <dataValidation sqref="D6:D3005" showDropDown="0" showInputMessage="1" showErrorMessage="1" allowBlank="1" errorTitle="Invalid entry" error="Please pick a value from the list or enter a valid value." promptTitle="Product" prompt="Pick the product from the list." type="list" errorStyle="stop">
      <formula1>ProductList</formula1>
    </dataValidation>
    <dataValidation sqref="F6:F3005" showDropDown="0" showInputMessage="1" showErrorMessage="1" allowBlank="1" errorTitle="Invalid entry" error="Please pick a value from the list or enter a valid value." promptTitle="Physical count" prompt="Units physically on the shelf." type="decimal" errorStyle="stop" operator="between">
      <formula1>0</formula1>
      <formula2>1000000</formula2>
    </dataValidation>
    <dataValidation sqref="I6:I3005" showDropDown="0" showInputMessage="0" showErrorMessage="1" allowBlank="1" errorTitle="Invalid entry" error="Please pick a value from the list or enter a valid value." type="list" errorStyle="warning">
      <formula1>StaffList</formula1>
    </dataValidation>
  </dataValidations>
  <hyperlinks>
    <hyperlink ref="B2" location="'Home'!A1" tooltip="Open Home" display="⌂  HOME"/>
    <hyperlink ref="D2" location="'Control Panel'!A1" tooltip="Open Control Panel" display="⚙  CONTROL"/>
    <hyperlink ref="E2" location="'Inventory Master'!A1" tooltip="Open Inventory Master" display="INVENTORY"/>
    <hyperlink ref="F2" location="'Weekly Count'!A1" tooltip="Open Weekly Count" display="✎ COUNT"/>
    <hyperlink ref="G2" location="'Receiving Log'!A1" tooltip="Open Receiving Log" display="✎ RECEIVE"/>
    <hyperlink ref="H2" location="'Order List'!A1" tooltip="Open Order List" display="ORDERS"/>
    <hyperlink ref="I2" location="'Inventory Dashboard'!A1" tooltip="Open Inventory Dashboard" display="◧ INV. DASH"/>
    <hyperlink ref="J2" location="'Pilot Products'!A1" tooltip="Open Pilot Products" display="PILOT ITEMS"/>
    <hyperlink ref="L2" location="'Restock Log'!A1" tooltip="Open Restock Log" display="✎ RESTOCK"/>
    <hyperlink ref="M2" location="'Feedback Log'!A1" tooltip="Open Feedback Log" display="✎ FEEDBACK"/>
    <hyperlink ref="Q2" location="'Pilot Dashboard'!A1" tooltip="Open Pilot Dashboard" display="◧ PILOT DASH"/>
    <hyperlink ref="R2" location="'Tasks'!A1" tooltip="Open Tasks" display="✎ TASKS"/>
  </hyperlinks>
  <printOptions horizontalCentered="1"/>
  <pageMargins left="0.4" right="0.4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458C6"/>
    <outlinePr summaryBelow="1" summaryRight="1"/>
    <pageSetUpPr fitToPage="1"/>
  </sheetPr>
  <dimension ref="A1:Q1505"/>
  <sheetViews>
    <sheetView showGridLines="0" showRowColHeaders="0" tabSelected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5" customWidth="1" min="1" max="1"/>
    <col width="14" customWidth="1" min="2" max="2"/>
    <col width="36" customWidth="1" min="3" max="3"/>
    <col width="11" customWidth="1" min="4" max="4"/>
    <col width="18" customWidth="1" min="5" max="5"/>
    <col width="11" customWidth="1" min="6" max="6"/>
    <col width="11" customWidth="1" min="7" max="7"/>
    <col width="12" customWidth="1" min="8" max="8"/>
    <col width="16" customWidth="1" min="9" max="9"/>
    <col width="16" customWidth="1" min="10" max="10"/>
    <col width="11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.5" customWidth="1" min="17" max="17"/>
    <col hidden="1" width="13" customWidth="1" min="18" max="16384"/>
  </cols>
  <sheetData>
    <row r="1" ht="42" customHeight="1">
      <c r="A1" s="1" t="n"/>
      <c r="B1" s="2">
        <f>cfg_Site&amp;" Operations Hub   ·   Inventory Management"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3">
        <f>cfg_AsOf</f>
        <v/>
      </c>
      <c r="P1" s="1" t="n"/>
      <c r="Q1" s="1" t="n"/>
    </row>
    <row r="2" ht="28" customHeight="1">
      <c r="A2" s="1" t="n"/>
      <c r="B2" s="6" t="inlineStr">
        <is>
          <t>⌂  HOME</t>
        </is>
      </c>
      <c r="C2" s="7" t="n"/>
      <c r="D2" s="6" t="inlineStr">
        <is>
          <t>⚙  CONTROL</t>
        </is>
      </c>
      <c r="E2" s="6" t="inlineStr">
        <is>
          <t>INVENTORY</t>
        </is>
      </c>
      <c r="F2" s="6" t="inlineStr">
        <is>
          <t>✎ COUNT</t>
        </is>
      </c>
      <c r="G2" s="4" t="inlineStr">
        <is>
          <t>✎ RECEIVE</t>
        </is>
      </c>
      <c r="H2" s="6" t="inlineStr">
        <is>
          <t>ORDERS</t>
        </is>
      </c>
      <c r="I2" s="6" t="inlineStr">
        <is>
          <t>◧ INV. DASH</t>
        </is>
      </c>
      <c r="J2" s="6" t="inlineStr">
        <is>
          <t>PILOT ITEMS</t>
        </is>
      </c>
      <c r="K2" s="6" t="inlineStr">
        <is>
          <t>✎ RESTOCK</t>
        </is>
      </c>
      <c r="L2" s="7" t="n"/>
      <c r="M2" s="6" t="inlineStr">
        <is>
          <t>✎ FEEDBACK</t>
        </is>
      </c>
      <c r="N2" s="6" t="inlineStr">
        <is>
          <t>◧ PILOT DASH</t>
        </is>
      </c>
      <c r="O2" s="7" t="n"/>
      <c r="P2" s="6" t="inlineStr">
        <is>
          <t>✎ TASKS</t>
        </is>
      </c>
      <c r="Q2" s="1" t="n"/>
    </row>
    <row r="3" ht="30" customHeight="1">
      <c r="A3" s="1" t="n"/>
      <c r="B3" s="8" t="inlineStr">
        <is>
          <t>Log every delivery — type only the BLUE columns. Units received after a product's last count are added to its Current Stock. Leave Unit Cost empty to use the cost from Source Data.</t>
        </is>
      </c>
      <c r="Q3" s="1" t="n"/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 ht="34" customHeight="1">
      <c r="B5" s="92" t="inlineStr">
        <is>
          <t>Date Received</t>
        </is>
      </c>
      <c r="C5" s="92" t="inlineStr">
        <is>
          <t>Product</t>
        </is>
      </c>
      <c r="D5" s="84" t="inlineStr">
        <is>
          <t>Item #</t>
        </is>
      </c>
      <c r="E5" s="84" t="inlineStr">
        <is>
          <t>Supplier</t>
        </is>
      </c>
      <c r="F5" s="92" t="inlineStr">
        <is>
          <t>Qty Received</t>
        </is>
      </c>
      <c r="G5" s="92" t="inlineStr">
        <is>
          <t>Unit Cost</t>
        </is>
      </c>
      <c r="H5" s="84" t="inlineStr">
        <is>
          <t>Line Cost</t>
        </is>
      </c>
      <c r="I5" s="92" t="inlineStr">
        <is>
          <t>PO / Reference</t>
        </is>
      </c>
      <c r="J5" s="92" t="inlineStr">
        <is>
          <t>Received By</t>
        </is>
      </c>
      <c r="K5" s="84" t="inlineStr">
        <is>
          <t>Month</t>
        </is>
      </c>
      <c r="L5" s="84" t="inlineStr">
        <is>
          <t>Record ID</t>
        </is>
      </c>
    </row>
    <row r="6" ht="20" customHeight="1">
      <c r="B6" s="93" t="n"/>
      <c r="C6" s="95" t="n"/>
      <c r="D6" s="86">
        <f>IF(C6="","",IFERROR(INDEX(Eng_Item,MATCH(C6,Eng_Label,0)),"not in list"))</f>
        <v/>
      </c>
      <c r="E6" s="85">
        <f>IF(C6="","",IFERROR(INDEX(Eng_Supplier,MATCH(C6,Eng_Label,0)),""))</f>
        <v/>
      </c>
      <c r="F6" s="96" t="n"/>
      <c r="G6" s="99" t="n"/>
      <c r="H6" s="91">
        <f>IF(F6="","",F6*IF(G6&lt;&gt;"",G6,N(IFERROR(INDEX(Eng_Cost,MATCH(C6,Eng_Label,0)),0))))</f>
        <v/>
      </c>
      <c r="I6" s="95" t="n"/>
      <c r="J6" s="95" t="n"/>
      <c r="K6" s="98">
        <f>IF(B6="","",DATE(YEAR(B6),MONTH(B6),1))</f>
        <v/>
      </c>
      <c r="L6" s="86">
        <f>IF(OR(B6="",C6=""),"","RCV-"&amp;TEXT(ROW()-5,"00000"))</f>
        <v/>
      </c>
    </row>
    <row r="7" ht="20" customHeight="1">
      <c r="B7" s="93" t="n"/>
      <c r="C7" s="95" t="n"/>
      <c r="D7" s="86">
        <f>IF(C7="","",IFERROR(INDEX(Eng_Item,MATCH(C7,Eng_Label,0)),"not in list"))</f>
        <v/>
      </c>
      <c r="E7" s="85">
        <f>IF(C7="","",IFERROR(INDEX(Eng_Supplier,MATCH(C7,Eng_Label,0)),""))</f>
        <v/>
      </c>
      <c r="F7" s="96" t="n"/>
      <c r="G7" s="99" t="n"/>
      <c r="H7" s="91">
        <f>IF(F7="","",F7*IF(G7&lt;&gt;"",G7,N(IFERROR(INDEX(Eng_Cost,MATCH(C7,Eng_Label,0)),0))))</f>
        <v/>
      </c>
      <c r="I7" s="95" t="n"/>
      <c r="J7" s="95" t="n"/>
      <c r="K7" s="98">
        <f>IF(B7="","",DATE(YEAR(B7),MONTH(B7),1))</f>
        <v/>
      </c>
      <c r="L7" s="86">
        <f>IF(OR(B7="",C7=""),"","RCV-"&amp;TEXT(ROW()-5,"00000"))</f>
        <v/>
      </c>
    </row>
    <row r="8" ht="20" customHeight="1">
      <c r="B8" s="93" t="n"/>
      <c r="C8" s="95" t="n"/>
      <c r="D8" s="86">
        <f>IF(C8="","",IFERROR(INDEX(Eng_Item,MATCH(C8,Eng_Label,0)),"not in list"))</f>
        <v/>
      </c>
      <c r="E8" s="85">
        <f>IF(C8="","",IFERROR(INDEX(Eng_Supplier,MATCH(C8,Eng_Label,0)),""))</f>
        <v/>
      </c>
      <c r="F8" s="96" t="n"/>
      <c r="G8" s="99" t="n"/>
      <c r="H8" s="91">
        <f>IF(F8="","",F8*IF(G8&lt;&gt;"",G8,N(IFERROR(INDEX(Eng_Cost,MATCH(C8,Eng_Label,0)),0))))</f>
        <v/>
      </c>
      <c r="I8" s="95" t="n"/>
      <c r="J8" s="95" t="n"/>
      <c r="K8" s="98">
        <f>IF(B8="","",DATE(YEAR(B8),MONTH(B8),1))</f>
        <v/>
      </c>
      <c r="L8" s="86">
        <f>IF(OR(B8="",C8=""),"","RCV-"&amp;TEXT(ROW()-5,"00000"))</f>
        <v/>
      </c>
    </row>
    <row r="9" ht="20" customHeight="1">
      <c r="B9" s="93" t="n"/>
      <c r="C9" s="95" t="n"/>
      <c r="D9" s="86">
        <f>IF(C9="","",IFERROR(INDEX(Eng_Item,MATCH(C9,Eng_Label,0)),"not in list"))</f>
        <v/>
      </c>
      <c r="E9" s="85">
        <f>IF(C9="","",IFERROR(INDEX(Eng_Supplier,MATCH(C9,Eng_Label,0)),""))</f>
        <v/>
      </c>
      <c r="F9" s="96" t="n"/>
      <c r="G9" s="99" t="n"/>
      <c r="H9" s="91">
        <f>IF(F9="","",F9*IF(G9&lt;&gt;"",G9,N(IFERROR(INDEX(Eng_Cost,MATCH(C9,Eng_Label,0)),0))))</f>
        <v/>
      </c>
      <c r="I9" s="95" t="n"/>
      <c r="J9" s="95" t="n"/>
      <c r="K9" s="98">
        <f>IF(B9="","",DATE(YEAR(B9),MONTH(B9),1))</f>
        <v/>
      </c>
      <c r="L9" s="86">
        <f>IF(OR(B9="",C9=""),"","RCV-"&amp;TEXT(ROW()-5,"00000"))</f>
        <v/>
      </c>
    </row>
    <row r="10" ht="20" customHeight="1">
      <c r="B10" s="93" t="n"/>
      <c r="C10" s="95" t="n"/>
      <c r="D10" s="86">
        <f>IF(C10="","",IFERROR(INDEX(Eng_Item,MATCH(C10,Eng_Label,0)),"not in list"))</f>
        <v/>
      </c>
      <c r="E10" s="85">
        <f>IF(C10="","",IFERROR(INDEX(Eng_Supplier,MATCH(C10,Eng_Label,0)),""))</f>
        <v/>
      </c>
      <c r="F10" s="96" t="n"/>
      <c r="G10" s="99" t="n"/>
      <c r="H10" s="91">
        <f>IF(F10="","",F10*IF(G10&lt;&gt;"",G10,N(IFERROR(INDEX(Eng_Cost,MATCH(C10,Eng_Label,0)),0))))</f>
        <v/>
      </c>
      <c r="I10" s="95" t="n"/>
      <c r="J10" s="95" t="n"/>
      <c r="K10" s="98">
        <f>IF(B10="","",DATE(YEAR(B10),MONTH(B10),1))</f>
        <v/>
      </c>
      <c r="L10" s="86">
        <f>IF(OR(B10="",C10=""),"","RCV-"&amp;TEXT(ROW()-5,"00000"))</f>
        <v/>
      </c>
    </row>
    <row r="11" ht="20" customHeight="1">
      <c r="B11" s="93" t="n"/>
      <c r="C11" s="95" t="n"/>
      <c r="D11" s="86">
        <f>IF(C11="","",IFERROR(INDEX(Eng_Item,MATCH(C11,Eng_Label,0)),"not in list"))</f>
        <v/>
      </c>
      <c r="E11" s="85">
        <f>IF(C11="","",IFERROR(INDEX(Eng_Supplier,MATCH(C11,Eng_Label,0)),""))</f>
        <v/>
      </c>
      <c r="F11" s="96" t="n"/>
      <c r="G11" s="99" t="n"/>
      <c r="H11" s="91">
        <f>IF(F11="","",F11*IF(G11&lt;&gt;"",G11,N(IFERROR(INDEX(Eng_Cost,MATCH(C11,Eng_Label,0)),0))))</f>
        <v/>
      </c>
      <c r="I11" s="95" t="n"/>
      <c r="J11" s="95" t="n"/>
      <c r="K11" s="98">
        <f>IF(B11="","",DATE(YEAR(B11),MONTH(B11),1))</f>
        <v/>
      </c>
      <c r="L11" s="86">
        <f>IF(OR(B11="",C11=""),"","RCV-"&amp;TEXT(ROW()-5,"00000"))</f>
        <v/>
      </c>
    </row>
    <row r="12" ht="20" customHeight="1">
      <c r="B12" s="93" t="n"/>
      <c r="C12" s="95" t="n"/>
      <c r="D12" s="86">
        <f>IF(C12="","",IFERROR(INDEX(Eng_Item,MATCH(C12,Eng_Label,0)),"not in list"))</f>
        <v/>
      </c>
      <c r="E12" s="85">
        <f>IF(C12="","",IFERROR(INDEX(Eng_Supplier,MATCH(C12,Eng_Label,0)),""))</f>
        <v/>
      </c>
      <c r="F12" s="96" t="n"/>
      <c r="G12" s="99" t="n"/>
      <c r="H12" s="91">
        <f>IF(F12="","",F12*IF(G12&lt;&gt;"",G12,N(IFERROR(INDEX(Eng_Cost,MATCH(C12,Eng_Label,0)),0))))</f>
        <v/>
      </c>
      <c r="I12" s="95" t="n"/>
      <c r="J12" s="95" t="n"/>
      <c r="K12" s="98">
        <f>IF(B12="","",DATE(YEAR(B12),MONTH(B12),1))</f>
        <v/>
      </c>
      <c r="L12" s="86">
        <f>IF(OR(B12="",C12=""),"","RCV-"&amp;TEXT(ROW()-5,"00000"))</f>
        <v/>
      </c>
    </row>
    <row r="13" ht="20" customHeight="1">
      <c r="B13" s="93" t="n"/>
      <c r="C13" s="95" t="n"/>
      <c r="D13" s="86">
        <f>IF(C13="","",IFERROR(INDEX(Eng_Item,MATCH(C13,Eng_Label,0)),"not in list"))</f>
        <v/>
      </c>
      <c r="E13" s="85">
        <f>IF(C13="","",IFERROR(INDEX(Eng_Supplier,MATCH(C13,Eng_Label,0)),""))</f>
        <v/>
      </c>
      <c r="F13" s="96" t="n"/>
      <c r="G13" s="99" t="n"/>
      <c r="H13" s="91">
        <f>IF(F13="","",F13*IF(G13&lt;&gt;"",G13,N(IFERROR(INDEX(Eng_Cost,MATCH(C13,Eng_Label,0)),0))))</f>
        <v/>
      </c>
      <c r="I13" s="95" t="n"/>
      <c r="J13" s="95" t="n"/>
      <c r="K13" s="98">
        <f>IF(B13="","",DATE(YEAR(B13),MONTH(B13),1))</f>
        <v/>
      </c>
      <c r="L13" s="86">
        <f>IF(OR(B13="",C13=""),"","RCV-"&amp;TEXT(ROW()-5,"00000"))</f>
        <v/>
      </c>
    </row>
    <row r="14" ht="20" customHeight="1">
      <c r="B14" s="93" t="n"/>
      <c r="C14" s="95" t="n"/>
      <c r="D14" s="86">
        <f>IF(C14="","",IFERROR(INDEX(Eng_Item,MATCH(C14,Eng_Label,0)),"not in list"))</f>
        <v/>
      </c>
      <c r="E14" s="85">
        <f>IF(C14="","",IFERROR(INDEX(Eng_Supplier,MATCH(C14,Eng_Label,0)),""))</f>
        <v/>
      </c>
      <c r="F14" s="96" t="n"/>
      <c r="G14" s="99" t="n"/>
      <c r="H14" s="91">
        <f>IF(F14="","",F14*IF(G14&lt;&gt;"",G14,N(IFERROR(INDEX(Eng_Cost,MATCH(C14,Eng_Label,0)),0))))</f>
        <v/>
      </c>
      <c r="I14" s="95" t="n"/>
      <c r="J14" s="95" t="n"/>
      <c r="K14" s="98">
        <f>IF(B14="","",DATE(YEAR(B14),MONTH(B14),1))</f>
        <v/>
      </c>
      <c r="L14" s="86">
        <f>IF(OR(B14="",C14=""),"","RCV-"&amp;TEXT(ROW()-5,"00000"))</f>
        <v/>
      </c>
    </row>
    <row r="15" ht="20" customHeight="1">
      <c r="B15" s="93" t="n"/>
      <c r="C15" s="95" t="n"/>
      <c r="D15" s="86">
        <f>IF(C15="","",IFERROR(INDEX(Eng_Item,MATCH(C15,Eng_Label,0)),"not in list"))</f>
        <v/>
      </c>
      <c r="E15" s="85">
        <f>IF(C15="","",IFERROR(INDEX(Eng_Supplier,MATCH(C15,Eng_Label,0)),""))</f>
        <v/>
      </c>
      <c r="F15" s="96" t="n"/>
      <c r="G15" s="99" t="n"/>
      <c r="H15" s="91">
        <f>IF(F15="","",F15*IF(G15&lt;&gt;"",G15,N(IFERROR(INDEX(Eng_Cost,MATCH(C15,Eng_Label,0)),0))))</f>
        <v/>
      </c>
      <c r="I15" s="95" t="n"/>
      <c r="J15" s="95" t="n"/>
      <c r="K15" s="98">
        <f>IF(B15="","",DATE(YEAR(B15),MONTH(B15),1))</f>
        <v/>
      </c>
      <c r="L15" s="86">
        <f>IF(OR(B15="",C15=""),"","RCV-"&amp;TEXT(ROW()-5,"00000"))</f>
        <v/>
      </c>
    </row>
    <row r="16" ht="20" customHeight="1">
      <c r="B16" s="93" t="n"/>
      <c r="C16" s="95" t="n"/>
      <c r="D16" s="86">
        <f>IF(C16="","",IFERROR(INDEX(Eng_Item,MATCH(C16,Eng_Label,0)),"not in list"))</f>
        <v/>
      </c>
      <c r="E16" s="85">
        <f>IF(C16="","",IFERROR(INDEX(Eng_Supplier,MATCH(C16,Eng_Label,0)),""))</f>
        <v/>
      </c>
      <c r="F16" s="96" t="n"/>
      <c r="G16" s="99" t="n"/>
      <c r="H16" s="91">
        <f>IF(F16="","",F16*IF(G16&lt;&gt;"",G16,N(IFERROR(INDEX(Eng_Cost,MATCH(C16,Eng_Label,0)),0))))</f>
        <v/>
      </c>
      <c r="I16" s="95" t="n"/>
      <c r="J16" s="95" t="n"/>
      <c r="K16" s="98">
        <f>IF(B16="","",DATE(YEAR(B16),MONTH(B16),1))</f>
        <v/>
      </c>
      <c r="L16" s="86">
        <f>IF(OR(B16="",C16=""),"","RCV-"&amp;TEXT(ROW()-5,"00000"))</f>
        <v/>
      </c>
    </row>
    <row r="17" ht="20" customHeight="1">
      <c r="B17" s="93" t="n"/>
      <c r="C17" s="95" t="n"/>
      <c r="D17" s="86">
        <f>IF(C17="","",IFERROR(INDEX(Eng_Item,MATCH(C17,Eng_Label,0)),"not in list"))</f>
        <v/>
      </c>
      <c r="E17" s="85">
        <f>IF(C17="","",IFERROR(INDEX(Eng_Supplier,MATCH(C17,Eng_Label,0)),""))</f>
        <v/>
      </c>
      <c r="F17" s="96" t="n"/>
      <c r="G17" s="99" t="n"/>
      <c r="H17" s="91">
        <f>IF(F17="","",F17*IF(G17&lt;&gt;"",G17,N(IFERROR(INDEX(Eng_Cost,MATCH(C17,Eng_Label,0)),0))))</f>
        <v/>
      </c>
      <c r="I17" s="95" t="n"/>
      <c r="J17" s="95" t="n"/>
      <c r="K17" s="98">
        <f>IF(B17="","",DATE(YEAR(B17),MONTH(B17),1))</f>
        <v/>
      </c>
      <c r="L17" s="86">
        <f>IF(OR(B17="",C17=""),"","RCV-"&amp;TEXT(ROW()-5,"00000"))</f>
        <v/>
      </c>
    </row>
    <row r="18" ht="20" customHeight="1">
      <c r="B18" s="93" t="n"/>
      <c r="C18" s="95" t="n"/>
      <c r="D18" s="86">
        <f>IF(C18="","",IFERROR(INDEX(Eng_Item,MATCH(C18,Eng_Label,0)),"not in list"))</f>
        <v/>
      </c>
      <c r="E18" s="85">
        <f>IF(C18="","",IFERROR(INDEX(Eng_Supplier,MATCH(C18,Eng_Label,0)),""))</f>
        <v/>
      </c>
      <c r="F18" s="96" t="n"/>
      <c r="G18" s="99" t="n"/>
      <c r="H18" s="91">
        <f>IF(F18="","",F18*IF(G18&lt;&gt;"",G18,N(IFERROR(INDEX(Eng_Cost,MATCH(C18,Eng_Label,0)),0))))</f>
        <v/>
      </c>
      <c r="I18" s="95" t="n"/>
      <c r="J18" s="95" t="n"/>
      <c r="K18" s="98">
        <f>IF(B18="","",DATE(YEAR(B18),MONTH(B18),1))</f>
        <v/>
      </c>
      <c r="L18" s="86">
        <f>IF(OR(B18="",C18=""),"","RCV-"&amp;TEXT(ROW()-5,"00000"))</f>
        <v/>
      </c>
    </row>
    <row r="19" ht="20" customHeight="1">
      <c r="B19" s="93" t="n"/>
      <c r="C19" s="95" t="n"/>
      <c r="D19" s="86">
        <f>IF(C19="","",IFERROR(INDEX(Eng_Item,MATCH(C19,Eng_Label,0)),"not in list"))</f>
        <v/>
      </c>
      <c r="E19" s="85">
        <f>IF(C19="","",IFERROR(INDEX(Eng_Supplier,MATCH(C19,Eng_Label,0)),""))</f>
        <v/>
      </c>
      <c r="F19" s="96" t="n"/>
      <c r="G19" s="99" t="n"/>
      <c r="H19" s="91">
        <f>IF(F19="","",F19*IF(G19&lt;&gt;"",G19,N(IFERROR(INDEX(Eng_Cost,MATCH(C19,Eng_Label,0)),0))))</f>
        <v/>
      </c>
      <c r="I19" s="95" t="n"/>
      <c r="J19" s="95" t="n"/>
      <c r="K19" s="98">
        <f>IF(B19="","",DATE(YEAR(B19),MONTH(B19),1))</f>
        <v/>
      </c>
      <c r="L19" s="86">
        <f>IF(OR(B19="",C19=""),"","RCV-"&amp;TEXT(ROW()-5,"00000"))</f>
        <v/>
      </c>
    </row>
    <row r="20" ht="20" customHeight="1">
      <c r="B20" s="93" t="n"/>
      <c r="C20" s="95" t="n"/>
      <c r="D20" s="86">
        <f>IF(C20="","",IFERROR(INDEX(Eng_Item,MATCH(C20,Eng_Label,0)),"not in list"))</f>
        <v/>
      </c>
      <c r="E20" s="85">
        <f>IF(C20="","",IFERROR(INDEX(Eng_Supplier,MATCH(C20,Eng_Label,0)),""))</f>
        <v/>
      </c>
      <c r="F20" s="96" t="n"/>
      <c r="G20" s="99" t="n"/>
      <c r="H20" s="91">
        <f>IF(F20="","",F20*IF(G20&lt;&gt;"",G20,N(IFERROR(INDEX(Eng_Cost,MATCH(C20,Eng_Label,0)),0))))</f>
        <v/>
      </c>
      <c r="I20" s="95" t="n"/>
      <c r="J20" s="95" t="n"/>
      <c r="K20" s="98">
        <f>IF(B20="","",DATE(YEAR(B20),MONTH(B20),1))</f>
        <v/>
      </c>
      <c r="L20" s="86">
        <f>IF(OR(B20="",C20=""),"","RCV-"&amp;TEXT(ROW()-5,"00000"))</f>
        <v/>
      </c>
    </row>
    <row r="21" ht="20" customHeight="1">
      <c r="B21" s="93" t="n"/>
      <c r="C21" s="95" t="n"/>
      <c r="D21" s="86">
        <f>IF(C21="","",IFERROR(INDEX(Eng_Item,MATCH(C21,Eng_Label,0)),"not in list"))</f>
        <v/>
      </c>
      <c r="E21" s="85">
        <f>IF(C21="","",IFERROR(INDEX(Eng_Supplier,MATCH(C21,Eng_Label,0)),""))</f>
        <v/>
      </c>
      <c r="F21" s="96" t="n"/>
      <c r="G21" s="99" t="n"/>
      <c r="H21" s="91">
        <f>IF(F21="","",F21*IF(G21&lt;&gt;"",G21,N(IFERROR(INDEX(Eng_Cost,MATCH(C21,Eng_Label,0)),0))))</f>
        <v/>
      </c>
      <c r="I21" s="95" t="n"/>
      <c r="J21" s="95" t="n"/>
      <c r="K21" s="98">
        <f>IF(B21="","",DATE(YEAR(B21),MONTH(B21),1))</f>
        <v/>
      </c>
      <c r="L21" s="86">
        <f>IF(OR(B21="",C21=""),"","RCV-"&amp;TEXT(ROW()-5,"00000"))</f>
        <v/>
      </c>
    </row>
    <row r="22" ht="20" customHeight="1">
      <c r="B22" s="93" t="n"/>
      <c r="C22" s="95" t="n"/>
      <c r="D22" s="86">
        <f>IF(C22="","",IFERROR(INDEX(Eng_Item,MATCH(C22,Eng_Label,0)),"not in list"))</f>
        <v/>
      </c>
      <c r="E22" s="85">
        <f>IF(C22="","",IFERROR(INDEX(Eng_Supplier,MATCH(C22,Eng_Label,0)),""))</f>
        <v/>
      </c>
      <c r="F22" s="96" t="n"/>
      <c r="G22" s="99" t="n"/>
      <c r="H22" s="91">
        <f>IF(F22="","",F22*IF(G22&lt;&gt;"",G22,N(IFERROR(INDEX(Eng_Cost,MATCH(C22,Eng_Label,0)),0))))</f>
        <v/>
      </c>
      <c r="I22" s="95" t="n"/>
      <c r="J22" s="95" t="n"/>
      <c r="K22" s="98">
        <f>IF(B22="","",DATE(YEAR(B22),MONTH(B22),1))</f>
        <v/>
      </c>
      <c r="L22" s="86">
        <f>IF(OR(B22="",C22=""),"","RCV-"&amp;TEXT(ROW()-5,"00000"))</f>
        <v/>
      </c>
    </row>
    <row r="23" ht="20" customHeight="1">
      <c r="B23" s="93" t="n"/>
      <c r="C23" s="95" t="n"/>
      <c r="D23" s="86">
        <f>IF(C23="","",IFERROR(INDEX(Eng_Item,MATCH(C23,Eng_Label,0)),"not in list"))</f>
        <v/>
      </c>
      <c r="E23" s="85">
        <f>IF(C23="","",IFERROR(INDEX(Eng_Supplier,MATCH(C23,Eng_Label,0)),""))</f>
        <v/>
      </c>
      <c r="F23" s="96" t="n"/>
      <c r="G23" s="99" t="n"/>
      <c r="H23" s="91">
        <f>IF(F23="","",F23*IF(G23&lt;&gt;"",G23,N(IFERROR(INDEX(Eng_Cost,MATCH(C23,Eng_Label,0)),0))))</f>
        <v/>
      </c>
      <c r="I23" s="95" t="n"/>
      <c r="J23" s="95" t="n"/>
      <c r="K23" s="98">
        <f>IF(B23="","",DATE(YEAR(B23),MONTH(B23),1))</f>
        <v/>
      </c>
      <c r="L23" s="86">
        <f>IF(OR(B23="",C23=""),"","RCV-"&amp;TEXT(ROW()-5,"00000"))</f>
        <v/>
      </c>
    </row>
    <row r="24" ht="20" customHeight="1">
      <c r="B24" s="93" t="n"/>
      <c r="C24" s="95" t="n"/>
      <c r="D24" s="86">
        <f>IF(C24="","",IFERROR(INDEX(Eng_Item,MATCH(C24,Eng_Label,0)),"not in list"))</f>
        <v/>
      </c>
      <c r="E24" s="85">
        <f>IF(C24="","",IFERROR(INDEX(Eng_Supplier,MATCH(C24,Eng_Label,0)),""))</f>
        <v/>
      </c>
      <c r="F24" s="96" t="n"/>
      <c r="G24" s="99" t="n"/>
      <c r="H24" s="91">
        <f>IF(F24="","",F24*IF(G24&lt;&gt;"",G24,N(IFERROR(INDEX(Eng_Cost,MATCH(C24,Eng_Label,0)),0))))</f>
        <v/>
      </c>
      <c r="I24" s="95" t="n"/>
      <c r="J24" s="95" t="n"/>
      <c r="K24" s="98">
        <f>IF(B24="","",DATE(YEAR(B24),MONTH(B24),1))</f>
        <v/>
      </c>
      <c r="L24" s="86">
        <f>IF(OR(B24="",C24=""),"","RCV-"&amp;TEXT(ROW()-5,"00000"))</f>
        <v/>
      </c>
    </row>
    <row r="25" ht="20" customHeight="1">
      <c r="B25" s="93" t="n"/>
      <c r="C25" s="95" t="n"/>
      <c r="D25" s="86">
        <f>IF(C25="","",IFERROR(INDEX(Eng_Item,MATCH(C25,Eng_Label,0)),"not in list"))</f>
        <v/>
      </c>
      <c r="E25" s="85">
        <f>IF(C25="","",IFERROR(INDEX(Eng_Supplier,MATCH(C25,Eng_Label,0)),""))</f>
        <v/>
      </c>
      <c r="F25" s="96" t="n"/>
      <c r="G25" s="99" t="n"/>
      <c r="H25" s="91">
        <f>IF(F25="","",F25*IF(G25&lt;&gt;"",G25,N(IFERROR(INDEX(Eng_Cost,MATCH(C25,Eng_Label,0)),0))))</f>
        <v/>
      </c>
      <c r="I25" s="95" t="n"/>
      <c r="J25" s="95" t="n"/>
      <c r="K25" s="98">
        <f>IF(B25="","",DATE(YEAR(B25),MONTH(B25),1))</f>
        <v/>
      </c>
      <c r="L25" s="86">
        <f>IF(OR(B25="",C25=""),"","RCV-"&amp;TEXT(ROW()-5,"00000"))</f>
        <v/>
      </c>
    </row>
    <row r="26" ht="20" customHeight="1">
      <c r="B26" s="93" t="n"/>
      <c r="C26" s="95" t="n"/>
      <c r="D26" s="86">
        <f>IF(C26="","",IFERROR(INDEX(Eng_Item,MATCH(C26,Eng_Label,0)),"not in list"))</f>
        <v/>
      </c>
      <c r="E26" s="85">
        <f>IF(C26="","",IFERROR(INDEX(Eng_Supplier,MATCH(C26,Eng_Label,0)),""))</f>
        <v/>
      </c>
      <c r="F26" s="96" t="n"/>
      <c r="G26" s="99" t="n"/>
      <c r="H26" s="91">
        <f>IF(F26="","",F26*IF(G26&lt;&gt;"",G26,N(IFERROR(INDEX(Eng_Cost,MATCH(C26,Eng_Label,0)),0))))</f>
        <v/>
      </c>
      <c r="I26" s="95" t="n"/>
      <c r="J26" s="95" t="n"/>
      <c r="K26" s="98">
        <f>IF(B26="","",DATE(YEAR(B26),MONTH(B26),1))</f>
        <v/>
      </c>
      <c r="L26" s="86">
        <f>IF(OR(B26="",C26=""),"","RCV-"&amp;TEXT(ROW()-5,"00000"))</f>
        <v/>
      </c>
    </row>
    <row r="27" ht="20" customHeight="1">
      <c r="B27" s="93" t="n"/>
      <c r="C27" s="95" t="n"/>
      <c r="D27" s="86">
        <f>IF(C27="","",IFERROR(INDEX(Eng_Item,MATCH(C27,Eng_Label,0)),"not in list"))</f>
        <v/>
      </c>
      <c r="E27" s="85">
        <f>IF(C27="","",IFERROR(INDEX(Eng_Supplier,MATCH(C27,Eng_Label,0)),""))</f>
        <v/>
      </c>
      <c r="F27" s="96" t="n"/>
      <c r="G27" s="99" t="n"/>
      <c r="H27" s="91">
        <f>IF(F27="","",F27*IF(G27&lt;&gt;"",G27,N(IFERROR(INDEX(Eng_Cost,MATCH(C27,Eng_Label,0)),0))))</f>
        <v/>
      </c>
      <c r="I27" s="95" t="n"/>
      <c r="J27" s="95" t="n"/>
      <c r="K27" s="98">
        <f>IF(B27="","",DATE(YEAR(B27),MONTH(B27),1))</f>
        <v/>
      </c>
      <c r="L27" s="86">
        <f>IF(OR(B27="",C27=""),"","RCV-"&amp;TEXT(ROW()-5,"00000"))</f>
        <v/>
      </c>
    </row>
    <row r="28" ht="20" customHeight="1">
      <c r="B28" s="93" t="n"/>
      <c r="C28" s="95" t="n"/>
      <c r="D28" s="86">
        <f>IF(C28="","",IFERROR(INDEX(Eng_Item,MATCH(C28,Eng_Label,0)),"not in list"))</f>
        <v/>
      </c>
      <c r="E28" s="85">
        <f>IF(C28="","",IFERROR(INDEX(Eng_Supplier,MATCH(C28,Eng_Label,0)),""))</f>
        <v/>
      </c>
      <c r="F28" s="96" t="n"/>
      <c r="G28" s="99" t="n"/>
      <c r="H28" s="91">
        <f>IF(F28="","",F28*IF(G28&lt;&gt;"",G28,N(IFERROR(INDEX(Eng_Cost,MATCH(C28,Eng_Label,0)),0))))</f>
        <v/>
      </c>
      <c r="I28" s="95" t="n"/>
      <c r="J28" s="95" t="n"/>
      <c r="K28" s="98">
        <f>IF(B28="","",DATE(YEAR(B28),MONTH(B28),1))</f>
        <v/>
      </c>
      <c r="L28" s="86">
        <f>IF(OR(B28="",C28=""),"","RCV-"&amp;TEXT(ROW()-5,"00000"))</f>
        <v/>
      </c>
    </row>
    <row r="29" ht="20" customHeight="1">
      <c r="B29" s="93" t="n"/>
      <c r="C29" s="95" t="n"/>
      <c r="D29" s="86">
        <f>IF(C29="","",IFERROR(INDEX(Eng_Item,MATCH(C29,Eng_Label,0)),"not in list"))</f>
        <v/>
      </c>
      <c r="E29" s="85">
        <f>IF(C29="","",IFERROR(INDEX(Eng_Supplier,MATCH(C29,Eng_Label,0)),""))</f>
        <v/>
      </c>
      <c r="F29" s="96" t="n"/>
      <c r="G29" s="99" t="n"/>
      <c r="H29" s="91">
        <f>IF(F29="","",F29*IF(G29&lt;&gt;"",G29,N(IFERROR(INDEX(Eng_Cost,MATCH(C29,Eng_Label,0)),0))))</f>
        <v/>
      </c>
      <c r="I29" s="95" t="n"/>
      <c r="J29" s="95" t="n"/>
      <c r="K29" s="98">
        <f>IF(B29="","",DATE(YEAR(B29),MONTH(B29),1))</f>
        <v/>
      </c>
      <c r="L29" s="86">
        <f>IF(OR(B29="",C29=""),"","RCV-"&amp;TEXT(ROW()-5,"00000"))</f>
        <v/>
      </c>
    </row>
    <row r="30" ht="20" customHeight="1">
      <c r="B30" s="93" t="n"/>
      <c r="C30" s="95" t="n"/>
      <c r="D30" s="86">
        <f>IF(C30="","",IFERROR(INDEX(Eng_Item,MATCH(C30,Eng_Label,0)),"not in list"))</f>
        <v/>
      </c>
      <c r="E30" s="85">
        <f>IF(C30="","",IFERROR(INDEX(Eng_Supplier,MATCH(C30,Eng_Label,0)),""))</f>
        <v/>
      </c>
      <c r="F30" s="96" t="n"/>
      <c r="G30" s="99" t="n"/>
      <c r="H30" s="91">
        <f>IF(F30="","",F30*IF(G30&lt;&gt;"",G30,N(IFERROR(INDEX(Eng_Cost,MATCH(C30,Eng_Label,0)),0))))</f>
        <v/>
      </c>
      <c r="I30" s="95" t="n"/>
      <c r="J30" s="95" t="n"/>
      <c r="K30" s="98">
        <f>IF(B30="","",DATE(YEAR(B30),MONTH(B30),1))</f>
        <v/>
      </c>
      <c r="L30" s="86">
        <f>IF(OR(B30="",C30=""),"","RCV-"&amp;TEXT(ROW()-5,"00000"))</f>
        <v/>
      </c>
    </row>
    <row r="31" ht="20" customHeight="1">
      <c r="B31" s="93" t="n"/>
      <c r="C31" s="95" t="n"/>
      <c r="D31" s="86">
        <f>IF(C31="","",IFERROR(INDEX(Eng_Item,MATCH(C31,Eng_Label,0)),"not in list"))</f>
        <v/>
      </c>
      <c r="E31" s="85">
        <f>IF(C31="","",IFERROR(INDEX(Eng_Supplier,MATCH(C31,Eng_Label,0)),""))</f>
        <v/>
      </c>
      <c r="F31" s="96" t="n"/>
      <c r="G31" s="99" t="n"/>
      <c r="H31" s="91">
        <f>IF(F31="","",F31*IF(G31&lt;&gt;"",G31,N(IFERROR(INDEX(Eng_Cost,MATCH(C31,Eng_Label,0)),0))))</f>
        <v/>
      </c>
      <c r="I31" s="95" t="n"/>
      <c r="J31" s="95" t="n"/>
      <c r="K31" s="98">
        <f>IF(B31="","",DATE(YEAR(B31),MONTH(B31),1))</f>
        <v/>
      </c>
      <c r="L31" s="86">
        <f>IF(OR(B31="",C31=""),"","RCV-"&amp;TEXT(ROW()-5,"00000"))</f>
        <v/>
      </c>
    </row>
    <row r="32" ht="20" customHeight="1">
      <c r="B32" s="93" t="n"/>
      <c r="C32" s="95" t="n"/>
      <c r="D32" s="86">
        <f>IF(C32="","",IFERROR(INDEX(Eng_Item,MATCH(C32,Eng_Label,0)),"not in list"))</f>
        <v/>
      </c>
      <c r="E32" s="85">
        <f>IF(C32="","",IFERROR(INDEX(Eng_Supplier,MATCH(C32,Eng_Label,0)),""))</f>
        <v/>
      </c>
      <c r="F32" s="96" t="n"/>
      <c r="G32" s="99" t="n"/>
      <c r="H32" s="91">
        <f>IF(F32="","",F32*IF(G32&lt;&gt;"",G32,N(IFERROR(INDEX(Eng_Cost,MATCH(C32,Eng_Label,0)),0))))</f>
        <v/>
      </c>
      <c r="I32" s="95" t="n"/>
      <c r="J32" s="95" t="n"/>
      <c r="K32" s="98">
        <f>IF(B32="","",DATE(YEAR(B32),MONTH(B32),1))</f>
        <v/>
      </c>
      <c r="L32" s="86">
        <f>IF(OR(B32="",C32=""),"","RCV-"&amp;TEXT(ROW()-5,"00000"))</f>
        <v/>
      </c>
    </row>
    <row r="33" ht="20" customHeight="1">
      <c r="B33" s="93" t="n"/>
      <c r="C33" s="95" t="n"/>
      <c r="D33" s="86">
        <f>IF(C33="","",IFERROR(INDEX(Eng_Item,MATCH(C33,Eng_Label,0)),"not in list"))</f>
        <v/>
      </c>
      <c r="E33" s="85">
        <f>IF(C33="","",IFERROR(INDEX(Eng_Supplier,MATCH(C33,Eng_Label,0)),""))</f>
        <v/>
      </c>
      <c r="F33" s="96" t="n"/>
      <c r="G33" s="99" t="n"/>
      <c r="H33" s="91">
        <f>IF(F33="","",F33*IF(G33&lt;&gt;"",G33,N(IFERROR(INDEX(Eng_Cost,MATCH(C33,Eng_Label,0)),0))))</f>
        <v/>
      </c>
      <c r="I33" s="95" t="n"/>
      <c r="J33" s="95" t="n"/>
      <c r="K33" s="98">
        <f>IF(B33="","",DATE(YEAR(B33),MONTH(B33),1))</f>
        <v/>
      </c>
      <c r="L33" s="86">
        <f>IF(OR(B33="",C33=""),"","RCV-"&amp;TEXT(ROW()-5,"00000"))</f>
        <v/>
      </c>
    </row>
    <row r="34" ht="20" customHeight="1">
      <c r="B34" s="93" t="n"/>
      <c r="C34" s="95" t="n"/>
      <c r="D34" s="86">
        <f>IF(C34="","",IFERROR(INDEX(Eng_Item,MATCH(C34,Eng_Label,0)),"not in list"))</f>
        <v/>
      </c>
      <c r="E34" s="85">
        <f>IF(C34="","",IFERROR(INDEX(Eng_Supplier,MATCH(C34,Eng_Label,0)),""))</f>
        <v/>
      </c>
      <c r="F34" s="96" t="n"/>
      <c r="G34" s="99" t="n"/>
      <c r="H34" s="91">
        <f>IF(F34="","",F34*IF(G34&lt;&gt;"",G34,N(IFERROR(INDEX(Eng_Cost,MATCH(C34,Eng_Label,0)),0))))</f>
        <v/>
      </c>
      <c r="I34" s="95" t="n"/>
      <c r="J34" s="95" t="n"/>
      <c r="K34" s="98">
        <f>IF(B34="","",DATE(YEAR(B34),MONTH(B34),1))</f>
        <v/>
      </c>
      <c r="L34" s="86">
        <f>IF(OR(B34="",C34=""),"","RCV-"&amp;TEXT(ROW()-5,"00000"))</f>
        <v/>
      </c>
    </row>
    <row r="35" ht="20" customHeight="1">
      <c r="B35" s="93" t="n"/>
      <c r="C35" s="95" t="n"/>
      <c r="D35" s="86">
        <f>IF(C35="","",IFERROR(INDEX(Eng_Item,MATCH(C35,Eng_Label,0)),"not in list"))</f>
        <v/>
      </c>
      <c r="E35" s="85">
        <f>IF(C35="","",IFERROR(INDEX(Eng_Supplier,MATCH(C35,Eng_Label,0)),""))</f>
        <v/>
      </c>
      <c r="F35" s="96" t="n"/>
      <c r="G35" s="99" t="n"/>
      <c r="H35" s="91">
        <f>IF(F35="","",F35*IF(G35&lt;&gt;"",G35,N(IFERROR(INDEX(Eng_Cost,MATCH(C35,Eng_Label,0)),0))))</f>
        <v/>
      </c>
      <c r="I35" s="95" t="n"/>
      <c r="J35" s="95" t="n"/>
      <c r="K35" s="98">
        <f>IF(B35="","",DATE(YEAR(B35),MONTH(B35),1))</f>
        <v/>
      </c>
      <c r="L35" s="86">
        <f>IF(OR(B35="",C35=""),"","RCV-"&amp;TEXT(ROW()-5,"00000"))</f>
        <v/>
      </c>
    </row>
    <row r="36" ht="20" customHeight="1">
      <c r="B36" s="93" t="n"/>
      <c r="C36" s="95" t="n"/>
      <c r="D36" s="86">
        <f>IF(C36="","",IFERROR(INDEX(Eng_Item,MATCH(C36,Eng_Label,0)),"not in list"))</f>
        <v/>
      </c>
      <c r="E36" s="85">
        <f>IF(C36="","",IFERROR(INDEX(Eng_Supplier,MATCH(C36,Eng_Label,0)),""))</f>
        <v/>
      </c>
      <c r="F36" s="96" t="n"/>
      <c r="G36" s="99" t="n"/>
      <c r="H36" s="91">
        <f>IF(F36="","",F36*IF(G36&lt;&gt;"",G36,N(IFERROR(INDEX(Eng_Cost,MATCH(C36,Eng_Label,0)),0))))</f>
        <v/>
      </c>
      <c r="I36" s="95" t="n"/>
      <c r="J36" s="95" t="n"/>
      <c r="K36" s="98">
        <f>IF(B36="","",DATE(YEAR(B36),MONTH(B36),1))</f>
        <v/>
      </c>
      <c r="L36" s="86">
        <f>IF(OR(B36="",C36=""),"","RCV-"&amp;TEXT(ROW()-5,"00000"))</f>
        <v/>
      </c>
    </row>
    <row r="37" ht="20" customHeight="1">
      <c r="B37" s="93" t="n"/>
      <c r="C37" s="95" t="n"/>
      <c r="D37" s="86">
        <f>IF(C37="","",IFERROR(INDEX(Eng_Item,MATCH(C37,Eng_Label,0)),"not in list"))</f>
        <v/>
      </c>
      <c r="E37" s="85">
        <f>IF(C37="","",IFERROR(INDEX(Eng_Supplier,MATCH(C37,Eng_Label,0)),""))</f>
        <v/>
      </c>
      <c r="F37" s="96" t="n"/>
      <c r="G37" s="99" t="n"/>
      <c r="H37" s="91">
        <f>IF(F37="","",F37*IF(G37&lt;&gt;"",G37,N(IFERROR(INDEX(Eng_Cost,MATCH(C37,Eng_Label,0)),0))))</f>
        <v/>
      </c>
      <c r="I37" s="95" t="n"/>
      <c r="J37" s="95" t="n"/>
      <c r="K37" s="98">
        <f>IF(B37="","",DATE(YEAR(B37),MONTH(B37),1))</f>
        <v/>
      </c>
      <c r="L37" s="86">
        <f>IF(OR(B37="",C37=""),"","RCV-"&amp;TEXT(ROW()-5,"00000"))</f>
        <v/>
      </c>
    </row>
    <row r="38" ht="20" customHeight="1">
      <c r="B38" s="93" t="n"/>
      <c r="C38" s="95" t="n"/>
      <c r="D38" s="86">
        <f>IF(C38="","",IFERROR(INDEX(Eng_Item,MATCH(C38,Eng_Label,0)),"not in list"))</f>
        <v/>
      </c>
      <c r="E38" s="85">
        <f>IF(C38="","",IFERROR(INDEX(Eng_Supplier,MATCH(C38,Eng_Label,0)),""))</f>
        <v/>
      </c>
      <c r="F38" s="96" t="n"/>
      <c r="G38" s="99" t="n"/>
      <c r="H38" s="91">
        <f>IF(F38="","",F38*IF(G38&lt;&gt;"",G38,N(IFERROR(INDEX(Eng_Cost,MATCH(C38,Eng_Label,0)),0))))</f>
        <v/>
      </c>
      <c r="I38" s="95" t="n"/>
      <c r="J38" s="95" t="n"/>
      <c r="K38" s="98">
        <f>IF(B38="","",DATE(YEAR(B38),MONTH(B38),1))</f>
        <v/>
      </c>
      <c r="L38" s="86">
        <f>IF(OR(B38="",C38=""),"","RCV-"&amp;TEXT(ROW()-5,"00000"))</f>
        <v/>
      </c>
    </row>
    <row r="39" ht="20" customHeight="1">
      <c r="B39" s="93" t="n"/>
      <c r="C39" s="95" t="n"/>
      <c r="D39" s="86">
        <f>IF(C39="","",IFERROR(INDEX(Eng_Item,MATCH(C39,Eng_Label,0)),"not in list"))</f>
        <v/>
      </c>
      <c r="E39" s="85">
        <f>IF(C39="","",IFERROR(INDEX(Eng_Supplier,MATCH(C39,Eng_Label,0)),""))</f>
        <v/>
      </c>
      <c r="F39" s="96" t="n"/>
      <c r="G39" s="99" t="n"/>
      <c r="H39" s="91">
        <f>IF(F39="","",F39*IF(G39&lt;&gt;"",G39,N(IFERROR(INDEX(Eng_Cost,MATCH(C39,Eng_Label,0)),0))))</f>
        <v/>
      </c>
      <c r="I39" s="95" t="n"/>
      <c r="J39" s="95" t="n"/>
      <c r="K39" s="98">
        <f>IF(B39="","",DATE(YEAR(B39),MONTH(B39),1))</f>
        <v/>
      </c>
      <c r="L39" s="86">
        <f>IF(OR(B39="",C39=""),"","RCV-"&amp;TEXT(ROW()-5,"00000"))</f>
        <v/>
      </c>
    </row>
    <row r="40" ht="20" customHeight="1">
      <c r="B40" s="93" t="n"/>
      <c r="C40" s="95" t="n"/>
      <c r="D40" s="86">
        <f>IF(C40="","",IFERROR(INDEX(Eng_Item,MATCH(C40,Eng_Label,0)),"not in list"))</f>
        <v/>
      </c>
      <c r="E40" s="85">
        <f>IF(C40="","",IFERROR(INDEX(Eng_Supplier,MATCH(C40,Eng_Label,0)),""))</f>
        <v/>
      </c>
      <c r="F40" s="96" t="n"/>
      <c r="G40" s="99" t="n"/>
      <c r="H40" s="91">
        <f>IF(F40="","",F40*IF(G40&lt;&gt;"",G40,N(IFERROR(INDEX(Eng_Cost,MATCH(C40,Eng_Label,0)),0))))</f>
        <v/>
      </c>
      <c r="I40" s="95" t="n"/>
      <c r="J40" s="95" t="n"/>
      <c r="K40" s="98">
        <f>IF(B40="","",DATE(YEAR(B40),MONTH(B40),1))</f>
        <v/>
      </c>
      <c r="L40" s="86">
        <f>IF(OR(B40="",C40=""),"","RCV-"&amp;TEXT(ROW()-5,"00000"))</f>
        <v/>
      </c>
    </row>
    <row r="41" ht="20" customHeight="1">
      <c r="B41" s="93" t="n"/>
      <c r="C41" s="95" t="n"/>
      <c r="D41" s="86">
        <f>IF(C41="","",IFERROR(INDEX(Eng_Item,MATCH(C41,Eng_Label,0)),"not in list"))</f>
        <v/>
      </c>
      <c r="E41" s="85">
        <f>IF(C41="","",IFERROR(INDEX(Eng_Supplier,MATCH(C41,Eng_Label,0)),""))</f>
        <v/>
      </c>
      <c r="F41" s="96" t="n"/>
      <c r="G41" s="99" t="n"/>
      <c r="H41" s="91">
        <f>IF(F41="","",F41*IF(G41&lt;&gt;"",G41,N(IFERROR(INDEX(Eng_Cost,MATCH(C41,Eng_Label,0)),0))))</f>
        <v/>
      </c>
      <c r="I41" s="95" t="n"/>
      <c r="J41" s="95" t="n"/>
      <c r="K41" s="98">
        <f>IF(B41="","",DATE(YEAR(B41),MONTH(B41),1))</f>
        <v/>
      </c>
      <c r="L41" s="86">
        <f>IF(OR(B41="",C41=""),"","RCV-"&amp;TEXT(ROW()-5,"00000"))</f>
        <v/>
      </c>
    </row>
    <row r="42" ht="20" customHeight="1">
      <c r="B42" s="93" t="n"/>
      <c r="C42" s="95" t="n"/>
      <c r="D42" s="86">
        <f>IF(C42="","",IFERROR(INDEX(Eng_Item,MATCH(C42,Eng_Label,0)),"not in list"))</f>
        <v/>
      </c>
      <c r="E42" s="85">
        <f>IF(C42="","",IFERROR(INDEX(Eng_Supplier,MATCH(C42,Eng_Label,0)),""))</f>
        <v/>
      </c>
      <c r="F42" s="96" t="n"/>
      <c r="G42" s="99" t="n"/>
      <c r="H42" s="91">
        <f>IF(F42="","",F42*IF(G42&lt;&gt;"",G42,N(IFERROR(INDEX(Eng_Cost,MATCH(C42,Eng_Label,0)),0))))</f>
        <v/>
      </c>
      <c r="I42" s="95" t="n"/>
      <c r="J42" s="95" t="n"/>
      <c r="K42" s="98">
        <f>IF(B42="","",DATE(YEAR(B42),MONTH(B42),1))</f>
        <v/>
      </c>
      <c r="L42" s="86">
        <f>IF(OR(B42="",C42=""),"","RCV-"&amp;TEXT(ROW()-5,"00000"))</f>
        <v/>
      </c>
    </row>
    <row r="43" ht="20" customHeight="1">
      <c r="B43" s="93" t="n"/>
      <c r="C43" s="95" t="n"/>
      <c r="D43" s="86">
        <f>IF(C43="","",IFERROR(INDEX(Eng_Item,MATCH(C43,Eng_Label,0)),"not in list"))</f>
        <v/>
      </c>
      <c r="E43" s="85">
        <f>IF(C43="","",IFERROR(INDEX(Eng_Supplier,MATCH(C43,Eng_Label,0)),""))</f>
        <v/>
      </c>
      <c r="F43" s="96" t="n"/>
      <c r="G43" s="99" t="n"/>
      <c r="H43" s="91">
        <f>IF(F43="","",F43*IF(G43&lt;&gt;"",G43,N(IFERROR(INDEX(Eng_Cost,MATCH(C43,Eng_Label,0)),0))))</f>
        <v/>
      </c>
      <c r="I43" s="95" t="n"/>
      <c r="J43" s="95" t="n"/>
      <c r="K43" s="98">
        <f>IF(B43="","",DATE(YEAR(B43),MONTH(B43),1))</f>
        <v/>
      </c>
      <c r="L43" s="86">
        <f>IF(OR(B43="",C43=""),"","RCV-"&amp;TEXT(ROW()-5,"00000"))</f>
        <v/>
      </c>
    </row>
    <row r="44" ht="20" customHeight="1">
      <c r="B44" s="93" t="n"/>
      <c r="C44" s="95" t="n"/>
      <c r="D44" s="86">
        <f>IF(C44="","",IFERROR(INDEX(Eng_Item,MATCH(C44,Eng_Label,0)),"not in list"))</f>
        <v/>
      </c>
      <c r="E44" s="85">
        <f>IF(C44="","",IFERROR(INDEX(Eng_Supplier,MATCH(C44,Eng_Label,0)),""))</f>
        <v/>
      </c>
      <c r="F44" s="96" t="n"/>
      <c r="G44" s="99" t="n"/>
      <c r="H44" s="91">
        <f>IF(F44="","",F44*IF(G44&lt;&gt;"",G44,N(IFERROR(INDEX(Eng_Cost,MATCH(C44,Eng_Label,0)),0))))</f>
        <v/>
      </c>
      <c r="I44" s="95" t="n"/>
      <c r="J44" s="95" t="n"/>
      <c r="K44" s="98">
        <f>IF(B44="","",DATE(YEAR(B44),MONTH(B44),1))</f>
        <v/>
      </c>
      <c r="L44" s="86">
        <f>IF(OR(B44="",C44=""),"","RCV-"&amp;TEXT(ROW()-5,"00000"))</f>
        <v/>
      </c>
    </row>
    <row r="45" ht="20" customHeight="1">
      <c r="B45" s="93" t="n"/>
      <c r="C45" s="95" t="n"/>
      <c r="D45" s="86">
        <f>IF(C45="","",IFERROR(INDEX(Eng_Item,MATCH(C45,Eng_Label,0)),"not in list"))</f>
        <v/>
      </c>
      <c r="E45" s="85">
        <f>IF(C45="","",IFERROR(INDEX(Eng_Supplier,MATCH(C45,Eng_Label,0)),""))</f>
        <v/>
      </c>
      <c r="F45" s="96" t="n"/>
      <c r="G45" s="99" t="n"/>
      <c r="H45" s="91">
        <f>IF(F45="","",F45*IF(G45&lt;&gt;"",G45,N(IFERROR(INDEX(Eng_Cost,MATCH(C45,Eng_Label,0)),0))))</f>
        <v/>
      </c>
      <c r="I45" s="95" t="n"/>
      <c r="J45" s="95" t="n"/>
      <c r="K45" s="98">
        <f>IF(B45="","",DATE(YEAR(B45),MONTH(B45),1))</f>
        <v/>
      </c>
      <c r="L45" s="86">
        <f>IF(OR(B45="",C45=""),"","RCV-"&amp;TEXT(ROW()-5,"00000"))</f>
        <v/>
      </c>
    </row>
    <row r="46" ht="20" customHeight="1">
      <c r="B46" s="93" t="n"/>
      <c r="C46" s="95" t="n"/>
      <c r="D46" s="86">
        <f>IF(C46="","",IFERROR(INDEX(Eng_Item,MATCH(C46,Eng_Label,0)),"not in list"))</f>
        <v/>
      </c>
      <c r="E46" s="85">
        <f>IF(C46="","",IFERROR(INDEX(Eng_Supplier,MATCH(C46,Eng_Label,0)),""))</f>
        <v/>
      </c>
      <c r="F46" s="96" t="n"/>
      <c r="G46" s="99" t="n"/>
      <c r="H46" s="91">
        <f>IF(F46="","",F46*IF(G46&lt;&gt;"",G46,N(IFERROR(INDEX(Eng_Cost,MATCH(C46,Eng_Label,0)),0))))</f>
        <v/>
      </c>
      <c r="I46" s="95" t="n"/>
      <c r="J46" s="95" t="n"/>
      <c r="K46" s="98">
        <f>IF(B46="","",DATE(YEAR(B46),MONTH(B46),1))</f>
        <v/>
      </c>
      <c r="L46" s="86">
        <f>IF(OR(B46="",C46=""),"","RCV-"&amp;TEXT(ROW()-5,"00000"))</f>
        <v/>
      </c>
    </row>
    <row r="47" ht="20" customHeight="1">
      <c r="B47" s="93" t="n"/>
      <c r="C47" s="95" t="n"/>
      <c r="D47" s="86">
        <f>IF(C47="","",IFERROR(INDEX(Eng_Item,MATCH(C47,Eng_Label,0)),"not in list"))</f>
        <v/>
      </c>
      <c r="E47" s="85">
        <f>IF(C47="","",IFERROR(INDEX(Eng_Supplier,MATCH(C47,Eng_Label,0)),""))</f>
        <v/>
      </c>
      <c r="F47" s="96" t="n"/>
      <c r="G47" s="99" t="n"/>
      <c r="H47" s="91">
        <f>IF(F47="","",F47*IF(G47&lt;&gt;"",G47,N(IFERROR(INDEX(Eng_Cost,MATCH(C47,Eng_Label,0)),0))))</f>
        <v/>
      </c>
      <c r="I47" s="95" t="n"/>
      <c r="J47" s="95" t="n"/>
      <c r="K47" s="98">
        <f>IF(B47="","",DATE(YEAR(B47),MONTH(B47),1))</f>
        <v/>
      </c>
      <c r="L47" s="86">
        <f>IF(OR(B47="",C47=""),"","RCV-"&amp;TEXT(ROW()-5,"00000"))</f>
        <v/>
      </c>
    </row>
    <row r="48" ht="20" customHeight="1">
      <c r="B48" s="93" t="n"/>
      <c r="C48" s="95" t="n"/>
      <c r="D48" s="86">
        <f>IF(C48="","",IFERROR(INDEX(Eng_Item,MATCH(C48,Eng_Label,0)),"not in list"))</f>
        <v/>
      </c>
      <c r="E48" s="85">
        <f>IF(C48="","",IFERROR(INDEX(Eng_Supplier,MATCH(C48,Eng_Label,0)),""))</f>
        <v/>
      </c>
      <c r="F48" s="96" t="n"/>
      <c r="G48" s="99" t="n"/>
      <c r="H48" s="91">
        <f>IF(F48="","",F48*IF(G48&lt;&gt;"",G48,N(IFERROR(INDEX(Eng_Cost,MATCH(C48,Eng_Label,0)),0))))</f>
        <v/>
      </c>
      <c r="I48" s="95" t="n"/>
      <c r="J48" s="95" t="n"/>
      <c r="K48" s="98">
        <f>IF(B48="","",DATE(YEAR(B48),MONTH(B48),1))</f>
        <v/>
      </c>
      <c r="L48" s="86">
        <f>IF(OR(B48="",C48=""),"","RCV-"&amp;TEXT(ROW()-5,"00000"))</f>
        <v/>
      </c>
    </row>
    <row r="49" ht="20" customHeight="1">
      <c r="B49" s="93" t="n"/>
      <c r="C49" s="95" t="n"/>
      <c r="D49" s="86">
        <f>IF(C49="","",IFERROR(INDEX(Eng_Item,MATCH(C49,Eng_Label,0)),"not in list"))</f>
        <v/>
      </c>
      <c r="E49" s="85">
        <f>IF(C49="","",IFERROR(INDEX(Eng_Supplier,MATCH(C49,Eng_Label,0)),""))</f>
        <v/>
      </c>
      <c r="F49" s="96" t="n"/>
      <c r="G49" s="99" t="n"/>
      <c r="H49" s="91">
        <f>IF(F49="","",F49*IF(G49&lt;&gt;"",G49,N(IFERROR(INDEX(Eng_Cost,MATCH(C49,Eng_Label,0)),0))))</f>
        <v/>
      </c>
      <c r="I49" s="95" t="n"/>
      <c r="J49" s="95" t="n"/>
      <c r="K49" s="98">
        <f>IF(B49="","",DATE(YEAR(B49),MONTH(B49),1))</f>
        <v/>
      </c>
      <c r="L49" s="86">
        <f>IF(OR(B49="",C49=""),"","RCV-"&amp;TEXT(ROW()-5,"00000"))</f>
        <v/>
      </c>
    </row>
    <row r="50" ht="20" customHeight="1">
      <c r="B50" s="93" t="n"/>
      <c r="C50" s="95" t="n"/>
      <c r="D50" s="86">
        <f>IF(C50="","",IFERROR(INDEX(Eng_Item,MATCH(C50,Eng_Label,0)),"not in list"))</f>
        <v/>
      </c>
      <c r="E50" s="85">
        <f>IF(C50="","",IFERROR(INDEX(Eng_Supplier,MATCH(C50,Eng_Label,0)),""))</f>
        <v/>
      </c>
      <c r="F50" s="96" t="n"/>
      <c r="G50" s="99" t="n"/>
      <c r="H50" s="91">
        <f>IF(F50="","",F50*IF(G50&lt;&gt;"",G50,N(IFERROR(INDEX(Eng_Cost,MATCH(C50,Eng_Label,0)),0))))</f>
        <v/>
      </c>
      <c r="I50" s="95" t="n"/>
      <c r="J50" s="95" t="n"/>
      <c r="K50" s="98">
        <f>IF(B50="","",DATE(YEAR(B50),MONTH(B50),1))</f>
        <v/>
      </c>
      <c r="L50" s="86">
        <f>IF(OR(B50="",C50=""),"","RCV-"&amp;TEXT(ROW()-5,"00000"))</f>
        <v/>
      </c>
    </row>
    <row r="51" ht="20" customHeight="1">
      <c r="B51" s="93" t="n"/>
      <c r="C51" s="95" t="n"/>
      <c r="D51" s="86">
        <f>IF(C51="","",IFERROR(INDEX(Eng_Item,MATCH(C51,Eng_Label,0)),"not in list"))</f>
        <v/>
      </c>
      <c r="E51" s="85">
        <f>IF(C51="","",IFERROR(INDEX(Eng_Supplier,MATCH(C51,Eng_Label,0)),""))</f>
        <v/>
      </c>
      <c r="F51" s="96" t="n"/>
      <c r="G51" s="99" t="n"/>
      <c r="H51" s="91">
        <f>IF(F51="","",F51*IF(G51&lt;&gt;"",G51,N(IFERROR(INDEX(Eng_Cost,MATCH(C51,Eng_Label,0)),0))))</f>
        <v/>
      </c>
      <c r="I51" s="95" t="n"/>
      <c r="J51" s="95" t="n"/>
      <c r="K51" s="98">
        <f>IF(B51="","",DATE(YEAR(B51),MONTH(B51),1))</f>
        <v/>
      </c>
      <c r="L51" s="86">
        <f>IF(OR(B51="",C51=""),"","RCV-"&amp;TEXT(ROW()-5,"00000"))</f>
        <v/>
      </c>
    </row>
    <row r="52" ht="20" customHeight="1">
      <c r="B52" s="93" t="n"/>
      <c r="C52" s="95" t="n"/>
      <c r="D52" s="86">
        <f>IF(C52="","",IFERROR(INDEX(Eng_Item,MATCH(C52,Eng_Label,0)),"not in list"))</f>
        <v/>
      </c>
      <c r="E52" s="85">
        <f>IF(C52="","",IFERROR(INDEX(Eng_Supplier,MATCH(C52,Eng_Label,0)),""))</f>
        <v/>
      </c>
      <c r="F52" s="96" t="n"/>
      <c r="G52" s="99" t="n"/>
      <c r="H52" s="91">
        <f>IF(F52="","",F52*IF(G52&lt;&gt;"",G52,N(IFERROR(INDEX(Eng_Cost,MATCH(C52,Eng_Label,0)),0))))</f>
        <v/>
      </c>
      <c r="I52" s="95" t="n"/>
      <c r="J52" s="95" t="n"/>
      <c r="K52" s="98">
        <f>IF(B52="","",DATE(YEAR(B52),MONTH(B52),1))</f>
        <v/>
      </c>
      <c r="L52" s="86">
        <f>IF(OR(B52="",C52=""),"","RCV-"&amp;TEXT(ROW()-5,"00000"))</f>
        <v/>
      </c>
    </row>
    <row r="53" ht="20" customHeight="1">
      <c r="B53" s="93" t="n"/>
      <c r="C53" s="95" t="n"/>
      <c r="D53" s="86">
        <f>IF(C53="","",IFERROR(INDEX(Eng_Item,MATCH(C53,Eng_Label,0)),"not in list"))</f>
        <v/>
      </c>
      <c r="E53" s="85">
        <f>IF(C53="","",IFERROR(INDEX(Eng_Supplier,MATCH(C53,Eng_Label,0)),""))</f>
        <v/>
      </c>
      <c r="F53" s="96" t="n"/>
      <c r="G53" s="99" t="n"/>
      <c r="H53" s="91">
        <f>IF(F53="","",F53*IF(G53&lt;&gt;"",G53,N(IFERROR(INDEX(Eng_Cost,MATCH(C53,Eng_Label,0)),0))))</f>
        <v/>
      </c>
      <c r="I53" s="95" t="n"/>
      <c r="J53" s="95" t="n"/>
      <c r="K53" s="98">
        <f>IF(B53="","",DATE(YEAR(B53),MONTH(B53),1))</f>
        <v/>
      </c>
      <c r="L53" s="86">
        <f>IF(OR(B53="",C53=""),"","RCV-"&amp;TEXT(ROW()-5,"00000"))</f>
        <v/>
      </c>
    </row>
    <row r="54" ht="20" customHeight="1">
      <c r="B54" s="93" t="n"/>
      <c r="C54" s="95" t="n"/>
      <c r="D54" s="86">
        <f>IF(C54="","",IFERROR(INDEX(Eng_Item,MATCH(C54,Eng_Label,0)),"not in list"))</f>
        <v/>
      </c>
      <c r="E54" s="85">
        <f>IF(C54="","",IFERROR(INDEX(Eng_Supplier,MATCH(C54,Eng_Label,0)),""))</f>
        <v/>
      </c>
      <c r="F54" s="96" t="n"/>
      <c r="G54" s="99" t="n"/>
      <c r="H54" s="91">
        <f>IF(F54="","",F54*IF(G54&lt;&gt;"",G54,N(IFERROR(INDEX(Eng_Cost,MATCH(C54,Eng_Label,0)),0))))</f>
        <v/>
      </c>
      <c r="I54" s="95" t="n"/>
      <c r="J54" s="95" t="n"/>
      <c r="K54" s="98">
        <f>IF(B54="","",DATE(YEAR(B54),MONTH(B54),1))</f>
        <v/>
      </c>
      <c r="L54" s="86">
        <f>IF(OR(B54="",C54=""),"","RCV-"&amp;TEXT(ROW()-5,"00000"))</f>
        <v/>
      </c>
    </row>
    <row r="55" ht="20" customHeight="1">
      <c r="B55" s="93" t="n"/>
      <c r="C55" s="95" t="n"/>
      <c r="D55" s="86">
        <f>IF(C55="","",IFERROR(INDEX(Eng_Item,MATCH(C55,Eng_Label,0)),"not in list"))</f>
        <v/>
      </c>
      <c r="E55" s="85">
        <f>IF(C55="","",IFERROR(INDEX(Eng_Supplier,MATCH(C55,Eng_Label,0)),""))</f>
        <v/>
      </c>
      <c r="F55" s="96" t="n"/>
      <c r="G55" s="99" t="n"/>
      <c r="H55" s="91">
        <f>IF(F55="","",F55*IF(G55&lt;&gt;"",G55,N(IFERROR(INDEX(Eng_Cost,MATCH(C55,Eng_Label,0)),0))))</f>
        <v/>
      </c>
      <c r="I55" s="95" t="n"/>
      <c r="J55" s="95" t="n"/>
      <c r="K55" s="98">
        <f>IF(B55="","",DATE(YEAR(B55),MONTH(B55),1))</f>
        <v/>
      </c>
      <c r="L55" s="86">
        <f>IF(OR(B55="",C55=""),"","RCV-"&amp;TEXT(ROW()-5,"00000"))</f>
        <v/>
      </c>
    </row>
    <row r="56" ht="20" customHeight="1">
      <c r="B56" s="93" t="n"/>
      <c r="C56" s="95" t="n"/>
      <c r="D56" s="86">
        <f>IF(C56="","",IFERROR(INDEX(Eng_Item,MATCH(C56,Eng_Label,0)),"not in list"))</f>
        <v/>
      </c>
      <c r="E56" s="85">
        <f>IF(C56="","",IFERROR(INDEX(Eng_Supplier,MATCH(C56,Eng_Label,0)),""))</f>
        <v/>
      </c>
      <c r="F56" s="96" t="n"/>
      <c r="G56" s="99" t="n"/>
      <c r="H56" s="91">
        <f>IF(F56="","",F56*IF(G56&lt;&gt;"",G56,N(IFERROR(INDEX(Eng_Cost,MATCH(C56,Eng_Label,0)),0))))</f>
        <v/>
      </c>
      <c r="I56" s="95" t="n"/>
      <c r="J56" s="95" t="n"/>
      <c r="K56" s="98">
        <f>IF(B56="","",DATE(YEAR(B56),MONTH(B56),1))</f>
        <v/>
      </c>
      <c r="L56" s="86">
        <f>IF(OR(B56="",C56=""),"","RCV-"&amp;TEXT(ROW()-5,"00000"))</f>
        <v/>
      </c>
    </row>
    <row r="57" ht="20" customHeight="1">
      <c r="B57" s="93" t="n"/>
      <c r="C57" s="95" t="n"/>
      <c r="D57" s="86">
        <f>IF(C57="","",IFERROR(INDEX(Eng_Item,MATCH(C57,Eng_Label,0)),"not in list"))</f>
        <v/>
      </c>
      <c r="E57" s="85">
        <f>IF(C57="","",IFERROR(INDEX(Eng_Supplier,MATCH(C57,Eng_Label,0)),""))</f>
        <v/>
      </c>
      <c r="F57" s="96" t="n"/>
      <c r="G57" s="99" t="n"/>
      <c r="H57" s="91">
        <f>IF(F57="","",F57*IF(G57&lt;&gt;"",G57,N(IFERROR(INDEX(Eng_Cost,MATCH(C57,Eng_Label,0)),0))))</f>
        <v/>
      </c>
      <c r="I57" s="95" t="n"/>
      <c r="J57" s="95" t="n"/>
      <c r="K57" s="98">
        <f>IF(B57="","",DATE(YEAR(B57),MONTH(B57),1))</f>
        <v/>
      </c>
      <c r="L57" s="86">
        <f>IF(OR(B57="",C57=""),"","RCV-"&amp;TEXT(ROW()-5,"00000"))</f>
        <v/>
      </c>
    </row>
    <row r="58" ht="20" customHeight="1">
      <c r="B58" s="93" t="n"/>
      <c r="C58" s="95" t="n"/>
      <c r="D58" s="86">
        <f>IF(C58="","",IFERROR(INDEX(Eng_Item,MATCH(C58,Eng_Label,0)),"not in list"))</f>
        <v/>
      </c>
      <c r="E58" s="85">
        <f>IF(C58="","",IFERROR(INDEX(Eng_Supplier,MATCH(C58,Eng_Label,0)),""))</f>
        <v/>
      </c>
      <c r="F58" s="96" t="n"/>
      <c r="G58" s="99" t="n"/>
      <c r="H58" s="91">
        <f>IF(F58="","",F58*IF(G58&lt;&gt;"",G58,N(IFERROR(INDEX(Eng_Cost,MATCH(C58,Eng_Label,0)),0))))</f>
        <v/>
      </c>
      <c r="I58" s="95" t="n"/>
      <c r="J58" s="95" t="n"/>
      <c r="K58" s="98">
        <f>IF(B58="","",DATE(YEAR(B58),MONTH(B58),1))</f>
        <v/>
      </c>
      <c r="L58" s="86">
        <f>IF(OR(B58="",C58=""),"","RCV-"&amp;TEXT(ROW()-5,"00000"))</f>
        <v/>
      </c>
    </row>
    <row r="59" ht="20" customHeight="1">
      <c r="B59" s="93" t="n"/>
      <c r="C59" s="95" t="n"/>
      <c r="D59" s="86">
        <f>IF(C59="","",IFERROR(INDEX(Eng_Item,MATCH(C59,Eng_Label,0)),"not in list"))</f>
        <v/>
      </c>
      <c r="E59" s="85">
        <f>IF(C59="","",IFERROR(INDEX(Eng_Supplier,MATCH(C59,Eng_Label,0)),""))</f>
        <v/>
      </c>
      <c r="F59" s="96" t="n"/>
      <c r="G59" s="99" t="n"/>
      <c r="H59" s="91">
        <f>IF(F59="","",F59*IF(G59&lt;&gt;"",G59,N(IFERROR(INDEX(Eng_Cost,MATCH(C59,Eng_Label,0)),0))))</f>
        <v/>
      </c>
      <c r="I59" s="95" t="n"/>
      <c r="J59" s="95" t="n"/>
      <c r="K59" s="98">
        <f>IF(B59="","",DATE(YEAR(B59),MONTH(B59),1))</f>
        <v/>
      </c>
      <c r="L59" s="86">
        <f>IF(OR(B59="",C59=""),"","RCV-"&amp;TEXT(ROW()-5,"00000"))</f>
        <v/>
      </c>
    </row>
    <row r="60" ht="20" customHeight="1">
      <c r="B60" s="93" t="n"/>
      <c r="C60" s="95" t="n"/>
      <c r="D60" s="86">
        <f>IF(C60="","",IFERROR(INDEX(Eng_Item,MATCH(C60,Eng_Label,0)),"not in list"))</f>
        <v/>
      </c>
      <c r="E60" s="85">
        <f>IF(C60="","",IFERROR(INDEX(Eng_Supplier,MATCH(C60,Eng_Label,0)),""))</f>
        <v/>
      </c>
      <c r="F60" s="96" t="n"/>
      <c r="G60" s="99" t="n"/>
      <c r="H60" s="91">
        <f>IF(F60="","",F60*IF(G60&lt;&gt;"",G60,N(IFERROR(INDEX(Eng_Cost,MATCH(C60,Eng_Label,0)),0))))</f>
        <v/>
      </c>
      <c r="I60" s="95" t="n"/>
      <c r="J60" s="95" t="n"/>
      <c r="K60" s="98">
        <f>IF(B60="","",DATE(YEAR(B60),MONTH(B60),1))</f>
        <v/>
      </c>
      <c r="L60" s="86">
        <f>IF(OR(B60="",C60=""),"","RCV-"&amp;TEXT(ROW()-5,"00000"))</f>
        <v/>
      </c>
    </row>
    <row r="61" ht="20" customHeight="1">
      <c r="B61" s="93" t="n"/>
      <c r="C61" s="95" t="n"/>
      <c r="D61" s="86">
        <f>IF(C61="","",IFERROR(INDEX(Eng_Item,MATCH(C61,Eng_Label,0)),"not in list"))</f>
        <v/>
      </c>
      <c r="E61" s="85">
        <f>IF(C61="","",IFERROR(INDEX(Eng_Supplier,MATCH(C61,Eng_Label,0)),""))</f>
        <v/>
      </c>
      <c r="F61" s="96" t="n"/>
      <c r="G61" s="99" t="n"/>
      <c r="H61" s="91">
        <f>IF(F61="","",F61*IF(G61&lt;&gt;"",G61,N(IFERROR(INDEX(Eng_Cost,MATCH(C61,Eng_Label,0)),0))))</f>
        <v/>
      </c>
      <c r="I61" s="95" t="n"/>
      <c r="J61" s="95" t="n"/>
      <c r="K61" s="98">
        <f>IF(B61="","",DATE(YEAR(B61),MONTH(B61),1))</f>
        <v/>
      </c>
      <c r="L61" s="86">
        <f>IF(OR(B61="",C61=""),"","RCV-"&amp;TEXT(ROW()-5,"00000"))</f>
        <v/>
      </c>
    </row>
    <row r="62" ht="20" customHeight="1">
      <c r="B62" s="93" t="n"/>
      <c r="C62" s="95" t="n"/>
      <c r="D62" s="86">
        <f>IF(C62="","",IFERROR(INDEX(Eng_Item,MATCH(C62,Eng_Label,0)),"not in list"))</f>
        <v/>
      </c>
      <c r="E62" s="85">
        <f>IF(C62="","",IFERROR(INDEX(Eng_Supplier,MATCH(C62,Eng_Label,0)),""))</f>
        <v/>
      </c>
      <c r="F62" s="96" t="n"/>
      <c r="G62" s="99" t="n"/>
      <c r="H62" s="91">
        <f>IF(F62="","",F62*IF(G62&lt;&gt;"",G62,N(IFERROR(INDEX(Eng_Cost,MATCH(C62,Eng_Label,0)),0))))</f>
        <v/>
      </c>
      <c r="I62" s="95" t="n"/>
      <c r="J62" s="95" t="n"/>
      <c r="K62" s="98">
        <f>IF(B62="","",DATE(YEAR(B62),MONTH(B62),1))</f>
        <v/>
      </c>
      <c r="L62" s="86">
        <f>IF(OR(B62="",C62=""),"","RCV-"&amp;TEXT(ROW()-5,"00000"))</f>
        <v/>
      </c>
    </row>
    <row r="63" ht="20" customHeight="1">
      <c r="B63" s="93" t="n"/>
      <c r="C63" s="95" t="n"/>
      <c r="D63" s="86">
        <f>IF(C63="","",IFERROR(INDEX(Eng_Item,MATCH(C63,Eng_Label,0)),"not in list"))</f>
        <v/>
      </c>
      <c r="E63" s="85">
        <f>IF(C63="","",IFERROR(INDEX(Eng_Supplier,MATCH(C63,Eng_Label,0)),""))</f>
        <v/>
      </c>
      <c r="F63" s="96" t="n"/>
      <c r="G63" s="99" t="n"/>
      <c r="H63" s="91">
        <f>IF(F63="","",F63*IF(G63&lt;&gt;"",G63,N(IFERROR(INDEX(Eng_Cost,MATCH(C63,Eng_Label,0)),0))))</f>
        <v/>
      </c>
      <c r="I63" s="95" t="n"/>
      <c r="J63" s="95" t="n"/>
      <c r="K63" s="98">
        <f>IF(B63="","",DATE(YEAR(B63),MONTH(B63),1))</f>
        <v/>
      </c>
      <c r="L63" s="86">
        <f>IF(OR(B63="",C63=""),"","RCV-"&amp;TEXT(ROW()-5,"00000"))</f>
        <v/>
      </c>
    </row>
    <row r="64" ht="20" customHeight="1">
      <c r="B64" s="93" t="n"/>
      <c r="C64" s="95" t="n"/>
      <c r="D64" s="86">
        <f>IF(C64="","",IFERROR(INDEX(Eng_Item,MATCH(C64,Eng_Label,0)),"not in list"))</f>
        <v/>
      </c>
      <c r="E64" s="85">
        <f>IF(C64="","",IFERROR(INDEX(Eng_Supplier,MATCH(C64,Eng_Label,0)),""))</f>
        <v/>
      </c>
      <c r="F64" s="96" t="n"/>
      <c r="G64" s="99" t="n"/>
      <c r="H64" s="91">
        <f>IF(F64="","",F64*IF(G64&lt;&gt;"",G64,N(IFERROR(INDEX(Eng_Cost,MATCH(C64,Eng_Label,0)),0))))</f>
        <v/>
      </c>
      <c r="I64" s="95" t="n"/>
      <c r="J64" s="95" t="n"/>
      <c r="K64" s="98">
        <f>IF(B64="","",DATE(YEAR(B64),MONTH(B64),1))</f>
        <v/>
      </c>
      <c r="L64" s="86">
        <f>IF(OR(B64="",C64=""),"","RCV-"&amp;TEXT(ROW()-5,"00000"))</f>
        <v/>
      </c>
    </row>
    <row r="65" ht="20" customHeight="1">
      <c r="B65" s="93" t="n"/>
      <c r="C65" s="95" t="n"/>
      <c r="D65" s="86">
        <f>IF(C65="","",IFERROR(INDEX(Eng_Item,MATCH(C65,Eng_Label,0)),"not in list"))</f>
        <v/>
      </c>
      <c r="E65" s="85">
        <f>IF(C65="","",IFERROR(INDEX(Eng_Supplier,MATCH(C65,Eng_Label,0)),""))</f>
        <v/>
      </c>
      <c r="F65" s="96" t="n"/>
      <c r="G65" s="99" t="n"/>
      <c r="H65" s="91">
        <f>IF(F65="","",F65*IF(G65&lt;&gt;"",G65,N(IFERROR(INDEX(Eng_Cost,MATCH(C65,Eng_Label,0)),0))))</f>
        <v/>
      </c>
      <c r="I65" s="95" t="n"/>
      <c r="J65" s="95" t="n"/>
      <c r="K65" s="98">
        <f>IF(B65="","",DATE(YEAR(B65),MONTH(B65),1))</f>
        <v/>
      </c>
      <c r="L65" s="86">
        <f>IF(OR(B65="",C65=""),"","RCV-"&amp;TEXT(ROW()-5,"00000"))</f>
        <v/>
      </c>
    </row>
    <row r="66" ht="20" customHeight="1">
      <c r="B66" s="93" t="n"/>
      <c r="C66" s="95" t="n"/>
      <c r="D66" s="86">
        <f>IF(C66="","",IFERROR(INDEX(Eng_Item,MATCH(C66,Eng_Label,0)),"not in list"))</f>
        <v/>
      </c>
      <c r="E66" s="85">
        <f>IF(C66="","",IFERROR(INDEX(Eng_Supplier,MATCH(C66,Eng_Label,0)),""))</f>
        <v/>
      </c>
      <c r="F66" s="96" t="n"/>
      <c r="G66" s="99" t="n"/>
      <c r="H66" s="91">
        <f>IF(F66="","",F66*IF(G66&lt;&gt;"",G66,N(IFERROR(INDEX(Eng_Cost,MATCH(C66,Eng_Label,0)),0))))</f>
        <v/>
      </c>
      <c r="I66" s="95" t="n"/>
      <c r="J66" s="95" t="n"/>
      <c r="K66" s="98">
        <f>IF(B66="","",DATE(YEAR(B66),MONTH(B66),1))</f>
        <v/>
      </c>
      <c r="L66" s="86">
        <f>IF(OR(B66="",C66=""),"","RCV-"&amp;TEXT(ROW()-5,"00000"))</f>
        <v/>
      </c>
    </row>
    <row r="67" ht="20" customHeight="1">
      <c r="B67" s="93" t="n"/>
      <c r="C67" s="95" t="n"/>
      <c r="D67" s="86">
        <f>IF(C67="","",IFERROR(INDEX(Eng_Item,MATCH(C67,Eng_Label,0)),"not in list"))</f>
        <v/>
      </c>
      <c r="E67" s="85">
        <f>IF(C67="","",IFERROR(INDEX(Eng_Supplier,MATCH(C67,Eng_Label,0)),""))</f>
        <v/>
      </c>
      <c r="F67" s="96" t="n"/>
      <c r="G67" s="99" t="n"/>
      <c r="H67" s="91">
        <f>IF(F67="","",F67*IF(G67&lt;&gt;"",G67,N(IFERROR(INDEX(Eng_Cost,MATCH(C67,Eng_Label,0)),0))))</f>
        <v/>
      </c>
      <c r="I67" s="95" t="n"/>
      <c r="J67" s="95" t="n"/>
      <c r="K67" s="98">
        <f>IF(B67="","",DATE(YEAR(B67),MONTH(B67),1))</f>
        <v/>
      </c>
      <c r="L67" s="86">
        <f>IF(OR(B67="",C67=""),"","RCV-"&amp;TEXT(ROW()-5,"00000"))</f>
        <v/>
      </c>
    </row>
    <row r="68" ht="20" customHeight="1">
      <c r="B68" s="93" t="n"/>
      <c r="C68" s="95" t="n"/>
      <c r="D68" s="86">
        <f>IF(C68="","",IFERROR(INDEX(Eng_Item,MATCH(C68,Eng_Label,0)),"not in list"))</f>
        <v/>
      </c>
      <c r="E68" s="85">
        <f>IF(C68="","",IFERROR(INDEX(Eng_Supplier,MATCH(C68,Eng_Label,0)),""))</f>
        <v/>
      </c>
      <c r="F68" s="96" t="n"/>
      <c r="G68" s="99" t="n"/>
      <c r="H68" s="91">
        <f>IF(F68="","",F68*IF(G68&lt;&gt;"",G68,N(IFERROR(INDEX(Eng_Cost,MATCH(C68,Eng_Label,0)),0))))</f>
        <v/>
      </c>
      <c r="I68" s="95" t="n"/>
      <c r="J68" s="95" t="n"/>
      <c r="K68" s="98">
        <f>IF(B68="","",DATE(YEAR(B68),MONTH(B68),1))</f>
        <v/>
      </c>
      <c r="L68" s="86">
        <f>IF(OR(B68="",C68=""),"","RCV-"&amp;TEXT(ROW()-5,"00000"))</f>
        <v/>
      </c>
    </row>
    <row r="69" ht="20" customHeight="1">
      <c r="B69" s="93" t="n"/>
      <c r="C69" s="95" t="n"/>
      <c r="D69" s="86">
        <f>IF(C69="","",IFERROR(INDEX(Eng_Item,MATCH(C69,Eng_Label,0)),"not in list"))</f>
        <v/>
      </c>
      <c r="E69" s="85">
        <f>IF(C69="","",IFERROR(INDEX(Eng_Supplier,MATCH(C69,Eng_Label,0)),""))</f>
        <v/>
      </c>
      <c r="F69" s="96" t="n"/>
      <c r="G69" s="99" t="n"/>
      <c r="H69" s="91">
        <f>IF(F69="","",F69*IF(G69&lt;&gt;"",G69,N(IFERROR(INDEX(Eng_Cost,MATCH(C69,Eng_Label,0)),0))))</f>
        <v/>
      </c>
      <c r="I69" s="95" t="n"/>
      <c r="J69" s="95" t="n"/>
      <c r="K69" s="98">
        <f>IF(B69="","",DATE(YEAR(B69),MONTH(B69),1))</f>
        <v/>
      </c>
      <c r="L69" s="86">
        <f>IF(OR(B69="",C69=""),"","RCV-"&amp;TEXT(ROW()-5,"00000"))</f>
        <v/>
      </c>
    </row>
    <row r="70" ht="20" customHeight="1">
      <c r="B70" s="93" t="n"/>
      <c r="C70" s="95" t="n"/>
      <c r="D70" s="86">
        <f>IF(C70="","",IFERROR(INDEX(Eng_Item,MATCH(C70,Eng_Label,0)),"not in list"))</f>
        <v/>
      </c>
      <c r="E70" s="85">
        <f>IF(C70="","",IFERROR(INDEX(Eng_Supplier,MATCH(C70,Eng_Label,0)),""))</f>
        <v/>
      </c>
      <c r="F70" s="96" t="n"/>
      <c r="G70" s="99" t="n"/>
      <c r="H70" s="91">
        <f>IF(F70="","",F70*IF(G70&lt;&gt;"",G70,N(IFERROR(INDEX(Eng_Cost,MATCH(C70,Eng_Label,0)),0))))</f>
        <v/>
      </c>
      <c r="I70" s="95" t="n"/>
      <c r="J70" s="95" t="n"/>
      <c r="K70" s="98">
        <f>IF(B70="","",DATE(YEAR(B70),MONTH(B70),1))</f>
        <v/>
      </c>
      <c r="L70" s="86">
        <f>IF(OR(B70="",C70=""),"","RCV-"&amp;TEXT(ROW()-5,"00000"))</f>
        <v/>
      </c>
    </row>
    <row r="71" ht="20" customHeight="1">
      <c r="B71" s="93" t="n"/>
      <c r="C71" s="95" t="n"/>
      <c r="D71" s="86">
        <f>IF(C71="","",IFERROR(INDEX(Eng_Item,MATCH(C71,Eng_Label,0)),"not in list"))</f>
        <v/>
      </c>
      <c r="E71" s="85">
        <f>IF(C71="","",IFERROR(INDEX(Eng_Supplier,MATCH(C71,Eng_Label,0)),""))</f>
        <v/>
      </c>
      <c r="F71" s="96" t="n"/>
      <c r="G71" s="99" t="n"/>
      <c r="H71" s="91">
        <f>IF(F71="","",F71*IF(G71&lt;&gt;"",G71,N(IFERROR(INDEX(Eng_Cost,MATCH(C71,Eng_Label,0)),0))))</f>
        <v/>
      </c>
      <c r="I71" s="95" t="n"/>
      <c r="J71" s="95" t="n"/>
      <c r="K71" s="98">
        <f>IF(B71="","",DATE(YEAR(B71),MONTH(B71),1))</f>
        <v/>
      </c>
      <c r="L71" s="86">
        <f>IF(OR(B71="",C71=""),"","RCV-"&amp;TEXT(ROW()-5,"00000"))</f>
        <v/>
      </c>
    </row>
    <row r="72" ht="20" customHeight="1">
      <c r="B72" s="93" t="n"/>
      <c r="C72" s="95" t="n"/>
      <c r="D72" s="86">
        <f>IF(C72="","",IFERROR(INDEX(Eng_Item,MATCH(C72,Eng_Label,0)),"not in list"))</f>
        <v/>
      </c>
      <c r="E72" s="85">
        <f>IF(C72="","",IFERROR(INDEX(Eng_Supplier,MATCH(C72,Eng_Label,0)),""))</f>
        <v/>
      </c>
      <c r="F72" s="96" t="n"/>
      <c r="G72" s="99" t="n"/>
      <c r="H72" s="91">
        <f>IF(F72="","",F72*IF(G72&lt;&gt;"",G72,N(IFERROR(INDEX(Eng_Cost,MATCH(C72,Eng_Label,0)),0))))</f>
        <v/>
      </c>
      <c r="I72" s="95" t="n"/>
      <c r="J72" s="95" t="n"/>
      <c r="K72" s="98">
        <f>IF(B72="","",DATE(YEAR(B72),MONTH(B72),1))</f>
        <v/>
      </c>
      <c r="L72" s="86">
        <f>IF(OR(B72="",C72=""),"","RCV-"&amp;TEXT(ROW()-5,"00000"))</f>
        <v/>
      </c>
    </row>
    <row r="73" ht="20" customHeight="1">
      <c r="B73" s="93" t="n"/>
      <c r="C73" s="95" t="n"/>
      <c r="D73" s="86">
        <f>IF(C73="","",IFERROR(INDEX(Eng_Item,MATCH(C73,Eng_Label,0)),"not in list"))</f>
        <v/>
      </c>
      <c r="E73" s="85">
        <f>IF(C73="","",IFERROR(INDEX(Eng_Supplier,MATCH(C73,Eng_Label,0)),""))</f>
        <v/>
      </c>
      <c r="F73" s="96" t="n"/>
      <c r="G73" s="99" t="n"/>
      <c r="H73" s="91">
        <f>IF(F73="","",F73*IF(G73&lt;&gt;"",G73,N(IFERROR(INDEX(Eng_Cost,MATCH(C73,Eng_Label,0)),0))))</f>
        <v/>
      </c>
      <c r="I73" s="95" t="n"/>
      <c r="J73" s="95" t="n"/>
      <c r="K73" s="98">
        <f>IF(B73="","",DATE(YEAR(B73),MONTH(B73),1))</f>
        <v/>
      </c>
      <c r="L73" s="86">
        <f>IF(OR(B73="",C73=""),"","RCV-"&amp;TEXT(ROW()-5,"00000"))</f>
        <v/>
      </c>
    </row>
    <row r="74" ht="20" customHeight="1">
      <c r="B74" s="93" t="n"/>
      <c r="C74" s="95" t="n"/>
      <c r="D74" s="86">
        <f>IF(C74="","",IFERROR(INDEX(Eng_Item,MATCH(C74,Eng_Label,0)),"not in list"))</f>
        <v/>
      </c>
      <c r="E74" s="85">
        <f>IF(C74="","",IFERROR(INDEX(Eng_Supplier,MATCH(C74,Eng_Label,0)),""))</f>
        <v/>
      </c>
      <c r="F74" s="96" t="n"/>
      <c r="G74" s="99" t="n"/>
      <c r="H74" s="91">
        <f>IF(F74="","",F74*IF(G74&lt;&gt;"",G74,N(IFERROR(INDEX(Eng_Cost,MATCH(C74,Eng_Label,0)),0))))</f>
        <v/>
      </c>
      <c r="I74" s="95" t="n"/>
      <c r="J74" s="95" t="n"/>
      <c r="K74" s="98">
        <f>IF(B74="","",DATE(YEAR(B74),MONTH(B74),1))</f>
        <v/>
      </c>
      <c r="L74" s="86">
        <f>IF(OR(B74="",C74=""),"","RCV-"&amp;TEXT(ROW()-5,"00000"))</f>
        <v/>
      </c>
    </row>
    <row r="75" ht="20" customHeight="1">
      <c r="B75" s="93" t="n"/>
      <c r="C75" s="95" t="n"/>
      <c r="D75" s="86">
        <f>IF(C75="","",IFERROR(INDEX(Eng_Item,MATCH(C75,Eng_Label,0)),"not in list"))</f>
        <v/>
      </c>
      <c r="E75" s="85">
        <f>IF(C75="","",IFERROR(INDEX(Eng_Supplier,MATCH(C75,Eng_Label,0)),""))</f>
        <v/>
      </c>
      <c r="F75" s="96" t="n"/>
      <c r="G75" s="99" t="n"/>
      <c r="H75" s="91">
        <f>IF(F75="","",F75*IF(G75&lt;&gt;"",G75,N(IFERROR(INDEX(Eng_Cost,MATCH(C75,Eng_Label,0)),0))))</f>
        <v/>
      </c>
      <c r="I75" s="95" t="n"/>
      <c r="J75" s="95" t="n"/>
      <c r="K75" s="98">
        <f>IF(B75="","",DATE(YEAR(B75),MONTH(B75),1))</f>
        <v/>
      </c>
      <c r="L75" s="86">
        <f>IF(OR(B75="",C75=""),"","RCV-"&amp;TEXT(ROW()-5,"00000"))</f>
        <v/>
      </c>
    </row>
    <row r="76" ht="20" customHeight="1">
      <c r="B76" s="93" t="n"/>
      <c r="C76" s="95" t="n"/>
      <c r="D76" s="86">
        <f>IF(C76="","",IFERROR(INDEX(Eng_Item,MATCH(C76,Eng_Label,0)),"not in list"))</f>
        <v/>
      </c>
      <c r="E76" s="85">
        <f>IF(C76="","",IFERROR(INDEX(Eng_Supplier,MATCH(C76,Eng_Label,0)),""))</f>
        <v/>
      </c>
      <c r="F76" s="96" t="n"/>
      <c r="G76" s="99" t="n"/>
      <c r="H76" s="91">
        <f>IF(F76="","",F76*IF(G76&lt;&gt;"",G76,N(IFERROR(INDEX(Eng_Cost,MATCH(C76,Eng_Label,0)),0))))</f>
        <v/>
      </c>
      <c r="I76" s="95" t="n"/>
      <c r="J76" s="95" t="n"/>
      <c r="K76" s="98">
        <f>IF(B76="","",DATE(YEAR(B76),MONTH(B76),1))</f>
        <v/>
      </c>
      <c r="L76" s="86">
        <f>IF(OR(B76="",C76=""),"","RCV-"&amp;TEXT(ROW()-5,"00000"))</f>
        <v/>
      </c>
    </row>
    <row r="77" ht="20" customHeight="1">
      <c r="B77" s="93" t="n"/>
      <c r="C77" s="95" t="n"/>
      <c r="D77" s="86">
        <f>IF(C77="","",IFERROR(INDEX(Eng_Item,MATCH(C77,Eng_Label,0)),"not in list"))</f>
        <v/>
      </c>
      <c r="E77" s="85">
        <f>IF(C77="","",IFERROR(INDEX(Eng_Supplier,MATCH(C77,Eng_Label,0)),""))</f>
        <v/>
      </c>
      <c r="F77" s="96" t="n"/>
      <c r="G77" s="99" t="n"/>
      <c r="H77" s="91">
        <f>IF(F77="","",F77*IF(G77&lt;&gt;"",G77,N(IFERROR(INDEX(Eng_Cost,MATCH(C77,Eng_Label,0)),0))))</f>
        <v/>
      </c>
      <c r="I77" s="95" t="n"/>
      <c r="J77" s="95" t="n"/>
      <c r="K77" s="98">
        <f>IF(B77="","",DATE(YEAR(B77),MONTH(B77),1))</f>
        <v/>
      </c>
      <c r="L77" s="86">
        <f>IF(OR(B77="",C77=""),"","RCV-"&amp;TEXT(ROW()-5,"00000"))</f>
        <v/>
      </c>
    </row>
    <row r="78" ht="20" customHeight="1">
      <c r="B78" s="93" t="n"/>
      <c r="C78" s="95" t="n"/>
      <c r="D78" s="86">
        <f>IF(C78="","",IFERROR(INDEX(Eng_Item,MATCH(C78,Eng_Label,0)),"not in list"))</f>
        <v/>
      </c>
      <c r="E78" s="85">
        <f>IF(C78="","",IFERROR(INDEX(Eng_Supplier,MATCH(C78,Eng_Label,0)),""))</f>
        <v/>
      </c>
      <c r="F78" s="96" t="n"/>
      <c r="G78" s="99" t="n"/>
      <c r="H78" s="91">
        <f>IF(F78="","",F78*IF(G78&lt;&gt;"",G78,N(IFERROR(INDEX(Eng_Cost,MATCH(C78,Eng_Label,0)),0))))</f>
        <v/>
      </c>
      <c r="I78" s="95" t="n"/>
      <c r="J78" s="95" t="n"/>
      <c r="K78" s="98">
        <f>IF(B78="","",DATE(YEAR(B78),MONTH(B78),1))</f>
        <v/>
      </c>
      <c r="L78" s="86">
        <f>IF(OR(B78="",C78=""),"","RCV-"&amp;TEXT(ROW()-5,"00000"))</f>
        <v/>
      </c>
    </row>
    <row r="79" ht="20" customHeight="1">
      <c r="B79" s="93" t="n"/>
      <c r="C79" s="95" t="n"/>
      <c r="D79" s="86">
        <f>IF(C79="","",IFERROR(INDEX(Eng_Item,MATCH(C79,Eng_Label,0)),"not in list"))</f>
        <v/>
      </c>
      <c r="E79" s="85">
        <f>IF(C79="","",IFERROR(INDEX(Eng_Supplier,MATCH(C79,Eng_Label,0)),""))</f>
        <v/>
      </c>
      <c r="F79" s="96" t="n"/>
      <c r="G79" s="99" t="n"/>
      <c r="H79" s="91">
        <f>IF(F79="","",F79*IF(G79&lt;&gt;"",G79,N(IFERROR(INDEX(Eng_Cost,MATCH(C79,Eng_Label,0)),0))))</f>
        <v/>
      </c>
      <c r="I79" s="95" t="n"/>
      <c r="J79" s="95" t="n"/>
      <c r="K79" s="98">
        <f>IF(B79="","",DATE(YEAR(B79),MONTH(B79),1))</f>
        <v/>
      </c>
      <c r="L79" s="86">
        <f>IF(OR(B79="",C79=""),"","RCV-"&amp;TEXT(ROW()-5,"00000"))</f>
        <v/>
      </c>
    </row>
    <row r="80" ht="20" customHeight="1">
      <c r="B80" s="93" t="n"/>
      <c r="C80" s="95" t="n"/>
      <c r="D80" s="86">
        <f>IF(C80="","",IFERROR(INDEX(Eng_Item,MATCH(C80,Eng_Label,0)),"not in list"))</f>
        <v/>
      </c>
      <c r="E80" s="85">
        <f>IF(C80="","",IFERROR(INDEX(Eng_Supplier,MATCH(C80,Eng_Label,0)),""))</f>
        <v/>
      </c>
      <c r="F80" s="96" t="n"/>
      <c r="G80" s="99" t="n"/>
      <c r="H80" s="91">
        <f>IF(F80="","",F80*IF(G80&lt;&gt;"",G80,N(IFERROR(INDEX(Eng_Cost,MATCH(C80,Eng_Label,0)),0))))</f>
        <v/>
      </c>
      <c r="I80" s="95" t="n"/>
      <c r="J80" s="95" t="n"/>
      <c r="K80" s="98">
        <f>IF(B80="","",DATE(YEAR(B80),MONTH(B80),1))</f>
        <v/>
      </c>
      <c r="L80" s="86">
        <f>IF(OR(B80="",C80=""),"","RCV-"&amp;TEXT(ROW()-5,"00000"))</f>
        <v/>
      </c>
    </row>
    <row r="81" ht="20" customHeight="1">
      <c r="B81" s="93" t="n"/>
      <c r="C81" s="95" t="n"/>
      <c r="D81" s="86">
        <f>IF(C81="","",IFERROR(INDEX(Eng_Item,MATCH(C81,Eng_Label,0)),"not in list"))</f>
        <v/>
      </c>
      <c r="E81" s="85">
        <f>IF(C81="","",IFERROR(INDEX(Eng_Supplier,MATCH(C81,Eng_Label,0)),""))</f>
        <v/>
      </c>
      <c r="F81" s="96" t="n"/>
      <c r="G81" s="99" t="n"/>
      <c r="H81" s="91">
        <f>IF(F81="","",F81*IF(G81&lt;&gt;"",G81,N(IFERROR(INDEX(Eng_Cost,MATCH(C81,Eng_Label,0)),0))))</f>
        <v/>
      </c>
      <c r="I81" s="95" t="n"/>
      <c r="J81" s="95" t="n"/>
      <c r="K81" s="98">
        <f>IF(B81="","",DATE(YEAR(B81),MONTH(B81),1))</f>
        <v/>
      </c>
      <c r="L81" s="86">
        <f>IF(OR(B81="",C81=""),"","RCV-"&amp;TEXT(ROW()-5,"00000"))</f>
        <v/>
      </c>
    </row>
    <row r="82" ht="20" customHeight="1">
      <c r="B82" s="93" t="n"/>
      <c r="C82" s="95" t="n"/>
      <c r="D82" s="86">
        <f>IF(C82="","",IFERROR(INDEX(Eng_Item,MATCH(C82,Eng_Label,0)),"not in list"))</f>
        <v/>
      </c>
      <c r="E82" s="85">
        <f>IF(C82="","",IFERROR(INDEX(Eng_Supplier,MATCH(C82,Eng_Label,0)),""))</f>
        <v/>
      </c>
      <c r="F82" s="96" t="n"/>
      <c r="G82" s="99" t="n"/>
      <c r="H82" s="91">
        <f>IF(F82="","",F82*IF(G82&lt;&gt;"",G82,N(IFERROR(INDEX(Eng_Cost,MATCH(C82,Eng_Label,0)),0))))</f>
        <v/>
      </c>
      <c r="I82" s="95" t="n"/>
      <c r="J82" s="95" t="n"/>
      <c r="K82" s="98">
        <f>IF(B82="","",DATE(YEAR(B82),MONTH(B82),1))</f>
        <v/>
      </c>
      <c r="L82" s="86">
        <f>IF(OR(B82="",C82=""),"","RCV-"&amp;TEXT(ROW()-5,"00000"))</f>
        <v/>
      </c>
    </row>
    <row r="83" ht="20" customHeight="1">
      <c r="B83" s="93" t="n"/>
      <c r="C83" s="95" t="n"/>
      <c r="D83" s="86">
        <f>IF(C83="","",IFERROR(INDEX(Eng_Item,MATCH(C83,Eng_Label,0)),"not in list"))</f>
        <v/>
      </c>
      <c r="E83" s="85">
        <f>IF(C83="","",IFERROR(INDEX(Eng_Supplier,MATCH(C83,Eng_Label,0)),""))</f>
        <v/>
      </c>
      <c r="F83" s="96" t="n"/>
      <c r="G83" s="99" t="n"/>
      <c r="H83" s="91">
        <f>IF(F83="","",F83*IF(G83&lt;&gt;"",G83,N(IFERROR(INDEX(Eng_Cost,MATCH(C83,Eng_Label,0)),0))))</f>
        <v/>
      </c>
      <c r="I83" s="95" t="n"/>
      <c r="J83" s="95" t="n"/>
      <c r="K83" s="98">
        <f>IF(B83="","",DATE(YEAR(B83),MONTH(B83),1))</f>
        <v/>
      </c>
      <c r="L83" s="86">
        <f>IF(OR(B83="",C83=""),"","RCV-"&amp;TEXT(ROW()-5,"00000"))</f>
        <v/>
      </c>
    </row>
    <row r="84" ht="20" customHeight="1">
      <c r="B84" s="93" t="n"/>
      <c r="C84" s="95" t="n"/>
      <c r="D84" s="86">
        <f>IF(C84="","",IFERROR(INDEX(Eng_Item,MATCH(C84,Eng_Label,0)),"not in list"))</f>
        <v/>
      </c>
      <c r="E84" s="85">
        <f>IF(C84="","",IFERROR(INDEX(Eng_Supplier,MATCH(C84,Eng_Label,0)),""))</f>
        <v/>
      </c>
      <c r="F84" s="96" t="n"/>
      <c r="G84" s="99" t="n"/>
      <c r="H84" s="91">
        <f>IF(F84="","",F84*IF(G84&lt;&gt;"",G84,N(IFERROR(INDEX(Eng_Cost,MATCH(C84,Eng_Label,0)),0))))</f>
        <v/>
      </c>
      <c r="I84" s="95" t="n"/>
      <c r="J84" s="95" t="n"/>
      <c r="K84" s="98">
        <f>IF(B84="","",DATE(YEAR(B84),MONTH(B84),1))</f>
        <v/>
      </c>
      <c r="L84" s="86">
        <f>IF(OR(B84="",C84=""),"","RCV-"&amp;TEXT(ROW()-5,"00000"))</f>
        <v/>
      </c>
    </row>
    <row r="85" ht="20" customHeight="1">
      <c r="B85" s="93" t="n"/>
      <c r="C85" s="95" t="n"/>
      <c r="D85" s="86">
        <f>IF(C85="","",IFERROR(INDEX(Eng_Item,MATCH(C85,Eng_Label,0)),"not in list"))</f>
        <v/>
      </c>
      <c r="E85" s="85">
        <f>IF(C85="","",IFERROR(INDEX(Eng_Supplier,MATCH(C85,Eng_Label,0)),""))</f>
        <v/>
      </c>
      <c r="F85" s="96" t="n"/>
      <c r="G85" s="99" t="n"/>
      <c r="H85" s="91">
        <f>IF(F85="","",F85*IF(G85&lt;&gt;"",G85,N(IFERROR(INDEX(Eng_Cost,MATCH(C85,Eng_Label,0)),0))))</f>
        <v/>
      </c>
      <c r="I85" s="95" t="n"/>
      <c r="J85" s="95" t="n"/>
      <c r="K85" s="98">
        <f>IF(B85="","",DATE(YEAR(B85),MONTH(B85),1))</f>
        <v/>
      </c>
      <c r="L85" s="86">
        <f>IF(OR(B85="",C85=""),"","RCV-"&amp;TEXT(ROW()-5,"00000"))</f>
        <v/>
      </c>
    </row>
    <row r="86" ht="20" customHeight="1">
      <c r="B86" s="93" t="n"/>
      <c r="C86" s="95" t="n"/>
      <c r="D86" s="86">
        <f>IF(C86="","",IFERROR(INDEX(Eng_Item,MATCH(C86,Eng_Label,0)),"not in list"))</f>
        <v/>
      </c>
      <c r="E86" s="85">
        <f>IF(C86="","",IFERROR(INDEX(Eng_Supplier,MATCH(C86,Eng_Label,0)),""))</f>
        <v/>
      </c>
      <c r="F86" s="96" t="n"/>
      <c r="G86" s="99" t="n"/>
      <c r="H86" s="91">
        <f>IF(F86="","",F86*IF(G86&lt;&gt;"",G86,N(IFERROR(INDEX(Eng_Cost,MATCH(C86,Eng_Label,0)),0))))</f>
        <v/>
      </c>
      <c r="I86" s="95" t="n"/>
      <c r="J86" s="95" t="n"/>
      <c r="K86" s="98">
        <f>IF(B86="","",DATE(YEAR(B86),MONTH(B86),1))</f>
        <v/>
      </c>
      <c r="L86" s="86">
        <f>IF(OR(B86="",C86=""),"","RCV-"&amp;TEXT(ROW()-5,"00000"))</f>
        <v/>
      </c>
    </row>
    <row r="87" ht="20" customHeight="1">
      <c r="B87" s="93" t="n"/>
      <c r="C87" s="95" t="n"/>
      <c r="D87" s="86">
        <f>IF(C87="","",IFERROR(INDEX(Eng_Item,MATCH(C87,Eng_Label,0)),"not in list"))</f>
        <v/>
      </c>
      <c r="E87" s="85">
        <f>IF(C87="","",IFERROR(INDEX(Eng_Supplier,MATCH(C87,Eng_Label,0)),""))</f>
        <v/>
      </c>
      <c r="F87" s="96" t="n"/>
      <c r="G87" s="99" t="n"/>
      <c r="H87" s="91">
        <f>IF(F87="","",F87*IF(G87&lt;&gt;"",G87,N(IFERROR(INDEX(Eng_Cost,MATCH(C87,Eng_Label,0)),0))))</f>
        <v/>
      </c>
      <c r="I87" s="95" t="n"/>
      <c r="J87" s="95" t="n"/>
      <c r="K87" s="98">
        <f>IF(B87="","",DATE(YEAR(B87),MONTH(B87),1))</f>
        <v/>
      </c>
      <c r="L87" s="86">
        <f>IF(OR(B87="",C87=""),"","RCV-"&amp;TEXT(ROW()-5,"00000"))</f>
        <v/>
      </c>
    </row>
    <row r="88" ht="20" customHeight="1">
      <c r="B88" s="93" t="n"/>
      <c r="C88" s="95" t="n"/>
      <c r="D88" s="86">
        <f>IF(C88="","",IFERROR(INDEX(Eng_Item,MATCH(C88,Eng_Label,0)),"not in list"))</f>
        <v/>
      </c>
      <c r="E88" s="85">
        <f>IF(C88="","",IFERROR(INDEX(Eng_Supplier,MATCH(C88,Eng_Label,0)),""))</f>
        <v/>
      </c>
      <c r="F88" s="96" t="n"/>
      <c r="G88" s="99" t="n"/>
      <c r="H88" s="91">
        <f>IF(F88="","",F88*IF(G88&lt;&gt;"",G88,N(IFERROR(INDEX(Eng_Cost,MATCH(C88,Eng_Label,0)),0))))</f>
        <v/>
      </c>
      <c r="I88" s="95" t="n"/>
      <c r="J88" s="95" t="n"/>
      <c r="K88" s="98">
        <f>IF(B88="","",DATE(YEAR(B88),MONTH(B88),1))</f>
        <v/>
      </c>
      <c r="L88" s="86">
        <f>IF(OR(B88="",C88=""),"","RCV-"&amp;TEXT(ROW()-5,"00000"))</f>
        <v/>
      </c>
    </row>
    <row r="89" ht="20" customHeight="1">
      <c r="B89" s="93" t="n"/>
      <c r="C89" s="95" t="n"/>
      <c r="D89" s="86">
        <f>IF(C89="","",IFERROR(INDEX(Eng_Item,MATCH(C89,Eng_Label,0)),"not in list"))</f>
        <v/>
      </c>
      <c r="E89" s="85">
        <f>IF(C89="","",IFERROR(INDEX(Eng_Supplier,MATCH(C89,Eng_Label,0)),""))</f>
        <v/>
      </c>
      <c r="F89" s="96" t="n"/>
      <c r="G89" s="99" t="n"/>
      <c r="H89" s="91">
        <f>IF(F89="","",F89*IF(G89&lt;&gt;"",G89,N(IFERROR(INDEX(Eng_Cost,MATCH(C89,Eng_Label,0)),0))))</f>
        <v/>
      </c>
      <c r="I89" s="95" t="n"/>
      <c r="J89" s="95" t="n"/>
      <c r="K89" s="98">
        <f>IF(B89="","",DATE(YEAR(B89),MONTH(B89),1))</f>
        <v/>
      </c>
      <c r="L89" s="86">
        <f>IF(OR(B89="",C89=""),"","RCV-"&amp;TEXT(ROW()-5,"00000"))</f>
        <v/>
      </c>
    </row>
    <row r="90" ht="20" customHeight="1">
      <c r="B90" s="93" t="n"/>
      <c r="C90" s="95" t="n"/>
      <c r="D90" s="86">
        <f>IF(C90="","",IFERROR(INDEX(Eng_Item,MATCH(C90,Eng_Label,0)),"not in list"))</f>
        <v/>
      </c>
      <c r="E90" s="85">
        <f>IF(C90="","",IFERROR(INDEX(Eng_Supplier,MATCH(C90,Eng_Label,0)),""))</f>
        <v/>
      </c>
      <c r="F90" s="96" t="n"/>
      <c r="G90" s="99" t="n"/>
      <c r="H90" s="91">
        <f>IF(F90="","",F90*IF(G90&lt;&gt;"",G90,N(IFERROR(INDEX(Eng_Cost,MATCH(C90,Eng_Label,0)),0))))</f>
        <v/>
      </c>
      <c r="I90" s="95" t="n"/>
      <c r="J90" s="95" t="n"/>
      <c r="K90" s="98">
        <f>IF(B90="","",DATE(YEAR(B90),MONTH(B90),1))</f>
        <v/>
      </c>
      <c r="L90" s="86">
        <f>IF(OR(B90="",C90=""),"","RCV-"&amp;TEXT(ROW()-5,"00000"))</f>
        <v/>
      </c>
    </row>
    <row r="91" ht="20" customHeight="1">
      <c r="B91" s="93" t="n"/>
      <c r="C91" s="95" t="n"/>
      <c r="D91" s="86">
        <f>IF(C91="","",IFERROR(INDEX(Eng_Item,MATCH(C91,Eng_Label,0)),"not in list"))</f>
        <v/>
      </c>
      <c r="E91" s="85">
        <f>IF(C91="","",IFERROR(INDEX(Eng_Supplier,MATCH(C91,Eng_Label,0)),""))</f>
        <v/>
      </c>
      <c r="F91" s="96" t="n"/>
      <c r="G91" s="99" t="n"/>
      <c r="H91" s="91">
        <f>IF(F91="","",F91*IF(G91&lt;&gt;"",G91,N(IFERROR(INDEX(Eng_Cost,MATCH(C91,Eng_Label,0)),0))))</f>
        <v/>
      </c>
      <c r="I91" s="95" t="n"/>
      <c r="J91" s="95" t="n"/>
      <c r="K91" s="98">
        <f>IF(B91="","",DATE(YEAR(B91),MONTH(B91),1))</f>
        <v/>
      </c>
      <c r="L91" s="86">
        <f>IF(OR(B91="",C91=""),"","RCV-"&amp;TEXT(ROW()-5,"00000"))</f>
        <v/>
      </c>
    </row>
    <row r="92" ht="20" customHeight="1">
      <c r="B92" s="93" t="n"/>
      <c r="C92" s="95" t="n"/>
      <c r="D92" s="86">
        <f>IF(C92="","",IFERROR(INDEX(Eng_Item,MATCH(C92,Eng_Label,0)),"not in list"))</f>
        <v/>
      </c>
      <c r="E92" s="85">
        <f>IF(C92="","",IFERROR(INDEX(Eng_Supplier,MATCH(C92,Eng_Label,0)),""))</f>
        <v/>
      </c>
      <c r="F92" s="96" t="n"/>
      <c r="G92" s="99" t="n"/>
      <c r="H92" s="91">
        <f>IF(F92="","",F92*IF(G92&lt;&gt;"",G92,N(IFERROR(INDEX(Eng_Cost,MATCH(C92,Eng_Label,0)),0))))</f>
        <v/>
      </c>
      <c r="I92" s="95" t="n"/>
      <c r="J92" s="95" t="n"/>
      <c r="K92" s="98">
        <f>IF(B92="","",DATE(YEAR(B92),MONTH(B92),1))</f>
        <v/>
      </c>
      <c r="L92" s="86">
        <f>IF(OR(B92="",C92=""),"","RCV-"&amp;TEXT(ROW()-5,"00000"))</f>
        <v/>
      </c>
    </row>
    <row r="93" ht="20" customHeight="1">
      <c r="B93" s="93" t="n"/>
      <c r="C93" s="95" t="n"/>
      <c r="D93" s="86">
        <f>IF(C93="","",IFERROR(INDEX(Eng_Item,MATCH(C93,Eng_Label,0)),"not in list"))</f>
        <v/>
      </c>
      <c r="E93" s="85">
        <f>IF(C93="","",IFERROR(INDEX(Eng_Supplier,MATCH(C93,Eng_Label,0)),""))</f>
        <v/>
      </c>
      <c r="F93" s="96" t="n"/>
      <c r="G93" s="99" t="n"/>
      <c r="H93" s="91">
        <f>IF(F93="","",F93*IF(G93&lt;&gt;"",G93,N(IFERROR(INDEX(Eng_Cost,MATCH(C93,Eng_Label,0)),0))))</f>
        <v/>
      </c>
      <c r="I93" s="95" t="n"/>
      <c r="J93" s="95" t="n"/>
      <c r="K93" s="98">
        <f>IF(B93="","",DATE(YEAR(B93),MONTH(B93),1))</f>
        <v/>
      </c>
      <c r="L93" s="86">
        <f>IF(OR(B93="",C93=""),"","RCV-"&amp;TEXT(ROW()-5,"00000"))</f>
        <v/>
      </c>
    </row>
    <row r="94" ht="20" customHeight="1">
      <c r="B94" s="93" t="n"/>
      <c r="C94" s="95" t="n"/>
      <c r="D94" s="86">
        <f>IF(C94="","",IFERROR(INDEX(Eng_Item,MATCH(C94,Eng_Label,0)),"not in list"))</f>
        <v/>
      </c>
      <c r="E94" s="85">
        <f>IF(C94="","",IFERROR(INDEX(Eng_Supplier,MATCH(C94,Eng_Label,0)),""))</f>
        <v/>
      </c>
      <c r="F94" s="96" t="n"/>
      <c r="G94" s="99" t="n"/>
      <c r="H94" s="91">
        <f>IF(F94="","",F94*IF(G94&lt;&gt;"",G94,N(IFERROR(INDEX(Eng_Cost,MATCH(C94,Eng_Label,0)),0))))</f>
        <v/>
      </c>
      <c r="I94" s="95" t="n"/>
      <c r="J94" s="95" t="n"/>
      <c r="K94" s="98">
        <f>IF(B94="","",DATE(YEAR(B94),MONTH(B94),1))</f>
        <v/>
      </c>
      <c r="L94" s="86">
        <f>IF(OR(B94="",C94=""),"","RCV-"&amp;TEXT(ROW()-5,"00000"))</f>
        <v/>
      </c>
    </row>
    <row r="95" ht="20" customHeight="1">
      <c r="B95" s="93" t="n"/>
      <c r="C95" s="95" t="n"/>
      <c r="D95" s="86">
        <f>IF(C95="","",IFERROR(INDEX(Eng_Item,MATCH(C95,Eng_Label,0)),"not in list"))</f>
        <v/>
      </c>
      <c r="E95" s="85">
        <f>IF(C95="","",IFERROR(INDEX(Eng_Supplier,MATCH(C95,Eng_Label,0)),""))</f>
        <v/>
      </c>
      <c r="F95" s="96" t="n"/>
      <c r="G95" s="99" t="n"/>
      <c r="H95" s="91">
        <f>IF(F95="","",F95*IF(G95&lt;&gt;"",G95,N(IFERROR(INDEX(Eng_Cost,MATCH(C95,Eng_Label,0)),0))))</f>
        <v/>
      </c>
      <c r="I95" s="95" t="n"/>
      <c r="J95" s="95" t="n"/>
      <c r="K95" s="98">
        <f>IF(B95="","",DATE(YEAR(B95),MONTH(B95),1))</f>
        <v/>
      </c>
      <c r="L95" s="86">
        <f>IF(OR(B95="",C95=""),"","RCV-"&amp;TEXT(ROW()-5,"00000"))</f>
        <v/>
      </c>
    </row>
    <row r="96" ht="20" customHeight="1">
      <c r="B96" s="93" t="n"/>
      <c r="C96" s="95" t="n"/>
      <c r="D96" s="86">
        <f>IF(C96="","",IFERROR(INDEX(Eng_Item,MATCH(C96,Eng_Label,0)),"not in list"))</f>
        <v/>
      </c>
      <c r="E96" s="85">
        <f>IF(C96="","",IFERROR(INDEX(Eng_Supplier,MATCH(C96,Eng_Label,0)),""))</f>
        <v/>
      </c>
      <c r="F96" s="96" t="n"/>
      <c r="G96" s="99" t="n"/>
      <c r="H96" s="91">
        <f>IF(F96="","",F96*IF(G96&lt;&gt;"",G96,N(IFERROR(INDEX(Eng_Cost,MATCH(C96,Eng_Label,0)),0))))</f>
        <v/>
      </c>
      <c r="I96" s="95" t="n"/>
      <c r="J96" s="95" t="n"/>
      <c r="K96" s="98">
        <f>IF(B96="","",DATE(YEAR(B96),MONTH(B96),1))</f>
        <v/>
      </c>
      <c r="L96" s="86">
        <f>IF(OR(B96="",C96=""),"","RCV-"&amp;TEXT(ROW()-5,"00000"))</f>
        <v/>
      </c>
    </row>
    <row r="97" ht="20" customHeight="1">
      <c r="B97" s="93" t="n"/>
      <c r="C97" s="95" t="n"/>
      <c r="D97" s="86">
        <f>IF(C97="","",IFERROR(INDEX(Eng_Item,MATCH(C97,Eng_Label,0)),"not in list"))</f>
        <v/>
      </c>
      <c r="E97" s="85">
        <f>IF(C97="","",IFERROR(INDEX(Eng_Supplier,MATCH(C97,Eng_Label,0)),""))</f>
        <v/>
      </c>
      <c r="F97" s="96" t="n"/>
      <c r="G97" s="99" t="n"/>
      <c r="H97" s="91">
        <f>IF(F97="","",F97*IF(G97&lt;&gt;"",G97,N(IFERROR(INDEX(Eng_Cost,MATCH(C97,Eng_Label,0)),0))))</f>
        <v/>
      </c>
      <c r="I97" s="95" t="n"/>
      <c r="J97" s="95" t="n"/>
      <c r="K97" s="98">
        <f>IF(B97="","",DATE(YEAR(B97),MONTH(B97),1))</f>
        <v/>
      </c>
      <c r="L97" s="86">
        <f>IF(OR(B97="",C97=""),"","RCV-"&amp;TEXT(ROW()-5,"00000"))</f>
        <v/>
      </c>
    </row>
    <row r="98" ht="20" customHeight="1">
      <c r="B98" s="93" t="n"/>
      <c r="C98" s="95" t="n"/>
      <c r="D98" s="86">
        <f>IF(C98="","",IFERROR(INDEX(Eng_Item,MATCH(C98,Eng_Label,0)),"not in list"))</f>
        <v/>
      </c>
      <c r="E98" s="85">
        <f>IF(C98="","",IFERROR(INDEX(Eng_Supplier,MATCH(C98,Eng_Label,0)),""))</f>
        <v/>
      </c>
      <c r="F98" s="96" t="n"/>
      <c r="G98" s="99" t="n"/>
      <c r="H98" s="91">
        <f>IF(F98="","",F98*IF(G98&lt;&gt;"",G98,N(IFERROR(INDEX(Eng_Cost,MATCH(C98,Eng_Label,0)),0))))</f>
        <v/>
      </c>
      <c r="I98" s="95" t="n"/>
      <c r="J98" s="95" t="n"/>
      <c r="K98" s="98">
        <f>IF(B98="","",DATE(YEAR(B98),MONTH(B98),1))</f>
        <v/>
      </c>
      <c r="L98" s="86">
        <f>IF(OR(B98="",C98=""),"","RCV-"&amp;TEXT(ROW()-5,"00000"))</f>
        <v/>
      </c>
    </row>
    <row r="99" ht="20" customHeight="1">
      <c r="B99" s="93" t="n"/>
      <c r="C99" s="95" t="n"/>
      <c r="D99" s="86">
        <f>IF(C99="","",IFERROR(INDEX(Eng_Item,MATCH(C99,Eng_Label,0)),"not in list"))</f>
        <v/>
      </c>
      <c r="E99" s="85">
        <f>IF(C99="","",IFERROR(INDEX(Eng_Supplier,MATCH(C99,Eng_Label,0)),""))</f>
        <v/>
      </c>
      <c r="F99" s="96" t="n"/>
      <c r="G99" s="99" t="n"/>
      <c r="H99" s="91">
        <f>IF(F99="","",F99*IF(G99&lt;&gt;"",G99,N(IFERROR(INDEX(Eng_Cost,MATCH(C99,Eng_Label,0)),0))))</f>
        <v/>
      </c>
      <c r="I99" s="95" t="n"/>
      <c r="J99" s="95" t="n"/>
      <c r="K99" s="98">
        <f>IF(B99="","",DATE(YEAR(B99),MONTH(B99),1))</f>
        <v/>
      </c>
      <c r="L99" s="86">
        <f>IF(OR(B99="",C99=""),"","RCV-"&amp;TEXT(ROW()-5,"00000"))</f>
        <v/>
      </c>
    </row>
    <row r="100" ht="20" customHeight="1">
      <c r="B100" s="93" t="n"/>
      <c r="C100" s="95" t="n"/>
      <c r="D100" s="86">
        <f>IF(C100="","",IFERROR(INDEX(Eng_Item,MATCH(C100,Eng_Label,0)),"not in list"))</f>
        <v/>
      </c>
      <c r="E100" s="85">
        <f>IF(C100="","",IFERROR(INDEX(Eng_Supplier,MATCH(C100,Eng_Label,0)),""))</f>
        <v/>
      </c>
      <c r="F100" s="96" t="n"/>
      <c r="G100" s="99" t="n"/>
      <c r="H100" s="91">
        <f>IF(F100="","",F100*IF(G100&lt;&gt;"",G100,N(IFERROR(INDEX(Eng_Cost,MATCH(C100,Eng_Label,0)),0))))</f>
        <v/>
      </c>
      <c r="I100" s="95" t="n"/>
      <c r="J100" s="95" t="n"/>
      <c r="K100" s="98">
        <f>IF(B100="","",DATE(YEAR(B100),MONTH(B100),1))</f>
        <v/>
      </c>
      <c r="L100" s="86">
        <f>IF(OR(B100="",C100=""),"","RCV-"&amp;TEXT(ROW()-5,"00000"))</f>
        <v/>
      </c>
    </row>
    <row r="101" ht="20" customHeight="1">
      <c r="B101" s="93" t="n"/>
      <c r="C101" s="95" t="n"/>
      <c r="D101" s="86">
        <f>IF(C101="","",IFERROR(INDEX(Eng_Item,MATCH(C101,Eng_Label,0)),"not in list"))</f>
        <v/>
      </c>
      <c r="E101" s="85">
        <f>IF(C101="","",IFERROR(INDEX(Eng_Supplier,MATCH(C101,Eng_Label,0)),""))</f>
        <v/>
      </c>
      <c r="F101" s="96" t="n"/>
      <c r="G101" s="99" t="n"/>
      <c r="H101" s="91">
        <f>IF(F101="","",F101*IF(G101&lt;&gt;"",G101,N(IFERROR(INDEX(Eng_Cost,MATCH(C101,Eng_Label,0)),0))))</f>
        <v/>
      </c>
      <c r="I101" s="95" t="n"/>
      <c r="J101" s="95" t="n"/>
      <c r="K101" s="98">
        <f>IF(B101="","",DATE(YEAR(B101),MONTH(B101),1))</f>
        <v/>
      </c>
      <c r="L101" s="86">
        <f>IF(OR(B101="",C101=""),"","RCV-"&amp;TEXT(ROW()-5,"00000"))</f>
        <v/>
      </c>
    </row>
    <row r="102" ht="20" customHeight="1">
      <c r="B102" s="93" t="n"/>
      <c r="C102" s="95" t="n"/>
      <c r="D102" s="86">
        <f>IF(C102="","",IFERROR(INDEX(Eng_Item,MATCH(C102,Eng_Label,0)),"not in list"))</f>
        <v/>
      </c>
      <c r="E102" s="85">
        <f>IF(C102="","",IFERROR(INDEX(Eng_Supplier,MATCH(C102,Eng_Label,0)),""))</f>
        <v/>
      </c>
      <c r="F102" s="96" t="n"/>
      <c r="G102" s="99" t="n"/>
      <c r="H102" s="91">
        <f>IF(F102="","",F102*IF(G102&lt;&gt;"",G102,N(IFERROR(INDEX(Eng_Cost,MATCH(C102,Eng_Label,0)),0))))</f>
        <v/>
      </c>
      <c r="I102" s="95" t="n"/>
      <c r="J102" s="95" t="n"/>
      <c r="K102" s="98">
        <f>IF(B102="","",DATE(YEAR(B102),MONTH(B102),1))</f>
        <v/>
      </c>
      <c r="L102" s="86">
        <f>IF(OR(B102="",C102=""),"","RCV-"&amp;TEXT(ROW()-5,"00000"))</f>
        <v/>
      </c>
    </row>
    <row r="103" ht="20" customHeight="1">
      <c r="B103" s="93" t="n"/>
      <c r="C103" s="95" t="n"/>
      <c r="D103" s="86">
        <f>IF(C103="","",IFERROR(INDEX(Eng_Item,MATCH(C103,Eng_Label,0)),"not in list"))</f>
        <v/>
      </c>
      <c r="E103" s="85">
        <f>IF(C103="","",IFERROR(INDEX(Eng_Supplier,MATCH(C103,Eng_Label,0)),""))</f>
        <v/>
      </c>
      <c r="F103" s="96" t="n"/>
      <c r="G103" s="99" t="n"/>
      <c r="H103" s="91">
        <f>IF(F103="","",F103*IF(G103&lt;&gt;"",G103,N(IFERROR(INDEX(Eng_Cost,MATCH(C103,Eng_Label,0)),0))))</f>
        <v/>
      </c>
      <c r="I103" s="95" t="n"/>
      <c r="J103" s="95" t="n"/>
      <c r="K103" s="98">
        <f>IF(B103="","",DATE(YEAR(B103),MONTH(B103),1))</f>
        <v/>
      </c>
      <c r="L103" s="86">
        <f>IF(OR(B103="",C103=""),"","RCV-"&amp;TEXT(ROW()-5,"00000"))</f>
        <v/>
      </c>
    </row>
    <row r="104" ht="20" customHeight="1">
      <c r="B104" s="93" t="n"/>
      <c r="C104" s="95" t="n"/>
      <c r="D104" s="86">
        <f>IF(C104="","",IFERROR(INDEX(Eng_Item,MATCH(C104,Eng_Label,0)),"not in list"))</f>
        <v/>
      </c>
      <c r="E104" s="85">
        <f>IF(C104="","",IFERROR(INDEX(Eng_Supplier,MATCH(C104,Eng_Label,0)),""))</f>
        <v/>
      </c>
      <c r="F104" s="96" t="n"/>
      <c r="G104" s="99" t="n"/>
      <c r="H104" s="91">
        <f>IF(F104="","",F104*IF(G104&lt;&gt;"",G104,N(IFERROR(INDEX(Eng_Cost,MATCH(C104,Eng_Label,0)),0))))</f>
        <v/>
      </c>
      <c r="I104" s="95" t="n"/>
      <c r="J104" s="95" t="n"/>
      <c r="K104" s="98">
        <f>IF(B104="","",DATE(YEAR(B104),MONTH(B104),1))</f>
        <v/>
      </c>
      <c r="L104" s="86">
        <f>IF(OR(B104="",C104=""),"","RCV-"&amp;TEXT(ROW()-5,"00000"))</f>
        <v/>
      </c>
    </row>
    <row r="105" ht="20" customHeight="1">
      <c r="B105" s="93" t="n"/>
      <c r="C105" s="95" t="n"/>
      <c r="D105" s="86">
        <f>IF(C105="","",IFERROR(INDEX(Eng_Item,MATCH(C105,Eng_Label,0)),"not in list"))</f>
        <v/>
      </c>
      <c r="E105" s="85">
        <f>IF(C105="","",IFERROR(INDEX(Eng_Supplier,MATCH(C105,Eng_Label,0)),""))</f>
        <v/>
      </c>
      <c r="F105" s="96" t="n"/>
      <c r="G105" s="99" t="n"/>
      <c r="H105" s="91">
        <f>IF(F105="","",F105*IF(G105&lt;&gt;"",G105,N(IFERROR(INDEX(Eng_Cost,MATCH(C105,Eng_Label,0)),0))))</f>
        <v/>
      </c>
      <c r="I105" s="95" t="n"/>
      <c r="J105" s="95" t="n"/>
      <c r="K105" s="98">
        <f>IF(B105="","",DATE(YEAR(B105),MONTH(B105),1))</f>
        <v/>
      </c>
      <c r="L105" s="86">
        <f>IF(OR(B105="",C105=""),"","RCV-"&amp;TEXT(ROW()-5,"00000"))</f>
        <v/>
      </c>
    </row>
    <row r="106" ht="20" customHeight="1">
      <c r="B106" s="93" t="n"/>
      <c r="C106" s="95" t="n"/>
      <c r="D106" s="86">
        <f>IF(C106="","",IFERROR(INDEX(Eng_Item,MATCH(C106,Eng_Label,0)),"not in list"))</f>
        <v/>
      </c>
      <c r="E106" s="85">
        <f>IF(C106="","",IFERROR(INDEX(Eng_Supplier,MATCH(C106,Eng_Label,0)),""))</f>
        <v/>
      </c>
      <c r="F106" s="96" t="n"/>
      <c r="G106" s="99" t="n"/>
      <c r="H106" s="91">
        <f>IF(F106="","",F106*IF(G106&lt;&gt;"",G106,N(IFERROR(INDEX(Eng_Cost,MATCH(C106,Eng_Label,0)),0))))</f>
        <v/>
      </c>
      <c r="I106" s="95" t="n"/>
      <c r="J106" s="95" t="n"/>
      <c r="K106" s="98">
        <f>IF(B106="","",DATE(YEAR(B106),MONTH(B106),1))</f>
        <v/>
      </c>
      <c r="L106" s="86">
        <f>IF(OR(B106="",C106=""),"","RCV-"&amp;TEXT(ROW()-5,"00000"))</f>
        <v/>
      </c>
    </row>
    <row r="107" ht="20" customHeight="1">
      <c r="B107" s="93" t="n"/>
      <c r="C107" s="95" t="n"/>
      <c r="D107" s="86">
        <f>IF(C107="","",IFERROR(INDEX(Eng_Item,MATCH(C107,Eng_Label,0)),"not in list"))</f>
        <v/>
      </c>
      <c r="E107" s="85">
        <f>IF(C107="","",IFERROR(INDEX(Eng_Supplier,MATCH(C107,Eng_Label,0)),""))</f>
        <v/>
      </c>
      <c r="F107" s="96" t="n"/>
      <c r="G107" s="99" t="n"/>
      <c r="H107" s="91">
        <f>IF(F107="","",F107*IF(G107&lt;&gt;"",G107,N(IFERROR(INDEX(Eng_Cost,MATCH(C107,Eng_Label,0)),0))))</f>
        <v/>
      </c>
      <c r="I107" s="95" t="n"/>
      <c r="J107" s="95" t="n"/>
      <c r="K107" s="98">
        <f>IF(B107="","",DATE(YEAR(B107),MONTH(B107),1))</f>
        <v/>
      </c>
      <c r="L107" s="86">
        <f>IF(OR(B107="",C107=""),"","RCV-"&amp;TEXT(ROW()-5,"00000"))</f>
        <v/>
      </c>
    </row>
    <row r="108" ht="20" customHeight="1">
      <c r="B108" s="93" t="n"/>
      <c r="C108" s="95" t="n"/>
      <c r="D108" s="86">
        <f>IF(C108="","",IFERROR(INDEX(Eng_Item,MATCH(C108,Eng_Label,0)),"not in list"))</f>
        <v/>
      </c>
      <c r="E108" s="85">
        <f>IF(C108="","",IFERROR(INDEX(Eng_Supplier,MATCH(C108,Eng_Label,0)),""))</f>
        <v/>
      </c>
      <c r="F108" s="96" t="n"/>
      <c r="G108" s="99" t="n"/>
      <c r="H108" s="91">
        <f>IF(F108="","",F108*IF(G108&lt;&gt;"",G108,N(IFERROR(INDEX(Eng_Cost,MATCH(C108,Eng_Label,0)),0))))</f>
        <v/>
      </c>
      <c r="I108" s="95" t="n"/>
      <c r="J108" s="95" t="n"/>
      <c r="K108" s="98">
        <f>IF(B108="","",DATE(YEAR(B108),MONTH(B108),1))</f>
        <v/>
      </c>
      <c r="L108" s="86">
        <f>IF(OR(B108="",C108=""),"","RCV-"&amp;TEXT(ROW()-5,"00000"))</f>
        <v/>
      </c>
    </row>
    <row r="109" ht="20" customHeight="1">
      <c r="B109" s="93" t="n"/>
      <c r="C109" s="95" t="n"/>
      <c r="D109" s="86">
        <f>IF(C109="","",IFERROR(INDEX(Eng_Item,MATCH(C109,Eng_Label,0)),"not in list"))</f>
        <v/>
      </c>
      <c r="E109" s="85">
        <f>IF(C109="","",IFERROR(INDEX(Eng_Supplier,MATCH(C109,Eng_Label,0)),""))</f>
        <v/>
      </c>
      <c r="F109" s="96" t="n"/>
      <c r="G109" s="99" t="n"/>
      <c r="H109" s="91">
        <f>IF(F109="","",F109*IF(G109&lt;&gt;"",G109,N(IFERROR(INDEX(Eng_Cost,MATCH(C109,Eng_Label,0)),0))))</f>
        <v/>
      </c>
      <c r="I109" s="95" t="n"/>
      <c r="J109" s="95" t="n"/>
      <c r="K109" s="98">
        <f>IF(B109="","",DATE(YEAR(B109),MONTH(B109),1))</f>
        <v/>
      </c>
      <c r="L109" s="86">
        <f>IF(OR(B109="",C109=""),"","RCV-"&amp;TEXT(ROW()-5,"00000"))</f>
        <v/>
      </c>
    </row>
    <row r="110" ht="20" customHeight="1">
      <c r="B110" s="93" t="n"/>
      <c r="C110" s="95" t="n"/>
      <c r="D110" s="86">
        <f>IF(C110="","",IFERROR(INDEX(Eng_Item,MATCH(C110,Eng_Label,0)),"not in list"))</f>
        <v/>
      </c>
      <c r="E110" s="85">
        <f>IF(C110="","",IFERROR(INDEX(Eng_Supplier,MATCH(C110,Eng_Label,0)),""))</f>
        <v/>
      </c>
      <c r="F110" s="96" t="n"/>
      <c r="G110" s="99" t="n"/>
      <c r="H110" s="91">
        <f>IF(F110="","",F110*IF(G110&lt;&gt;"",G110,N(IFERROR(INDEX(Eng_Cost,MATCH(C110,Eng_Label,0)),0))))</f>
        <v/>
      </c>
      <c r="I110" s="95" t="n"/>
      <c r="J110" s="95" t="n"/>
      <c r="K110" s="98">
        <f>IF(B110="","",DATE(YEAR(B110),MONTH(B110),1))</f>
        <v/>
      </c>
      <c r="L110" s="86">
        <f>IF(OR(B110="",C110=""),"","RCV-"&amp;TEXT(ROW()-5,"00000"))</f>
        <v/>
      </c>
    </row>
    <row r="111" ht="20" customHeight="1">
      <c r="B111" s="93" t="n"/>
      <c r="C111" s="95" t="n"/>
      <c r="D111" s="86">
        <f>IF(C111="","",IFERROR(INDEX(Eng_Item,MATCH(C111,Eng_Label,0)),"not in list"))</f>
        <v/>
      </c>
      <c r="E111" s="85">
        <f>IF(C111="","",IFERROR(INDEX(Eng_Supplier,MATCH(C111,Eng_Label,0)),""))</f>
        <v/>
      </c>
      <c r="F111" s="96" t="n"/>
      <c r="G111" s="99" t="n"/>
      <c r="H111" s="91">
        <f>IF(F111="","",F111*IF(G111&lt;&gt;"",G111,N(IFERROR(INDEX(Eng_Cost,MATCH(C111,Eng_Label,0)),0))))</f>
        <v/>
      </c>
      <c r="I111" s="95" t="n"/>
      <c r="J111" s="95" t="n"/>
      <c r="K111" s="98">
        <f>IF(B111="","",DATE(YEAR(B111),MONTH(B111),1))</f>
        <v/>
      </c>
      <c r="L111" s="86">
        <f>IF(OR(B111="",C111=""),"","RCV-"&amp;TEXT(ROW()-5,"00000"))</f>
        <v/>
      </c>
    </row>
    <row r="112" ht="20" customHeight="1">
      <c r="B112" s="93" t="n"/>
      <c r="C112" s="95" t="n"/>
      <c r="D112" s="86">
        <f>IF(C112="","",IFERROR(INDEX(Eng_Item,MATCH(C112,Eng_Label,0)),"not in list"))</f>
        <v/>
      </c>
      <c r="E112" s="85">
        <f>IF(C112="","",IFERROR(INDEX(Eng_Supplier,MATCH(C112,Eng_Label,0)),""))</f>
        <v/>
      </c>
      <c r="F112" s="96" t="n"/>
      <c r="G112" s="99" t="n"/>
      <c r="H112" s="91">
        <f>IF(F112="","",F112*IF(G112&lt;&gt;"",G112,N(IFERROR(INDEX(Eng_Cost,MATCH(C112,Eng_Label,0)),0))))</f>
        <v/>
      </c>
      <c r="I112" s="95" t="n"/>
      <c r="J112" s="95" t="n"/>
      <c r="K112" s="98">
        <f>IF(B112="","",DATE(YEAR(B112),MONTH(B112),1))</f>
        <v/>
      </c>
      <c r="L112" s="86">
        <f>IF(OR(B112="",C112=""),"","RCV-"&amp;TEXT(ROW()-5,"00000"))</f>
        <v/>
      </c>
    </row>
    <row r="113" ht="20" customHeight="1">
      <c r="B113" s="93" t="n"/>
      <c r="C113" s="95" t="n"/>
      <c r="D113" s="86">
        <f>IF(C113="","",IFERROR(INDEX(Eng_Item,MATCH(C113,Eng_Label,0)),"not in list"))</f>
        <v/>
      </c>
      <c r="E113" s="85">
        <f>IF(C113="","",IFERROR(INDEX(Eng_Supplier,MATCH(C113,Eng_Label,0)),""))</f>
        <v/>
      </c>
      <c r="F113" s="96" t="n"/>
      <c r="G113" s="99" t="n"/>
      <c r="H113" s="91">
        <f>IF(F113="","",F113*IF(G113&lt;&gt;"",G113,N(IFERROR(INDEX(Eng_Cost,MATCH(C113,Eng_Label,0)),0))))</f>
        <v/>
      </c>
      <c r="I113" s="95" t="n"/>
      <c r="J113" s="95" t="n"/>
      <c r="K113" s="98">
        <f>IF(B113="","",DATE(YEAR(B113),MONTH(B113),1))</f>
        <v/>
      </c>
      <c r="L113" s="86">
        <f>IF(OR(B113="",C113=""),"","RCV-"&amp;TEXT(ROW()-5,"00000"))</f>
        <v/>
      </c>
    </row>
    <row r="114" ht="20" customHeight="1">
      <c r="B114" s="93" t="n"/>
      <c r="C114" s="95" t="n"/>
      <c r="D114" s="86">
        <f>IF(C114="","",IFERROR(INDEX(Eng_Item,MATCH(C114,Eng_Label,0)),"not in list"))</f>
        <v/>
      </c>
      <c r="E114" s="85">
        <f>IF(C114="","",IFERROR(INDEX(Eng_Supplier,MATCH(C114,Eng_Label,0)),""))</f>
        <v/>
      </c>
      <c r="F114" s="96" t="n"/>
      <c r="G114" s="99" t="n"/>
      <c r="H114" s="91">
        <f>IF(F114="","",F114*IF(G114&lt;&gt;"",G114,N(IFERROR(INDEX(Eng_Cost,MATCH(C114,Eng_Label,0)),0))))</f>
        <v/>
      </c>
      <c r="I114" s="95" t="n"/>
      <c r="J114" s="95" t="n"/>
      <c r="K114" s="98">
        <f>IF(B114="","",DATE(YEAR(B114),MONTH(B114),1))</f>
        <v/>
      </c>
      <c r="L114" s="86">
        <f>IF(OR(B114="",C114=""),"","RCV-"&amp;TEXT(ROW()-5,"00000"))</f>
        <v/>
      </c>
    </row>
    <row r="115" ht="20" customHeight="1">
      <c r="B115" s="93" t="n"/>
      <c r="C115" s="95" t="n"/>
      <c r="D115" s="86">
        <f>IF(C115="","",IFERROR(INDEX(Eng_Item,MATCH(C115,Eng_Label,0)),"not in list"))</f>
        <v/>
      </c>
      <c r="E115" s="85">
        <f>IF(C115="","",IFERROR(INDEX(Eng_Supplier,MATCH(C115,Eng_Label,0)),""))</f>
        <v/>
      </c>
      <c r="F115" s="96" t="n"/>
      <c r="G115" s="99" t="n"/>
      <c r="H115" s="91">
        <f>IF(F115="","",F115*IF(G115&lt;&gt;"",G115,N(IFERROR(INDEX(Eng_Cost,MATCH(C115,Eng_Label,0)),0))))</f>
        <v/>
      </c>
      <c r="I115" s="95" t="n"/>
      <c r="J115" s="95" t="n"/>
      <c r="K115" s="98">
        <f>IF(B115="","",DATE(YEAR(B115),MONTH(B115),1))</f>
        <v/>
      </c>
      <c r="L115" s="86">
        <f>IF(OR(B115="",C115=""),"","RCV-"&amp;TEXT(ROW()-5,"00000"))</f>
        <v/>
      </c>
    </row>
    <row r="116" ht="20" customHeight="1">
      <c r="B116" s="93" t="n"/>
      <c r="C116" s="95" t="n"/>
      <c r="D116" s="86">
        <f>IF(C116="","",IFERROR(INDEX(Eng_Item,MATCH(C116,Eng_Label,0)),"not in list"))</f>
        <v/>
      </c>
      <c r="E116" s="85">
        <f>IF(C116="","",IFERROR(INDEX(Eng_Supplier,MATCH(C116,Eng_Label,0)),""))</f>
        <v/>
      </c>
      <c r="F116" s="96" t="n"/>
      <c r="G116" s="99" t="n"/>
      <c r="H116" s="91">
        <f>IF(F116="","",F116*IF(G116&lt;&gt;"",G116,N(IFERROR(INDEX(Eng_Cost,MATCH(C116,Eng_Label,0)),0))))</f>
        <v/>
      </c>
      <c r="I116" s="95" t="n"/>
      <c r="J116" s="95" t="n"/>
      <c r="K116" s="98">
        <f>IF(B116="","",DATE(YEAR(B116),MONTH(B116),1))</f>
        <v/>
      </c>
      <c r="L116" s="86">
        <f>IF(OR(B116="",C116=""),"","RCV-"&amp;TEXT(ROW()-5,"00000"))</f>
        <v/>
      </c>
    </row>
    <row r="117" ht="20" customHeight="1">
      <c r="B117" s="93" t="n"/>
      <c r="C117" s="95" t="n"/>
      <c r="D117" s="86">
        <f>IF(C117="","",IFERROR(INDEX(Eng_Item,MATCH(C117,Eng_Label,0)),"not in list"))</f>
        <v/>
      </c>
      <c r="E117" s="85">
        <f>IF(C117="","",IFERROR(INDEX(Eng_Supplier,MATCH(C117,Eng_Label,0)),""))</f>
        <v/>
      </c>
      <c r="F117" s="96" t="n"/>
      <c r="G117" s="99" t="n"/>
      <c r="H117" s="91">
        <f>IF(F117="","",F117*IF(G117&lt;&gt;"",G117,N(IFERROR(INDEX(Eng_Cost,MATCH(C117,Eng_Label,0)),0))))</f>
        <v/>
      </c>
      <c r="I117" s="95" t="n"/>
      <c r="J117" s="95" t="n"/>
      <c r="K117" s="98">
        <f>IF(B117="","",DATE(YEAR(B117),MONTH(B117),1))</f>
        <v/>
      </c>
      <c r="L117" s="86">
        <f>IF(OR(B117="",C117=""),"","RCV-"&amp;TEXT(ROW()-5,"00000"))</f>
        <v/>
      </c>
    </row>
    <row r="118" ht="20" customHeight="1">
      <c r="B118" s="93" t="n"/>
      <c r="C118" s="95" t="n"/>
      <c r="D118" s="86">
        <f>IF(C118="","",IFERROR(INDEX(Eng_Item,MATCH(C118,Eng_Label,0)),"not in list"))</f>
        <v/>
      </c>
      <c r="E118" s="85">
        <f>IF(C118="","",IFERROR(INDEX(Eng_Supplier,MATCH(C118,Eng_Label,0)),""))</f>
        <v/>
      </c>
      <c r="F118" s="96" t="n"/>
      <c r="G118" s="99" t="n"/>
      <c r="H118" s="91">
        <f>IF(F118="","",F118*IF(G118&lt;&gt;"",G118,N(IFERROR(INDEX(Eng_Cost,MATCH(C118,Eng_Label,0)),0))))</f>
        <v/>
      </c>
      <c r="I118" s="95" t="n"/>
      <c r="J118" s="95" t="n"/>
      <c r="K118" s="98">
        <f>IF(B118="","",DATE(YEAR(B118),MONTH(B118),1))</f>
        <v/>
      </c>
      <c r="L118" s="86">
        <f>IF(OR(B118="",C118=""),"","RCV-"&amp;TEXT(ROW()-5,"00000"))</f>
        <v/>
      </c>
    </row>
    <row r="119" ht="20" customHeight="1">
      <c r="B119" s="93" t="n"/>
      <c r="C119" s="95" t="n"/>
      <c r="D119" s="86">
        <f>IF(C119="","",IFERROR(INDEX(Eng_Item,MATCH(C119,Eng_Label,0)),"not in list"))</f>
        <v/>
      </c>
      <c r="E119" s="85">
        <f>IF(C119="","",IFERROR(INDEX(Eng_Supplier,MATCH(C119,Eng_Label,0)),""))</f>
        <v/>
      </c>
      <c r="F119" s="96" t="n"/>
      <c r="G119" s="99" t="n"/>
      <c r="H119" s="91">
        <f>IF(F119="","",F119*IF(G119&lt;&gt;"",G119,N(IFERROR(INDEX(Eng_Cost,MATCH(C119,Eng_Label,0)),0))))</f>
        <v/>
      </c>
      <c r="I119" s="95" t="n"/>
      <c r="J119" s="95" t="n"/>
      <c r="K119" s="98">
        <f>IF(B119="","",DATE(YEAR(B119),MONTH(B119),1))</f>
        <v/>
      </c>
      <c r="L119" s="86">
        <f>IF(OR(B119="",C119=""),"","RCV-"&amp;TEXT(ROW()-5,"00000"))</f>
        <v/>
      </c>
    </row>
    <row r="120" ht="20" customHeight="1">
      <c r="B120" s="93" t="n"/>
      <c r="C120" s="95" t="n"/>
      <c r="D120" s="86">
        <f>IF(C120="","",IFERROR(INDEX(Eng_Item,MATCH(C120,Eng_Label,0)),"not in list"))</f>
        <v/>
      </c>
      <c r="E120" s="85">
        <f>IF(C120="","",IFERROR(INDEX(Eng_Supplier,MATCH(C120,Eng_Label,0)),""))</f>
        <v/>
      </c>
      <c r="F120" s="96" t="n"/>
      <c r="G120" s="99" t="n"/>
      <c r="H120" s="91">
        <f>IF(F120="","",F120*IF(G120&lt;&gt;"",G120,N(IFERROR(INDEX(Eng_Cost,MATCH(C120,Eng_Label,0)),0))))</f>
        <v/>
      </c>
      <c r="I120" s="95" t="n"/>
      <c r="J120" s="95" t="n"/>
      <c r="K120" s="98">
        <f>IF(B120="","",DATE(YEAR(B120),MONTH(B120),1))</f>
        <v/>
      </c>
      <c r="L120" s="86">
        <f>IF(OR(B120="",C120=""),"","RCV-"&amp;TEXT(ROW()-5,"00000"))</f>
        <v/>
      </c>
    </row>
    <row r="121" ht="20" customHeight="1">
      <c r="B121" s="93" t="n"/>
      <c r="C121" s="95" t="n"/>
      <c r="D121" s="86">
        <f>IF(C121="","",IFERROR(INDEX(Eng_Item,MATCH(C121,Eng_Label,0)),"not in list"))</f>
        <v/>
      </c>
      <c r="E121" s="85">
        <f>IF(C121="","",IFERROR(INDEX(Eng_Supplier,MATCH(C121,Eng_Label,0)),""))</f>
        <v/>
      </c>
      <c r="F121" s="96" t="n"/>
      <c r="G121" s="99" t="n"/>
      <c r="H121" s="91">
        <f>IF(F121="","",F121*IF(G121&lt;&gt;"",G121,N(IFERROR(INDEX(Eng_Cost,MATCH(C121,Eng_Label,0)),0))))</f>
        <v/>
      </c>
      <c r="I121" s="95" t="n"/>
      <c r="J121" s="95" t="n"/>
      <c r="K121" s="98">
        <f>IF(B121="","",DATE(YEAR(B121),MONTH(B121),1))</f>
        <v/>
      </c>
      <c r="L121" s="86">
        <f>IF(OR(B121="",C121=""),"","RCV-"&amp;TEXT(ROW()-5,"00000"))</f>
        <v/>
      </c>
    </row>
    <row r="122" ht="20" customHeight="1">
      <c r="B122" s="93" t="n"/>
      <c r="C122" s="95" t="n"/>
      <c r="D122" s="86">
        <f>IF(C122="","",IFERROR(INDEX(Eng_Item,MATCH(C122,Eng_Label,0)),"not in list"))</f>
        <v/>
      </c>
      <c r="E122" s="85">
        <f>IF(C122="","",IFERROR(INDEX(Eng_Supplier,MATCH(C122,Eng_Label,0)),""))</f>
        <v/>
      </c>
      <c r="F122" s="96" t="n"/>
      <c r="G122" s="99" t="n"/>
      <c r="H122" s="91">
        <f>IF(F122="","",F122*IF(G122&lt;&gt;"",G122,N(IFERROR(INDEX(Eng_Cost,MATCH(C122,Eng_Label,0)),0))))</f>
        <v/>
      </c>
      <c r="I122" s="95" t="n"/>
      <c r="J122" s="95" t="n"/>
      <c r="K122" s="98">
        <f>IF(B122="","",DATE(YEAR(B122),MONTH(B122),1))</f>
        <v/>
      </c>
      <c r="L122" s="86">
        <f>IF(OR(B122="",C122=""),"","RCV-"&amp;TEXT(ROW()-5,"00000"))</f>
        <v/>
      </c>
    </row>
    <row r="123" ht="20" customHeight="1">
      <c r="B123" s="93" t="n"/>
      <c r="C123" s="95" t="n"/>
      <c r="D123" s="86">
        <f>IF(C123="","",IFERROR(INDEX(Eng_Item,MATCH(C123,Eng_Label,0)),"not in list"))</f>
        <v/>
      </c>
      <c r="E123" s="85">
        <f>IF(C123="","",IFERROR(INDEX(Eng_Supplier,MATCH(C123,Eng_Label,0)),""))</f>
        <v/>
      </c>
      <c r="F123" s="96" t="n"/>
      <c r="G123" s="99" t="n"/>
      <c r="H123" s="91">
        <f>IF(F123="","",F123*IF(G123&lt;&gt;"",G123,N(IFERROR(INDEX(Eng_Cost,MATCH(C123,Eng_Label,0)),0))))</f>
        <v/>
      </c>
      <c r="I123" s="95" t="n"/>
      <c r="J123" s="95" t="n"/>
      <c r="K123" s="98">
        <f>IF(B123="","",DATE(YEAR(B123),MONTH(B123),1))</f>
        <v/>
      </c>
      <c r="L123" s="86">
        <f>IF(OR(B123="",C123=""),"","RCV-"&amp;TEXT(ROW()-5,"00000"))</f>
        <v/>
      </c>
    </row>
    <row r="124" ht="20" customHeight="1">
      <c r="B124" s="93" t="n"/>
      <c r="C124" s="95" t="n"/>
      <c r="D124" s="86">
        <f>IF(C124="","",IFERROR(INDEX(Eng_Item,MATCH(C124,Eng_Label,0)),"not in list"))</f>
        <v/>
      </c>
      <c r="E124" s="85">
        <f>IF(C124="","",IFERROR(INDEX(Eng_Supplier,MATCH(C124,Eng_Label,0)),""))</f>
        <v/>
      </c>
      <c r="F124" s="96" t="n"/>
      <c r="G124" s="99" t="n"/>
      <c r="H124" s="91">
        <f>IF(F124="","",F124*IF(G124&lt;&gt;"",G124,N(IFERROR(INDEX(Eng_Cost,MATCH(C124,Eng_Label,0)),0))))</f>
        <v/>
      </c>
      <c r="I124" s="95" t="n"/>
      <c r="J124" s="95" t="n"/>
      <c r="K124" s="98">
        <f>IF(B124="","",DATE(YEAR(B124),MONTH(B124),1))</f>
        <v/>
      </c>
      <c r="L124" s="86">
        <f>IF(OR(B124="",C124=""),"","RCV-"&amp;TEXT(ROW()-5,"00000"))</f>
        <v/>
      </c>
    </row>
    <row r="125" ht="20" customHeight="1">
      <c r="B125" s="93" t="n"/>
      <c r="C125" s="95" t="n"/>
      <c r="D125" s="86">
        <f>IF(C125="","",IFERROR(INDEX(Eng_Item,MATCH(C125,Eng_Label,0)),"not in list"))</f>
        <v/>
      </c>
      <c r="E125" s="85">
        <f>IF(C125="","",IFERROR(INDEX(Eng_Supplier,MATCH(C125,Eng_Label,0)),""))</f>
        <v/>
      </c>
      <c r="F125" s="96" t="n"/>
      <c r="G125" s="99" t="n"/>
      <c r="H125" s="91">
        <f>IF(F125="","",F125*IF(G125&lt;&gt;"",G125,N(IFERROR(INDEX(Eng_Cost,MATCH(C125,Eng_Label,0)),0))))</f>
        <v/>
      </c>
      <c r="I125" s="95" t="n"/>
      <c r="J125" s="95" t="n"/>
      <c r="K125" s="98">
        <f>IF(B125="","",DATE(YEAR(B125),MONTH(B125),1))</f>
        <v/>
      </c>
      <c r="L125" s="86">
        <f>IF(OR(B125="",C125=""),"","RCV-"&amp;TEXT(ROW()-5,"00000"))</f>
        <v/>
      </c>
    </row>
    <row r="126" ht="20" customHeight="1">
      <c r="B126" s="93" t="n"/>
      <c r="C126" s="95" t="n"/>
      <c r="D126" s="86">
        <f>IF(C126="","",IFERROR(INDEX(Eng_Item,MATCH(C126,Eng_Label,0)),"not in list"))</f>
        <v/>
      </c>
      <c r="E126" s="85">
        <f>IF(C126="","",IFERROR(INDEX(Eng_Supplier,MATCH(C126,Eng_Label,0)),""))</f>
        <v/>
      </c>
      <c r="F126" s="96" t="n"/>
      <c r="G126" s="99" t="n"/>
      <c r="H126" s="91">
        <f>IF(F126="","",F126*IF(G126&lt;&gt;"",G126,N(IFERROR(INDEX(Eng_Cost,MATCH(C126,Eng_Label,0)),0))))</f>
        <v/>
      </c>
      <c r="I126" s="95" t="n"/>
      <c r="J126" s="95" t="n"/>
      <c r="K126" s="98">
        <f>IF(B126="","",DATE(YEAR(B126),MONTH(B126),1))</f>
        <v/>
      </c>
      <c r="L126" s="86">
        <f>IF(OR(B126="",C126=""),"","RCV-"&amp;TEXT(ROW()-5,"00000"))</f>
        <v/>
      </c>
    </row>
    <row r="127" ht="20" customHeight="1">
      <c r="B127" s="93" t="n"/>
      <c r="C127" s="95" t="n"/>
      <c r="D127" s="86">
        <f>IF(C127="","",IFERROR(INDEX(Eng_Item,MATCH(C127,Eng_Label,0)),"not in list"))</f>
        <v/>
      </c>
      <c r="E127" s="85">
        <f>IF(C127="","",IFERROR(INDEX(Eng_Supplier,MATCH(C127,Eng_Label,0)),""))</f>
        <v/>
      </c>
      <c r="F127" s="96" t="n"/>
      <c r="G127" s="99" t="n"/>
      <c r="H127" s="91">
        <f>IF(F127="","",F127*IF(G127&lt;&gt;"",G127,N(IFERROR(INDEX(Eng_Cost,MATCH(C127,Eng_Label,0)),0))))</f>
        <v/>
      </c>
      <c r="I127" s="95" t="n"/>
      <c r="J127" s="95" t="n"/>
      <c r="K127" s="98">
        <f>IF(B127="","",DATE(YEAR(B127),MONTH(B127),1))</f>
        <v/>
      </c>
      <c r="L127" s="86">
        <f>IF(OR(B127="",C127=""),"","RCV-"&amp;TEXT(ROW()-5,"00000"))</f>
        <v/>
      </c>
    </row>
    <row r="128" ht="20" customHeight="1">
      <c r="B128" s="93" t="n"/>
      <c r="C128" s="95" t="n"/>
      <c r="D128" s="86">
        <f>IF(C128="","",IFERROR(INDEX(Eng_Item,MATCH(C128,Eng_Label,0)),"not in list"))</f>
        <v/>
      </c>
      <c r="E128" s="85">
        <f>IF(C128="","",IFERROR(INDEX(Eng_Supplier,MATCH(C128,Eng_Label,0)),""))</f>
        <v/>
      </c>
      <c r="F128" s="96" t="n"/>
      <c r="G128" s="99" t="n"/>
      <c r="H128" s="91">
        <f>IF(F128="","",F128*IF(G128&lt;&gt;"",G128,N(IFERROR(INDEX(Eng_Cost,MATCH(C128,Eng_Label,0)),0))))</f>
        <v/>
      </c>
      <c r="I128" s="95" t="n"/>
      <c r="J128" s="95" t="n"/>
      <c r="K128" s="98">
        <f>IF(B128="","",DATE(YEAR(B128),MONTH(B128),1))</f>
        <v/>
      </c>
      <c r="L128" s="86">
        <f>IF(OR(B128="",C128=""),"","RCV-"&amp;TEXT(ROW()-5,"00000"))</f>
        <v/>
      </c>
    </row>
    <row r="129" ht="20" customHeight="1">
      <c r="B129" s="93" t="n"/>
      <c r="C129" s="95" t="n"/>
      <c r="D129" s="86">
        <f>IF(C129="","",IFERROR(INDEX(Eng_Item,MATCH(C129,Eng_Label,0)),"not in list"))</f>
        <v/>
      </c>
      <c r="E129" s="85">
        <f>IF(C129="","",IFERROR(INDEX(Eng_Supplier,MATCH(C129,Eng_Label,0)),""))</f>
        <v/>
      </c>
      <c r="F129" s="96" t="n"/>
      <c r="G129" s="99" t="n"/>
      <c r="H129" s="91">
        <f>IF(F129="","",F129*IF(G129&lt;&gt;"",G129,N(IFERROR(INDEX(Eng_Cost,MATCH(C129,Eng_Label,0)),0))))</f>
        <v/>
      </c>
      <c r="I129" s="95" t="n"/>
      <c r="J129" s="95" t="n"/>
      <c r="K129" s="98">
        <f>IF(B129="","",DATE(YEAR(B129),MONTH(B129),1))</f>
        <v/>
      </c>
      <c r="L129" s="86">
        <f>IF(OR(B129="",C129=""),"","RCV-"&amp;TEXT(ROW()-5,"00000"))</f>
        <v/>
      </c>
    </row>
    <row r="130" ht="20" customHeight="1">
      <c r="B130" s="93" t="n"/>
      <c r="C130" s="95" t="n"/>
      <c r="D130" s="86">
        <f>IF(C130="","",IFERROR(INDEX(Eng_Item,MATCH(C130,Eng_Label,0)),"not in list"))</f>
        <v/>
      </c>
      <c r="E130" s="85">
        <f>IF(C130="","",IFERROR(INDEX(Eng_Supplier,MATCH(C130,Eng_Label,0)),""))</f>
        <v/>
      </c>
      <c r="F130" s="96" t="n"/>
      <c r="G130" s="99" t="n"/>
      <c r="H130" s="91">
        <f>IF(F130="","",F130*IF(G130&lt;&gt;"",G130,N(IFERROR(INDEX(Eng_Cost,MATCH(C130,Eng_Label,0)),0))))</f>
        <v/>
      </c>
      <c r="I130" s="95" t="n"/>
      <c r="J130" s="95" t="n"/>
      <c r="K130" s="98">
        <f>IF(B130="","",DATE(YEAR(B130),MONTH(B130),1))</f>
        <v/>
      </c>
      <c r="L130" s="86">
        <f>IF(OR(B130="",C130=""),"","RCV-"&amp;TEXT(ROW()-5,"00000"))</f>
        <v/>
      </c>
    </row>
    <row r="131" ht="20" customHeight="1">
      <c r="B131" s="93" t="n"/>
      <c r="C131" s="95" t="n"/>
      <c r="D131" s="86">
        <f>IF(C131="","",IFERROR(INDEX(Eng_Item,MATCH(C131,Eng_Label,0)),"not in list"))</f>
        <v/>
      </c>
      <c r="E131" s="85">
        <f>IF(C131="","",IFERROR(INDEX(Eng_Supplier,MATCH(C131,Eng_Label,0)),""))</f>
        <v/>
      </c>
      <c r="F131" s="96" t="n"/>
      <c r="G131" s="99" t="n"/>
      <c r="H131" s="91">
        <f>IF(F131="","",F131*IF(G131&lt;&gt;"",G131,N(IFERROR(INDEX(Eng_Cost,MATCH(C131,Eng_Label,0)),0))))</f>
        <v/>
      </c>
      <c r="I131" s="95" t="n"/>
      <c r="J131" s="95" t="n"/>
      <c r="K131" s="98">
        <f>IF(B131="","",DATE(YEAR(B131),MONTH(B131),1))</f>
        <v/>
      </c>
      <c r="L131" s="86">
        <f>IF(OR(B131="",C131=""),"","RCV-"&amp;TEXT(ROW()-5,"00000"))</f>
        <v/>
      </c>
    </row>
    <row r="132" ht="20" customHeight="1">
      <c r="B132" s="93" t="n"/>
      <c r="C132" s="95" t="n"/>
      <c r="D132" s="86">
        <f>IF(C132="","",IFERROR(INDEX(Eng_Item,MATCH(C132,Eng_Label,0)),"not in list"))</f>
        <v/>
      </c>
      <c r="E132" s="85">
        <f>IF(C132="","",IFERROR(INDEX(Eng_Supplier,MATCH(C132,Eng_Label,0)),""))</f>
        <v/>
      </c>
      <c r="F132" s="96" t="n"/>
      <c r="G132" s="99" t="n"/>
      <c r="H132" s="91">
        <f>IF(F132="","",F132*IF(G132&lt;&gt;"",G132,N(IFERROR(INDEX(Eng_Cost,MATCH(C132,Eng_Label,0)),0))))</f>
        <v/>
      </c>
      <c r="I132" s="95" t="n"/>
      <c r="J132" s="95" t="n"/>
      <c r="K132" s="98">
        <f>IF(B132="","",DATE(YEAR(B132),MONTH(B132),1))</f>
        <v/>
      </c>
      <c r="L132" s="86">
        <f>IF(OR(B132="",C132=""),"","RCV-"&amp;TEXT(ROW()-5,"00000"))</f>
        <v/>
      </c>
    </row>
    <row r="133" ht="20" customHeight="1">
      <c r="B133" s="93" t="n"/>
      <c r="C133" s="95" t="n"/>
      <c r="D133" s="86">
        <f>IF(C133="","",IFERROR(INDEX(Eng_Item,MATCH(C133,Eng_Label,0)),"not in list"))</f>
        <v/>
      </c>
      <c r="E133" s="85">
        <f>IF(C133="","",IFERROR(INDEX(Eng_Supplier,MATCH(C133,Eng_Label,0)),""))</f>
        <v/>
      </c>
      <c r="F133" s="96" t="n"/>
      <c r="G133" s="99" t="n"/>
      <c r="H133" s="91">
        <f>IF(F133="","",F133*IF(G133&lt;&gt;"",G133,N(IFERROR(INDEX(Eng_Cost,MATCH(C133,Eng_Label,0)),0))))</f>
        <v/>
      </c>
      <c r="I133" s="95" t="n"/>
      <c r="J133" s="95" t="n"/>
      <c r="K133" s="98">
        <f>IF(B133="","",DATE(YEAR(B133),MONTH(B133),1))</f>
        <v/>
      </c>
      <c r="L133" s="86">
        <f>IF(OR(B133="",C133=""),"","RCV-"&amp;TEXT(ROW()-5,"00000"))</f>
        <v/>
      </c>
    </row>
    <row r="134" ht="20" customHeight="1">
      <c r="B134" s="93" t="n"/>
      <c r="C134" s="95" t="n"/>
      <c r="D134" s="86">
        <f>IF(C134="","",IFERROR(INDEX(Eng_Item,MATCH(C134,Eng_Label,0)),"not in list"))</f>
        <v/>
      </c>
      <c r="E134" s="85">
        <f>IF(C134="","",IFERROR(INDEX(Eng_Supplier,MATCH(C134,Eng_Label,0)),""))</f>
        <v/>
      </c>
      <c r="F134" s="96" t="n"/>
      <c r="G134" s="99" t="n"/>
      <c r="H134" s="91">
        <f>IF(F134="","",F134*IF(G134&lt;&gt;"",G134,N(IFERROR(INDEX(Eng_Cost,MATCH(C134,Eng_Label,0)),0))))</f>
        <v/>
      </c>
      <c r="I134" s="95" t="n"/>
      <c r="J134" s="95" t="n"/>
      <c r="K134" s="98">
        <f>IF(B134="","",DATE(YEAR(B134),MONTH(B134),1))</f>
        <v/>
      </c>
      <c r="L134" s="86">
        <f>IF(OR(B134="",C134=""),"","RCV-"&amp;TEXT(ROW()-5,"00000"))</f>
        <v/>
      </c>
    </row>
    <row r="135" ht="20" customHeight="1">
      <c r="B135" s="93" t="n"/>
      <c r="C135" s="95" t="n"/>
      <c r="D135" s="86">
        <f>IF(C135="","",IFERROR(INDEX(Eng_Item,MATCH(C135,Eng_Label,0)),"not in list"))</f>
        <v/>
      </c>
      <c r="E135" s="85">
        <f>IF(C135="","",IFERROR(INDEX(Eng_Supplier,MATCH(C135,Eng_Label,0)),""))</f>
        <v/>
      </c>
      <c r="F135" s="96" t="n"/>
      <c r="G135" s="99" t="n"/>
      <c r="H135" s="91">
        <f>IF(F135="","",F135*IF(G135&lt;&gt;"",G135,N(IFERROR(INDEX(Eng_Cost,MATCH(C135,Eng_Label,0)),0))))</f>
        <v/>
      </c>
      <c r="I135" s="95" t="n"/>
      <c r="J135" s="95" t="n"/>
      <c r="K135" s="98">
        <f>IF(B135="","",DATE(YEAR(B135),MONTH(B135),1))</f>
        <v/>
      </c>
      <c r="L135" s="86">
        <f>IF(OR(B135="",C135=""),"","RCV-"&amp;TEXT(ROW()-5,"00000"))</f>
        <v/>
      </c>
    </row>
    <row r="136" ht="20" customHeight="1">
      <c r="B136" s="93" t="n"/>
      <c r="C136" s="95" t="n"/>
      <c r="D136" s="86">
        <f>IF(C136="","",IFERROR(INDEX(Eng_Item,MATCH(C136,Eng_Label,0)),"not in list"))</f>
        <v/>
      </c>
      <c r="E136" s="85">
        <f>IF(C136="","",IFERROR(INDEX(Eng_Supplier,MATCH(C136,Eng_Label,0)),""))</f>
        <v/>
      </c>
      <c r="F136" s="96" t="n"/>
      <c r="G136" s="99" t="n"/>
      <c r="H136" s="91">
        <f>IF(F136="","",F136*IF(G136&lt;&gt;"",G136,N(IFERROR(INDEX(Eng_Cost,MATCH(C136,Eng_Label,0)),0))))</f>
        <v/>
      </c>
      <c r="I136" s="95" t="n"/>
      <c r="J136" s="95" t="n"/>
      <c r="K136" s="98">
        <f>IF(B136="","",DATE(YEAR(B136),MONTH(B136),1))</f>
        <v/>
      </c>
      <c r="L136" s="86">
        <f>IF(OR(B136="",C136=""),"","RCV-"&amp;TEXT(ROW()-5,"00000"))</f>
        <v/>
      </c>
    </row>
    <row r="137" ht="20" customHeight="1">
      <c r="B137" s="93" t="n"/>
      <c r="C137" s="95" t="n"/>
      <c r="D137" s="86">
        <f>IF(C137="","",IFERROR(INDEX(Eng_Item,MATCH(C137,Eng_Label,0)),"not in list"))</f>
        <v/>
      </c>
      <c r="E137" s="85">
        <f>IF(C137="","",IFERROR(INDEX(Eng_Supplier,MATCH(C137,Eng_Label,0)),""))</f>
        <v/>
      </c>
      <c r="F137" s="96" t="n"/>
      <c r="G137" s="99" t="n"/>
      <c r="H137" s="91">
        <f>IF(F137="","",F137*IF(G137&lt;&gt;"",G137,N(IFERROR(INDEX(Eng_Cost,MATCH(C137,Eng_Label,0)),0))))</f>
        <v/>
      </c>
      <c r="I137" s="95" t="n"/>
      <c r="J137" s="95" t="n"/>
      <c r="K137" s="98">
        <f>IF(B137="","",DATE(YEAR(B137),MONTH(B137),1))</f>
        <v/>
      </c>
      <c r="L137" s="86">
        <f>IF(OR(B137="",C137=""),"","RCV-"&amp;TEXT(ROW()-5,"00000"))</f>
        <v/>
      </c>
    </row>
    <row r="138" ht="20" customHeight="1">
      <c r="B138" s="93" t="n"/>
      <c r="C138" s="95" t="n"/>
      <c r="D138" s="86">
        <f>IF(C138="","",IFERROR(INDEX(Eng_Item,MATCH(C138,Eng_Label,0)),"not in list"))</f>
        <v/>
      </c>
      <c r="E138" s="85">
        <f>IF(C138="","",IFERROR(INDEX(Eng_Supplier,MATCH(C138,Eng_Label,0)),""))</f>
        <v/>
      </c>
      <c r="F138" s="96" t="n"/>
      <c r="G138" s="99" t="n"/>
      <c r="H138" s="91">
        <f>IF(F138="","",F138*IF(G138&lt;&gt;"",G138,N(IFERROR(INDEX(Eng_Cost,MATCH(C138,Eng_Label,0)),0))))</f>
        <v/>
      </c>
      <c r="I138" s="95" t="n"/>
      <c r="J138" s="95" t="n"/>
      <c r="K138" s="98">
        <f>IF(B138="","",DATE(YEAR(B138),MONTH(B138),1))</f>
        <v/>
      </c>
      <c r="L138" s="86">
        <f>IF(OR(B138="",C138=""),"","RCV-"&amp;TEXT(ROW()-5,"00000"))</f>
        <v/>
      </c>
    </row>
    <row r="139" ht="20" customHeight="1">
      <c r="B139" s="93" t="n"/>
      <c r="C139" s="95" t="n"/>
      <c r="D139" s="86">
        <f>IF(C139="","",IFERROR(INDEX(Eng_Item,MATCH(C139,Eng_Label,0)),"not in list"))</f>
        <v/>
      </c>
      <c r="E139" s="85">
        <f>IF(C139="","",IFERROR(INDEX(Eng_Supplier,MATCH(C139,Eng_Label,0)),""))</f>
        <v/>
      </c>
      <c r="F139" s="96" t="n"/>
      <c r="G139" s="99" t="n"/>
      <c r="H139" s="91">
        <f>IF(F139="","",F139*IF(G139&lt;&gt;"",G139,N(IFERROR(INDEX(Eng_Cost,MATCH(C139,Eng_Label,0)),0))))</f>
        <v/>
      </c>
      <c r="I139" s="95" t="n"/>
      <c r="J139" s="95" t="n"/>
      <c r="K139" s="98">
        <f>IF(B139="","",DATE(YEAR(B139),MONTH(B139),1))</f>
        <v/>
      </c>
      <c r="L139" s="86">
        <f>IF(OR(B139="",C139=""),"","RCV-"&amp;TEXT(ROW()-5,"00000"))</f>
        <v/>
      </c>
    </row>
    <row r="140" ht="20" customHeight="1">
      <c r="B140" s="93" t="n"/>
      <c r="C140" s="95" t="n"/>
      <c r="D140" s="86">
        <f>IF(C140="","",IFERROR(INDEX(Eng_Item,MATCH(C140,Eng_Label,0)),"not in list"))</f>
        <v/>
      </c>
      <c r="E140" s="85">
        <f>IF(C140="","",IFERROR(INDEX(Eng_Supplier,MATCH(C140,Eng_Label,0)),""))</f>
        <v/>
      </c>
      <c r="F140" s="96" t="n"/>
      <c r="G140" s="99" t="n"/>
      <c r="H140" s="91">
        <f>IF(F140="","",F140*IF(G140&lt;&gt;"",G140,N(IFERROR(INDEX(Eng_Cost,MATCH(C140,Eng_Label,0)),0))))</f>
        <v/>
      </c>
      <c r="I140" s="95" t="n"/>
      <c r="J140" s="95" t="n"/>
      <c r="K140" s="98">
        <f>IF(B140="","",DATE(YEAR(B140),MONTH(B140),1))</f>
        <v/>
      </c>
      <c r="L140" s="86">
        <f>IF(OR(B140="",C140=""),"","RCV-"&amp;TEXT(ROW()-5,"00000"))</f>
        <v/>
      </c>
    </row>
    <row r="141" ht="20" customHeight="1">
      <c r="B141" s="93" t="n"/>
      <c r="C141" s="95" t="n"/>
      <c r="D141" s="86">
        <f>IF(C141="","",IFERROR(INDEX(Eng_Item,MATCH(C141,Eng_Label,0)),"not in list"))</f>
        <v/>
      </c>
      <c r="E141" s="85">
        <f>IF(C141="","",IFERROR(INDEX(Eng_Supplier,MATCH(C141,Eng_Label,0)),""))</f>
        <v/>
      </c>
      <c r="F141" s="96" t="n"/>
      <c r="G141" s="99" t="n"/>
      <c r="H141" s="91">
        <f>IF(F141="","",F141*IF(G141&lt;&gt;"",G141,N(IFERROR(INDEX(Eng_Cost,MATCH(C141,Eng_Label,0)),0))))</f>
        <v/>
      </c>
      <c r="I141" s="95" t="n"/>
      <c r="J141" s="95" t="n"/>
      <c r="K141" s="98">
        <f>IF(B141="","",DATE(YEAR(B141),MONTH(B141),1))</f>
        <v/>
      </c>
      <c r="L141" s="86">
        <f>IF(OR(B141="",C141=""),"","RCV-"&amp;TEXT(ROW()-5,"00000"))</f>
        <v/>
      </c>
    </row>
    <row r="142" ht="20" customHeight="1">
      <c r="B142" s="93" t="n"/>
      <c r="C142" s="95" t="n"/>
      <c r="D142" s="86">
        <f>IF(C142="","",IFERROR(INDEX(Eng_Item,MATCH(C142,Eng_Label,0)),"not in list"))</f>
        <v/>
      </c>
      <c r="E142" s="85">
        <f>IF(C142="","",IFERROR(INDEX(Eng_Supplier,MATCH(C142,Eng_Label,0)),""))</f>
        <v/>
      </c>
      <c r="F142" s="96" t="n"/>
      <c r="G142" s="99" t="n"/>
      <c r="H142" s="91">
        <f>IF(F142="","",F142*IF(G142&lt;&gt;"",G142,N(IFERROR(INDEX(Eng_Cost,MATCH(C142,Eng_Label,0)),0))))</f>
        <v/>
      </c>
      <c r="I142" s="95" t="n"/>
      <c r="J142" s="95" t="n"/>
      <c r="K142" s="98">
        <f>IF(B142="","",DATE(YEAR(B142),MONTH(B142),1))</f>
        <v/>
      </c>
      <c r="L142" s="86">
        <f>IF(OR(B142="",C142=""),"","RCV-"&amp;TEXT(ROW()-5,"00000"))</f>
        <v/>
      </c>
    </row>
    <row r="143" ht="20" customHeight="1">
      <c r="B143" s="93" t="n"/>
      <c r="C143" s="95" t="n"/>
      <c r="D143" s="86">
        <f>IF(C143="","",IFERROR(INDEX(Eng_Item,MATCH(C143,Eng_Label,0)),"not in list"))</f>
        <v/>
      </c>
      <c r="E143" s="85">
        <f>IF(C143="","",IFERROR(INDEX(Eng_Supplier,MATCH(C143,Eng_Label,0)),""))</f>
        <v/>
      </c>
      <c r="F143" s="96" t="n"/>
      <c r="G143" s="99" t="n"/>
      <c r="H143" s="91">
        <f>IF(F143="","",F143*IF(G143&lt;&gt;"",G143,N(IFERROR(INDEX(Eng_Cost,MATCH(C143,Eng_Label,0)),0))))</f>
        <v/>
      </c>
      <c r="I143" s="95" t="n"/>
      <c r="J143" s="95" t="n"/>
      <c r="K143" s="98">
        <f>IF(B143="","",DATE(YEAR(B143),MONTH(B143),1))</f>
        <v/>
      </c>
      <c r="L143" s="86">
        <f>IF(OR(B143="",C143=""),"","RCV-"&amp;TEXT(ROW()-5,"00000"))</f>
        <v/>
      </c>
    </row>
    <row r="144" ht="20" customHeight="1">
      <c r="B144" s="93" t="n"/>
      <c r="C144" s="95" t="n"/>
      <c r="D144" s="86">
        <f>IF(C144="","",IFERROR(INDEX(Eng_Item,MATCH(C144,Eng_Label,0)),"not in list"))</f>
        <v/>
      </c>
      <c r="E144" s="85">
        <f>IF(C144="","",IFERROR(INDEX(Eng_Supplier,MATCH(C144,Eng_Label,0)),""))</f>
        <v/>
      </c>
      <c r="F144" s="96" t="n"/>
      <c r="G144" s="99" t="n"/>
      <c r="H144" s="91">
        <f>IF(F144="","",F144*IF(G144&lt;&gt;"",G144,N(IFERROR(INDEX(Eng_Cost,MATCH(C144,Eng_Label,0)),0))))</f>
        <v/>
      </c>
      <c r="I144" s="95" t="n"/>
      <c r="J144" s="95" t="n"/>
      <c r="K144" s="98">
        <f>IF(B144="","",DATE(YEAR(B144),MONTH(B144),1))</f>
        <v/>
      </c>
      <c r="L144" s="86">
        <f>IF(OR(B144="",C144=""),"","RCV-"&amp;TEXT(ROW()-5,"00000"))</f>
        <v/>
      </c>
    </row>
    <row r="145" ht="20" customHeight="1">
      <c r="B145" s="93" t="n"/>
      <c r="C145" s="95" t="n"/>
      <c r="D145" s="86">
        <f>IF(C145="","",IFERROR(INDEX(Eng_Item,MATCH(C145,Eng_Label,0)),"not in list"))</f>
        <v/>
      </c>
      <c r="E145" s="85">
        <f>IF(C145="","",IFERROR(INDEX(Eng_Supplier,MATCH(C145,Eng_Label,0)),""))</f>
        <v/>
      </c>
      <c r="F145" s="96" t="n"/>
      <c r="G145" s="99" t="n"/>
      <c r="H145" s="91">
        <f>IF(F145="","",F145*IF(G145&lt;&gt;"",G145,N(IFERROR(INDEX(Eng_Cost,MATCH(C145,Eng_Label,0)),0))))</f>
        <v/>
      </c>
      <c r="I145" s="95" t="n"/>
      <c r="J145" s="95" t="n"/>
      <c r="K145" s="98">
        <f>IF(B145="","",DATE(YEAR(B145),MONTH(B145),1))</f>
        <v/>
      </c>
      <c r="L145" s="86">
        <f>IF(OR(B145="",C145=""),"","RCV-"&amp;TEXT(ROW()-5,"00000"))</f>
        <v/>
      </c>
    </row>
    <row r="146" ht="20" customHeight="1">
      <c r="B146" s="93" t="n"/>
      <c r="C146" s="95" t="n"/>
      <c r="D146" s="86">
        <f>IF(C146="","",IFERROR(INDEX(Eng_Item,MATCH(C146,Eng_Label,0)),"not in list"))</f>
        <v/>
      </c>
      <c r="E146" s="85">
        <f>IF(C146="","",IFERROR(INDEX(Eng_Supplier,MATCH(C146,Eng_Label,0)),""))</f>
        <v/>
      </c>
      <c r="F146" s="96" t="n"/>
      <c r="G146" s="99" t="n"/>
      <c r="H146" s="91">
        <f>IF(F146="","",F146*IF(G146&lt;&gt;"",G146,N(IFERROR(INDEX(Eng_Cost,MATCH(C146,Eng_Label,0)),0))))</f>
        <v/>
      </c>
      <c r="I146" s="95" t="n"/>
      <c r="J146" s="95" t="n"/>
      <c r="K146" s="98">
        <f>IF(B146="","",DATE(YEAR(B146),MONTH(B146),1))</f>
        <v/>
      </c>
      <c r="L146" s="86">
        <f>IF(OR(B146="",C146=""),"","RCV-"&amp;TEXT(ROW()-5,"00000"))</f>
        <v/>
      </c>
    </row>
    <row r="147" ht="20" customHeight="1">
      <c r="B147" s="93" t="n"/>
      <c r="C147" s="95" t="n"/>
      <c r="D147" s="86">
        <f>IF(C147="","",IFERROR(INDEX(Eng_Item,MATCH(C147,Eng_Label,0)),"not in list"))</f>
        <v/>
      </c>
      <c r="E147" s="85">
        <f>IF(C147="","",IFERROR(INDEX(Eng_Supplier,MATCH(C147,Eng_Label,0)),""))</f>
        <v/>
      </c>
      <c r="F147" s="96" t="n"/>
      <c r="G147" s="99" t="n"/>
      <c r="H147" s="91">
        <f>IF(F147="","",F147*IF(G147&lt;&gt;"",G147,N(IFERROR(INDEX(Eng_Cost,MATCH(C147,Eng_Label,0)),0))))</f>
        <v/>
      </c>
      <c r="I147" s="95" t="n"/>
      <c r="J147" s="95" t="n"/>
      <c r="K147" s="98">
        <f>IF(B147="","",DATE(YEAR(B147),MONTH(B147),1))</f>
        <v/>
      </c>
      <c r="L147" s="86">
        <f>IF(OR(B147="",C147=""),"","RCV-"&amp;TEXT(ROW()-5,"00000"))</f>
        <v/>
      </c>
    </row>
    <row r="148" ht="20" customHeight="1">
      <c r="B148" s="93" t="n"/>
      <c r="C148" s="95" t="n"/>
      <c r="D148" s="86">
        <f>IF(C148="","",IFERROR(INDEX(Eng_Item,MATCH(C148,Eng_Label,0)),"not in list"))</f>
        <v/>
      </c>
      <c r="E148" s="85">
        <f>IF(C148="","",IFERROR(INDEX(Eng_Supplier,MATCH(C148,Eng_Label,0)),""))</f>
        <v/>
      </c>
      <c r="F148" s="96" t="n"/>
      <c r="G148" s="99" t="n"/>
      <c r="H148" s="91">
        <f>IF(F148="","",F148*IF(G148&lt;&gt;"",G148,N(IFERROR(INDEX(Eng_Cost,MATCH(C148,Eng_Label,0)),0))))</f>
        <v/>
      </c>
      <c r="I148" s="95" t="n"/>
      <c r="J148" s="95" t="n"/>
      <c r="K148" s="98">
        <f>IF(B148="","",DATE(YEAR(B148),MONTH(B148),1))</f>
        <v/>
      </c>
      <c r="L148" s="86">
        <f>IF(OR(B148="",C148=""),"","RCV-"&amp;TEXT(ROW()-5,"00000"))</f>
        <v/>
      </c>
    </row>
    <row r="149" ht="20" customHeight="1">
      <c r="B149" s="93" t="n"/>
      <c r="C149" s="95" t="n"/>
      <c r="D149" s="86">
        <f>IF(C149="","",IFERROR(INDEX(Eng_Item,MATCH(C149,Eng_Label,0)),"not in list"))</f>
        <v/>
      </c>
      <c r="E149" s="85">
        <f>IF(C149="","",IFERROR(INDEX(Eng_Supplier,MATCH(C149,Eng_Label,0)),""))</f>
        <v/>
      </c>
      <c r="F149" s="96" t="n"/>
      <c r="G149" s="99" t="n"/>
      <c r="H149" s="91">
        <f>IF(F149="","",F149*IF(G149&lt;&gt;"",G149,N(IFERROR(INDEX(Eng_Cost,MATCH(C149,Eng_Label,0)),0))))</f>
        <v/>
      </c>
      <c r="I149" s="95" t="n"/>
      <c r="J149" s="95" t="n"/>
      <c r="K149" s="98">
        <f>IF(B149="","",DATE(YEAR(B149),MONTH(B149),1))</f>
        <v/>
      </c>
      <c r="L149" s="86">
        <f>IF(OR(B149="",C149=""),"","RCV-"&amp;TEXT(ROW()-5,"00000"))</f>
        <v/>
      </c>
    </row>
    <row r="150" ht="20" customHeight="1">
      <c r="B150" s="93" t="n"/>
      <c r="C150" s="95" t="n"/>
      <c r="D150" s="86">
        <f>IF(C150="","",IFERROR(INDEX(Eng_Item,MATCH(C150,Eng_Label,0)),"not in list"))</f>
        <v/>
      </c>
      <c r="E150" s="85">
        <f>IF(C150="","",IFERROR(INDEX(Eng_Supplier,MATCH(C150,Eng_Label,0)),""))</f>
        <v/>
      </c>
      <c r="F150" s="96" t="n"/>
      <c r="G150" s="99" t="n"/>
      <c r="H150" s="91">
        <f>IF(F150="","",F150*IF(G150&lt;&gt;"",G150,N(IFERROR(INDEX(Eng_Cost,MATCH(C150,Eng_Label,0)),0))))</f>
        <v/>
      </c>
      <c r="I150" s="95" t="n"/>
      <c r="J150" s="95" t="n"/>
      <c r="K150" s="98">
        <f>IF(B150="","",DATE(YEAR(B150),MONTH(B150),1))</f>
        <v/>
      </c>
      <c r="L150" s="86">
        <f>IF(OR(B150="",C150=""),"","RCV-"&amp;TEXT(ROW()-5,"00000"))</f>
        <v/>
      </c>
    </row>
    <row r="151" ht="20" customHeight="1">
      <c r="B151" s="93" t="n"/>
      <c r="C151" s="95" t="n"/>
      <c r="D151" s="86">
        <f>IF(C151="","",IFERROR(INDEX(Eng_Item,MATCH(C151,Eng_Label,0)),"not in list"))</f>
        <v/>
      </c>
      <c r="E151" s="85">
        <f>IF(C151="","",IFERROR(INDEX(Eng_Supplier,MATCH(C151,Eng_Label,0)),""))</f>
        <v/>
      </c>
      <c r="F151" s="96" t="n"/>
      <c r="G151" s="99" t="n"/>
      <c r="H151" s="91">
        <f>IF(F151="","",F151*IF(G151&lt;&gt;"",G151,N(IFERROR(INDEX(Eng_Cost,MATCH(C151,Eng_Label,0)),0))))</f>
        <v/>
      </c>
      <c r="I151" s="95" t="n"/>
      <c r="J151" s="95" t="n"/>
      <c r="K151" s="98">
        <f>IF(B151="","",DATE(YEAR(B151),MONTH(B151),1))</f>
        <v/>
      </c>
      <c r="L151" s="86">
        <f>IF(OR(B151="",C151=""),"","RCV-"&amp;TEXT(ROW()-5,"00000"))</f>
        <v/>
      </c>
    </row>
    <row r="152" ht="20" customHeight="1">
      <c r="B152" s="93" t="n"/>
      <c r="C152" s="95" t="n"/>
      <c r="D152" s="86">
        <f>IF(C152="","",IFERROR(INDEX(Eng_Item,MATCH(C152,Eng_Label,0)),"not in list"))</f>
        <v/>
      </c>
      <c r="E152" s="85">
        <f>IF(C152="","",IFERROR(INDEX(Eng_Supplier,MATCH(C152,Eng_Label,0)),""))</f>
        <v/>
      </c>
      <c r="F152" s="96" t="n"/>
      <c r="G152" s="99" t="n"/>
      <c r="H152" s="91">
        <f>IF(F152="","",F152*IF(G152&lt;&gt;"",G152,N(IFERROR(INDEX(Eng_Cost,MATCH(C152,Eng_Label,0)),0))))</f>
        <v/>
      </c>
      <c r="I152" s="95" t="n"/>
      <c r="J152" s="95" t="n"/>
      <c r="K152" s="98">
        <f>IF(B152="","",DATE(YEAR(B152),MONTH(B152),1))</f>
        <v/>
      </c>
      <c r="L152" s="86">
        <f>IF(OR(B152="",C152=""),"","RCV-"&amp;TEXT(ROW()-5,"00000"))</f>
        <v/>
      </c>
    </row>
    <row r="153" ht="20" customHeight="1">
      <c r="B153" s="93" t="n"/>
      <c r="C153" s="95" t="n"/>
      <c r="D153" s="86">
        <f>IF(C153="","",IFERROR(INDEX(Eng_Item,MATCH(C153,Eng_Label,0)),"not in list"))</f>
        <v/>
      </c>
      <c r="E153" s="85">
        <f>IF(C153="","",IFERROR(INDEX(Eng_Supplier,MATCH(C153,Eng_Label,0)),""))</f>
        <v/>
      </c>
      <c r="F153" s="96" t="n"/>
      <c r="G153" s="99" t="n"/>
      <c r="H153" s="91">
        <f>IF(F153="","",F153*IF(G153&lt;&gt;"",G153,N(IFERROR(INDEX(Eng_Cost,MATCH(C153,Eng_Label,0)),0))))</f>
        <v/>
      </c>
      <c r="I153" s="95" t="n"/>
      <c r="J153" s="95" t="n"/>
      <c r="K153" s="98">
        <f>IF(B153="","",DATE(YEAR(B153),MONTH(B153),1))</f>
        <v/>
      </c>
      <c r="L153" s="86">
        <f>IF(OR(B153="",C153=""),"","RCV-"&amp;TEXT(ROW()-5,"00000"))</f>
        <v/>
      </c>
    </row>
    <row r="154" ht="20" customHeight="1">
      <c r="B154" s="93" t="n"/>
      <c r="C154" s="95" t="n"/>
      <c r="D154" s="86">
        <f>IF(C154="","",IFERROR(INDEX(Eng_Item,MATCH(C154,Eng_Label,0)),"not in list"))</f>
        <v/>
      </c>
      <c r="E154" s="85">
        <f>IF(C154="","",IFERROR(INDEX(Eng_Supplier,MATCH(C154,Eng_Label,0)),""))</f>
        <v/>
      </c>
      <c r="F154" s="96" t="n"/>
      <c r="G154" s="99" t="n"/>
      <c r="H154" s="91">
        <f>IF(F154="","",F154*IF(G154&lt;&gt;"",G154,N(IFERROR(INDEX(Eng_Cost,MATCH(C154,Eng_Label,0)),0))))</f>
        <v/>
      </c>
      <c r="I154" s="95" t="n"/>
      <c r="J154" s="95" t="n"/>
      <c r="K154" s="98">
        <f>IF(B154="","",DATE(YEAR(B154),MONTH(B154),1))</f>
        <v/>
      </c>
      <c r="L154" s="86">
        <f>IF(OR(B154="",C154=""),"","RCV-"&amp;TEXT(ROW()-5,"00000"))</f>
        <v/>
      </c>
    </row>
    <row r="155" ht="20" customHeight="1">
      <c r="B155" s="93" t="n"/>
      <c r="C155" s="95" t="n"/>
      <c r="D155" s="86">
        <f>IF(C155="","",IFERROR(INDEX(Eng_Item,MATCH(C155,Eng_Label,0)),"not in list"))</f>
        <v/>
      </c>
      <c r="E155" s="85">
        <f>IF(C155="","",IFERROR(INDEX(Eng_Supplier,MATCH(C155,Eng_Label,0)),""))</f>
        <v/>
      </c>
      <c r="F155" s="96" t="n"/>
      <c r="G155" s="99" t="n"/>
      <c r="H155" s="91">
        <f>IF(F155="","",F155*IF(G155&lt;&gt;"",G155,N(IFERROR(INDEX(Eng_Cost,MATCH(C155,Eng_Label,0)),0))))</f>
        <v/>
      </c>
      <c r="I155" s="95" t="n"/>
      <c r="J155" s="95" t="n"/>
      <c r="K155" s="98">
        <f>IF(B155="","",DATE(YEAR(B155),MONTH(B155),1))</f>
        <v/>
      </c>
      <c r="L155" s="86">
        <f>IF(OR(B155="",C155=""),"","RCV-"&amp;TEXT(ROW()-5,"00000"))</f>
        <v/>
      </c>
    </row>
    <row r="156" ht="20" customHeight="1">
      <c r="B156" s="93" t="n"/>
      <c r="C156" s="95" t="n"/>
      <c r="D156" s="86">
        <f>IF(C156="","",IFERROR(INDEX(Eng_Item,MATCH(C156,Eng_Label,0)),"not in list"))</f>
        <v/>
      </c>
      <c r="E156" s="85">
        <f>IF(C156="","",IFERROR(INDEX(Eng_Supplier,MATCH(C156,Eng_Label,0)),""))</f>
        <v/>
      </c>
      <c r="F156" s="96" t="n"/>
      <c r="G156" s="99" t="n"/>
      <c r="H156" s="91">
        <f>IF(F156="","",F156*IF(G156&lt;&gt;"",G156,N(IFERROR(INDEX(Eng_Cost,MATCH(C156,Eng_Label,0)),0))))</f>
        <v/>
      </c>
      <c r="I156" s="95" t="n"/>
      <c r="J156" s="95" t="n"/>
      <c r="K156" s="98">
        <f>IF(B156="","",DATE(YEAR(B156),MONTH(B156),1))</f>
        <v/>
      </c>
      <c r="L156" s="86">
        <f>IF(OR(B156="",C156=""),"","RCV-"&amp;TEXT(ROW()-5,"00000"))</f>
        <v/>
      </c>
    </row>
    <row r="157" ht="20" customHeight="1">
      <c r="B157" s="93" t="n"/>
      <c r="C157" s="95" t="n"/>
      <c r="D157" s="86">
        <f>IF(C157="","",IFERROR(INDEX(Eng_Item,MATCH(C157,Eng_Label,0)),"not in list"))</f>
        <v/>
      </c>
      <c r="E157" s="85">
        <f>IF(C157="","",IFERROR(INDEX(Eng_Supplier,MATCH(C157,Eng_Label,0)),""))</f>
        <v/>
      </c>
      <c r="F157" s="96" t="n"/>
      <c r="G157" s="99" t="n"/>
      <c r="H157" s="91">
        <f>IF(F157="","",F157*IF(G157&lt;&gt;"",G157,N(IFERROR(INDEX(Eng_Cost,MATCH(C157,Eng_Label,0)),0))))</f>
        <v/>
      </c>
      <c r="I157" s="95" t="n"/>
      <c r="J157" s="95" t="n"/>
      <c r="K157" s="98">
        <f>IF(B157="","",DATE(YEAR(B157),MONTH(B157),1))</f>
        <v/>
      </c>
      <c r="L157" s="86">
        <f>IF(OR(B157="",C157=""),"","RCV-"&amp;TEXT(ROW()-5,"00000"))</f>
        <v/>
      </c>
    </row>
    <row r="158" ht="20" customHeight="1">
      <c r="B158" s="93" t="n"/>
      <c r="C158" s="95" t="n"/>
      <c r="D158" s="86">
        <f>IF(C158="","",IFERROR(INDEX(Eng_Item,MATCH(C158,Eng_Label,0)),"not in list"))</f>
        <v/>
      </c>
      <c r="E158" s="85">
        <f>IF(C158="","",IFERROR(INDEX(Eng_Supplier,MATCH(C158,Eng_Label,0)),""))</f>
        <v/>
      </c>
      <c r="F158" s="96" t="n"/>
      <c r="G158" s="99" t="n"/>
      <c r="H158" s="91">
        <f>IF(F158="","",F158*IF(G158&lt;&gt;"",G158,N(IFERROR(INDEX(Eng_Cost,MATCH(C158,Eng_Label,0)),0))))</f>
        <v/>
      </c>
      <c r="I158" s="95" t="n"/>
      <c r="J158" s="95" t="n"/>
      <c r="K158" s="98">
        <f>IF(B158="","",DATE(YEAR(B158),MONTH(B158),1))</f>
        <v/>
      </c>
      <c r="L158" s="86">
        <f>IF(OR(B158="",C158=""),"","RCV-"&amp;TEXT(ROW()-5,"00000"))</f>
        <v/>
      </c>
    </row>
    <row r="159" ht="20" customHeight="1">
      <c r="B159" s="93" t="n"/>
      <c r="C159" s="95" t="n"/>
      <c r="D159" s="86">
        <f>IF(C159="","",IFERROR(INDEX(Eng_Item,MATCH(C159,Eng_Label,0)),"not in list"))</f>
        <v/>
      </c>
      <c r="E159" s="85">
        <f>IF(C159="","",IFERROR(INDEX(Eng_Supplier,MATCH(C159,Eng_Label,0)),""))</f>
        <v/>
      </c>
      <c r="F159" s="96" t="n"/>
      <c r="G159" s="99" t="n"/>
      <c r="H159" s="91">
        <f>IF(F159="","",F159*IF(G159&lt;&gt;"",G159,N(IFERROR(INDEX(Eng_Cost,MATCH(C159,Eng_Label,0)),0))))</f>
        <v/>
      </c>
      <c r="I159" s="95" t="n"/>
      <c r="J159" s="95" t="n"/>
      <c r="K159" s="98">
        <f>IF(B159="","",DATE(YEAR(B159),MONTH(B159),1))</f>
        <v/>
      </c>
      <c r="L159" s="86">
        <f>IF(OR(B159="",C159=""),"","RCV-"&amp;TEXT(ROW()-5,"00000"))</f>
        <v/>
      </c>
    </row>
    <row r="160" ht="20" customHeight="1">
      <c r="B160" s="93" t="n"/>
      <c r="C160" s="95" t="n"/>
      <c r="D160" s="86">
        <f>IF(C160="","",IFERROR(INDEX(Eng_Item,MATCH(C160,Eng_Label,0)),"not in list"))</f>
        <v/>
      </c>
      <c r="E160" s="85">
        <f>IF(C160="","",IFERROR(INDEX(Eng_Supplier,MATCH(C160,Eng_Label,0)),""))</f>
        <v/>
      </c>
      <c r="F160" s="96" t="n"/>
      <c r="G160" s="99" t="n"/>
      <c r="H160" s="91">
        <f>IF(F160="","",F160*IF(G160&lt;&gt;"",G160,N(IFERROR(INDEX(Eng_Cost,MATCH(C160,Eng_Label,0)),0))))</f>
        <v/>
      </c>
      <c r="I160" s="95" t="n"/>
      <c r="J160" s="95" t="n"/>
      <c r="K160" s="98">
        <f>IF(B160="","",DATE(YEAR(B160),MONTH(B160),1))</f>
        <v/>
      </c>
      <c r="L160" s="86">
        <f>IF(OR(B160="",C160=""),"","RCV-"&amp;TEXT(ROW()-5,"00000"))</f>
        <v/>
      </c>
    </row>
    <row r="161" ht="20" customHeight="1">
      <c r="B161" s="93" t="n"/>
      <c r="C161" s="95" t="n"/>
      <c r="D161" s="86">
        <f>IF(C161="","",IFERROR(INDEX(Eng_Item,MATCH(C161,Eng_Label,0)),"not in list"))</f>
        <v/>
      </c>
      <c r="E161" s="85">
        <f>IF(C161="","",IFERROR(INDEX(Eng_Supplier,MATCH(C161,Eng_Label,0)),""))</f>
        <v/>
      </c>
      <c r="F161" s="96" t="n"/>
      <c r="G161" s="99" t="n"/>
      <c r="H161" s="91">
        <f>IF(F161="","",F161*IF(G161&lt;&gt;"",G161,N(IFERROR(INDEX(Eng_Cost,MATCH(C161,Eng_Label,0)),0))))</f>
        <v/>
      </c>
      <c r="I161" s="95" t="n"/>
      <c r="J161" s="95" t="n"/>
      <c r="K161" s="98">
        <f>IF(B161="","",DATE(YEAR(B161),MONTH(B161),1))</f>
        <v/>
      </c>
      <c r="L161" s="86">
        <f>IF(OR(B161="",C161=""),"","RCV-"&amp;TEXT(ROW()-5,"00000"))</f>
        <v/>
      </c>
    </row>
    <row r="162" ht="20" customHeight="1">
      <c r="B162" s="93" t="n"/>
      <c r="C162" s="95" t="n"/>
      <c r="D162" s="86">
        <f>IF(C162="","",IFERROR(INDEX(Eng_Item,MATCH(C162,Eng_Label,0)),"not in list"))</f>
        <v/>
      </c>
      <c r="E162" s="85">
        <f>IF(C162="","",IFERROR(INDEX(Eng_Supplier,MATCH(C162,Eng_Label,0)),""))</f>
        <v/>
      </c>
      <c r="F162" s="96" t="n"/>
      <c r="G162" s="99" t="n"/>
      <c r="H162" s="91">
        <f>IF(F162="","",F162*IF(G162&lt;&gt;"",G162,N(IFERROR(INDEX(Eng_Cost,MATCH(C162,Eng_Label,0)),0))))</f>
        <v/>
      </c>
      <c r="I162" s="95" t="n"/>
      <c r="J162" s="95" t="n"/>
      <c r="K162" s="98">
        <f>IF(B162="","",DATE(YEAR(B162),MONTH(B162),1))</f>
        <v/>
      </c>
      <c r="L162" s="86">
        <f>IF(OR(B162="",C162=""),"","RCV-"&amp;TEXT(ROW()-5,"00000"))</f>
        <v/>
      </c>
    </row>
    <row r="163" ht="20" customHeight="1">
      <c r="B163" s="93" t="n"/>
      <c r="C163" s="95" t="n"/>
      <c r="D163" s="86">
        <f>IF(C163="","",IFERROR(INDEX(Eng_Item,MATCH(C163,Eng_Label,0)),"not in list"))</f>
        <v/>
      </c>
      <c r="E163" s="85">
        <f>IF(C163="","",IFERROR(INDEX(Eng_Supplier,MATCH(C163,Eng_Label,0)),""))</f>
        <v/>
      </c>
      <c r="F163" s="96" t="n"/>
      <c r="G163" s="99" t="n"/>
      <c r="H163" s="91">
        <f>IF(F163="","",F163*IF(G163&lt;&gt;"",G163,N(IFERROR(INDEX(Eng_Cost,MATCH(C163,Eng_Label,0)),0))))</f>
        <v/>
      </c>
      <c r="I163" s="95" t="n"/>
      <c r="J163" s="95" t="n"/>
      <c r="K163" s="98">
        <f>IF(B163="","",DATE(YEAR(B163),MONTH(B163),1))</f>
        <v/>
      </c>
      <c r="L163" s="86">
        <f>IF(OR(B163="",C163=""),"","RCV-"&amp;TEXT(ROW()-5,"00000"))</f>
        <v/>
      </c>
    </row>
    <row r="164" ht="20" customHeight="1">
      <c r="B164" s="93" t="n"/>
      <c r="C164" s="95" t="n"/>
      <c r="D164" s="86">
        <f>IF(C164="","",IFERROR(INDEX(Eng_Item,MATCH(C164,Eng_Label,0)),"not in list"))</f>
        <v/>
      </c>
      <c r="E164" s="85">
        <f>IF(C164="","",IFERROR(INDEX(Eng_Supplier,MATCH(C164,Eng_Label,0)),""))</f>
        <v/>
      </c>
      <c r="F164" s="96" t="n"/>
      <c r="G164" s="99" t="n"/>
      <c r="H164" s="91">
        <f>IF(F164="","",F164*IF(G164&lt;&gt;"",G164,N(IFERROR(INDEX(Eng_Cost,MATCH(C164,Eng_Label,0)),0))))</f>
        <v/>
      </c>
      <c r="I164" s="95" t="n"/>
      <c r="J164" s="95" t="n"/>
      <c r="K164" s="98">
        <f>IF(B164="","",DATE(YEAR(B164),MONTH(B164),1))</f>
        <v/>
      </c>
      <c r="L164" s="86">
        <f>IF(OR(B164="",C164=""),"","RCV-"&amp;TEXT(ROW()-5,"00000"))</f>
        <v/>
      </c>
    </row>
    <row r="165" ht="20" customHeight="1">
      <c r="B165" s="93" t="n"/>
      <c r="C165" s="95" t="n"/>
      <c r="D165" s="86">
        <f>IF(C165="","",IFERROR(INDEX(Eng_Item,MATCH(C165,Eng_Label,0)),"not in list"))</f>
        <v/>
      </c>
      <c r="E165" s="85">
        <f>IF(C165="","",IFERROR(INDEX(Eng_Supplier,MATCH(C165,Eng_Label,0)),""))</f>
        <v/>
      </c>
      <c r="F165" s="96" t="n"/>
      <c r="G165" s="99" t="n"/>
      <c r="H165" s="91">
        <f>IF(F165="","",F165*IF(G165&lt;&gt;"",G165,N(IFERROR(INDEX(Eng_Cost,MATCH(C165,Eng_Label,0)),0))))</f>
        <v/>
      </c>
      <c r="I165" s="95" t="n"/>
      <c r="J165" s="95" t="n"/>
      <c r="K165" s="98">
        <f>IF(B165="","",DATE(YEAR(B165),MONTH(B165),1))</f>
        <v/>
      </c>
      <c r="L165" s="86">
        <f>IF(OR(B165="",C165=""),"","RCV-"&amp;TEXT(ROW()-5,"00000"))</f>
        <v/>
      </c>
    </row>
    <row r="166" ht="20" customHeight="1">
      <c r="B166" s="93" t="n"/>
      <c r="C166" s="95" t="n"/>
      <c r="D166" s="86">
        <f>IF(C166="","",IFERROR(INDEX(Eng_Item,MATCH(C166,Eng_Label,0)),"not in list"))</f>
        <v/>
      </c>
      <c r="E166" s="85">
        <f>IF(C166="","",IFERROR(INDEX(Eng_Supplier,MATCH(C166,Eng_Label,0)),""))</f>
        <v/>
      </c>
      <c r="F166" s="96" t="n"/>
      <c r="G166" s="99" t="n"/>
      <c r="H166" s="91">
        <f>IF(F166="","",F166*IF(G166&lt;&gt;"",G166,N(IFERROR(INDEX(Eng_Cost,MATCH(C166,Eng_Label,0)),0))))</f>
        <v/>
      </c>
      <c r="I166" s="95" t="n"/>
      <c r="J166" s="95" t="n"/>
      <c r="K166" s="98">
        <f>IF(B166="","",DATE(YEAR(B166),MONTH(B166),1))</f>
        <v/>
      </c>
      <c r="L166" s="86">
        <f>IF(OR(B166="",C166=""),"","RCV-"&amp;TEXT(ROW()-5,"00000"))</f>
        <v/>
      </c>
    </row>
    <row r="167" ht="20" customHeight="1">
      <c r="B167" s="93" t="n"/>
      <c r="C167" s="95" t="n"/>
      <c r="D167" s="86">
        <f>IF(C167="","",IFERROR(INDEX(Eng_Item,MATCH(C167,Eng_Label,0)),"not in list"))</f>
        <v/>
      </c>
      <c r="E167" s="85">
        <f>IF(C167="","",IFERROR(INDEX(Eng_Supplier,MATCH(C167,Eng_Label,0)),""))</f>
        <v/>
      </c>
      <c r="F167" s="96" t="n"/>
      <c r="G167" s="99" t="n"/>
      <c r="H167" s="91">
        <f>IF(F167="","",F167*IF(G167&lt;&gt;"",G167,N(IFERROR(INDEX(Eng_Cost,MATCH(C167,Eng_Label,0)),0))))</f>
        <v/>
      </c>
      <c r="I167" s="95" t="n"/>
      <c r="J167" s="95" t="n"/>
      <c r="K167" s="98">
        <f>IF(B167="","",DATE(YEAR(B167),MONTH(B167),1))</f>
        <v/>
      </c>
      <c r="L167" s="86">
        <f>IF(OR(B167="",C167=""),"","RCV-"&amp;TEXT(ROW()-5,"00000"))</f>
        <v/>
      </c>
    </row>
    <row r="168" ht="20" customHeight="1">
      <c r="B168" s="93" t="n"/>
      <c r="C168" s="95" t="n"/>
      <c r="D168" s="86">
        <f>IF(C168="","",IFERROR(INDEX(Eng_Item,MATCH(C168,Eng_Label,0)),"not in list"))</f>
        <v/>
      </c>
      <c r="E168" s="85">
        <f>IF(C168="","",IFERROR(INDEX(Eng_Supplier,MATCH(C168,Eng_Label,0)),""))</f>
        <v/>
      </c>
      <c r="F168" s="96" t="n"/>
      <c r="G168" s="99" t="n"/>
      <c r="H168" s="91">
        <f>IF(F168="","",F168*IF(G168&lt;&gt;"",G168,N(IFERROR(INDEX(Eng_Cost,MATCH(C168,Eng_Label,0)),0))))</f>
        <v/>
      </c>
      <c r="I168" s="95" t="n"/>
      <c r="J168" s="95" t="n"/>
      <c r="K168" s="98">
        <f>IF(B168="","",DATE(YEAR(B168),MONTH(B168),1))</f>
        <v/>
      </c>
      <c r="L168" s="86">
        <f>IF(OR(B168="",C168=""),"","RCV-"&amp;TEXT(ROW()-5,"00000"))</f>
        <v/>
      </c>
    </row>
    <row r="169" ht="20" customHeight="1">
      <c r="B169" s="93" t="n"/>
      <c r="C169" s="95" t="n"/>
      <c r="D169" s="86">
        <f>IF(C169="","",IFERROR(INDEX(Eng_Item,MATCH(C169,Eng_Label,0)),"not in list"))</f>
        <v/>
      </c>
      <c r="E169" s="85">
        <f>IF(C169="","",IFERROR(INDEX(Eng_Supplier,MATCH(C169,Eng_Label,0)),""))</f>
        <v/>
      </c>
      <c r="F169" s="96" t="n"/>
      <c r="G169" s="99" t="n"/>
      <c r="H169" s="91">
        <f>IF(F169="","",F169*IF(G169&lt;&gt;"",G169,N(IFERROR(INDEX(Eng_Cost,MATCH(C169,Eng_Label,0)),0))))</f>
        <v/>
      </c>
      <c r="I169" s="95" t="n"/>
      <c r="J169" s="95" t="n"/>
      <c r="K169" s="98">
        <f>IF(B169="","",DATE(YEAR(B169),MONTH(B169),1))</f>
        <v/>
      </c>
      <c r="L169" s="86">
        <f>IF(OR(B169="",C169=""),"","RCV-"&amp;TEXT(ROW()-5,"00000"))</f>
        <v/>
      </c>
    </row>
    <row r="170" ht="20" customHeight="1">
      <c r="B170" s="93" t="n"/>
      <c r="C170" s="95" t="n"/>
      <c r="D170" s="86">
        <f>IF(C170="","",IFERROR(INDEX(Eng_Item,MATCH(C170,Eng_Label,0)),"not in list"))</f>
        <v/>
      </c>
      <c r="E170" s="85">
        <f>IF(C170="","",IFERROR(INDEX(Eng_Supplier,MATCH(C170,Eng_Label,0)),""))</f>
        <v/>
      </c>
      <c r="F170" s="96" t="n"/>
      <c r="G170" s="99" t="n"/>
      <c r="H170" s="91">
        <f>IF(F170="","",F170*IF(G170&lt;&gt;"",G170,N(IFERROR(INDEX(Eng_Cost,MATCH(C170,Eng_Label,0)),0))))</f>
        <v/>
      </c>
      <c r="I170" s="95" t="n"/>
      <c r="J170" s="95" t="n"/>
      <c r="K170" s="98">
        <f>IF(B170="","",DATE(YEAR(B170),MONTH(B170),1))</f>
        <v/>
      </c>
      <c r="L170" s="86">
        <f>IF(OR(B170="",C170=""),"","RCV-"&amp;TEXT(ROW()-5,"00000"))</f>
        <v/>
      </c>
    </row>
    <row r="171" ht="20" customHeight="1">
      <c r="B171" s="93" t="n"/>
      <c r="C171" s="95" t="n"/>
      <c r="D171" s="86">
        <f>IF(C171="","",IFERROR(INDEX(Eng_Item,MATCH(C171,Eng_Label,0)),"not in list"))</f>
        <v/>
      </c>
      <c r="E171" s="85">
        <f>IF(C171="","",IFERROR(INDEX(Eng_Supplier,MATCH(C171,Eng_Label,0)),""))</f>
        <v/>
      </c>
      <c r="F171" s="96" t="n"/>
      <c r="G171" s="99" t="n"/>
      <c r="H171" s="91">
        <f>IF(F171="","",F171*IF(G171&lt;&gt;"",G171,N(IFERROR(INDEX(Eng_Cost,MATCH(C171,Eng_Label,0)),0))))</f>
        <v/>
      </c>
      <c r="I171" s="95" t="n"/>
      <c r="J171" s="95" t="n"/>
      <c r="K171" s="98">
        <f>IF(B171="","",DATE(YEAR(B171),MONTH(B171),1))</f>
        <v/>
      </c>
      <c r="L171" s="86">
        <f>IF(OR(B171="",C171=""),"","RCV-"&amp;TEXT(ROW()-5,"00000"))</f>
        <v/>
      </c>
    </row>
    <row r="172" ht="20" customHeight="1">
      <c r="B172" s="93" t="n"/>
      <c r="C172" s="95" t="n"/>
      <c r="D172" s="86">
        <f>IF(C172="","",IFERROR(INDEX(Eng_Item,MATCH(C172,Eng_Label,0)),"not in list"))</f>
        <v/>
      </c>
      <c r="E172" s="85">
        <f>IF(C172="","",IFERROR(INDEX(Eng_Supplier,MATCH(C172,Eng_Label,0)),""))</f>
        <v/>
      </c>
      <c r="F172" s="96" t="n"/>
      <c r="G172" s="99" t="n"/>
      <c r="H172" s="91">
        <f>IF(F172="","",F172*IF(G172&lt;&gt;"",G172,N(IFERROR(INDEX(Eng_Cost,MATCH(C172,Eng_Label,0)),0))))</f>
        <v/>
      </c>
      <c r="I172" s="95" t="n"/>
      <c r="J172" s="95" t="n"/>
      <c r="K172" s="98">
        <f>IF(B172="","",DATE(YEAR(B172),MONTH(B172),1))</f>
        <v/>
      </c>
      <c r="L172" s="86">
        <f>IF(OR(B172="",C172=""),"","RCV-"&amp;TEXT(ROW()-5,"00000"))</f>
        <v/>
      </c>
    </row>
    <row r="173" ht="20" customHeight="1">
      <c r="B173" s="93" t="n"/>
      <c r="C173" s="95" t="n"/>
      <c r="D173" s="86">
        <f>IF(C173="","",IFERROR(INDEX(Eng_Item,MATCH(C173,Eng_Label,0)),"not in list"))</f>
        <v/>
      </c>
      <c r="E173" s="85">
        <f>IF(C173="","",IFERROR(INDEX(Eng_Supplier,MATCH(C173,Eng_Label,0)),""))</f>
        <v/>
      </c>
      <c r="F173" s="96" t="n"/>
      <c r="G173" s="99" t="n"/>
      <c r="H173" s="91">
        <f>IF(F173="","",F173*IF(G173&lt;&gt;"",G173,N(IFERROR(INDEX(Eng_Cost,MATCH(C173,Eng_Label,0)),0))))</f>
        <v/>
      </c>
      <c r="I173" s="95" t="n"/>
      <c r="J173" s="95" t="n"/>
      <c r="K173" s="98">
        <f>IF(B173="","",DATE(YEAR(B173),MONTH(B173),1))</f>
        <v/>
      </c>
      <c r="L173" s="86">
        <f>IF(OR(B173="",C173=""),"","RCV-"&amp;TEXT(ROW()-5,"00000"))</f>
        <v/>
      </c>
    </row>
    <row r="174" ht="20" customHeight="1">
      <c r="B174" s="93" t="n"/>
      <c r="C174" s="95" t="n"/>
      <c r="D174" s="86">
        <f>IF(C174="","",IFERROR(INDEX(Eng_Item,MATCH(C174,Eng_Label,0)),"not in list"))</f>
        <v/>
      </c>
      <c r="E174" s="85">
        <f>IF(C174="","",IFERROR(INDEX(Eng_Supplier,MATCH(C174,Eng_Label,0)),""))</f>
        <v/>
      </c>
      <c r="F174" s="96" t="n"/>
      <c r="G174" s="99" t="n"/>
      <c r="H174" s="91">
        <f>IF(F174="","",F174*IF(G174&lt;&gt;"",G174,N(IFERROR(INDEX(Eng_Cost,MATCH(C174,Eng_Label,0)),0))))</f>
        <v/>
      </c>
      <c r="I174" s="95" t="n"/>
      <c r="J174" s="95" t="n"/>
      <c r="K174" s="98">
        <f>IF(B174="","",DATE(YEAR(B174),MONTH(B174),1))</f>
        <v/>
      </c>
      <c r="L174" s="86">
        <f>IF(OR(B174="",C174=""),"","RCV-"&amp;TEXT(ROW()-5,"00000"))</f>
        <v/>
      </c>
    </row>
    <row r="175" ht="20" customHeight="1">
      <c r="B175" s="93" t="n"/>
      <c r="C175" s="95" t="n"/>
      <c r="D175" s="86">
        <f>IF(C175="","",IFERROR(INDEX(Eng_Item,MATCH(C175,Eng_Label,0)),"not in list"))</f>
        <v/>
      </c>
      <c r="E175" s="85">
        <f>IF(C175="","",IFERROR(INDEX(Eng_Supplier,MATCH(C175,Eng_Label,0)),""))</f>
        <v/>
      </c>
      <c r="F175" s="96" t="n"/>
      <c r="G175" s="99" t="n"/>
      <c r="H175" s="91">
        <f>IF(F175="","",F175*IF(G175&lt;&gt;"",G175,N(IFERROR(INDEX(Eng_Cost,MATCH(C175,Eng_Label,0)),0))))</f>
        <v/>
      </c>
      <c r="I175" s="95" t="n"/>
      <c r="J175" s="95" t="n"/>
      <c r="K175" s="98">
        <f>IF(B175="","",DATE(YEAR(B175),MONTH(B175),1))</f>
        <v/>
      </c>
      <c r="L175" s="86">
        <f>IF(OR(B175="",C175=""),"","RCV-"&amp;TEXT(ROW()-5,"00000"))</f>
        <v/>
      </c>
    </row>
    <row r="176" ht="20" customHeight="1">
      <c r="B176" s="93" t="n"/>
      <c r="C176" s="95" t="n"/>
      <c r="D176" s="86">
        <f>IF(C176="","",IFERROR(INDEX(Eng_Item,MATCH(C176,Eng_Label,0)),"not in list"))</f>
        <v/>
      </c>
      <c r="E176" s="85">
        <f>IF(C176="","",IFERROR(INDEX(Eng_Supplier,MATCH(C176,Eng_Label,0)),""))</f>
        <v/>
      </c>
      <c r="F176" s="96" t="n"/>
      <c r="G176" s="99" t="n"/>
      <c r="H176" s="91">
        <f>IF(F176="","",F176*IF(G176&lt;&gt;"",G176,N(IFERROR(INDEX(Eng_Cost,MATCH(C176,Eng_Label,0)),0))))</f>
        <v/>
      </c>
      <c r="I176" s="95" t="n"/>
      <c r="J176" s="95" t="n"/>
      <c r="K176" s="98">
        <f>IF(B176="","",DATE(YEAR(B176),MONTH(B176),1))</f>
        <v/>
      </c>
      <c r="L176" s="86">
        <f>IF(OR(B176="",C176=""),"","RCV-"&amp;TEXT(ROW()-5,"00000"))</f>
        <v/>
      </c>
    </row>
    <row r="177" ht="20" customHeight="1">
      <c r="B177" s="93" t="n"/>
      <c r="C177" s="95" t="n"/>
      <c r="D177" s="86">
        <f>IF(C177="","",IFERROR(INDEX(Eng_Item,MATCH(C177,Eng_Label,0)),"not in list"))</f>
        <v/>
      </c>
      <c r="E177" s="85">
        <f>IF(C177="","",IFERROR(INDEX(Eng_Supplier,MATCH(C177,Eng_Label,0)),""))</f>
        <v/>
      </c>
      <c r="F177" s="96" t="n"/>
      <c r="G177" s="99" t="n"/>
      <c r="H177" s="91">
        <f>IF(F177="","",F177*IF(G177&lt;&gt;"",G177,N(IFERROR(INDEX(Eng_Cost,MATCH(C177,Eng_Label,0)),0))))</f>
        <v/>
      </c>
      <c r="I177" s="95" t="n"/>
      <c r="J177" s="95" t="n"/>
      <c r="K177" s="98">
        <f>IF(B177="","",DATE(YEAR(B177),MONTH(B177),1))</f>
        <v/>
      </c>
      <c r="L177" s="86">
        <f>IF(OR(B177="",C177=""),"","RCV-"&amp;TEXT(ROW()-5,"00000"))</f>
        <v/>
      </c>
    </row>
    <row r="178" ht="20" customHeight="1">
      <c r="B178" s="93" t="n"/>
      <c r="C178" s="95" t="n"/>
      <c r="D178" s="86">
        <f>IF(C178="","",IFERROR(INDEX(Eng_Item,MATCH(C178,Eng_Label,0)),"not in list"))</f>
        <v/>
      </c>
      <c r="E178" s="85">
        <f>IF(C178="","",IFERROR(INDEX(Eng_Supplier,MATCH(C178,Eng_Label,0)),""))</f>
        <v/>
      </c>
      <c r="F178" s="96" t="n"/>
      <c r="G178" s="99" t="n"/>
      <c r="H178" s="91">
        <f>IF(F178="","",F178*IF(G178&lt;&gt;"",G178,N(IFERROR(INDEX(Eng_Cost,MATCH(C178,Eng_Label,0)),0))))</f>
        <v/>
      </c>
      <c r="I178" s="95" t="n"/>
      <c r="J178" s="95" t="n"/>
      <c r="K178" s="98">
        <f>IF(B178="","",DATE(YEAR(B178),MONTH(B178),1))</f>
        <v/>
      </c>
      <c r="L178" s="86">
        <f>IF(OR(B178="",C178=""),"","RCV-"&amp;TEXT(ROW()-5,"00000"))</f>
        <v/>
      </c>
    </row>
    <row r="179" ht="20" customHeight="1">
      <c r="B179" s="93" t="n"/>
      <c r="C179" s="95" t="n"/>
      <c r="D179" s="86">
        <f>IF(C179="","",IFERROR(INDEX(Eng_Item,MATCH(C179,Eng_Label,0)),"not in list"))</f>
        <v/>
      </c>
      <c r="E179" s="85">
        <f>IF(C179="","",IFERROR(INDEX(Eng_Supplier,MATCH(C179,Eng_Label,0)),""))</f>
        <v/>
      </c>
      <c r="F179" s="96" t="n"/>
      <c r="G179" s="99" t="n"/>
      <c r="H179" s="91">
        <f>IF(F179="","",F179*IF(G179&lt;&gt;"",G179,N(IFERROR(INDEX(Eng_Cost,MATCH(C179,Eng_Label,0)),0))))</f>
        <v/>
      </c>
      <c r="I179" s="95" t="n"/>
      <c r="J179" s="95" t="n"/>
      <c r="K179" s="98">
        <f>IF(B179="","",DATE(YEAR(B179),MONTH(B179),1))</f>
        <v/>
      </c>
      <c r="L179" s="86">
        <f>IF(OR(B179="",C179=""),"","RCV-"&amp;TEXT(ROW()-5,"00000"))</f>
        <v/>
      </c>
    </row>
    <row r="180" ht="20" customHeight="1">
      <c r="B180" s="93" t="n"/>
      <c r="C180" s="95" t="n"/>
      <c r="D180" s="86">
        <f>IF(C180="","",IFERROR(INDEX(Eng_Item,MATCH(C180,Eng_Label,0)),"not in list"))</f>
        <v/>
      </c>
      <c r="E180" s="85">
        <f>IF(C180="","",IFERROR(INDEX(Eng_Supplier,MATCH(C180,Eng_Label,0)),""))</f>
        <v/>
      </c>
      <c r="F180" s="96" t="n"/>
      <c r="G180" s="99" t="n"/>
      <c r="H180" s="91">
        <f>IF(F180="","",F180*IF(G180&lt;&gt;"",G180,N(IFERROR(INDEX(Eng_Cost,MATCH(C180,Eng_Label,0)),0))))</f>
        <v/>
      </c>
      <c r="I180" s="95" t="n"/>
      <c r="J180" s="95" t="n"/>
      <c r="K180" s="98">
        <f>IF(B180="","",DATE(YEAR(B180),MONTH(B180),1))</f>
        <v/>
      </c>
      <c r="L180" s="86">
        <f>IF(OR(B180="",C180=""),"","RCV-"&amp;TEXT(ROW()-5,"00000"))</f>
        <v/>
      </c>
    </row>
    <row r="181" ht="20" customHeight="1">
      <c r="B181" s="93" t="n"/>
      <c r="C181" s="95" t="n"/>
      <c r="D181" s="86">
        <f>IF(C181="","",IFERROR(INDEX(Eng_Item,MATCH(C181,Eng_Label,0)),"not in list"))</f>
        <v/>
      </c>
      <c r="E181" s="85">
        <f>IF(C181="","",IFERROR(INDEX(Eng_Supplier,MATCH(C181,Eng_Label,0)),""))</f>
        <v/>
      </c>
      <c r="F181" s="96" t="n"/>
      <c r="G181" s="99" t="n"/>
      <c r="H181" s="91">
        <f>IF(F181="","",F181*IF(G181&lt;&gt;"",G181,N(IFERROR(INDEX(Eng_Cost,MATCH(C181,Eng_Label,0)),0))))</f>
        <v/>
      </c>
      <c r="I181" s="95" t="n"/>
      <c r="J181" s="95" t="n"/>
      <c r="K181" s="98">
        <f>IF(B181="","",DATE(YEAR(B181),MONTH(B181),1))</f>
        <v/>
      </c>
      <c r="L181" s="86">
        <f>IF(OR(B181="",C181=""),"","RCV-"&amp;TEXT(ROW()-5,"00000"))</f>
        <v/>
      </c>
    </row>
    <row r="182" ht="20" customHeight="1">
      <c r="B182" s="93" t="n"/>
      <c r="C182" s="95" t="n"/>
      <c r="D182" s="86">
        <f>IF(C182="","",IFERROR(INDEX(Eng_Item,MATCH(C182,Eng_Label,0)),"not in list"))</f>
        <v/>
      </c>
      <c r="E182" s="85">
        <f>IF(C182="","",IFERROR(INDEX(Eng_Supplier,MATCH(C182,Eng_Label,0)),""))</f>
        <v/>
      </c>
      <c r="F182" s="96" t="n"/>
      <c r="G182" s="99" t="n"/>
      <c r="H182" s="91">
        <f>IF(F182="","",F182*IF(G182&lt;&gt;"",G182,N(IFERROR(INDEX(Eng_Cost,MATCH(C182,Eng_Label,0)),0))))</f>
        <v/>
      </c>
      <c r="I182" s="95" t="n"/>
      <c r="J182" s="95" t="n"/>
      <c r="K182" s="98">
        <f>IF(B182="","",DATE(YEAR(B182),MONTH(B182),1))</f>
        <v/>
      </c>
      <c r="L182" s="86">
        <f>IF(OR(B182="",C182=""),"","RCV-"&amp;TEXT(ROW()-5,"00000"))</f>
        <v/>
      </c>
    </row>
    <row r="183" ht="20" customHeight="1">
      <c r="B183" s="93" t="n"/>
      <c r="C183" s="95" t="n"/>
      <c r="D183" s="86">
        <f>IF(C183="","",IFERROR(INDEX(Eng_Item,MATCH(C183,Eng_Label,0)),"not in list"))</f>
        <v/>
      </c>
      <c r="E183" s="85">
        <f>IF(C183="","",IFERROR(INDEX(Eng_Supplier,MATCH(C183,Eng_Label,0)),""))</f>
        <v/>
      </c>
      <c r="F183" s="96" t="n"/>
      <c r="G183" s="99" t="n"/>
      <c r="H183" s="91">
        <f>IF(F183="","",F183*IF(G183&lt;&gt;"",G183,N(IFERROR(INDEX(Eng_Cost,MATCH(C183,Eng_Label,0)),0))))</f>
        <v/>
      </c>
      <c r="I183" s="95" t="n"/>
      <c r="J183" s="95" t="n"/>
      <c r="K183" s="98">
        <f>IF(B183="","",DATE(YEAR(B183),MONTH(B183),1))</f>
        <v/>
      </c>
      <c r="L183" s="86">
        <f>IF(OR(B183="",C183=""),"","RCV-"&amp;TEXT(ROW()-5,"00000"))</f>
        <v/>
      </c>
    </row>
    <row r="184" ht="20" customHeight="1">
      <c r="B184" s="93" t="n"/>
      <c r="C184" s="95" t="n"/>
      <c r="D184" s="86">
        <f>IF(C184="","",IFERROR(INDEX(Eng_Item,MATCH(C184,Eng_Label,0)),"not in list"))</f>
        <v/>
      </c>
      <c r="E184" s="85">
        <f>IF(C184="","",IFERROR(INDEX(Eng_Supplier,MATCH(C184,Eng_Label,0)),""))</f>
        <v/>
      </c>
      <c r="F184" s="96" t="n"/>
      <c r="G184" s="99" t="n"/>
      <c r="H184" s="91">
        <f>IF(F184="","",F184*IF(G184&lt;&gt;"",G184,N(IFERROR(INDEX(Eng_Cost,MATCH(C184,Eng_Label,0)),0))))</f>
        <v/>
      </c>
      <c r="I184" s="95" t="n"/>
      <c r="J184" s="95" t="n"/>
      <c r="K184" s="98">
        <f>IF(B184="","",DATE(YEAR(B184),MONTH(B184),1))</f>
        <v/>
      </c>
      <c r="L184" s="86">
        <f>IF(OR(B184="",C184=""),"","RCV-"&amp;TEXT(ROW()-5,"00000"))</f>
        <v/>
      </c>
    </row>
    <row r="185" ht="20" customHeight="1">
      <c r="B185" s="93" t="n"/>
      <c r="C185" s="95" t="n"/>
      <c r="D185" s="86">
        <f>IF(C185="","",IFERROR(INDEX(Eng_Item,MATCH(C185,Eng_Label,0)),"not in list"))</f>
        <v/>
      </c>
      <c r="E185" s="85">
        <f>IF(C185="","",IFERROR(INDEX(Eng_Supplier,MATCH(C185,Eng_Label,0)),""))</f>
        <v/>
      </c>
      <c r="F185" s="96" t="n"/>
      <c r="G185" s="99" t="n"/>
      <c r="H185" s="91">
        <f>IF(F185="","",F185*IF(G185&lt;&gt;"",G185,N(IFERROR(INDEX(Eng_Cost,MATCH(C185,Eng_Label,0)),0))))</f>
        <v/>
      </c>
      <c r="I185" s="95" t="n"/>
      <c r="J185" s="95" t="n"/>
      <c r="K185" s="98">
        <f>IF(B185="","",DATE(YEAR(B185),MONTH(B185),1))</f>
        <v/>
      </c>
      <c r="L185" s="86">
        <f>IF(OR(B185="",C185=""),"","RCV-"&amp;TEXT(ROW()-5,"00000"))</f>
        <v/>
      </c>
    </row>
    <row r="186" ht="20" customHeight="1">
      <c r="B186" s="93" t="n"/>
      <c r="C186" s="95" t="n"/>
      <c r="D186" s="86">
        <f>IF(C186="","",IFERROR(INDEX(Eng_Item,MATCH(C186,Eng_Label,0)),"not in list"))</f>
        <v/>
      </c>
      <c r="E186" s="85">
        <f>IF(C186="","",IFERROR(INDEX(Eng_Supplier,MATCH(C186,Eng_Label,0)),""))</f>
        <v/>
      </c>
      <c r="F186" s="96" t="n"/>
      <c r="G186" s="99" t="n"/>
      <c r="H186" s="91">
        <f>IF(F186="","",F186*IF(G186&lt;&gt;"",G186,N(IFERROR(INDEX(Eng_Cost,MATCH(C186,Eng_Label,0)),0))))</f>
        <v/>
      </c>
      <c r="I186" s="95" t="n"/>
      <c r="J186" s="95" t="n"/>
      <c r="K186" s="98">
        <f>IF(B186="","",DATE(YEAR(B186),MONTH(B186),1))</f>
        <v/>
      </c>
      <c r="L186" s="86">
        <f>IF(OR(B186="",C186=""),"","RCV-"&amp;TEXT(ROW()-5,"00000"))</f>
        <v/>
      </c>
    </row>
    <row r="187" ht="20" customHeight="1">
      <c r="B187" s="93" t="n"/>
      <c r="C187" s="95" t="n"/>
      <c r="D187" s="86">
        <f>IF(C187="","",IFERROR(INDEX(Eng_Item,MATCH(C187,Eng_Label,0)),"not in list"))</f>
        <v/>
      </c>
      <c r="E187" s="85">
        <f>IF(C187="","",IFERROR(INDEX(Eng_Supplier,MATCH(C187,Eng_Label,0)),""))</f>
        <v/>
      </c>
      <c r="F187" s="96" t="n"/>
      <c r="G187" s="99" t="n"/>
      <c r="H187" s="91">
        <f>IF(F187="","",F187*IF(G187&lt;&gt;"",G187,N(IFERROR(INDEX(Eng_Cost,MATCH(C187,Eng_Label,0)),0))))</f>
        <v/>
      </c>
      <c r="I187" s="95" t="n"/>
      <c r="J187" s="95" t="n"/>
      <c r="K187" s="98">
        <f>IF(B187="","",DATE(YEAR(B187),MONTH(B187),1))</f>
        <v/>
      </c>
      <c r="L187" s="86">
        <f>IF(OR(B187="",C187=""),"","RCV-"&amp;TEXT(ROW()-5,"00000"))</f>
        <v/>
      </c>
    </row>
    <row r="188" ht="20" customHeight="1">
      <c r="B188" s="93" t="n"/>
      <c r="C188" s="95" t="n"/>
      <c r="D188" s="86">
        <f>IF(C188="","",IFERROR(INDEX(Eng_Item,MATCH(C188,Eng_Label,0)),"not in list"))</f>
        <v/>
      </c>
      <c r="E188" s="85">
        <f>IF(C188="","",IFERROR(INDEX(Eng_Supplier,MATCH(C188,Eng_Label,0)),""))</f>
        <v/>
      </c>
      <c r="F188" s="96" t="n"/>
      <c r="G188" s="99" t="n"/>
      <c r="H188" s="91">
        <f>IF(F188="","",F188*IF(G188&lt;&gt;"",G188,N(IFERROR(INDEX(Eng_Cost,MATCH(C188,Eng_Label,0)),0))))</f>
        <v/>
      </c>
      <c r="I188" s="95" t="n"/>
      <c r="J188" s="95" t="n"/>
      <c r="K188" s="98">
        <f>IF(B188="","",DATE(YEAR(B188),MONTH(B188),1))</f>
        <v/>
      </c>
      <c r="L188" s="86">
        <f>IF(OR(B188="",C188=""),"","RCV-"&amp;TEXT(ROW()-5,"00000"))</f>
        <v/>
      </c>
    </row>
    <row r="189" ht="20" customHeight="1">
      <c r="B189" s="93" t="n"/>
      <c r="C189" s="95" t="n"/>
      <c r="D189" s="86">
        <f>IF(C189="","",IFERROR(INDEX(Eng_Item,MATCH(C189,Eng_Label,0)),"not in list"))</f>
        <v/>
      </c>
      <c r="E189" s="85">
        <f>IF(C189="","",IFERROR(INDEX(Eng_Supplier,MATCH(C189,Eng_Label,0)),""))</f>
        <v/>
      </c>
      <c r="F189" s="96" t="n"/>
      <c r="G189" s="99" t="n"/>
      <c r="H189" s="91">
        <f>IF(F189="","",F189*IF(G189&lt;&gt;"",G189,N(IFERROR(INDEX(Eng_Cost,MATCH(C189,Eng_Label,0)),0))))</f>
        <v/>
      </c>
      <c r="I189" s="95" t="n"/>
      <c r="J189" s="95" t="n"/>
      <c r="K189" s="98">
        <f>IF(B189="","",DATE(YEAR(B189),MONTH(B189),1))</f>
        <v/>
      </c>
      <c r="L189" s="86">
        <f>IF(OR(B189="",C189=""),"","RCV-"&amp;TEXT(ROW()-5,"00000"))</f>
        <v/>
      </c>
    </row>
    <row r="190" ht="20" customHeight="1">
      <c r="B190" s="93" t="n"/>
      <c r="C190" s="95" t="n"/>
      <c r="D190" s="86">
        <f>IF(C190="","",IFERROR(INDEX(Eng_Item,MATCH(C190,Eng_Label,0)),"not in list"))</f>
        <v/>
      </c>
      <c r="E190" s="85">
        <f>IF(C190="","",IFERROR(INDEX(Eng_Supplier,MATCH(C190,Eng_Label,0)),""))</f>
        <v/>
      </c>
      <c r="F190" s="96" t="n"/>
      <c r="G190" s="99" t="n"/>
      <c r="H190" s="91">
        <f>IF(F190="","",F190*IF(G190&lt;&gt;"",G190,N(IFERROR(INDEX(Eng_Cost,MATCH(C190,Eng_Label,0)),0))))</f>
        <v/>
      </c>
      <c r="I190" s="95" t="n"/>
      <c r="J190" s="95" t="n"/>
      <c r="K190" s="98">
        <f>IF(B190="","",DATE(YEAR(B190),MONTH(B190),1))</f>
        <v/>
      </c>
      <c r="L190" s="86">
        <f>IF(OR(B190="",C190=""),"","RCV-"&amp;TEXT(ROW()-5,"00000"))</f>
        <v/>
      </c>
    </row>
    <row r="191" ht="20" customHeight="1">
      <c r="B191" s="93" t="n"/>
      <c r="C191" s="95" t="n"/>
      <c r="D191" s="86">
        <f>IF(C191="","",IFERROR(INDEX(Eng_Item,MATCH(C191,Eng_Label,0)),"not in list"))</f>
        <v/>
      </c>
      <c r="E191" s="85">
        <f>IF(C191="","",IFERROR(INDEX(Eng_Supplier,MATCH(C191,Eng_Label,0)),""))</f>
        <v/>
      </c>
      <c r="F191" s="96" t="n"/>
      <c r="G191" s="99" t="n"/>
      <c r="H191" s="91">
        <f>IF(F191="","",F191*IF(G191&lt;&gt;"",G191,N(IFERROR(INDEX(Eng_Cost,MATCH(C191,Eng_Label,0)),0))))</f>
        <v/>
      </c>
      <c r="I191" s="95" t="n"/>
      <c r="J191" s="95" t="n"/>
      <c r="K191" s="98">
        <f>IF(B191="","",DATE(YEAR(B191),MONTH(B191),1))</f>
        <v/>
      </c>
      <c r="L191" s="86">
        <f>IF(OR(B191="",C191=""),"","RCV-"&amp;TEXT(ROW()-5,"00000"))</f>
        <v/>
      </c>
    </row>
    <row r="192" ht="20" customHeight="1">
      <c r="B192" s="93" t="n"/>
      <c r="C192" s="95" t="n"/>
      <c r="D192" s="86">
        <f>IF(C192="","",IFERROR(INDEX(Eng_Item,MATCH(C192,Eng_Label,0)),"not in list"))</f>
        <v/>
      </c>
      <c r="E192" s="85">
        <f>IF(C192="","",IFERROR(INDEX(Eng_Supplier,MATCH(C192,Eng_Label,0)),""))</f>
        <v/>
      </c>
      <c r="F192" s="96" t="n"/>
      <c r="G192" s="99" t="n"/>
      <c r="H192" s="91">
        <f>IF(F192="","",F192*IF(G192&lt;&gt;"",G192,N(IFERROR(INDEX(Eng_Cost,MATCH(C192,Eng_Label,0)),0))))</f>
        <v/>
      </c>
      <c r="I192" s="95" t="n"/>
      <c r="J192" s="95" t="n"/>
      <c r="K192" s="98">
        <f>IF(B192="","",DATE(YEAR(B192),MONTH(B192),1))</f>
        <v/>
      </c>
      <c r="L192" s="86">
        <f>IF(OR(B192="",C192=""),"","RCV-"&amp;TEXT(ROW()-5,"00000"))</f>
        <v/>
      </c>
    </row>
    <row r="193" ht="20" customHeight="1">
      <c r="B193" s="93" t="n"/>
      <c r="C193" s="95" t="n"/>
      <c r="D193" s="86">
        <f>IF(C193="","",IFERROR(INDEX(Eng_Item,MATCH(C193,Eng_Label,0)),"not in list"))</f>
        <v/>
      </c>
      <c r="E193" s="85">
        <f>IF(C193="","",IFERROR(INDEX(Eng_Supplier,MATCH(C193,Eng_Label,0)),""))</f>
        <v/>
      </c>
      <c r="F193" s="96" t="n"/>
      <c r="G193" s="99" t="n"/>
      <c r="H193" s="91">
        <f>IF(F193="","",F193*IF(G193&lt;&gt;"",G193,N(IFERROR(INDEX(Eng_Cost,MATCH(C193,Eng_Label,0)),0))))</f>
        <v/>
      </c>
      <c r="I193" s="95" t="n"/>
      <c r="J193" s="95" t="n"/>
      <c r="K193" s="98">
        <f>IF(B193="","",DATE(YEAR(B193),MONTH(B193),1))</f>
        <v/>
      </c>
      <c r="L193" s="86">
        <f>IF(OR(B193="",C193=""),"","RCV-"&amp;TEXT(ROW()-5,"00000"))</f>
        <v/>
      </c>
    </row>
    <row r="194" ht="20" customHeight="1">
      <c r="B194" s="93" t="n"/>
      <c r="C194" s="95" t="n"/>
      <c r="D194" s="86">
        <f>IF(C194="","",IFERROR(INDEX(Eng_Item,MATCH(C194,Eng_Label,0)),"not in list"))</f>
        <v/>
      </c>
      <c r="E194" s="85">
        <f>IF(C194="","",IFERROR(INDEX(Eng_Supplier,MATCH(C194,Eng_Label,0)),""))</f>
        <v/>
      </c>
      <c r="F194" s="96" t="n"/>
      <c r="G194" s="99" t="n"/>
      <c r="H194" s="91">
        <f>IF(F194="","",F194*IF(G194&lt;&gt;"",G194,N(IFERROR(INDEX(Eng_Cost,MATCH(C194,Eng_Label,0)),0))))</f>
        <v/>
      </c>
      <c r="I194" s="95" t="n"/>
      <c r="J194" s="95" t="n"/>
      <c r="K194" s="98">
        <f>IF(B194="","",DATE(YEAR(B194),MONTH(B194),1))</f>
        <v/>
      </c>
      <c r="L194" s="86">
        <f>IF(OR(B194="",C194=""),"","RCV-"&amp;TEXT(ROW()-5,"00000"))</f>
        <v/>
      </c>
    </row>
    <row r="195" ht="20" customHeight="1">
      <c r="B195" s="93" t="n"/>
      <c r="C195" s="95" t="n"/>
      <c r="D195" s="86">
        <f>IF(C195="","",IFERROR(INDEX(Eng_Item,MATCH(C195,Eng_Label,0)),"not in list"))</f>
        <v/>
      </c>
      <c r="E195" s="85">
        <f>IF(C195="","",IFERROR(INDEX(Eng_Supplier,MATCH(C195,Eng_Label,0)),""))</f>
        <v/>
      </c>
      <c r="F195" s="96" t="n"/>
      <c r="G195" s="99" t="n"/>
      <c r="H195" s="91">
        <f>IF(F195="","",F195*IF(G195&lt;&gt;"",G195,N(IFERROR(INDEX(Eng_Cost,MATCH(C195,Eng_Label,0)),0))))</f>
        <v/>
      </c>
      <c r="I195" s="95" t="n"/>
      <c r="J195" s="95" t="n"/>
      <c r="K195" s="98">
        <f>IF(B195="","",DATE(YEAR(B195),MONTH(B195),1))</f>
        <v/>
      </c>
      <c r="L195" s="86">
        <f>IF(OR(B195="",C195=""),"","RCV-"&amp;TEXT(ROW()-5,"00000"))</f>
        <v/>
      </c>
    </row>
    <row r="196" ht="20" customHeight="1">
      <c r="B196" s="93" t="n"/>
      <c r="C196" s="95" t="n"/>
      <c r="D196" s="86">
        <f>IF(C196="","",IFERROR(INDEX(Eng_Item,MATCH(C196,Eng_Label,0)),"not in list"))</f>
        <v/>
      </c>
      <c r="E196" s="85">
        <f>IF(C196="","",IFERROR(INDEX(Eng_Supplier,MATCH(C196,Eng_Label,0)),""))</f>
        <v/>
      </c>
      <c r="F196" s="96" t="n"/>
      <c r="G196" s="99" t="n"/>
      <c r="H196" s="91">
        <f>IF(F196="","",F196*IF(G196&lt;&gt;"",G196,N(IFERROR(INDEX(Eng_Cost,MATCH(C196,Eng_Label,0)),0))))</f>
        <v/>
      </c>
      <c r="I196" s="95" t="n"/>
      <c r="J196" s="95" t="n"/>
      <c r="K196" s="98">
        <f>IF(B196="","",DATE(YEAR(B196),MONTH(B196),1))</f>
        <v/>
      </c>
      <c r="L196" s="86">
        <f>IF(OR(B196="",C196=""),"","RCV-"&amp;TEXT(ROW()-5,"00000"))</f>
        <v/>
      </c>
    </row>
    <row r="197" ht="20" customHeight="1">
      <c r="B197" s="93" t="n"/>
      <c r="C197" s="95" t="n"/>
      <c r="D197" s="86">
        <f>IF(C197="","",IFERROR(INDEX(Eng_Item,MATCH(C197,Eng_Label,0)),"not in list"))</f>
        <v/>
      </c>
      <c r="E197" s="85">
        <f>IF(C197="","",IFERROR(INDEX(Eng_Supplier,MATCH(C197,Eng_Label,0)),""))</f>
        <v/>
      </c>
      <c r="F197" s="96" t="n"/>
      <c r="G197" s="99" t="n"/>
      <c r="H197" s="91">
        <f>IF(F197="","",F197*IF(G197&lt;&gt;"",G197,N(IFERROR(INDEX(Eng_Cost,MATCH(C197,Eng_Label,0)),0))))</f>
        <v/>
      </c>
      <c r="I197" s="95" t="n"/>
      <c r="J197" s="95" t="n"/>
      <c r="K197" s="98">
        <f>IF(B197="","",DATE(YEAR(B197),MONTH(B197),1))</f>
        <v/>
      </c>
      <c r="L197" s="86">
        <f>IF(OR(B197="",C197=""),"","RCV-"&amp;TEXT(ROW()-5,"00000"))</f>
        <v/>
      </c>
    </row>
    <row r="198" ht="20" customHeight="1">
      <c r="B198" s="93" t="n"/>
      <c r="C198" s="95" t="n"/>
      <c r="D198" s="86">
        <f>IF(C198="","",IFERROR(INDEX(Eng_Item,MATCH(C198,Eng_Label,0)),"not in list"))</f>
        <v/>
      </c>
      <c r="E198" s="85">
        <f>IF(C198="","",IFERROR(INDEX(Eng_Supplier,MATCH(C198,Eng_Label,0)),""))</f>
        <v/>
      </c>
      <c r="F198" s="96" t="n"/>
      <c r="G198" s="99" t="n"/>
      <c r="H198" s="91">
        <f>IF(F198="","",F198*IF(G198&lt;&gt;"",G198,N(IFERROR(INDEX(Eng_Cost,MATCH(C198,Eng_Label,0)),0))))</f>
        <v/>
      </c>
      <c r="I198" s="95" t="n"/>
      <c r="J198" s="95" t="n"/>
      <c r="K198" s="98">
        <f>IF(B198="","",DATE(YEAR(B198),MONTH(B198),1))</f>
        <v/>
      </c>
      <c r="L198" s="86">
        <f>IF(OR(B198="",C198=""),"","RCV-"&amp;TEXT(ROW()-5,"00000"))</f>
        <v/>
      </c>
    </row>
    <row r="199" ht="20" customHeight="1">
      <c r="B199" s="93" t="n"/>
      <c r="C199" s="95" t="n"/>
      <c r="D199" s="86">
        <f>IF(C199="","",IFERROR(INDEX(Eng_Item,MATCH(C199,Eng_Label,0)),"not in list"))</f>
        <v/>
      </c>
      <c r="E199" s="85">
        <f>IF(C199="","",IFERROR(INDEX(Eng_Supplier,MATCH(C199,Eng_Label,0)),""))</f>
        <v/>
      </c>
      <c r="F199" s="96" t="n"/>
      <c r="G199" s="99" t="n"/>
      <c r="H199" s="91">
        <f>IF(F199="","",F199*IF(G199&lt;&gt;"",G199,N(IFERROR(INDEX(Eng_Cost,MATCH(C199,Eng_Label,0)),0))))</f>
        <v/>
      </c>
      <c r="I199" s="95" t="n"/>
      <c r="J199" s="95" t="n"/>
      <c r="K199" s="98">
        <f>IF(B199="","",DATE(YEAR(B199),MONTH(B199),1))</f>
        <v/>
      </c>
      <c r="L199" s="86">
        <f>IF(OR(B199="",C199=""),"","RCV-"&amp;TEXT(ROW()-5,"00000"))</f>
        <v/>
      </c>
    </row>
    <row r="200" ht="20" customHeight="1">
      <c r="B200" s="93" t="n"/>
      <c r="C200" s="95" t="n"/>
      <c r="D200" s="86">
        <f>IF(C200="","",IFERROR(INDEX(Eng_Item,MATCH(C200,Eng_Label,0)),"not in list"))</f>
        <v/>
      </c>
      <c r="E200" s="85">
        <f>IF(C200="","",IFERROR(INDEX(Eng_Supplier,MATCH(C200,Eng_Label,0)),""))</f>
        <v/>
      </c>
      <c r="F200" s="96" t="n"/>
      <c r="G200" s="99" t="n"/>
      <c r="H200" s="91">
        <f>IF(F200="","",F200*IF(G200&lt;&gt;"",G200,N(IFERROR(INDEX(Eng_Cost,MATCH(C200,Eng_Label,0)),0))))</f>
        <v/>
      </c>
      <c r="I200" s="95" t="n"/>
      <c r="J200" s="95" t="n"/>
      <c r="K200" s="98">
        <f>IF(B200="","",DATE(YEAR(B200),MONTH(B200),1))</f>
        <v/>
      </c>
      <c r="L200" s="86">
        <f>IF(OR(B200="",C200=""),"","RCV-"&amp;TEXT(ROW()-5,"00000"))</f>
        <v/>
      </c>
    </row>
    <row r="201" ht="20" customHeight="1">
      <c r="B201" s="93" t="n"/>
      <c r="C201" s="95" t="n"/>
      <c r="D201" s="86">
        <f>IF(C201="","",IFERROR(INDEX(Eng_Item,MATCH(C201,Eng_Label,0)),"not in list"))</f>
        <v/>
      </c>
      <c r="E201" s="85">
        <f>IF(C201="","",IFERROR(INDEX(Eng_Supplier,MATCH(C201,Eng_Label,0)),""))</f>
        <v/>
      </c>
      <c r="F201" s="96" t="n"/>
      <c r="G201" s="99" t="n"/>
      <c r="H201" s="91">
        <f>IF(F201="","",F201*IF(G201&lt;&gt;"",G201,N(IFERROR(INDEX(Eng_Cost,MATCH(C201,Eng_Label,0)),0))))</f>
        <v/>
      </c>
      <c r="I201" s="95" t="n"/>
      <c r="J201" s="95" t="n"/>
      <c r="K201" s="98">
        <f>IF(B201="","",DATE(YEAR(B201),MONTH(B201),1))</f>
        <v/>
      </c>
      <c r="L201" s="86">
        <f>IF(OR(B201="",C201=""),"","RCV-"&amp;TEXT(ROW()-5,"00000"))</f>
        <v/>
      </c>
    </row>
    <row r="202" ht="20" customHeight="1">
      <c r="B202" s="93" t="n"/>
      <c r="C202" s="95" t="n"/>
      <c r="D202" s="86">
        <f>IF(C202="","",IFERROR(INDEX(Eng_Item,MATCH(C202,Eng_Label,0)),"not in list"))</f>
        <v/>
      </c>
      <c r="E202" s="85">
        <f>IF(C202="","",IFERROR(INDEX(Eng_Supplier,MATCH(C202,Eng_Label,0)),""))</f>
        <v/>
      </c>
      <c r="F202" s="96" t="n"/>
      <c r="G202" s="99" t="n"/>
      <c r="H202" s="91">
        <f>IF(F202="","",F202*IF(G202&lt;&gt;"",G202,N(IFERROR(INDEX(Eng_Cost,MATCH(C202,Eng_Label,0)),0))))</f>
        <v/>
      </c>
      <c r="I202" s="95" t="n"/>
      <c r="J202" s="95" t="n"/>
      <c r="K202" s="98">
        <f>IF(B202="","",DATE(YEAR(B202),MONTH(B202),1))</f>
        <v/>
      </c>
      <c r="L202" s="86">
        <f>IF(OR(B202="",C202=""),"","RCV-"&amp;TEXT(ROW()-5,"00000"))</f>
        <v/>
      </c>
    </row>
    <row r="203" ht="20" customHeight="1">
      <c r="B203" s="93" t="n"/>
      <c r="C203" s="95" t="n"/>
      <c r="D203" s="86">
        <f>IF(C203="","",IFERROR(INDEX(Eng_Item,MATCH(C203,Eng_Label,0)),"not in list"))</f>
        <v/>
      </c>
      <c r="E203" s="85">
        <f>IF(C203="","",IFERROR(INDEX(Eng_Supplier,MATCH(C203,Eng_Label,0)),""))</f>
        <v/>
      </c>
      <c r="F203" s="96" t="n"/>
      <c r="G203" s="99" t="n"/>
      <c r="H203" s="91">
        <f>IF(F203="","",F203*IF(G203&lt;&gt;"",G203,N(IFERROR(INDEX(Eng_Cost,MATCH(C203,Eng_Label,0)),0))))</f>
        <v/>
      </c>
      <c r="I203" s="95" t="n"/>
      <c r="J203" s="95" t="n"/>
      <c r="K203" s="98">
        <f>IF(B203="","",DATE(YEAR(B203),MONTH(B203),1))</f>
        <v/>
      </c>
      <c r="L203" s="86">
        <f>IF(OR(B203="",C203=""),"","RCV-"&amp;TEXT(ROW()-5,"00000"))</f>
        <v/>
      </c>
    </row>
    <row r="204" ht="20" customHeight="1">
      <c r="B204" s="93" t="n"/>
      <c r="C204" s="95" t="n"/>
      <c r="D204" s="86">
        <f>IF(C204="","",IFERROR(INDEX(Eng_Item,MATCH(C204,Eng_Label,0)),"not in list"))</f>
        <v/>
      </c>
      <c r="E204" s="85">
        <f>IF(C204="","",IFERROR(INDEX(Eng_Supplier,MATCH(C204,Eng_Label,0)),""))</f>
        <v/>
      </c>
      <c r="F204" s="96" t="n"/>
      <c r="G204" s="99" t="n"/>
      <c r="H204" s="91">
        <f>IF(F204="","",F204*IF(G204&lt;&gt;"",G204,N(IFERROR(INDEX(Eng_Cost,MATCH(C204,Eng_Label,0)),0))))</f>
        <v/>
      </c>
      <c r="I204" s="95" t="n"/>
      <c r="J204" s="95" t="n"/>
      <c r="K204" s="98">
        <f>IF(B204="","",DATE(YEAR(B204),MONTH(B204),1))</f>
        <v/>
      </c>
      <c r="L204" s="86">
        <f>IF(OR(B204="",C204=""),"","RCV-"&amp;TEXT(ROW()-5,"00000"))</f>
        <v/>
      </c>
    </row>
    <row r="205" ht="20" customHeight="1">
      <c r="B205" s="93" t="n"/>
      <c r="C205" s="95" t="n"/>
      <c r="D205" s="86">
        <f>IF(C205="","",IFERROR(INDEX(Eng_Item,MATCH(C205,Eng_Label,0)),"not in list"))</f>
        <v/>
      </c>
      <c r="E205" s="85">
        <f>IF(C205="","",IFERROR(INDEX(Eng_Supplier,MATCH(C205,Eng_Label,0)),""))</f>
        <v/>
      </c>
      <c r="F205" s="96" t="n"/>
      <c r="G205" s="99" t="n"/>
      <c r="H205" s="91">
        <f>IF(F205="","",F205*IF(G205&lt;&gt;"",G205,N(IFERROR(INDEX(Eng_Cost,MATCH(C205,Eng_Label,0)),0))))</f>
        <v/>
      </c>
      <c r="I205" s="95" t="n"/>
      <c r="J205" s="95" t="n"/>
      <c r="K205" s="98">
        <f>IF(B205="","",DATE(YEAR(B205),MONTH(B205),1))</f>
        <v/>
      </c>
      <c r="L205" s="86">
        <f>IF(OR(B205="",C205=""),"","RCV-"&amp;TEXT(ROW()-5,"00000"))</f>
        <v/>
      </c>
    </row>
    <row r="206" ht="20" customHeight="1">
      <c r="B206" s="93" t="n"/>
      <c r="C206" s="95" t="n"/>
      <c r="D206" s="86">
        <f>IF(C206="","",IFERROR(INDEX(Eng_Item,MATCH(C206,Eng_Label,0)),"not in list"))</f>
        <v/>
      </c>
      <c r="E206" s="85">
        <f>IF(C206="","",IFERROR(INDEX(Eng_Supplier,MATCH(C206,Eng_Label,0)),""))</f>
        <v/>
      </c>
      <c r="F206" s="96" t="n"/>
      <c r="G206" s="99" t="n"/>
      <c r="H206" s="91">
        <f>IF(F206="","",F206*IF(G206&lt;&gt;"",G206,N(IFERROR(INDEX(Eng_Cost,MATCH(C206,Eng_Label,0)),0))))</f>
        <v/>
      </c>
      <c r="I206" s="95" t="n"/>
      <c r="J206" s="95" t="n"/>
      <c r="K206" s="98">
        <f>IF(B206="","",DATE(YEAR(B206),MONTH(B206),1))</f>
        <v/>
      </c>
      <c r="L206" s="86">
        <f>IF(OR(B206="",C206=""),"","RCV-"&amp;TEXT(ROW()-5,"00000"))</f>
        <v/>
      </c>
    </row>
    <row r="207" ht="20" customHeight="1">
      <c r="B207" s="93" t="n"/>
      <c r="C207" s="95" t="n"/>
      <c r="D207" s="86">
        <f>IF(C207="","",IFERROR(INDEX(Eng_Item,MATCH(C207,Eng_Label,0)),"not in list"))</f>
        <v/>
      </c>
      <c r="E207" s="85">
        <f>IF(C207="","",IFERROR(INDEX(Eng_Supplier,MATCH(C207,Eng_Label,0)),""))</f>
        <v/>
      </c>
      <c r="F207" s="96" t="n"/>
      <c r="G207" s="99" t="n"/>
      <c r="H207" s="91">
        <f>IF(F207="","",F207*IF(G207&lt;&gt;"",G207,N(IFERROR(INDEX(Eng_Cost,MATCH(C207,Eng_Label,0)),0))))</f>
        <v/>
      </c>
      <c r="I207" s="95" t="n"/>
      <c r="J207" s="95" t="n"/>
      <c r="K207" s="98">
        <f>IF(B207="","",DATE(YEAR(B207),MONTH(B207),1))</f>
        <v/>
      </c>
      <c r="L207" s="86">
        <f>IF(OR(B207="",C207=""),"","RCV-"&amp;TEXT(ROW()-5,"00000"))</f>
        <v/>
      </c>
    </row>
    <row r="208" ht="20" customHeight="1">
      <c r="B208" s="93" t="n"/>
      <c r="C208" s="95" t="n"/>
      <c r="D208" s="86">
        <f>IF(C208="","",IFERROR(INDEX(Eng_Item,MATCH(C208,Eng_Label,0)),"not in list"))</f>
        <v/>
      </c>
      <c r="E208" s="85">
        <f>IF(C208="","",IFERROR(INDEX(Eng_Supplier,MATCH(C208,Eng_Label,0)),""))</f>
        <v/>
      </c>
      <c r="F208" s="96" t="n"/>
      <c r="G208" s="99" t="n"/>
      <c r="H208" s="91">
        <f>IF(F208="","",F208*IF(G208&lt;&gt;"",G208,N(IFERROR(INDEX(Eng_Cost,MATCH(C208,Eng_Label,0)),0))))</f>
        <v/>
      </c>
      <c r="I208" s="95" t="n"/>
      <c r="J208" s="95" t="n"/>
      <c r="K208" s="98">
        <f>IF(B208="","",DATE(YEAR(B208),MONTH(B208),1))</f>
        <v/>
      </c>
      <c r="L208" s="86">
        <f>IF(OR(B208="",C208=""),"","RCV-"&amp;TEXT(ROW()-5,"00000"))</f>
        <v/>
      </c>
    </row>
    <row r="209" ht="20" customHeight="1">
      <c r="B209" s="93" t="n"/>
      <c r="C209" s="95" t="n"/>
      <c r="D209" s="86">
        <f>IF(C209="","",IFERROR(INDEX(Eng_Item,MATCH(C209,Eng_Label,0)),"not in list"))</f>
        <v/>
      </c>
      <c r="E209" s="85">
        <f>IF(C209="","",IFERROR(INDEX(Eng_Supplier,MATCH(C209,Eng_Label,0)),""))</f>
        <v/>
      </c>
      <c r="F209" s="96" t="n"/>
      <c r="G209" s="99" t="n"/>
      <c r="H209" s="91">
        <f>IF(F209="","",F209*IF(G209&lt;&gt;"",G209,N(IFERROR(INDEX(Eng_Cost,MATCH(C209,Eng_Label,0)),0))))</f>
        <v/>
      </c>
      <c r="I209" s="95" t="n"/>
      <c r="J209" s="95" t="n"/>
      <c r="K209" s="98">
        <f>IF(B209="","",DATE(YEAR(B209),MONTH(B209),1))</f>
        <v/>
      </c>
      <c r="L209" s="86">
        <f>IF(OR(B209="",C209=""),"","RCV-"&amp;TEXT(ROW()-5,"00000"))</f>
        <v/>
      </c>
    </row>
    <row r="210" ht="20" customHeight="1">
      <c r="B210" s="93" t="n"/>
      <c r="C210" s="95" t="n"/>
      <c r="D210" s="86">
        <f>IF(C210="","",IFERROR(INDEX(Eng_Item,MATCH(C210,Eng_Label,0)),"not in list"))</f>
        <v/>
      </c>
      <c r="E210" s="85">
        <f>IF(C210="","",IFERROR(INDEX(Eng_Supplier,MATCH(C210,Eng_Label,0)),""))</f>
        <v/>
      </c>
      <c r="F210" s="96" t="n"/>
      <c r="G210" s="99" t="n"/>
      <c r="H210" s="91">
        <f>IF(F210="","",F210*IF(G210&lt;&gt;"",G210,N(IFERROR(INDEX(Eng_Cost,MATCH(C210,Eng_Label,0)),0))))</f>
        <v/>
      </c>
      <c r="I210" s="95" t="n"/>
      <c r="J210" s="95" t="n"/>
      <c r="K210" s="98">
        <f>IF(B210="","",DATE(YEAR(B210),MONTH(B210),1))</f>
        <v/>
      </c>
      <c r="L210" s="86">
        <f>IF(OR(B210="",C210=""),"","RCV-"&amp;TEXT(ROW()-5,"00000"))</f>
        <v/>
      </c>
    </row>
    <row r="211" ht="20" customHeight="1">
      <c r="B211" s="93" t="n"/>
      <c r="C211" s="95" t="n"/>
      <c r="D211" s="86">
        <f>IF(C211="","",IFERROR(INDEX(Eng_Item,MATCH(C211,Eng_Label,0)),"not in list"))</f>
        <v/>
      </c>
      <c r="E211" s="85">
        <f>IF(C211="","",IFERROR(INDEX(Eng_Supplier,MATCH(C211,Eng_Label,0)),""))</f>
        <v/>
      </c>
      <c r="F211" s="96" t="n"/>
      <c r="G211" s="99" t="n"/>
      <c r="H211" s="91">
        <f>IF(F211="","",F211*IF(G211&lt;&gt;"",G211,N(IFERROR(INDEX(Eng_Cost,MATCH(C211,Eng_Label,0)),0))))</f>
        <v/>
      </c>
      <c r="I211" s="95" t="n"/>
      <c r="J211" s="95" t="n"/>
      <c r="K211" s="98">
        <f>IF(B211="","",DATE(YEAR(B211),MONTH(B211),1))</f>
        <v/>
      </c>
      <c r="L211" s="86">
        <f>IF(OR(B211="",C211=""),"","RCV-"&amp;TEXT(ROW()-5,"00000"))</f>
        <v/>
      </c>
    </row>
    <row r="212" ht="20" customHeight="1">
      <c r="B212" s="93" t="n"/>
      <c r="C212" s="95" t="n"/>
      <c r="D212" s="86">
        <f>IF(C212="","",IFERROR(INDEX(Eng_Item,MATCH(C212,Eng_Label,0)),"not in list"))</f>
        <v/>
      </c>
      <c r="E212" s="85">
        <f>IF(C212="","",IFERROR(INDEX(Eng_Supplier,MATCH(C212,Eng_Label,0)),""))</f>
        <v/>
      </c>
      <c r="F212" s="96" t="n"/>
      <c r="G212" s="99" t="n"/>
      <c r="H212" s="91">
        <f>IF(F212="","",F212*IF(G212&lt;&gt;"",G212,N(IFERROR(INDEX(Eng_Cost,MATCH(C212,Eng_Label,0)),0))))</f>
        <v/>
      </c>
      <c r="I212" s="95" t="n"/>
      <c r="J212" s="95" t="n"/>
      <c r="K212" s="98">
        <f>IF(B212="","",DATE(YEAR(B212),MONTH(B212),1))</f>
        <v/>
      </c>
      <c r="L212" s="86">
        <f>IF(OR(B212="",C212=""),"","RCV-"&amp;TEXT(ROW()-5,"00000"))</f>
        <v/>
      </c>
    </row>
    <row r="213" ht="20" customHeight="1">
      <c r="B213" s="93" t="n"/>
      <c r="C213" s="95" t="n"/>
      <c r="D213" s="86">
        <f>IF(C213="","",IFERROR(INDEX(Eng_Item,MATCH(C213,Eng_Label,0)),"not in list"))</f>
        <v/>
      </c>
      <c r="E213" s="85">
        <f>IF(C213="","",IFERROR(INDEX(Eng_Supplier,MATCH(C213,Eng_Label,0)),""))</f>
        <v/>
      </c>
      <c r="F213" s="96" t="n"/>
      <c r="G213" s="99" t="n"/>
      <c r="H213" s="91">
        <f>IF(F213="","",F213*IF(G213&lt;&gt;"",G213,N(IFERROR(INDEX(Eng_Cost,MATCH(C213,Eng_Label,0)),0))))</f>
        <v/>
      </c>
      <c r="I213" s="95" t="n"/>
      <c r="J213" s="95" t="n"/>
      <c r="K213" s="98">
        <f>IF(B213="","",DATE(YEAR(B213),MONTH(B213),1))</f>
        <v/>
      </c>
      <c r="L213" s="86">
        <f>IF(OR(B213="",C213=""),"","RCV-"&amp;TEXT(ROW()-5,"00000"))</f>
        <v/>
      </c>
    </row>
    <row r="214" ht="20" customHeight="1">
      <c r="B214" s="93" t="n"/>
      <c r="C214" s="95" t="n"/>
      <c r="D214" s="86">
        <f>IF(C214="","",IFERROR(INDEX(Eng_Item,MATCH(C214,Eng_Label,0)),"not in list"))</f>
        <v/>
      </c>
      <c r="E214" s="85">
        <f>IF(C214="","",IFERROR(INDEX(Eng_Supplier,MATCH(C214,Eng_Label,0)),""))</f>
        <v/>
      </c>
      <c r="F214" s="96" t="n"/>
      <c r="G214" s="99" t="n"/>
      <c r="H214" s="91">
        <f>IF(F214="","",F214*IF(G214&lt;&gt;"",G214,N(IFERROR(INDEX(Eng_Cost,MATCH(C214,Eng_Label,0)),0))))</f>
        <v/>
      </c>
      <c r="I214" s="95" t="n"/>
      <c r="J214" s="95" t="n"/>
      <c r="K214" s="98">
        <f>IF(B214="","",DATE(YEAR(B214),MONTH(B214),1))</f>
        <v/>
      </c>
      <c r="L214" s="86">
        <f>IF(OR(B214="",C214=""),"","RCV-"&amp;TEXT(ROW()-5,"00000"))</f>
        <v/>
      </c>
    </row>
    <row r="215" ht="20" customHeight="1">
      <c r="B215" s="93" t="n"/>
      <c r="C215" s="95" t="n"/>
      <c r="D215" s="86">
        <f>IF(C215="","",IFERROR(INDEX(Eng_Item,MATCH(C215,Eng_Label,0)),"not in list"))</f>
        <v/>
      </c>
      <c r="E215" s="85">
        <f>IF(C215="","",IFERROR(INDEX(Eng_Supplier,MATCH(C215,Eng_Label,0)),""))</f>
        <v/>
      </c>
      <c r="F215" s="96" t="n"/>
      <c r="G215" s="99" t="n"/>
      <c r="H215" s="91">
        <f>IF(F215="","",F215*IF(G215&lt;&gt;"",G215,N(IFERROR(INDEX(Eng_Cost,MATCH(C215,Eng_Label,0)),0))))</f>
        <v/>
      </c>
      <c r="I215" s="95" t="n"/>
      <c r="J215" s="95" t="n"/>
      <c r="K215" s="98">
        <f>IF(B215="","",DATE(YEAR(B215),MONTH(B215),1))</f>
        <v/>
      </c>
      <c r="L215" s="86">
        <f>IF(OR(B215="",C215=""),"","RCV-"&amp;TEXT(ROW()-5,"00000"))</f>
        <v/>
      </c>
    </row>
    <row r="216" ht="20" customHeight="1">
      <c r="B216" s="93" t="n"/>
      <c r="C216" s="95" t="n"/>
      <c r="D216" s="86">
        <f>IF(C216="","",IFERROR(INDEX(Eng_Item,MATCH(C216,Eng_Label,0)),"not in list"))</f>
        <v/>
      </c>
      <c r="E216" s="85">
        <f>IF(C216="","",IFERROR(INDEX(Eng_Supplier,MATCH(C216,Eng_Label,0)),""))</f>
        <v/>
      </c>
      <c r="F216" s="96" t="n"/>
      <c r="G216" s="99" t="n"/>
      <c r="H216" s="91">
        <f>IF(F216="","",F216*IF(G216&lt;&gt;"",G216,N(IFERROR(INDEX(Eng_Cost,MATCH(C216,Eng_Label,0)),0))))</f>
        <v/>
      </c>
      <c r="I216" s="95" t="n"/>
      <c r="J216" s="95" t="n"/>
      <c r="K216" s="98">
        <f>IF(B216="","",DATE(YEAR(B216),MONTH(B216),1))</f>
        <v/>
      </c>
      <c r="L216" s="86">
        <f>IF(OR(B216="",C216=""),"","RCV-"&amp;TEXT(ROW()-5,"00000"))</f>
        <v/>
      </c>
    </row>
    <row r="217" ht="20" customHeight="1">
      <c r="B217" s="93" t="n"/>
      <c r="C217" s="95" t="n"/>
      <c r="D217" s="86">
        <f>IF(C217="","",IFERROR(INDEX(Eng_Item,MATCH(C217,Eng_Label,0)),"not in list"))</f>
        <v/>
      </c>
      <c r="E217" s="85">
        <f>IF(C217="","",IFERROR(INDEX(Eng_Supplier,MATCH(C217,Eng_Label,0)),""))</f>
        <v/>
      </c>
      <c r="F217" s="96" t="n"/>
      <c r="G217" s="99" t="n"/>
      <c r="H217" s="91">
        <f>IF(F217="","",F217*IF(G217&lt;&gt;"",G217,N(IFERROR(INDEX(Eng_Cost,MATCH(C217,Eng_Label,0)),0))))</f>
        <v/>
      </c>
      <c r="I217" s="95" t="n"/>
      <c r="J217" s="95" t="n"/>
      <c r="K217" s="98">
        <f>IF(B217="","",DATE(YEAR(B217),MONTH(B217),1))</f>
        <v/>
      </c>
      <c r="L217" s="86">
        <f>IF(OR(B217="",C217=""),"","RCV-"&amp;TEXT(ROW()-5,"00000"))</f>
        <v/>
      </c>
    </row>
    <row r="218" ht="20" customHeight="1">
      <c r="B218" s="93" t="n"/>
      <c r="C218" s="95" t="n"/>
      <c r="D218" s="86">
        <f>IF(C218="","",IFERROR(INDEX(Eng_Item,MATCH(C218,Eng_Label,0)),"not in list"))</f>
        <v/>
      </c>
      <c r="E218" s="85">
        <f>IF(C218="","",IFERROR(INDEX(Eng_Supplier,MATCH(C218,Eng_Label,0)),""))</f>
        <v/>
      </c>
      <c r="F218" s="96" t="n"/>
      <c r="G218" s="99" t="n"/>
      <c r="H218" s="91">
        <f>IF(F218="","",F218*IF(G218&lt;&gt;"",G218,N(IFERROR(INDEX(Eng_Cost,MATCH(C218,Eng_Label,0)),0))))</f>
        <v/>
      </c>
      <c r="I218" s="95" t="n"/>
      <c r="J218" s="95" t="n"/>
      <c r="K218" s="98">
        <f>IF(B218="","",DATE(YEAR(B218),MONTH(B218),1))</f>
        <v/>
      </c>
      <c r="L218" s="86">
        <f>IF(OR(B218="",C218=""),"","RCV-"&amp;TEXT(ROW()-5,"00000"))</f>
        <v/>
      </c>
    </row>
    <row r="219" ht="20" customHeight="1">
      <c r="B219" s="93" t="n"/>
      <c r="C219" s="95" t="n"/>
      <c r="D219" s="86">
        <f>IF(C219="","",IFERROR(INDEX(Eng_Item,MATCH(C219,Eng_Label,0)),"not in list"))</f>
        <v/>
      </c>
      <c r="E219" s="85">
        <f>IF(C219="","",IFERROR(INDEX(Eng_Supplier,MATCH(C219,Eng_Label,0)),""))</f>
        <v/>
      </c>
      <c r="F219" s="96" t="n"/>
      <c r="G219" s="99" t="n"/>
      <c r="H219" s="91">
        <f>IF(F219="","",F219*IF(G219&lt;&gt;"",G219,N(IFERROR(INDEX(Eng_Cost,MATCH(C219,Eng_Label,0)),0))))</f>
        <v/>
      </c>
      <c r="I219" s="95" t="n"/>
      <c r="J219" s="95" t="n"/>
      <c r="K219" s="98">
        <f>IF(B219="","",DATE(YEAR(B219),MONTH(B219),1))</f>
        <v/>
      </c>
      <c r="L219" s="86">
        <f>IF(OR(B219="",C219=""),"","RCV-"&amp;TEXT(ROW()-5,"00000"))</f>
        <v/>
      </c>
    </row>
    <row r="220" ht="20" customHeight="1">
      <c r="B220" s="93" t="n"/>
      <c r="C220" s="95" t="n"/>
      <c r="D220" s="86">
        <f>IF(C220="","",IFERROR(INDEX(Eng_Item,MATCH(C220,Eng_Label,0)),"not in list"))</f>
        <v/>
      </c>
      <c r="E220" s="85">
        <f>IF(C220="","",IFERROR(INDEX(Eng_Supplier,MATCH(C220,Eng_Label,0)),""))</f>
        <v/>
      </c>
      <c r="F220" s="96" t="n"/>
      <c r="G220" s="99" t="n"/>
      <c r="H220" s="91">
        <f>IF(F220="","",F220*IF(G220&lt;&gt;"",G220,N(IFERROR(INDEX(Eng_Cost,MATCH(C220,Eng_Label,0)),0))))</f>
        <v/>
      </c>
      <c r="I220" s="95" t="n"/>
      <c r="J220" s="95" t="n"/>
      <c r="K220" s="98">
        <f>IF(B220="","",DATE(YEAR(B220),MONTH(B220),1))</f>
        <v/>
      </c>
      <c r="L220" s="86">
        <f>IF(OR(B220="",C220=""),"","RCV-"&amp;TEXT(ROW()-5,"00000"))</f>
        <v/>
      </c>
    </row>
    <row r="221" ht="20" customHeight="1">
      <c r="B221" s="93" t="n"/>
      <c r="C221" s="95" t="n"/>
      <c r="D221" s="86">
        <f>IF(C221="","",IFERROR(INDEX(Eng_Item,MATCH(C221,Eng_Label,0)),"not in list"))</f>
        <v/>
      </c>
      <c r="E221" s="85">
        <f>IF(C221="","",IFERROR(INDEX(Eng_Supplier,MATCH(C221,Eng_Label,0)),""))</f>
        <v/>
      </c>
      <c r="F221" s="96" t="n"/>
      <c r="G221" s="99" t="n"/>
      <c r="H221" s="91">
        <f>IF(F221="","",F221*IF(G221&lt;&gt;"",G221,N(IFERROR(INDEX(Eng_Cost,MATCH(C221,Eng_Label,0)),0))))</f>
        <v/>
      </c>
      <c r="I221" s="95" t="n"/>
      <c r="J221" s="95" t="n"/>
      <c r="K221" s="98">
        <f>IF(B221="","",DATE(YEAR(B221),MONTH(B221),1))</f>
        <v/>
      </c>
      <c r="L221" s="86">
        <f>IF(OR(B221="",C221=""),"","RCV-"&amp;TEXT(ROW()-5,"00000"))</f>
        <v/>
      </c>
    </row>
    <row r="222" ht="20" customHeight="1">
      <c r="B222" s="93" t="n"/>
      <c r="C222" s="95" t="n"/>
      <c r="D222" s="86">
        <f>IF(C222="","",IFERROR(INDEX(Eng_Item,MATCH(C222,Eng_Label,0)),"not in list"))</f>
        <v/>
      </c>
      <c r="E222" s="85">
        <f>IF(C222="","",IFERROR(INDEX(Eng_Supplier,MATCH(C222,Eng_Label,0)),""))</f>
        <v/>
      </c>
      <c r="F222" s="96" t="n"/>
      <c r="G222" s="99" t="n"/>
      <c r="H222" s="91">
        <f>IF(F222="","",F222*IF(G222&lt;&gt;"",G222,N(IFERROR(INDEX(Eng_Cost,MATCH(C222,Eng_Label,0)),0))))</f>
        <v/>
      </c>
      <c r="I222" s="95" t="n"/>
      <c r="J222" s="95" t="n"/>
      <c r="K222" s="98">
        <f>IF(B222="","",DATE(YEAR(B222),MONTH(B222),1))</f>
        <v/>
      </c>
      <c r="L222" s="86">
        <f>IF(OR(B222="",C222=""),"","RCV-"&amp;TEXT(ROW()-5,"00000"))</f>
        <v/>
      </c>
    </row>
    <row r="223" ht="20" customHeight="1">
      <c r="B223" s="93" t="n"/>
      <c r="C223" s="95" t="n"/>
      <c r="D223" s="86">
        <f>IF(C223="","",IFERROR(INDEX(Eng_Item,MATCH(C223,Eng_Label,0)),"not in list"))</f>
        <v/>
      </c>
      <c r="E223" s="85">
        <f>IF(C223="","",IFERROR(INDEX(Eng_Supplier,MATCH(C223,Eng_Label,0)),""))</f>
        <v/>
      </c>
      <c r="F223" s="96" t="n"/>
      <c r="G223" s="99" t="n"/>
      <c r="H223" s="91">
        <f>IF(F223="","",F223*IF(G223&lt;&gt;"",G223,N(IFERROR(INDEX(Eng_Cost,MATCH(C223,Eng_Label,0)),0))))</f>
        <v/>
      </c>
      <c r="I223" s="95" t="n"/>
      <c r="J223" s="95" t="n"/>
      <c r="K223" s="98">
        <f>IF(B223="","",DATE(YEAR(B223),MONTH(B223),1))</f>
        <v/>
      </c>
      <c r="L223" s="86">
        <f>IF(OR(B223="",C223=""),"","RCV-"&amp;TEXT(ROW()-5,"00000"))</f>
        <v/>
      </c>
    </row>
    <row r="224" ht="20" customHeight="1">
      <c r="B224" s="93" t="n"/>
      <c r="C224" s="95" t="n"/>
      <c r="D224" s="86">
        <f>IF(C224="","",IFERROR(INDEX(Eng_Item,MATCH(C224,Eng_Label,0)),"not in list"))</f>
        <v/>
      </c>
      <c r="E224" s="85">
        <f>IF(C224="","",IFERROR(INDEX(Eng_Supplier,MATCH(C224,Eng_Label,0)),""))</f>
        <v/>
      </c>
      <c r="F224" s="96" t="n"/>
      <c r="G224" s="99" t="n"/>
      <c r="H224" s="91">
        <f>IF(F224="","",F224*IF(G224&lt;&gt;"",G224,N(IFERROR(INDEX(Eng_Cost,MATCH(C224,Eng_Label,0)),0))))</f>
        <v/>
      </c>
      <c r="I224" s="95" t="n"/>
      <c r="J224" s="95" t="n"/>
      <c r="K224" s="98">
        <f>IF(B224="","",DATE(YEAR(B224),MONTH(B224),1))</f>
        <v/>
      </c>
      <c r="L224" s="86">
        <f>IF(OR(B224="",C224=""),"","RCV-"&amp;TEXT(ROW()-5,"00000"))</f>
        <v/>
      </c>
    </row>
    <row r="225" ht="20" customHeight="1">
      <c r="B225" s="93" t="n"/>
      <c r="C225" s="95" t="n"/>
      <c r="D225" s="86">
        <f>IF(C225="","",IFERROR(INDEX(Eng_Item,MATCH(C225,Eng_Label,0)),"not in list"))</f>
        <v/>
      </c>
      <c r="E225" s="85">
        <f>IF(C225="","",IFERROR(INDEX(Eng_Supplier,MATCH(C225,Eng_Label,0)),""))</f>
        <v/>
      </c>
      <c r="F225" s="96" t="n"/>
      <c r="G225" s="99" t="n"/>
      <c r="H225" s="91">
        <f>IF(F225="","",F225*IF(G225&lt;&gt;"",G225,N(IFERROR(INDEX(Eng_Cost,MATCH(C225,Eng_Label,0)),0))))</f>
        <v/>
      </c>
      <c r="I225" s="95" t="n"/>
      <c r="J225" s="95" t="n"/>
      <c r="K225" s="98">
        <f>IF(B225="","",DATE(YEAR(B225),MONTH(B225),1))</f>
        <v/>
      </c>
      <c r="L225" s="86">
        <f>IF(OR(B225="",C225=""),"","RCV-"&amp;TEXT(ROW()-5,"00000"))</f>
        <v/>
      </c>
    </row>
    <row r="226" ht="20" customHeight="1">
      <c r="B226" s="93" t="n"/>
      <c r="C226" s="95" t="n"/>
      <c r="D226" s="86">
        <f>IF(C226="","",IFERROR(INDEX(Eng_Item,MATCH(C226,Eng_Label,0)),"not in list"))</f>
        <v/>
      </c>
      <c r="E226" s="85">
        <f>IF(C226="","",IFERROR(INDEX(Eng_Supplier,MATCH(C226,Eng_Label,0)),""))</f>
        <v/>
      </c>
      <c r="F226" s="96" t="n"/>
      <c r="G226" s="99" t="n"/>
      <c r="H226" s="91">
        <f>IF(F226="","",F226*IF(G226&lt;&gt;"",G226,N(IFERROR(INDEX(Eng_Cost,MATCH(C226,Eng_Label,0)),0))))</f>
        <v/>
      </c>
      <c r="I226" s="95" t="n"/>
      <c r="J226" s="95" t="n"/>
      <c r="K226" s="98">
        <f>IF(B226="","",DATE(YEAR(B226),MONTH(B226),1))</f>
        <v/>
      </c>
      <c r="L226" s="86">
        <f>IF(OR(B226="",C226=""),"","RCV-"&amp;TEXT(ROW()-5,"00000"))</f>
        <v/>
      </c>
    </row>
    <row r="227" ht="20" customHeight="1">
      <c r="B227" s="93" t="n"/>
      <c r="C227" s="95" t="n"/>
      <c r="D227" s="86">
        <f>IF(C227="","",IFERROR(INDEX(Eng_Item,MATCH(C227,Eng_Label,0)),"not in list"))</f>
        <v/>
      </c>
      <c r="E227" s="85">
        <f>IF(C227="","",IFERROR(INDEX(Eng_Supplier,MATCH(C227,Eng_Label,0)),""))</f>
        <v/>
      </c>
      <c r="F227" s="96" t="n"/>
      <c r="G227" s="99" t="n"/>
      <c r="H227" s="91">
        <f>IF(F227="","",F227*IF(G227&lt;&gt;"",G227,N(IFERROR(INDEX(Eng_Cost,MATCH(C227,Eng_Label,0)),0))))</f>
        <v/>
      </c>
      <c r="I227" s="95" t="n"/>
      <c r="J227" s="95" t="n"/>
      <c r="K227" s="98">
        <f>IF(B227="","",DATE(YEAR(B227),MONTH(B227),1))</f>
        <v/>
      </c>
      <c r="L227" s="86">
        <f>IF(OR(B227="",C227=""),"","RCV-"&amp;TEXT(ROW()-5,"00000"))</f>
        <v/>
      </c>
    </row>
    <row r="228" ht="20" customHeight="1">
      <c r="B228" s="93" t="n"/>
      <c r="C228" s="95" t="n"/>
      <c r="D228" s="86">
        <f>IF(C228="","",IFERROR(INDEX(Eng_Item,MATCH(C228,Eng_Label,0)),"not in list"))</f>
        <v/>
      </c>
      <c r="E228" s="85">
        <f>IF(C228="","",IFERROR(INDEX(Eng_Supplier,MATCH(C228,Eng_Label,0)),""))</f>
        <v/>
      </c>
      <c r="F228" s="96" t="n"/>
      <c r="G228" s="99" t="n"/>
      <c r="H228" s="91">
        <f>IF(F228="","",F228*IF(G228&lt;&gt;"",G228,N(IFERROR(INDEX(Eng_Cost,MATCH(C228,Eng_Label,0)),0))))</f>
        <v/>
      </c>
      <c r="I228" s="95" t="n"/>
      <c r="J228" s="95" t="n"/>
      <c r="K228" s="98">
        <f>IF(B228="","",DATE(YEAR(B228),MONTH(B228),1))</f>
        <v/>
      </c>
      <c r="L228" s="86">
        <f>IF(OR(B228="",C228=""),"","RCV-"&amp;TEXT(ROW()-5,"00000"))</f>
        <v/>
      </c>
    </row>
    <row r="229" ht="20" customHeight="1">
      <c r="B229" s="93" t="n"/>
      <c r="C229" s="95" t="n"/>
      <c r="D229" s="86">
        <f>IF(C229="","",IFERROR(INDEX(Eng_Item,MATCH(C229,Eng_Label,0)),"not in list"))</f>
        <v/>
      </c>
      <c r="E229" s="85">
        <f>IF(C229="","",IFERROR(INDEX(Eng_Supplier,MATCH(C229,Eng_Label,0)),""))</f>
        <v/>
      </c>
      <c r="F229" s="96" t="n"/>
      <c r="G229" s="99" t="n"/>
      <c r="H229" s="91">
        <f>IF(F229="","",F229*IF(G229&lt;&gt;"",G229,N(IFERROR(INDEX(Eng_Cost,MATCH(C229,Eng_Label,0)),0))))</f>
        <v/>
      </c>
      <c r="I229" s="95" t="n"/>
      <c r="J229" s="95" t="n"/>
      <c r="K229" s="98">
        <f>IF(B229="","",DATE(YEAR(B229),MONTH(B229),1))</f>
        <v/>
      </c>
      <c r="L229" s="86">
        <f>IF(OR(B229="",C229=""),"","RCV-"&amp;TEXT(ROW()-5,"00000"))</f>
        <v/>
      </c>
    </row>
    <row r="230" ht="20" customHeight="1">
      <c r="B230" s="93" t="n"/>
      <c r="C230" s="95" t="n"/>
      <c r="D230" s="86">
        <f>IF(C230="","",IFERROR(INDEX(Eng_Item,MATCH(C230,Eng_Label,0)),"not in list"))</f>
        <v/>
      </c>
      <c r="E230" s="85">
        <f>IF(C230="","",IFERROR(INDEX(Eng_Supplier,MATCH(C230,Eng_Label,0)),""))</f>
        <v/>
      </c>
      <c r="F230" s="96" t="n"/>
      <c r="G230" s="99" t="n"/>
      <c r="H230" s="91">
        <f>IF(F230="","",F230*IF(G230&lt;&gt;"",G230,N(IFERROR(INDEX(Eng_Cost,MATCH(C230,Eng_Label,0)),0))))</f>
        <v/>
      </c>
      <c r="I230" s="95" t="n"/>
      <c r="J230" s="95" t="n"/>
      <c r="K230" s="98">
        <f>IF(B230="","",DATE(YEAR(B230),MONTH(B230),1))</f>
        <v/>
      </c>
      <c r="L230" s="86">
        <f>IF(OR(B230="",C230=""),"","RCV-"&amp;TEXT(ROW()-5,"00000"))</f>
        <v/>
      </c>
    </row>
    <row r="231" ht="20" customHeight="1">
      <c r="B231" s="93" t="n"/>
      <c r="C231" s="95" t="n"/>
      <c r="D231" s="86">
        <f>IF(C231="","",IFERROR(INDEX(Eng_Item,MATCH(C231,Eng_Label,0)),"not in list"))</f>
        <v/>
      </c>
      <c r="E231" s="85">
        <f>IF(C231="","",IFERROR(INDEX(Eng_Supplier,MATCH(C231,Eng_Label,0)),""))</f>
        <v/>
      </c>
      <c r="F231" s="96" t="n"/>
      <c r="G231" s="99" t="n"/>
      <c r="H231" s="91">
        <f>IF(F231="","",F231*IF(G231&lt;&gt;"",G231,N(IFERROR(INDEX(Eng_Cost,MATCH(C231,Eng_Label,0)),0))))</f>
        <v/>
      </c>
      <c r="I231" s="95" t="n"/>
      <c r="J231" s="95" t="n"/>
      <c r="K231" s="98">
        <f>IF(B231="","",DATE(YEAR(B231),MONTH(B231),1))</f>
        <v/>
      </c>
      <c r="L231" s="86">
        <f>IF(OR(B231="",C231=""),"","RCV-"&amp;TEXT(ROW()-5,"00000"))</f>
        <v/>
      </c>
    </row>
    <row r="232" ht="20" customHeight="1">
      <c r="B232" s="93" t="n"/>
      <c r="C232" s="95" t="n"/>
      <c r="D232" s="86">
        <f>IF(C232="","",IFERROR(INDEX(Eng_Item,MATCH(C232,Eng_Label,0)),"not in list"))</f>
        <v/>
      </c>
      <c r="E232" s="85">
        <f>IF(C232="","",IFERROR(INDEX(Eng_Supplier,MATCH(C232,Eng_Label,0)),""))</f>
        <v/>
      </c>
      <c r="F232" s="96" t="n"/>
      <c r="G232" s="99" t="n"/>
      <c r="H232" s="91">
        <f>IF(F232="","",F232*IF(G232&lt;&gt;"",G232,N(IFERROR(INDEX(Eng_Cost,MATCH(C232,Eng_Label,0)),0))))</f>
        <v/>
      </c>
      <c r="I232" s="95" t="n"/>
      <c r="J232" s="95" t="n"/>
      <c r="K232" s="98">
        <f>IF(B232="","",DATE(YEAR(B232),MONTH(B232),1))</f>
        <v/>
      </c>
      <c r="L232" s="86">
        <f>IF(OR(B232="",C232=""),"","RCV-"&amp;TEXT(ROW()-5,"00000"))</f>
        <v/>
      </c>
    </row>
    <row r="233" ht="20" customHeight="1">
      <c r="B233" s="93" t="n"/>
      <c r="C233" s="95" t="n"/>
      <c r="D233" s="86">
        <f>IF(C233="","",IFERROR(INDEX(Eng_Item,MATCH(C233,Eng_Label,0)),"not in list"))</f>
        <v/>
      </c>
      <c r="E233" s="85">
        <f>IF(C233="","",IFERROR(INDEX(Eng_Supplier,MATCH(C233,Eng_Label,0)),""))</f>
        <v/>
      </c>
      <c r="F233" s="96" t="n"/>
      <c r="G233" s="99" t="n"/>
      <c r="H233" s="91">
        <f>IF(F233="","",F233*IF(G233&lt;&gt;"",G233,N(IFERROR(INDEX(Eng_Cost,MATCH(C233,Eng_Label,0)),0))))</f>
        <v/>
      </c>
      <c r="I233" s="95" t="n"/>
      <c r="J233" s="95" t="n"/>
      <c r="K233" s="98">
        <f>IF(B233="","",DATE(YEAR(B233),MONTH(B233),1))</f>
        <v/>
      </c>
      <c r="L233" s="86">
        <f>IF(OR(B233="",C233=""),"","RCV-"&amp;TEXT(ROW()-5,"00000"))</f>
        <v/>
      </c>
    </row>
    <row r="234" ht="20" customHeight="1">
      <c r="B234" s="93" t="n"/>
      <c r="C234" s="95" t="n"/>
      <c r="D234" s="86">
        <f>IF(C234="","",IFERROR(INDEX(Eng_Item,MATCH(C234,Eng_Label,0)),"not in list"))</f>
        <v/>
      </c>
      <c r="E234" s="85">
        <f>IF(C234="","",IFERROR(INDEX(Eng_Supplier,MATCH(C234,Eng_Label,0)),""))</f>
        <v/>
      </c>
      <c r="F234" s="96" t="n"/>
      <c r="G234" s="99" t="n"/>
      <c r="H234" s="91">
        <f>IF(F234="","",F234*IF(G234&lt;&gt;"",G234,N(IFERROR(INDEX(Eng_Cost,MATCH(C234,Eng_Label,0)),0))))</f>
        <v/>
      </c>
      <c r="I234" s="95" t="n"/>
      <c r="J234" s="95" t="n"/>
      <c r="K234" s="98">
        <f>IF(B234="","",DATE(YEAR(B234),MONTH(B234),1))</f>
        <v/>
      </c>
      <c r="L234" s="86">
        <f>IF(OR(B234="",C234=""),"","RCV-"&amp;TEXT(ROW()-5,"00000"))</f>
        <v/>
      </c>
    </row>
    <row r="235" ht="20" customHeight="1">
      <c r="B235" s="93" t="n"/>
      <c r="C235" s="95" t="n"/>
      <c r="D235" s="86">
        <f>IF(C235="","",IFERROR(INDEX(Eng_Item,MATCH(C235,Eng_Label,0)),"not in list"))</f>
        <v/>
      </c>
      <c r="E235" s="85">
        <f>IF(C235="","",IFERROR(INDEX(Eng_Supplier,MATCH(C235,Eng_Label,0)),""))</f>
        <v/>
      </c>
      <c r="F235" s="96" t="n"/>
      <c r="G235" s="99" t="n"/>
      <c r="H235" s="91">
        <f>IF(F235="","",F235*IF(G235&lt;&gt;"",G235,N(IFERROR(INDEX(Eng_Cost,MATCH(C235,Eng_Label,0)),0))))</f>
        <v/>
      </c>
      <c r="I235" s="95" t="n"/>
      <c r="J235" s="95" t="n"/>
      <c r="K235" s="98">
        <f>IF(B235="","",DATE(YEAR(B235),MONTH(B235),1))</f>
        <v/>
      </c>
      <c r="L235" s="86">
        <f>IF(OR(B235="",C235=""),"","RCV-"&amp;TEXT(ROW()-5,"00000"))</f>
        <v/>
      </c>
    </row>
    <row r="236" ht="20" customHeight="1">
      <c r="B236" s="93" t="n"/>
      <c r="C236" s="95" t="n"/>
      <c r="D236" s="86">
        <f>IF(C236="","",IFERROR(INDEX(Eng_Item,MATCH(C236,Eng_Label,0)),"not in list"))</f>
        <v/>
      </c>
      <c r="E236" s="85">
        <f>IF(C236="","",IFERROR(INDEX(Eng_Supplier,MATCH(C236,Eng_Label,0)),""))</f>
        <v/>
      </c>
      <c r="F236" s="96" t="n"/>
      <c r="G236" s="99" t="n"/>
      <c r="H236" s="91">
        <f>IF(F236="","",F236*IF(G236&lt;&gt;"",G236,N(IFERROR(INDEX(Eng_Cost,MATCH(C236,Eng_Label,0)),0))))</f>
        <v/>
      </c>
      <c r="I236" s="95" t="n"/>
      <c r="J236" s="95" t="n"/>
      <c r="K236" s="98">
        <f>IF(B236="","",DATE(YEAR(B236),MONTH(B236),1))</f>
        <v/>
      </c>
      <c r="L236" s="86">
        <f>IF(OR(B236="",C236=""),"","RCV-"&amp;TEXT(ROW()-5,"00000"))</f>
        <v/>
      </c>
    </row>
    <row r="237" ht="20" customHeight="1">
      <c r="B237" s="93" t="n"/>
      <c r="C237" s="95" t="n"/>
      <c r="D237" s="86">
        <f>IF(C237="","",IFERROR(INDEX(Eng_Item,MATCH(C237,Eng_Label,0)),"not in list"))</f>
        <v/>
      </c>
      <c r="E237" s="85">
        <f>IF(C237="","",IFERROR(INDEX(Eng_Supplier,MATCH(C237,Eng_Label,0)),""))</f>
        <v/>
      </c>
      <c r="F237" s="96" t="n"/>
      <c r="G237" s="99" t="n"/>
      <c r="H237" s="91">
        <f>IF(F237="","",F237*IF(G237&lt;&gt;"",G237,N(IFERROR(INDEX(Eng_Cost,MATCH(C237,Eng_Label,0)),0))))</f>
        <v/>
      </c>
      <c r="I237" s="95" t="n"/>
      <c r="J237" s="95" t="n"/>
      <c r="K237" s="98">
        <f>IF(B237="","",DATE(YEAR(B237),MONTH(B237),1))</f>
        <v/>
      </c>
      <c r="L237" s="86">
        <f>IF(OR(B237="",C237=""),"","RCV-"&amp;TEXT(ROW()-5,"00000"))</f>
        <v/>
      </c>
    </row>
    <row r="238" ht="20" customHeight="1">
      <c r="B238" s="93" t="n"/>
      <c r="C238" s="95" t="n"/>
      <c r="D238" s="86">
        <f>IF(C238="","",IFERROR(INDEX(Eng_Item,MATCH(C238,Eng_Label,0)),"not in list"))</f>
        <v/>
      </c>
      <c r="E238" s="85">
        <f>IF(C238="","",IFERROR(INDEX(Eng_Supplier,MATCH(C238,Eng_Label,0)),""))</f>
        <v/>
      </c>
      <c r="F238" s="96" t="n"/>
      <c r="G238" s="99" t="n"/>
      <c r="H238" s="91">
        <f>IF(F238="","",F238*IF(G238&lt;&gt;"",G238,N(IFERROR(INDEX(Eng_Cost,MATCH(C238,Eng_Label,0)),0))))</f>
        <v/>
      </c>
      <c r="I238" s="95" t="n"/>
      <c r="J238" s="95" t="n"/>
      <c r="K238" s="98">
        <f>IF(B238="","",DATE(YEAR(B238),MONTH(B238),1))</f>
        <v/>
      </c>
      <c r="L238" s="86">
        <f>IF(OR(B238="",C238=""),"","RCV-"&amp;TEXT(ROW()-5,"00000"))</f>
        <v/>
      </c>
    </row>
    <row r="239" ht="20" customHeight="1">
      <c r="B239" s="93" t="n"/>
      <c r="C239" s="95" t="n"/>
      <c r="D239" s="86">
        <f>IF(C239="","",IFERROR(INDEX(Eng_Item,MATCH(C239,Eng_Label,0)),"not in list"))</f>
        <v/>
      </c>
      <c r="E239" s="85">
        <f>IF(C239="","",IFERROR(INDEX(Eng_Supplier,MATCH(C239,Eng_Label,0)),""))</f>
        <v/>
      </c>
      <c r="F239" s="96" t="n"/>
      <c r="G239" s="99" t="n"/>
      <c r="H239" s="91">
        <f>IF(F239="","",F239*IF(G239&lt;&gt;"",G239,N(IFERROR(INDEX(Eng_Cost,MATCH(C239,Eng_Label,0)),0))))</f>
        <v/>
      </c>
      <c r="I239" s="95" t="n"/>
      <c r="J239" s="95" t="n"/>
      <c r="K239" s="98">
        <f>IF(B239="","",DATE(YEAR(B239),MONTH(B239),1))</f>
        <v/>
      </c>
      <c r="L239" s="86">
        <f>IF(OR(B239="",C239=""),"","RCV-"&amp;TEXT(ROW()-5,"00000"))</f>
        <v/>
      </c>
    </row>
    <row r="240" ht="20" customHeight="1">
      <c r="B240" s="93" t="n"/>
      <c r="C240" s="95" t="n"/>
      <c r="D240" s="86">
        <f>IF(C240="","",IFERROR(INDEX(Eng_Item,MATCH(C240,Eng_Label,0)),"not in list"))</f>
        <v/>
      </c>
      <c r="E240" s="85">
        <f>IF(C240="","",IFERROR(INDEX(Eng_Supplier,MATCH(C240,Eng_Label,0)),""))</f>
        <v/>
      </c>
      <c r="F240" s="96" t="n"/>
      <c r="G240" s="99" t="n"/>
      <c r="H240" s="91">
        <f>IF(F240="","",F240*IF(G240&lt;&gt;"",G240,N(IFERROR(INDEX(Eng_Cost,MATCH(C240,Eng_Label,0)),0))))</f>
        <v/>
      </c>
      <c r="I240" s="95" t="n"/>
      <c r="J240" s="95" t="n"/>
      <c r="K240" s="98">
        <f>IF(B240="","",DATE(YEAR(B240),MONTH(B240),1))</f>
        <v/>
      </c>
      <c r="L240" s="86">
        <f>IF(OR(B240="",C240=""),"","RCV-"&amp;TEXT(ROW()-5,"00000"))</f>
        <v/>
      </c>
    </row>
    <row r="241" ht="20" customHeight="1">
      <c r="B241" s="93" t="n"/>
      <c r="C241" s="95" t="n"/>
      <c r="D241" s="86">
        <f>IF(C241="","",IFERROR(INDEX(Eng_Item,MATCH(C241,Eng_Label,0)),"not in list"))</f>
        <v/>
      </c>
      <c r="E241" s="85">
        <f>IF(C241="","",IFERROR(INDEX(Eng_Supplier,MATCH(C241,Eng_Label,0)),""))</f>
        <v/>
      </c>
      <c r="F241" s="96" t="n"/>
      <c r="G241" s="99" t="n"/>
      <c r="H241" s="91">
        <f>IF(F241="","",F241*IF(G241&lt;&gt;"",G241,N(IFERROR(INDEX(Eng_Cost,MATCH(C241,Eng_Label,0)),0))))</f>
        <v/>
      </c>
      <c r="I241" s="95" t="n"/>
      <c r="J241" s="95" t="n"/>
      <c r="K241" s="98">
        <f>IF(B241="","",DATE(YEAR(B241),MONTH(B241),1))</f>
        <v/>
      </c>
      <c r="L241" s="86">
        <f>IF(OR(B241="",C241=""),"","RCV-"&amp;TEXT(ROW()-5,"00000"))</f>
        <v/>
      </c>
    </row>
    <row r="242" ht="20" customHeight="1">
      <c r="B242" s="93" t="n"/>
      <c r="C242" s="95" t="n"/>
      <c r="D242" s="86">
        <f>IF(C242="","",IFERROR(INDEX(Eng_Item,MATCH(C242,Eng_Label,0)),"not in list"))</f>
        <v/>
      </c>
      <c r="E242" s="85">
        <f>IF(C242="","",IFERROR(INDEX(Eng_Supplier,MATCH(C242,Eng_Label,0)),""))</f>
        <v/>
      </c>
      <c r="F242" s="96" t="n"/>
      <c r="G242" s="99" t="n"/>
      <c r="H242" s="91">
        <f>IF(F242="","",F242*IF(G242&lt;&gt;"",G242,N(IFERROR(INDEX(Eng_Cost,MATCH(C242,Eng_Label,0)),0))))</f>
        <v/>
      </c>
      <c r="I242" s="95" t="n"/>
      <c r="J242" s="95" t="n"/>
      <c r="K242" s="98">
        <f>IF(B242="","",DATE(YEAR(B242),MONTH(B242),1))</f>
        <v/>
      </c>
      <c r="L242" s="86">
        <f>IF(OR(B242="",C242=""),"","RCV-"&amp;TEXT(ROW()-5,"00000"))</f>
        <v/>
      </c>
    </row>
    <row r="243" ht="20" customHeight="1">
      <c r="B243" s="93" t="n"/>
      <c r="C243" s="95" t="n"/>
      <c r="D243" s="86">
        <f>IF(C243="","",IFERROR(INDEX(Eng_Item,MATCH(C243,Eng_Label,0)),"not in list"))</f>
        <v/>
      </c>
      <c r="E243" s="85">
        <f>IF(C243="","",IFERROR(INDEX(Eng_Supplier,MATCH(C243,Eng_Label,0)),""))</f>
        <v/>
      </c>
      <c r="F243" s="96" t="n"/>
      <c r="G243" s="99" t="n"/>
      <c r="H243" s="91">
        <f>IF(F243="","",F243*IF(G243&lt;&gt;"",G243,N(IFERROR(INDEX(Eng_Cost,MATCH(C243,Eng_Label,0)),0))))</f>
        <v/>
      </c>
      <c r="I243" s="95" t="n"/>
      <c r="J243" s="95" t="n"/>
      <c r="K243" s="98">
        <f>IF(B243="","",DATE(YEAR(B243),MONTH(B243),1))</f>
        <v/>
      </c>
      <c r="L243" s="86">
        <f>IF(OR(B243="",C243=""),"","RCV-"&amp;TEXT(ROW()-5,"00000"))</f>
        <v/>
      </c>
    </row>
    <row r="244" ht="20" customHeight="1">
      <c r="B244" s="93" t="n"/>
      <c r="C244" s="95" t="n"/>
      <c r="D244" s="86">
        <f>IF(C244="","",IFERROR(INDEX(Eng_Item,MATCH(C244,Eng_Label,0)),"not in list"))</f>
        <v/>
      </c>
      <c r="E244" s="85">
        <f>IF(C244="","",IFERROR(INDEX(Eng_Supplier,MATCH(C244,Eng_Label,0)),""))</f>
        <v/>
      </c>
      <c r="F244" s="96" t="n"/>
      <c r="G244" s="99" t="n"/>
      <c r="H244" s="91">
        <f>IF(F244="","",F244*IF(G244&lt;&gt;"",G244,N(IFERROR(INDEX(Eng_Cost,MATCH(C244,Eng_Label,0)),0))))</f>
        <v/>
      </c>
      <c r="I244" s="95" t="n"/>
      <c r="J244" s="95" t="n"/>
      <c r="K244" s="98">
        <f>IF(B244="","",DATE(YEAR(B244),MONTH(B244),1))</f>
        <v/>
      </c>
      <c r="L244" s="86">
        <f>IF(OR(B244="",C244=""),"","RCV-"&amp;TEXT(ROW()-5,"00000"))</f>
        <v/>
      </c>
    </row>
    <row r="245" ht="20" customHeight="1">
      <c r="B245" s="93" t="n"/>
      <c r="C245" s="95" t="n"/>
      <c r="D245" s="86">
        <f>IF(C245="","",IFERROR(INDEX(Eng_Item,MATCH(C245,Eng_Label,0)),"not in list"))</f>
        <v/>
      </c>
      <c r="E245" s="85">
        <f>IF(C245="","",IFERROR(INDEX(Eng_Supplier,MATCH(C245,Eng_Label,0)),""))</f>
        <v/>
      </c>
      <c r="F245" s="96" t="n"/>
      <c r="G245" s="99" t="n"/>
      <c r="H245" s="91">
        <f>IF(F245="","",F245*IF(G245&lt;&gt;"",G245,N(IFERROR(INDEX(Eng_Cost,MATCH(C245,Eng_Label,0)),0))))</f>
        <v/>
      </c>
      <c r="I245" s="95" t="n"/>
      <c r="J245" s="95" t="n"/>
      <c r="K245" s="98">
        <f>IF(B245="","",DATE(YEAR(B245),MONTH(B245),1))</f>
        <v/>
      </c>
      <c r="L245" s="86">
        <f>IF(OR(B245="",C245=""),"","RCV-"&amp;TEXT(ROW()-5,"00000"))</f>
        <v/>
      </c>
    </row>
    <row r="246" ht="20" customHeight="1">
      <c r="B246" s="93" t="n"/>
      <c r="C246" s="95" t="n"/>
      <c r="D246" s="86">
        <f>IF(C246="","",IFERROR(INDEX(Eng_Item,MATCH(C246,Eng_Label,0)),"not in list"))</f>
        <v/>
      </c>
      <c r="E246" s="85">
        <f>IF(C246="","",IFERROR(INDEX(Eng_Supplier,MATCH(C246,Eng_Label,0)),""))</f>
        <v/>
      </c>
      <c r="F246" s="96" t="n"/>
      <c r="G246" s="99" t="n"/>
      <c r="H246" s="91">
        <f>IF(F246="","",F246*IF(G246&lt;&gt;"",G246,N(IFERROR(INDEX(Eng_Cost,MATCH(C246,Eng_Label,0)),0))))</f>
        <v/>
      </c>
      <c r="I246" s="95" t="n"/>
      <c r="J246" s="95" t="n"/>
      <c r="K246" s="98">
        <f>IF(B246="","",DATE(YEAR(B246),MONTH(B246),1))</f>
        <v/>
      </c>
      <c r="L246" s="86">
        <f>IF(OR(B246="",C246=""),"","RCV-"&amp;TEXT(ROW()-5,"00000"))</f>
        <v/>
      </c>
    </row>
    <row r="247" ht="20" customHeight="1">
      <c r="B247" s="93" t="n"/>
      <c r="C247" s="95" t="n"/>
      <c r="D247" s="86">
        <f>IF(C247="","",IFERROR(INDEX(Eng_Item,MATCH(C247,Eng_Label,0)),"not in list"))</f>
        <v/>
      </c>
      <c r="E247" s="85">
        <f>IF(C247="","",IFERROR(INDEX(Eng_Supplier,MATCH(C247,Eng_Label,0)),""))</f>
        <v/>
      </c>
      <c r="F247" s="96" t="n"/>
      <c r="G247" s="99" t="n"/>
      <c r="H247" s="91">
        <f>IF(F247="","",F247*IF(G247&lt;&gt;"",G247,N(IFERROR(INDEX(Eng_Cost,MATCH(C247,Eng_Label,0)),0))))</f>
        <v/>
      </c>
      <c r="I247" s="95" t="n"/>
      <c r="J247" s="95" t="n"/>
      <c r="K247" s="98">
        <f>IF(B247="","",DATE(YEAR(B247),MONTH(B247),1))</f>
        <v/>
      </c>
      <c r="L247" s="86">
        <f>IF(OR(B247="",C247=""),"","RCV-"&amp;TEXT(ROW()-5,"00000"))</f>
        <v/>
      </c>
    </row>
    <row r="248" ht="20" customHeight="1">
      <c r="B248" s="93" t="n"/>
      <c r="C248" s="95" t="n"/>
      <c r="D248" s="86">
        <f>IF(C248="","",IFERROR(INDEX(Eng_Item,MATCH(C248,Eng_Label,0)),"not in list"))</f>
        <v/>
      </c>
      <c r="E248" s="85">
        <f>IF(C248="","",IFERROR(INDEX(Eng_Supplier,MATCH(C248,Eng_Label,0)),""))</f>
        <v/>
      </c>
      <c r="F248" s="96" t="n"/>
      <c r="G248" s="99" t="n"/>
      <c r="H248" s="91">
        <f>IF(F248="","",F248*IF(G248&lt;&gt;"",G248,N(IFERROR(INDEX(Eng_Cost,MATCH(C248,Eng_Label,0)),0))))</f>
        <v/>
      </c>
      <c r="I248" s="95" t="n"/>
      <c r="J248" s="95" t="n"/>
      <c r="K248" s="98">
        <f>IF(B248="","",DATE(YEAR(B248),MONTH(B248),1))</f>
        <v/>
      </c>
      <c r="L248" s="86">
        <f>IF(OR(B248="",C248=""),"","RCV-"&amp;TEXT(ROW()-5,"00000"))</f>
        <v/>
      </c>
    </row>
    <row r="249" ht="20" customHeight="1">
      <c r="B249" s="93" t="n"/>
      <c r="C249" s="95" t="n"/>
      <c r="D249" s="86">
        <f>IF(C249="","",IFERROR(INDEX(Eng_Item,MATCH(C249,Eng_Label,0)),"not in list"))</f>
        <v/>
      </c>
      <c r="E249" s="85">
        <f>IF(C249="","",IFERROR(INDEX(Eng_Supplier,MATCH(C249,Eng_Label,0)),""))</f>
        <v/>
      </c>
      <c r="F249" s="96" t="n"/>
      <c r="G249" s="99" t="n"/>
      <c r="H249" s="91">
        <f>IF(F249="","",F249*IF(G249&lt;&gt;"",G249,N(IFERROR(INDEX(Eng_Cost,MATCH(C249,Eng_Label,0)),0))))</f>
        <v/>
      </c>
      <c r="I249" s="95" t="n"/>
      <c r="J249" s="95" t="n"/>
      <c r="K249" s="98">
        <f>IF(B249="","",DATE(YEAR(B249),MONTH(B249),1))</f>
        <v/>
      </c>
      <c r="L249" s="86">
        <f>IF(OR(B249="",C249=""),"","RCV-"&amp;TEXT(ROW()-5,"00000"))</f>
        <v/>
      </c>
    </row>
    <row r="250" ht="20" customHeight="1">
      <c r="B250" s="93" t="n"/>
      <c r="C250" s="95" t="n"/>
      <c r="D250" s="86">
        <f>IF(C250="","",IFERROR(INDEX(Eng_Item,MATCH(C250,Eng_Label,0)),"not in list"))</f>
        <v/>
      </c>
      <c r="E250" s="85">
        <f>IF(C250="","",IFERROR(INDEX(Eng_Supplier,MATCH(C250,Eng_Label,0)),""))</f>
        <v/>
      </c>
      <c r="F250" s="96" t="n"/>
      <c r="G250" s="99" t="n"/>
      <c r="H250" s="91">
        <f>IF(F250="","",F250*IF(G250&lt;&gt;"",G250,N(IFERROR(INDEX(Eng_Cost,MATCH(C250,Eng_Label,0)),0))))</f>
        <v/>
      </c>
      <c r="I250" s="95" t="n"/>
      <c r="J250" s="95" t="n"/>
      <c r="K250" s="98">
        <f>IF(B250="","",DATE(YEAR(B250),MONTH(B250),1))</f>
        <v/>
      </c>
      <c r="L250" s="86">
        <f>IF(OR(B250="",C250=""),"","RCV-"&amp;TEXT(ROW()-5,"00000"))</f>
        <v/>
      </c>
    </row>
    <row r="251" ht="20" customHeight="1">
      <c r="B251" s="93" t="n"/>
      <c r="C251" s="95" t="n"/>
      <c r="D251" s="86">
        <f>IF(C251="","",IFERROR(INDEX(Eng_Item,MATCH(C251,Eng_Label,0)),"not in list"))</f>
        <v/>
      </c>
      <c r="E251" s="85">
        <f>IF(C251="","",IFERROR(INDEX(Eng_Supplier,MATCH(C251,Eng_Label,0)),""))</f>
        <v/>
      </c>
      <c r="F251" s="96" t="n"/>
      <c r="G251" s="99" t="n"/>
      <c r="H251" s="91">
        <f>IF(F251="","",F251*IF(G251&lt;&gt;"",G251,N(IFERROR(INDEX(Eng_Cost,MATCH(C251,Eng_Label,0)),0))))</f>
        <v/>
      </c>
      <c r="I251" s="95" t="n"/>
      <c r="J251" s="95" t="n"/>
      <c r="K251" s="98">
        <f>IF(B251="","",DATE(YEAR(B251),MONTH(B251),1))</f>
        <v/>
      </c>
      <c r="L251" s="86">
        <f>IF(OR(B251="",C251=""),"","RCV-"&amp;TEXT(ROW()-5,"00000"))</f>
        <v/>
      </c>
    </row>
    <row r="252" ht="20" customHeight="1">
      <c r="B252" s="93" t="n"/>
      <c r="C252" s="95" t="n"/>
      <c r="D252" s="86">
        <f>IF(C252="","",IFERROR(INDEX(Eng_Item,MATCH(C252,Eng_Label,0)),"not in list"))</f>
        <v/>
      </c>
      <c r="E252" s="85">
        <f>IF(C252="","",IFERROR(INDEX(Eng_Supplier,MATCH(C252,Eng_Label,0)),""))</f>
        <v/>
      </c>
      <c r="F252" s="96" t="n"/>
      <c r="G252" s="99" t="n"/>
      <c r="H252" s="91">
        <f>IF(F252="","",F252*IF(G252&lt;&gt;"",G252,N(IFERROR(INDEX(Eng_Cost,MATCH(C252,Eng_Label,0)),0))))</f>
        <v/>
      </c>
      <c r="I252" s="95" t="n"/>
      <c r="J252" s="95" t="n"/>
      <c r="K252" s="98">
        <f>IF(B252="","",DATE(YEAR(B252),MONTH(B252),1))</f>
        <v/>
      </c>
      <c r="L252" s="86">
        <f>IF(OR(B252="",C252=""),"","RCV-"&amp;TEXT(ROW()-5,"00000"))</f>
        <v/>
      </c>
    </row>
    <row r="253" ht="20" customHeight="1">
      <c r="B253" s="93" t="n"/>
      <c r="C253" s="95" t="n"/>
      <c r="D253" s="86">
        <f>IF(C253="","",IFERROR(INDEX(Eng_Item,MATCH(C253,Eng_Label,0)),"not in list"))</f>
        <v/>
      </c>
      <c r="E253" s="85">
        <f>IF(C253="","",IFERROR(INDEX(Eng_Supplier,MATCH(C253,Eng_Label,0)),""))</f>
        <v/>
      </c>
      <c r="F253" s="96" t="n"/>
      <c r="G253" s="99" t="n"/>
      <c r="H253" s="91">
        <f>IF(F253="","",F253*IF(G253&lt;&gt;"",G253,N(IFERROR(INDEX(Eng_Cost,MATCH(C253,Eng_Label,0)),0))))</f>
        <v/>
      </c>
      <c r="I253" s="95" t="n"/>
      <c r="J253" s="95" t="n"/>
      <c r="K253" s="98">
        <f>IF(B253="","",DATE(YEAR(B253),MONTH(B253),1))</f>
        <v/>
      </c>
      <c r="L253" s="86">
        <f>IF(OR(B253="",C253=""),"","RCV-"&amp;TEXT(ROW()-5,"00000"))</f>
        <v/>
      </c>
    </row>
    <row r="254" ht="20" customHeight="1">
      <c r="B254" s="93" t="n"/>
      <c r="C254" s="95" t="n"/>
      <c r="D254" s="86">
        <f>IF(C254="","",IFERROR(INDEX(Eng_Item,MATCH(C254,Eng_Label,0)),"not in list"))</f>
        <v/>
      </c>
      <c r="E254" s="85">
        <f>IF(C254="","",IFERROR(INDEX(Eng_Supplier,MATCH(C254,Eng_Label,0)),""))</f>
        <v/>
      </c>
      <c r="F254" s="96" t="n"/>
      <c r="G254" s="99" t="n"/>
      <c r="H254" s="91">
        <f>IF(F254="","",F254*IF(G254&lt;&gt;"",G254,N(IFERROR(INDEX(Eng_Cost,MATCH(C254,Eng_Label,0)),0))))</f>
        <v/>
      </c>
      <c r="I254" s="95" t="n"/>
      <c r="J254" s="95" t="n"/>
      <c r="K254" s="98">
        <f>IF(B254="","",DATE(YEAR(B254),MONTH(B254),1))</f>
        <v/>
      </c>
      <c r="L254" s="86">
        <f>IF(OR(B254="",C254=""),"","RCV-"&amp;TEXT(ROW()-5,"00000"))</f>
        <v/>
      </c>
    </row>
    <row r="255" ht="20" customHeight="1">
      <c r="B255" s="93" t="n"/>
      <c r="C255" s="95" t="n"/>
      <c r="D255" s="86">
        <f>IF(C255="","",IFERROR(INDEX(Eng_Item,MATCH(C255,Eng_Label,0)),"not in list"))</f>
        <v/>
      </c>
      <c r="E255" s="85">
        <f>IF(C255="","",IFERROR(INDEX(Eng_Supplier,MATCH(C255,Eng_Label,0)),""))</f>
        <v/>
      </c>
      <c r="F255" s="96" t="n"/>
      <c r="G255" s="99" t="n"/>
      <c r="H255" s="91">
        <f>IF(F255="","",F255*IF(G255&lt;&gt;"",G255,N(IFERROR(INDEX(Eng_Cost,MATCH(C255,Eng_Label,0)),0))))</f>
        <v/>
      </c>
      <c r="I255" s="95" t="n"/>
      <c r="J255" s="95" t="n"/>
      <c r="K255" s="98">
        <f>IF(B255="","",DATE(YEAR(B255),MONTH(B255),1))</f>
        <v/>
      </c>
      <c r="L255" s="86">
        <f>IF(OR(B255="",C255=""),"","RCV-"&amp;TEXT(ROW()-5,"00000"))</f>
        <v/>
      </c>
    </row>
    <row r="256" ht="20" customHeight="1">
      <c r="B256" s="93" t="n"/>
      <c r="C256" s="95" t="n"/>
      <c r="D256" s="86">
        <f>IF(C256="","",IFERROR(INDEX(Eng_Item,MATCH(C256,Eng_Label,0)),"not in list"))</f>
        <v/>
      </c>
      <c r="E256" s="85">
        <f>IF(C256="","",IFERROR(INDEX(Eng_Supplier,MATCH(C256,Eng_Label,0)),""))</f>
        <v/>
      </c>
      <c r="F256" s="96" t="n"/>
      <c r="G256" s="99" t="n"/>
      <c r="H256" s="91">
        <f>IF(F256="","",F256*IF(G256&lt;&gt;"",G256,N(IFERROR(INDEX(Eng_Cost,MATCH(C256,Eng_Label,0)),0))))</f>
        <v/>
      </c>
      <c r="I256" s="95" t="n"/>
      <c r="J256" s="95" t="n"/>
      <c r="K256" s="98">
        <f>IF(B256="","",DATE(YEAR(B256),MONTH(B256),1))</f>
        <v/>
      </c>
      <c r="L256" s="86">
        <f>IF(OR(B256="",C256=""),"","RCV-"&amp;TEXT(ROW()-5,"00000"))</f>
        <v/>
      </c>
    </row>
    <row r="257" ht="20" customHeight="1">
      <c r="B257" s="93" t="n"/>
      <c r="C257" s="95" t="n"/>
      <c r="D257" s="86">
        <f>IF(C257="","",IFERROR(INDEX(Eng_Item,MATCH(C257,Eng_Label,0)),"not in list"))</f>
        <v/>
      </c>
      <c r="E257" s="85">
        <f>IF(C257="","",IFERROR(INDEX(Eng_Supplier,MATCH(C257,Eng_Label,0)),""))</f>
        <v/>
      </c>
      <c r="F257" s="96" t="n"/>
      <c r="G257" s="99" t="n"/>
      <c r="H257" s="91">
        <f>IF(F257="","",F257*IF(G257&lt;&gt;"",G257,N(IFERROR(INDEX(Eng_Cost,MATCH(C257,Eng_Label,0)),0))))</f>
        <v/>
      </c>
      <c r="I257" s="95" t="n"/>
      <c r="J257" s="95" t="n"/>
      <c r="K257" s="98">
        <f>IF(B257="","",DATE(YEAR(B257),MONTH(B257),1))</f>
        <v/>
      </c>
      <c r="L257" s="86">
        <f>IF(OR(B257="",C257=""),"","RCV-"&amp;TEXT(ROW()-5,"00000"))</f>
        <v/>
      </c>
    </row>
    <row r="258" ht="20" customHeight="1">
      <c r="B258" s="93" t="n"/>
      <c r="C258" s="95" t="n"/>
      <c r="D258" s="86">
        <f>IF(C258="","",IFERROR(INDEX(Eng_Item,MATCH(C258,Eng_Label,0)),"not in list"))</f>
        <v/>
      </c>
      <c r="E258" s="85">
        <f>IF(C258="","",IFERROR(INDEX(Eng_Supplier,MATCH(C258,Eng_Label,0)),""))</f>
        <v/>
      </c>
      <c r="F258" s="96" t="n"/>
      <c r="G258" s="99" t="n"/>
      <c r="H258" s="91">
        <f>IF(F258="","",F258*IF(G258&lt;&gt;"",G258,N(IFERROR(INDEX(Eng_Cost,MATCH(C258,Eng_Label,0)),0))))</f>
        <v/>
      </c>
      <c r="I258" s="95" t="n"/>
      <c r="J258" s="95" t="n"/>
      <c r="K258" s="98">
        <f>IF(B258="","",DATE(YEAR(B258),MONTH(B258),1))</f>
        <v/>
      </c>
      <c r="L258" s="86">
        <f>IF(OR(B258="",C258=""),"","RCV-"&amp;TEXT(ROW()-5,"00000"))</f>
        <v/>
      </c>
    </row>
    <row r="259" ht="20" customHeight="1">
      <c r="B259" s="93" t="n"/>
      <c r="C259" s="95" t="n"/>
      <c r="D259" s="86">
        <f>IF(C259="","",IFERROR(INDEX(Eng_Item,MATCH(C259,Eng_Label,0)),"not in list"))</f>
        <v/>
      </c>
      <c r="E259" s="85">
        <f>IF(C259="","",IFERROR(INDEX(Eng_Supplier,MATCH(C259,Eng_Label,0)),""))</f>
        <v/>
      </c>
      <c r="F259" s="96" t="n"/>
      <c r="G259" s="99" t="n"/>
      <c r="H259" s="91">
        <f>IF(F259="","",F259*IF(G259&lt;&gt;"",G259,N(IFERROR(INDEX(Eng_Cost,MATCH(C259,Eng_Label,0)),0))))</f>
        <v/>
      </c>
      <c r="I259" s="95" t="n"/>
      <c r="J259" s="95" t="n"/>
      <c r="K259" s="98">
        <f>IF(B259="","",DATE(YEAR(B259),MONTH(B259),1))</f>
        <v/>
      </c>
      <c r="L259" s="86">
        <f>IF(OR(B259="",C259=""),"","RCV-"&amp;TEXT(ROW()-5,"00000"))</f>
        <v/>
      </c>
    </row>
    <row r="260" ht="20" customHeight="1">
      <c r="B260" s="93" t="n"/>
      <c r="C260" s="95" t="n"/>
      <c r="D260" s="86">
        <f>IF(C260="","",IFERROR(INDEX(Eng_Item,MATCH(C260,Eng_Label,0)),"not in list"))</f>
        <v/>
      </c>
      <c r="E260" s="85">
        <f>IF(C260="","",IFERROR(INDEX(Eng_Supplier,MATCH(C260,Eng_Label,0)),""))</f>
        <v/>
      </c>
      <c r="F260" s="96" t="n"/>
      <c r="G260" s="99" t="n"/>
      <c r="H260" s="91">
        <f>IF(F260="","",F260*IF(G260&lt;&gt;"",G260,N(IFERROR(INDEX(Eng_Cost,MATCH(C260,Eng_Label,0)),0))))</f>
        <v/>
      </c>
      <c r="I260" s="95" t="n"/>
      <c r="J260" s="95" t="n"/>
      <c r="K260" s="98">
        <f>IF(B260="","",DATE(YEAR(B260),MONTH(B260),1))</f>
        <v/>
      </c>
      <c r="L260" s="86">
        <f>IF(OR(B260="",C260=""),"","RCV-"&amp;TEXT(ROW()-5,"00000"))</f>
        <v/>
      </c>
    </row>
    <row r="261" ht="20" customHeight="1">
      <c r="B261" s="93" t="n"/>
      <c r="C261" s="95" t="n"/>
      <c r="D261" s="86">
        <f>IF(C261="","",IFERROR(INDEX(Eng_Item,MATCH(C261,Eng_Label,0)),"not in list"))</f>
        <v/>
      </c>
      <c r="E261" s="85">
        <f>IF(C261="","",IFERROR(INDEX(Eng_Supplier,MATCH(C261,Eng_Label,0)),""))</f>
        <v/>
      </c>
      <c r="F261" s="96" t="n"/>
      <c r="G261" s="99" t="n"/>
      <c r="H261" s="91">
        <f>IF(F261="","",F261*IF(G261&lt;&gt;"",G261,N(IFERROR(INDEX(Eng_Cost,MATCH(C261,Eng_Label,0)),0))))</f>
        <v/>
      </c>
      <c r="I261" s="95" t="n"/>
      <c r="J261" s="95" t="n"/>
      <c r="K261" s="98">
        <f>IF(B261="","",DATE(YEAR(B261),MONTH(B261),1))</f>
        <v/>
      </c>
      <c r="L261" s="86">
        <f>IF(OR(B261="",C261=""),"","RCV-"&amp;TEXT(ROW()-5,"00000"))</f>
        <v/>
      </c>
    </row>
    <row r="262" ht="20" customHeight="1">
      <c r="B262" s="93" t="n"/>
      <c r="C262" s="95" t="n"/>
      <c r="D262" s="86">
        <f>IF(C262="","",IFERROR(INDEX(Eng_Item,MATCH(C262,Eng_Label,0)),"not in list"))</f>
        <v/>
      </c>
      <c r="E262" s="85">
        <f>IF(C262="","",IFERROR(INDEX(Eng_Supplier,MATCH(C262,Eng_Label,0)),""))</f>
        <v/>
      </c>
      <c r="F262" s="96" t="n"/>
      <c r="G262" s="99" t="n"/>
      <c r="H262" s="91">
        <f>IF(F262="","",F262*IF(G262&lt;&gt;"",G262,N(IFERROR(INDEX(Eng_Cost,MATCH(C262,Eng_Label,0)),0))))</f>
        <v/>
      </c>
      <c r="I262" s="95" t="n"/>
      <c r="J262" s="95" t="n"/>
      <c r="K262" s="98">
        <f>IF(B262="","",DATE(YEAR(B262),MONTH(B262),1))</f>
        <v/>
      </c>
      <c r="L262" s="86">
        <f>IF(OR(B262="",C262=""),"","RCV-"&amp;TEXT(ROW()-5,"00000"))</f>
        <v/>
      </c>
    </row>
    <row r="263" ht="20" customHeight="1">
      <c r="B263" s="93" t="n"/>
      <c r="C263" s="95" t="n"/>
      <c r="D263" s="86">
        <f>IF(C263="","",IFERROR(INDEX(Eng_Item,MATCH(C263,Eng_Label,0)),"not in list"))</f>
        <v/>
      </c>
      <c r="E263" s="85">
        <f>IF(C263="","",IFERROR(INDEX(Eng_Supplier,MATCH(C263,Eng_Label,0)),""))</f>
        <v/>
      </c>
      <c r="F263" s="96" t="n"/>
      <c r="G263" s="99" t="n"/>
      <c r="H263" s="91">
        <f>IF(F263="","",F263*IF(G263&lt;&gt;"",G263,N(IFERROR(INDEX(Eng_Cost,MATCH(C263,Eng_Label,0)),0))))</f>
        <v/>
      </c>
      <c r="I263" s="95" t="n"/>
      <c r="J263" s="95" t="n"/>
      <c r="K263" s="98">
        <f>IF(B263="","",DATE(YEAR(B263),MONTH(B263),1))</f>
        <v/>
      </c>
      <c r="L263" s="86">
        <f>IF(OR(B263="",C263=""),"","RCV-"&amp;TEXT(ROW()-5,"00000"))</f>
        <v/>
      </c>
    </row>
    <row r="264" ht="20" customHeight="1">
      <c r="B264" s="93" t="n"/>
      <c r="C264" s="95" t="n"/>
      <c r="D264" s="86">
        <f>IF(C264="","",IFERROR(INDEX(Eng_Item,MATCH(C264,Eng_Label,0)),"not in list"))</f>
        <v/>
      </c>
      <c r="E264" s="85">
        <f>IF(C264="","",IFERROR(INDEX(Eng_Supplier,MATCH(C264,Eng_Label,0)),""))</f>
        <v/>
      </c>
      <c r="F264" s="96" t="n"/>
      <c r="G264" s="99" t="n"/>
      <c r="H264" s="91">
        <f>IF(F264="","",F264*IF(G264&lt;&gt;"",G264,N(IFERROR(INDEX(Eng_Cost,MATCH(C264,Eng_Label,0)),0))))</f>
        <v/>
      </c>
      <c r="I264" s="95" t="n"/>
      <c r="J264" s="95" t="n"/>
      <c r="K264" s="98">
        <f>IF(B264="","",DATE(YEAR(B264),MONTH(B264),1))</f>
        <v/>
      </c>
      <c r="L264" s="86">
        <f>IF(OR(B264="",C264=""),"","RCV-"&amp;TEXT(ROW()-5,"00000"))</f>
        <v/>
      </c>
    </row>
    <row r="265" ht="20" customHeight="1">
      <c r="B265" s="93" t="n"/>
      <c r="C265" s="95" t="n"/>
      <c r="D265" s="86">
        <f>IF(C265="","",IFERROR(INDEX(Eng_Item,MATCH(C265,Eng_Label,0)),"not in list"))</f>
        <v/>
      </c>
      <c r="E265" s="85">
        <f>IF(C265="","",IFERROR(INDEX(Eng_Supplier,MATCH(C265,Eng_Label,0)),""))</f>
        <v/>
      </c>
      <c r="F265" s="96" t="n"/>
      <c r="G265" s="99" t="n"/>
      <c r="H265" s="91">
        <f>IF(F265="","",F265*IF(G265&lt;&gt;"",G265,N(IFERROR(INDEX(Eng_Cost,MATCH(C265,Eng_Label,0)),0))))</f>
        <v/>
      </c>
      <c r="I265" s="95" t="n"/>
      <c r="J265" s="95" t="n"/>
      <c r="K265" s="98">
        <f>IF(B265="","",DATE(YEAR(B265),MONTH(B265),1))</f>
        <v/>
      </c>
      <c r="L265" s="86">
        <f>IF(OR(B265="",C265=""),"","RCV-"&amp;TEXT(ROW()-5,"00000"))</f>
        <v/>
      </c>
    </row>
    <row r="266" ht="20" customHeight="1">
      <c r="B266" s="93" t="n"/>
      <c r="C266" s="95" t="n"/>
      <c r="D266" s="86">
        <f>IF(C266="","",IFERROR(INDEX(Eng_Item,MATCH(C266,Eng_Label,0)),"not in list"))</f>
        <v/>
      </c>
      <c r="E266" s="85">
        <f>IF(C266="","",IFERROR(INDEX(Eng_Supplier,MATCH(C266,Eng_Label,0)),""))</f>
        <v/>
      </c>
      <c r="F266" s="96" t="n"/>
      <c r="G266" s="99" t="n"/>
      <c r="H266" s="91">
        <f>IF(F266="","",F266*IF(G266&lt;&gt;"",G266,N(IFERROR(INDEX(Eng_Cost,MATCH(C266,Eng_Label,0)),0))))</f>
        <v/>
      </c>
      <c r="I266" s="95" t="n"/>
      <c r="J266" s="95" t="n"/>
      <c r="K266" s="98">
        <f>IF(B266="","",DATE(YEAR(B266),MONTH(B266),1))</f>
        <v/>
      </c>
      <c r="L266" s="86">
        <f>IF(OR(B266="",C266=""),"","RCV-"&amp;TEXT(ROW()-5,"00000"))</f>
        <v/>
      </c>
    </row>
    <row r="267" ht="20" customHeight="1">
      <c r="B267" s="93" t="n"/>
      <c r="C267" s="95" t="n"/>
      <c r="D267" s="86">
        <f>IF(C267="","",IFERROR(INDEX(Eng_Item,MATCH(C267,Eng_Label,0)),"not in list"))</f>
        <v/>
      </c>
      <c r="E267" s="85">
        <f>IF(C267="","",IFERROR(INDEX(Eng_Supplier,MATCH(C267,Eng_Label,0)),""))</f>
        <v/>
      </c>
      <c r="F267" s="96" t="n"/>
      <c r="G267" s="99" t="n"/>
      <c r="H267" s="91">
        <f>IF(F267="","",F267*IF(G267&lt;&gt;"",G267,N(IFERROR(INDEX(Eng_Cost,MATCH(C267,Eng_Label,0)),0))))</f>
        <v/>
      </c>
      <c r="I267" s="95" t="n"/>
      <c r="J267" s="95" t="n"/>
      <c r="K267" s="98">
        <f>IF(B267="","",DATE(YEAR(B267),MONTH(B267),1))</f>
        <v/>
      </c>
      <c r="L267" s="86">
        <f>IF(OR(B267="",C267=""),"","RCV-"&amp;TEXT(ROW()-5,"00000"))</f>
        <v/>
      </c>
    </row>
    <row r="268" ht="20" customHeight="1">
      <c r="B268" s="93" t="n"/>
      <c r="C268" s="95" t="n"/>
      <c r="D268" s="86">
        <f>IF(C268="","",IFERROR(INDEX(Eng_Item,MATCH(C268,Eng_Label,0)),"not in list"))</f>
        <v/>
      </c>
      <c r="E268" s="85">
        <f>IF(C268="","",IFERROR(INDEX(Eng_Supplier,MATCH(C268,Eng_Label,0)),""))</f>
        <v/>
      </c>
      <c r="F268" s="96" t="n"/>
      <c r="G268" s="99" t="n"/>
      <c r="H268" s="91">
        <f>IF(F268="","",F268*IF(G268&lt;&gt;"",G268,N(IFERROR(INDEX(Eng_Cost,MATCH(C268,Eng_Label,0)),0))))</f>
        <v/>
      </c>
      <c r="I268" s="95" t="n"/>
      <c r="J268" s="95" t="n"/>
      <c r="K268" s="98">
        <f>IF(B268="","",DATE(YEAR(B268),MONTH(B268),1))</f>
        <v/>
      </c>
      <c r="L268" s="86">
        <f>IF(OR(B268="",C268=""),"","RCV-"&amp;TEXT(ROW()-5,"00000"))</f>
        <v/>
      </c>
    </row>
    <row r="269" ht="20" customHeight="1">
      <c r="B269" s="93" t="n"/>
      <c r="C269" s="95" t="n"/>
      <c r="D269" s="86">
        <f>IF(C269="","",IFERROR(INDEX(Eng_Item,MATCH(C269,Eng_Label,0)),"not in list"))</f>
        <v/>
      </c>
      <c r="E269" s="85">
        <f>IF(C269="","",IFERROR(INDEX(Eng_Supplier,MATCH(C269,Eng_Label,0)),""))</f>
        <v/>
      </c>
      <c r="F269" s="96" t="n"/>
      <c r="G269" s="99" t="n"/>
      <c r="H269" s="91">
        <f>IF(F269="","",F269*IF(G269&lt;&gt;"",G269,N(IFERROR(INDEX(Eng_Cost,MATCH(C269,Eng_Label,0)),0))))</f>
        <v/>
      </c>
      <c r="I269" s="95" t="n"/>
      <c r="J269" s="95" t="n"/>
      <c r="K269" s="98">
        <f>IF(B269="","",DATE(YEAR(B269),MONTH(B269),1))</f>
        <v/>
      </c>
      <c r="L269" s="86">
        <f>IF(OR(B269="",C269=""),"","RCV-"&amp;TEXT(ROW()-5,"00000"))</f>
        <v/>
      </c>
    </row>
    <row r="270" ht="20" customHeight="1">
      <c r="B270" s="93" t="n"/>
      <c r="C270" s="95" t="n"/>
      <c r="D270" s="86">
        <f>IF(C270="","",IFERROR(INDEX(Eng_Item,MATCH(C270,Eng_Label,0)),"not in list"))</f>
        <v/>
      </c>
      <c r="E270" s="85">
        <f>IF(C270="","",IFERROR(INDEX(Eng_Supplier,MATCH(C270,Eng_Label,0)),""))</f>
        <v/>
      </c>
      <c r="F270" s="96" t="n"/>
      <c r="G270" s="99" t="n"/>
      <c r="H270" s="91">
        <f>IF(F270="","",F270*IF(G270&lt;&gt;"",G270,N(IFERROR(INDEX(Eng_Cost,MATCH(C270,Eng_Label,0)),0))))</f>
        <v/>
      </c>
      <c r="I270" s="95" t="n"/>
      <c r="J270" s="95" t="n"/>
      <c r="K270" s="98">
        <f>IF(B270="","",DATE(YEAR(B270),MONTH(B270),1))</f>
        <v/>
      </c>
      <c r="L270" s="86">
        <f>IF(OR(B270="",C270=""),"","RCV-"&amp;TEXT(ROW()-5,"00000"))</f>
        <v/>
      </c>
    </row>
    <row r="271" ht="20" customHeight="1">
      <c r="B271" s="93" t="n"/>
      <c r="C271" s="95" t="n"/>
      <c r="D271" s="86">
        <f>IF(C271="","",IFERROR(INDEX(Eng_Item,MATCH(C271,Eng_Label,0)),"not in list"))</f>
        <v/>
      </c>
      <c r="E271" s="85">
        <f>IF(C271="","",IFERROR(INDEX(Eng_Supplier,MATCH(C271,Eng_Label,0)),""))</f>
        <v/>
      </c>
      <c r="F271" s="96" t="n"/>
      <c r="G271" s="99" t="n"/>
      <c r="H271" s="91">
        <f>IF(F271="","",F271*IF(G271&lt;&gt;"",G271,N(IFERROR(INDEX(Eng_Cost,MATCH(C271,Eng_Label,0)),0))))</f>
        <v/>
      </c>
      <c r="I271" s="95" t="n"/>
      <c r="J271" s="95" t="n"/>
      <c r="K271" s="98">
        <f>IF(B271="","",DATE(YEAR(B271),MONTH(B271),1))</f>
        <v/>
      </c>
      <c r="L271" s="86">
        <f>IF(OR(B271="",C271=""),"","RCV-"&amp;TEXT(ROW()-5,"00000"))</f>
        <v/>
      </c>
    </row>
    <row r="272" ht="20" customHeight="1">
      <c r="B272" s="93" t="n"/>
      <c r="C272" s="95" t="n"/>
      <c r="D272" s="86">
        <f>IF(C272="","",IFERROR(INDEX(Eng_Item,MATCH(C272,Eng_Label,0)),"not in list"))</f>
        <v/>
      </c>
      <c r="E272" s="85">
        <f>IF(C272="","",IFERROR(INDEX(Eng_Supplier,MATCH(C272,Eng_Label,0)),""))</f>
        <v/>
      </c>
      <c r="F272" s="96" t="n"/>
      <c r="G272" s="99" t="n"/>
      <c r="H272" s="91">
        <f>IF(F272="","",F272*IF(G272&lt;&gt;"",G272,N(IFERROR(INDEX(Eng_Cost,MATCH(C272,Eng_Label,0)),0))))</f>
        <v/>
      </c>
      <c r="I272" s="95" t="n"/>
      <c r="J272" s="95" t="n"/>
      <c r="K272" s="98">
        <f>IF(B272="","",DATE(YEAR(B272),MONTH(B272),1))</f>
        <v/>
      </c>
      <c r="L272" s="86">
        <f>IF(OR(B272="",C272=""),"","RCV-"&amp;TEXT(ROW()-5,"00000"))</f>
        <v/>
      </c>
    </row>
    <row r="273" ht="20" customHeight="1">
      <c r="B273" s="93" t="n"/>
      <c r="C273" s="95" t="n"/>
      <c r="D273" s="86">
        <f>IF(C273="","",IFERROR(INDEX(Eng_Item,MATCH(C273,Eng_Label,0)),"not in list"))</f>
        <v/>
      </c>
      <c r="E273" s="85">
        <f>IF(C273="","",IFERROR(INDEX(Eng_Supplier,MATCH(C273,Eng_Label,0)),""))</f>
        <v/>
      </c>
      <c r="F273" s="96" t="n"/>
      <c r="G273" s="99" t="n"/>
      <c r="H273" s="91">
        <f>IF(F273="","",F273*IF(G273&lt;&gt;"",G273,N(IFERROR(INDEX(Eng_Cost,MATCH(C273,Eng_Label,0)),0))))</f>
        <v/>
      </c>
      <c r="I273" s="95" t="n"/>
      <c r="J273" s="95" t="n"/>
      <c r="K273" s="98">
        <f>IF(B273="","",DATE(YEAR(B273),MONTH(B273),1))</f>
        <v/>
      </c>
      <c r="L273" s="86">
        <f>IF(OR(B273="",C273=""),"","RCV-"&amp;TEXT(ROW()-5,"00000"))</f>
        <v/>
      </c>
    </row>
    <row r="274" ht="20" customHeight="1">
      <c r="B274" s="93" t="n"/>
      <c r="C274" s="95" t="n"/>
      <c r="D274" s="86">
        <f>IF(C274="","",IFERROR(INDEX(Eng_Item,MATCH(C274,Eng_Label,0)),"not in list"))</f>
        <v/>
      </c>
      <c r="E274" s="85">
        <f>IF(C274="","",IFERROR(INDEX(Eng_Supplier,MATCH(C274,Eng_Label,0)),""))</f>
        <v/>
      </c>
      <c r="F274" s="96" t="n"/>
      <c r="G274" s="99" t="n"/>
      <c r="H274" s="91">
        <f>IF(F274="","",F274*IF(G274&lt;&gt;"",G274,N(IFERROR(INDEX(Eng_Cost,MATCH(C274,Eng_Label,0)),0))))</f>
        <v/>
      </c>
      <c r="I274" s="95" t="n"/>
      <c r="J274" s="95" t="n"/>
      <c r="K274" s="98">
        <f>IF(B274="","",DATE(YEAR(B274),MONTH(B274),1))</f>
        <v/>
      </c>
      <c r="L274" s="86">
        <f>IF(OR(B274="",C274=""),"","RCV-"&amp;TEXT(ROW()-5,"00000"))</f>
        <v/>
      </c>
    </row>
    <row r="275" ht="20" customHeight="1">
      <c r="B275" s="93" t="n"/>
      <c r="C275" s="95" t="n"/>
      <c r="D275" s="86">
        <f>IF(C275="","",IFERROR(INDEX(Eng_Item,MATCH(C275,Eng_Label,0)),"not in list"))</f>
        <v/>
      </c>
      <c r="E275" s="85">
        <f>IF(C275="","",IFERROR(INDEX(Eng_Supplier,MATCH(C275,Eng_Label,0)),""))</f>
        <v/>
      </c>
      <c r="F275" s="96" t="n"/>
      <c r="G275" s="99" t="n"/>
      <c r="H275" s="91">
        <f>IF(F275="","",F275*IF(G275&lt;&gt;"",G275,N(IFERROR(INDEX(Eng_Cost,MATCH(C275,Eng_Label,0)),0))))</f>
        <v/>
      </c>
      <c r="I275" s="95" t="n"/>
      <c r="J275" s="95" t="n"/>
      <c r="K275" s="98">
        <f>IF(B275="","",DATE(YEAR(B275),MONTH(B275),1))</f>
        <v/>
      </c>
      <c r="L275" s="86">
        <f>IF(OR(B275="",C275=""),"","RCV-"&amp;TEXT(ROW()-5,"00000"))</f>
        <v/>
      </c>
    </row>
    <row r="276" ht="20" customHeight="1">
      <c r="B276" s="93" t="n"/>
      <c r="C276" s="95" t="n"/>
      <c r="D276" s="86">
        <f>IF(C276="","",IFERROR(INDEX(Eng_Item,MATCH(C276,Eng_Label,0)),"not in list"))</f>
        <v/>
      </c>
      <c r="E276" s="85">
        <f>IF(C276="","",IFERROR(INDEX(Eng_Supplier,MATCH(C276,Eng_Label,0)),""))</f>
        <v/>
      </c>
      <c r="F276" s="96" t="n"/>
      <c r="G276" s="99" t="n"/>
      <c r="H276" s="91">
        <f>IF(F276="","",F276*IF(G276&lt;&gt;"",G276,N(IFERROR(INDEX(Eng_Cost,MATCH(C276,Eng_Label,0)),0))))</f>
        <v/>
      </c>
      <c r="I276" s="95" t="n"/>
      <c r="J276" s="95" t="n"/>
      <c r="K276" s="98">
        <f>IF(B276="","",DATE(YEAR(B276),MONTH(B276),1))</f>
        <v/>
      </c>
      <c r="L276" s="86">
        <f>IF(OR(B276="",C276=""),"","RCV-"&amp;TEXT(ROW()-5,"00000"))</f>
        <v/>
      </c>
    </row>
    <row r="277" ht="20" customHeight="1">
      <c r="B277" s="93" t="n"/>
      <c r="C277" s="95" t="n"/>
      <c r="D277" s="86">
        <f>IF(C277="","",IFERROR(INDEX(Eng_Item,MATCH(C277,Eng_Label,0)),"not in list"))</f>
        <v/>
      </c>
      <c r="E277" s="85">
        <f>IF(C277="","",IFERROR(INDEX(Eng_Supplier,MATCH(C277,Eng_Label,0)),""))</f>
        <v/>
      </c>
      <c r="F277" s="96" t="n"/>
      <c r="G277" s="99" t="n"/>
      <c r="H277" s="91">
        <f>IF(F277="","",F277*IF(G277&lt;&gt;"",G277,N(IFERROR(INDEX(Eng_Cost,MATCH(C277,Eng_Label,0)),0))))</f>
        <v/>
      </c>
      <c r="I277" s="95" t="n"/>
      <c r="J277" s="95" t="n"/>
      <c r="K277" s="98">
        <f>IF(B277="","",DATE(YEAR(B277),MONTH(B277),1))</f>
        <v/>
      </c>
      <c r="L277" s="86">
        <f>IF(OR(B277="",C277=""),"","RCV-"&amp;TEXT(ROW()-5,"00000"))</f>
        <v/>
      </c>
    </row>
    <row r="278" ht="20" customHeight="1">
      <c r="B278" s="93" t="n"/>
      <c r="C278" s="95" t="n"/>
      <c r="D278" s="86">
        <f>IF(C278="","",IFERROR(INDEX(Eng_Item,MATCH(C278,Eng_Label,0)),"not in list"))</f>
        <v/>
      </c>
      <c r="E278" s="85">
        <f>IF(C278="","",IFERROR(INDEX(Eng_Supplier,MATCH(C278,Eng_Label,0)),""))</f>
        <v/>
      </c>
      <c r="F278" s="96" t="n"/>
      <c r="G278" s="99" t="n"/>
      <c r="H278" s="91">
        <f>IF(F278="","",F278*IF(G278&lt;&gt;"",G278,N(IFERROR(INDEX(Eng_Cost,MATCH(C278,Eng_Label,0)),0))))</f>
        <v/>
      </c>
      <c r="I278" s="95" t="n"/>
      <c r="J278" s="95" t="n"/>
      <c r="K278" s="98">
        <f>IF(B278="","",DATE(YEAR(B278),MONTH(B278),1))</f>
        <v/>
      </c>
      <c r="L278" s="86">
        <f>IF(OR(B278="",C278=""),"","RCV-"&amp;TEXT(ROW()-5,"00000"))</f>
        <v/>
      </c>
    </row>
    <row r="279" ht="20" customHeight="1">
      <c r="B279" s="93" t="n"/>
      <c r="C279" s="95" t="n"/>
      <c r="D279" s="86">
        <f>IF(C279="","",IFERROR(INDEX(Eng_Item,MATCH(C279,Eng_Label,0)),"not in list"))</f>
        <v/>
      </c>
      <c r="E279" s="85">
        <f>IF(C279="","",IFERROR(INDEX(Eng_Supplier,MATCH(C279,Eng_Label,0)),""))</f>
        <v/>
      </c>
      <c r="F279" s="96" t="n"/>
      <c r="G279" s="99" t="n"/>
      <c r="H279" s="91">
        <f>IF(F279="","",F279*IF(G279&lt;&gt;"",G279,N(IFERROR(INDEX(Eng_Cost,MATCH(C279,Eng_Label,0)),0))))</f>
        <v/>
      </c>
      <c r="I279" s="95" t="n"/>
      <c r="J279" s="95" t="n"/>
      <c r="K279" s="98">
        <f>IF(B279="","",DATE(YEAR(B279),MONTH(B279),1))</f>
        <v/>
      </c>
      <c r="L279" s="86">
        <f>IF(OR(B279="",C279=""),"","RCV-"&amp;TEXT(ROW()-5,"00000"))</f>
        <v/>
      </c>
    </row>
    <row r="280" ht="20" customHeight="1">
      <c r="B280" s="93" t="n"/>
      <c r="C280" s="95" t="n"/>
      <c r="D280" s="86">
        <f>IF(C280="","",IFERROR(INDEX(Eng_Item,MATCH(C280,Eng_Label,0)),"not in list"))</f>
        <v/>
      </c>
      <c r="E280" s="85">
        <f>IF(C280="","",IFERROR(INDEX(Eng_Supplier,MATCH(C280,Eng_Label,0)),""))</f>
        <v/>
      </c>
      <c r="F280" s="96" t="n"/>
      <c r="G280" s="99" t="n"/>
      <c r="H280" s="91">
        <f>IF(F280="","",F280*IF(G280&lt;&gt;"",G280,N(IFERROR(INDEX(Eng_Cost,MATCH(C280,Eng_Label,0)),0))))</f>
        <v/>
      </c>
      <c r="I280" s="95" t="n"/>
      <c r="J280" s="95" t="n"/>
      <c r="K280" s="98">
        <f>IF(B280="","",DATE(YEAR(B280),MONTH(B280),1))</f>
        <v/>
      </c>
      <c r="L280" s="86">
        <f>IF(OR(B280="",C280=""),"","RCV-"&amp;TEXT(ROW()-5,"00000"))</f>
        <v/>
      </c>
    </row>
    <row r="281" ht="20" customHeight="1">
      <c r="B281" s="93" t="n"/>
      <c r="C281" s="95" t="n"/>
      <c r="D281" s="86">
        <f>IF(C281="","",IFERROR(INDEX(Eng_Item,MATCH(C281,Eng_Label,0)),"not in list"))</f>
        <v/>
      </c>
      <c r="E281" s="85">
        <f>IF(C281="","",IFERROR(INDEX(Eng_Supplier,MATCH(C281,Eng_Label,0)),""))</f>
        <v/>
      </c>
      <c r="F281" s="96" t="n"/>
      <c r="G281" s="99" t="n"/>
      <c r="H281" s="91">
        <f>IF(F281="","",F281*IF(G281&lt;&gt;"",G281,N(IFERROR(INDEX(Eng_Cost,MATCH(C281,Eng_Label,0)),0))))</f>
        <v/>
      </c>
      <c r="I281" s="95" t="n"/>
      <c r="J281" s="95" t="n"/>
      <c r="K281" s="98">
        <f>IF(B281="","",DATE(YEAR(B281),MONTH(B281),1))</f>
        <v/>
      </c>
      <c r="L281" s="86">
        <f>IF(OR(B281="",C281=""),"","RCV-"&amp;TEXT(ROW()-5,"00000"))</f>
        <v/>
      </c>
    </row>
    <row r="282" ht="20" customHeight="1">
      <c r="B282" s="93" t="n"/>
      <c r="C282" s="95" t="n"/>
      <c r="D282" s="86">
        <f>IF(C282="","",IFERROR(INDEX(Eng_Item,MATCH(C282,Eng_Label,0)),"not in list"))</f>
        <v/>
      </c>
      <c r="E282" s="85">
        <f>IF(C282="","",IFERROR(INDEX(Eng_Supplier,MATCH(C282,Eng_Label,0)),""))</f>
        <v/>
      </c>
      <c r="F282" s="96" t="n"/>
      <c r="G282" s="99" t="n"/>
      <c r="H282" s="91">
        <f>IF(F282="","",F282*IF(G282&lt;&gt;"",G282,N(IFERROR(INDEX(Eng_Cost,MATCH(C282,Eng_Label,0)),0))))</f>
        <v/>
      </c>
      <c r="I282" s="95" t="n"/>
      <c r="J282" s="95" t="n"/>
      <c r="K282" s="98">
        <f>IF(B282="","",DATE(YEAR(B282),MONTH(B282),1))</f>
        <v/>
      </c>
      <c r="L282" s="86">
        <f>IF(OR(B282="",C282=""),"","RCV-"&amp;TEXT(ROW()-5,"00000"))</f>
        <v/>
      </c>
    </row>
    <row r="283" ht="20" customHeight="1">
      <c r="B283" s="93" t="n"/>
      <c r="C283" s="95" t="n"/>
      <c r="D283" s="86">
        <f>IF(C283="","",IFERROR(INDEX(Eng_Item,MATCH(C283,Eng_Label,0)),"not in list"))</f>
        <v/>
      </c>
      <c r="E283" s="85">
        <f>IF(C283="","",IFERROR(INDEX(Eng_Supplier,MATCH(C283,Eng_Label,0)),""))</f>
        <v/>
      </c>
      <c r="F283" s="96" t="n"/>
      <c r="G283" s="99" t="n"/>
      <c r="H283" s="91">
        <f>IF(F283="","",F283*IF(G283&lt;&gt;"",G283,N(IFERROR(INDEX(Eng_Cost,MATCH(C283,Eng_Label,0)),0))))</f>
        <v/>
      </c>
      <c r="I283" s="95" t="n"/>
      <c r="J283" s="95" t="n"/>
      <c r="K283" s="98">
        <f>IF(B283="","",DATE(YEAR(B283),MONTH(B283),1))</f>
        <v/>
      </c>
      <c r="L283" s="86">
        <f>IF(OR(B283="",C283=""),"","RCV-"&amp;TEXT(ROW()-5,"00000"))</f>
        <v/>
      </c>
    </row>
    <row r="284" ht="20" customHeight="1">
      <c r="B284" s="93" t="n"/>
      <c r="C284" s="95" t="n"/>
      <c r="D284" s="86">
        <f>IF(C284="","",IFERROR(INDEX(Eng_Item,MATCH(C284,Eng_Label,0)),"not in list"))</f>
        <v/>
      </c>
      <c r="E284" s="85">
        <f>IF(C284="","",IFERROR(INDEX(Eng_Supplier,MATCH(C284,Eng_Label,0)),""))</f>
        <v/>
      </c>
      <c r="F284" s="96" t="n"/>
      <c r="G284" s="99" t="n"/>
      <c r="H284" s="91">
        <f>IF(F284="","",F284*IF(G284&lt;&gt;"",G284,N(IFERROR(INDEX(Eng_Cost,MATCH(C284,Eng_Label,0)),0))))</f>
        <v/>
      </c>
      <c r="I284" s="95" t="n"/>
      <c r="J284" s="95" t="n"/>
      <c r="K284" s="98">
        <f>IF(B284="","",DATE(YEAR(B284),MONTH(B284),1))</f>
        <v/>
      </c>
      <c r="L284" s="86">
        <f>IF(OR(B284="",C284=""),"","RCV-"&amp;TEXT(ROW()-5,"00000"))</f>
        <v/>
      </c>
    </row>
    <row r="285" ht="20" customHeight="1">
      <c r="B285" s="93" t="n"/>
      <c r="C285" s="95" t="n"/>
      <c r="D285" s="86">
        <f>IF(C285="","",IFERROR(INDEX(Eng_Item,MATCH(C285,Eng_Label,0)),"not in list"))</f>
        <v/>
      </c>
      <c r="E285" s="85">
        <f>IF(C285="","",IFERROR(INDEX(Eng_Supplier,MATCH(C285,Eng_Label,0)),""))</f>
        <v/>
      </c>
      <c r="F285" s="96" t="n"/>
      <c r="G285" s="99" t="n"/>
      <c r="H285" s="91">
        <f>IF(F285="","",F285*IF(G285&lt;&gt;"",G285,N(IFERROR(INDEX(Eng_Cost,MATCH(C285,Eng_Label,0)),0))))</f>
        <v/>
      </c>
      <c r="I285" s="95" t="n"/>
      <c r="J285" s="95" t="n"/>
      <c r="K285" s="98">
        <f>IF(B285="","",DATE(YEAR(B285),MONTH(B285),1))</f>
        <v/>
      </c>
      <c r="L285" s="86">
        <f>IF(OR(B285="",C285=""),"","RCV-"&amp;TEXT(ROW()-5,"00000"))</f>
        <v/>
      </c>
    </row>
    <row r="286" ht="20" customHeight="1">
      <c r="B286" s="93" t="n"/>
      <c r="C286" s="95" t="n"/>
      <c r="D286" s="86">
        <f>IF(C286="","",IFERROR(INDEX(Eng_Item,MATCH(C286,Eng_Label,0)),"not in list"))</f>
        <v/>
      </c>
      <c r="E286" s="85">
        <f>IF(C286="","",IFERROR(INDEX(Eng_Supplier,MATCH(C286,Eng_Label,0)),""))</f>
        <v/>
      </c>
      <c r="F286" s="96" t="n"/>
      <c r="G286" s="99" t="n"/>
      <c r="H286" s="91">
        <f>IF(F286="","",F286*IF(G286&lt;&gt;"",G286,N(IFERROR(INDEX(Eng_Cost,MATCH(C286,Eng_Label,0)),0))))</f>
        <v/>
      </c>
      <c r="I286" s="95" t="n"/>
      <c r="J286" s="95" t="n"/>
      <c r="K286" s="98">
        <f>IF(B286="","",DATE(YEAR(B286),MONTH(B286),1))</f>
        <v/>
      </c>
      <c r="L286" s="86">
        <f>IF(OR(B286="",C286=""),"","RCV-"&amp;TEXT(ROW()-5,"00000"))</f>
        <v/>
      </c>
    </row>
    <row r="287" ht="20" customHeight="1">
      <c r="B287" s="93" t="n"/>
      <c r="C287" s="95" t="n"/>
      <c r="D287" s="86">
        <f>IF(C287="","",IFERROR(INDEX(Eng_Item,MATCH(C287,Eng_Label,0)),"not in list"))</f>
        <v/>
      </c>
      <c r="E287" s="85">
        <f>IF(C287="","",IFERROR(INDEX(Eng_Supplier,MATCH(C287,Eng_Label,0)),""))</f>
        <v/>
      </c>
      <c r="F287" s="96" t="n"/>
      <c r="G287" s="99" t="n"/>
      <c r="H287" s="91">
        <f>IF(F287="","",F287*IF(G287&lt;&gt;"",G287,N(IFERROR(INDEX(Eng_Cost,MATCH(C287,Eng_Label,0)),0))))</f>
        <v/>
      </c>
      <c r="I287" s="95" t="n"/>
      <c r="J287" s="95" t="n"/>
      <c r="K287" s="98">
        <f>IF(B287="","",DATE(YEAR(B287),MONTH(B287),1))</f>
        <v/>
      </c>
      <c r="L287" s="86">
        <f>IF(OR(B287="",C287=""),"","RCV-"&amp;TEXT(ROW()-5,"00000"))</f>
        <v/>
      </c>
    </row>
    <row r="288" ht="20" customHeight="1">
      <c r="B288" s="93" t="n"/>
      <c r="C288" s="95" t="n"/>
      <c r="D288" s="86">
        <f>IF(C288="","",IFERROR(INDEX(Eng_Item,MATCH(C288,Eng_Label,0)),"not in list"))</f>
        <v/>
      </c>
      <c r="E288" s="85">
        <f>IF(C288="","",IFERROR(INDEX(Eng_Supplier,MATCH(C288,Eng_Label,0)),""))</f>
        <v/>
      </c>
      <c r="F288" s="96" t="n"/>
      <c r="G288" s="99" t="n"/>
      <c r="H288" s="91">
        <f>IF(F288="","",F288*IF(G288&lt;&gt;"",G288,N(IFERROR(INDEX(Eng_Cost,MATCH(C288,Eng_Label,0)),0))))</f>
        <v/>
      </c>
      <c r="I288" s="95" t="n"/>
      <c r="J288" s="95" t="n"/>
      <c r="K288" s="98">
        <f>IF(B288="","",DATE(YEAR(B288),MONTH(B288),1))</f>
        <v/>
      </c>
      <c r="L288" s="86">
        <f>IF(OR(B288="",C288=""),"","RCV-"&amp;TEXT(ROW()-5,"00000"))</f>
        <v/>
      </c>
    </row>
    <row r="289" ht="20" customHeight="1">
      <c r="B289" s="93" t="n"/>
      <c r="C289" s="95" t="n"/>
      <c r="D289" s="86">
        <f>IF(C289="","",IFERROR(INDEX(Eng_Item,MATCH(C289,Eng_Label,0)),"not in list"))</f>
        <v/>
      </c>
      <c r="E289" s="85">
        <f>IF(C289="","",IFERROR(INDEX(Eng_Supplier,MATCH(C289,Eng_Label,0)),""))</f>
        <v/>
      </c>
      <c r="F289" s="96" t="n"/>
      <c r="G289" s="99" t="n"/>
      <c r="H289" s="91">
        <f>IF(F289="","",F289*IF(G289&lt;&gt;"",G289,N(IFERROR(INDEX(Eng_Cost,MATCH(C289,Eng_Label,0)),0))))</f>
        <v/>
      </c>
      <c r="I289" s="95" t="n"/>
      <c r="J289" s="95" t="n"/>
      <c r="K289" s="98">
        <f>IF(B289="","",DATE(YEAR(B289),MONTH(B289),1))</f>
        <v/>
      </c>
      <c r="L289" s="86">
        <f>IF(OR(B289="",C289=""),"","RCV-"&amp;TEXT(ROW()-5,"00000"))</f>
        <v/>
      </c>
    </row>
    <row r="290" ht="20" customHeight="1">
      <c r="B290" s="93" t="n"/>
      <c r="C290" s="95" t="n"/>
      <c r="D290" s="86">
        <f>IF(C290="","",IFERROR(INDEX(Eng_Item,MATCH(C290,Eng_Label,0)),"not in list"))</f>
        <v/>
      </c>
      <c r="E290" s="85">
        <f>IF(C290="","",IFERROR(INDEX(Eng_Supplier,MATCH(C290,Eng_Label,0)),""))</f>
        <v/>
      </c>
      <c r="F290" s="96" t="n"/>
      <c r="G290" s="99" t="n"/>
      <c r="H290" s="91">
        <f>IF(F290="","",F290*IF(G290&lt;&gt;"",G290,N(IFERROR(INDEX(Eng_Cost,MATCH(C290,Eng_Label,0)),0))))</f>
        <v/>
      </c>
      <c r="I290" s="95" t="n"/>
      <c r="J290" s="95" t="n"/>
      <c r="K290" s="98">
        <f>IF(B290="","",DATE(YEAR(B290),MONTH(B290),1))</f>
        <v/>
      </c>
      <c r="L290" s="86">
        <f>IF(OR(B290="",C290=""),"","RCV-"&amp;TEXT(ROW()-5,"00000"))</f>
        <v/>
      </c>
    </row>
    <row r="291" ht="20" customHeight="1">
      <c r="B291" s="93" t="n"/>
      <c r="C291" s="95" t="n"/>
      <c r="D291" s="86">
        <f>IF(C291="","",IFERROR(INDEX(Eng_Item,MATCH(C291,Eng_Label,0)),"not in list"))</f>
        <v/>
      </c>
      <c r="E291" s="85">
        <f>IF(C291="","",IFERROR(INDEX(Eng_Supplier,MATCH(C291,Eng_Label,0)),""))</f>
        <v/>
      </c>
      <c r="F291" s="96" t="n"/>
      <c r="G291" s="99" t="n"/>
      <c r="H291" s="91">
        <f>IF(F291="","",F291*IF(G291&lt;&gt;"",G291,N(IFERROR(INDEX(Eng_Cost,MATCH(C291,Eng_Label,0)),0))))</f>
        <v/>
      </c>
      <c r="I291" s="95" t="n"/>
      <c r="J291" s="95" t="n"/>
      <c r="K291" s="98">
        <f>IF(B291="","",DATE(YEAR(B291),MONTH(B291),1))</f>
        <v/>
      </c>
      <c r="L291" s="86">
        <f>IF(OR(B291="",C291=""),"","RCV-"&amp;TEXT(ROW()-5,"00000"))</f>
        <v/>
      </c>
    </row>
    <row r="292" ht="20" customHeight="1">
      <c r="B292" s="93" t="n"/>
      <c r="C292" s="95" t="n"/>
      <c r="D292" s="86">
        <f>IF(C292="","",IFERROR(INDEX(Eng_Item,MATCH(C292,Eng_Label,0)),"not in list"))</f>
        <v/>
      </c>
      <c r="E292" s="85">
        <f>IF(C292="","",IFERROR(INDEX(Eng_Supplier,MATCH(C292,Eng_Label,0)),""))</f>
        <v/>
      </c>
      <c r="F292" s="96" t="n"/>
      <c r="G292" s="99" t="n"/>
      <c r="H292" s="91">
        <f>IF(F292="","",F292*IF(G292&lt;&gt;"",G292,N(IFERROR(INDEX(Eng_Cost,MATCH(C292,Eng_Label,0)),0))))</f>
        <v/>
      </c>
      <c r="I292" s="95" t="n"/>
      <c r="J292" s="95" t="n"/>
      <c r="K292" s="98">
        <f>IF(B292="","",DATE(YEAR(B292),MONTH(B292),1))</f>
        <v/>
      </c>
      <c r="L292" s="86">
        <f>IF(OR(B292="",C292=""),"","RCV-"&amp;TEXT(ROW()-5,"00000"))</f>
        <v/>
      </c>
    </row>
    <row r="293" ht="20" customHeight="1">
      <c r="B293" s="93" t="n"/>
      <c r="C293" s="95" t="n"/>
      <c r="D293" s="86">
        <f>IF(C293="","",IFERROR(INDEX(Eng_Item,MATCH(C293,Eng_Label,0)),"not in list"))</f>
        <v/>
      </c>
      <c r="E293" s="85">
        <f>IF(C293="","",IFERROR(INDEX(Eng_Supplier,MATCH(C293,Eng_Label,0)),""))</f>
        <v/>
      </c>
      <c r="F293" s="96" t="n"/>
      <c r="G293" s="99" t="n"/>
      <c r="H293" s="91">
        <f>IF(F293="","",F293*IF(G293&lt;&gt;"",G293,N(IFERROR(INDEX(Eng_Cost,MATCH(C293,Eng_Label,0)),0))))</f>
        <v/>
      </c>
      <c r="I293" s="95" t="n"/>
      <c r="J293" s="95" t="n"/>
      <c r="K293" s="98">
        <f>IF(B293="","",DATE(YEAR(B293),MONTH(B293),1))</f>
        <v/>
      </c>
      <c r="L293" s="86">
        <f>IF(OR(B293="",C293=""),"","RCV-"&amp;TEXT(ROW()-5,"00000"))</f>
        <v/>
      </c>
    </row>
    <row r="294" ht="20" customHeight="1">
      <c r="B294" s="93" t="n"/>
      <c r="C294" s="95" t="n"/>
      <c r="D294" s="86">
        <f>IF(C294="","",IFERROR(INDEX(Eng_Item,MATCH(C294,Eng_Label,0)),"not in list"))</f>
        <v/>
      </c>
      <c r="E294" s="85">
        <f>IF(C294="","",IFERROR(INDEX(Eng_Supplier,MATCH(C294,Eng_Label,0)),""))</f>
        <v/>
      </c>
      <c r="F294" s="96" t="n"/>
      <c r="G294" s="99" t="n"/>
      <c r="H294" s="91">
        <f>IF(F294="","",F294*IF(G294&lt;&gt;"",G294,N(IFERROR(INDEX(Eng_Cost,MATCH(C294,Eng_Label,0)),0))))</f>
        <v/>
      </c>
      <c r="I294" s="95" t="n"/>
      <c r="J294" s="95" t="n"/>
      <c r="K294" s="98">
        <f>IF(B294="","",DATE(YEAR(B294),MONTH(B294),1))</f>
        <v/>
      </c>
      <c r="L294" s="86">
        <f>IF(OR(B294="",C294=""),"","RCV-"&amp;TEXT(ROW()-5,"00000"))</f>
        <v/>
      </c>
    </row>
    <row r="295" ht="20" customHeight="1">
      <c r="B295" s="93" t="n"/>
      <c r="C295" s="95" t="n"/>
      <c r="D295" s="86">
        <f>IF(C295="","",IFERROR(INDEX(Eng_Item,MATCH(C295,Eng_Label,0)),"not in list"))</f>
        <v/>
      </c>
      <c r="E295" s="85">
        <f>IF(C295="","",IFERROR(INDEX(Eng_Supplier,MATCH(C295,Eng_Label,0)),""))</f>
        <v/>
      </c>
      <c r="F295" s="96" t="n"/>
      <c r="G295" s="99" t="n"/>
      <c r="H295" s="91">
        <f>IF(F295="","",F295*IF(G295&lt;&gt;"",G295,N(IFERROR(INDEX(Eng_Cost,MATCH(C295,Eng_Label,0)),0))))</f>
        <v/>
      </c>
      <c r="I295" s="95" t="n"/>
      <c r="J295" s="95" t="n"/>
      <c r="K295" s="98">
        <f>IF(B295="","",DATE(YEAR(B295),MONTH(B295),1))</f>
        <v/>
      </c>
      <c r="L295" s="86">
        <f>IF(OR(B295="",C295=""),"","RCV-"&amp;TEXT(ROW()-5,"00000"))</f>
        <v/>
      </c>
    </row>
    <row r="296" ht="20" customHeight="1">
      <c r="B296" s="93" t="n"/>
      <c r="C296" s="95" t="n"/>
      <c r="D296" s="86">
        <f>IF(C296="","",IFERROR(INDEX(Eng_Item,MATCH(C296,Eng_Label,0)),"not in list"))</f>
        <v/>
      </c>
      <c r="E296" s="85">
        <f>IF(C296="","",IFERROR(INDEX(Eng_Supplier,MATCH(C296,Eng_Label,0)),""))</f>
        <v/>
      </c>
      <c r="F296" s="96" t="n"/>
      <c r="G296" s="99" t="n"/>
      <c r="H296" s="91">
        <f>IF(F296="","",F296*IF(G296&lt;&gt;"",G296,N(IFERROR(INDEX(Eng_Cost,MATCH(C296,Eng_Label,0)),0))))</f>
        <v/>
      </c>
      <c r="I296" s="95" t="n"/>
      <c r="J296" s="95" t="n"/>
      <c r="K296" s="98">
        <f>IF(B296="","",DATE(YEAR(B296),MONTH(B296),1))</f>
        <v/>
      </c>
      <c r="L296" s="86">
        <f>IF(OR(B296="",C296=""),"","RCV-"&amp;TEXT(ROW()-5,"00000"))</f>
        <v/>
      </c>
    </row>
    <row r="297" ht="20" customHeight="1">
      <c r="B297" s="93" t="n"/>
      <c r="C297" s="95" t="n"/>
      <c r="D297" s="86">
        <f>IF(C297="","",IFERROR(INDEX(Eng_Item,MATCH(C297,Eng_Label,0)),"not in list"))</f>
        <v/>
      </c>
      <c r="E297" s="85">
        <f>IF(C297="","",IFERROR(INDEX(Eng_Supplier,MATCH(C297,Eng_Label,0)),""))</f>
        <v/>
      </c>
      <c r="F297" s="96" t="n"/>
      <c r="G297" s="99" t="n"/>
      <c r="H297" s="91">
        <f>IF(F297="","",F297*IF(G297&lt;&gt;"",G297,N(IFERROR(INDEX(Eng_Cost,MATCH(C297,Eng_Label,0)),0))))</f>
        <v/>
      </c>
      <c r="I297" s="95" t="n"/>
      <c r="J297" s="95" t="n"/>
      <c r="K297" s="98">
        <f>IF(B297="","",DATE(YEAR(B297),MONTH(B297),1))</f>
        <v/>
      </c>
      <c r="L297" s="86">
        <f>IF(OR(B297="",C297=""),"","RCV-"&amp;TEXT(ROW()-5,"00000"))</f>
        <v/>
      </c>
    </row>
    <row r="298" ht="20" customHeight="1">
      <c r="B298" s="93" t="n"/>
      <c r="C298" s="95" t="n"/>
      <c r="D298" s="86">
        <f>IF(C298="","",IFERROR(INDEX(Eng_Item,MATCH(C298,Eng_Label,0)),"not in list"))</f>
        <v/>
      </c>
      <c r="E298" s="85">
        <f>IF(C298="","",IFERROR(INDEX(Eng_Supplier,MATCH(C298,Eng_Label,0)),""))</f>
        <v/>
      </c>
      <c r="F298" s="96" t="n"/>
      <c r="G298" s="99" t="n"/>
      <c r="H298" s="91">
        <f>IF(F298="","",F298*IF(G298&lt;&gt;"",G298,N(IFERROR(INDEX(Eng_Cost,MATCH(C298,Eng_Label,0)),0))))</f>
        <v/>
      </c>
      <c r="I298" s="95" t="n"/>
      <c r="J298" s="95" t="n"/>
      <c r="K298" s="98">
        <f>IF(B298="","",DATE(YEAR(B298),MONTH(B298),1))</f>
        <v/>
      </c>
      <c r="L298" s="86">
        <f>IF(OR(B298="",C298=""),"","RCV-"&amp;TEXT(ROW()-5,"00000"))</f>
        <v/>
      </c>
    </row>
    <row r="299" ht="20" customHeight="1">
      <c r="B299" s="93" t="n"/>
      <c r="C299" s="95" t="n"/>
      <c r="D299" s="86">
        <f>IF(C299="","",IFERROR(INDEX(Eng_Item,MATCH(C299,Eng_Label,0)),"not in list"))</f>
        <v/>
      </c>
      <c r="E299" s="85">
        <f>IF(C299="","",IFERROR(INDEX(Eng_Supplier,MATCH(C299,Eng_Label,0)),""))</f>
        <v/>
      </c>
      <c r="F299" s="96" t="n"/>
      <c r="G299" s="99" t="n"/>
      <c r="H299" s="91">
        <f>IF(F299="","",F299*IF(G299&lt;&gt;"",G299,N(IFERROR(INDEX(Eng_Cost,MATCH(C299,Eng_Label,0)),0))))</f>
        <v/>
      </c>
      <c r="I299" s="95" t="n"/>
      <c r="J299" s="95" t="n"/>
      <c r="K299" s="98">
        <f>IF(B299="","",DATE(YEAR(B299),MONTH(B299),1))</f>
        <v/>
      </c>
      <c r="L299" s="86">
        <f>IF(OR(B299="",C299=""),"","RCV-"&amp;TEXT(ROW()-5,"00000"))</f>
        <v/>
      </c>
    </row>
    <row r="300" ht="20" customHeight="1">
      <c r="B300" s="93" t="n"/>
      <c r="C300" s="95" t="n"/>
      <c r="D300" s="86">
        <f>IF(C300="","",IFERROR(INDEX(Eng_Item,MATCH(C300,Eng_Label,0)),"not in list"))</f>
        <v/>
      </c>
      <c r="E300" s="85">
        <f>IF(C300="","",IFERROR(INDEX(Eng_Supplier,MATCH(C300,Eng_Label,0)),""))</f>
        <v/>
      </c>
      <c r="F300" s="96" t="n"/>
      <c r="G300" s="99" t="n"/>
      <c r="H300" s="91">
        <f>IF(F300="","",F300*IF(G300&lt;&gt;"",G300,N(IFERROR(INDEX(Eng_Cost,MATCH(C300,Eng_Label,0)),0))))</f>
        <v/>
      </c>
      <c r="I300" s="95" t="n"/>
      <c r="J300" s="95" t="n"/>
      <c r="K300" s="98">
        <f>IF(B300="","",DATE(YEAR(B300),MONTH(B300),1))</f>
        <v/>
      </c>
      <c r="L300" s="86">
        <f>IF(OR(B300="",C300=""),"","RCV-"&amp;TEXT(ROW()-5,"00000"))</f>
        <v/>
      </c>
    </row>
    <row r="301" ht="20" customHeight="1">
      <c r="B301" s="93" t="n"/>
      <c r="C301" s="95" t="n"/>
      <c r="D301" s="86">
        <f>IF(C301="","",IFERROR(INDEX(Eng_Item,MATCH(C301,Eng_Label,0)),"not in list"))</f>
        <v/>
      </c>
      <c r="E301" s="85">
        <f>IF(C301="","",IFERROR(INDEX(Eng_Supplier,MATCH(C301,Eng_Label,0)),""))</f>
        <v/>
      </c>
      <c r="F301" s="96" t="n"/>
      <c r="G301" s="99" t="n"/>
      <c r="H301" s="91">
        <f>IF(F301="","",F301*IF(G301&lt;&gt;"",G301,N(IFERROR(INDEX(Eng_Cost,MATCH(C301,Eng_Label,0)),0))))</f>
        <v/>
      </c>
      <c r="I301" s="95" t="n"/>
      <c r="J301" s="95" t="n"/>
      <c r="K301" s="98">
        <f>IF(B301="","",DATE(YEAR(B301),MONTH(B301),1))</f>
        <v/>
      </c>
      <c r="L301" s="86">
        <f>IF(OR(B301="",C301=""),"","RCV-"&amp;TEXT(ROW()-5,"00000"))</f>
        <v/>
      </c>
    </row>
    <row r="302" ht="20" customHeight="1">
      <c r="B302" s="93" t="n"/>
      <c r="C302" s="95" t="n"/>
      <c r="D302" s="86">
        <f>IF(C302="","",IFERROR(INDEX(Eng_Item,MATCH(C302,Eng_Label,0)),"not in list"))</f>
        <v/>
      </c>
      <c r="E302" s="85">
        <f>IF(C302="","",IFERROR(INDEX(Eng_Supplier,MATCH(C302,Eng_Label,0)),""))</f>
        <v/>
      </c>
      <c r="F302" s="96" t="n"/>
      <c r="G302" s="99" t="n"/>
      <c r="H302" s="91">
        <f>IF(F302="","",F302*IF(G302&lt;&gt;"",G302,N(IFERROR(INDEX(Eng_Cost,MATCH(C302,Eng_Label,0)),0))))</f>
        <v/>
      </c>
      <c r="I302" s="95" t="n"/>
      <c r="J302" s="95" t="n"/>
      <c r="K302" s="98">
        <f>IF(B302="","",DATE(YEAR(B302),MONTH(B302),1))</f>
        <v/>
      </c>
      <c r="L302" s="86">
        <f>IF(OR(B302="",C302=""),"","RCV-"&amp;TEXT(ROW()-5,"00000"))</f>
        <v/>
      </c>
    </row>
    <row r="303" ht="20" customHeight="1">
      <c r="B303" s="93" t="n"/>
      <c r="C303" s="95" t="n"/>
      <c r="D303" s="86">
        <f>IF(C303="","",IFERROR(INDEX(Eng_Item,MATCH(C303,Eng_Label,0)),"not in list"))</f>
        <v/>
      </c>
      <c r="E303" s="85">
        <f>IF(C303="","",IFERROR(INDEX(Eng_Supplier,MATCH(C303,Eng_Label,0)),""))</f>
        <v/>
      </c>
      <c r="F303" s="96" t="n"/>
      <c r="G303" s="99" t="n"/>
      <c r="H303" s="91">
        <f>IF(F303="","",F303*IF(G303&lt;&gt;"",G303,N(IFERROR(INDEX(Eng_Cost,MATCH(C303,Eng_Label,0)),0))))</f>
        <v/>
      </c>
      <c r="I303" s="95" t="n"/>
      <c r="J303" s="95" t="n"/>
      <c r="K303" s="98">
        <f>IF(B303="","",DATE(YEAR(B303),MONTH(B303),1))</f>
        <v/>
      </c>
      <c r="L303" s="86">
        <f>IF(OR(B303="",C303=""),"","RCV-"&amp;TEXT(ROW()-5,"00000"))</f>
        <v/>
      </c>
    </row>
    <row r="304" ht="20" customHeight="1">
      <c r="B304" s="93" t="n"/>
      <c r="C304" s="95" t="n"/>
      <c r="D304" s="86">
        <f>IF(C304="","",IFERROR(INDEX(Eng_Item,MATCH(C304,Eng_Label,0)),"not in list"))</f>
        <v/>
      </c>
      <c r="E304" s="85">
        <f>IF(C304="","",IFERROR(INDEX(Eng_Supplier,MATCH(C304,Eng_Label,0)),""))</f>
        <v/>
      </c>
      <c r="F304" s="96" t="n"/>
      <c r="G304" s="99" t="n"/>
      <c r="H304" s="91">
        <f>IF(F304="","",F304*IF(G304&lt;&gt;"",G304,N(IFERROR(INDEX(Eng_Cost,MATCH(C304,Eng_Label,0)),0))))</f>
        <v/>
      </c>
      <c r="I304" s="95" t="n"/>
      <c r="J304" s="95" t="n"/>
      <c r="K304" s="98">
        <f>IF(B304="","",DATE(YEAR(B304),MONTH(B304),1))</f>
        <v/>
      </c>
      <c r="L304" s="86">
        <f>IF(OR(B304="",C304=""),"","RCV-"&amp;TEXT(ROW()-5,"00000"))</f>
        <v/>
      </c>
    </row>
    <row r="305" ht="20" customHeight="1">
      <c r="B305" s="93" t="n"/>
      <c r="C305" s="95" t="n"/>
      <c r="D305" s="86">
        <f>IF(C305="","",IFERROR(INDEX(Eng_Item,MATCH(C305,Eng_Label,0)),"not in list"))</f>
        <v/>
      </c>
      <c r="E305" s="85">
        <f>IF(C305="","",IFERROR(INDEX(Eng_Supplier,MATCH(C305,Eng_Label,0)),""))</f>
        <v/>
      </c>
      <c r="F305" s="96" t="n"/>
      <c r="G305" s="99" t="n"/>
      <c r="H305" s="91">
        <f>IF(F305="","",F305*IF(G305&lt;&gt;"",G305,N(IFERROR(INDEX(Eng_Cost,MATCH(C305,Eng_Label,0)),0))))</f>
        <v/>
      </c>
      <c r="I305" s="95" t="n"/>
      <c r="J305" s="95" t="n"/>
      <c r="K305" s="98">
        <f>IF(B305="","",DATE(YEAR(B305),MONTH(B305),1))</f>
        <v/>
      </c>
      <c r="L305" s="86">
        <f>IF(OR(B305="",C305=""),"","RCV-"&amp;TEXT(ROW()-5,"00000"))</f>
        <v/>
      </c>
    </row>
    <row r="306" ht="20" customHeight="1">
      <c r="B306" s="93" t="n"/>
      <c r="C306" s="95" t="n"/>
      <c r="D306" s="86">
        <f>IF(C306="","",IFERROR(INDEX(Eng_Item,MATCH(C306,Eng_Label,0)),"not in list"))</f>
        <v/>
      </c>
      <c r="E306" s="85">
        <f>IF(C306="","",IFERROR(INDEX(Eng_Supplier,MATCH(C306,Eng_Label,0)),""))</f>
        <v/>
      </c>
      <c r="F306" s="96" t="n"/>
      <c r="G306" s="99" t="n"/>
      <c r="H306" s="91">
        <f>IF(F306="","",F306*IF(G306&lt;&gt;"",G306,N(IFERROR(INDEX(Eng_Cost,MATCH(C306,Eng_Label,0)),0))))</f>
        <v/>
      </c>
      <c r="I306" s="95" t="n"/>
      <c r="J306" s="95" t="n"/>
      <c r="K306" s="98">
        <f>IF(B306="","",DATE(YEAR(B306),MONTH(B306),1))</f>
        <v/>
      </c>
      <c r="L306" s="86">
        <f>IF(OR(B306="",C306=""),"","RCV-"&amp;TEXT(ROW()-5,"00000"))</f>
        <v/>
      </c>
    </row>
    <row r="307" ht="20" customHeight="1">
      <c r="B307" s="93" t="n"/>
      <c r="C307" s="95" t="n"/>
      <c r="D307" s="86">
        <f>IF(C307="","",IFERROR(INDEX(Eng_Item,MATCH(C307,Eng_Label,0)),"not in list"))</f>
        <v/>
      </c>
      <c r="E307" s="85">
        <f>IF(C307="","",IFERROR(INDEX(Eng_Supplier,MATCH(C307,Eng_Label,0)),""))</f>
        <v/>
      </c>
      <c r="F307" s="96" t="n"/>
      <c r="G307" s="99" t="n"/>
      <c r="H307" s="91">
        <f>IF(F307="","",F307*IF(G307&lt;&gt;"",G307,N(IFERROR(INDEX(Eng_Cost,MATCH(C307,Eng_Label,0)),0))))</f>
        <v/>
      </c>
      <c r="I307" s="95" t="n"/>
      <c r="J307" s="95" t="n"/>
      <c r="K307" s="98">
        <f>IF(B307="","",DATE(YEAR(B307),MONTH(B307),1))</f>
        <v/>
      </c>
      <c r="L307" s="86">
        <f>IF(OR(B307="",C307=""),"","RCV-"&amp;TEXT(ROW()-5,"00000"))</f>
        <v/>
      </c>
    </row>
    <row r="308" ht="20" customHeight="1">
      <c r="B308" s="93" t="n"/>
      <c r="C308" s="95" t="n"/>
      <c r="D308" s="86">
        <f>IF(C308="","",IFERROR(INDEX(Eng_Item,MATCH(C308,Eng_Label,0)),"not in list"))</f>
        <v/>
      </c>
      <c r="E308" s="85">
        <f>IF(C308="","",IFERROR(INDEX(Eng_Supplier,MATCH(C308,Eng_Label,0)),""))</f>
        <v/>
      </c>
      <c r="F308" s="96" t="n"/>
      <c r="G308" s="99" t="n"/>
      <c r="H308" s="91">
        <f>IF(F308="","",F308*IF(G308&lt;&gt;"",G308,N(IFERROR(INDEX(Eng_Cost,MATCH(C308,Eng_Label,0)),0))))</f>
        <v/>
      </c>
      <c r="I308" s="95" t="n"/>
      <c r="J308" s="95" t="n"/>
      <c r="K308" s="98">
        <f>IF(B308="","",DATE(YEAR(B308),MONTH(B308),1))</f>
        <v/>
      </c>
      <c r="L308" s="86">
        <f>IF(OR(B308="",C308=""),"","RCV-"&amp;TEXT(ROW()-5,"00000"))</f>
        <v/>
      </c>
    </row>
    <row r="309" ht="20" customHeight="1">
      <c r="B309" s="93" t="n"/>
      <c r="C309" s="95" t="n"/>
      <c r="D309" s="86">
        <f>IF(C309="","",IFERROR(INDEX(Eng_Item,MATCH(C309,Eng_Label,0)),"not in list"))</f>
        <v/>
      </c>
      <c r="E309" s="85">
        <f>IF(C309="","",IFERROR(INDEX(Eng_Supplier,MATCH(C309,Eng_Label,0)),""))</f>
        <v/>
      </c>
      <c r="F309" s="96" t="n"/>
      <c r="G309" s="99" t="n"/>
      <c r="H309" s="91">
        <f>IF(F309="","",F309*IF(G309&lt;&gt;"",G309,N(IFERROR(INDEX(Eng_Cost,MATCH(C309,Eng_Label,0)),0))))</f>
        <v/>
      </c>
      <c r="I309" s="95" t="n"/>
      <c r="J309" s="95" t="n"/>
      <c r="K309" s="98">
        <f>IF(B309="","",DATE(YEAR(B309),MONTH(B309),1))</f>
        <v/>
      </c>
      <c r="L309" s="86">
        <f>IF(OR(B309="",C309=""),"","RCV-"&amp;TEXT(ROW()-5,"00000"))</f>
        <v/>
      </c>
    </row>
    <row r="310" ht="20" customHeight="1">
      <c r="B310" s="93" t="n"/>
      <c r="C310" s="95" t="n"/>
      <c r="D310" s="86">
        <f>IF(C310="","",IFERROR(INDEX(Eng_Item,MATCH(C310,Eng_Label,0)),"not in list"))</f>
        <v/>
      </c>
      <c r="E310" s="85">
        <f>IF(C310="","",IFERROR(INDEX(Eng_Supplier,MATCH(C310,Eng_Label,0)),""))</f>
        <v/>
      </c>
      <c r="F310" s="96" t="n"/>
      <c r="G310" s="99" t="n"/>
      <c r="H310" s="91">
        <f>IF(F310="","",F310*IF(G310&lt;&gt;"",G310,N(IFERROR(INDEX(Eng_Cost,MATCH(C310,Eng_Label,0)),0))))</f>
        <v/>
      </c>
      <c r="I310" s="95" t="n"/>
      <c r="J310" s="95" t="n"/>
      <c r="K310" s="98">
        <f>IF(B310="","",DATE(YEAR(B310),MONTH(B310),1))</f>
        <v/>
      </c>
      <c r="L310" s="86">
        <f>IF(OR(B310="",C310=""),"","RCV-"&amp;TEXT(ROW()-5,"00000"))</f>
        <v/>
      </c>
    </row>
    <row r="311" ht="20" customHeight="1">
      <c r="B311" s="93" t="n"/>
      <c r="C311" s="95" t="n"/>
      <c r="D311" s="86">
        <f>IF(C311="","",IFERROR(INDEX(Eng_Item,MATCH(C311,Eng_Label,0)),"not in list"))</f>
        <v/>
      </c>
      <c r="E311" s="85">
        <f>IF(C311="","",IFERROR(INDEX(Eng_Supplier,MATCH(C311,Eng_Label,0)),""))</f>
        <v/>
      </c>
      <c r="F311" s="96" t="n"/>
      <c r="G311" s="99" t="n"/>
      <c r="H311" s="91">
        <f>IF(F311="","",F311*IF(G311&lt;&gt;"",G311,N(IFERROR(INDEX(Eng_Cost,MATCH(C311,Eng_Label,0)),0))))</f>
        <v/>
      </c>
      <c r="I311" s="95" t="n"/>
      <c r="J311" s="95" t="n"/>
      <c r="K311" s="98">
        <f>IF(B311="","",DATE(YEAR(B311),MONTH(B311),1))</f>
        <v/>
      </c>
      <c r="L311" s="86">
        <f>IF(OR(B311="",C311=""),"","RCV-"&amp;TEXT(ROW()-5,"00000"))</f>
        <v/>
      </c>
    </row>
    <row r="312" ht="20" customHeight="1">
      <c r="B312" s="93" t="n"/>
      <c r="C312" s="95" t="n"/>
      <c r="D312" s="86">
        <f>IF(C312="","",IFERROR(INDEX(Eng_Item,MATCH(C312,Eng_Label,0)),"not in list"))</f>
        <v/>
      </c>
      <c r="E312" s="85">
        <f>IF(C312="","",IFERROR(INDEX(Eng_Supplier,MATCH(C312,Eng_Label,0)),""))</f>
        <v/>
      </c>
      <c r="F312" s="96" t="n"/>
      <c r="G312" s="99" t="n"/>
      <c r="H312" s="91">
        <f>IF(F312="","",F312*IF(G312&lt;&gt;"",G312,N(IFERROR(INDEX(Eng_Cost,MATCH(C312,Eng_Label,0)),0))))</f>
        <v/>
      </c>
      <c r="I312" s="95" t="n"/>
      <c r="J312" s="95" t="n"/>
      <c r="K312" s="98">
        <f>IF(B312="","",DATE(YEAR(B312),MONTH(B312),1))</f>
        <v/>
      </c>
      <c r="L312" s="86">
        <f>IF(OR(B312="",C312=""),"","RCV-"&amp;TEXT(ROW()-5,"00000"))</f>
        <v/>
      </c>
    </row>
    <row r="313" ht="20" customHeight="1">
      <c r="B313" s="93" t="n"/>
      <c r="C313" s="95" t="n"/>
      <c r="D313" s="86">
        <f>IF(C313="","",IFERROR(INDEX(Eng_Item,MATCH(C313,Eng_Label,0)),"not in list"))</f>
        <v/>
      </c>
      <c r="E313" s="85">
        <f>IF(C313="","",IFERROR(INDEX(Eng_Supplier,MATCH(C313,Eng_Label,0)),""))</f>
        <v/>
      </c>
      <c r="F313" s="96" t="n"/>
      <c r="G313" s="99" t="n"/>
      <c r="H313" s="91">
        <f>IF(F313="","",F313*IF(G313&lt;&gt;"",G313,N(IFERROR(INDEX(Eng_Cost,MATCH(C313,Eng_Label,0)),0))))</f>
        <v/>
      </c>
      <c r="I313" s="95" t="n"/>
      <c r="J313" s="95" t="n"/>
      <c r="K313" s="98">
        <f>IF(B313="","",DATE(YEAR(B313),MONTH(B313),1))</f>
        <v/>
      </c>
      <c r="L313" s="86">
        <f>IF(OR(B313="",C313=""),"","RCV-"&amp;TEXT(ROW()-5,"00000"))</f>
        <v/>
      </c>
    </row>
    <row r="314" ht="20" customHeight="1">
      <c r="B314" s="93" t="n"/>
      <c r="C314" s="95" t="n"/>
      <c r="D314" s="86">
        <f>IF(C314="","",IFERROR(INDEX(Eng_Item,MATCH(C314,Eng_Label,0)),"not in list"))</f>
        <v/>
      </c>
      <c r="E314" s="85">
        <f>IF(C314="","",IFERROR(INDEX(Eng_Supplier,MATCH(C314,Eng_Label,0)),""))</f>
        <v/>
      </c>
      <c r="F314" s="96" t="n"/>
      <c r="G314" s="99" t="n"/>
      <c r="H314" s="91">
        <f>IF(F314="","",F314*IF(G314&lt;&gt;"",G314,N(IFERROR(INDEX(Eng_Cost,MATCH(C314,Eng_Label,0)),0))))</f>
        <v/>
      </c>
      <c r="I314" s="95" t="n"/>
      <c r="J314" s="95" t="n"/>
      <c r="K314" s="98">
        <f>IF(B314="","",DATE(YEAR(B314),MONTH(B314),1))</f>
        <v/>
      </c>
      <c r="L314" s="86">
        <f>IF(OR(B314="",C314=""),"","RCV-"&amp;TEXT(ROW()-5,"00000"))</f>
        <v/>
      </c>
    </row>
    <row r="315" ht="20" customHeight="1">
      <c r="B315" s="93" t="n"/>
      <c r="C315" s="95" t="n"/>
      <c r="D315" s="86">
        <f>IF(C315="","",IFERROR(INDEX(Eng_Item,MATCH(C315,Eng_Label,0)),"not in list"))</f>
        <v/>
      </c>
      <c r="E315" s="85">
        <f>IF(C315="","",IFERROR(INDEX(Eng_Supplier,MATCH(C315,Eng_Label,0)),""))</f>
        <v/>
      </c>
      <c r="F315" s="96" t="n"/>
      <c r="G315" s="99" t="n"/>
      <c r="H315" s="91">
        <f>IF(F315="","",F315*IF(G315&lt;&gt;"",G315,N(IFERROR(INDEX(Eng_Cost,MATCH(C315,Eng_Label,0)),0))))</f>
        <v/>
      </c>
      <c r="I315" s="95" t="n"/>
      <c r="J315" s="95" t="n"/>
      <c r="K315" s="98">
        <f>IF(B315="","",DATE(YEAR(B315),MONTH(B315),1))</f>
        <v/>
      </c>
      <c r="L315" s="86">
        <f>IF(OR(B315="",C315=""),"","RCV-"&amp;TEXT(ROW()-5,"00000"))</f>
        <v/>
      </c>
    </row>
    <row r="316" ht="20" customHeight="1">
      <c r="B316" s="93" t="n"/>
      <c r="C316" s="95" t="n"/>
      <c r="D316" s="86">
        <f>IF(C316="","",IFERROR(INDEX(Eng_Item,MATCH(C316,Eng_Label,0)),"not in list"))</f>
        <v/>
      </c>
      <c r="E316" s="85">
        <f>IF(C316="","",IFERROR(INDEX(Eng_Supplier,MATCH(C316,Eng_Label,0)),""))</f>
        <v/>
      </c>
      <c r="F316" s="96" t="n"/>
      <c r="G316" s="99" t="n"/>
      <c r="H316" s="91">
        <f>IF(F316="","",F316*IF(G316&lt;&gt;"",G316,N(IFERROR(INDEX(Eng_Cost,MATCH(C316,Eng_Label,0)),0))))</f>
        <v/>
      </c>
      <c r="I316" s="95" t="n"/>
      <c r="J316" s="95" t="n"/>
      <c r="K316" s="98">
        <f>IF(B316="","",DATE(YEAR(B316),MONTH(B316),1))</f>
        <v/>
      </c>
      <c r="L316" s="86">
        <f>IF(OR(B316="",C316=""),"","RCV-"&amp;TEXT(ROW()-5,"00000"))</f>
        <v/>
      </c>
    </row>
    <row r="317" ht="20" customHeight="1">
      <c r="B317" s="93" t="n"/>
      <c r="C317" s="95" t="n"/>
      <c r="D317" s="86">
        <f>IF(C317="","",IFERROR(INDEX(Eng_Item,MATCH(C317,Eng_Label,0)),"not in list"))</f>
        <v/>
      </c>
      <c r="E317" s="85">
        <f>IF(C317="","",IFERROR(INDEX(Eng_Supplier,MATCH(C317,Eng_Label,0)),""))</f>
        <v/>
      </c>
      <c r="F317" s="96" t="n"/>
      <c r="G317" s="99" t="n"/>
      <c r="H317" s="91">
        <f>IF(F317="","",F317*IF(G317&lt;&gt;"",G317,N(IFERROR(INDEX(Eng_Cost,MATCH(C317,Eng_Label,0)),0))))</f>
        <v/>
      </c>
      <c r="I317" s="95" t="n"/>
      <c r="J317" s="95" t="n"/>
      <c r="K317" s="98">
        <f>IF(B317="","",DATE(YEAR(B317),MONTH(B317),1))</f>
        <v/>
      </c>
      <c r="L317" s="86">
        <f>IF(OR(B317="",C317=""),"","RCV-"&amp;TEXT(ROW()-5,"00000"))</f>
        <v/>
      </c>
    </row>
    <row r="318" ht="20" customHeight="1">
      <c r="B318" s="93" t="n"/>
      <c r="C318" s="95" t="n"/>
      <c r="D318" s="86">
        <f>IF(C318="","",IFERROR(INDEX(Eng_Item,MATCH(C318,Eng_Label,0)),"not in list"))</f>
        <v/>
      </c>
      <c r="E318" s="85">
        <f>IF(C318="","",IFERROR(INDEX(Eng_Supplier,MATCH(C318,Eng_Label,0)),""))</f>
        <v/>
      </c>
      <c r="F318" s="96" t="n"/>
      <c r="G318" s="99" t="n"/>
      <c r="H318" s="91">
        <f>IF(F318="","",F318*IF(G318&lt;&gt;"",G318,N(IFERROR(INDEX(Eng_Cost,MATCH(C318,Eng_Label,0)),0))))</f>
        <v/>
      </c>
      <c r="I318" s="95" t="n"/>
      <c r="J318" s="95" t="n"/>
      <c r="K318" s="98">
        <f>IF(B318="","",DATE(YEAR(B318),MONTH(B318),1))</f>
        <v/>
      </c>
      <c r="L318" s="86">
        <f>IF(OR(B318="",C318=""),"","RCV-"&amp;TEXT(ROW()-5,"00000"))</f>
        <v/>
      </c>
    </row>
    <row r="319" ht="20" customHeight="1">
      <c r="B319" s="93" t="n"/>
      <c r="C319" s="95" t="n"/>
      <c r="D319" s="86">
        <f>IF(C319="","",IFERROR(INDEX(Eng_Item,MATCH(C319,Eng_Label,0)),"not in list"))</f>
        <v/>
      </c>
      <c r="E319" s="85">
        <f>IF(C319="","",IFERROR(INDEX(Eng_Supplier,MATCH(C319,Eng_Label,0)),""))</f>
        <v/>
      </c>
      <c r="F319" s="96" t="n"/>
      <c r="G319" s="99" t="n"/>
      <c r="H319" s="91">
        <f>IF(F319="","",F319*IF(G319&lt;&gt;"",G319,N(IFERROR(INDEX(Eng_Cost,MATCH(C319,Eng_Label,0)),0))))</f>
        <v/>
      </c>
      <c r="I319" s="95" t="n"/>
      <c r="J319" s="95" t="n"/>
      <c r="K319" s="98">
        <f>IF(B319="","",DATE(YEAR(B319),MONTH(B319),1))</f>
        <v/>
      </c>
      <c r="L319" s="86">
        <f>IF(OR(B319="",C319=""),"","RCV-"&amp;TEXT(ROW()-5,"00000"))</f>
        <v/>
      </c>
    </row>
    <row r="320" ht="20" customHeight="1">
      <c r="B320" s="93" t="n"/>
      <c r="C320" s="95" t="n"/>
      <c r="D320" s="86">
        <f>IF(C320="","",IFERROR(INDEX(Eng_Item,MATCH(C320,Eng_Label,0)),"not in list"))</f>
        <v/>
      </c>
      <c r="E320" s="85">
        <f>IF(C320="","",IFERROR(INDEX(Eng_Supplier,MATCH(C320,Eng_Label,0)),""))</f>
        <v/>
      </c>
      <c r="F320" s="96" t="n"/>
      <c r="G320" s="99" t="n"/>
      <c r="H320" s="91">
        <f>IF(F320="","",F320*IF(G320&lt;&gt;"",G320,N(IFERROR(INDEX(Eng_Cost,MATCH(C320,Eng_Label,0)),0))))</f>
        <v/>
      </c>
      <c r="I320" s="95" t="n"/>
      <c r="J320" s="95" t="n"/>
      <c r="K320" s="98">
        <f>IF(B320="","",DATE(YEAR(B320),MONTH(B320),1))</f>
        <v/>
      </c>
      <c r="L320" s="86">
        <f>IF(OR(B320="",C320=""),"","RCV-"&amp;TEXT(ROW()-5,"00000"))</f>
        <v/>
      </c>
    </row>
    <row r="321" ht="20" customHeight="1">
      <c r="B321" s="93" t="n"/>
      <c r="C321" s="95" t="n"/>
      <c r="D321" s="86">
        <f>IF(C321="","",IFERROR(INDEX(Eng_Item,MATCH(C321,Eng_Label,0)),"not in list"))</f>
        <v/>
      </c>
      <c r="E321" s="85">
        <f>IF(C321="","",IFERROR(INDEX(Eng_Supplier,MATCH(C321,Eng_Label,0)),""))</f>
        <v/>
      </c>
      <c r="F321" s="96" t="n"/>
      <c r="G321" s="99" t="n"/>
      <c r="H321" s="91">
        <f>IF(F321="","",F321*IF(G321&lt;&gt;"",G321,N(IFERROR(INDEX(Eng_Cost,MATCH(C321,Eng_Label,0)),0))))</f>
        <v/>
      </c>
      <c r="I321" s="95" t="n"/>
      <c r="J321" s="95" t="n"/>
      <c r="K321" s="98">
        <f>IF(B321="","",DATE(YEAR(B321),MONTH(B321),1))</f>
        <v/>
      </c>
      <c r="L321" s="86">
        <f>IF(OR(B321="",C321=""),"","RCV-"&amp;TEXT(ROW()-5,"00000"))</f>
        <v/>
      </c>
    </row>
    <row r="322" ht="20" customHeight="1">
      <c r="B322" s="93" t="n"/>
      <c r="C322" s="95" t="n"/>
      <c r="D322" s="86">
        <f>IF(C322="","",IFERROR(INDEX(Eng_Item,MATCH(C322,Eng_Label,0)),"not in list"))</f>
        <v/>
      </c>
      <c r="E322" s="85">
        <f>IF(C322="","",IFERROR(INDEX(Eng_Supplier,MATCH(C322,Eng_Label,0)),""))</f>
        <v/>
      </c>
      <c r="F322" s="96" t="n"/>
      <c r="G322" s="99" t="n"/>
      <c r="H322" s="91">
        <f>IF(F322="","",F322*IF(G322&lt;&gt;"",G322,N(IFERROR(INDEX(Eng_Cost,MATCH(C322,Eng_Label,0)),0))))</f>
        <v/>
      </c>
      <c r="I322" s="95" t="n"/>
      <c r="J322" s="95" t="n"/>
      <c r="K322" s="98">
        <f>IF(B322="","",DATE(YEAR(B322),MONTH(B322),1))</f>
        <v/>
      </c>
      <c r="L322" s="86">
        <f>IF(OR(B322="",C322=""),"","RCV-"&amp;TEXT(ROW()-5,"00000"))</f>
        <v/>
      </c>
    </row>
    <row r="323" ht="20" customHeight="1">
      <c r="B323" s="93" t="n"/>
      <c r="C323" s="95" t="n"/>
      <c r="D323" s="86">
        <f>IF(C323="","",IFERROR(INDEX(Eng_Item,MATCH(C323,Eng_Label,0)),"not in list"))</f>
        <v/>
      </c>
      <c r="E323" s="85">
        <f>IF(C323="","",IFERROR(INDEX(Eng_Supplier,MATCH(C323,Eng_Label,0)),""))</f>
        <v/>
      </c>
      <c r="F323" s="96" t="n"/>
      <c r="G323" s="99" t="n"/>
      <c r="H323" s="91">
        <f>IF(F323="","",F323*IF(G323&lt;&gt;"",G323,N(IFERROR(INDEX(Eng_Cost,MATCH(C323,Eng_Label,0)),0))))</f>
        <v/>
      </c>
      <c r="I323" s="95" t="n"/>
      <c r="J323" s="95" t="n"/>
      <c r="K323" s="98">
        <f>IF(B323="","",DATE(YEAR(B323),MONTH(B323),1))</f>
        <v/>
      </c>
      <c r="L323" s="86">
        <f>IF(OR(B323="",C323=""),"","RCV-"&amp;TEXT(ROW()-5,"00000"))</f>
        <v/>
      </c>
    </row>
    <row r="324" ht="20" customHeight="1">
      <c r="B324" s="93" t="n"/>
      <c r="C324" s="95" t="n"/>
      <c r="D324" s="86">
        <f>IF(C324="","",IFERROR(INDEX(Eng_Item,MATCH(C324,Eng_Label,0)),"not in list"))</f>
        <v/>
      </c>
      <c r="E324" s="85">
        <f>IF(C324="","",IFERROR(INDEX(Eng_Supplier,MATCH(C324,Eng_Label,0)),""))</f>
        <v/>
      </c>
      <c r="F324" s="96" t="n"/>
      <c r="G324" s="99" t="n"/>
      <c r="H324" s="91">
        <f>IF(F324="","",F324*IF(G324&lt;&gt;"",G324,N(IFERROR(INDEX(Eng_Cost,MATCH(C324,Eng_Label,0)),0))))</f>
        <v/>
      </c>
      <c r="I324" s="95" t="n"/>
      <c r="J324" s="95" t="n"/>
      <c r="K324" s="98">
        <f>IF(B324="","",DATE(YEAR(B324),MONTH(B324),1))</f>
        <v/>
      </c>
      <c r="L324" s="86">
        <f>IF(OR(B324="",C324=""),"","RCV-"&amp;TEXT(ROW()-5,"00000"))</f>
        <v/>
      </c>
    </row>
    <row r="325" ht="20" customHeight="1">
      <c r="B325" s="93" t="n"/>
      <c r="C325" s="95" t="n"/>
      <c r="D325" s="86">
        <f>IF(C325="","",IFERROR(INDEX(Eng_Item,MATCH(C325,Eng_Label,0)),"not in list"))</f>
        <v/>
      </c>
      <c r="E325" s="85">
        <f>IF(C325="","",IFERROR(INDEX(Eng_Supplier,MATCH(C325,Eng_Label,0)),""))</f>
        <v/>
      </c>
      <c r="F325" s="96" t="n"/>
      <c r="G325" s="99" t="n"/>
      <c r="H325" s="91">
        <f>IF(F325="","",F325*IF(G325&lt;&gt;"",G325,N(IFERROR(INDEX(Eng_Cost,MATCH(C325,Eng_Label,0)),0))))</f>
        <v/>
      </c>
      <c r="I325" s="95" t="n"/>
      <c r="J325" s="95" t="n"/>
      <c r="K325" s="98">
        <f>IF(B325="","",DATE(YEAR(B325),MONTH(B325),1))</f>
        <v/>
      </c>
      <c r="L325" s="86">
        <f>IF(OR(B325="",C325=""),"","RCV-"&amp;TEXT(ROW()-5,"00000"))</f>
        <v/>
      </c>
    </row>
    <row r="326" ht="20" customHeight="1">
      <c r="B326" s="93" t="n"/>
      <c r="C326" s="95" t="n"/>
      <c r="D326" s="86">
        <f>IF(C326="","",IFERROR(INDEX(Eng_Item,MATCH(C326,Eng_Label,0)),"not in list"))</f>
        <v/>
      </c>
      <c r="E326" s="85">
        <f>IF(C326="","",IFERROR(INDEX(Eng_Supplier,MATCH(C326,Eng_Label,0)),""))</f>
        <v/>
      </c>
      <c r="F326" s="96" t="n"/>
      <c r="G326" s="99" t="n"/>
      <c r="H326" s="91">
        <f>IF(F326="","",F326*IF(G326&lt;&gt;"",G326,N(IFERROR(INDEX(Eng_Cost,MATCH(C326,Eng_Label,0)),0))))</f>
        <v/>
      </c>
      <c r="I326" s="95" t="n"/>
      <c r="J326" s="95" t="n"/>
      <c r="K326" s="98">
        <f>IF(B326="","",DATE(YEAR(B326),MONTH(B326),1))</f>
        <v/>
      </c>
      <c r="L326" s="86">
        <f>IF(OR(B326="",C326=""),"","RCV-"&amp;TEXT(ROW()-5,"00000"))</f>
        <v/>
      </c>
    </row>
    <row r="327" ht="20" customHeight="1">
      <c r="B327" s="93" t="n"/>
      <c r="C327" s="95" t="n"/>
      <c r="D327" s="86">
        <f>IF(C327="","",IFERROR(INDEX(Eng_Item,MATCH(C327,Eng_Label,0)),"not in list"))</f>
        <v/>
      </c>
      <c r="E327" s="85">
        <f>IF(C327="","",IFERROR(INDEX(Eng_Supplier,MATCH(C327,Eng_Label,0)),""))</f>
        <v/>
      </c>
      <c r="F327" s="96" t="n"/>
      <c r="G327" s="99" t="n"/>
      <c r="H327" s="91">
        <f>IF(F327="","",F327*IF(G327&lt;&gt;"",G327,N(IFERROR(INDEX(Eng_Cost,MATCH(C327,Eng_Label,0)),0))))</f>
        <v/>
      </c>
      <c r="I327" s="95" t="n"/>
      <c r="J327" s="95" t="n"/>
      <c r="K327" s="98">
        <f>IF(B327="","",DATE(YEAR(B327),MONTH(B327),1))</f>
        <v/>
      </c>
      <c r="L327" s="86">
        <f>IF(OR(B327="",C327=""),"","RCV-"&amp;TEXT(ROW()-5,"00000"))</f>
        <v/>
      </c>
    </row>
    <row r="328" ht="20" customHeight="1">
      <c r="B328" s="93" t="n"/>
      <c r="C328" s="95" t="n"/>
      <c r="D328" s="86">
        <f>IF(C328="","",IFERROR(INDEX(Eng_Item,MATCH(C328,Eng_Label,0)),"not in list"))</f>
        <v/>
      </c>
      <c r="E328" s="85">
        <f>IF(C328="","",IFERROR(INDEX(Eng_Supplier,MATCH(C328,Eng_Label,0)),""))</f>
        <v/>
      </c>
      <c r="F328" s="96" t="n"/>
      <c r="G328" s="99" t="n"/>
      <c r="H328" s="91">
        <f>IF(F328="","",F328*IF(G328&lt;&gt;"",G328,N(IFERROR(INDEX(Eng_Cost,MATCH(C328,Eng_Label,0)),0))))</f>
        <v/>
      </c>
      <c r="I328" s="95" t="n"/>
      <c r="J328" s="95" t="n"/>
      <c r="K328" s="98">
        <f>IF(B328="","",DATE(YEAR(B328),MONTH(B328),1))</f>
        <v/>
      </c>
      <c r="L328" s="86">
        <f>IF(OR(B328="",C328=""),"","RCV-"&amp;TEXT(ROW()-5,"00000"))</f>
        <v/>
      </c>
    </row>
    <row r="329" ht="20" customHeight="1">
      <c r="B329" s="93" t="n"/>
      <c r="C329" s="95" t="n"/>
      <c r="D329" s="86">
        <f>IF(C329="","",IFERROR(INDEX(Eng_Item,MATCH(C329,Eng_Label,0)),"not in list"))</f>
        <v/>
      </c>
      <c r="E329" s="85">
        <f>IF(C329="","",IFERROR(INDEX(Eng_Supplier,MATCH(C329,Eng_Label,0)),""))</f>
        <v/>
      </c>
      <c r="F329" s="96" t="n"/>
      <c r="G329" s="99" t="n"/>
      <c r="H329" s="91">
        <f>IF(F329="","",F329*IF(G329&lt;&gt;"",G329,N(IFERROR(INDEX(Eng_Cost,MATCH(C329,Eng_Label,0)),0))))</f>
        <v/>
      </c>
      <c r="I329" s="95" t="n"/>
      <c r="J329" s="95" t="n"/>
      <c r="K329" s="98">
        <f>IF(B329="","",DATE(YEAR(B329),MONTH(B329),1))</f>
        <v/>
      </c>
      <c r="L329" s="86">
        <f>IF(OR(B329="",C329=""),"","RCV-"&amp;TEXT(ROW()-5,"00000"))</f>
        <v/>
      </c>
    </row>
    <row r="330" ht="20" customHeight="1">
      <c r="B330" s="93" t="n"/>
      <c r="C330" s="95" t="n"/>
      <c r="D330" s="86">
        <f>IF(C330="","",IFERROR(INDEX(Eng_Item,MATCH(C330,Eng_Label,0)),"not in list"))</f>
        <v/>
      </c>
      <c r="E330" s="85">
        <f>IF(C330="","",IFERROR(INDEX(Eng_Supplier,MATCH(C330,Eng_Label,0)),""))</f>
        <v/>
      </c>
      <c r="F330" s="96" t="n"/>
      <c r="G330" s="99" t="n"/>
      <c r="H330" s="91">
        <f>IF(F330="","",F330*IF(G330&lt;&gt;"",G330,N(IFERROR(INDEX(Eng_Cost,MATCH(C330,Eng_Label,0)),0))))</f>
        <v/>
      </c>
      <c r="I330" s="95" t="n"/>
      <c r="J330" s="95" t="n"/>
      <c r="K330" s="98">
        <f>IF(B330="","",DATE(YEAR(B330),MONTH(B330),1))</f>
        <v/>
      </c>
      <c r="L330" s="86">
        <f>IF(OR(B330="",C330=""),"","RCV-"&amp;TEXT(ROW()-5,"00000"))</f>
        <v/>
      </c>
    </row>
    <row r="331" ht="20" customHeight="1">
      <c r="B331" s="93" t="n"/>
      <c r="C331" s="95" t="n"/>
      <c r="D331" s="86">
        <f>IF(C331="","",IFERROR(INDEX(Eng_Item,MATCH(C331,Eng_Label,0)),"not in list"))</f>
        <v/>
      </c>
      <c r="E331" s="85">
        <f>IF(C331="","",IFERROR(INDEX(Eng_Supplier,MATCH(C331,Eng_Label,0)),""))</f>
        <v/>
      </c>
      <c r="F331" s="96" t="n"/>
      <c r="G331" s="99" t="n"/>
      <c r="H331" s="91">
        <f>IF(F331="","",F331*IF(G331&lt;&gt;"",G331,N(IFERROR(INDEX(Eng_Cost,MATCH(C331,Eng_Label,0)),0))))</f>
        <v/>
      </c>
      <c r="I331" s="95" t="n"/>
      <c r="J331" s="95" t="n"/>
      <c r="K331" s="98">
        <f>IF(B331="","",DATE(YEAR(B331),MONTH(B331),1))</f>
        <v/>
      </c>
      <c r="L331" s="86">
        <f>IF(OR(B331="",C331=""),"","RCV-"&amp;TEXT(ROW()-5,"00000"))</f>
        <v/>
      </c>
    </row>
    <row r="332" ht="20" customHeight="1">
      <c r="B332" s="93" t="n"/>
      <c r="C332" s="95" t="n"/>
      <c r="D332" s="86">
        <f>IF(C332="","",IFERROR(INDEX(Eng_Item,MATCH(C332,Eng_Label,0)),"not in list"))</f>
        <v/>
      </c>
      <c r="E332" s="85">
        <f>IF(C332="","",IFERROR(INDEX(Eng_Supplier,MATCH(C332,Eng_Label,0)),""))</f>
        <v/>
      </c>
      <c r="F332" s="96" t="n"/>
      <c r="G332" s="99" t="n"/>
      <c r="H332" s="91">
        <f>IF(F332="","",F332*IF(G332&lt;&gt;"",G332,N(IFERROR(INDEX(Eng_Cost,MATCH(C332,Eng_Label,0)),0))))</f>
        <v/>
      </c>
      <c r="I332" s="95" t="n"/>
      <c r="J332" s="95" t="n"/>
      <c r="K332" s="98">
        <f>IF(B332="","",DATE(YEAR(B332),MONTH(B332),1))</f>
        <v/>
      </c>
      <c r="L332" s="86">
        <f>IF(OR(B332="",C332=""),"","RCV-"&amp;TEXT(ROW()-5,"00000"))</f>
        <v/>
      </c>
    </row>
    <row r="333" ht="20" customHeight="1">
      <c r="B333" s="93" t="n"/>
      <c r="C333" s="95" t="n"/>
      <c r="D333" s="86">
        <f>IF(C333="","",IFERROR(INDEX(Eng_Item,MATCH(C333,Eng_Label,0)),"not in list"))</f>
        <v/>
      </c>
      <c r="E333" s="85">
        <f>IF(C333="","",IFERROR(INDEX(Eng_Supplier,MATCH(C333,Eng_Label,0)),""))</f>
        <v/>
      </c>
      <c r="F333" s="96" t="n"/>
      <c r="G333" s="99" t="n"/>
      <c r="H333" s="91">
        <f>IF(F333="","",F333*IF(G333&lt;&gt;"",G333,N(IFERROR(INDEX(Eng_Cost,MATCH(C333,Eng_Label,0)),0))))</f>
        <v/>
      </c>
      <c r="I333" s="95" t="n"/>
      <c r="J333" s="95" t="n"/>
      <c r="K333" s="98">
        <f>IF(B333="","",DATE(YEAR(B333),MONTH(B333),1))</f>
        <v/>
      </c>
      <c r="L333" s="86">
        <f>IF(OR(B333="",C333=""),"","RCV-"&amp;TEXT(ROW()-5,"00000"))</f>
        <v/>
      </c>
    </row>
    <row r="334" ht="20" customHeight="1">
      <c r="B334" s="93" t="n"/>
      <c r="C334" s="95" t="n"/>
      <c r="D334" s="86">
        <f>IF(C334="","",IFERROR(INDEX(Eng_Item,MATCH(C334,Eng_Label,0)),"not in list"))</f>
        <v/>
      </c>
      <c r="E334" s="85">
        <f>IF(C334="","",IFERROR(INDEX(Eng_Supplier,MATCH(C334,Eng_Label,0)),""))</f>
        <v/>
      </c>
      <c r="F334" s="96" t="n"/>
      <c r="G334" s="99" t="n"/>
      <c r="H334" s="91">
        <f>IF(F334="","",F334*IF(G334&lt;&gt;"",G334,N(IFERROR(INDEX(Eng_Cost,MATCH(C334,Eng_Label,0)),0))))</f>
        <v/>
      </c>
      <c r="I334" s="95" t="n"/>
      <c r="J334" s="95" t="n"/>
      <c r="K334" s="98">
        <f>IF(B334="","",DATE(YEAR(B334),MONTH(B334),1))</f>
        <v/>
      </c>
      <c r="L334" s="86">
        <f>IF(OR(B334="",C334=""),"","RCV-"&amp;TEXT(ROW()-5,"00000"))</f>
        <v/>
      </c>
    </row>
    <row r="335" ht="20" customHeight="1">
      <c r="B335" s="93" t="n"/>
      <c r="C335" s="95" t="n"/>
      <c r="D335" s="86">
        <f>IF(C335="","",IFERROR(INDEX(Eng_Item,MATCH(C335,Eng_Label,0)),"not in list"))</f>
        <v/>
      </c>
      <c r="E335" s="85">
        <f>IF(C335="","",IFERROR(INDEX(Eng_Supplier,MATCH(C335,Eng_Label,0)),""))</f>
        <v/>
      </c>
      <c r="F335" s="96" t="n"/>
      <c r="G335" s="99" t="n"/>
      <c r="H335" s="91">
        <f>IF(F335="","",F335*IF(G335&lt;&gt;"",G335,N(IFERROR(INDEX(Eng_Cost,MATCH(C335,Eng_Label,0)),0))))</f>
        <v/>
      </c>
      <c r="I335" s="95" t="n"/>
      <c r="J335" s="95" t="n"/>
      <c r="K335" s="98">
        <f>IF(B335="","",DATE(YEAR(B335),MONTH(B335),1))</f>
        <v/>
      </c>
      <c r="L335" s="86">
        <f>IF(OR(B335="",C335=""),"","RCV-"&amp;TEXT(ROW()-5,"00000"))</f>
        <v/>
      </c>
    </row>
    <row r="336" ht="20" customHeight="1">
      <c r="B336" s="93" t="n"/>
      <c r="C336" s="95" t="n"/>
      <c r="D336" s="86">
        <f>IF(C336="","",IFERROR(INDEX(Eng_Item,MATCH(C336,Eng_Label,0)),"not in list"))</f>
        <v/>
      </c>
      <c r="E336" s="85">
        <f>IF(C336="","",IFERROR(INDEX(Eng_Supplier,MATCH(C336,Eng_Label,0)),""))</f>
        <v/>
      </c>
      <c r="F336" s="96" t="n"/>
      <c r="G336" s="99" t="n"/>
      <c r="H336" s="91">
        <f>IF(F336="","",F336*IF(G336&lt;&gt;"",G336,N(IFERROR(INDEX(Eng_Cost,MATCH(C336,Eng_Label,0)),0))))</f>
        <v/>
      </c>
      <c r="I336" s="95" t="n"/>
      <c r="J336" s="95" t="n"/>
      <c r="K336" s="98">
        <f>IF(B336="","",DATE(YEAR(B336),MONTH(B336),1))</f>
        <v/>
      </c>
      <c r="L336" s="86">
        <f>IF(OR(B336="",C336=""),"","RCV-"&amp;TEXT(ROW()-5,"00000"))</f>
        <v/>
      </c>
    </row>
    <row r="337" ht="20" customHeight="1">
      <c r="B337" s="93" t="n"/>
      <c r="C337" s="95" t="n"/>
      <c r="D337" s="86">
        <f>IF(C337="","",IFERROR(INDEX(Eng_Item,MATCH(C337,Eng_Label,0)),"not in list"))</f>
        <v/>
      </c>
      <c r="E337" s="85">
        <f>IF(C337="","",IFERROR(INDEX(Eng_Supplier,MATCH(C337,Eng_Label,0)),""))</f>
        <v/>
      </c>
      <c r="F337" s="96" t="n"/>
      <c r="G337" s="99" t="n"/>
      <c r="H337" s="91">
        <f>IF(F337="","",F337*IF(G337&lt;&gt;"",G337,N(IFERROR(INDEX(Eng_Cost,MATCH(C337,Eng_Label,0)),0))))</f>
        <v/>
      </c>
      <c r="I337" s="95" t="n"/>
      <c r="J337" s="95" t="n"/>
      <c r="K337" s="98">
        <f>IF(B337="","",DATE(YEAR(B337),MONTH(B337),1))</f>
        <v/>
      </c>
      <c r="L337" s="86">
        <f>IF(OR(B337="",C337=""),"","RCV-"&amp;TEXT(ROW()-5,"00000"))</f>
        <v/>
      </c>
    </row>
    <row r="338" ht="20" customHeight="1">
      <c r="B338" s="93" t="n"/>
      <c r="C338" s="95" t="n"/>
      <c r="D338" s="86">
        <f>IF(C338="","",IFERROR(INDEX(Eng_Item,MATCH(C338,Eng_Label,0)),"not in list"))</f>
        <v/>
      </c>
      <c r="E338" s="85">
        <f>IF(C338="","",IFERROR(INDEX(Eng_Supplier,MATCH(C338,Eng_Label,0)),""))</f>
        <v/>
      </c>
      <c r="F338" s="96" t="n"/>
      <c r="G338" s="99" t="n"/>
      <c r="H338" s="91">
        <f>IF(F338="","",F338*IF(G338&lt;&gt;"",G338,N(IFERROR(INDEX(Eng_Cost,MATCH(C338,Eng_Label,0)),0))))</f>
        <v/>
      </c>
      <c r="I338" s="95" t="n"/>
      <c r="J338" s="95" t="n"/>
      <c r="K338" s="98">
        <f>IF(B338="","",DATE(YEAR(B338),MONTH(B338),1))</f>
        <v/>
      </c>
      <c r="L338" s="86">
        <f>IF(OR(B338="",C338=""),"","RCV-"&amp;TEXT(ROW()-5,"00000"))</f>
        <v/>
      </c>
    </row>
    <row r="339" ht="20" customHeight="1">
      <c r="B339" s="93" t="n"/>
      <c r="C339" s="95" t="n"/>
      <c r="D339" s="86">
        <f>IF(C339="","",IFERROR(INDEX(Eng_Item,MATCH(C339,Eng_Label,0)),"not in list"))</f>
        <v/>
      </c>
      <c r="E339" s="85">
        <f>IF(C339="","",IFERROR(INDEX(Eng_Supplier,MATCH(C339,Eng_Label,0)),""))</f>
        <v/>
      </c>
      <c r="F339" s="96" t="n"/>
      <c r="G339" s="99" t="n"/>
      <c r="H339" s="91">
        <f>IF(F339="","",F339*IF(G339&lt;&gt;"",G339,N(IFERROR(INDEX(Eng_Cost,MATCH(C339,Eng_Label,0)),0))))</f>
        <v/>
      </c>
      <c r="I339" s="95" t="n"/>
      <c r="J339" s="95" t="n"/>
      <c r="K339" s="98">
        <f>IF(B339="","",DATE(YEAR(B339),MONTH(B339),1))</f>
        <v/>
      </c>
      <c r="L339" s="86">
        <f>IF(OR(B339="",C339=""),"","RCV-"&amp;TEXT(ROW()-5,"00000"))</f>
        <v/>
      </c>
    </row>
    <row r="340" ht="20" customHeight="1">
      <c r="B340" s="93" t="n"/>
      <c r="C340" s="95" t="n"/>
      <c r="D340" s="86">
        <f>IF(C340="","",IFERROR(INDEX(Eng_Item,MATCH(C340,Eng_Label,0)),"not in list"))</f>
        <v/>
      </c>
      <c r="E340" s="85">
        <f>IF(C340="","",IFERROR(INDEX(Eng_Supplier,MATCH(C340,Eng_Label,0)),""))</f>
        <v/>
      </c>
      <c r="F340" s="96" t="n"/>
      <c r="G340" s="99" t="n"/>
      <c r="H340" s="91">
        <f>IF(F340="","",F340*IF(G340&lt;&gt;"",G340,N(IFERROR(INDEX(Eng_Cost,MATCH(C340,Eng_Label,0)),0))))</f>
        <v/>
      </c>
      <c r="I340" s="95" t="n"/>
      <c r="J340" s="95" t="n"/>
      <c r="K340" s="98">
        <f>IF(B340="","",DATE(YEAR(B340),MONTH(B340),1))</f>
        <v/>
      </c>
      <c r="L340" s="86">
        <f>IF(OR(B340="",C340=""),"","RCV-"&amp;TEXT(ROW()-5,"00000"))</f>
        <v/>
      </c>
    </row>
    <row r="341" ht="20" customHeight="1">
      <c r="B341" s="93" t="n"/>
      <c r="C341" s="95" t="n"/>
      <c r="D341" s="86">
        <f>IF(C341="","",IFERROR(INDEX(Eng_Item,MATCH(C341,Eng_Label,0)),"not in list"))</f>
        <v/>
      </c>
      <c r="E341" s="85">
        <f>IF(C341="","",IFERROR(INDEX(Eng_Supplier,MATCH(C341,Eng_Label,0)),""))</f>
        <v/>
      </c>
      <c r="F341" s="96" t="n"/>
      <c r="G341" s="99" t="n"/>
      <c r="H341" s="91">
        <f>IF(F341="","",F341*IF(G341&lt;&gt;"",G341,N(IFERROR(INDEX(Eng_Cost,MATCH(C341,Eng_Label,0)),0))))</f>
        <v/>
      </c>
      <c r="I341" s="95" t="n"/>
      <c r="J341" s="95" t="n"/>
      <c r="K341" s="98">
        <f>IF(B341="","",DATE(YEAR(B341),MONTH(B341),1))</f>
        <v/>
      </c>
      <c r="L341" s="86">
        <f>IF(OR(B341="",C341=""),"","RCV-"&amp;TEXT(ROW()-5,"00000"))</f>
        <v/>
      </c>
    </row>
    <row r="342" ht="20" customHeight="1">
      <c r="B342" s="93" t="n"/>
      <c r="C342" s="95" t="n"/>
      <c r="D342" s="86">
        <f>IF(C342="","",IFERROR(INDEX(Eng_Item,MATCH(C342,Eng_Label,0)),"not in list"))</f>
        <v/>
      </c>
      <c r="E342" s="85">
        <f>IF(C342="","",IFERROR(INDEX(Eng_Supplier,MATCH(C342,Eng_Label,0)),""))</f>
        <v/>
      </c>
      <c r="F342" s="96" t="n"/>
      <c r="G342" s="99" t="n"/>
      <c r="H342" s="91">
        <f>IF(F342="","",F342*IF(G342&lt;&gt;"",G342,N(IFERROR(INDEX(Eng_Cost,MATCH(C342,Eng_Label,0)),0))))</f>
        <v/>
      </c>
      <c r="I342" s="95" t="n"/>
      <c r="J342" s="95" t="n"/>
      <c r="K342" s="98">
        <f>IF(B342="","",DATE(YEAR(B342),MONTH(B342),1))</f>
        <v/>
      </c>
      <c r="L342" s="86">
        <f>IF(OR(B342="",C342=""),"","RCV-"&amp;TEXT(ROW()-5,"00000"))</f>
        <v/>
      </c>
    </row>
    <row r="343" ht="20" customHeight="1">
      <c r="B343" s="93" t="n"/>
      <c r="C343" s="95" t="n"/>
      <c r="D343" s="86">
        <f>IF(C343="","",IFERROR(INDEX(Eng_Item,MATCH(C343,Eng_Label,0)),"not in list"))</f>
        <v/>
      </c>
      <c r="E343" s="85">
        <f>IF(C343="","",IFERROR(INDEX(Eng_Supplier,MATCH(C343,Eng_Label,0)),""))</f>
        <v/>
      </c>
      <c r="F343" s="96" t="n"/>
      <c r="G343" s="99" t="n"/>
      <c r="H343" s="91">
        <f>IF(F343="","",F343*IF(G343&lt;&gt;"",G343,N(IFERROR(INDEX(Eng_Cost,MATCH(C343,Eng_Label,0)),0))))</f>
        <v/>
      </c>
      <c r="I343" s="95" t="n"/>
      <c r="J343" s="95" t="n"/>
      <c r="K343" s="98">
        <f>IF(B343="","",DATE(YEAR(B343),MONTH(B343),1))</f>
        <v/>
      </c>
      <c r="L343" s="86">
        <f>IF(OR(B343="",C343=""),"","RCV-"&amp;TEXT(ROW()-5,"00000"))</f>
        <v/>
      </c>
    </row>
    <row r="344" ht="20" customHeight="1">
      <c r="B344" s="93" t="n"/>
      <c r="C344" s="95" t="n"/>
      <c r="D344" s="86">
        <f>IF(C344="","",IFERROR(INDEX(Eng_Item,MATCH(C344,Eng_Label,0)),"not in list"))</f>
        <v/>
      </c>
      <c r="E344" s="85">
        <f>IF(C344="","",IFERROR(INDEX(Eng_Supplier,MATCH(C344,Eng_Label,0)),""))</f>
        <v/>
      </c>
      <c r="F344" s="96" t="n"/>
      <c r="G344" s="99" t="n"/>
      <c r="H344" s="91">
        <f>IF(F344="","",F344*IF(G344&lt;&gt;"",G344,N(IFERROR(INDEX(Eng_Cost,MATCH(C344,Eng_Label,0)),0))))</f>
        <v/>
      </c>
      <c r="I344" s="95" t="n"/>
      <c r="J344" s="95" t="n"/>
      <c r="K344" s="98">
        <f>IF(B344="","",DATE(YEAR(B344),MONTH(B344),1))</f>
        <v/>
      </c>
      <c r="L344" s="86">
        <f>IF(OR(B344="",C344=""),"","RCV-"&amp;TEXT(ROW()-5,"00000"))</f>
        <v/>
      </c>
    </row>
    <row r="345" ht="20" customHeight="1">
      <c r="B345" s="93" t="n"/>
      <c r="C345" s="95" t="n"/>
      <c r="D345" s="86">
        <f>IF(C345="","",IFERROR(INDEX(Eng_Item,MATCH(C345,Eng_Label,0)),"not in list"))</f>
        <v/>
      </c>
      <c r="E345" s="85">
        <f>IF(C345="","",IFERROR(INDEX(Eng_Supplier,MATCH(C345,Eng_Label,0)),""))</f>
        <v/>
      </c>
      <c r="F345" s="96" t="n"/>
      <c r="G345" s="99" t="n"/>
      <c r="H345" s="91">
        <f>IF(F345="","",F345*IF(G345&lt;&gt;"",G345,N(IFERROR(INDEX(Eng_Cost,MATCH(C345,Eng_Label,0)),0))))</f>
        <v/>
      </c>
      <c r="I345" s="95" t="n"/>
      <c r="J345" s="95" t="n"/>
      <c r="K345" s="98">
        <f>IF(B345="","",DATE(YEAR(B345),MONTH(B345),1))</f>
        <v/>
      </c>
      <c r="L345" s="86">
        <f>IF(OR(B345="",C345=""),"","RCV-"&amp;TEXT(ROW()-5,"00000"))</f>
        <v/>
      </c>
    </row>
    <row r="346" ht="20" customHeight="1">
      <c r="B346" s="93" t="n"/>
      <c r="C346" s="95" t="n"/>
      <c r="D346" s="86">
        <f>IF(C346="","",IFERROR(INDEX(Eng_Item,MATCH(C346,Eng_Label,0)),"not in list"))</f>
        <v/>
      </c>
      <c r="E346" s="85">
        <f>IF(C346="","",IFERROR(INDEX(Eng_Supplier,MATCH(C346,Eng_Label,0)),""))</f>
        <v/>
      </c>
      <c r="F346" s="96" t="n"/>
      <c r="G346" s="99" t="n"/>
      <c r="H346" s="91">
        <f>IF(F346="","",F346*IF(G346&lt;&gt;"",G346,N(IFERROR(INDEX(Eng_Cost,MATCH(C346,Eng_Label,0)),0))))</f>
        <v/>
      </c>
      <c r="I346" s="95" t="n"/>
      <c r="J346" s="95" t="n"/>
      <c r="K346" s="98">
        <f>IF(B346="","",DATE(YEAR(B346),MONTH(B346),1))</f>
        <v/>
      </c>
      <c r="L346" s="86">
        <f>IF(OR(B346="",C346=""),"","RCV-"&amp;TEXT(ROW()-5,"00000"))</f>
        <v/>
      </c>
    </row>
    <row r="347" ht="20" customHeight="1">
      <c r="B347" s="93" t="n"/>
      <c r="C347" s="95" t="n"/>
      <c r="D347" s="86">
        <f>IF(C347="","",IFERROR(INDEX(Eng_Item,MATCH(C347,Eng_Label,0)),"not in list"))</f>
        <v/>
      </c>
      <c r="E347" s="85">
        <f>IF(C347="","",IFERROR(INDEX(Eng_Supplier,MATCH(C347,Eng_Label,0)),""))</f>
        <v/>
      </c>
      <c r="F347" s="96" t="n"/>
      <c r="G347" s="99" t="n"/>
      <c r="H347" s="91">
        <f>IF(F347="","",F347*IF(G347&lt;&gt;"",G347,N(IFERROR(INDEX(Eng_Cost,MATCH(C347,Eng_Label,0)),0))))</f>
        <v/>
      </c>
      <c r="I347" s="95" t="n"/>
      <c r="J347" s="95" t="n"/>
      <c r="K347" s="98">
        <f>IF(B347="","",DATE(YEAR(B347),MONTH(B347),1))</f>
        <v/>
      </c>
      <c r="L347" s="86">
        <f>IF(OR(B347="",C347=""),"","RCV-"&amp;TEXT(ROW()-5,"00000"))</f>
        <v/>
      </c>
    </row>
    <row r="348" ht="20" customHeight="1">
      <c r="B348" s="93" t="n"/>
      <c r="C348" s="95" t="n"/>
      <c r="D348" s="86">
        <f>IF(C348="","",IFERROR(INDEX(Eng_Item,MATCH(C348,Eng_Label,0)),"not in list"))</f>
        <v/>
      </c>
      <c r="E348" s="85">
        <f>IF(C348="","",IFERROR(INDEX(Eng_Supplier,MATCH(C348,Eng_Label,0)),""))</f>
        <v/>
      </c>
      <c r="F348" s="96" t="n"/>
      <c r="G348" s="99" t="n"/>
      <c r="H348" s="91">
        <f>IF(F348="","",F348*IF(G348&lt;&gt;"",G348,N(IFERROR(INDEX(Eng_Cost,MATCH(C348,Eng_Label,0)),0))))</f>
        <v/>
      </c>
      <c r="I348" s="95" t="n"/>
      <c r="J348" s="95" t="n"/>
      <c r="K348" s="98">
        <f>IF(B348="","",DATE(YEAR(B348),MONTH(B348),1))</f>
        <v/>
      </c>
      <c r="L348" s="86">
        <f>IF(OR(B348="",C348=""),"","RCV-"&amp;TEXT(ROW()-5,"00000"))</f>
        <v/>
      </c>
    </row>
    <row r="349" ht="20" customHeight="1">
      <c r="B349" s="93" t="n"/>
      <c r="C349" s="95" t="n"/>
      <c r="D349" s="86">
        <f>IF(C349="","",IFERROR(INDEX(Eng_Item,MATCH(C349,Eng_Label,0)),"not in list"))</f>
        <v/>
      </c>
      <c r="E349" s="85">
        <f>IF(C349="","",IFERROR(INDEX(Eng_Supplier,MATCH(C349,Eng_Label,0)),""))</f>
        <v/>
      </c>
      <c r="F349" s="96" t="n"/>
      <c r="G349" s="99" t="n"/>
      <c r="H349" s="91">
        <f>IF(F349="","",F349*IF(G349&lt;&gt;"",G349,N(IFERROR(INDEX(Eng_Cost,MATCH(C349,Eng_Label,0)),0))))</f>
        <v/>
      </c>
      <c r="I349" s="95" t="n"/>
      <c r="J349" s="95" t="n"/>
      <c r="K349" s="98">
        <f>IF(B349="","",DATE(YEAR(B349),MONTH(B349),1))</f>
        <v/>
      </c>
      <c r="L349" s="86">
        <f>IF(OR(B349="",C349=""),"","RCV-"&amp;TEXT(ROW()-5,"00000"))</f>
        <v/>
      </c>
    </row>
    <row r="350" ht="20" customHeight="1">
      <c r="B350" s="93" t="n"/>
      <c r="C350" s="95" t="n"/>
      <c r="D350" s="86">
        <f>IF(C350="","",IFERROR(INDEX(Eng_Item,MATCH(C350,Eng_Label,0)),"not in list"))</f>
        <v/>
      </c>
      <c r="E350" s="85">
        <f>IF(C350="","",IFERROR(INDEX(Eng_Supplier,MATCH(C350,Eng_Label,0)),""))</f>
        <v/>
      </c>
      <c r="F350" s="96" t="n"/>
      <c r="G350" s="99" t="n"/>
      <c r="H350" s="91">
        <f>IF(F350="","",F350*IF(G350&lt;&gt;"",G350,N(IFERROR(INDEX(Eng_Cost,MATCH(C350,Eng_Label,0)),0))))</f>
        <v/>
      </c>
      <c r="I350" s="95" t="n"/>
      <c r="J350" s="95" t="n"/>
      <c r="K350" s="98">
        <f>IF(B350="","",DATE(YEAR(B350),MONTH(B350),1))</f>
        <v/>
      </c>
      <c r="L350" s="86">
        <f>IF(OR(B350="",C350=""),"","RCV-"&amp;TEXT(ROW()-5,"00000"))</f>
        <v/>
      </c>
    </row>
    <row r="351" ht="20" customHeight="1">
      <c r="B351" s="93" t="n"/>
      <c r="C351" s="95" t="n"/>
      <c r="D351" s="86">
        <f>IF(C351="","",IFERROR(INDEX(Eng_Item,MATCH(C351,Eng_Label,0)),"not in list"))</f>
        <v/>
      </c>
      <c r="E351" s="85">
        <f>IF(C351="","",IFERROR(INDEX(Eng_Supplier,MATCH(C351,Eng_Label,0)),""))</f>
        <v/>
      </c>
      <c r="F351" s="96" t="n"/>
      <c r="G351" s="99" t="n"/>
      <c r="H351" s="91">
        <f>IF(F351="","",F351*IF(G351&lt;&gt;"",G351,N(IFERROR(INDEX(Eng_Cost,MATCH(C351,Eng_Label,0)),0))))</f>
        <v/>
      </c>
      <c r="I351" s="95" t="n"/>
      <c r="J351" s="95" t="n"/>
      <c r="K351" s="98">
        <f>IF(B351="","",DATE(YEAR(B351),MONTH(B351),1))</f>
        <v/>
      </c>
      <c r="L351" s="86">
        <f>IF(OR(B351="",C351=""),"","RCV-"&amp;TEXT(ROW()-5,"00000"))</f>
        <v/>
      </c>
    </row>
    <row r="352" ht="20" customHeight="1">
      <c r="B352" s="93" t="n"/>
      <c r="C352" s="95" t="n"/>
      <c r="D352" s="86">
        <f>IF(C352="","",IFERROR(INDEX(Eng_Item,MATCH(C352,Eng_Label,0)),"not in list"))</f>
        <v/>
      </c>
      <c r="E352" s="85">
        <f>IF(C352="","",IFERROR(INDEX(Eng_Supplier,MATCH(C352,Eng_Label,0)),""))</f>
        <v/>
      </c>
      <c r="F352" s="96" t="n"/>
      <c r="G352" s="99" t="n"/>
      <c r="H352" s="91">
        <f>IF(F352="","",F352*IF(G352&lt;&gt;"",G352,N(IFERROR(INDEX(Eng_Cost,MATCH(C352,Eng_Label,0)),0))))</f>
        <v/>
      </c>
      <c r="I352" s="95" t="n"/>
      <c r="J352" s="95" t="n"/>
      <c r="K352" s="98">
        <f>IF(B352="","",DATE(YEAR(B352),MONTH(B352),1))</f>
        <v/>
      </c>
      <c r="L352" s="86">
        <f>IF(OR(B352="",C352=""),"","RCV-"&amp;TEXT(ROW()-5,"00000"))</f>
        <v/>
      </c>
    </row>
    <row r="353" ht="20" customHeight="1">
      <c r="B353" s="93" t="n"/>
      <c r="C353" s="95" t="n"/>
      <c r="D353" s="86">
        <f>IF(C353="","",IFERROR(INDEX(Eng_Item,MATCH(C353,Eng_Label,0)),"not in list"))</f>
        <v/>
      </c>
      <c r="E353" s="85">
        <f>IF(C353="","",IFERROR(INDEX(Eng_Supplier,MATCH(C353,Eng_Label,0)),""))</f>
        <v/>
      </c>
      <c r="F353" s="96" t="n"/>
      <c r="G353" s="99" t="n"/>
      <c r="H353" s="91">
        <f>IF(F353="","",F353*IF(G353&lt;&gt;"",G353,N(IFERROR(INDEX(Eng_Cost,MATCH(C353,Eng_Label,0)),0))))</f>
        <v/>
      </c>
      <c r="I353" s="95" t="n"/>
      <c r="J353" s="95" t="n"/>
      <c r="K353" s="98">
        <f>IF(B353="","",DATE(YEAR(B353),MONTH(B353),1))</f>
        <v/>
      </c>
      <c r="L353" s="86">
        <f>IF(OR(B353="",C353=""),"","RCV-"&amp;TEXT(ROW()-5,"00000"))</f>
        <v/>
      </c>
    </row>
    <row r="354" ht="20" customHeight="1">
      <c r="B354" s="93" t="n"/>
      <c r="C354" s="95" t="n"/>
      <c r="D354" s="86">
        <f>IF(C354="","",IFERROR(INDEX(Eng_Item,MATCH(C354,Eng_Label,0)),"not in list"))</f>
        <v/>
      </c>
      <c r="E354" s="85">
        <f>IF(C354="","",IFERROR(INDEX(Eng_Supplier,MATCH(C354,Eng_Label,0)),""))</f>
        <v/>
      </c>
      <c r="F354" s="96" t="n"/>
      <c r="G354" s="99" t="n"/>
      <c r="H354" s="91">
        <f>IF(F354="","",F354*IF(G354&lt;&gt;"",G354,N(IFERROR(INDEX(Eng_Cost,MATCH(C354,Eng_Label,0)),0))))</f>
        <v/>
      </c>
      <c r="I354" s="95" t="n"/>
      <c r="J354" s="95" t="n"/>
      <c r="K354" s="98">
        <f>IF(B354="","",DATE(YEAR(B354),MONTH(B354),1))</f>
        <v/>
      </c>
      <c r="L354" s="86">
        <f>IF(OR(B354="",C354=""),"","RCV-"&amp;TEXT(ROW()-5,"00000"))</f>
        <v/>
      </c>
    </row>
    <row r="355" ht="20" customHeight="1">
      <c r="B355" s="93" t="n"/>
      <c r="C355" s="95" t="n"/>
      <c r="D355" s="86">
        <f>IF(C355="","",IFERROR(INDEX(Eng_Item,MATCH(C355,Eng_Label,0)),"not in list"))</f>
        <v/>
      </c>
      <c r="E355" s="85">
        <f>IF(C355="","",IFERROR(INDEX(Eng_Supplier,MATCH(C355,Eng_Label,0)),""))</f>
        <v/>
      </c>
      <c r="F355" s="96" t="n"/>
      <c r="G355" s="99" t="n"/>
      <c r="H355" s="91">
        <f>IF(F355="","",F355*IF(G355&lt;&gt;"",G355,N(IFERROR(INDEX(Eng_Cost,MATCH(C355,Eng_Label,0)),0))))</f>
        <v/>
      </c>
      <c r="I355" s="95" t="n"/>
      <c r="J355" s="95" t="n"/>
      <c r="K355" s="98">
        <f>IF(B355="","",DATE(YEAR(B355),MONTH(B355),1))</f>
        <v/>
      </c>
      <c r="L355" s="86">
        <f>IF(OR(B355="",C355=""),"","RCV-"&amp;TEXT(ROW()-5,"00000"))</f>
        <v/>
      </c>
    </row>
    <row r="356" ht="20" customHeight="1">
      <c r="B356" s="93" t="n"/>
      <c r="C356" s="95" t="n"/>
      <c r="D356" s="86">
        <f>IF(C356="","",IFERROR(INDEX(Eng_Item,MATCH(C356,Eng_Label,0)),"not in list"))</f>
        <v/>
      </c>
      <c r="E356" s="85">
        <f>IF(C356="","",IFERROR(INDEX(Eng_Supplier,MATCH(C356,Eng_Label,0)),""))</f>
        <v/>
      </c>
      <c r="F356" s="96" t="n"/>
      <c r="G356" s="99" t="n"/>
      <c r="H356" s="91">
        <f>IF(F356="","",F356*IF(G356&lt;&gt;"",G356,N(IFERROR(INDEX(Eng_Cost,MATCH(C356,Eng_Label,0)),0))))</f>
        <v/>
      </c>
      <c r="I356" s="95" t="n"/>
      <c r="J356" s="95" t="n"/>
      <c r="K356" s="98">
        <f>IF(B356="","",DATE(YEAR(B356),MONTH(B356),1))</f>
        <v/>
      </c>
      <c r="L356" s="86">
        <f>IF(OR(B356="",C356=""),"","RCV-"&amp;TEXT(ROW()-5,"00000"))</f>
        <v/>
      </c>
    </row>
    <row r="357" ht="20" customHeight="1">
      <c r="B357" s="93" t="n"/>
      <c r="C357" s="95" t="n"/>
      <c r="D357" s="86">
        <f>IF(C357="","",IFERROR(INDEX(Eng_Item,MATCH(C357,Eng_Label,0)),"not in list"))</f>
        <v/>
      </c>
      <c r="E357" s="85">
        <f>IF(C357="","",IFERROR(INDEX(Eng_Supplier,MATCH(C357,Eng_Label,0)),""))</f>
        <v/>
      </c>
      <c r="F357" s="96" t="n"/>
      <c r="G357" s="99" t="n"/>
      <c r="H357" s="91">
        <f>IF(F357="","",F357*IF(G357&lt;&gt;"",G357,N(IFERROR(INDEX(Eng_Cost,MATCH(C357,Eng_Label,0)),0))))</f>
        <v/>
      </c>
      <c r="I357" s="95" t="n"/>
      <c r="J357" s="95" t="n"/>
      <c r="K357" s="98">
        <f>IF(B357="","",DATE(YEAR(B357),MONTH(B357),1))</f>
        <v/>
      </c>
      <c r="L357" s="86">
        <f>IF(OR(B357="",C357=""),"","RCV-"&amp;TEXT(ROW()-5,"00000"))</f>
        <v/>
      </c>
    </row>
    <row r="358" ht="20" customHeight="1">
      <c r="B358" s="93" t="n"/>
      <c r="C358" s="95" t="n"/>
      <c r="D358" s="86">
        <f>IF(C358="","",IFERROR(INDEX(Eng_Item,MATCH(C358,Eng_Label,0)),"not in list"))</f>
        <v/>
      </c>
      <c r="E358" s="85">
        <f>IF(C358="","",IFERROR(INDEX(Eng_Supplier,MATCH(C358,Eng_Label,0)),""))</f>
        <v/>
      </c>
      <c r="F358" s="96" t="n"/>
      <c r="G358" s="99" t="n"/>
      <c r="H358" s="91">
        <f>IF(F358="","",F358*IF(G358&lt;&gt;"",G358,N(IFERROR(INDEX(Eng_Cost,MATCH(C358,Eng_Label,0)),0))))</f>
        <v/>
      </c>
      <c r="I358" s="95" t="n"/>
      <c r="J358" s="95" t="n"/>
      <c r="K358" s="98">
        <f>IF(B358="","",DATE(YEAR(B358),MONTH(B358),1))</f>
        <v/>
      </c>
      <c r="L358" s="86">
        <f>IF(OR(B358="",C358=""),"","RCV-"&amp;TEXT(ROW()-5,"00000"))</f>
        <v/>
      </c>
    </row>
    <row r="359" ht="20" customHeight="1">
      <c r="B359" s="93" t="n"/>
      <c r="C359" s="95" t="n"/>
      <c r="D359" s="86">
        <f>IF(C359="","",IFERROR(INDEX(Eng_Item,MATCH(C359,Eng_Label,0)),"not in list"))</f>
        <v/>
      </c>
      <c r="E359" s="85">
        <f>IF(C359="","",IFERROR(INDEX(Eng_Supplier,MATCH(C359,Eng_Label,0)),""))</f>
        <v/>
      </c>
      <c r="F359" s="96" t="n"/>
      <c r="G359" s="99" t="n"/>
      <c r="H359" s="91">
        <f>IF(F359="","",F359*IF(G359&lt;&gt;"",G359,N(IFERROR(INDEX(Eng_Cost,MATCH(C359,Eng_Label,0)),0))))</f>
        <v/>
      </c>
      <c r="I359" s="95" t="n"/>
      <c r="J359" s="95" t="n"/>
      <c r="K359" s="98">
        <f>IF(B359="","",DATE(YEAR(B359),MONTH(B359),1))</f>
        <v/>
      </c>
      <c r="L359" s="86">
        <f>IF(OR(B359="",C359=""),"","RCV-"&amp;TEXT(ROW()-5,"00000"))</f>
        <v/>
      </c>
    </row>
    <row r="360" ht="20" customHeight="1">
      <c r="B360" s="93" t="n"/>
      <c r="C360" s="95" t="n"/>
      <c r="D360" s="86">
        <f>IF(C360="","",IFERROR(INDEX(Eng_Item,MATCH(C360,Eng_Label,0)),"not in list"))</f>
        <v/>
      </c>
      <c r="E360" s="85">
        <f>IF(C360="","",IFERROR(INDEX(Eng_Supplier,MATCH(C360,Eng_Label,0)),""))</f>
        <v/>
      </c>
      <c r="F360" s="96" t="n"/>
      <c r="G360" s="99" t="n"/>
      <c r="H360" s="91">
        <f>IF(F360="","",F360*IF(G360&lt;&gt;"",G360,N(IFERROR(INDEX(Eng_Cost,MATCH(C360,Eng_Label,0)),0))))</f>
        <v/>
      </c>
      <c r="I360" s="95" t="n"/>
      <c r="J360" s="95" t="n"/>
      <c r="K360" s="98">
        <f>IF(B360="","",DATE(YEAR(B360),MONTH(B360),1))</f>
        <v/>
      </c>
      <c r="L360" s="86">
        <f>IF(OR(B360="",C360=""),"","RCV-"&amp;TEXT(ROW()-5,"00000"))</f>
        <v/>
      </c>
    </row>
    <row r="361" ht="20" customHeight="1">
      <c r="B361" s="93" t="n"/>
      <c r="C361" s="95" t="n"/>
      <c r="D361" s="86">
        <f>IF(C361="","",IFERROR(INDEX(Eng_Item,MATCH(C361,Eng_Label,0)),"not in list"))</f>
        <v/>
      </c>
      <c r="E361" s="85">
        <f>IF(C361="","",IFERROR(INDEX(Eng_Supplier,MATCH(C361,Eng_Label,0)),""))</f>
        <v/>
      </c>
      <c r="F361" s="96" t="n"/>
      <c r="G361" s="99" t="n"/>
      <c r="H361" s="91">
        <f>IF(F361="","",F361*IF(G361&lt;&gt;"",G361,N(IFERROR(INDEX(Eng_Cost,MATCH(C361,Eng_Label,0)),0))))</f>
        <v/>
      </c>
      <c r="I361" s="95" t="n"/>
      <c r="J361" s="95" t="n"/>
      <c r="K361" s="98">
        <f>IF(B361="","",DATE(YEAR(B361),MONTH(B361),1))</f>
        <v/>
      </c>
      <c r="L361" s="86">
        <f>IF(OR(B361="",C361=""),"","RCV-"&amp;TEXT(ROW()-5,"00000"))</f>
        <v/>
      </c>
    </row>
    <row r="362" ht="20" customHeight="1">
      <c r="B362" s="93" t="n"/>
      <c r="C362" s="95" t="n"/>
      <c r="D362" s="86">
        <f>IF(C362="","",IFERROR(INDEX(Eng_Item,MATCH(C362,Eng_Label,0)),"not in list"))</f>
        <v/>
      </c>
      <c r="E362" s="85">
        <f>IF(C362="","",IFERROR(INDEX(Eng_Supplier,MATCH(C362,Eng_Label,0)),""))</f>
        <v/>
      </c>
      <c r="F362" s="96" t="n"/>
      <c r="G362" s="99" t="n"/>
      <c r="H362" s="91">
        <f>IF(F362="","",F362*IF(G362&lt;&gt;"",G362,N(IFERROR(INDEX(Eng_Cost,MATCH(C362,Eng_Label,0)),0))))</f>
        <v/>
      </c>
      <c r="I362" s="95" t="n"/>
      <c r="J362" s="95" t="n"/>
      <c r="K362" s="98">
        <f>IF(B362="","",DATE(YEAR(B362),MONTH(B362),1))</f>
        <v/>
      </c>
      <c r="L362" s="86">
        <f>IF(OR(B362="",C362=""),"","RCV-"&amp;TEXT(ROW()-5,"00000"))</f>
        <v/>
      </c>
    </row>
    <row r="363" ht="20" customHeight="1">
      <c r="B363" s="93" t="n"/>
      <c r="C363" s="95" t="n"/>
      <c r="D363" s="86">
        <f>IF(C363="","",IFERROR(INDEX(Eng_Item,MATCH(C363,Eng_Label,0)),"not in list"))</f>
        <v/>
      </c>
      <c r="E363" s="85">
        <f>IF(C363="","",IFERROR(INDEX(Eng_Supplier,MATCH(C363,Eng_Label,0)),""))</f>
        <v/>
      </c>
      <c r="F363" s="96" t="n"/>
      <c r="G363" s="99" t="n"/>
      <c r="H363" s="91">
        <f>IF(F363="","",F363*IF(G363&lt;&gt;"",G363,N(IFERROR(INDEX(Eng_Cost,MATCH(C363,Eng_Label,0)),0))))</f>
        <v/>
      </c>
      <c r="I363" s="95" t="n"/>
      <c r="J363" s="95" t="n"/>
      <c r="K363" s="98">
        <f>IF(B363="","",DATE(YEAR(B363),MONTH(B363),1))</f>
        <v/>
      </c>
      <c r="L363" s="86">
        <f>IF(OR(B363="",C363=""),"","RCV-"&amp;TEXT(ROW()-5,"00000"))</f>
        <v/>
      </c>
    </row>
    <row r="364" ht="20" customHeight="1">
      <c r="B364" s="93" t="n"/>
      <c r="C364" s="95" t="n"/>
      <c r="D364" s="86">
        <f>IF(C364="","",IFERROR(INDEX(Eng_Item,MATCH(C364,Eng_Label,0)),"not in list"))</f>
        <v/>
      </c>
      <c r="E364" s="85">
        <f>IF(C364="","",IFERROR(INDEX(Eng_Supplier,MATCH(C364,Eng_Label,0)),""))</f>
        <v/>
      </c>
      <c r="F364" s="96" t="n"/>
      <c r="G364" s="99" t="n"/>
      <c r="H364" s="91">
        <f>IF(F364="","",F364*IF(G364&lt;&gt;"",G364,N(IFERROR(INDEX(Eng_Cost,MATCH(C364,Eng_Label,0)),0))))</f>
        <v/>
      </c>
      <c r="I364" s="95" t="n"/>
      <c r="J364" s="95" t="n"/>
      <c r="K364" s="98">
        <f>IF(B364="","",DATE(YEAR(B364),MONTH(B364),1))</f>
        <v/>
      </c>
      <c r="L364" s="86">
        <f>IF(OR(B364="",C364=""),"","RCV-"&amp;TEXT(ROW()-5,"00000"))</f>
        <v/>
      </c>
    </row>
    <row r="365" ht="20" customHeight="1">
      <c r="B365" s="93" t="n"/>
      <c r="C365" s="95" t="n"/>
      <c r="D365" s="86">
        <f>IF(C365="","",IFERROR(INDEX(Eng_Item,MATCH(C365,Eng_Label,0)),"not in list"))</f>
        <v/>
      </c>
      <c r="E365" s="85">
        <f>IF(C365="","",IFERROR(INDEX(Eng_Supplier,MATCH(C365,Eng_Label,0)),""))</f>
        <v/>
      </c>
      <c r="F365" s="96" t="n"/>
      <c r="G365" s="99" t="n"/>
      <c r="H365" s="91">
        <f>IF(F365="","",F365*IF(G365&lt;&gt;"",G365,N(IFERROR(INDEX(Eng_Cost,MATCH(C365,Eng_Label,0)),0))))</f>
        <v/>
      </c>
      <c r="I365" s="95" t="n"/>
      <c r="J365" s="95" t="n"/>
      <c r="K365" s="98">
        <f>IF(B365="","",DATE(YEAR(B365),MONTH(B365),1))</f>
        <v/>
      </c>
      <c r="L365" s="86">
        <f>IF(OR(B365="",C365=""),"","RCV-"&amp;TEXT(ROW()-5,"00000"))</f>
        <v/>
      </c>
    </row>
    <row r="366" ht="20" customHeight="1">
      <c r="B366" s="93" t="n"/>
      <c r="C366" s="95" t="n"/>
      <c r="D366" s="86">
        <f>IF(C366="","",IFERROR(INDEX(Eng_Item,MATCH(C366,Eng_Label,0)),"not in list"))</f>
        <v/>
      </c>
      <c r="E366" s="85">
        <f>IF(C366="","",IFERROR(INDEX(Eng_Supplier,MATCH(C366,Eng_Label,0)),""))</f>
        <v/>
      </c>
      <c r="F366" s="96" t="n"/>
      <c r="G366" s="99" t="n"/>
      <c r="H366" s="91">
        <f>IF(F366="","",F366*IF(G366&lt;&gt;"",G366,N(IFERROR(INDEX(Eng_Cost,MATCH(C366,Eng_Label,0)),0))))</f>
        <v/>
      </c>
      <c r="I366" s="95" t="n"/>
      <c r="J366" s="95" t="n"/>
      <c r="K366" s="98">
        <f>IF(B366="","",DATE(YEAR(B366),MONTH(B366),1))</f>
        <v/>
      </c>
      <c r="L366" s="86">
        <f>IF(OR(B366="",C366=""),"","RCV-"&amp;TEXT(ROW()-5,"00000"))</f>
        <v/>
      </c>
    </row>
    <row r="367" ht="20" customHeight="1">
      <c r="B367" s="93" t="n"/>
      <c r="C367" s="95" t="n"/>
      <c r="D367" s="86">
        <f>IF(C367="","",IFERROR(INDEX(Eng_Item,MATCH(C367,Eng_Label,0)),"not in list"))</f>
        <v/>
      </c>
      <c r="E367" s="85">
        <f>IF(C367="","",IFERROR(INDEX(Eng_Supplier,MATCH(C367,Eng_Label,0)),""))</f>
        <v/>
      </c>
      <c r="F367" s="96" t="n"/>
      <c r="G367" s="99" t="n"/>
      <c r="H367" s="91">
        <f>IF(F367="","",F367*IF(G367&lt;&gt;"",G367,N(IFERROR(INDEX(Eng_Cost,MATCH(C367,Eng_Label,0)),0))))</f>
        <v/>
      </c>
      <c r="I367" s="95" t="n"/>
      <c r="J367" s="95" t="n"/>
      <c r="K367" s="98">
        <f>IF(B367="","",DATE(YEAR(B367),MONTH(B367),1))</f>
        <v/>
      </c>
      <c r="L367" s="86">
        <f>IF(OR(B367="",C367=""),"","RCV-"&amp;TEXT(ROW()-5,"00000"))</f>
        <v/>
      </c>
    </row>
    <row r="368" ht="20" customHeight="1">
      <c r="B368" s="93" t="n"/>
      <c r="C368" s="95" t="n"/>
      <c r="D368" s="86">
        <f>IF(C368="","",IFERROR(INDEX(Eng_Item,MATCH(C368,Eng_Label,0)),"not in list"))</f>
        <v/>
      </c>
      <c r="E368" s="85">
        <f>IF(C368="","",IFERROR(INDEX(Eng_Supplier,MATCH(C368,Eng_Label,0)),""))</f>
        <v/>
      </c>
      <c r="F368" s="96" t="n"/>
      <c r="G368" s="99" t="n"/>
      <c r="H368" s="91">
        <f>IF(F368="","",F368*IF(G368&lt;&gt;"",G368,N(IFERROR(INDEX(Eng_Cost,MATCH(C368,Eng_Label,0)),0))))</f>
        <v/>
      </c>
      <c r="I368" s="95" t="n"/>
      <c r="J368" s="95" t="n"/>
      <c r="K368" s="98">
        <f>IF(B368="","",DATE(YEAR(B368),MONTH(B368),1))</f>
        <v/>
      </c>
      <c r="L368" s="86">
        <f>IF(OR(B368="",C368=""),"","RCV-"&amp;TEXT(ROW()-5,"00000"))</f>
        <v/>
      </c>
    </row>
    <row r="369" ht="20" customHeight="1">
      <c r="B369" s="93" t="n"/>
      <c r="C369" s="95" t="n"/>
      <c r="D369" s="86">
        <f>IF(C369="","",IFERROR(INDEX(Eng_Item,MATCH(C369,Eng_Label,0)),"not in list"))</f>
        <v/>
      </c>
      <c r="E369" s="85">
        <f>IF(C369="","",IFERROR(INDEX(Eng_Supplier,MATCH(C369,Eng_Label,0)),""))</f>
        <v/>
      </c>
      <c r="F369" s="96" t="n"/>
      <c r="G369" s="99" t="n"/>
      <c r="H369" s="91">
        <f>IF(F369="","",F369*IF(G369&lt;&gt;"",G369,N(IFERROR(INDEX(Eng_Cost,MATCH(C369,Eng_Label,0)),0))))</f>
        <v/>
      </c>
      <c r="I369" s="95" t="n"/>
      <c r="J369" s="95" t="n"/>
      <c r="K369" s="98">
        <f>IF(B369="","",DATE(YEAR(B369),MONTH(B369),1))</f>
        <v/>
      </c>
      <c r="L369" s="86">
        <f>IF(OR(B369="",C369=""),"","RCV-"&amp;TEXT(ROW()-5,"00000"))</f>
        <v/>
      </c>
    </row>
    <row r="370" ht="20" customHeight="1">
      <c r="B370" s="93" t="n"/>
      <c r="C370" s="95" t="n"/>
      <c r="D370" s="86">
        <f>IF(C370="","",IFERROR(INDEX(Eng_Item,MATCH(C370,Eng_Label,0)),"not in list"))</f>
        <v/>
      </c>
      <c r="E370" s="85">
        <f>IF(C370="","",IFERROR(INDEX(Eng_Supplier,MATCH(C370,Eng_Label,0)),""))</f>
        <v/>
      </c>
      <c r="F370" s="96" t="n"/>
      <c r="G370" s="99" t="n"/>
      <c r="H370" s="91">
        <f>IF(F370="","",F370*IF(G370&lt;&gt;"",G370,N(IFERROR(INDEX(Eng_Cost,MATCH(C370,Eng_Label,0)),0))))</f>
        <v/>
      </c>
      <c r="I370" s="95" t="n"/>
      <c r="J370" s="95" t="n"/>
      <c r="K370" s="98">
        <f>IF(B370="","",DATE(YEAR(B370),MONTH(B370),1))</f>
        <v/>
      </c>
      <c r="L370" s="86">
        <f>IF(OR(B370="",C370=""),"","RCV-"&amp;TEXT(ROW()-5,"00000"))</f>
        <v/>
      </c>
    </row>
    <row r="371" ht="20" customHeight="1">
      <c r="B371" s="93" t="n"/>
      <c r="C371" s="95" t="n"/>
      <c r="D371" s="86">
        <f>IF(C371="","",IFERROR(INDEX(Eng_Item,MATCH(C371,Eng_Label,0)),"not in list"))</f>
        <v/>
      </c>
      <c r="E371" s="85">
        <f>IF(C371="","",IFERROR(INDEX(Eng_Supplier,MATCH(C371,Eng_Label,0)),""))</f>
        <v/>
      </c>
      <c r="F371" s="96" t="n"/>
      <c r="G371" s="99" t="n"/>
      <c r="H371" s="91">
        <f>IF(F371="","",F371*IF(G371&lt;&gt;"",G371,N(IFERROR(INDEX(Eng_Cost,MATCH(C371,Eng_Label,0)),0))))</f>
        <v/>
      </c>
      <c r="I371" s="95" t="n"/>
      <c r="J371" s="95" t="n"/>
      <c r="K371" s="98">
        <f>IF(B371="","",DATE(YEAR(B371),MONTH(B371),1))</f>
        <v/>
      </c>
      <c r="L371" s="86">
        <f>IF(OR(B371="",C371=""),"","RCV-"&amp;TEXT(ROW()-5,"00000"))</f>
        <v/>
      </c>
    </row>
    <row r="372" ht="20" customHeight="1">
      <c r="B372" s="93" t="n"/>
      <c r="C372" s="95" t="n"/>
      <c r="D372" s="86">
        <f>IF(C372="","",IFERROR(INDEX(Eng_Item,MATCH(C372,Eng_Label,0)),"not in list"))</f>
        <v/>
      </c>
      <c r="E372" s="85">
        <f>IF(C372="","",IFERROR(INDEX(Eng_Supplier,MATCH(C372,Eng_Label,0)),""))</f>
        <v/>
      </c>
      <c r="F372" s="96" t="n"/>
      <c r="G372" s="99" t="n"/>
      <c r="H372" s="91">
        <f>IF(F372="","",F372*IF(G372&lt;&gt;"",G372,N(IFERROR(INDEX(Eng_Cost,MATCH(C372,Eng_Label,0)),0))))</f>
        <v/>
      </c>
      <c r="I372" s="95" t="n"/>
      <c r="J372" s="95" t="n"/>
      <c r="K372" s="98">
        <f>IF(B372="","",DATE(YEAR(B372),MONTH(B372),1))</f>
        <v/>
      </c>
      <c r="L372" s="86">
        <f>IF(OR(B372="",C372=""),"","RCV-"&amp;TEXT(ROW()-5,"00000"))</f>
        <v/>
      </c>
    </row>
    <row r="373" ht="20" customHeight="1">
      <c r="B373" s="93" t="n"/>
      <c r="C373" s="95" t="n"/>
      <c r="D373" s="86">
        <f>IF(C373="","",IFERROR(INDEX(Eng_Item,MATCH(C373,Eng_Label,0)),"not in list"))</f>
        <v/>
      </c>
      <c r="E373" s="85">
        <f>IF(C373="","",IFERROR(INDEX(Eng_Supplier,MATCH(C373,Eng_Label,0)),""))</f>
        <v/>
      </c>
      <c r="F373" s="96" t="n"/>
      <c r="G373" s="99" t="n"/>
      <c r="H373" s="91">
        <f>IF(F373="","",F373*IF(G373&lt;&gt;"",G373,N(IFERROR(INDEX(Eng_Cost,MATCH(C373,Eng_Label,0)),0))))</f>
        <v/>
      </c>
      <c r="I373" s="95" t="n"/>
      <c r="J373" s="95" t="n"/>
      <c r="K373" s="98">
        <f>IF(B373="","",DATE(YEAR(B373),MONTH(B373),1))</f>
        <v/>
      </c>
      <c r="L373" s="86">
        <f>IF(OR(B373="",C373=""),"","RCV-"&amp;TEXT(ROW()-5,"00000"))</f>
        <v/>
      </c>
    </row>
    <row r="374" ht="20" customHeight="1">
      <c r="B374" s="93" t="n"/>
      <c r="C374" s="95" t="n"/>
      <c r="D374" s="86">
        <f>IF(C374="","",IFERROR(INDEX(Eng_Item,MATCH(C374,Eng_Label,0)),"not in list"))</f>
        <v/>
      </c>
      <c r="E374" s="85">
        <f>IF(C374="","",IFERROR(INDEX(Eng_Supplier,MATCH(C374,Eng_Label,0)),""))</f>
        <v/>
      </c>
      <c r="F374" s="96" t="n"/>
      <c r="G374" s="99" t="n"/>
      <c r="H374" s="91">
        <f>IF(F374="","",F374*IF(G374&lt;&gt;"",G374,N(IFERROR(INDEX(Eng_Cost,MATCH(C374,Eng_Label,0)),0))))</f>
        <v/>
      </c>
      <c r="I374" s="95" t="n"/>
      <c r="J374" s="95" t="n"/>
      <c r="K374" s="98">
        <f>IF(B374="","",DATE(YEAR(B374),MONTH(B374),1))</f>
        <v/>
      </c>
      <c r="L374" s="86">
        <f>IF(OR(B374="",C374=""),"","RCV-"&amp;TEXT(ROW()-5,"00000"))</f>
        <v/>
      </c>
    </row>
    <row r="375" ht="20" customHeight="1">
      <c r="B375" s="93" t="n"/>
      <c r="C375" s="95" t="n"/>
      <c r="D375" s="86">
        <f>IF(C375="","",IFERROR(INDEX(Eng_Item,MATCH(C375,Eng_Label,0)),"not in list"))</f>
        <v/>
      </c>
      <c r="E375" s="85">
        <f>IF(C375="","",IFERROR(INDEX(Eng_Supplier,MATCH(C375,Eng_Label,0)),""))</f>
        <v/>
      </c>
      <c r="F375" s="96" t="n"/>
      <c r="G375" s="99" t="n"/>
      <c r="H375" s="91">
        <f>IF(F375="","",F375*IF(G375&lt;&gt;"",G375,N(IFERROR(INDEX(Eng_Cost,MATCH(C375,Eng_Label,0)),0))))</f>
        <v/>
      </c>
      <c r="I375" s="95" t="n"/>
      <c r="J375" s="95" t="n"/>
      <c r="K375" s="98">
        <f>IF(B375="","",DATE(YEAR(B375),MONTH(B375),1))</f>
        <v/>
      </c>
      <c r="L375" s="86">
        <f>IF(OR(B375="",C375=""),"","RCV-"&amp;TEXT(ROW()-5,"00000"))</f>
        <v/>
      </c>
    </row>
    <row r="376" ht="20" customHeight="1">
      <c r="B376" s="93" t="n"/>
      <c r="C376" s="95" t="n"/>
      <c r="D376" s="86">
        <f>IF(C376="","",IFERROR(INDEX(Eng_Item,MATCH(C376,Eng_Label,0)),"not in list"))</f>
        <v/>
      </c>
      <c r="E376" s="85">
        <f>IF(C376="","",IFERROR(INDEX(Eng_Supplier,MATCH(C376,Eng_Label,0)),""))</f>
        <v/>
      </c>
      <c r="F376" s="96" t="n"/>
      <c r="G376" s="99" t="n"/>
      <c r="H376" s="91">
        <f>IF(F376="","",F376*IF(G376&lt;&gt;"",G376,N(IFERROR(INDEX(Eng_Cost,MATCH(C376,Eng_Label,0)),0))))</f>
        <v/>
      </c>
      <c r="I376" s="95" t="n"/>
      <c r="J376" s="95" t="n"/>
      <c r="K376" s="98">
        <f>IF(B376="","",DATE(YEAR(B376),MONTH(B376),1))</f>
        <v/>
      </c>
      <c r="L376" s="86">
        <f>IF(OR(B376="",C376=""),"","RCV-"&amp;TEXT(ROW()-5,"00000"))</f>
        <v/>
      </c>
    </row>
    <row r="377" ht="20" customHeight="1">
      <c r="B377" s="93" t="n"/>
      <c r="C377" s="95" t="n"/>
      <c r="D377" s="86">
        <f>IF(C377="","",IFERROR(INDEX(Eng_Item,MATCH(C377,Eng_Label,0)),"not in list"))</f>
        <v/>
      </c>
      <c r="E377" s="85">
        <f>IF(C377="","",IFERROR(INDEX(Eng_Supplier,MATCH(C377,Eng_Label,0)),""))</f>
        <v/>
      </c>
      <c r="F377" s="96" t="n"/>
      <c r="G377" s="99" t="n"/>
      <c r="H377" s="91">
        <f>IF(F377="","",F377*IF(G377&lt;&gt;"",G377,N(IFERROR(INDEX(Eng_Cost,MATCH(C377,Eng_Label,0)),0))))</f>
        <v/>
      </c>
      <c r="I377" s="95" t="n"/>
      <c r="J377" s="95" t="n"/>
      <c r="K377" s="98">
        <f>IF(B377="","",DATE(YEAR(B377),MONTH(B377),1))</f>
        <v/>
      </c>
      <c r="L377" s="86">
        <f>IF(OR(B377="",C377=""),"","RCV-"&amp;TEXT(ROW()-5,"00000"))</f>
        <v/>
      </c>
    </row>
    <row r="378" ht="20" customHeight="1">
      <c r="B378" s="93" t="n"/>
      <c r="C378" s="95" t="n"/>
      <c r="D378" s="86">
        <f>IF(C378="","",IFERROR(INDEX(Eng_Item,MATCH(C378,Eng_Label,0)),"not in list"))</f>
        <v/>
      </c>
      <c r="E378" s="85">
        <f>IF(C378="","",IFERROR(INDEX(Eng_Supplier,MATCH(C378,Eng_Label,0)),""))</f>
        <v/>
      </c>
      <c r="F378" s="96" t="n"/>
      <c r="G378" s="99" t="n"/>
      <c r="H378" s="91">
        <f>IF(F378="","",F378*IF(G378&lt;&gt;"",G378,N(IFERROR(INDEX(Eng_Cost,MATCH(C378,Eng_Label,0)),0))))</f>
        <v/>
      </c>
      <c r="I378" s="95" t="n"/>
      <c r="J378" s="95" t="n"/>
      <c r="K378" s="98">
        <f>IF(B378="","",DATE(YEAR(B378),MONTH(B378),1))</f>
        <v/>
      </c>
      <c r="L378" s="86">
        <f>IF(OR(B378="",C378=""),"","RCV-"&amp;TEXT(ROW()-5,"00000"))</f>
        <v/>
      </c>
    </row>
    <row r="379" ht="20" customHeight="1">
      <c r="B379" s="93" t="n"/>
      <c r="C379" s="95" t="n"/>
      <c r="D379" s="86">
        <f>IF(C379="","",IFERROR(INDEX(Eng_Item,MATCH(C379,Eng_Label,0)),"not in list"))</f>
        <v/>
      </c>
      <c r="E379" s="85">
        <f>IF(C379="","",IFERROR(INDEX(Eng_Supplier,MATCH(C379,Eng_Label,0)),""))</f>
        <v/>
      </c>
      <c r="F379" s="96" t="n"/>
      <c r="G379" s="99" t="n"/>
      <c r="H379" s="91">
        <f>IF(F379="","",F379*IF(G379&lt;&gt;"",G379,N(IFERROR(INDEX(Eng_Cost,MATCH(C379,Eng_Label,0)),0))))</f>
        <v/>
      </c>
      <c r="I379" s="95" t="n"/>
      <c r="J379" s="95" t="n"/>
      <c r="K379" s="98">
        <f>IF(B379="","",DATE(YEAR(B379),MONTH(B379),1))</f>
        <v/>
      </c>
      <c r="L379" s="86">
        <f>IF(OR(B379="",C379=""),"","RCV-"&amp;TEXT(ROW()-5,"00000"))</f>
        <v/>
      </c>
    </row>
    <row r="380" ht="20" customHeight="1">
      <c r="B380" s="93" t="n"/>
      <c r="C380" s="95" t="n"/>
      <c r="D380" s="86">
        <f>IF(C380="","",IFERROR(INDEX(Eng_Item,MATCH(C380,Eng_Label,0)),"not in list"))</f>
        <v/>
      </c>
      <c r="E380" s="85">
        <f>IF(C380="","",IFERROR(INDEX(Eng_Supplier,MATCH(C380,Eng_Label,0)),""))</f>
        <v/>
      </c>
      <c r="F380" s="96" t="n"/>
      <c r="G380" s="99" t="n"/>
      <c r="H380" s="91">
        <f>IF(F380="","",F380*IF(G380&lt;&gt;"",G380,N(IFERROR(INDEX(Eng_Cost,MATCH(C380,Eng_Label,0)),0))))</f>
        <v/>
      </c>
      <c r="I380" s="95" t="n"/>
      <c r="J380" s="95" t="n"/>
      <c r="K380" s="98">
        <f>IF(B380="","",DATE(YEAR(B380),MONTH(B380),1))</f>
        <v/>
      </c>
      <c r="L380" s="86">
        <f>IF(OR(B380="",C380=""),"","RCV-"&amp;TEXT(ROW()-5,"00000"))</f>
        <v/>
      </c>
    </row>
    <row r="381" ht="20" customHeight="1">
      <c r="B381" s="93" t="n"/>
      <c r="C381" s="95" t="n"/>
      <c r="D381" s="86">
        <f>IF(C381="","",IFERROR(INDEX(Eng_Item,MATCH(C381,Eng_Label,0)),"not in list"))</f>
        <v/>
      </c>
      <c r="E381" s="85">
        <f>IF(C381="","",IFERROR(INDEX(Eng_Supplier,MATCH(C381,Eng_Label,0)),""))</f>
        <v/>
      </c>
      <c r="F381" s="96" t="n"/>
      <c r="G381" s="99" t="n"/>
      <c r="H381" s="91">
        <f>IF(F381="","",F381*IF(G381&lt;&gt;"",G381,N(IFERROR(INDEX(Eng_Cost,MATCH(C381,Eng_Label,0)),0))))</f>
        <v/>
      </c>
      <c r="I381" s="95" t="n"/>
      <c r="J381" s="95" t="n"/>
      <c r="K381" s="98">
        <f>IF(B381="","",DATE(YEAR(B381),MONTH(B381),1))</f>
        <v/>
      </c>
      <c r="L381" s="86">
        <f>IF(OR(B381="",C381=""),"","RCV-"&amp;TEXT(ROW()-5,"00000"))</f>
        <v/>
      </c>
    </row>
    <row r="382" ht="20" customHeight="1">
      <c r="B382" s="93" t="n"/>
      <c r="C382" s="95" t="n"/>
      <c r="D382" s="86">
        <f>IF(C382="","",IFERROR(INDEX(Eng_Item,MATCH(C382,Eng_Label,0)),"not in list"))</f>
        <v/>
      </c>
      <c r="E382" s="85">
        <f>IF(C382="","",IFERROR(INDEX(Eng_Supplier,MATCH(C382,Eng_Label,0)),""))</f>
        <v/>
      </c>
      <c r="F382" s="96" t="n"/>
      <c r="G382" s="99" t="n"/>
      <c r="H382" s="91">
        <f>IF(F382="","",F382*IF(G382&lt;&gt;"",G382,N(IFERROR(INDEX(Eng_Cost,MATCH(C382,Eng_Label,0)),0))))</f>
        <v/>
      </c>
      <c r="I382" s="95" t="n"/>
      <c r="J382" s="95" t="n"/>
      <c r="K382" s="98">
        <f>IF(B382="","",DATE(YEAR(B382),MONTH(B382),1))</f>
        <v/>
      </c>
      <c r="L382" s="86">
        <f>IF(OR(B382="",C382=""),"","RCV-"&amp;TEXT(ROW()-5,"00000"))</f>
        <v/>
      </c>
    </row>
    <row r="383" ht="20" customHeight="1">
      <c r="B383" s="93" t="n"/>
      <c r="C383" s="95" t="n"/>
      <c r="D383" s="86">
        <f>IF(C383="","",IFERROR(INDEX(Eng_Item,MATCH(C383,Eng_Label,0)),"not in list"))</f>
        <v/>
      </c>
      <c r="E383" s="85">
        <f>IF(C383="","",IFERROR(INDEX(Eng_Supplier,MATCH(C383,Eng_Label,0)),""))</f>
        <v/>
      </c>
      <c r="F383" s="96" t="n"/>
      <c r="G383" s="99" t="n"/>
      <c r="H383" s="91">
        <f>IF(F383="","",F383*IF(G383&lt;&gt;"",G383,N(IFERROR(INDEX(Eng_Cost,MATCH(C383,Eng_Label,0)),0))))</f>
        <v/>
      </c>
      <c r="I383" s="95" t="n"/>
      <c r="J383" s="95" t="n"/>
      <c r="K383" s="98">
        <f>IF(B383="","",DATE(YEAR(B383),MONTH(B383),1))</f>
        <v/>
      </c>
      <c r="L383" s="86">
        <f>IF(OR(B383="",C383=""),"","RCV-"&amp;TEXT(ROW()-5,"00000"))</f>
        <v/>
      </c>
    </row>
    <row r="384" ht="20" customHeight="1">
      <c r="B384" s="93" t="n"/>
      <c r="C384" s="95" t="n"/>
      <c r="D384" s="86">
        <f>IF(C384="","",IFERROR(INDEX(Eng_Item,MATCH(C384,Eng_Label,0)),"not in list"))</f>
        <v/>
      </c>
      <c r="E384" s="85">
        <f>IF(C384="","",IFERROR(INDEX(Eng_Supplier,MATCH(C384,Eng_Label,0)),""))</f>
        <v/>
      </c>
      <c r="F384" s="96" t="n"/>
      <c r="G384" s="99" t="n"/>
      <c r="H384" s="91">
        <f>IF(F384="","",F384*IF(G384&lt;&gt;"",G384,N(IFERROR(INDEX(Eng_Cost,MATCH(C384,Eng_Label,0)),0))))</f>
        <v/>
      </c>
      <c r="I384" s="95" t="n"/>
      <c r="J384" s="95" t="n"/>
      <c r="K384" s="98">
        <f>IF(B384="","",DATE(YEAR(B384),MONTH(B384),1))</f>
        <v/>
      </c>
      <c r="L384" s="86">
        <f>IF(OR(B384="",C384=""),"","RCV-"&amp;TEXT(ROW()-5,"00000"))</f>
        <v/>
      </c>
    </row>
    <row r="385" ht="20" customHeight="1">
      <c r="B385" s="93" t="n"/>
      <c r="C385" s="95" t="n"/>
      <c r="D385" s="86">
        <f>IF(C385="","",IFERROR(INDEX(Eng_Item,MATCH(C385,Eng_Label,0)),"not in list"))</f>
        <v/>
      </c>
      <c r="E385" s="85">
        <f>IF(C385="","",IFERROR(INDEX(Eng_Supplier,MATCH(C385,Eng_Label,0)),""))</f>
        <v/>
      </c>
      <c r="F385" s="96" t="n"/>
      <c r="G385" s="99" t="n"/>
      <c r="H385" s="91">
        <f>IF(F385="","",F385*IF(G385&lt;&gt;"",G385,N(IFERROR(INDEX(Eng_Cost,MATCH(C385,Eng_Label,0)),0))))</f>
        <v/>
      </c>
      <c r="I385" s="95" t="n"/>
      <c r="J385" s="95" t="n"/>
      <c r="K385" s="98">
        <f>IF(B385="","",DATE(YEAR(B385),MONTH(B385),1))</f>
        <v/>
      </c>
      <c r="L385" s="86">
        <f>IF(OR(B385="",C385=""),"","RCV-"&amp;TEXT(ROW()-5,"00000"))</f>
        <v/>
      </c>
    </row>
    <row r="386" ht="20" customHeight="1">
      <c r="B386" s="93" t="n"/>
      <c r="C386" s="95" t="n"/>
      <c r="D386" s="86">
        <f>IF(C386="","",IFERROR(INDEX(Eng_Item,MATCH(C386,Eng_Label,0)),"not in list"))</f>
        <v/>
      </c>
      <c r="E386" s="85">
        <f>IF(C386="","",IFERROR(INDEX(Eng_Supplier,MATCH(C386,Eng_Label,0)),""))</f>
        <v/>
      </c>
      <c r="F386" s="96" t="n"/>
      <c r="G386" s="99" t="n"/>
      <c r="H386" s="91">
        <f>IF(F386="","",F386*IF(G386&lt;&gt;"",G386,N(IFERROR(INDEX(Eng_Cost,MATCH(C386,Eng_Label,0)),0))))</f>
        <v/>
      </c>
      <c r="I386" s="95" t="n"/>
      <c r="J386" s="95" t="n"/>
      <c r="K386" s="98">
        <f>IF(B386="","",DATE(YEAR(B386),MONTH(B386),1))</f>
        <v/>
      </c>
      <c r="L386" s="86">
        <f>IF(OR(B386="",C386=""),"","RCV-"&amp;TEXT(ROW()-5,"00000"))</f>
        <v/>
      </c>
    </row>
    <row r="387" ht="20" customHeight="1">
      <c r="B387" s="93" t="n"/>
      <c r="C387" s="95" t="n"/>
      <c r="D387" s="86">
        <f>IF(C387="","",IFERROR(INDEX(Eng_Item,MATCH(C387,Eng_Label,0)),"not in list"))</f>
        <v/>
      </c>
      <c r="E387" s="85">
        <f>IF(C387="","",IFERROR(INDEX(Eng_Supplier,MATCH(C387,Eng_Label,0)),""))</f>
        <v/>
      </c>
      <c r="F387" s="96" t="n"/>
      <c r="G387" s="99" t="n"/>
      <c r="H387" s="91">
        <f>IF(F387="","",F387*IF(G387&lt;&gt;"",G387,N(IFERROR(INDEX(Eng_Cost,MATCH(C387,Eng_Label,0)),0))))</f>
        <v/>
      </c>
      <c r="I387" s="95" t="n"/>
      <c r="J387" s="95" t="n"/>
      <c r="K387" s="98">
        <f>IF(B387="","",DATE(YEAR(B387),MONTH(B387),1))</f>
        <v/>
      </c>
      <c r="L387" s="86">
        <f>IF(OR(B387="",C387=""),"","RCV-"&amp;TEXT(ROW()-5,"00000"))</f>
        <v/>
      </c>
    </row>
    <row r="388" ht="20" customHeight="1">
      <c r="B388" s="93" t="n"/>
      <c r="C388" s="95" t="n"/>
      <c r="D388" s="86">
        <f>IF(C388="","",IFERROR(INDEX(Eng_Item,MATCH(C388,Eng_Label,0)),"not in list"))</f>
        <v/>
      </c>
      <c r="E388" s="85">
        <f>IF(C388="","",IFERROR(INDEX(Eng_Supplier,MATCH(C388,Eng_Label,0)),""))</f>
        <v/>
      </c>
      <c r="F388" s="96" t="n"/>
      <c r="G388" s="99" t="n"/>
      <c r="H388" s="91">
        <f>IF(F388="","",F388*IF(G388&lt;&gt;"",G388,N(IFERROR(INDEX(Eng_Cost,MATCH(C388,Eng_Label,0)),0))))</f>
        <v/>
      </c>
      <c r="I388" s="95" t="n"/>
      <c r="J388" s="95" t="n"/>
      <c r="K388" s="98">
        <f>IF(B388="","",DATE(YEAR(B388),MONTH(B388),1))</f>
        <v/>
      </c>
      <c r="L388" s="86">
        <f>IF(OR(B388="",C388=""),"","RCV-"&amp;TEXT(ROW()-5,"00000"))</f>
        <v/>
      </c>
    </row>
    <row r="389" ht="20" customHeight="1">
      <c r="B389" s="93" t="n"/>
      <c r="C389" s="95" t="n"/>
      <c r="D389" s="86">
        <f>IF(C389="","",IFERROR(INDEX(Eng_Item,MATCH(C389,Eng_Label,0)),"not in list"))</f>
        <v/>
      </c>
      <c r="E389" s="85">
        <f>IF(C389="","",IFERROR(INDEX(Eng_Supplier,MATCH(C389,Eng_Label,0)),""))</f>
        <v/>
      </c>
      <c r="F389" s="96" t="n"/>
      <c r="G389" s="99" t="n"/>
      <c r="H389" s="91">
        <f>IF(F389="","",F389*IF(G389&lt;&gt;"",G389,N(IFERROR(INDEX(Eng_Cost,MATCH(C389,Eng_Label,0)),0))))</f>
        <v/>
      </c>
      <c r="I389" s="95" t="n"/>
      <c r="J389" s="95" t="n"/>
      <c r="K389" s="98">
        <f>IF(B389="","",DATE(YEAR(B389),MONTH(B389),1))</f>
        <v/>
      </c>
      <c r="L389" s="86">
        <f>IF(OR(B389="",C389=""),"","RCV-"&amp;TEXT(ROW()-5,"00000"))</f>
        <v/>
      </c>
    </row>
    <row r="390" ht="20" customHeight="1">
      <c r="B390" s="93" t="n"/>
      <c r="C390" s="95" t="n"/>
      <c r="D390" s="86">
        <f>IF(C390="","",IFERROR(INDEX(Eng_Item,MATCH(C390,Eng_Label,0)),"not in list"))</f>
        <v/>
      </c>
      <c r="E390" s="85">
        <f>IF(C390="","",IFERROR(INDEX(Eng_Supplier,MATCH(C390,Eng_Label,0)),""))</f>
        <v/>
      </c>
      <c r="F390" s="96" t="n"/>
      <c r="G390" s="99" t="n"/>
      <c r="H390" s="91">
        <f>IF(F390="","",F390*IF(G390&lt;&gt;"",G390,N(IFERROR(INDEX(Eng_Cost,MATCH(C390,Eng_Label,0)),0))))</f>
        <v/>
      </c>
      <c r="I390" s="95" t="n"/>
      <c r="J390" s="95" t="n"/>
      <c r="K390" s="98">
        <f>IF(B390="","",DATE(YEAR(B390),MONTH(B390),1))</f>
        <v/>
      </c>
      <c r="L390" s="86">
        <f>IF(OR(B390="",C390=""),"","RCV-"&amp;TEXT(ROW()-5,"00000"))</f>
        <v/>
      </c>
    </row>
    <row r="391" ht="20" customHeight="1">
      <c r="B391" s="93" t="n"/>
      <c r="C391" s="95" t="n"/>
      <c r="D391" s="86">
        <f>IF(C391="","",IFERROR(INDEX(Eng_Item,MATCH(C391,Eng_Label,0)),"not in list"))</f>
        <v/>
      </c>
      <c r="E391" s="85">
        <f>IF(C391="","",IFERROR(INDEX(Eng_Supplier,MATCH(C391,Eng_Label,0)),""))</f>
        <v/>
      </c>
      <c r="F391" s="96" t="n"/>
      <c r="G391" s="99" t="n"/>
      <c r="H391" s="91">
        <f>IF(F391="","",F391*IF(G391&lt;&gt;"",G391,N(IFERROR(INDEX(Eng_Cost,MATCH(C391,Eng_Label,0)),0))))</f>
        <v/>
      </c>
      <c r="I391" s="95" t="n"/>
      <c r="J391" s="95" t="n"/>
      <c r="K391" s="98">
        <f>IF(B391="","",DATE(YEAR(B391),MONTH(B391),1))</f>
        <v/>
      </c>
      <c r="L391" s="86">
        <f>IF(OR(B391="",C391=""),"","RCV-"&amp;TEXT(ROW()-5,"00000"))</f>
        <v/>
      </c>
    </row>
    <row r="392" ht="20" customHeight="1">
      <c r="B392" s="93" t="n"/>
      <c r="C392" s="95" t="n"/>
      <c r="D392" s="86">
        <f>IF(C392="","",IFERROR(INDEX(Eng_Item,MATCH(C392,Eng_Label,0)),"not in list"))</f>
        <v/>
      </c>
      <c r="E392" s="85">
        <f>IF(C392="","",IFERROR(INDEX(Eng_Supplier,MATCH(C392,Eng_Label,0)),""))</f>
        <v/>
      </c>
      <c r="F392" s="96" t="n"/>
      <c r="G392" s="99" t="n"/>
      <c r="H392" s="91">
        <f>IF(F392="","",F392*IF(G392&lt;&gt;"",G392,N(IFERROR(INDEX(Eng_Cost,MATCH(C392,Eng_Label,0)),0))))</f>
        <v/>
      </c>
      <c r="I392" s="95" t="n"/>
      <c r="J392" s="95" t="n"/>
      <c r="K392" s="98">
        <f>IF(B392="","",DATE(YEAR(B392),MONTH(B392),1))</f>
        <v/>
      </c>
      <c r="L392" s="86">
        <f>IF(OR(B392="",C392=""),"","RCV-"&amp;TEXT(ROW()-5,"00000"))</f>
        <v/>
      </c>
    </row>
    <row r="393" ht="20" customHeight="1">
      <c r="B393" s="93" t="n"/>
      <c r="C393" s="95" t="n"/>
      <c r="D393" s="86">
        <f>IF(C393="","",IFERROR(INDEX(Eng_Item,MATCH(C393,Eng_Label,0)),"not in list"))</f>
        <v/>
      </c>
      <c r="E393" s="85">
        <f>IF(C393="","",IFERROR(INDEX(Eng_Supplier,MATCH(C393,Eng_Label,0)),""))</f>
        <v/>
      </c>
      <c r="F393" s="96" t="n"/>
      <c r="G393" s="99" t="n"/>
      <c r="H393" s="91">
        <f>IF(F393="","",F393*IF(G393&lt;&gt;"",G393,N(IFERROR(INDEX(Eng_Cost,MATCH(C393,Eng_Label,0)),0))))</f>
        <v/>
      </c>
      <c r="I393" s="95" t="n"/>
      <c r="J393" s="95" t="n"/>
      <c r="K393" s="98">
        <f>IF(B393="","",DATE(YEAR(B393),MONTH(B393),1))</f>
        <v/>
      </c>
      <c r="L393" s="86">
        <f>IF(OR(B393="",C393=""),"","RCV-"&amp;TEXT(ROW()-5,"00000"))</f>
        <v/>
      </c>
    </row>
    <row r="394" ht="20" customHeight="1">
      <c r="B394" s="93" t="n"/>
      <c r="C394" s="95" t="n"/>
      <c r="D394" s="86">
        <f>IF(C394="","",IFERROR(INDEX(Eng_Item,MATCH(C394,Eng_Label,0)),"not in list"))</f>
        <v/>
      </c>
      <c r="E394" s="85">
        <f>IF(C394="","",IFERROR(INDEX(Eng_Supplier,MATCH(C394,Eng_Label,0)),""))</f>
        <v/>
      </c>
      <c r="F394" s="96" t="n"/>
      <c r="G394" s="99" t="n"/>
      <c r="H394" s="91">
        <f>IF(F394="","",F394*IF(G394&lt;&gt;"",G394,N(IFERROR(INDEX(Eng_Cost,MATCH(C394,Eng_Label,0)),0))))</f>
        <v/>
      </c>
      <c r="I394" s="95" t="n"/>
      <c r="J394" s="95" t="n"/>
      <c r="K394" s="98">
        <f>IF(B394="","",DATE(YEAR(B394),MONTH(B394),1))</f>
        <v/>
      </c>
      <c r="L394" s="86">
        <f>IF(OR(B394="",C394=""),"","RCV-"&amp;TEXT(ROW()-5,"00000"))</f>
        <v/>
      </c>
    </row>
    <row r="395" ht="20" customHeight="1">
      <c r="B395" s="93" t="n"/>
      <c r="C395" s="95" t="n"/>
      <c r="D395" s="86">
        <f>IF(C395="","",IFERROR(INDEX(Eng_Item,MATCH(C395,Eng_Label,0)),"not in list"))</f>
        <v/>
      </c>
      <c r="E395" s="85">
        <f>IF(C395="","",IFERROR(INDEX(Eng_Supplier,MATCH(C395,Eng_Label,0)),""))</f>
        <v/>
      </c>
      <c r="F395" s="96" t="n"/>
      <c r="G395" s="99" t="n"/>
      <c r="H395" s="91">
        <f>IF(F395="","",F395*IF(G395&lt;&gt;"",G395,N(IFERROR(INDEX(Eng_Cost,MATCH(C395,Eng_Label,0)),0))))</f>
        <v/>
      </c>
      <c r="I395" s="95" t="n"/>
      <c r="J395" s="95" t="n"/>
      <c r="K395" s="98">
        <f>IF(B395="","",DATE(YEAR(B395),MONTH(B395),1))</f>
        <v/>
      </c>
      <c r="L395" s="86">
        <f>IF(OR(B395="",C395=""),"","RCV-"&amp;TEXT(ROW()-5,"00000"))</f>
        <v/>
      </c>
    </row>
    <row r="396" ht="20" customHeight="1">
      <c r="B396" s="93" t="n"/>
      <c r="C396" s="95" t="n"/>
      <c r="D396" s="86">
        <f>IF(C396="","",IFERROR(INDEX(Eng_Item,MATCH(C396,Eng_Label,0)),"not in list"))</f>
        <v/>
      </c>
      <c r="E396" s="85">
        <f>IF(C396="","",IFERROR(INDEX(Eng_Supplier,MATCH(C396,Eng_Label,0)),""))</f>
        <v/>
      </c>
      <c r="F396" s="96" t="n"/>
      <c r="G396" s="99" t="n"/>
      <c r="H396" s="91">
        <f>IF(F396="","",F396*IF(G396&lt;&gt;"",G396,N(IFERROR(INDEX(Eng_Cost,MATCH(C396,Eng_Label,0)),0))))</f>
        <v/>
      </c>
      <c r="I396" s="95" t="n"/>
      <c r="J396" s="95" t="n"/>
      <c r="K396" s="98">
        <f>IF(B396="","",DATE(YEAR(B396),MONTH(B396),1))</f>
        <v/>
      </c>
      <c r="L396" s="86">
        <f>IF(OR(B396="",C396=""),"","RCV-"&amp;TEXT(ROW()-5,"00000"))</f>
        <v/>
      </c>
    </row>
    <row r="397" ht="20" customHeight="1">
      <c r="B397" s="93" t="n"/>
      <c r="C397" s="95" t="n"/>
      <c r="D397" s="86">
        <f>IF(C397="","",IFERROR(INDEX(Eng_Item,MATCH(C397,Eng_Label,0)),"not in list"))</f>
        <v/>
      </c>
      <c r="E397" s="85">
        <f>IF(C397="","",IFERROR(INDEX(Eng_Supplier,MATCH(C397,Eng_Label,0)),""))</f>
        <v/>
      </c>
      <c r="F397" s="96" t="n"/>
      <c r="G397" s="99" t="n"/>
      <c r="H397" s="91">
        <f>IF(F397="","",F397*IF(G397&lt;&gt;"",G397,N(IFERROR(INDEX(Eng_Cost,MATCH(C397,Eng_Label,0)),0))))</f>
        <v/>
      </c>
      <c r="I397" s="95" t="n"/>
      <c r="J397" s="95" t="n"/>
      <c r="K397" s="98">
        <f>IF(B397="","",DATE(YEAR(B397),MONTH(B397),1))</f>
        <v/>
      </c>
      <c r="L397" s="86">
        <f>IF(OR(B397="",C397=""),"","RCV-"&amp;TEXT(ROW()-5,"00000"))</f>
        <v/>
      </c>
    </row>
    <row r="398" ht="20" customHeight="1">
      <c r="B398" s="93" t="n"/>
      <c r="C398" s="95" t="n"/>
      <c r="D398" s="86">
        <f>IF(C398="","",IFERROR(INDEX(Eng_Item,MATCH(C398,Eng_Label,0)),"not in list"))</f>
        <v/>
      </c>
      <c r="E398" s="85">
        <f>IF(C398="","",IFERROR(INDEX(Eng_Supplier,MATCH(C398,Eng_Label,0)),""))</f>
        <v/>
      </c>
      <c r="F398" s="96" t="n"/>
      <c r="G398" s="99" t="n"/>
      <c r="H398" s="91">
        <f>IF(F398="","",F398*IF(G398&lt;&gt;"",G398,N(IFERROR(INDEX(Eng_Cost,MATCH(C398,Eng_Label,0)),0))))</f>
        <v/>
      </c>
      <c r="I398" s="95" t="n"/>
      <c r="J398" s="95" t="n"/>
      <c r="K398" s="98">
        <f>IF(B398="","",DATE(YEAR(B398),MONTH(B398),1))</f>
        <v/>
      </c>
      <c r="L398" s="86">
        <f>IF(OR(B398="",C398=""),"","RCV-"&amp;TEXT(ROW()-5,"00000"))</f>
        <v/>
      </c>
    </row>
    <row r="399" ht="20" customHeight="1">
      <c r="B399" s="93" t="n"/>
      <c r="C399" s="95" t="n"/>
      <c r="D399" s="86">
        <f>IF(C399="","",IFERROR(INDEX(Eng_Item,MATCH(C399,Eng_Label,0)),"not in list"))</f>
        <v/>
      </c>
      <c r="E399" s="85">
        <f>IF(C399="","",IFERROR(INDEX(Eng_Supplier,MATCH(C399,Eng_Label,0)),""))</f>
        <v/>
      </c>
      <c r="F399" s="96" t="n"/>
      <c r="G399" s="99" t="n"/>
      <c r="H399" s="91">
        <f>IF(F399="","",F399*IF(G399&lt;&gt;"",G399,N(IFERROR(INDEX(Eng_Cost,MATCH(C399,Eng_Label,0)),0))))</f>
        <v/>
      </c>
      <c r="I399" s="95" t="n"/>
      <c r="J399" s="95" t="n"/>
      <c r="K399" s="98">
        <f>IF(B399="","",DATE(YEAR(B399),MONTH(B399),1))</f>
        <v/>
      </c>
      <c r="L399" s="86">
        <f>IF(OR(B399="",C399=""),"","RCV-"&amp;TEXT(ROW()-5,"00000"))</f>
        <v/>
      </c>
    </row>
    <row r="400" ht="20" customHeight="1">
      <c r="B400" s="93" t="n"/>
      <c r="C400" s="95" t="n"/>
      <c r="D400" s="86">
        <f>IF(C400="","",IFERROR(INDEX(Eng_Item,MATCH(C400,Eng_Label,0)),"not in list"))</f>
        <v/>
      </c>
      <c r="E400" s="85">
        <f>IF(C400="","",IFERROR(INDEX(Eng_Supplier,MATCH(C400,Eng_Label,0)),""))</f>
        <v/>
      </c>
      <c r="F400" s="96" t="n"/>
      <c r="G400" s="99" t="n"/>
      <c r="H400" s="91">
        <f>IF(F400="","",F400*IF(G400&lt;&gt;"",G400,N(IFERROR(INDEX(Eng_Cost,MATCH(C400,Eng_Label,0)),0))))</f>
        <v/>
      </c>
      <c r="I400" s="95" t="n"/>
      <c r="J400" s="95" t="n"/>
      <c r="K400" s="98">
        <f>IF(B400="","",DATE(YEAR(B400),MONTH(B400),1))</f>
        <v/>
      </c>
      <c r="L400" s="86">
        <f>IF(OR(B400="",C400=""),"","RCV-"&amp;TEXT(ROW()-5,"00000"))</f>
        <v/>
      </c>
    </row>
    <row r="401" ht="20" customHeight="1">
      <c r="B401" s="93" t="n"/>
      <c r="C401" s="95" t="n"/>
      <c r="D401" s="86">
        <f>IF(C401="","",IFERROR(INDEX(Eng_Item,MATCH(C401,Eng_Label,0)),"not in list"))</f>
        <v/>
      </c>
      <c r="E401" s="85">
        <f>IF(C401="","",IFERROR(INDEX(Eng_Supplier,MATCH(C401,Eng_Label,0)),""))</f>
        <v/>
      </c>
      <c r="F401" s="96" t="n"/>
      <c r="G401" s="99" t="n"/>
      <c r="H401" s="91">
        <f>IF(F401="","",F401*IF(G401&lt;&gt;"",G401,N(IFERROR(INDEX(Eng_Cost,MATCH(C401,Eng_Label,0)),0))))</f>
        <v/>
      </c>
      <c r="I401" s="95" t="n"/>
      <c r="J401" s="95" t="n"/>
      <c r="K401" s="98">
        <f>IF(B401="","",DATE(YEAR(B401),MONTH(B401),1))</f>
        <v/>
      </c>
      <c r="L401" s="86">
        <f>IF(OR(B401="",C401=""),"","RCV-"&amp;TEXT(ROW()-5,"00000"))</f>
        <v/>
      </c>
    </row>
    <row r="402" ht="20" customHeight="1">
      <c r="B402" s="93" t="n"/>
      <c r="C402" s="95" t="n"/>
      <c r="D402" s="86">
        <f>IF(C402="","",IFERROR(INDEX(Eng_Item,MATCH(C402,Eng_Label,0)),"not in list"))</f>
        <v/>
      </c>
      <c r="E402" s="85">
        <f>IF(C402="","",IFERROR(INDEX(Eng_Supplier,MATCH(C402,Eng_Label,0)),""))</f>
        <v/>
      </c>
      <c r="F402" s="96" t="n"/>
      <c r="G402" s="99" t="n"/>
      <c r="H402" s="91">
        <f>IF(F402="","",F402*IF(G402&lt;&gt;"",G402,N(IFERROR(INDEX(Eng_Cost,MATCH(C402,Eng_Label,0)),0))))</f>
        <v/>
      </c>
      <c r="I402" s="95" t="n"/>
      <c r="J402" s="95" t="n"/>
      <c r="K402" s="98">
        <f>IF(B402="","",DATE(YEAR(B402),MONTH(B402),1))</f>
        <v/>
      </c>
      <c r="L402" s="86">
        <f>IF(OR(B402="",C402=""),"","RCV-"&amp;TEXT(ROW()-5,"00000"))</f>
        <v/>
      </c>
    </row>
    <row r="403" ht="20" customHeight="1">
      <c r="B403" s="93" t="n"/>
      <c r="C403" s="95" t="n"/>
      <c r="D403" s="86">
        <f>IF(C403="","",IFERROR(INDEX(Eng_Item,MATCH(C403,Eng_Label,0)),"not in list"))</f>
        <v/>
      </c>
      <c r="E403" s="85">
        <f>IF(C403="","",IFERROR(INDEX(Eng_Supplier,MATCH(C403,Eng_Label,0)),""))</f>
        <v/>
      </c>
      <c r="F403" s="96" t="n"/>
      <c r="G403" s="99" t="n"/>
      <c r="H403" s="91">
        <f>IF(F403="","",F403*IF(G403&lt;&gt;"",G403,N(IFERROR(INDEX(Eng_Cost,MATCH(C403,Eng_Label,0)),0))))</f>
        <v/>
      </c>
      <c r="I403" s="95" t="n"/>
      <c r="J403" s="95" t="n"/>
      <c r="K403" s="98">
        <f>IF(B403="","",DATE(YEAR(B403),MONTH(B403),1))</f>
        <v/>
      </c>
      <c r="L403" s="86">
        <f>IF(OR(B403="",C403=""),"","RCV-"&amp;TEXT(ROW()-5,"00000"))</f>
        <v/>
      </c>
    </row>
    <row r="404" ht="20" customHeight="1">
      <c r="B404" s="93" t="n"/>
      <c r="C404" s="95" t="n"/>
      <c r="D404" s="86">
        <f>IF(C404="","",IFERROR(INDEX(Eng_Item,MATCH(C404,Eng_Label,0)),"not in list"))</f>
        <v/>
      </c>
      <c r="E404" s="85">
        <f>IF(C404="","",IFERROR(INDEX(Eng_Supplier,MATCH(C404,Eng_Label,0)),""))</f>
        <v/>
      </c>
      <c r="F404" s="96" t="n"/>
      <c r="G404" s="99" t="n"/>
      <c r="H404" s="91">
        <f>IF(F404="","",F404*IF(G404&lt;&gt;"",G404,N(IFERROR(INDEX(Eng_Cost,MATCH(C404,Eng_Label,0)),0))))</f>
        <v/>
      </c>
      <c r="I404" s="95" t="n"/>
      <c r="J404" s="95" t="n"/>
      <c r="K404" s="98">
        <f>IF(B404="","",DATE(YEAR(B404),MONTH(B404),1))</f>
        <v/>
      </c>
      <c r="L404" s="86">
        <f>IF(OR(B404="",C404=""),"","RCV-"&amp;TEXT(ROW()-5,"00000"))</f>
        <v/>
      </c>
    </row>
    <row r="405" ht="20" customHeight="1">
      <c r="B405" s="93" t="n"/>
      <c r="C405" s="95" t="n"/>
      <c r="D405" s="86">
        <f>IF(C405="","",IFERROR(INDEX(Eng_Item,MATCH(C405,Eng_Label,0)),"not in list"))</f>
        <v/>
      </c>
      <c r="E405" s="85">
        <f>IF(C405="","",IFERROR(INDEX(Eng_Supplier,MATCH(C405,Eng_Label,0)),""))</f>
        <v/>
      </c>
      <c r="F405" s="96" t="n"/>
      <c r="G405" s="99" t="n"/>
      <c r="H405" s="91">
        <f>IF(F405="","",F405*IF(G405&lt;&gt;"",G405,N(IFERROR(INDEX(Eng_Cost,MATCH(C405,Eng_Label,0)),0))))</f>
        <v/>
      </c>
      <c r="I405" s="95" t="n"/>
      <c r="J405" s="95" t="n"/>
      <c r="K405" s="98">
        <f>IF(B405="","",DATE(YEAR(B405),MONTH(B405),1))</f>
        <v/>
      </c>
      <c r="L405" s="86">
        <f>IF(OR(B405="",C405=""),"","RCV-"&amp;TEXT(ROW()-5,"00000"))</f>
        <v/>
      </c>
    </row>
    <row r="406" ht="20" customHeight="1">
      <c r="B406" s="93" t="n"/>
      <c r="C406" s="95" t="n"/>
      <c r="D406" s="86">
        <f>IF(C406="","",IFERROR(INDEX(Eng_Item,MATCH(C406,Eng_Label,0)),"not in list"))</f>
        <v/>
      </c>
      <c r="E406" s="85">
        <f>IF(C406="","",IFERROR(INDEX(Eng_Supplier,MATCH(C406,Eng_Label,0)),""))</f>
        <v/>
      </c>
      <c r="F406" s="96" t="n"/>
      <c r="G406" s="99" t="n"/>
      <c r="H406" s="91">
        <f>IF(F406="","",F406*IF(G406&lt;&gt;"",G406,N(IFERROR(INDEX(Eng_Cost,MATCH(C406,Eng_Label,0)),0))))</f>
        <v/>
      </c>
      <c r="I406" s="95" t="n"/>
      <c r="J406" s="95" t="n"/>
      <c r="K406" s="98">
        <f>IF(B406="","",DATE(YEAR(B406),MONTH(B406),1))</f>
        <v/>
      </c>
      <c r="L406" s="86">
        <f>IF(OR(B406="",C406=""),"","RCV-"&amp;TEXT(ROW()-5,"00000"))</f>
        <v/>
      </c>
    </row>
    <row r="407" ht="20" customHeight="1">
      <c r="B407" s="93" t="n"/>
      <c r="C407" s="95" t="n"/>
      <c r="D407" s="86">
        <f>IF(C407="","",IFERROR(INDEX(Eng_Item,MATCH(C407,Eng_Label,0)),"not in list"))</f>
        <v/>
      </c>
      <c r="E407" s="85">
        <f>IF(C407="","",IFERROR(INDEX(Eng_Supplier,MATCH(C407,Eng_Label,0)),""))</f>
        <v/>
      </c>
      <c r="F407" s="96" t="n"/>
      <c r="G407" s="99" t="n"/>
      <c r="H407" s="91">
        <f>IF(F407="","",F407*IF(G407&lt;&gt;"",G407,N(IFERROR(INDEX(Eng_Cost,MATCH(C407,Eng_Label,0)),0))))</f>
        <v/>
      </c>
      <c r="I407" s="95" t="n"/>
      <c r="J407" s="95" t="n"/>
      <c r="K407" s="98">
        <f>IF(B407="","",DATE(YEAR(B407),MONTH(B407),1))</f>
        <v/>
      </c>
      <c r="L407" s="86">
        <f>IF(OR(B407="",C407=""),"","RCV-"&amp;TEXT(ROW()-5,"00000"))</f>
        <v/>
      </c>
    </row>
    <row r="408" ht="20" customHeight="1">
      <c r="B408" s="93" t="n"/>
      <c r="C408" s="95" t="n"/>
      <c r="D408" s="86">
        <f>IF(C408="","",IFERROR(INDEX(Eng_Item,MATCH(C408,Eng_Label,0)),"not in list"))</f>
        <v/>
      </c>
      <c r="E408" s="85">
        <f>IF(C408="","",IFERROR(INDEX(Eng_Supplier,MATCH(C408,Eng_Label,0)),""))</f>
        <v/>
      </c>
      <c r="F408" s="96" t="n"/>
      <c r="G408" s="99" t="n"/>
      <c r="H408" s="91">
        <f>IF(F408="","",F408*IF(G408&lt;&gt;"",G408,N(IFERROR(INDEX(Eng_Cost,MATCH(C408,Eng_Label,0)),0))))</f>
        <v/>
      </c>
      <c r="I408" s="95" t="n"/>
      <c r="J408" s="95" t="n"/>
      <c r="K408" s="98">
        <f>IF(B408="","",DATE(YEAR(B408),MONTH(B408),1))</f>
        <v/>
      </c>
      <c r="L408" s="86">
        <f>IF(OR(B408="",C408=""),"","RCV-"&amp;TEXT(ROW()-5,"00000"))</f>
        <v/>
      </c>
    </row>
    <row r="409" ht="20" customHeight="1">
      <c r="B409" s="93" t="n"/>
      <c r="C409" s="95" t="n"/>
      <c r="D409" s="86">
        <f>IF(C409="","",IFERROR(INDEX(Eng_Item,MATCH(C409,Eng_Label,0)),"not in list"))</f>
        <v/>
      </c>
      <c r="E409" s="85">
        <f>IF(C409="","",IFERROR(INDEX(Eng_Supplier,MATCH(C409,Eng_Label,0)),""))</f>
        <v/>
      </c>
      <c r="F409" s="96" t="n"/>
      <c r="G409" s="99" t="n"/>
      <c r="H409" s="91">
        <f>IF(F409="","",F409*IF(G409&lt;&gt;"",G409,N(IFERROR(INDEX(Eng_Cost,MATCH(C409,Eng_Label,0)),0))))</f>
        <v/>
      </c>
      <c r="I409" s="95" t="n"/>
      <c r="J409" s="95" t="n"/>
      <c r="K409" s="98">
        <f>IF(B409="","",DATE(YEAR(B409),MONTH(B409),1))</f>
        <v/>
      </c>
      <c r="L409" s="86">
        <f>IF(OR(B409="",C409=""),"","RCV-"&amp;TEXT(ROW()-5,"00000"))</f>
        <v/>
      </c>
    </row>
    <row r="410" ht="20" customHeight="1">
      <c r="B410" s="93" t="n"/>
      <c r="C410" s="95" t="n"/>
      <c r="D410" s="86">
        <f>IF(C410="","",IFERROR(INDEX(Eng_Item,MATCH(C410,Eng_Label,0)),"not in list"))</f>
        <v/>
      </c>
      <c r="E410" s="85">
        <f>IF(C410="","",IFERROR(INDEX(Eng_Supplier,MATCH(C410,Eng_Label,0)),""))</f>
        <v/>
      </c>
      <c r="F410" s="96" t="n"/>
      <c r="G410" s="99" t="n"/>
      <c r="H410" s="91">
        <f>IF(F410="","",F410*IF(G410&lt;&gt;"",G410,N(IFERROR(INDEX(Eng_Cost,MATCH(C410,Eng_Label,0)),0))))</f>
        <v/>
      </c>
      <c r="I410" s="95" t="n"/>
      <c r="J410" s="95" t="n"/>
      <c r="K410" s="98">
        <f>IF(B410="","",DATE(YEAR(B410),MONTH(B410),1))</f>
        <v/>
      </c>
      <c r="L410" s="86">
        <f>IF(OR(B410="",C410=""),"","RCV-"&amp;TEXT(ROW()-5,"00000"))</f>
        <v/>
      </c>
    </row>
    <row r="411" ht="20" customHeight="1">
      <c r="B411" s="93" t="n"/>
      <c r="C411" s="95" t="n"/>
      <c r="D411" s="86">
        <f>IF(C411="","",IFERROR(INDEX(Eng_Item,MATCH(C411,Eng_Label,0)),"not in list"))</f>
        <v/>
      </c>
      <c r="E411" s="85">
        <f>IF(C411="","",IFERROR(INDEX(Eng_Supplier,MATCH(C411,Eng_Label,0)),""))</f>
        <v/>
      </c>
      <c r="F411" s="96" t="n"/>
      <c r="G411" s="99" t="n"/>
      <c r="H411" s="91">
        <f>IF(F411="","",F411*IF(G411&lt;&gt;"",G411,N(IFERROR(INDEX(Eng_Cost,MATCH(C411,Eng_Label,0)),0))))</f>
        <v/>
      </c>
      <c r="I411" s="95" t="n"/>
      <c r="J411" s="95" t="n"/>
      <c r="K411" s="98">
        <f>IF(B411="","",DATE(YEAR(B411),MONTH(B411),1))</f>
        <v/>
      </c>
      <c r="L411" s="86">
        <f>IF(OR(B411="",C411=""),"","RCV-"&amp;TEXT(ROW()-5,"00000"))</f>
        <v/>
      </c>
    </row>
    <row r="412" ht="20" customHeight="1">
      <c r="B412" s="93" t="n"/>
      <c r="C412" s="95" t="n"/>
      <c r="D412" s="86">
        <f>IF(C412="","",IFERROR(INDEX(Eng_Item,MATCH(C412,Eng_Label,0)),"not in list"))</f>
        <v/>
      </c>
      <c r="E412" s="85">
        <f>IF(C412="","",IFERROR(INDEX(Eng_Supplier,MATCH(C412,Eng_Label,0)),""))</f>
        <v/>
      </c>
      <c r="F412" s="96" t="n"/>
      <c r="G412" s="99" t="n"/>
      <c r="H412" s="91">
        <f>IF(F412="","",F412*IF(G412&lt;&gt;"",G412,N(IFERROR(INDEX(Eng_Cost,MATCH(C412,Eng_Label,0)),0))))</f>
        <v/>
      </c>
      <c r="I412" s="95" t="n"/>
      <c r="J412" s="95" t="n"/>
      <c r="K412" s="98">
        <f>IF(B412="","",DATE(YEAR(B412),MONTH(B412),1))</f>
        <v/>
      </c>
      <c r="L412" s="86">
        <f>IF(OR(B412="",C412=""),"","RCV-"&amp;TEXT(ROW()-5,"00000"))</f>
        <v/>
      </c>
    </row>
    <row r="413" ht="20" customHeight="1">
      <c r="B413" s="93" t="n"/>
      <c r="C413" s="95" t="n"/>
      <c r="D413" s="86">
        <f>IF(C413="","",IFERROR(INDEX(Eng_Item,MATCH(C413,Eng_Label,0)),"not in list"))</f>
        <v/>
      </c>
      <c r="E413" s="85">
        <f>IF(C413="","",IFERROR(INDEX(Eng_Supplier,MATCH(C413,Eng_Label,0)),""))</f>
        <v/>
      </c>
      <c r="F413" s="96" t="n"/>
      <c r="G413" s="99" t="n"/>
      <c r="H413" s="91">
        <f>IF(F413="","",F413*IF(G413&lt;&gt;"",G413,N(IFERROR(INDEX(Eng_Cost,MATCH(C413,Eng_Label,0)),0))))</f>
        <v/>
      </c>
      <c r="I413" s="95" t="n"/>
      <c r="J413" s="95" t="n"/>
      <c r="K413" s="98">
        <f>IF(B413="","",DATE(YEAR(B413),MONTH(B413),1))</f>
        <v/>
      </c>
      <c r="L413" s="86">
        <f>IF(OR(B413="",C413=""),"","RCV-"&amp;TEXT(ROW()-5,"00000"))</f>
        <v/>
      </c>
    </row>
    <row r="414" ht="20" customHeight="1">
      <c r="B414" s="93" t="n"/>
      <c r="C414" s="95" t="n"/>
      <c r="D414" s="86">
        <f>IF(C414="","",IFERROR(INDEX(Eng_Item,MATCH(C414,Eng_Label,0)),"not in list"))</f>
        <v/>
      </c>
      <c r="E414" s="85">
        <f>IF(C414="","",IFERROR(INDEX(Eng_Supplier,MATCH(C414,Eng_Label,0)),""))</f>
        <v/>
      </c>
      <c r="F414" s="96" t="n"/>
      <c r="G414" s="99" t="n"/>
      <c r="H414" s="91">
        <f>IF(F414="","",F414*IF(G414&lt;&gt;"",G414,N(IFERROR(INDEX(Eng_Cost,MATCH(C414,Eng_Label,0)),0))))</f>
        <v/>
      </c>
      <c r="I414" s="95" t="n"/>
      <c r="J414" s="95" t="n"/>
      <c r="K414" s="98">
        <f>IF(B414="","",DATE(YEAR(B414),MONTH(B414),1))</f>
        <v/>
      </c>
      <c r="L414" s="86">
        <f>IF(OR(B414="",C414=""),"","RCV-"&amp;TEXT(ROW()-5,"00000"))</f>
        <v/>
      </c>
    </row>
    <row r="415" ht="20" customHeight="1">
      <c r="B415" s="93" t="n"/>
      <c r="C415" s="95" t="n"/>
      <c r="D415" s="86">
        <f>IF(C415="","",IFERROR(INDEX(Eng_Item,MATCH(C415,Eng_Label,0)),"not in list"))</f>
        <v/>
      </c>
      <c r="E415" s="85">
        <f>IF(C415="","",IFERROR(INDEX(Eng_Supplier,MATCH(C415,Eng_Label,0)),""))</f>
        <v/>
      </c>
      <c r="F415" s="96" t="n"/>
      <c r="G415" s="99" t="n"/>
      <c r="H415" s="91">
        <f>IF(F415="","",F415*IF(G415&lt;&gt;"",G415,N(IFERROR(INDEX(Eng_Cost,MATCH(C415,Eng_Label,0)),0))))</f>
        <v/>
      </c>
      <c r="I415" s="95" t="n"/>
      <c r="J415" s="95" t="n"/>
      <c r="K415" s="98">
        <f>IF(B415="","",DATE(YEAR(B415),MONTH(B415),1))</f>
        <v/>
      </c>
      <c r="L415" s="86">
        <f>IF(OR(B415="",C415=""),"","RCV-"&amp;TEXT(ROW()-5,"00000"))</f>
        <v/>
      </c>
    </row>
    <row r="416" ht="20" customHeight="1">
      <c r="B416" s="93" t="n"/>
      <c r="C416" s="95" t="n"/>
      <c r="D416" s="86">
        <f>IF(C416="","",IFERROR(INDEX(Eng_Item,MATCH(C416,Eng_Label,0)),"not in list"))</f>
        <v/>
      </c>
      <c r="E416" s="85">
        <f>IF(C416="","",IFERROR(INDEX(Eng_Supplier,MATCH(C416,Eng_Label,0)),""))</f>
        <v/>
      </c>
      <c r="F416" s="96" t="n"/>
      <c r="G416" s="99" t="n"/>
      <c r="H416" s="91">
        <f>IF(F416="","",F416*IF(G416&lt;&gt;"",G416,N(IFERROR(INDEX(Eng_Cost,MATCH(C416,Eng_Label,0)),0))))</f>
        <v/>
      </c>
      <c r="I416" s="95" t="n"/>
      <c r="J416" s="95" t="n"/>
      <c r="K416" s="98">
        <f>IF(B416="","",DATE(YEAR(B416),MONTH(B416),1))</f>
        <v/>
      </c>
      <c r="L416" s="86">
        <f>IF(OR(B416="",C416=""),"","RCV-"&amp;TEXT(ROW()-5,"00000"))</f>
        <v/>
      </c>
    </row>
    <row r="417" ht="20" customHeight="1">
      <c r="B417" s="93" t="n"/>
      <c r="C417" s="95" t="n"/>
      <c r="D417" s="86">
        <f>IF(C417="","",IFERROR(INDEX(Eng_Item,MATCH(C417,Eng_Label,0)),"not in list"))</f>
        <v/>
      </c>
      <c r="E417" s="85">
        <f>IF(C417="","",IFERROR(INDEX(Eng_Supplier,MATCH(C417,Eng_Label,0)),""))</f>
        <v/>
      </c>
      <c r="F417" s="96" t="n"/>
      <c r="G417" s="99" t="n"/>
      <c r="H417" s="91">
        <f>IF(F417="","",F417*IF(G417&lt;&gt;"",G417,N(IFERROR(INDEX(Eng_Cost,MATCH(C417,Eng_Label,0)),0))))</f>
        <v/>
      </c>
      <c r="I417" s="95" t="n"/>
      <c r="J417" s="95" t="n"/>
      <c r="K417" s="98">
        <f>IF(B417="","",DATE(YEAR(B417),MONTH(B417),1))</f>
        <v/>
      </c>
      <c r="L417" s="86">
        <f>IF(OR(B417="",C417=""),"","RCV-"&amp;TEXT(ROW()-5,"00000"))</f>
        <v/>
      </c>
    </row>
    <row r="418" ht="20" customHeight="1">
      <c r="B418" s="93" t="n"/>
      <c r="C418" s="95" t="n"/>
      <c r="D418" s="86">
        <f>IF(C418="","",IFERROR(INDEX(Eng_Item,MATCH(C418,Eng_Label,0)),"not in list"))</f>
        <v/>
      </c>
      <c r="E418" s="85">
        <f>IF(C418="","",IFERROR(INDEX(Eng_Supplier,MATCH(C418,Eng_Label,0)),""))</f>
        <v/>
      </c>
      <c r="F418" s="96" t="n"/>
      <c r="G418" s="99" t="n"/>
      <c r="H418" s="91">
        <f>IF(F418="","",F418*IF(G418&lt;&gt;"",G418,N(IFERROR(INDEX(Eng_Cost,MATCH(C418,Eng_Label,0)),0))))</f>
        <v/>
      </c>
      <c r="I418" s="95" t="n"/>
      <c r="J418" s="95" t="n"/>
      <c r="K418" s="98">
        <f>IF(B418="","",DATE(YEAR(B418),MONTH(B418),1))</f>
        <v/>
      </c>
      <c r="L418" s="86">
        <f>IF(OR(B418="",C418=""),"","RCV-"&amp;TEXT(ROW()-5,"00000"))</f>
        <v/>
      </c>
    </row>
    <row r="419" ht="20" customHeight="1">
      <c r="B419" s="93" t="n"/>
      <c r="C419" s="95" t="n"/>
      <c r="D419" s="86">
        <f>IF(C419="","",IFERROR(INDEX(Eng_Item,MATCH(C419,Eng_Label,0)),"not in list"))</f>
        <v/>
      </c>
      <c r="E419" s="85">
        <f>IF(C419="","",IFERROR(INDEX(Eng_Supplier,MATCH(C419,Eng_Label,0)),""))</f>
        <v/>
      </c>
      <c r="F419" s="96" t="n"/>
      <c r="G419" s="99" t="n"/>
      <c r="H419" s="91">
        <f>IF(F419="","",F419*IF(G419&lt;&gt;"",G419,N(IFERROR(INDEX(Eng_Cost,MATCH(C419,Eng_Label,0)),0))))</f>
        <v/>
      </c>
      <c r="I419" s="95" t="n"/>
      <c r="J419" s="95" t="n"/>
      <c r="K419" s="98">
        <f>IF(B419="","",DATE(YEAR(B419),MONTH(B419),1))</f>
        <v/>
      </c>
      <c r="L419" s="86">
        <f>IF(OR(B419="",C419=""),"","RCV-"&amp;TEXT(ROW()-5,"00000"))</f>
        <v/>
      </c>
    </row>
    <row r="420" ht="20" customHeight="1">
      <c r="B420" s="93" t="n"/>
      <c r="C420" s="95" t="n"/>
      <c r="D420" s="86">
        <f>IF(C420="","",IFERROR(INDEX(Eng_Item,MATCH(C420,Eng_Label,0)),"not in list"))</f>
        <v/>
      </c>
      <c r="E420" s="85">
        <f>IF(C420="","",IFERROR(INDEX(Eng_Supplier,MATCH(C420,Eng_Label,0)),""))</f>
        <v/>
      </c>
      <c r="F420" s="96" t="n"/>
      <c r="G420" s="99" t="n"/>
      <c r="H420" s="91">
        <f>IF(F420="","",F420*IF(G420&lt;&gt;"",G420,N(IFERROR(INDEX(Eng_Cost,MATCH(C420,Eng_Label,0)),0))))</f>
        <v/>
      </c>
      <c r="I420" s="95" t="n"/>
      <c r="J420" s="95" t="n"/>
      <c r="K420" s="98">
        <f>IF(B420="","",DATE(YEAR(B420),MONTH(B420),1))</f>
        <v/>
      </c>
      <c r="L420" s="86">
        <f>IF(OR(B420="",C420=""),"","RCV-"&amp;TEXT(ROW()-5,"00000"))</f>
        <v/>
      </c>
    </row>
    <row r="421" ht="20" customHeight="1">
      <c r="B421" s="93" t="n"/>
      <c r="C421" s="95" t="n"/>
      <c r="D421" s="86">
        <f>IF(C421="","",IFERROR(INDEX(Eng_Item,MATCH(C421,Eng_Label,0)),"not in list"))</f>
        <v/>
      </c>
      <c r="E421" s="85">
        <f>IF(C421="","",IFERROR(INDEX(Eng_Supplier,MATCH(C421,Eng_Label,0)),""))</f>
        <v/>
      </c>
      <c r="F421" s="96" t="n"/>
      <c r="G421" s="99" t="n"/>
      <c r="H421" s="91">
        <f>IF(F421="","",F421*IF(G421&lt;&gt;"",G421,N(IFERROR(INDEX(Eng_Cost,MATCH(C421,Eng_Label,0)),0))))</f>
        <v/>
      </c>
      <c r="I421" s="95" t="n"/>
      <c r="J421" s="95" t="n"/>
      <c r="K421" s="98">
        <f>IF(B421="","",DATE(YEAR(B421),MONTH(B421),1))</f>
        <v/>
      </c>
      <c r="L421" s="86">
        <f>IF(OR(B421="",C421=""),"","RCV-"&amp;TEXT(ROW()-5,"00000"))</f>
        <v/>
      </c>
    </row>
    <row r="422" ht="20" customHeight="1">
      <c r="B422" s="93" t="n"/>
      <c r="C422" s="95" t="n"/>
      <c r="D422" s="86">
        <f>IF(C422="","",IFERROR(INDEX(Eng_Item,MATCH(C422,Eng_Label,0)),"not in list"))</f>
        <v/>
      </c>
      <c r="E422" s="85">
        <f>IF(C422="","",IFERROR(INDEX(Eng_Supplier,MATCH(C422,Eng_Label,0)),""))</f>
        <v/>
      </c>
      <c r="F422" s="96" t="n"/>
      <c r="G422" s="99" t="n"/>
      <c r="H422" s="91">
        <f>IF(F422="","",F422*IF(G422&lt;&gt;"",G422,N(IFERROR(INDEX(Eng_Cost,MATCH(C422,Eng_Label,0)),0))))</f>
        <v/>
      </c>
      <c r="I422" s="95" t="n"/>
      <c r="J422" s="95" t="n"/>
      <c r="K422" s="98">
        <f>IF(B422="","",DATE(YEAR(B422),MONTH(B422),1))</f>
        <v/>
      </c>
      <c r="L422" s="86">
        <f>IF(OR(B422="",C422=""),"","RCV-"&amp;TEXT(ROW()-5,"00000"))</f>
        <v/>
      </c>
    </row>
    <row r="423" ht="20" customHeight="1">
      <c r="B423" s="93" t="n"/>
      <c r="C423" s="95" t="n"/>
      <c r="D423" s="86">
        <f>IF(C423="","",IFERROR(INDEX(Eng_Item,MATCH(C423,Eng_Label,0)),"not in list"))</f>
        <v/>
      </c>
      <c r="E423" s="85">
        <f>IF(C423="","",IFERROR(INDEX(Eng_Supplier,MATCH(C423,Eng_Label,0)),""))</f>
        <v/>
      </c>
      <c r="F423" s="96" t="n"/>
      <c r="G423" s="99" t="n"/>
      <c r="H423" s="91">
        <f>IF(F423="","",F423*IF(G423&lt;&gt;"",G423,N(IFERROR(INDEX(Eng_Cost,MATCH(C423,Eng_Label,0)),0))))</f>
        <v/>
      </c>
      <c r="I423" s="95" t="n"/>
      <c r="J423" s="95" t="n"/>
      <c r="K423" s="98">
        <f>IF(B423="","",DATE(YEAR(B423),MONTH(B423),1))</f>
        <v/>
      </c>
      <c r="L423" s="86">
        <f>IF(OR(B423="",C423=""),"","RCV-"&amp;TEXT(ROW()-5,"00000"))</f>
        <v/>
      </c>
    </row>
    <row r="424" ht="20" customHeight="1">
      <c r="B424" s="93" t="n"/>
      <c r="C424" s="95" t="n"/>
      <c r="D424" s="86">
        <f>IF(C424="","",IFERROR(INDEX(Eng_Item,MATCH(C424,Eng_Label,0)),"not in list"))</f>
        <v/>
      </c>
      <c r="E424" s="85">
        <f>IF(C424="","",IFERROR(INDEX(Eng_Supplier,MATCH(C424,Eng_Label,0)),""))</f>
        <v/>
      </c>
      <c r="F424" s="96" t="n"/>
      <c r="G424" s="99" t="n"/>
      <c r="H424" s="91">
        <f>IF(F424="","",F424*IF(G424&lt;&gt;"",G424,N(IFERROR(INDEX(Eng_Cost,MATCH(C424,Eng_Label,0)),0))))</f>
        <v/>
      </c>
      <c r="I424" s="95" t="n"/>
      <c r="J424" s="95" t="n"/>
      <c r="K424" s="98">
        <f>IF(B424="","",DATE(YEAR(B424),MONTH(B424),1))</f>
        <v/>
      </c>
      <c r="L424" s="86">
        <f>IF(OR(B424="",C424=""),"","RCV-"&amp;TEXT(ROW()-5,"00000"))</f>
        <v/>
      </c>
    </row>
    <row r="425" ht="20" customHeight="1">
      <c r="B425" s="93" t="n"/>
      <c r="C425" s="95" t="n"/>
      <c r="D425" s="86">
        <f>IF(C425="","",IFERROR(INDEX(Eng_Item,MATCH(C425,Eng_Label,0)),"not in list"))</f>
        <v/>
      </c>
      <c r="E425" s="85">
        <f>IF(C425="","",IFERROR(INDEX(Eng_Supplier,MATCH(C425,Eng_Label,0)),""))</f>
        <v/>
      </c>
      <c r="F425" s="96" t="n"/>
      <c r="G425" s="99" t="n"/>
      <c r="H425" s="91">
        <f>IF(F425="","",F425*IF(G425&lt;&gt;"",G425,N(IFERROR(INDEX(Eng_Cost,MATCH(C425,Eng_Label,0)),0))))</f>
        <v/>
      </c>
      <c r="I425" s="95" t="n"/>
      <c r="J425" s="95" t="n"/>
      <c r="K425" s="98">
        <f>IF(B425="","",DATE(YEAR(B425),MONTH(B425),1))</f>
        <v/>
      </c>
      <c r="L425" s="86">
        <f>IF(OR(B425="",C425=""),"","RCV-"&amp;TEXT(ROW()-5,"00000"))</f>
        <v/>
      </c>
    </row>
    <row r="426" ht="20" customHeight="1">
      <c r="B426" s="93" t="n"/>
      <c r="C426" s="95" t="n"/>
      <c r="D426" s="86">
        <f>IF(C426="","",IFERROR(INDEX(Eng_Item,MATCH(C426,Eng_Label,0)),"not in list"))</f>
        <v/>
      </c>
      <c r="E426" s="85">
        <f>IF(C426="","",IFERROR(INDEX(Eng_Supplier,MATCH(C426,Eng_Label,0)),""))</f>
        <v/>
      </c>
      <c r="F426" s="96" t="n"/>
      <c r="G426" s="99" t="n"/>
      <c r="H426" s="91">
        <f>IF(F426="","",F426*IF(G426&lt;&gt;"",G426,N(IFERROR(INDEX(Eng_Cost,MATCH(C426,Eng_Label,0)),0))))</f>
        <v/>
      </c>
      <c r="I426" s="95" t="n"/>
      <c r="J426" s="95" t="n"/>
      <c r="K426" s="98">
        <f>IF(B426="","",DATE(YEAR(B426),MONTH(B426),1))</f>
        <v/>
      </c>
      <c r="L426" s="86">
        <f>IF(OR(B426="",C426=""),"","RCV-"&amp;TEXT(ROW()-5,"00000"))</f>
        <v/>
      </c>
    </row>
    <row r="427" ht="20" customHeight="1">
      <c r="B427" s="93" t="n"/>
      <c r="C427" s="95" t="n"/>
      <c r="D427" s="86">
        <f>IF(C427="","",IFERROR(INDEX(Eng_Item,MATCH(C427,Eng_Label,0)),"not in list"))</f>
        <v/>
      </c>
      <c r="E427" s="85">
        <f>IF(C427="","",IFERROR(INDEX(Eng_Supplier,MATCH(C427,Eng_Label,0)),""))</f>
        <v/>
      </c>
      <c r="F427" s="96" t="n"/>
      <c r="G427" s="99" t="n"/>
      <c r="H427" s="91">
        <f>IF(F427="","",F427*IF(G427&lt;&gt;"",G427,N(IFERROR(INDEX(Eng_Cost,MATCH(C427,Eng_Label,0)),0))))</f>
        <v/>
      </c>
      <c r="I427" s="95" t="n"/>
      <c r="J427" s="95" t="n"/>
      <c r="K427" s="98">
        <f>IF(B427="","",DATE(YEAR(B427),MONTH(B427),1))</f>
        <v/>
      </c>
      <c r="L427" s="86">
        <f>IF(OR(B427="",C427=""),"","RCV-"&amp;TEXT(ROW()-5,"00000"))</f>
        <v/>
      </c>
    </row>
    <row r="428" ht="20" customHeight="1">
      <c r="B428" s="93" t="n"/>
      <c r="C428" s="95" t="n"/>
      <c r="D428" s="86">
        <f>IF(C428="","",IFERROR(INDEX(Eng_Item,MATCH(C428,Eng_Label,0)),"not in list"))</f>
        <v/>
      </c>
      <c r="E428" s="85">
        <f>IF(C428="","",IFERROR(INDEX(Eng_Supplier,MATCH(C428,Eng_Label,0)),""))</f>
        <v/>
      </c>
      <c r="F428" s="96" t="n"/>
      <c r="G428" s="99" t="n"/>
      <c r="H428" s="91">
        <f>IF(F428="","",F428*IF(G428&lt;&gt;"",G428,N(IFERROR(INDEX(Eng_Cost,MATCH(C428,Eng_Label,0)),0))))</f>
        <v/>
      </c>
      <c r="I428" s="95" t="n"/>
      <c r="J428" s="95" t="n"/>
      <c r="K428" s="98">
        <f>IF(B428="","",DATE(YEAR(B428),MONTH(B428),1))</f>
        <v/>
      </c>
      <c r="L428" s="86">
        <f>IF(OR(B428="",C428=""),"","RCV-"&amp;TEXT(ROW()-5,"00000"))</f>
        <v/>
      </c>
    </row>
    <row r="429" ht="20" customHeight="1">
      <c r="B429" s="93" t="n"/>
      <c r="C429" s="95" t="n"/>
      <c r="D429" s="86">
        <f>IF(C429="","",IFERROR(INDEX(Eng_Item,MATCH(C429,Eng_Label,0)),"not in list"))</f>
        <v/>
      </c>
      <c r="E429" s="85">
        <f>IF(C429="","",IFERROR(INDEX(Eng_Supplier,MATCH(C429,Eng_Label,0)),""))</f>
        <v/>
      </c>
      <c r="F429" s="96" t="n"/>
      <c r="G429" s="99" t="n"/>
      <c r="H429" s="91">
        <f>IF(F429="","",F429*IF(G429&lt;&gt;"",G429,N(IFERROR(INDEX(Eng_Cost,MATCH(C429,Eng_Label,0)),0))))</f>
        <v/>
      </c>
      <c r="I429" s="95" t="n"/>
      <c r="J429" s="95" t="n"/>
      <c r="K429" s="98">
        <f>IF(B429="","",DATE(YEAR(B429),MONTH(B429),1))</f>
        <v/>
      </c>
      <c r="L429" s="86">
        <f>IF(OR(B429="",C429=""),"","RCV-"&amp;TEXT(ROW()-5,"00000"))</f>
        <v/>
      </c>
    </row>
    <row r="430" ht="20" customHeight="1">
      <c r="B430" s="93" t="n"/>
      <c r="C430" s="95" t="n"/>
      <c r="D430" s="86">
        <f>IF(C430="","",IFERROR(INDEX(Eng_Item,MATCH(C430,Eng_Label,0)),"not in list"))</f>
        <v/>
      </c>
      <c r="E430" s="85">
        <f>IF(C430="","",IFERROR(INDEX(Eng_Supplier,MATCH(C430,Eng_Label,0)),""))</f>
        <v/>
      </c>
      <c r="F430" s="96" t="n"/>
      <c r="G430" s="99" t="n"/>
      <c r="H430" s="91">
        <f>IF(F430="","",F430*IF(G430&lt;&gt;"",G430,N(IFERROR(INDEX(Eng_Cost,MATCH(C430,Eng_Label,0)),0))))</f>
        <v/>
      </c>
      <c r="I430" s="95" t="n"/>
      <c r="J430" s="95" t="n"/>
      <c r="K430" s="98">
        <f>IF(B430="","",DATE(YEAR(B430),MONTH(B430),1))</f>
        <v/>
      </c>
      <c r="L430" s="86">
        <f>IF(OR(B430="",C430=""),"","RCV-"&amp;TEXT(ROW()-5,"00000"))</f>
        <v/>
      </c>
    </row>
    <row r="431" ht="20" customHeight="1">
      <c r="B431" s="93" t="n"/>
      <c r="C431" s="95" t="n"/>
      <c r="D431" s="86">
        <f>IF(C431="","",IFERROR(INDEX(Eng_Item,MATCH(C431,Eng_Label,0)),"not in list"))</f>
        <v/>
      </c>
      <c r="E431" s="85">
        <f>IF(C431="","",IFERROR(INDEX(Eng_Supplier,MATCH(C431,Eng_Label,0)),""))</f>
        <v/>
      </c>
      <c r="F431" s="96" t="n"/>
      <c r="G431" s="99" t="n"/>
      <c r="H431" s="91">
        <f>IF(F431="","",F431*IF(G431&lt;&gt;"",G431,N(IFERROR(INDEX(Eng_Cost,MATCH(C431,Eng_Label,0)),0))))</f>
        <v/>
      </c>
      <c r="I431" s="95" t="n"/>
      <c r="J431" s="95" t="n"/>
      <c r="K431" s="98">
        <f>IF(B431="","",DATE(YEAR(B431),MONTH(B431),1))</f>
        <v/>
      </c>
      <c r="L431" s="86">
        <f>IF(OR(B431="",C431=""),"","RCV-"&amp;TEXT(ROW()-5,"00000"))</f>
        <v/>
      </c>
    </row>
    <row r="432" ht="20" customHeight="1">
      <c r="B432" s="93" t="n"/>
      <c r="C432" s="95" t="n"/>
      <c r="D432" s="86">
        <f>IF(C432="","",IFERROR(INDEX(Eng_Item,MATCH(C432,Eng_Label,0)),"not in list"))</f>
        <v/>
      </c>
      <c r="E432" s="85">
        <f>IF(C432="","",IFERROR(INDEX(Eng_Supplier,MATCH(C432,Eng_Label,0)),""))</f>
        <v/>
      </c>
      <c r="F432" s="96" t="n"/>
      <c r="G432" s="99" t="n"/>
      <c r="H432" s="91">
        <f>IF(F432="","",F432*IF(G432&lt;&gt;"",G432,N(IFERROR(INDEX(Eng_Cost,MATCH(C432,Eng_Label,0)),0))))</f>
        <v/>
      </c>
      <c r="I432" s="95" t="n"/>
      <c r="J432" s="95" t="n"/>
      <c r="K432" s="98">
        <f>IF(B432="","",DATE(YEAR(B432),MONTH(B432),1))</f>
        <v/>
      </c>
      <c r="L432" s="86">
        <f>IF(OR(B432="",C432=""),"","RCV-"&amp;TEXT(ROW()-5,"00000"))</f>
        <v/>
      </c>
    </row>
    <row r="433" ht="20" customHeight="1">
      <c r="B433" s="93" t="n"/>
      <c r="C433" s="95" t="n"/>
      <c r="D433" s="86">
        <f>IF(C433="","",IFERROR(INDEX(Eng_Item,MATCH(C433,Eng_Label,0)),"not in list"))</f>
        <v/>
      </c>
      <c r="E433" s="85">
        <f>IF(C433="","",IFERROR(INDEX(Eng_Supplier,MATCH(C433,Eng_Label,0)),""))</f>
        <v/>
      </c>
      <c r="F433" s="96" t="n"/>
      <c r="G433" s="99" t="n"/>
      <c r="H433" s="91">
        <f>IF(F433="","",F433*IF(G433&lt;&gt;"",G433,N(IFERROR(INDEX(Eng_Cost,MATCH(C433,Eng_Label,0)),0))))</f>
        <v/>
      </c>
      <c r="I433" s="95" t="n"/>
      <c r="J433" s="95" t="n"/>
      <c r="K433" s="98">
        <f>IF(B433="","",DATE(YEAR(B433),MONTH(B433),1))</f>
        <v/>
      </c>
      <c r="L433" s="86">
        <f>IF(OR(B433="",C433=""),"","RCV-"&amp;TEXT(ROW()-5,"00000"))</f>
        <v/>
      </c>
    </row>
    <row r="434" ht="20" customHeight="1">
      <c r="B434" s="93" t="n"/>
      <c r="C434" s="95" t="n"/>
      <c r="D434" s="86">
        <f>IF(C434="","",IFERROR(INDEX(Eng_Item,MATCH(C434,Eng_Label,0)),"not in list"))</f>
        <v/>
      </c>
      <c r="E434" s="85">
        <f>IF(C434="","",IFERROR(INDEX(Eng_Supplier,MATCH(C434,Eng_Label,0)),""))</f>
        <v/>
      </c>
      <c r="F434" s="96" t="n"/>
      <c r="G434" s="99" t="n"/>
      <c r="H434" s="91">
        <f>IF(F434="","",F434*IF(G434&lt;&gt;"",G434,N(IFERROR(INDEX(Eng_Cost,MATCH(C434,Eng_Label,0)),0))))</f>
        <v/>
      </c>
      <c r="I434" s="95" t="n"/>
      <c r="J434" s="95" t="n"/>
      <c r="K434" s="98">
        <f>IF(B434="","",DATE(YEAR(B434),MONTH(B434),1))</f>
        <v/>
      </c>
      <c r="L434" s="86">
        <f>IF(OR(B434="",C434=""),"","RCV-"&amp;TEXT(ROW()-5,"00000"))</f>
        <v/>
      </c>
    </row>
    <row r="435" ht="20" customHeight="1">
      <c r="B435" s="93" t="n"/>
      <c r="C435" s="95" t="n"/>
      <c r="D435" s="86">
        <f>IF(C435="","",IFERROR(INDEX(Eng_Item,MATCH(C435,Eng_Label,0)),"not in list"))</f>
        <v/>
      </c>
      <c r="E435" s="85">
        <f>IF(C435="","",IFERROR(INDEX(Eng_Supplier,MATCH(C435,Eng_Label,0)),""))</f>
        <v/>
      </c>
      <c r="F435" s="96" t="n"/>
      <c r="G435" s="99" t="n"/>
      <c r="H435" s="91">
        <f>IF(F435="","",F435*IF(G435&lt;&gt;"",G435,N(IFERROR(INDEX(Eng_Cost,MATCH(C435,Eng_Label,0)),0))))</f>
        <v/>
      </c>
      <c r="I435" s="95" t="n"/>
      <c r="J435" s="95" t="n"/>
      <c r="K435" s="98">
        <f>IF(B435="","",DATE(YEAR(B435),MONTH(B435),1))</f>
        <v/>
      </c>
      <c r="L435" s="86">
        <f>IF(OR(B435="",C435=""),"","RCV-"&amp;TEXT(ROW()-5,"00000"))</f>
        <v/>
      </c>
    </row>
    <row r="436" ht="20" customHeight="1">
      <c r="B436" s="93" t="n"/>
      <c r="C436" s="95" t="n"/>
      <c r="D436" s="86">
        <f>IF(C436="","",IFERROR(INDEX(Eng_Item,MATCH(C436,Eng_Label,0)),"not in list"))</f>
        <v/>
      </c>
      <c r="E436" s="85">
        <f>IF(C436="","",IFERROR(INDEX(Eng_Supplier,MATCH(C436,Eng_Label,0)),""))</f>
        <v/>
      </c>
      <c r="F436" s="96" t="n"/>
      <c r="G436" s="99" t="n"/>
      <c r="H436" s="91">
        <f>IF(F436="","",F436*IF(G436&lt;&gt;"",G436,N(IFERROR(INDEX(Eng_Cost,MATCH(C436,Eng_Label,0)),0))))</f>
        <v/>
      </c>
      <c r="I436" s="95" t="n"/>
      <c r="J436" s="95" t="n"/>
      <c r="K436" s="98">
        <f>IF(B436="","",DATE(YEAR(B436),MONTH(B436),1))</f>
        <v/>
      </c>
      <c r="L436" s="86">
        <f>IF(OR(B436="",C436=""),"","RCV-"&amp;TEXT(ROW()-5,"00000"))</f>
        <v/>
      </c>
    </row>
    <row r="437" ht="20" customHeight="1">
      <c r="B437" s="93" t="n"/>
      <c r="C437" s="95" t="n"/>
      <c r="D437" s="86">
        <f>IF(C437="","",IFERROR(INDEX(Eng_Item,MATCH(C437,Eng_Label,0)),"not in list"))</f>
        <v/>
      </c>
      <c r="E437" s="85">
        <f>IF(C437="","",IFERROR(INDEX(Eng_Supplier,MATCH(C437,Eng_Label,0)),""))</f>
        <v/>
      </c>
      <c r="F437" s="96" t="n"/>
      <c r="G437" s="99" t="n"/>
      <c r="H437" s="91">
        <f>IF(F437="","",F437*IF(G437&lt;&gt;"",G437,N(IFERROR(INDEX(Eng_Cost,MATCH(C437,Eng_Label,0)),0))))</f>
        <v/>
      </c>
      <c r="I437" s="95" t="n"/>
      <c r="J437" s="95" t="n"/>
      <c r="K437" s="98">
        <f>IF(B437="","",DATE(YEAR(B437),MONTH(B437),1))</f>
        <v/>
      </c>
      <c r="L437" s="86">
        <f>IF(OR(B437="",C437=""),"","RCV-"&amp;TEXT(ROW()-5,"00000"))</f>
        <v/>
      </c>
    </row>
    <row r="438" ht="20" customHeight="1">
      <c r="B438" s="93" t="n"/>
      <c r="C438" s="95" t="n"/>
      <c r="D438" s="86">
        <f>IF(C438="","",IFERROR(INDEX(Eng_Item,MATCH(C438,Eng_Label,0)),"not in list"))</f>
        <v/>
      </c>
      <c r="E438" s="85">
        <f>IF(C438="","",IFERROR(INDEX(Eng_Supplier,MATCH(C438,Eng_Label,0)),""))</f>
        <v/>
      </c>
      <c r="F438" s="96" t="n"/>
      <c r="G438" s="99" t="n"/>
      <c r="H438" s="91">
        <f>IF(F438="","",F438*IF(G438&lt;&gt;"",G438,N(IFERROR(INDEX(Eng_Cost,MATCH(C438,Eng_Label,0)),0))))</f>
        <v/>
      </c>
      <c r="I438" s="95" t="n"/>
      <c r="J438" s="95" t="n"/>
      <c r="K438" s="98">
        <f>IF(B438="","",DATE(YEAR(B438),MONTH(B438),1))</f>
        <v/>
      </c>
      <c r="L438" s="86">
        <f>IF(OR(B438="",C438=""),"","RCV-"&amp;TEXT(ROW()-5,"00000"))</f>
        <v/>
      </c>
    </row>
    <row r="439" ht="20" customHeight="1">
      <c r="B439" s="93" t="n"/>
      <c r="C439" s="95" t="n"/>
      <c r="D439" s="86">
        <f>IF(C439="","",IFERROR(INDEX(Eng_Item,MATCH(C439,Eng_Label,0)),"not in list"))</f>
        <v/>
      </c>
      <c r="E439" s="85">
        <f>IF(C439="","",IFERROR(INDEX(Eng_Supplier,MATCH(C439,Eng_Label,0)),""))</f>
        <v/>
      </c>
      <c r="F439" s="96" t="n"/>
      <c r="G439" s="99" t="n"/>
      <c r="H439" s="91">
        <f>IF(F439="","",F439*IF(G439&lt;&gt;"",G439,N(IFERROR(INDEX(Eng_Cost,MATCH(C439,Eng_Label,0)),0))))</f>
        <v/>
      </c>
      <c r="I439" s="95" t="n"/>
      <c r="J439" s="95" t="n"/>
      <c r="K439" s="98">
        <f>IF(B439="","",DATE(YEAR(B439),MONTH(B439),1))</f>
        <v/>
      </c>
      <c r="L439" s="86">
        <f>IF(OR(B439="",C439=""),"","RCV-"&amp;TEXT(ROW()-5,"00000"))</f>
        <v/>
      </c>
    </row>
    <row r="440" ht="20" customHeight="1">
      <c r="B440" s="93" t="n"/>
      <c r="C440" s="95" t="n"/>
      <c r="D440" s="86">
        <f>IF(C440="","",IFERROR(INDEX(Eng_Item,MATCH(C440,Eng_Label,0)),"not in list"))</f>
        <v/>
      </c>
      <c r="E440" s="85">
        <f>IF(C440="","",IFERROR(INDEX(Eng_Supplier,MATCH(C440,Eng_Label,0)),""))</f>
        <v/>
      </c>
      <c r="F440" s="96" t="n"/>
      <c r="G440" s="99" t="n"/>
      <c r="H440" s="91">
        <f>IF(F440="","",F440*IF(G440&lt;&gt;"",G440,N(IFERROR(INDEX(Eng_Cost,MATCH(C440,Eng_Label,0)),0))))</f>
        <v/>
      </c>
      <c r="I440" s="95" t="n"/>
      <c r="J440" s="95" t="n"/>
      <c r="K440" s="98">
        <f>IF(B440="","",DATE(YEAR(B440),MONTH(B440),1))</f>
        <v/>
      </c>
      <c r="L440" s="86">
        <f>IF(OR(B440="",C440=""),"","RCV-"&amp;TEXT(ROW()-5,"00000"))</f>
        <v/>
      </c>
    </row>
    <row r="441" ht="20" customHeight="1">
      <c r="B441" s="93" t="n"/>
      <c r="C441" s="95" t="n"/>
      <c r="D441" s="86">
        <f>IF(C441="","",IFERROR(INDEX(Eng_Item,MATCH(C441,Eng_Label,0)),"not in list"))</f>
        <v/>
      </c>
      <c r="E441" s="85">
        <f>IF(C441="","",IFERROR(INDEX(Eng_Supplier,MATCH(C441,Eng_Label,0)),""))</f>
        <v/>
      </c>
      <c r="F441" s="96" t="n"/>
      <c r="G441" s="99" t="n"/>
      <c r="H441" s="91">
        <f>IF(F441="","",F441*IF(G441&lt;&gt;"",G441,N(IFERROR(INDEX(Eng_Cost,MATCH(C441,Eng_Label,0)),0))))</f>
        <v/>
      </c>
      <c r="I441" s="95" t="n"/>
      <c r="J441" s="95" t="n"/>
      <c r="K441" s="98">
        <f>IF(B441="","",DATE(YEAR(B441),MONTH(B441),1))</f>
        <v/>
      </c>
      <c r="L441" s="86">
        <f>IF(OR(B441="",C441=""),"","RCV-"&amp;TEXT(ROW()-5,"00000"))</f>
        <v/>
      </c>
    </row>
    <row r="442" ht="20" customHeight="1">
      <c r="B442" s="93" t="n"/>
      <c r="C442" s="95" t="n"/>
      <c r="D442" s="86">
        <f>IF(C442="","",IFERROR(INDEX(Eng_Item,MATCH(C442,Eng_Label,0)),"not in list"))</f>
        <v/>
      </c>
      <c r="E442" s="85">
        <f>IF(C442="","",IFERROR(INDEX(Eng_Supplier,MATCH(C442,Eng_Label,0)),""))</f>
        <v/>
      </c>
      <c r="F442" s="96" t="n"/>
      <c r="G442" s="99" t="n"/>
      <c r="H442" s="91">
        <f>IF(F442="","",F442*IF(G442&lt;&gt;"",G442,N(IFERROR(INDEX(Eng_Cost,MATCH(C442,Eng_Label,0)),0))))</f>
        <v/>
      </c>
      <c r="I442" s="95" t="n"/>
      <c r="J442" s="95" t="n"/>
      <c r="K442" s="98">
        <f>IF(B442="","",DATE(YEAR(B442),MONTH(B442),1))</f>
        <v/>
      </c>
      <c r="L442" s="86">
        <f>IF(OR(B442="",C442=""),"","RCV-"&amp;TEXT(ROW()-5,"00000"))</f>
        <v/>
      </c>
    </row>
    <row r="443" ht="20" customHeight="1">
      <c r="B443" s="93" t="n"/>
      <c r="C443" s="95" t="n"/>
      <c r="D443" s="86">
        <f>IF(C443="","",IFERROR(INDEX(Eng_Item,MATCH(C443,Eng_Label,0)),"not in list"))</f>
        <v/>
      </c>
      <c r="E443" s="85">
        <f>IF(C443="","",IFERROR(INDEX(Eng_Supplier,MATCH(C443,Eng_Label,0)),""))</f>
        <v/>
      </c>
      <c r="F443" s="96" t="n"/>
      <c r="G443" s="99" t="n"/>
      <c r="H443" s="91">
        <f>IF(F443="","",F443*IF(G443&lt;&gt;"",G443,N(IFERROR(INDEX(Eng_Cost,MATCH(C443,Eng_Label,0)),0))))</f>
        <v/>
      </c>
      <c r="I443" s="95" t="n"/>
      <c r="J443" s="95" t="n"/>
      <c r="K443" s="98">
        <f>IF(B443="","",DATE(YEAR(B443),MONTH(B443),1))</f>
        <v/>
      </c>
      <c r="L443" s="86">
        <f>IF(OR(B443="",C443=""),"","RCV-"&amp;TEXT(ROW()-5,"00000"))</f>
        <v/>
      </c>
    </row>
    <row r="444" ht="20" customHeight="1">
      <c r="B444" s="93" t="n"/>
      <c r="C444" s="95" t="n"/>
      <c r="D444" s="86">
        <f>IF(C444="","",IFERROR(INDEX(Eng_Item,MATCH(C444,Eng_Label,0)),"not in list"))</f>
        <v/>
      </c>
      <c r="E444" s="85">
        <f>IF(C444="","",IFERROR(INDEX(Eng_Supplier,MATCH(C444,Eng_Label,0)),""))</f>
        <v/>
      </c>
      <c r="F444" s="96" t="n"/>
      <c r="G444" s="99" t="n"/>
      <c r="H444" s="91">
        <f>IF(F444="","",F444*IF(G444&lt;&gt;"",G444,N(IFERROR(INDEX(Eng_Cost,MATCH(C444,Eng_Label,0)),0))))</f>
        <v/>
      </c>
      <c r="I444" s="95" t="n"/>
      <c r="J444" s="95" t="n"/>
      <c r="K444" s="98">
        <f>IF(B444="","",DATE(YEAR(B444),MONTH(B444),1))</f>
        <v/>
      </c>
      <c r="L444" s="86">
        <f>IF(OR(B444="",C444=""),"","RCV-"&amp;TEXT(ROW()-5,"00000"))</f>
        <v/>
      </c>
    </row>
    <row r="445" ht="20" customHeight="1">
      <c r="B445" s="93" t="n"/>
      <c r="C445" s="95" t="n"/>
      <c r="D445" s="86">
        <f>IF(C445="","",IFERROR(INDEX(Eng_Item,MATCH(C445,Eng_Label,0)),"not in list"))</f>
        <v/>
      </c>
      <c r="E445" s="85">
        <f>IF(C445="","",IFERROR(INDEX(Eng_Supplier,MATCH(C445,Eng_Label,0)),""))</f>
        <v/>
      </c>
      <c r="F445" s="96" t="n"/>
      <c r="G445" s="99" t="n"/>
      <c r="H445" s="91">
        <f>IF(F445="","",F445*IF(G445&lt;&gt;"",G445,N(IFERROR(INDEX(Eng_Cost,MATCH(C445,Eng_Label,0)),0))))</f>
        <v/>
      </c>
      <c r="I445" s="95" t="n"/>
      <c r="J445" s="95" t="n"/>
      <c r="K445" s="98">
        <f>IF(B445="","",DATE(YEAR(B445),MONTH(B445),1))</f>
        <v/>
      </c>
      <c r="L445" s="86">
        <f>IF(OR(B445="",C445=""),"","RCV-"&amp;TEXT(ROW()-5,"00000"))</f>
        <v/>
      </c>
    </row>
    <row r="446" ht="20" customHeight="1">
      <c r="B446" s="93" t="n"/>
      <c r="C446" s="95" t="n"/>
      <c r="D446" s="86">
        <f>IF(C446="","",IFERROR(INDEX(Eng_Item,MATCH(C446,Eng_Label,0)),"not in list"))</f>
        <v/>
      </c>
      <c r="E446" s="85">
        <f>IF(C446="","",IFERROR(INDEX(Eng_Supplier,MATCH(C446,Eng_Label,0)),""))</f>
        <v/>
      </c>
      <c r="F446" s="96" t="n"/>
      <c r="G446" s="99" t="n"/>
      <c r="H446" s="91">
        <f>IF(F446="","",F446*IF(G446&lt;&gt;"",G446,N(IFERROR(INDEX(Eng_Cost,MATCH(C446,Eng_Label,0)),0))))</f>
        <v/>
      </c>
      <c r="I446" s="95" t="n"/>
      <c r="J446" s="95" t="n"/>
      <c r="K446" s="98">
        <f>IF(B446="","",DATE(YEAR(B446),MONTH(B446),1))</f>
        <v/>
      </c>
      <c r="L446" s="86">
        <f>IF(OR(B446="",C446=""),"","RCV-"&amp;TEXT(ROW()-5,"00000"))</f>
        <v/>
      </c>
    </row>
    <row r="447" ht="20" customHeight="1">
      <c r="B447" s="93" t="n"/>
      <c r="C447" s="95" t="n"/>
      <c r="D447" s="86">
        <f>IF(C447="","",IFERROR(INDEX(Eng_Item,MATCH(C447,Eng_Label,0)),"not in list"))</f>
        <v/>
      </c>
      <c r="E447" s="85">
        <f>IF(C447="","",IFERROR(INDEX(Eng_Supplier,MATCH(C447,Eng_Label,0)),""))</f>
        <v/>
      </c>
      <c r="F447" s="96" t="n"/>
      <c r="G447" s="99" t="n"/>
      <c r="H447" s="91">
        <f>IF(F447="","",F447*IF(G447&lt;&gt;"",G447,N(IFERROR(INDEX(Eng_Cost,MATCH(C447,Eng_Label,0)),0))))</f>
        <v/>
      </c>
      <c r="I447" s="95" t="n"/>
      <c r="J447" s="95" t="n"/>
      <c r="K447" s="98">
        <f>IF(B447="","",DATE(YEAR(B447),MONTH(B447),1))</f>
        <v/>
      </c>
      <c r="L447" s="86">
        <f>IF(OR(B447="",C447=""),"","RCV-"&amp;TEXT(ROW()-5,"00000"))</f>
        <v/>
      </c>
    </row>
    <row r="448" ht="20" customHeight="1">
      <c r="B448" s="93" t="n"/>
      <c r="C448" s="95" t="n"/>
      <c r="D448" s="86">
        <f>IF(C448="","",IFERROR(INDEX(Eng_Item,MATCH(C448,Eng_Label,0)),"not in list"))</f>
        <v/>
      </c>
      <c r="E448" s="85">
        <f>IF(C448="","",IFERROR(INDEX(Eng_Supplier,MATCH(C448,Eng_Label,0)),""))</f>
        <v/>
      </c>
      <c r="F448" s="96" t="n"/>
      <c r="G448" s="99" t="n"/>
      <c r="H448" s="91">
        <f>IF(F448="","",F448*IF(G448&lt;&gt;"",G448,N(IFERROR(INDEX(Eng_Cost,MATCH(C448,Eng_Label,0)),0))))</f>
        <v/>
      </c>
      <c r="I448" s="95" t="n"/>
      <c r="J448" s="95" t="n"/>
      <c r="K448" s="98">
        <f>IF(B448="","",DATE(YEAR(B448),MONTH(B448),1))</f>
        <v/>
      </c>
      <c r="L448" s="86">
        <f>IF(OR(B448="",C448=""),"","RCV-"&amp;TEXT(ROW()-5,"00000"))</f>
        <v/>
      </c>
    </row>
    <row r="449" ht="20" customHeight="1">
      <c r="B449" s="93" t="n"/>
      <c r="C449" s="95" t="n"/>
      <c r="D449" s="86">
        <f>IF(C449="","",IFERROR(INDEX(Eng_Item,MATCH(C449,Eng_Label,0)),"not in list"))</f>
        <v/>
      </c>
      <c r="E449" s="85">
        <f>IF(C449="","",IFERROR(INDEX(Eng_Supplier,MATCH(C449,Eng_Label,0)),""))</f>
        <v/>
      </c>
      <c r="F449" s="96" t="n"/>
      <c r="G449" s="99" t="n"/>
      <c r="H449" s="91">
        <f>IF(F449="","",F449*IF(G449&lt;&gt;"",G449,N(IFERROR(INDEX(Eng_Cost,MATCH(C449,Eng_Label,0)),0))))</f>
        <v/>
      </c>
      <c r="I449" s="95" t="n"/>
      <c r="J449" s="95" t="n"/>
      <c r="K449" s="98">
        <f>IF(B449="","",DATE(YEAR(B449),MONTH(B449),1))</f>
        <v/>
      </c>
      <c r="L449" s="86">
        <f>IF(OR(B449="",C449=""),"","RCV-"&amp;TEXT(ROW()-5,"00000"))</f>
        <v/>
      </c>
    </row>
    <row r="450" ht="20" customHeight="1">
      <c r="B450" s="93" t="n"/>
      <c r="C450" s="95" t="n"/>
      <c r="D450" s="86">
        <f>IF(C450="","",IFERROR(INDEX(Eng_Item,MATCH(C450,Eng_Label,0)),"not in list"))</f>
        <v/>
      </c>
      <c r="E450" s="85">
        <f>IF(C450="","",IFERROR(INDEX(Eng_Supplier,MATCH(C450,Eng_Label,0)),""))</f>
        <v/>
      </c>
      <c r="F450" s="96" t="n"/>
      <c r="G450" s="99" t="n"/>
      <c r="H450" s="91">
        <f>IF(F450="","",F450*IF(G450&lt;&gt;"",G450,N(IFERROR(INDEX(Eng_Cost,MATCH(C450,Eng_Label,0)),0))))</f>
        <v/>
      </c>
      <c r="I450" s="95" t="n"/>
      <c r="J450" s="95" t="n"/>
      <c r="K450" s="98">
        <f>IF(B450="","",DATE(YEAR(B450),MONTH(B450),1))</f>
        <v/>
      </c>
      <c r="L450" s="86">
        <f>IF(OR(B450="",C450=""),"","RCV-"&amp;TEXT(ROW()-5,"00000"))</f>
        <v/>
      </c>
    </row>
    <row r="451" ht="20" customHeight="1">
      <c r="B451" s="93" t="n"/>
      <c r="C451" s="95" t="n"/>
      <c r="D451" s="86">
        <f>IF(C451="","",IFERROR(INDEX(Eng_Item,MATCH(C451,Eng_Label,0)),"not in list"))</f>
        <v/>
      </c>
      <c r="E451" s="85">
        <f>IF(C451="","",IFERROR(INDEX(Eng_Supplier,MATCH(C451,Eng_Label,0)),""))</f>
        <v/>
      </c>
      <c r="F451" s="96" t="n"/>
      <c r="G451" s="99" t="n"/>
      <c r="H451" s="91">
        <f>IF(F451="","",F451*IF(G451&lt;&gt;"",G451,N(IFERROR(INDEX(Eng_Cost,MATCH(C451,Eng_Label,0)),0))))</f>
        <v/>
      </c>
      <c r="I451" s="95" t="n"/>
      <c r="J451" s="95" t="n"/>
      <c r="K451" s="98">
        <f>IF(B451="","",DATE(YEAR(B451),MONTH(B451),1))</f>
        <v/>
      </c>
      <c r="L451" s="86">
        <f>IF(OR(B451="",C451=""),"","RCV-"&amp;TEXT(ROW()-5,"00000"))</f>
        <v/>
      </c>
    </row>
    <row r="452" ht="20" customHeight="1">
      <c r="B452" s="93" t="n"/>
      <c r="C452" s="95" t="n"/>
      <c r="D452" s="86">
        <f>IF(C452="","",IFERROR(INDEX(Eng_Item,MATCH(C452,Eng_Label,0)),"not in list"))</f>
        <v/>
      </c>
      <c r="E452" s="85">
        <f>IF(C452="","",IFERROR(INDEX(Eng_Supplier,MATCH(C452,Eng_Label,0)),""))</f>
        <v/>
      </c>
      <c r="F452" s="96" t="n"/>
      <c r="G452" s="99" t="n"/>
      <c r="H452" s="91">
        <f>IF(F452="","",F452*IF(G452&lt;&gt;"",G452,N(IFERROR(INDEX(Eng_Cost,MATCH(C452,Eng_Label,0)),0))))</f>
        <v/>
      </c>
      <c r="I452" s="95" t="n"/>
      <c r="J452" s="95" t="n"/>
      <c r="K452" s="98">
        <f>IF(B452="","",DATE(YEAR(B452),MONTH(B452),1))</f>
        <v/>
      </c>
      <c r="L452" s="86">
        <f>IF(OR(B452="",C452=""),"","RCV-"&amp;TEXT(ROW()-5,"00000"))</f>
        <v/>
      </c>
    </row>
    <row r="453" ht="20" customHeight="1">
      <c r="B453" s="93" t="n"/>
      <c r="C453" s="95" t="n"/>
      <c r="D453" s="86">
        <f>IF(C453="","",IFERROR(INDEX(Eng_Item,MATCH(C453,Eng_Label,0)),"not in list"))</f>
        <v/>
      </c>
      <c r="E453" s="85">
        <f>IF(C453="","",IFERROR(INDEX(Eng_Supplier,MATCH(C453,Eng_Label,0)),""))</f>
        <v/>
      </c>
      <c r="F453" s="96" t="n"/>
      <c r="G453" s="99" t="n"/>
      <c r="H453" s="91">
        <f>IF(F453="","",F453*IF(G453&lt;&gt;"",G453,N(IFERROR(INDEX(Eng_Cost,MATCH(C453,Eng_Label,0)),0))))</f>
        <v/>
      </c>
      <c r="I453" s="95" t="n"/>
      <c r="J453" s="95" t="n"/>
      <c r="K453" s="98">
        <f>IF(B453="","",DATE(YEAR(B453),MONTH(B453),1))</f>
        <v/>
      </c>
      <c r="L453" s="86">
        <f>IF(OR(B453="",C453=""),"","RCV-"&amp;TEXT(ROW()-5,"00000"))</f>
        <v/>
      </c>
    </row>
    <row r="454" ht="20" customHeight="1">
      <c r="B454" s="93" t="n"/>
      <c r="C454" s="95" t="n"/>
      <c r="D454" s="86">
        <f>IF(C454="","",IFERROR(INDEX(Eng_Item,MATCH(C454,Eng_Label,0)),"not in list"))</f>
        <v/>
      </c>
      <c r="E454" s="85">
        <f>IF(C454="","",IFERROR(INDEX(Eng_Supplier,MATCH(C454,Eng_Label,0)),""))</f>
        <v/>
      </c>
      <c r="F454" s="96" t="n"/>
      <c r="G454" s="99" t="n"/>
      <c r="H454" s="91">
        <f>IF(F454="","",F454*IF(G454&lt;&gt;"",G454,N(IFERROR(INDEX(Eng_Cost,MATCH(C454,Eng_Label,0)),0))))</f>
        <v/>
      </c>
      <c r="I454" s="95" t="n"/>
      <c r="J454" s="95" t="n"/>
      <c r="K454" s="98">
        <f>IF(B454="","",DATE(YEAR(B454),MONTH(B454),1))</f>
        <v/>
      </c>
      <c r="L454" s="86">
        <f>IF(OR(B454="",C454=""),"","RCV-"&amp;TEXT(ROW()-5,"00000"))</f>
        <v/>
      </c>
    </row>
    <row r="455" ht="20" customHeight="1">
      <c r="B455" s="93" t="n"/>
      <c r="C455" s="95" t="n"/>
      <c r="D455" s="86">
        <f>IF(C455="","",IFERROR(INDEX(Eng_Item,MATCH(C455,Eng_Label,0)),"not in list"))</f>
        <v/>
      </c>
      <c r="E455" s="85">
        <f>IF(C455="","",IFERROR(INDEX(Eng_Supplier,MATCH(C455,Eng_Label,0)),""))</f>
        <v/>
      </c>
      <c r="F455" s="96" t="n"/>
      <c r="G455" s="99" t="n"/>
      <c r="H455" s="91">
        <f>IF(F455="","",F455*IF(G455&lt;&gt;"",G455,N(IFERROR(INDEX(Eng_Cost,MATCH(C455,Eng_Label,0)),0))))</f>
        <v/>
      </c>
      <c r="I455" s="95" t="n"/>
      <c r="J455" s="95" t="n"/>
      <c r="K455" s="98">
        <f>IF(B455="","",DATE(YEAR(B455),MONTH(B455),1))</f>
        <v/>
      </c>
      <c r="L455" s="86">
        <f>IF(OR(B455="",C455=""),"","RCV-"&amp;TEXT(ROW()-5,"00000"))</f>
        <v/>
      </c>
    </row>
    <row r="456" ht="20" customHeight="1">
      <c r="B456" s="93" t="n"/>
      <c r="C456" s="95" t="n"/>
      <c r="D456" s="86">
        <f>IF(C456="","",IFERROR(INDEX(Eng_Item,MATCH(C456,Eng_Label,0)),"not in list"))</f>
        <v/>
      </c>
      <c r="E456" s="85">
        <f>IF(C456="","",IFERROR(INDEX(Eng_Supplier,MATCH(C456,Eng_Label,0)),""))</f>
        <v/>
      </c>
      <c r="F456" s="96" t="n"/>
      <c r="G456" s="99" t="n"/>
      <c r="H456" s="91">
        <f>IF(F456="","",F456*IF(G456&lt;&gt;"",G456,N(IFERROR(INDEX(Eng_Cost,MATCH(C456,Eng_Label,0)),0))))</f>
        <v/>
      </c>
      <c r="I456" s="95" t="n"/>
      <c r="J456" s="95" t="n"/>
      <c r="K456" s="98">
        <f>IF(B456="","",DATE(YEAR(B456),MONTH(B456),1))</f>
        <v/>
      </c>
      <c r="L456" s="86">
        <f>IF(OR(B456="",C456=""),"","RCV-"&amp;TEXT(ROW()-5,"00000"))</f>
        <v/>
      </c>
    </row>
    <row r="457" ht="20" customHeight="1">
      <c r="B457" s="93" t="n"/>
      <c r="C457" s="95" t="n"/>
      <c r="D457" s="86">
        <f>IF(C457="","",IFERROR(INDEX(Eng_Item,MATCH(C457,Eng_Label,0)),"not in list"))</f>
        <v/>
      </c>
      <c r="E457" s="85">
        <f>IF(C457="","",IFERROR(INDEX(Eng_Supplier,MATCH(C457,Eng_Label,0)),""))</f>
        <v/>
      </c>
      <c r="F457" s="96" t="n"/>
      <c r="G457" s="99" t="n"/>
      <c r="H457" s="91">
        <f>IF(F457="","",F457*IF(G457&lt;&gt;"",G457,N(IFERROR(INDEX(Eng_Cost,MATCH(C457,Eng_Label,0)),0))))</f>
        <v/>
      </c>
      <c r="I457" s="95" t="n"/>
      <c r="J457" s="95" t="n"/>
      <c r="K457" s="98">
        <f>IF(B457="","",DATE(YEAR(B457),MONTH(B457),1))</f>
        <v/>
      </c>
      <c r="L457" s="86">
        <f>IF(OR(B457="",C457=""),"","RCV-"&amp;TEXT(ROW()-5,"00000"))</f>
        <v/>
      </c>
    </row>
    <row r="458" ht="20" customHeight="1">
      <c r="B458" s="93" t="n"/>
      <c r="C458" s="95" t="n"/>
      <c r="D458" s="86">
        <f>IF(C458="","",IFERROR(INDEX(Eng_Item,MATCH(C458,Eng_Label,0)),"not in list"))</f>
        <v/>
      </c>
      <c r="E458" s="85">
        <f>IF(C458="","",IFERROR(INDEX(Eng_Supplier,MATCH(C458,Eng_Label,0)),""))</f>
        <v/>
      </c>
      <c r="F458" s="96" t="n"/>
      <c r="G458" s="99" t="n"/>
      <c r="H458" s="91">
        <f>IF(F458="","",F458*IF(G458&lt;&gt;"",G458,N(IFERROR(INDEX(Eng_Cost,MATCH(C458,Eng_Label,0)),0))))</f>
        <v/>
      </c>
      <c r="I458" s="95" t="n"/>
      <c r="J458" s="95" t="n"/>
      <c r="K458" s="98">
        <f>IF(B458="","",DATE(YEAR(B458),MONTH(B458),1))</f>
        <v/>
      </c>
      <c r="L458" s="86">
        <f>IF(OR(B458="",C458=""),"","RCV-"&amp;TEXT(ROW()-5,"00000"))</f>
        <v/>
      </c>
    </row>
    <row r="459" ht="20" customHeight="1">
      <c r="B459" s="93" t="n"/>
      <c r="C459" s="95" t="n"/>
      <c r="D459" s="86">
        <f>IF(C459="","",IFERROR(INDEX(Eng_Item,MATCH(C459,Eng_Label,0)),"not in list"))</f>
        <v/>
      </c>
      <c r="E459" s="85">
        <f>IF(C459="","",IFERROR(INDEX(Eng_Supplier,MATCH(C459,Eng_Label,0)),""))</f>
        <v/>
      </c>
      <c r="F459" s="96" t="n"/>
      <c r="G459" s="99" t="n"/>
      <c r="H459" s="91">
        <f>IF(F459="","",F459*IF(G459&lt;&gt;"",G459,N(IFERROR(INDEX(Eng_Cost,MATCH(C459,Eng_Label,0)),0))))</f>
        <v/>
      </c>
      <c r="I459" s="95" t="n"/>
      <c r="J459" s="95" t="n"/>
      <c r="K459" s="98">
        <f>IF(B459="","",DATE(YEAR(B459),MONTH(B459),1))</f>
        <v/>
      </c>
      <c r="L459" s="86">
        <f>IF(OR(B459="",C459=""),"","RCV-"&amp;TEXT(ROW()-5,"00000"))</f>
        <v/>
      </c>
    </row>
    <row r="460" ht="20" customHeight="1">
      <c r="B460" s="93" t="n"/>
      <c r="C460" s="95" t="n"/>
      <c r="D460" s="86">
        <f>IF(C460="","",IFERROR(INDEX(Eng_Item,MATCH(C460,Eng_Label,0)),"not in list"))</f>
        <v/>
      </c>
      <c r="E460" s="85">
        <f>IF(C460="","",IFERROR(INDEX(Eng_Supplier,MATCH(C460,Eng_Label,0)),""))</f>
        <v/>
      </c>
      <c r="F460" s="96" t="n"/>
      <c r="G460" s="99" t="n"/>
      <c r="H460" s="91">
        <f>IF(F460="","",F460*IF(G460&lt;&gt;"",G460,N(IFERROR(INDEX(Eng_Cost,MATCH(C460,Eng_Label,0)),0))))</f>
        <v/>
      </c>
      <c r="I460" s="95" t="n"/>
      <c r="J460" s="95" t="n"/>
      <c r="K460" s="98">
        <f>IF(B460="","",DATE(YEAR(B460),MONTH(B460),1))</f>
        <v/>
      </c>
      <c r="L460" s="86">
        <f>IF(OR(B460="",C460=""),"","RCV-"&amp;TEXT(ROW()-5,"00000"))</f>
        <v/>
      </c>
    </row>
    <row r="461" ht="20" customHeight="1">
      <c r="B461" s="93" t="n"/>
      <c r="C461" s="95" t="n"/>
      <c r="D461" s="86">
        <f>IF(C461="","",IFERROR(INDEX(Eng_Item,MATCH(C461,Eng_Label,0)),"not in list"))</f>
        <v/>
      </c>
      <c r="E461" s="85">
        <f>IF(C461="","",IFERROR(INDEX(Eng_Supplier,MATCH(C461,Eng_Label,0)),""))</f>
        <v/>
      </c>
      <c r="F461" s="96" t="n"/>
      <c r="G461" s="99" t="n"/>
      <c r="H461" s="91">
        <f>IF(F461="","",F461*IF(G461&lt;&gt;"",G461,N(IFERROR(INDEX(Eng_Cost,MATCH(C461,Eng_Label,0)),0))))</f>
        <v/>
      </c>
      <c r="I461" s="95" t="n"/>
      <c r="J461" s="95" t="n"/>
      <c r="K461" s="98">
        <f>IF(B461="","",DATE(YEAR(B461),MONTH(B461),1))</f>
        <v/>
      </c>
      <c r="L461" s="86">
        <f>IF(OR(B461="",C461=""),"","RCV-"&amp;TEXT(ROW()-5,"00000"))</f>
        <v/>
      </c>
    </row>
    <row r="462" ht="20" customHeight="1">
      <c r="B462" s="93" t="n"/>
      <c r="C462" s="95" t="n"/>
      <c r="D462" s="86">
        <f>IF(C462="","",IFERROR(INDEX(Eng_Item,MATCH(C462,Eng_Label,0)),"not in list"))</f>
        <v/>
      </c>
      <c r="E462" s="85">
        <f>IF(C462="","",IFERROR(INDEX(Eng_Supplier,MATCH(C462,Eng_Label,0)),""))</f>
        <v/>
      </c>
      <c r="F462" s="96" t="n"/>
      <c r="G462" s="99" t="n"/>
      <c r="H462" s="91">
        <f>IF(F462="","",F462*IF(G462&lt;&gt;"",G462,N(IFERROR(INDEX(Eng_Cost,MATCH(C462,Eng_Label,0)),0))))</f>
        <v/>
      </c>
      <c r="I462" s="95" t="n"/>
      <c r="J462" s="95" t="n"/>
      <c r="K462" s="98">
        <f>IF(B462="","",DATE(YEAR(B462),MONTH(B462),1))</f>
        <v/>
      </c>
      <c r="L462" s="86">
        <f>IF(OR(B462="",C462=""),"","RCV-"&amp;TEXT(ROW()-5,"00000"))</f>
        <v/>
      </c>
    </row>
    <row r="463" ht="20" customHeight="1">
      <c r="B463" s="93" t="n"/>
      <c r="C463" s="95" t="n"/>
      <c r="D463" s="86">
        <f>IF(C463="","",IFERROR(INDEX(Eng_Item,MATCH(C463,Eng_Label,0)),"not in list"))</f>
        <v/>
      </c>
      <c r="E463" s="85">
        <f>IF(C463="","",IFERROR(INDEX(Eng_Supplier,MATCH(C463,Eng_Label,0)),""))</f>
        <v/>
      </c>
      <c r="F463" s="96" t="n"/>
      <c r="G463" s="99" t="n"/>
      <c r="H463" s="91">
        <f>IF(F463="","",F463*IF(G463&lt;&gt;"",G463,N(IFERROR(INDEX(Eng_Cost,MATCH(C463,Eng_Label,0)),0))))</f>
        <v/>
      </c>
      <c r="I463" s="95" t="n"/>
      <c r="J463" s="95" t="n"/>
      <c r="K463" s="98">
        <f>IF(B463="","",DATE(YEAR(B463),MONTH(B463),1))</f>
        <v/>
      </c>
      <c r="L463" s="86">
        <f>IF(OR(B463="",C463=""),"","RCV-"&amp;TEXT(ROW()-5,"00000"))</f>
        <v/>
      </c>
    </row>
    <row r="464" ht="20" customHeight="1">
      <c r="B464" s="93" t="n"/>
      <c r="C464" s="95" t="n"/>
      <c r="D464" s="86">
        <f>IF(C464="","",IFERROR(INDEX(Eng_Item,MATCH(C464,Eng_Label,0)),"not in list"))</f>
        <v/>
      </c>
      <c r="E464" s="85">
        <f>IF(C464="","",IFERROR(INDEX(Eng_Supplier,MATCH(C464,Eng_Label,0)),""))</f>
        <v/>
      </c>
      <c r="F464" s="96" t="n"/>
      <c r="G464" s="99" t="n"/>
      <c r="H464" s="91">
        <f>IF(F464="","",F464*IF(G464&lt;&gt;"",G464,N(IFERROR(INDEX(Eng_Cost,MATCH(C464,Eng_Label,0)),0))))</f>
        <v/>
      </c>
      <c r="I464" s="95" t="n"/>
      <c r="J464" s="95" t="n"/>
      <c r="K464" s="98">
        <f>IF(B464="","",DATE(YEAR(B464),MONTH(B464),1))</f>
        <v/>
      </c>
      <c r="L464" s="86">
        <f>IF(OR(B464="",C464=""),"","RCV-"&amp;TEXT(ROW()-5,"00000"))</f>
        <v/>
      </c>
    </row>
    <row r="465" ht="20" customHeight="1">
      <c r="B465" s="93" t="n"/>
      <c r="C465" s="95" t="n"/>
      <c r="D465" s="86">
        <f>IF(C465="","",IFERROR(INDEX(Eng_Item,MATCH(C465,Eng_Label,0)),"not in list"))</f>
        <v/>
      </c>
      <c r="E465" s="85">
        <f>IF(C465="","",IFERROR(INDEX(Eng_Supplier,MATCH(C465,Eng_Label,0)),""))</f>
        <v/>
      </c>
      <c r="F465" s="96" t="n"/>
      <c r="G465" s="99" t="n"/>
      <c r="H465" s="91">
        <f>IF(F465="","",F465*IF(G465&lt;&gt;"",G465,N(IFERROR(INDEX(Eng_Cost,MATCH(C465,Eng_Label,0)),0))))</f>
        <v/>
      </c>
      <c r="I465" s="95" t="n"/>
      <c r="J465" s="95" t="n"/>
      <c r="K465" s="98">
        <f>IF(B465="","",DATE(YEAR(B465),MONTH(B465),1))</f>
        <v/>
      </c>
      <c r="L465" s="86">
        <f>IF(OR(B465="",C465=""),"","RCV-"&amp;TEXT(ROW()-5,"00000"))</f>
        <v/>
      </c>
    </row>
    <row r="466" ht="20" customHeight="1">
      <c r="B466" s="93" t="n"/>
      <c r="C466" s="95" t="n"/>
      <c r="D466" s="86">
        <f>IF(C466="","",IFERROR(INDEX(Eng_Item,MATCH(C466,Eng_Label,0)),"not in list"))</f>
        <v/>
      </c>
      <c r="E466" s="85">
        <f>IF(C466="","",IFERROR(INDEX(Eng_Supplier,MATCH(C466,Eng_Label,0)),""))</f>
        <v/>
      </c>
      <c r="F466" s="96" t="n"/>
      <c r="G466" s="99" t="n"/>
      <c r="H466" s="91">
        <f>IF(F466="","",F466*IF(G466&lt;&gt;"",G466,N(IFERROR(INDEX(Eng_Cost,MATCH(C466,Eng_Label,0)),0))))</f>
        <v/>
      </c>
      <c r="I466" s="95" t="n"/>
      <c r="J466" s="95" t="n"/>
      <c r="K466" s="98">
        <f>IF(B466="","",DATE(YEAR(B466),MONTH(B466),1))</f>
        <v/>
      </c>
      <c r="L466" s="86">
        <f>IF(OR(B466="",C466=""),"","RCV-"&amp;TEXT(ROW()-5,"00000"))</f>
        <v/>
      </c>
    </row>
    <row r="467" ht="20" customHeight="1">
      <c r="B467" s="93" t="n"/>
      <c r="C467" s="95" t="n"/>
      <c r="D467" s="86">
        <f>IF(C467="","",IFERROR(INDEX(Eng_Item,MATCH(C467,Eng_Label,0)),"not in list"))</f>
        <v/>
      </c>
      <c r="E467" s="85">
        <f>IF(C467="","",IFERROR(INDEX(Eng_Supplier,MATCH(C467,Eng_Label,0)),""))</f>
        <v/>
      </c>
      <c r="F467" s="96" t="n"/>
      <c r="G467" s="99" t="n"/>
      <c r="H467" s="91">
        <f>IF(F467="","",F467*IF(G467&lt;&gt;"",G467,N(IFERROR(INDEX(Eng_Cost,MATCH(C467,Eng_Label,0)),0))))</f>
        <v/>
      </c>
      <c r="I467" s="95" t="n"/>
      <c r="J467" s="95" t="n"/>
      <c r="K467" s="98">
        <f>IF(B467="","",DATE(YEAR(B467),MONTH(B467),1))</f>
        <v/>
      </c>
      <c r="L467" s="86">
        <f>IF(OR(B467="",C467=""),"","RCV-"&amp;TEXT(ROW()-5,"00000"))</f>
        <v/>
      </c>
    </row>
    <row r="468" ht="20" customHeight="1">
      <c r="B468" s="93" t="n"/>
      <c r="C468" s="95" t="n"/>
      <c r="D468" s="86">
        <f>IF(C468="","",IFERROR(INDEX(Eng_Item,MATCH(C468,Eng_Label,0)),"not in list"))</f>
        <v/>
      </c>
      <c r="E468" s="85">
        <f>IF(C468="","",IFERROR(INDEX(Eng_Supplier,MATCH(C468,Eng_Label,0)),""))</f>
        <v/>
      </c>
      <c r="F468" s="96" t="n"/>
      <c r="G468" s="99" t="n"/>
      <c r="H468" s="91">
        <f>IF(F468="","",F468*IF(G468&lt;&gt;"",G468,N(IFERROR(INDEX(Eng_Cost,MATCH(C468,Eng_Label,0)),0))))</f>
        <v/>
      </c>
      <c r="I468" s="95" t="n"/>
      <c r="J468" s="95" t="n"/>
      <c r="K468" s="98">
        <f>IF(B468="","",DATE(YEAR(B468),MONTH(B468),1))</f>
        <v/>
      </c>
      <c r="L468" s="86">
        <f>IF(OR(B468="",C468=""),"","RCV-"&amp;TEXT(ROW()-5,"00000"))</f>
        <v/>
      </c>
    </row>
    <row r="469" ht="20" customHeight="1">
      <c r="B469" s="93" t="n"/>
      <c r="C469" s="95" t="n"/>
      <c r="D469" s="86">
        <f>IF(C469="","",IFERROR(INDEX(Eng_Item,MATCH(C469,Eng_Label,0)),"not in list"))</f>
        <v/>
      </c>
      <c r="E469" s="85">
        <f>IF(C469="","",IFERROR(INDEX(Eng_Supplier,MATCH(C469,Eng_Label,0)),""))</f>
        <v/>
      </c>
      <c r="F469" s="96" t="n"/>
      <c r="G469" s="99" t="n"/>
      <c r="H469" s="91">
        <f>IF(F469="","",F469*IF(G469&lt;&gt;"",G469,N(IFERROR(INDEX(Eng_Cost,MATCH(C469,Eng_Label,0)),0))))</f>
        <v/>
      </c>
      <c r="I469" s="95" t="n"/>
      <c r="J469" s="95" t="n"/>
      <c r="K469" s="98">
        <f>IF(B469="","",DATE(YEAR(B469),MONTH(B469),1))</f>
        <v/>
      </c>
      <c r="L469" s="86">
        <f>IF(OR(B469="",C469=""),"","RCV-"&amp;TEXT(ROW()-5,"00000"))</f>
        <v/>
      </c>
    </row>
    <row r="470" ht="20" customHeight="1">
      <c r="B470" s="93" t="n"/>
      <c r="C470" s="95" t="n"/>
      <c r="D470" s="86">
        <f>IF(C470="","",IFERROR(INDEX(Eng_Item,MATCH(C470,Eng_Label,0)),"not in list"))</f>
        <v/>
      </c>
      <c r="E470" s="85">
        <f>IF(C470="","",IFERROR(INDEX(Eng_Supplier,MATCH(C470,Eng_Label,0)),""))</f>
        <v/>
      </c>
      <c r="F470" s="96" t="n"/>
      <c r="G470" s="99" t="n"/>
      <c r="H470" s="91">
        <f>IF(F470="","",F470*IF(G470&lt;&gt;"",G470,N(IFERROR(INDEX(Eng_Cost,MATCH(C470,Eng_Label,0)),0))))</f>
        <v/>
      </c>
      <c r="I470" s="95" t="n"/>
      <c r="J470" s="95" t="n"/>
      <c r="K470" s="98">
        <f>IF(B470="","",DATE(YEAR(B470),MONTH(B470),1))</f>
        <v/>
      </c>
      <c r="L470" s="86">
        <f>IF(OR(B470="",C470=""),"","RCV-"&amp;TEXT(ROW()-5,"00000"))</f>
        <v/>
      </c>
    </row>
    <row r="471" ht="20" customHeight="1">
      <c r="B471" s="93" t="n"/>
      <c r="C471" s="95" t="n"/>
      <c r="D471" s="86">
        <f>IF(C471="","",IFERROR(INDEX(Eng_Item,MATCH(C471,Eng_Label,0)),"not in list"))</f>
        <v/>
      </c>
      <c r="E471" s="85">
        <f>IF(C471="","",IFERROR(INDEX(Eng_Supplier,MATCH(C471,Eng_Label,0)),""))</f>
        <v/>
      </c>
      <c r="F471" s="96" t="n"/>
      <c r="G471" s="99" t="n"/>
      <c r="H471" s="91">
        <f>IF(F471="","",F471*IF(G471&lt;&gt;"",G471,N(IFERROR(INDEX(Eng_Cost,MATCH(C471,Eng_Label,0)),0))))</f>
        <v/>
      </c>
      <c r="I471" s="95" t="n"/>
      <c r="J471" s="95" t="n"/>
      <c r="K471" s="98">
        <f>IF(B471="","",DATE(YEAR(B471),MONTH(B471),1))</f>
        <v/>
      </c>
      <c r="L471" s="86">
        <f>IF(OR(B471="",C471=""),"","RCV-"&amp;TEXT(ROW()-5,"00000"))</f>
        <v/>
      </c>
    </row>
    <row r="472" ht="20" customHeight="1">
      <c r="B472" s="93" t="n"/>
      <c r="C472" s="95" t="n"/>
      <c r="D472" s="86">
        <f>IF(C472="","",IFERROR(INDEX(Eng_Item,MATCH(C472,Eng_Label,0)),"not in list"))</f>
        <v/>
      </c>
      <c r="E472" s="85">
        <f>IF(C472="","",IFERROR(INDEX(Eng_Supplier,MATCH(C472,Eng_Label,0)),""))</f>
        <v/>
      </c>
      <c r="F472" s="96" t="n"/>
      <c r="G472" s="99" t="n"/>
      <c r="H472" s="91">
        <f>IF(F472="","",F472*IF(G472&lt;&gt;"",G472,N(IFERROR(INDEX(Eng_Cost,MATCH(C472,Eng_Label,0)),0))))</f>
        <v/>
      </c>
      <c r="I472" s="95" t="n"/>
      <c r="J472" s="95" t="n"/>
      <c r="K472" s="98">
        <f>IF(B472="","",DATE(YEAR(B472),MONTH(B472),1))</f>
        <v/>
      </c>
      <c r="L472" s="86">
        <f>IF(OR(B472="",C472=""),"","RCV-"&amp;TEXT(ROW()-5,"00000"))</f>
        <v/>
      </c>
    </row>
    <row r="473" ht="20" customHeight="1">
      <c r="B473" s="93" t="n"/>
      <c r="C473" s="95" t="n"/>
      <c r="D473" s="86">
        <f>IF(C473="","",IFERROR(INDEX(Eng_Item,MATCH(C473,Eng_Label,0)),"not in list"))</f>
        <v/>
      </c>
      <c r="E473" s="85">
        <f>IF(C473="","",IFERROR(INDEX(Eng_Supplier,MATCH(C473,Eng_Label,0)),""))</f>
        <v/>
      </c>
      <c r="F473" s="96" t="n"/>
      <c r="G473" s="99" t="n"/>
      <c r="H473" s="91">
        <f>IF(F473="","",F473*IF(G473&lt;&gt;"",G473,N(IFERROR(INDEX(Eng_Cost,MATCH(C473,Eng_Label,0)),0))))</f>
        <v/>
      </c>
      <c r="I473" s="95" t="n"/>
      <c r="J473" s="95" t="n"/>
      <c r="K473" s="98">
        <f>IF(B473="","",DATE(YEAR(B473),MONTH(B473),1))</f>
        <v/>
      </c>
      <c r="L473" s="86">
        <f>IF(OR(B473="",C473=""),"","RCV-"&amp;TEXT(ROW()-5,"00000"))</f>
        <v/>
      </c>
    </row>
    <row r="474" ht="20" customHeight="1">
      <c r="B474" s="93" t="n"/>
      <c r="C474" s="95" t="n"/>
      <c r="D474" s="86">
        <f>IF(C474="","",IFERROR(INDEX(Eng_Item,MATCH(C474,Eng_Label,0)),"not in list"))</f>
        <v/>
      </c>
      <c r="E474" s="85">
        <f>IF(C474="","",IFERROR(INDEX(Eng_Supplier,MATCH(C474,Eng_Label,0)),""))</f>
        <v/>
      </c>
      <c r="F474" s="96" t="n"/>
      <c r="G474" s="99" t="n"/>
      <c r="H474" s="91">
        <f>IF(F474="","",F474*IF(G474&lt;&gt;"",G474,N(IFERROR(INDEX(Eng_Cost,MATCH(C474,Eng_Label,0)),0))))</f>
        <v/>
      </c>
      <c r="I474" s="95" t="n"/>
      <c r="J474" s="95" t="n"/>
      <c r="K474" s="98">
        <f>IF(B474="","",DATE(YEAR(B474),MONTH(B474),1))</f>
        <v/>
      </c>
      <c r="L474" s="86">
        <f>IF(OR(B474="",C474=""),"","RCV-"&amp;TEXT(ROW()-5,"00000"))</f>
        <v/>
      </c>
    </row>
    <row r="475" ht="20" customHeight="1">
      <c r="B475" s="93" t="n"/>
      <c r="C475" s="95" t="n"/>
      <c r="D475" s="86">
        <f>IF(C475="","",IFERROR(INDEX(Eng_Item,MATCH(C475,Eng_Label,0)),"not in list"))</f>
        <v/>
      </c>
      <c r="E475" s="85">
        <f>IF(C475="","",IFERROR(INDEX(Eng_Supplier,MATCH(C475,Eng_Label,0)),""))</f>
        <v/>
      </c>
      <c r="F475" s="96" t="n"/>
      <c r="G475" s="99" t="n"/>
      <c r="H475" s="91">
        <f>IF(F475="","",F475*IF(G475&lt;&gt;"",G475,N(IFERROR(INDEX(Eng_Cost,MATCH(C475,Eng_Label,0)),0))))</f>
        <v/>
      </c>
      <c r="I475" s="95" t="n"/>
      <c r="J475" s="95" t="n"/>
      <c r="K475" s="98">
        <f>IF(B475="","",DATE(YEAR(B475),MONTH(B475),1))</f>
        <v/>
      </c>
      <c r="L475" s="86">
        <f>IF(OR(B475="",C475=""),"","RCV-"&amp;TEXT(ROW()-5,"00000"))</f>
        <v/>
      </c>
    </row>
    <row r="476" ht="20" customHeight="1">
      <c r="B476" s="93" t="n"/>
      <c r="C476" s="95" t="n"/>
      <c r="D476" s="86">
        <f>IF(C476="","",IFERROR(INDEX(Eng_Item,MATCH(C476,Eng_Label,0)),"not in list"))</f>
        <v/>
      </c>
      <c r="E476" s="85">
        <f>IF(C476="","",IFERROR(INDEX(Eng_Supplier,MATCH(C476,Eng_Label,0)),""))</f>
        <v/>
      </c>
      <c r="F476" s="96" t="n"/>
      <c r="G476" s="99" t="n"/>
      <c r="H476" s="91">
        <f>IF(F476="","",F476*IF(G476&lt;&gt;"",G476,N(IFERROR(INDEX(Eng_Cost,MATCH(C476,Eng_Label,0)),0))))</f>
        <v/>
      </c>
      <c r="I476" s="95" t="n"/>
      <c r="J476" s="95" t="n"/>
      <c r="K476" s="98">
        <f>IF(B476="","",DATE(YEAR(B476),MONTH(B476),1))</f>
        <v/>
      </c>
      <c r="L476" s="86">
        <f>IF(OR(B476="",C476=""),"","RCV-"&amp;TEXT(ROW()-5,"00000"))</f>
        <v/>
      </c>
    </row>
    <row r="477" ht="20" customHeight="1">
      <c r="B477" s="93" t="n"/>
      <c r="C477" s="95" t="n"/>
      <c r="D477" s="86">
        <f>IF(C477="","",IFERROR(INDEX(Eng_Item,MATCH(C477,Eng_Label,0)),"not in list"))</f>
        <v/>
      </c>
      <c r="E477" s="85">
        <f>IF(C477="","",IFERROR(INDEX(Eng_Supplier,MATCH(C477,Eng_Label,0)),""))</f>
        <v/>
      </c>
      <c r="F477" s="96" t="n"/>
      <c r="G477" s="99" t="n"/>
      <c r="H477" s="91">
        <f>IF(F477="","",F477*IF(G477&lt;&gt;"",G477,N(IFERROR(INDEX(Eng_Cost,MATCH(C477,Eng_Label,0)),0))))</f>
        <v/>
      </c>
      <c r="I477" s="95" t="n"/>
      <c r="J477" s="95" t="n"/>
      <c r="K477" s="98">
        <f>IF(B477="","",DATE(YEAR(B477),MONTH(B477),1))</f>
        <v/>
      </c>
      <c r="L477" s="86">
        <f>IF(OR(B477="",C477=""),"","RCV-"&amp;TEXT(ROW()-5,"00000"))</f>
        <v/>
      </c>
    </row>
    <row r="478" ht="20" customHeight="1">
      <c r="B478" s="93" t="n"/>
      <c r="C478" s="95" t="n"/>
      <c r="D478" s="86">
        <f>IF(C478="","",IFERROR(INDEX(Eng_Item,MATCH(C478,Eng_Label,0)),"not in list"))</f>
        <v/>
      </c>
      <c r="E478" s="85">
        <f>IF(C478="","",IFERROR(INDEX(Eng_Supplier,MATCH(C478,Eng_Label,0)),""))</f>
        <v/>
      </c>
      <c r="F478" s="96" t="n"/>
      <c r="G478" s="99" t="n"/>
      <c r="H478" s="91">
        <f>IF(F478="","",F478*IF(G478&lt;&gt;"",G478,N(IFERROR(INDEX(Eng_Cost,MATCH(C478,Eng_Label,0)),0))))</f>
        <v/>
      </c>
      <c r="I478" s="95" t="n"/>
      <c r="J478" s="95" t="n"/>
      <c r="K478" s="98">
        <f>IF(B478="","",DATE(YEAR(B478),MONTH(B478),1))</f>
        <v/>
      </c>
      <c r="L478" s="86">
        <f>IF(OR(B478="",C478=""),"","RCV-"&amp;TEXT(ROW()-5,"00000"))</f>
        <v/>
      </c>
    </row>
    <row r="479" ht="20" customHeight="1">
      <c r="B479" s="93" t="n"/>
      <c r="C479" s="95" t="n"/>
      <c r="D479" s="86">
        <f>IF(C479="","",IFERROR(INDEX(Eng_Item,MATCH(C479,Eng_Label,0)),"not in list"))</f>
        <v/>
      </c>
      <c r="E479" s="85">
        <f>IF(C479="","",IFERROR(INDEX(Eng_Supplier,MATCH(C479,Eng_Label,0)),""))</f>
        <v/>
      </c>
      <c r="F479" s="96" t="n"/>
      <c r="G479" s="99" t="n"/>
      <c r="H479" s="91">
        <f>IF(F479="","",F479*IF(G479&lt;&gt;"",G479,N(IFERROR(INDEX(Eng_Cost,MATCH(C479,Eng_Label,0)),0))))</f>
        <v/>
      </c>
      <c r="I479" s="95" t="n"/>
      <c r="J479" s="95" t="n"/>
      <c r="K479" s="98">
        <f>IF(B479="","",DATE(YEAR(B479),MONTH(B479),1))</f>
        <v/>
      </c>
      <c r="L479" s="86">
        <f>IF(OR(B479="",C479=""),"","RCV-"&amp;TEXT(ROW()-5,"00000"))</f>
        <v/>
      </c>
    </row>
    <row r="480" ht="20" customHeight="1">
      <c r="B480" s="93" t="n"/>
      <c r="C480" s="95" t="n"/>
      <c r="D480" s="86">
        <f>IF(C480="","",IFERROR(INDEX(Eng_Item,MATCH(C480,Eng_Label,0)),"not in list"))</f>
        <v/>
      </c>
      <c r="E480" s="85">
        <f>IF(C480="","",IFERROR(INDEX(Eng_Supplier,MATCH(C480,Eng_Label,0)),""))</f>
        <v/>
      </c>
      <c r="F480" s="96" t="n"/>
      <c r="G480" s="99" t="n"/>
      <c r="H480" s="91">
        <f>IF(F480="","",F480*IF(G480&lt;&gt;"",G480,N(IFERROR(INDEX(Eng_Cost,MATCH(C480,Eng_Label,0)),0))))</f>
        <v/>
      </c>
      <c r="I480" s="95" t="n"/>
      <c r="J480" s="95" t="n"/>
      <c r="K480" s="98">
        <f>IF(B480="","",DATE(YEAR(B480),MONTH(B480),1))</f>
        <v/>
      </c>
      <c r="L480" s="86">
        <f>IF(OR(B480="",C480=""),"","RCV-"&amp;TEXT(ROW()-5,"00000"))</f>
        <v/>
      </c>
    </row>
    <row r="481" ht="20" customHeight="1">
      <c r="B481" s="93" t="n"/>
      <c r="C481" s="95" t="n"/>
      <c r="D481" s="86">
        <f>IF(C481="","",IFERROR(INDEX(Eng_Item,MATCH(C481,Eng_Label,0)),"not in list"))</f>
        <v/>
      </c>
      <c r="E481" s="85">
        <f>IF(C481="","",IFERROR(INDEX(Eng_Supplier,MATCH(C481,Eng_Label,0)),""))</f>
        <v/>
      </c>
      <c r="F481" s="96" t="n"/>
      <c r="G481" s="99" t="n"/>
      <c r="H481" s="91">
        <f>IF(F481="","",F481*IF(G481&lt;&gt;"",G481,N(IFERROR(INDEX(Eng_Cost,MATCH(C481,Eng_Label,0)),0))))</f>
        <v/>
      </c>
      <c r="I481" s="95" t="n"/>
      <c r="J481" s="95" t="n"/>
      <c r="K481" s="98">
        <f>IF(B481="","",DATE(YEAR(B481),MONTH(B481),1))</f>
        <v/>
      </c>
      <c r="L481" s="86">
        <f>IF(OR(B481="",C481=""),"","RCV-"&amp;TEXT(ROW()-5,"00000"))</f>
        <v/>
      </c>
    </row>
    <row r="482" ht="20" customHeight="1">
      <c r="B482" s="93" t="n"/>
      <c r="C482" s="95" t="n"/>
      <c r="D482" s="86">
        <f>IF(C482="","",IFERROR(INDEX(Eng_Item,MATCH(C482,Eng_Label,0)),"not in list"))</f>
        <v/>
      </c>
      <c r="E482" s="85">
        <f>IF(C482="","",IFERROR(INDEX(Eng_Supplier,MATCH(C482,Eng_Label,0)),""))</f>
        <v/>
      </c>
      <c r="F482" s="96" t="n"/>
      <c r="G482" s="99" t="n"/>
      <c r="H482" s="91">
        <f>IF(F482="","",F482*IF(G482&lt;&gt;"",G482,N(IFERROR(INDEX(Eng_Cost,MATCH(C482,Eng_Label,0)),0))))</f>
        <v/>
      </c>
      <c r="I482" s="95" t="n"/>
      <c r="J482" s="95" t="n"/>
      <c r="K482" s="98">
        <f>IF(B482="","",DATE(YEAR(B482),MONTH(B482),1))</f>
        <v/>
      </c>
      <c r="L482" s="86">
        <f>IF(OR(B482="",C482=""),"","RCV-"&amp;TEXT(ROW()-5,"00000"))</f>
        <v/>
      </c>
    </row>
    <row r="483" ht="20" customHeight="1">
      <c r="B483" s="93" t="n"/>
      <c r="C483" s="95" t="n"/>
      <c r="D483" s="86">
        <f>IF(C483="","",IFERROR(INDEX(Eng_Item,MATCH(C483,Eng_Label,0)),"not in list"))</f>
        <v/>
      </c>
      <c r="E483" s="85">
        <f>IF(C483="","",IFERROR(INDEX(Eng_Supplier,MATCH(C483,Eng_Label,0)),""))</f>
        <v/>
      </c>
      <c r="F483" s="96" t="n"/>
      <c r="G483" s="99" t="n"/>
      <c r="H483" s="91">
        <f>IF(F483="","",F483*IF(G483&lt;&gt;"",G483,N(IFERROR(INDEX(Eng_Cost,MATCH(C483,Eng_Label,0)),0))))</f>
        <v/>
      </c>
      <c r="I483" s="95" t="n"/>
      <c r="J483" s="95" t="n"/>
      <c r="K483" s="98">
        <f>IF(B483="","",DATE(YEAR(B483),MONTH(B483),1))</f>
        <v/>
      </c>
      <c r="L483" s="86">
        <f>IF(OR(B483="",C483=""),"","RCV-"&amp;TEXT(ROW()-5,"00000"))</f>
        <v/>
      </c>
    </row>
    <row r="484" ht="20" customHeight="1">
      <c r="B484" s="93" t="n"/>
      <c r="C484" s="95" t="n"/>
      <c r="D484" s="86">
        <f>IF(C484="","",IFERROR(INDEX(Eng_Item,MATCH(C484,Eng_Label,0)),"not in list"))</f>
        <v/>
      </c>
      <c r="E484" s="85">
        <f>IF(C484="","",IFERROR(INDEX(Eng_Supplier,MATCH(C484,Eng_Label,0)),""))</f>
        <v/>
      </c>
      <c r="F484" s="96" t="n"/>
      <c r="G484" s="99" t="n"/>
      <c r="H484" s="91">
        <f>IF(F484="","",F484*IF(G484&lt;&gt;"",G484,N(IFERROR(INDEX(Eng_Cost,MATCH(C484,Eng_Label,0)),0))))</f>
        <v/>
      </c>
      <c r="I484" s="95" t="n"/>
      <c r="J484" s="95" t="n"/>
      <c r="K484" s="98">
        <f>IF(B484="","",DATE(YEAR(B484),MONTH(B484),1))</f>
        <v/>
      </c>
      <c r="L484" s="86">
        <f>IF(OR(B484="",C484=""),"","RCV-"&amp;TEXT(ROW()-5,"00000"))</f>
        <v/>
      </c>
    </row>
    <row r="485" ht="20" customHeight="1">
      <c r="B485" s="93" t="n"/>
      <c r="C485" s="95" t="n"/>
      <c r="D485" s="86">
        <f>IF(C485="","",IFERROR(INDEX(Eng_Item,MATCH(C485,Eng_Label,0)),"not in list"))</f>
        <v/>
      </c>
      <c r="E485" s="85">
        <f>IF(C485="","",IFERROR(INDEX(Eng_Supplier,MATCH(C485,Eng_Label,0)),""))</f>
        <v/>
      </c>
      <c r="F485" s="96" t="n"/>
      <c r="G485" s="99" t="n"/>
      <c r="H485" s="91">
        <f>IF(F485="","",F485*IF(G485&lt;&gt;"",G485,N(IFERROR(INDEX(Eng_Cost,MATCH(C485,Eng_Label,0)),0))))</f>
        <v/>
      </c>
      <c r="I485" s="95" t="n"/>
      <c r="J485" s="95" t="n"/>
      <c r="K485" s="98">
        <f>IF(B485="","",DATE(YEAR(B485),MONTH(B485),1))</f>
        <v/>
      </c>
      <c r="L485" s="86">
        <f>IF(OR(B485="",C485=""),"","RCV-"&amp;TEXT(ROW()-5,"00000"))</f>
        <v/>
      </c>
    </row>
    <row r="486" ht="20" customHeight="1">
      <c r="B486" s="93" t="n"/>
      <c r="C486" s="95" t="n"/>
      <c r="D486" s="86">
        <f>IF(C486="","",IFERROR(INDEX(Eng_Item,MATCH(C486,Eng_Label,0)),"not in list"))</f>
        <v/>
      </c>
      <c r="E486" s="85">
        <f>IF(C486="","",IFERROR(INDEX(Eng_Supplier,MATCH(C486,Eng_Label,0)),""))</f>
        <v/>
      </c>
      <c r="F486" s="96" t="n"/>
      <c r="G486" s="99" t="n"/>
      <c r="H486" s="91">
        <f>IF(F486="","",F486*IF(G486&lt;&gt;"",G486,N(IFERROR(INDEX(Eng_Cost,MATCH(C486,Eng_Label,0)),0))))</f>
        <v/>
      </c>
      <c r="I486" s="95" t="n"/>
      <c r="J486" s="95" t="n"/>
      <c r="K486" s="98">
        <f>IF(B486="","",DATE(YEAR(B486),MONTH(B486),1))</f>
        <v/>
      </c>
      <c r="L486" s="86">
        <f>IF(OR(B486="",C486=""),"","RCV-"&amp;TEXT(ROW()-5,"00000"))</f>
        <v/>
      </c>
    </row>
    <row r="487" ht="20" customHeight="1">
      <c r="B487" s="93" t="n"/>
      <c r="C487" s="95" t="n"/>
      <c r="D487" s="86">
        <f>IF(C487="","",IFERROR(INDEX(Eng_Item,MATCH(C487,Eng_Label,0)),"not in list"))</f>
        <v/>
      </c>
      <c r="E487" s="85">
        <f>IF(C487="","",IFERROR(INDEX(Eng_Supplier,MATCH(C487,Eng_Label,0)),""))</f>
        <v/>
      </c>
      <c r="F487" s="96" t="n"/>
      <c r="G487" s="99" t="n"/>
      <c r="H487" s="91">
        <f>IF(F487="","",F487*IF(G487&lt;&gt;"",G487,N(IFERROR(INDEX(Eng_Cost,MATCH(C487,Eng_Label,0)),0))))</f>
        <v/>
      </c>
      <c r="I487" s="95" t="n"/>
      <c r="J487" s="95" t="n"/>
      <c r="K487" s="98">
        <f>IF(B487="","",DATE(YEAR(B487),MONTH(B487),1))</f>
        <v/>
      </c>
      <c r="L487" s="86">
        <f>IF(OR(B487="",C487=""),"","RCV-"&amp;TEXT(ROW()-5,"00000"))</f>
        <v/>
      </c>
    </row>
    <row r="488" ht="20" customHeight="1">
      <c r="B488" s="93" t="n"/>
      <c r="C488" s="95" t="n"/>
      <c r="D488" s="86">
        <f>IF(C488="","",IFERROR(INDEX(Eng_Item,MATCH(C488,Eng_Label,0)),"not in list"))</f>
        <v/>
      </c>
      <c r="E488" s="85">
        <f>IF(C488="","",IFERROR(INDEX(Eng_Supplier,MATCH(C488,Eng_Label,0)),""))</f>
        <v/>
      </c>
      <c r="F488" s="96" t="n"/>
      <c r="G488" s="99" t="n"/>
      <c r="H488" s="91">
        <f>IF(F488="","",F488*IF(G488&lt;&gt;"",G488,N(IFERROR(INDEX(Eng_Cost,MATCH(C488,Eng_Label,0)),0))))</f>
        <v/>
      </c>
      <c r="I488" s="95" t="n"/>
      <c r="J488" s="95" t="n"/>
      <c r="K488" s="98">
        <f>IF(B488="","",DATE(YEAR(B488),MONTH(B488),1))</f>
        <v/>
      </c>
      <c r="L488" s="86">
        <f>IF(OR(B488="",C488=""),"","RCV-"&amp;TEXT(ROW()-5,"00000"))</f>
        <v/>
      </c>
    </row>
    <row r="489" ht="20" customHeight="1">
      <c r="B489" s="93" t="n"/>
      <c r="C489" s="95" t="n"/>
      <c r="D489" s="86">
        <f>IF(C489="","",IFERROR(INDEX(Eng_Item,MATCH(C489,Eng_Label,0)),"not in list"))</f>
        <v/>
      </c>
      <c r="E489" s="85">
        <f>IF(C489="","",IFERROR(INDEX(Eng_Supplier,MATCH(C489,Eng_Label,0)),""))</f>
        <v/>
      </c>
      <c r="F489" s="96" t="n"/>
      <c r="G489" s="99" t="n"/>
      <c r="H489" s="91">
        <f>IF(F489="","",F489*IF(G489&lt;&gt;"",G489,N(IFERROR(INDEX(Eng_Cost,MATCH(C489,Eng_Label,0)),0))))</f>
        <v/>
      </c>
      <c r="I489" s="95" t="n"/>
      <c r="J489" s="95" t="n"/>
      <c r="K489" s="98">
        <f>IF(B489="","",DATE(YEAR(B489),MONTH(B489),1))</f>
        <v/>
      </c>
      <c r="L489" s="86">
        <f>IF(OR(B489="",C489=""),"","RCV-"&amp;TEXT(ROW()-5,"00000"))</f>
        <v/>
      </c>
    </row>
    <row r="490" ht="20" customHeight="1">
      <c r="B490" s="93" t="n"/>
      <c r="C490" s="95" t="n"/>
      <c r="D490" s="86">
        <f>IF(C490="","",IFERROR(INDEX(Eng_Item,MATCH(C490,Eng_Label,0)),"not in list"))</f>
        <v/>
      </c>
      <c r="E490" s="85">
        <f>IF(C490="","",IFERROR(INDEX(Eng_Supplier,MATCH(C490,Eng_Label,0)),""))</f>
        <v/>
      </c>
      <c r="F490" s="96" t="n"/>
      <c r="G490" s="99" t="n"/>
      <c r="H490" s="91">
        <f>IF(F490="","",F490*IF(G490&lt;&gt;"",G490,N(IFERROR(INDEX(Eng_Cost,MATCH(C490,Eng_Label,0)),0))))</f>
        <v/>
      </c>
      <c r="I490" s="95" t="n"/>
      <c r="J490" s="95" t="n"/>
      <c r="K490" s="98">
        <f>IF(B490="","",DATE(YEAR(B490),MONTH(B490),1))</f>
        <v/>
      </c>
      <c r="L490" s="86">
        <f>IF(OR(B490="",C490=""),"","RCV-"&amp;TEXT(ROW()-5,"00000"))</f>
        <v/>
      </c>
    </row>
    <row r="491" ht="20" customHeight="1">
      <c r="B491" s="93" t="n"/>
      <c r="C491" s="95" t="n"/>
      <c r="D491" s="86">
        <f>IF(C491="","",IFERROR(INDEX(Eng_Item,MATCH(C491,Eng_Label,0)),"not in list"))</f>
        <v/>
      </c>
      <c r="E491" s="85">
        <f>IF(C491="","",IFERROR(INDEX(Eng_Supplier,MATCH(C491,Eng_Label,0)),""))</f>
        <v/>
      </c>
      <c r="F491" s="96" t="n"/>
      <c r="G491" s="99" t="n"/>
      <c r="H491" s="91">
        <f>IF(F491="","",F491*IF(G491&lt;&gt;"",G491,N(IFERROR(INDEX(Eng_Cost,MATCH(C491,Eng_Label,0)),0))))</f>
        <v/>
      </c>
      <c r="I491" s="95" t="n"/>
      <c r="J491" s="95" t="n"/>
      <c r="K491" s="98">
        <f>IF(B491="","",DATE(YEAR(B491),MONTH(B491),1))</f>
        <v/>
      </c>
      <c r="L491" s="86">
        <f>IF(OR(B491="",C491=""),"","RCV-"&amp;TEXT(ROW()-5,"00000"))</f>
        <v/>
      </c>
    </row>
    <row r="492" ht="20" customHeight="1">
      <c r="B492" s="93" t="n"/>
      <c r="C492" s="95" t="n"/>
      <c r="D492" s="86">
        <f>IF(C492="","",IFERROR(INDEX(Eng_Item,MATCH(C492,Eng_Label,0)),"not in list"))</f>
        <v/>
      </c>
      <c r="E492" s="85">
        <f>IF(C492="","",IFERROR(INDEX(Eng_Supplier,MATCH(C492,Eng_Label,0)),""))</f>
        <v/>
      </c>
      <c r="F492" s="96" t="n"/>
      <c r="G492" s="99" t="n"/>
      <c r="H492" s="91">
        <f>IF(F492="","",F492*IF(G492&lt;&gt;"",G492,N(IFERROR(INDEX(Eng_Cost,MATCH(C492,Eng_Label,0)),0))))</f>
        <v/>
      </c>
      <c r="I492" s="95" t="n"/>
      <c r="J492" s="95" t="n"/>
      <c r="K492" s="98">
        <f>IF(B492="","",DATE(YEAR(B492),MONTH(B492),1))</f>
        <v/>
      </c>
      <c r="L492" s="86">
        <f>IF(OR(B492="",C492=""),"","RCV-"&amp;TEXT(ROW()-5,"00000"))</f>
        <v/>
      </c>
    </row>
    <row r="493" ht="20" customHeight="1">
      <c r="B493" s="93" t="n"/>
      <c r="C493" s="95" t="n"/>
      <c r="D493" s="86">
        <f>IF(C493="","",IFERROR(INDEX(Eng_Item,MATCH(C493,Eng_Label,0)),"not in list"))</f>
        <v/>
      </c>
      <c r="E493" s="85">
        <f>IF(C493="","",IFERROR(INDEX(Eng_Supplier,MATCH(C493,Eng_Label,0)),""))</f>
        <v/>
      </c>
      <c r="F493" s="96" t="n"/>
      <c r="G493" s="99" t="n"/>
      <c r="H493" s="91">
        <f>IF(F493="","",F493*IF(G493&lt;&gt;"",G493,N(IFERROR(INDEX(Eng_Cost,MATCH(C493,Eng_Label,0)),0))))</f>
        <v/>
      </c>
      <c r="I493" s="95" t="n"/>
      <c r="J493" s="95" t="n"/>
      <c r="K493" s="98">
        <f>IF(B493="","",DATE(YEAR(B493),MONTH(B493),1))</f>
        <v/>
      </c>
      <c r="L493" s="86">
        <f>IF(OR(B493="",C493=""),"","RCV-"&amp;TEXT(ROW()-5,"00000"))</f>
        <v/>
      </c>
    </row>
    <row r="494" ht="20" customHeight="1">
      <c r="B494" s="93" t="n"/>
      <c r="C494" s="95" t="n"/>
      <c r="D494" s="86">
        <f>IF(C494="","",IFERROR(INDEX(Eng_Item,MATCH(C494,Eng_Label,0)),"not in list"))</f>
        <v/>
      </c>
      <c r="E494" s="85">
        <f>IF(C494="","",IFERROR(INDEX(Eng_Supplier,MATCH(C494,Eng_Label,0)),""))</f>
        <v/>
      </c>
      <c r="F494" s="96" t="n"/>
      <c r="G494" s="99" t="n"/>
      <c r="H494" s="91">
        <f>IF(F494="","",F494*IF(G494&lt;&gt;"",G494,N(IFERROR(INDEX(Eng_Cost,MATCH(C494,Eng_Label,0)),0))))</f>
        <v/>
      </c>
      <c r="I494" s="95" t="n"/>
      <c r="J494" s="95" t="n"/>
      <c r="K494" s="98">
        <f>IF(B494="","",DATE(YEAR(B494),MONTH(B494),1))</f>
        <v/>
      </c>
      <c r="L494" s="86">
        <f>IF(OR(B494="",C494=""),"","RCV-"&amp;TEXT(ROW()-5,"00000"))</f>
        <v/>
      </c>
    </row>
    <row r="495" ht="20" customHeight="1">
      <c r="B495" s="93" t="n"/>
      <c r="C495" s="95" t="n"/>
      <c r="D495" s="86">
        <f>IF(C495="","",IFERROR(INDEX(Eng_Item,MATCH(C495,Eng_Label,0)),"not in list"))</f>
        <v/>
      </c>
      <c r="E495" s="85">
        <f>IF(C495="","",IFERROR(INDEX(Eng_Supplier,MATCH(C495,Eng_Label,0)),""))</f>
        <v/>
      </c>
      <c r="F495" s="96" t="n"/>
      <c r="G495" s="99" t="n"/>
      <c r="H495" s="91">
        <f>IF(F495="","",F495*IF(G495&lt;&gt;"",G495,N(IFERROR(INDEX(Eng_Cost,MATCH(C495,Eng_Label,0)),0))))</f>
        <v/>
      </c>
      <c r="I495" s="95" t="n"/>
      <c r="J495" s="95" t="n"/>
      <c r="K495" s="98">
        <f>IF(B495="","",DATE(YEAR(B495),MONTH(B495),1))</f>
        <v/>
      </c>
      <c r="L495" s="86">
        <f>IF(OR(B495="",C495=""),"","RCV-"&amp;TEXT(ROW()-5,"00000"))</f>
        <v/>
      </c>
    </row>
    <row r="496" ht="20" customHeight="1">
      <c r="B496" s="93" t="n"/>
      <c r="C496" s="95" t="n"/>
      <c r="D496" s="86">
        <f>IF(C496="","",IFERROR(INDEX(Eng_Item,MATCH(C496,Eng_Label,0)),"not in list"))</f>
        <v/>
      </c>
      <c r="E496" s="85">
        <f>IF(C496="","",IFERROR(INDEX(Eng_Supplier,MATCH(C496,Eng_Label,0)),""))</f>
        <v/>
      </c>
      <c r="F496" s="96" t="n"/>
      <c r="G496" s="99" t="n"/>
      <c r="H496" s="91">
        <f>IF(F496="","",F496*IF(G496&lt;&gt;"",G496,N(IFERROR(INDEX(Eng_Cost,MATCH(C496,Eng_Label,0)),0))))</f>
        <v/>
      </c>
      <c r="I496" s="95" t="n"/>
      <c r="J496" s="95" t="n"/>
      <c r="K496" s="98">
        <f>IF(B496="","",DATE(YEAR(B496),MONTH(B496),1))</f>
        <v/>
      </c>
      <c r="L496" s="86">
        <f>IF(OR(B496="",C496=""),"","RCV-"&amp;TEXT(ROW()-5,"00000"))</f>
        <v/>
      </c>
    </row>
    <row r="497" ht="20" customHeight="1">
      <c r="B497" s="93" t="n"/>
      <c r="C497" s="95" t="n"/>
      <c r="D497" s="86">
        <f>IF(C497="","",IFERROR(INDEX(Eng_Item,MATCH(C497,Eng_Label,0)),"not in list"))</f>
        <v/>
      </c>
      <c r="E497" s="85">
        <f>IF(C497="","",IFERROR(INDEX(Eng_Supplier,MATCH(C497,Eng_Label,0)),""))</f>
        <v/>
      </c>
      <c r="F497" s="96" t="n"/>
      <c r="G497" s="99" t="n"/>
      <c r="H497" s="91">
        <f>IF(F497="","",F497*IF(G497&lt;&gt;"",G497,N(IFERROR(INDEX(Eng_Cost,MATCH(C497,Eng_Label,0)),0))))</f>
        <v/>
      </c>
      <c r="I497" s="95" t="n"/>
      <c r="J497" s="95" t="n"/>
      <c r="K497" s="98">
        <f>IF(B497="","",DATE(YEAR(B497),MONTH(B497),1))</f>
        <v/>
      </c>
      <c r="L497" s="86">
        <f>IF(OR(B497="",C497=""),"","RCV-"&amp;TEXT(ROW()-5,"00000"))</f>
        <v/>
      </c>
    </row>
    <row r="498" ht="20" customHeight="1">
      <c r="B498" s="93" t="n"/>
      <c r="C498" s="95" t="n"/>
      <c r="D498" s="86">
        <f>IF(C498="","",IFERROR(INDEX(Eng_Item,MATCH(C498,Eng_Label,0)),"not in list"))</f>
        <v/>
      </c>
      <c r="E498" s="85">
        <f>IF(C498="","",IFERROR(INDEX(Eng_Supplier,MATCH(C498,Eng_Label,0)),""))</f>
        <v/>
      </c>
      <c r="F498" s="96" t="n"/>
      <c r="G498" s="99" t="n"/>
      <c r="H498" s="91">
        <f>IF(F498="","",F498*IF(G498&lt;&gt;"",G498,N(IFERROR(INDEX(Eng_Cost,MATCH(C498,Eng_Label,0)),0))))</f>
        <v/>
      </c>
      <c r="I498" s="95" t="n"/>
      <c r="J498" s="95" t="n"/>
      <c r="K498" s="98">
        <f>IF(B498="","",DATE(YEAR(B498),MONTH(B498),1))</f>
        <v/>
      </c>
      <c r="L498" s="86">
        <f>IF(OR(B498="",C498=""),"","RCV-"&amp;TEXT(ROW()-5,"00000"))</f>
        <v/>
      </c>
    </row>
    <row r="499" ht="20" customHeight="1">
      <c r="B499" s="93" t="n"/>
      <c r="C499" s="95" t="n"/>
      <c r="D499" s="86">
        <f>IF(C499="","",IFERROR(INDEX(Eng_Item,MATCH(C499,Eng_Label,0)),"not in list"))</f>
        <v/>
      </c>
      <c r="E499" s="85">
        <f>IF(C499="","",IFERROR(INDEX(Eng_Supplier,MATCH(C499,Eng_Label,0)),""))</f>
        <v/>
      </c>
      <c r="F499" s="96" t="n"/>
      <c r="G499" s="99" t="n"/>
      <c r="H499" s="91">
        <f>IF(F499="","",F499*IF(G499&lt;&gt;"",G499,N(IFERROR(INDEX(Eng_Cost,MATCH(C499,Eng_Label,0)),0))))</f>
        <v/>
      </c>
      <c r="I499" s="95" t="n"/>
      <c r="J499" s="95" t="n"/>
      <c r="K499" s="98">
        <f>IF(B499="","",DATE(YEAR(B499),MONTH(B499),1))</f>
        <v/>
      </c>
      <c r="L499" s="86">
        <f>IF(OR(B499="",C499=""),"","RCV-"&amp;TEXT(ROW()-5,"00000"))</f>
        <v/>
      </c>
    </row>
    <row r="500" ht="20" customHeight="1">
      <c r="B500" s="93" t="n"/>
      <c r="C500" s="95" t="n"/>
      <c r="D500" s="86">
        <f>IF(C500="","",IFERROR(INDEX(Eng_Item,MATCH(C500,Eng_Label,0)),"not in list"))</f>
        <v/>
      </c>
      <c r="E500" s="85">
        <f>IF(C500="","",IFERROR(INDEX(Eng_Supplier,MATCH(C500,Eng_Label,0)),""))</f>
        <v/>
      </c>
      <c r="F500" s="96" t="n"/>
      <c r="G500" s="99" t="n"/>
      <c r="H500" s="91">
        <f>IF(F500="","",F500*IF(G500&lt;&gt;"",G500,N(IFERROR(INDEX(Eng_Cost,MATCH(C500,Eng_Label,0)),0))))</f>
        <v/>
      </c>
      <c r="I500" s="95" t="n"/>
      <c r="J500" s="95" t="n"/>
      <c r="K500" s="98">
        <f>IF(B500="","",DATE(YEAR(B500),MONTH(B500),1))</f>
        <v/>
      </c>
      <c r="L500" s="86">
        <f>IF(OR(B500="",C500=""),"","RCV-"&amp;TEXT(ROW()-5,"00000"))</f>
        <v/>
      </c>
    </row>
    <row r="501" ht="20" customHeight="1">
      <c r="B501" s="93" t="n"/>
      <c r="C501" s="95" t="n"/>
      <c r="D501" s="86">
        <f>IF(C501="","",IFERROR(INDEX(Eng_Item,MATCH(C501,Eng_Label,0)),"not in list"))</f>
        <v/>
      </c>
      <c r="E501" s="85">
        <f>IF(C501="","",IFERROR(INDEX(Eng_Supplier,MATCH(C501,Eng_Label,0)),""))</f>
        <v/>
      </c>
      <c r="F501" s="96" t="n"/>
      <c r="G501" s="99" t="n"/>
      <c r="H501" s="91">
        <f>IF(F501="","",F501*IF(G501&lt;&gt;"",G501,N(IFERROR(INDEX(Eng_Cost,MATCH(C501,Eng_Label,0)),0))))</f>
        <v/>
      </c>
      <c r="I501" s="95" t="n"/>
      <c r="J501" s="95" t="n"/>
      <c r="K501" s="98">
        <f>IF(B501="","",DATE(YEAR(B501),MONTH(B501),1))</f>
        <v/>
      </c>
      <c r="L501" s="86">
        <f>IF(OR(B501="",C501=""),"","RCV-"&amp;TEXT(ROW()-5,"00000"))</f>
        <v/>
      </c>
    </row>
    <row r="502" ht="20" customHeight="1">
      <c r="B502" s="93" t="n"/>
      <c r="C502" s="95" t="n"/>
      <c r="D502" s="86">
        <f>IF(C502="","",IFERROR(INDEX(Eng_Item,MATCH(C502,Eng_Label,0)),"not in list"))</f>
        <v/>
      </c>
      <c r="E502" s="85">
        <f>IF(C502="","",IFERROR(INDEX(Eng_Supplier,MATCH(C502,Eng_Label,0)),""))</f>
        <v/>
      </c>
      <c r="F502" s="96" t="n"/>
      <c r="G502" s="99" t="n"/>
      <c r="H502" s="91">
        <f>IF(F502="","",F502*IF(G502&lt;&gt;"",G502,N(IFERROR(INDEX(Eng_Cost,MATCH(C502,Eng_Label,0)),0))))</f>
        <v/>
      </c>
      <c r="I502" s="95" t="n"/>
      <c r="J502" s="95" t="n"/>
      <c r="K502" s="98">
        <f>IF(B502="","",DATE(YEAR(B502),MONTH(B502),1))</f>
        <v/>
      </c>
      <c r="L502" s="86">
        <f>IF(OR(B502="",C502=""),"","RCV-"&amp;TEXT(ROW()-5,"00000"))</f>
        <v/>
      </c>
    </row>
    <row r="503" ht="20" customHeight="1">
      <c r="B503" s="93" t="n"/>
      <c r="C503" s="95" t="n"/>
      <c r="D503" s="86">
        <f>IF(C503="","",IFERROR(INDEX(Eng_Item,MATCH(C503,Eng_Label,0)),"not in list"))</f>
        <v/>
      </c>
      <c r="E503" s="85">
        <f>IF(C503="","",IFERROR(INDEX(Eng_Supplier,MATCH(C503,Eng_Label,0)),""))</f>
        <v/>
      </c>
      <c r="F503" s="96" t="n"/>
      <c r="G503" s="99" t="n"/>
      <c r="H503" s="91">
        <f>IF(F503="","",F503*IF(G503&lt;&gt;"",G503,N(IFERROR(INDEX(Eng_Cost,MATCH(C503,Eng_Label,0)),0))))</f>
        <v/>
      </c>
      <c r="I503" s="95" t="n"/>
      <c r="J503" s="95" t="n"/>
      <c r="K503" s="98">
        <f>IF(B503="","",DATE(YEAR(B503),MONTH(B503),1))</f>
        <v/>
      </c>
      <c r="L503" s="86">
        <f>IF(OR(B503="",C503=""),"","RCV-"&amp;TEXT(ROW()-5,"00000"))</f>
        <v/>
      </c>
    </row>
    <row r="504" ht="20" customHeight="1">
      <c r="B504" s="93" t="n"/>
      <c r="C504" s="95" t="n"/>
      <c r="D504" s="86">
        <f>IF(C504="","",IFERROR(INDEX(Eng_Item,MATCH(C504,Eng_Label,0)),"not in list"))</f>
        <v/>
      </c>
      <c r="E504" s="85">
        <f>IF(C504="","",IFERROR(INDEX(Eng_Supplier,MATCH(C504,Eng_Label,0)),""))</f>
        <v/>
      </c>
      <c r="F504" s="96" t="n"/>
      <c r="G504" s="99" t="n"/>
      <c r="H504" s="91">
        <f>IF(F504="","",F504*IF(G504&lt;&gt;"",G504,N(IFERROR(INDEX(Eng_Cost,MATCH(C504,Eng_Label,0)),0))))</f>
        <v/>
      </c>
      <c r="I504" s="95" t="n"/>
      <c r="J504" s="95" t="n"/>
      <c r="K504" s="98">
        <f>IF(B504="","",DATE(YEAR(B504),MONTH(B504),1))</f>
        <v/>
      </c>
      <c r="L504" s="86">
        <f>IF(OR(B504="",C504=""),"","RCV-"&amp;TEXT(ROW()-5,"00000"))</f>
        <v/>
      </c>
    </row>
    <row r="505" ht="20" customHeight="1">
      <c r="B505" s="93" t="n"/>
      <c r="C505" s="95" t="n"/>
      <c r="D505" s="86">
        <f>IF(C505="","",IFERROR(INDEX(Eng_Item,MATCH(C505,Eng_Label,0)),"not in list"))</f>
        <v/>
      </c>
      <c r="E505" s="85">
        <f>IF(C505="","",IFERROR(INDEX(Eng_Supplier,MATCH(C505,Eng_Label,0)),""))</f>
        <v/>
      </c>
      <c r="F505" s="96" t="n"/>
      <c r="G505" s="99" t="n"/>
      <c r="H505" s="91">
        <f>IF(F505="","",F505*IF(G505&lt;&gt;"",G505,N(IFERROR(INDEX(Eng_Cost,MATCH(C505,Eng_Label,0)),0))))</f>
        <v/>
      </c>
      <c r="I505" s="95" t="n"/>
      <c r="J505" s="95" t="n"/>
      <c r="K505" s="98">
        <f>IF(B505="","",DATE(YEAR(B505),MONTH(B505),1))</f>
        <v/>
      </c>
      <c r="L505" s="86">
        <f>IF(OR(B505="",C505=""),"","RCV-"&amp;TEXT(ROW()-5,"00000"))</f>
        <v/>
      </c>
    </row>
    <row r="506" ht="20" customHeight="1">
      <c r="B506" s="93" t="n"/>
      <c r="C506" s="95" t="n"/>
      <c r="D506" s="86">
        <f>IF(C506="","",IFERROR(INDEX(Eng_Item,MATCH(C506,Eng_Label,0)),"not in list"))</f>
        <v/>
      </c>
      <c r="E506" s="85">
        <f>IF(C506="","",IFERROR(INDEX(Eng_Supplier,MATCH(C506,Eng_Label,0)),""))</f>
        <v/>
      </c>
      <c r="F506" s="96" t="n"/>
      <c r="G506" s="99" t="n"/>
      <c r="H506" s="91">
        <f>IF(F506="","",F506*IF(G506&lt;&gt;"",G506,N(IFERROR(INDEX(Eng_Cost,MATCH(C506,Eng_Label,0)),0))))</f>
        <v/>
      </c>
      <c r="I506" s="95" t="n"/>
      <c r="J506" s="95" t="n"/>
      <c r="K506" s="98">
        <f>IF(B506="","",DATE(YEAR(B506),MONTH(B506),1))</f>
        <v/>
      </c>
      <c r="L506" s="86">
        <f>IF(OR(B506="",C506=""),"","RCV-"&amp;TEXT(ROW()-5,"00000"))</f>
        <v/>
      </c>
    </row>
    <row r="507" ht="20" customHeight="1">
      <c r="B507" s="93" t="n"/>
      <c r="C507" s="95" t="n"/>
      <c r="D507" s="86">
        <f>IF(C507="","",IFERROR(INDEX(Eng_Item,MATCH(C507,Eng_Label,0)),"not in list"))</f>
        <v/>
      </c>
      <c r="E507" s="85">
        <f>IF(C507="","",IFERROR(INDEX(Eng_Supplier,MATCH(C507,Eng_Label,0)),""))</f>
        <v/>
      </c>
      <c r="F507" s="96" t="n"/>
      <c r="G507" s="99" t="n"/>
      <c r="H507" s="91">
        <f>IF(F507="","",F507*IF(G507&lt;&gt;"",G507,N(IFERROR(INDEX(Eng_Cost,MATCH(C507,Eng_Label,0)),0))))</f>
        <v/>
      </c>
      <c r="I507" s="95" t="n"/>
      <c r="J507" s="95" t="n"/>
      <c r="K507" s="98">
        <f>IF(B507="","",DATE(YEAR(B507),MONTH(B507),1))</f>
        <v/>
      </c>
      <c r="L507" s="86">
        <f>IF(OR(B507="",C507=""),"","RCV-"&amp;TEXT(ROW()-5,"00000"))</f>
        <v/>
      </c>
    </row>
    <row r="508" ht="20" customHeight="1">
      <c r="B508" s="93" t="n"/>
      <c r="C508" s="95" t="n"/>
      <c r="D508" s="86">
        <f>IF(C508="","",IFERROR(INDEX(Eng_Item,MATCH(C508,Eng_Label,0)),"not in list"))</f>
        <v/>
      </c>
      <c r="E508" s="85">
        <f>IF(C508="","",IFERROR(INDEX(Eng_Supplier,MATCH(C508,Eng_Label,0)),""))</f>
        <v/>
      </c>
      <c r="F508" s="96" t="n"/>
      <c r="G508" s="99" t="n"/>
      <c r="H508" s="91">
        <f>IF(F508="","",F508*IF(G508&lt;&gt;"",G508,N(IFERROR(INDEX(Eng_Cost,MATCH(C508,Eng_Label,0)),0))))</f>
        <v/>
      </c>
      <c r="I508" s="95" t="n"/>
      <c r="J508" s="95" t="n"/>
      <c r="K508" s="98">
        <f>IF(B508="","",DATE(YEAR(B508),MONTH(B508),1))</f>
        <v/>
      </c>
      <c r="L508" s="86">
        <f>IF(OR(B508="",C508=""),"","RCV-"&amp;TEXT(ROW()-5,"00000"))</f>
        <v/>
      </c>
    </row>
    <row r="509" ht="20" customHeight="1">
      <c r="B509" s="93" t="n"/>
      <c r="C509" s="95" t="n"/>
      <c r="D509" s="86">
        <f>IF(C509="","",IFERROR(INDEX(Eng_Item,MATCH(C509,Eng_Label,0)),"not in list"))</f>
        <v/>
      </c>
      <c r="E509" s="85">
        <f>IF(C509="","",IFERROR(INDEX(Eng_Supplier,MATCH(C509,Eng_Label,0)),""))</f>
        <v/>
      </c>
      <c r="F509" s="96" t="n"/>
      <c r="G509" s="99" t="n"/>
      <c r="H509" s="91">
        <f>IF(F509="","",F509*IF(G509&lt;&gt;"",G509,N(IFERROR(INDEX(Eng_Cost,MATCH(C509,Eng_Label,0)),0))))</f>
        <v/>
      </c>
      <c r="I509" s="95" t="n"/>
      <c r="J509" s="95" t="n"/>
      <c r="K509" s="98">
        <f>IF(B509="","",DATE(YEAR(B509),MONTH(B509),1))</f>
        <v/>
      </c>
      <c r="L509" s="86">
        <f>IF(OR(B509="",C509=""),"","RCV-"&amp;TEXT(ROW()-5,"00000"))</f>
        <v/>
      </c>
    </row>
    <row r="510" ht="20" customHeight="1">
      <c r="B510" s="93" t="n"/>
      <c r="C510" s="95" t="n"/>
      <c r="D510" s="86">
        <f>IF(C510="","",IFERROR(INDEX(Eng_Item,MATCH(C510,Eng_Label,0)),"not in list"))</f>
        <v/>
      </c>
      <c r="E510" s="85">
        <f>IF(C510="","",IFERROR(INDEX(Eng_Supplier,MATCH(C510,Eng_Label,0)),""))</f>
        <v/>
      </c>
      <c r="F510" s="96" t="n"/>
      <c r="G510" s="99" t="n"/>
      <c r="H510" s="91">
        <f>IF(F510="","",F510*IF(G510&lt;&gt;"",G510,N(IFERROR(INDEX(Eng_Cost,MATCH(C510,Eng_Label,0)),0))))</f>
        <v/>
      </c>
      <c r="I510" s="95" t="n"/>
      <c r="J510" s="95" t="n"/>
      <c r="K510" s="98">
        <f>IF(B510="","",DATE(YEAR(B510),MONTH(B510),1))</f>
        <v/>
      </c>
      <c r="L510" s="86">
        <f>IF(OR(B510="",C510=""),"","RCV-"&amp;TEXT(ROW()-5,"00000"))</f>
        <v/>
      </c>
    </row>
    <row r="511" ht="20" customHeight="1">
      <c r="B511" s="93" t="n"/>
      <c r="C511" s="95" t="n"/>
      <c r="D511" s="86">
        <f>IF(C511="","",IFERROR(INDEX(Eng_Item,MATCH(C511,Eng_Label,0)),"not in list"))</f>
        <v/>
      </c>
      <c r="E511" s="85">
        <f>IF(C511="","",IFERROR(INDEX(Eng_Supplier,MATCH(C511,Eng_Label,0)),""))</f>
        <v/>
      </c>
      <c r="F511" s="96" t="n"/>
      <c r="G511" s="99" t="n"/>
      <c r="H511" s="91">
        <f>IF(F511="","",F511*IF(G511&lt;&gt;"",G511,N(IFERROR(INDEX(Eng_Cost,MATCH(C511,Eng_Label,0)),0))))</f>
        <v/>
      </c>
      <c r="I511" s="95" t="n"/>
      <c r="J511" s="95" t="n"/>
      <c r="K511" s="98">
        <f>IF(B511="","",DATE(YEAR(B511),MONTH(B511),1))</f>
        <v/>
      </c>
      <c r="L511" s="86">
        <f>IF(OR(B511="",C511=""),"","RCV-"&amp;TEXT(ROW()-5,"00000"))</f>
        <v/>
      </c>
    </row>
    <row r="512" ht="20" customHeight="1">
      <c r="B512" s="93" t="n"/>
      <c r="C512" s="95" t="n"/>
      <c r="D512" s="86">
        <f>IF(C512="","",IFERROR(INDEX(Eng_Item,MATCH(C512,Eng_Label,0)),"not in list"))</f>
        <v/>
      </c>
      <c r="E512" s="85">
        <f>IF(C512="","",IFERROR(INDEX(Eng_Supplier,MATCH(C512,Eng_Label,0)),""))</f>
        <v/>
      </c>
      <c r="F512" s="96" t="n"/>
      <c r="G512" s="99" t="n"/>
      <c r="H512" s="91">
        <f>IF(F512="","",F512*IF(G512&lt;&gt;"",G512,N(IFERROR(INDEX(Eng_Cost,MATCH(C512,Eng_Label,0)),0))))</f>
        <v/>
      </c>
      <c r="I512" s="95" t="n"/>
      <c r="J512" s="95" t="n"/>
      <c r="K512" s="98">
        <f>IF(B512="","",DATE(YEAR(B512),MONTH(B512),1))</f>
        <v/>
      </c>
      <c r="L512" s="86">
        <f>IF(OR(B512="",C512=""),"","RCV-"&amp;TEXT(ROW()-5,"00000"))</f>
        <v/>
      </c>
    </row>
    <row r="513" ht="20" customHeight="1">
      <c r="B513" s="93" t="n"/>
      <c r="C513" s="95" t="n"/>
      <c r="D513" s="86">
        <f>IF(C513="","",IFERROR(INDEX(Eng_Item,MATCH(C513,Eng_Label,0)),"not in list"))</f>
        <v/>
      </c>
      <c r="E513" s="85">
        <f>IF(C513="","",IFERROR(INDEX(Eng_Supplier,MATCH(C513,Eng_Label,0)),""))</f>
        <v/>
      </c>
      <c r="F513" s="96" t="n"/>
      <c r="G513" s="99" t="n"/>
      <c r="H513" s="91">
        <f>IF(F513="","",F513*IF(G513&lt;&gt;"",G513,N(IFERROR(INDEX(Eng_Cost,MATCH(C513,Eng_Label,0)),0))))</f>
        <v/>
      </c>
      <c r="I513" s="95" t="n"/>
      <c r="J513" s="95" t="n"/>
      <c r="K513" s="98">
        <f>IF(B513="","",DATE(YEAR(B513),MONTH(B513),1))</f>
        <v/>
      </c>
      <c r="L513" s="86">
        <f>IF(OR(B513="",C513=""),"","RCV-"&amp;TEXT(ROW()-5,"00000"))</f>
        <v/>
      </c>
    </row>
    <row r="514" ht="20" customHeight="1">
      <c r="B514" s="93" t="n"/>
      <c r="C514" s="95" t="n"/>
      <c r="D514" s="86">
        <f>IF(C514="","",IFERROR(INDEX(Eng_Item,MATCH(C514,Eng_Label,0)),"not in list"))</f>
        <v/>
      </c>
      <c r="E514" s="85">
        <f>IF(C514="","",IFERROR(INDEX(Eng_Supplier,MATCH(C514,Eng_Label,0)),""))</f>
        <v/>
      </c>
      <c r="F514" s="96" t="n"/>
      <c r="G514" s="99" t="n"/>
      <c r="H514" s="91">
        <f>IF(F514="","",F514*IF(G514&lt;&gt;"",G514,N(IFERROR(INDEX(Eng_Cost,MATCH(C514,Eng_Label,0)),0))))</f>
        <v/>
      </c>
      <c r="I514" s="95" t="n"/>
      <c r="J514" s="95" t="n"/>
      <c r="K514" s="98">
        <f>IF(B514="","",DATE(YEAR(B514),MONTH(B514),1))</f>
        <v/>
      </c>
      <c r="L514" s="86">
        <f>IF(OR(B514="",C514=""),"","RCV-"&amp;TEXT(ROW()-5,"00000"))</f>
        <v/>
      </c>
    </row>
    <row r="515" ht="20" customHeight="1">
      <c r="B515" s="93" t="n"/>
      <c r="C515" s="95" t="n"/>
      <c r="D515" s="86">
        <f>IF(C515="","",IFERROR(INDEX(Eng_Item,MATCH(C515,Eng_Label,0)),"not in list"))</f>
        <v/>
      </c>
      <c r="E515" s="85">
        <f>IF(C515="","",IFERROR(INDEX(Eng_Supplier,MATCH(C515,Eng_Label,0)),""))</f>
        <v/>
      </c>
      <c r="F515" s="96" t="n"/>
      <c r="G515" s="99" t="n"/>
      <c r="H515" s="91">
        <f>IF(F515="","",F515*IF(G515&lt;&gt;"",G515,N(IFERROR(INDEX(Eng_Cost,MATCH(C515,Eng_Label,0)),0))))</f>
        <v/>
      </c>
      <c r="I515" s="95" t="n"/>
      <c r="J515" s="95" t="n"/>
      <c r="K515" s="98">
        <f>IF(B515="","",DATE(YEAR(B515),MONTH(B515),1))</f>
        <v/>
      </c>
      <c r="L515" s="86">
        <f>IF(OR(B515="",C515=""),"","RCV-"&amp;TEXT(ROW()-5,"00000"))</f>
        <v/>
      </c>
    </row>
    <row r="516" ht="20" customHeight="1">
      <c r="B516" s="93" t="n"/>
      <c r="C516" s="95" t="n"/>
      <c r="D516" s="86">
        <f>IF(C516="","",IFERROR(INDEX(Eng_Item,MATCH(C516,Eng_Label,0)),"not in list"))</f>
        <v/>
      </c>
      <c r="E516" s="85">
        <f>IF(C516="","",IFERROR(INDEX(Eng_Supplier,MATCH(C516,Eng_Label,0)),""))</f>
        <v/>
      </c>
      <c r="F516" s="96" t="n"/>
      <c r="G516" s="99" t="n"/>
      <c r="H516" s="91">
        <f>IF(F516="","",F516*IF(G516&lt;&gt;"",G516,N(IFERROR(INDEX(Eng_Cost,MATCH(C516,Eng_Label,0)),0))))</f>
        <v/>
      </c>
      <c r="I516" s="95" t="n"/>
      <c r="J516" s="95" t="n"/>
      <c r="K516" s="98">
        <f>IF(B516="","",DATE(YEAR(B516),MONTH(B516),1))</f>
        <v/>
      </c>
      <c r="L516" s="86">
        <f>IF(OR(B516="",C516=""),"","RCV-"&amp;TEXT(ROW()-5,"00000"))</f>
        <v/>
      </c>
    </row>
    <row r="517" ht="20" customHeight="1">
      <c r="B517" s="93" t="n"/>
      <c r="C517" s="95" t="n"/>
      <c r="D517" s="86">
        <f>IF(C517="","",IFERROR(INDEX(Eng_Item,MATCH(C517,Eng_Label,0)),"not in list"))</f>
        <v/>
      </c>
      <c r="E517" s="85">
        <f>IF(C517="","",IFERROR(INDEX(Eng_Supplier,MATCH(C517,Eng_Label,0)),""))</f>
        <v/>
      </c>
      <c r="F517" s="96" t="n"/>
      <c r="G517" s="99" t="n"/>
      <c r="H517" s="91">
        <f>IF(F517="","",F517*IF(G517&lt;&gt;"",G517,N(IFERROR(INDEX(Eng_Cost,MATCH(C517,Eng_Label,0)),0))))</f>
        <v/>
      </c>
      <c r="I517" s="95" t="n"/>
      <c r="J517" s="95" t="n"/>
      <c r="K517" s="98">
        <f>IF(B517="","",DATE(YEAR(B517),MONTH(B517),1))</f>
        <v/>
      </c>
      <c r="L517" s="86">
        <f>IF(OR(B517="",C517=""),"","RCV-"&amp;TEXT(ROW()-5,"00000"))</f>
        <v/>
      </c>
    </row>
    <row r="518" ht="20" customHeight="1">
      <c r="B518" s="93" t="n"/>
      <c r="C518" s="95" t="n"/>
      <c r="D518" s="86">
        <f>IF(C518="","",IFERROR(INDEX(Eng_Item,MATCH(C518,Eng_Label,0)),"not in list"))</f>
        <v/>
      </c>
      <c r="E518" s="85">
        <f>IF(C518="","",IFERROR(INDEX(Eng_Supplier,MATCH(C518,Eng_Label,0)),""))</f>
        <v/>
      </c>
      <c r="F518" s="96" t="n"/>
      <c r="G518" s="99" t="n"/>
      <c r="H518" s="91">
        <f>IF(F518="","",F518*IF(G518&lt;&gt;"",G518,N(IFERROR(INDEX(Eng_Cost,MATCH(C518,Eng_Label,0)),0))))</f>
        <v/>
      </c>
      <c r="I518" s="95" t="n"/>
      <c r="J518" s="95" t="n"/>
      <c r="K518" s="98">
        <f>IF(B518="","",DATE(YEAR(B518),MONTH(B518),1))</f>
        <v/>
      </c>
      <c r="L518" s="86">
        <f>IF(OR(B518="",C518=""),"","RCV-"&amp;TEXT(ROW()-5,"00000"))</f>
        <v/>
      </c>
    </row>
    <row r="519" ht="20" customHeight="1">
      <c r="B519" s="93" t="n"/>
      <c r="C519" s="95" t="n"/>
      <c r="D519" s="86">
        <f>IF(C519="","",IFERROR(INDEX(Eng_Item,MATCH(C519,Eng_Label,0)),"not in list"))</f>
        <v/>
      </c>
      <c r="E519" s="85">
        <f>IF(C519="","",IFERROR(INDEX(Eng_Supplier,MATCH(C519,Eng_Label,0)),""))</f>
        <v/>
      </c>
      <c r="F519" s="96" t="n"/>
      <c r="G519" s="99" t="n"/>
      <c r="H519" s="91">
        <f>IF(F519="","",F519*IF(G519&lt;&gt;"",G519,N(IFERROR(INDEX(Eng_Cost,MATCH(C519,Eng_Label,0)),0))))</f>
        <v/>
      </c>
      <c r="I519" s="95" t="n"/>
      <c r="J519" s="95" t="n"/>
      <c r="K519" s="98">
        <f>IF(B519="","",DATE(YEAR(B519),MONTH(B519),1))</f>
        <v/>
      </c>
      <c r="L519" s="86">
        <f>IF(OR(B519="",C519=""),"","RCV-"&amp;TEXT(ROW()-5,"00000"))</f>
        <v/>
      </c>
    </row>
    <row r="520" ht="20" customHeight="1">
      <c r="B520" s="93" t="n"/>
      <c r="C520" s="95" t="n"/>
      <c r="D520" s="86">
        <f>IF(C520="","",IFERROR(INDEX(Eng_Item,MATCH(C520,Eng_Label,0)),"not in list"))</f>
        <v/>
      </c>
      <c r="E520" s="85">
        <f>IF(C520="","",IFERROR(INDEX(Eng_Supplier,MATCH(C520,Eng_Label,0)),""))</f>
        <v/>
      </c>
      <c r="F520" s="96" t="n"/>
      <c r="G520" s="99" t="n"/>
      <c r="H520" s="91">
        <f>IF(F520="","",F520*IF(G520&lt;&gt;"",G520,N(IFERROR(INDEX(Eng_Cost,MATCH(C520,Eng_Label,0)),0))))</f>
        <v/>
      </c>
      <c r="I520" s="95" t="n"/>
      <c r="J520" s="95" t="n"/>
      <c r="K520" s="98">
        <f>IF(B520="","",DATE(YEAR(B520),MONTH(B520),1))</f>
        <v/>
      </c>
      <c r="L520" s="86">
        <f>IF(OR(B520="",C520=""),"","RCV-"&amp;TEXT(ROW()-5,"00000"))</f>
        <v/>
      </c>
    </row>
    <row r="521" ht="20" customHeight="1">
      <c r="B521" s="93" t="n"/>
      <c r="C521" s="95" t="n"/>
      <c r="D521" s="86">
        <f>IF(C521="","",IFERROR(INDEX(Eng_Item,MATCH(C521,Eng_Label,0)),"not in list"))</f>
        <v/>
      </c>
      <c r="E521" s="85">
        <f>IF(C521="","",IFERROR(INDEX(Eng_Supplier,MATCH(C521,Eng_Label,0)),""))</f>
        <v/>
      </c>
      <c r="F521" s="96" t="n"/>
      <c r="G521" s="99" t="n"/>
      <c r="H521" s="91">
        <f>IF(F521="","",F521*IF(G521&lt;&gt;"",G521,N(IFERROR(INDEX(Eng_Cost,MATCH(C521,Eng_Label,0)),0))))</f>
        <v/>
      </c>
      <c r="I521" s="95" t="n"/>
      <c r="J521" s="95" t="n"/>
      <c r="K521" s="98">
        <f>IF(B521="","",DATE(YEAR(B521),MONTH(B521),1))</f>
        <v/>
      </c>
      <c r="L521" s="86">
        <f>IF(OR(B521="",C521=""),"","RCV-"&amp;TEXT(ROW()-5,"00000"))</f>
        <v/>
      </c>
    </row>
    <row r="522" ht="20" customHeight="1">
      <c r="B522" s="93" t="n"/>
      <c r="C522" s="95" t="n"/>
      <c r="D522" s="86">
        <f>IF(C522="","",IFERROR(INDEX(Eng_Item,MATCH(C522,Eng_Label,0)),"not in list"))</f>
        <v/>
      </c>
      <c r="E522" s="85">
        <f>IF(C522="","",IFERROR(INDEX(Eng_Supplier,MATCH(C522,Eng_Label,0)),""))</f>
        <v/>
      </c>
      <c r="F522" s="96" t="n"/>
      <c r="G522" s="99" t="n"/>
      <c r="H522" s="91">
        <f>IF(F522="","",F522*IF(G522&lt;&gt;"",G522,N(IFERROR(INDEX(Eng_Cost,MATCH(C522,Eng_Label,0)),0))))</f>
        <v/>
      </c>
      <c r="I522" s="95" t="n"/>
      <c r="J522" s="95" t="n"/>
      <c r="K522" s="98">
        <f>IF(B522="","",DATE(YEAR(B522),MONTH(B522),1))</f>
        <v/>
      </c>
      <c r="L522" s="86">
        <f>IF(OR(B522="",C522=""),"","RCV-"&amp;TEXT(ROW()-5,"00000"))</f>
        <v/>
      </c>
    </row>
    <row r="523" ht="20" customHeight="1">
      <c r="B523" s="93" t="n"/>
      <c r="C523" s="95" t="n"/>
      <c r="D523" s="86">
        <f>IF(C523="","",IFERROR(INDEX(Eng_Item,MATCH(C523,Eng_Label,0)),"not in list"))</f>
        <v/>
      </c>
      <c r="E523" s="85">
        <f>IF(C523="","",IFERROR(INDEX(Eng_Supplier,MATCH(C523,Eng_Label,0)),""))</f>
        <v/>
      </c>
      <c r="F523" s="96" t="n"/>
      <c r="G523" s="99" t="n"/>
      <c r="H523" s="91">
        <f>IF(F523="","",F523*IF(G523&lt;&gt;"",G523,N(IFERROR(INDEX(Eng_Cost,MATCH(C523,Eng_Label,0)),0))))</f>
        <v/>
      </c>
      <c r="I523" s="95" t="n"/>
      <c r="J523" s="95" t="n"/>
      <c r="K523" s="98">
        <f>IF(B523="","",DATE(YEAR(B523),MONTH(B523),1))</f>
        <v/>
      </c>
      <c r="L523" s="86">
        <f>IF(OR(B523="",C523=""),"","RCV-"&amp;TEXT(ROW()-5,"00000"))</f>
        <v/>
      </c>
    </row>
    <row r="524" ht="20" customHeight="1">
      <c r="B524" s="93" t="n"/>
      <c r="C524" s="95" t="n"/>
      <c r="D524" s="86">
        <f>IF(C524="","",IFERROR(INDEX(Eng_Item,MATCH(C524,Eng_Label,0)),"not in list"))</f>
        <v/>
      </c>
      <c r="E524" s="85">
        <f>IF(C524="","",IFERROR(INDEX(Eng_Supplier,MATCH(C524,Eng_Label,0)),""))</f>
        <v/>
      </c>
      <c r="F524" s="96" t="n"/>
      <c r="G524" s="99" t="n"/>
      <c r="H524" s="91">
        <f>IF(F524="","",F524*IF(G524&lt;&gt;"",G524,N(IFERROR(INDEX(Eng_Cost,MATCH(C524,Eng_Label,0)),0))))</f>
        <v/>
      </c>
      <c r="I524" s="95" t="n"/>
      <c r="J524" s="95" t="n"/>
      <c r="K524" s="98">
        <f>IF(B524="","",DATE(YEAR(B524),MONTH(B524),1))</f>
        <v/>
      </c>
      <c r="L524" s="86">
        <f>IF(OR(B524="",C524=""),"","RCV-"&amp;TEXT(ROW()-5,"00000"))</f>
        <v/>
      </c>
    </row>
    <row r="525" ht="20" customHeight="1">
      <c r="B525" s="93" t="n"/>
      <c r="C525" s="95" t="n"/>
      <c r="D525" s="86">
        <f>IF(C525="","",IFERROR(INDEX(Eng_Item,MATCH(C525,Eng_Label,0)),"not in list"))</f>
        <v/>
      </c>
      <c r="E525" s="85">
        <f>IF(C525="","",IFERROR(INDEX(Eng_Supplier,MATCH(C525,Eng_Label,0)),""))</f>
        <v/>
      </c>
      <c r="F525" s="96" t="n"/>
      <c r="G525" s="99" t="n"/>
      <c r="H525" s="91">
        <f>IF(F525="","",F525*IF(G525&lt;&gt;"",G525,N(IFERROR(INDEX(Eng_Cost,MATCH(C525,Eng_Label,0)),0))))</f>
        <v/>
      </c>
      <c r="I525" s="95" t="n"/>
      <c r="J525" s="95" t="n"/>
      <c r="K525" s="98">
        <f>IF(B525="","",DATE(YEAR(B525),MONTH(B525),1))</f>
        <v/>
      </c>
      <c r="L525" s="86">
        <f>IF(OR(B525="",C525=""),"","RCV-"&amp;TEXT(ROW()-5,"00000"))</f>
        <v/>
      </c>
    </row>
    <row r="526" ht="20" customHeight="1">
      <c r="B526" s="93" t="n"/>
      <c r="C526" s="95" t="n"/>
      <c r="D526" s="86">
        <f>IF(C526="","",IFERROR(INDEX(Eng_Item,MATCH(C526,Eng_Label,0)),"not in list"))</f>
        <v/>
      </c>
      <c r="E526" s="85">
        <f>IF(C526="","",IFERROR(INDEX(Eng_Supplier,MATCH(C526,Eng_Label,0)),""))</f>
        <v/>
      </c>
      <c r="F526" s="96" t="n"/>
      <c r="G526" s="99" t="n"/>
      <c r="H526" s="91">
        <f>IF(F526="","",F526*IF(G526&lt;&gt;"",G526,N(IFERROR(INDEX(Eng_Cost,MATCH(C526,Eng_Label,0)),0))))</f>
        <v/>
      </c>
      <c r="I526" s="95" t="n"/>
      <c r="J526" s="95" t="n"/>
      <c r="K526" s="98">
        <f>IF(B526="","",DATE(YEAR(B526),MONTH(B526),1))</f>
        <v/>
      </c>
      <c r="L526" s="86">
        <f>IF(OR(B526="",C526=""),"","RCV-"&amp;TEXT(ROW()-5,"00000"))</f>
        <v/>
      </c>
    </row>
    <row r="527" ht="20" customHeight="1">
      <c r="B527" s="93" t="n"/>
      <c r="C527" s="95" t="n"/>
      <c r="D527" s="86">
        <f>IF(C527="","",IFERROR(INDEX(Eng_Item,MATCH(C527,Eng_Label,0)),"not in list"))</f>
        <v/>
      </c>
      <c r="E527" s="85">
        <f>IF(C527="","",IFERROR(INDEX(Eng_Supplier,MATCH(C527,Eng_Label,0)),""))</f>
        <v/>
      </c>
      <c r="F527" s="96" t="n"/>
      <c r="G527" s="99" t="n"/>
      <c r="H527" s="91">
        <f>IF(F527="","",F527*IF(G527&lt;&gt;"",G527,N(IFERROR(INDEX(Eng_Cost,MATCH(C527,Eng_Label,0)),0))))</f>
        <v/>
      </c>
      <c r="I527" s="95" t="n"/>
      <c r="J527" s="95" t="n"/>
      <c r="K527" s="98">
        <f>IF(B527="","",DATE(YEAR(B527),MONTH(B527),1))</f>
        <v/>
      </c>
      <c r="L527" s="86">
        <f>IF(OR(B527="",C527=""),"","RCV-"&amp;TEXT(ROW()-5,"00000"))</f>
        <v/>
      </c>
    </row>
    <row r="528" ht="20" customHeight="1">
      <c r="B528" s="93" t="n"/>
      <c r="C528" s="95" t="n"/>
      <c r="D528" s="86">
        <f>IF(C528="","",IFERROR(INDEX(Eng_Item,MATCH(C528,Eng_Label,0)),"not in list"))</f>
        <v/>
      </c>
      <c r="E528" s="85">
        <f>IF(C528="","",IFERROR(INDEX(Eng_Supplier,MATCH(C528,Eng_Label,0)),""))</f>
        <v/>
      </c>
      <c r="F528" s="96" t="n"/>
      <c r="G528" s="99" t="n"/>
      <c r="H528" s="91">
        <f>IF(F528="","",F528*IF(G528&lt;&gt;"",G528,N(IFERROR(INDEX(Eng_Cost,MATCH(C528,Eng_Label,0)),0))))</f>
        <v/>
      </c>
      <c r="I528" s="95" t="n"/>
      <c r="J528" s="95" t="n"/>
      <c r="K528" s="98">
        <f>IF(B528="","",DATE(YEAR(B528),MONTH(B528),1))</f>
        <v/>
      </c>
      <c r="L528" s="86">
        <f>IF(OR(B528="",C528=""),"","RCV-"&amp;TEXT(ROW()-5,"00000"))</f>
        <v/>
      </c>
    </row>
    <row r="529" ht="20" customHeight="1">
      <c r="B529" s="93" t="n"/>
      <c r="C529" s="95" t="n"/>
      <c r="D529" s="86">
        <f>IF(C529="","",IFERROR(INDEX(Eng_Item,MATCH(C529,Eng_Label,0)),"not in list"))</f>
        <v/>
      </c>
      <c r="E529" s="85">
        <f>IF(C529="","",IFERROR(INDEX(Eng_Supplier,MATCH(C529,Eng_Label,0)),""))</f>
        <v/>
      </c>
      <c r="F529" s="96" t="n"/>
      <c r="G529" s="99" t="n"/>
      <c r="H529" s="91">
        <f>IF(F529="","",F529*IF(G529&lt;&gt;"",G529,N(IFERROR(INDEX(Eng_Cost,MATCH(C529,Eng_Label,0)),0))))</f>
        <v/>
      </c>
      <c r="I529" s="95" t="n"/>
      <c r="J529" s="95" t="n"/>
      <c r="K529" s="98">
        <f>IF(B529="","",DATE(YEAR(B529),MONTH(B529),1))</f>
        <v/>
      </c>
      <c r="L529" s="86">
        <f>IF(OR(B529="",C529=""),"","RCV-"&amp;TEXT(ROW()-5,"00000"))</f>
        <v/>
      </c>
    </row>
    <row r="530" ht="20" customHeight="1">
      <c r="B530" s="93" t="n"/>
      <c r="C530" s="95" t="n"/>
      <c r="D530" s="86">
        <f>IF(C530="","",IFERROR(INDEX(Eng_Item,MATCH(C530,Eng_Label,0)),"not in list"))</f>
        <v/>
      </c>
      <c r="E530" s="85">
        <f>IF(C530="","",IFERROR(INDEX(Eng_Supplier,MATCH(C530,Eng_Label,0)),""))</f>
        <v/>
      </c>
      <c r="F530" s="96" t="n"/>
      <c r="G530" s="99" t="n"/>
      <c r="H530" s="91">
        <f>IF(F530="","",F530*IF(G530&lt;&gt;"",G530,N(IFERROR(INDEX(Eng_Cost,MATCH(C530,Eng_Label,0)),0))))</f>
        <v/>
      </c>
      <c r="I530" s="95" t="n"/>
      <c r="J530" s="95" t="n"/>
      <c r="K530" s="98">
        <f>IF(B530="","",DATE(YEAR(B530),MONTH(B530),1))</f>
        <v/>
      </c>
      <c r="L530" s="86">
        <f>IF(OR(B530="",C530=""),"","RCV-"&amp;TEXT(ROW()-5,"00000"))</f>
        <v/>
      </c>
    </row>
    <row r="531" ht="20" customHeight="1">
      <c r="B531" s="93" t="n"/>
      <c r="C531" s="95" t="n"/>
      <c r="D531" s="86">
        <f>IF(C531="","",IFERROR(INDEX(Eng_Item,MATCH(C531,Eng_Label,0)),"not in list"))</f>
        <v/>
      </c>
      <c r="E531" s="85">
        <f>IF(C531="","",IFERROR(INDEX(Eng_Supplier,MATCH(C531,Eng_Label,0)),""))</f>
        <v/>
      </c>
      <c r="F531" s="96" t="n"/>
      <c r="G531" s="99" t="n"/>
      <c r="H531" s="91">
        <f>IF(F531="","",F531*IF(G531&lt;&gt;"",G531,N(IFERROR(INDEX(Eng_Cost,MATCH(C531,Eng_Label,0)),0))))</f>
        <v/>
      </c>
      <c r="I531" s="95" t="n"/>
      <c r="J531" s="95" t="n"/>
      <c r="K531" s="98">
        <f>IF(B531="","",DATE(YEAR(B531),MONTH(B531),1))</f>
        <v/>
      </c>
      <c r="L531" s="86">
        <f>IF(OR(B531="",C531=""),"","RCV-"&amp;TEXT(ROW()-5,"00000"))</f>
        <v/>
      </c>
    </row>
    <row r="532" ht="20" customHeight="1">
      <c r="B532" s="93" t="n"/>
      <c r="C532" s="95" t="n"/>
      <c r="D532" s="86">
        <f>IF(C532="","",IFERROR(INDEX(Eng_Item,MATCH(C532,Eng_Label,0)),"not in list"))</f>
        <v/>
      </c>
      <c r="E532" s="85">
        <f>IF(C532="","",IFERROR(INDEX(Eng_Supplier,MATCH(C532,Eng_Label,0)),""))</f>
        <v/>
      </c>
      <c r="F532" s="96" t="n"/>
      <c r="G532" s="99" t="n"/>
      <c r="H532" s="91">
        <f>IF(F532="","",F532*IF(G532&lt;&gt;"",G532,N(IFERROR(INDEX(Eng_Cost,MATCH(C532,Eng_Label,0)),0))))</f>
        <v/>
      </c>
      <c r="I532" s="95" t="n"/>
      <c r="J532" s="95" t="n"/>
      <c r="K532" s="98">
        <f>IF(B532="","",DATE(YEAR(B532),MONTH(B532),1))</f>
        <v/>
      </c>
      <c r="L532" s="86">
        <f>IF(OR(B532="",C532=""),"","RCV-"&amp;TEXT(ROW()-5,"00000"))</f>
        <v/>
      </c>
    </row>
    <row r="533" ht="20" customHeight="1">
      <c r="B533" s="93" t="n"/>
      <c r="C533" s="95" t="n"/>
      <c r="D533" s="86">
        <f>IF(C533="","",IFERROR(INDEX(Eng_Item,MATCH(C533,Eng_Label,0)),"not in list"))</f>
        <v/>
      </c>
      <c r="E533" s="85">
        <f>IF(C533="","",IFERROR(INDEX(Eng_Supplier,MATCH(C533,Eng_Label,0)),""))</f>
        <v/>
      </c>
      <c r="F533" s="96" t="n"/>
      <c r="G533" s="99" t="n"/>
      <c r="H533" s="91">
        <f>IF(F533="","",F533*IF(G533&lt;&gt;"",G533,N(IFERROR(INDEX(Eng_Cost,MATCH(C533,Eng_Label,0)),0))))</f>
        <v/>
      </c>
      <c r="I533" s="95" t="n"/>
      <c r="J533" s="95" t="n"/>
      <c r="K533" s="98">
        <f>IF(B533="","",DATE(YEAR(B533),MONTH(B533),1))</f>
        <v/>
      </c>
      <c r="L533" s="86">
        <f>IF(OR(B533="",C533=""),"","RCV-"&amp;TEXT(ROW()-5,"00000"))</f>
        <v/>
      </c>
    </row>
    <row r="534" ht="20" customHeight="1">
      <c r="B534" s="93" t="n"/>
      <c r="C534" s="95" t="n"/>
      <c r="D534" s="86">
        <f>IF(C534="","",IFERROR(INDEX(Eng_Item,MATCH(C534,Eng_Label,0)),"not in list"))</f>
        <v/>
      </c>
      <c r="E534" s="85">
        <f>IF(C534="","",IFERROR(INDEX(Eng_Supplier,MATCH(C534,Eng_Label,0)),""))</f>
        <v/>
      </c>
      <c r="F534" s="96" t="n"/>
      <c r="G534" s="99" t="n"/>
      <c r="H534" s="91">
        <f>IF(F534="","",F534*IF(G534&lt;&gt;"",G534,N(IFERROR(INDEX(Eng_Cost,MATCH(C534,Eng_Label,0)),0))))</f>
        <v/>
      </c>
      <c r="I534" s="95" t="n"/>
      <c r="J534" s="95" t="n"/>
      <c r="K534" s="98">
        <f>IF(B534="","",DATE(YEAR(B534),MONTH(B534),1))</f>
        <v/>
      </c>
      <c r="L534" s="86">
        <f>IF(OR(B534="",C534=""),"","RCV-"&amp;TEXT(ROW()-5,"00000"))</f>
        <v/>
      </c>
    </row>
    <row r="535" ht="20" customHeight="1">
      <c r="B535" s="93" t="n"/>
      <c r="C535" s="95" t="n"/>
      <c r="D535" s="86">
        <f>IF(C535="","",IFERROR(INDEX(Eng_Item,MATCH(C535,Eng_Label,0)),"not in list"))</f>
        <v/>
      </c>
      <c r="E535" s="85">
        <f>IF(C535="","",IFERROR(INDEX(Eng_Supplier,MATCH(C535,Eng_Label,0)),""))</f>
        <v/>
      </c>
      <c r="F535" s="96" t="n"/>
      <c r="G535" s="99" t="n"/>
      <c r="H535" s="91">
        <f>IF(F535="","",F535*IF(G535&lt;&gt;"",G535,N(IFERROR(INDEX(Eng_Cost,MATCH(C535,Eng_Label,0)),0))))</f>
        <v/>
      </c>
      <c r="I535" s="95" t="n"/>
      <c r="J535" s="95" t="n"/>
      <c r="K535" s="98">
        <f>IF(B535="","",DATE(YEAR(B535),MONTH(B535),1))</f>
        <v/>
      </c>
      <c r="L535" s="86">
        <f>IF(OR(B535="",C535=""),"","RCV-"&amp;TEXT(ROW()-5,"00000"))</f>
        <v/>
      </c>
    </row>
    <row r="536" ht="20" customHeight="1">
      <c r="B536" s="93" t="n"/>
      <c r="C536" s="95" t="n"/>
      <c r="D536" s="86">
        <f>IF(C536="","",IFERROR(INDEX(Eng_Item,MATCH(C536,Eng_Label,0)),"not in list"))</f>
        <v/>
      </c>
      <c r="E536" s="85">
        <f>IF(C536="","",IFERROR(INDEX(Eng_Supplier,MATCH(C536,Eng_Label,0)),""))</f>
        <v/>
      </c>
      <c r="F536" s="96" t="n"/>
      <c r="G536" s="99" t="n"/>
      <c r="H536" s="91">
        <f>IF(F536="","",F536*IF(G536&lt;&gt;"",G536,N(IFERROR(INDEX(Eng_Cost,MATCH(C536,Eng_Label,0)),0))))</f>
        <v/>
      </c>
      <c r="I536" s="95" t="n"/>
      <c r="J536" s="95" t="n"/>
      <c r="K536" s="98">
        <f>IF(B536="","",DATE(YEAR(B536),MONTH(B536),1))</f>
        <v/>
      </c>
      <c r="L536" s="86">
        <f>IF(OR(B536="",C536=""),"","RCV-"&amp;TEXT(ROW()-5,"00000"))</f>
        <v/>
      </c>
    </row>
    <row r="537" ht="20" customHeight="1">
      <c r="B537" s="93" t="n"/>
      <c r="C537" s="95" t="n"/>
      <c r="D537" s="86">
        <f>IF(C537="","",IFERROR(INDEX(Eng_Item,MATCH(C537,Eng_Label,0)),"not in list"))</f>
        <v/>
      </c>
      <c r="E537" s="85">
        <f>IF(C537="","",IFERROR(INDEX(Eng_Supplier,MATCH(C537,Eng_Label,0)),""))</f>
        <v/>
      </c>
      <c r="F537" s="96" t="n"/>
      <c r="G537" s="99" t="n"/>
      <c r="H537" s="91">
        <f>IF(F537="","",F537*IF(G537&lt;&gt;"",G537,N(IFERROR(INDEX(Eng_Cost,MATCH(C537,Eng_Label,0)),0))))</f>
        <v/>
      </c>
      <c r="I537" s="95" t="n"/>
      <c r="J537" s="95" t="n"/>
      <c r="K537" s="98">
        <f>IF(B537="","",DATE(YEAR(B537),MONTH(B537),1))</f>
        <v/>
      </c>
      <c r="L537" s="86">
        <f>IF(OR(B537="",C537=""),"","RCV-"&amp;TEXT(ROW()-5,"00000"))</f>
        <v/>
      </c>
    </row>
    <row r="538" ht="20" customHeight="1">
      <c r="B538" s="93" t="n"/>
      <c r="C538" s="95" t="n"/>
      <c r="D538" s="86">
        <f>IF(C538="","",IFERROR(INDEX(Eng_Item,MATCH(C538,Eng_Label,0)),"not in list"))</f>
        <v/>
      </c>
      <c r="E538" s="85">
        <f>IF(C538="","",IFERROR(INDEX(Eng_Supplier,MATCH(C538,Eng_Label,0)),""))</f>
        <v/>
      </c>
      <c r="F538" s="96" t="n"/>
      <c r="G538" s="99" t="n"/>
      <c r="H538" s="91">
        <f>IF(F538="","",F538*IF(G538&lt;&gt;"",G538,N(IFERROR(INDEX(Eng_Cost,MATCH(C538,Eng_Label,0)),0))))</f>
        <v/>
      </c>
      <c r="I538" s="95" t="n"/>
      <c r="J538" s="95" t="n"/>
      <c r="K538" s="98">
        <f>IF(B538="","",DATE(YEAR(B538),MONTH(B538),1))</f>
        <v/>
      </c>
      <c r="L538" s="86">
        <f>IF(OR(B538="",C538=""),"","RCV-"&amp;TEXT(ROW()-5,"00000"))</f>
        <v/>
      </c>
    </row>
    <row r="539" ht="20" customHeight="1">
      <c r="B539" s="93" t="n"/>
      <c r="C539" s="95" t="n"/>
      <c r="D539" s="86">
        <f>IF(C539="","",IFERROR(INDEX(Eng_Item,MATCH(C539,Eng_Label,0)),"not in list"))</f>
        <v/>
      </c>
      <c r="E539" s="85">
        <f>IF(C539="","",IFERROR(INDEX(Eng_Supplier,MATCH(C539,Eng_Label,0)),""))</f>
        <v/>
      </c>
      <c r="F539" s="96" t="n"/>
      <c r="G539" s="99" t="n"/>
      <c r="H539" s="91">
        <f>IF(F539="","",F539*IF(G539&lt;&gt;"",G539,N(IFERROR(INDEX(Eng_Cost,MATCH(C539,Eng_Label,0)),0))))</f>
        <v/>
      </c>
      <c r="I539" s="95" t="n"/>
      <c r="J539" s="95" t="n"/>
      <c r="K539" s="98">
        <f>IF(B539="","",DATE(YEAR(B539),MONTH(B539),1))</f>
        <v/>
      </c>
      <c r="L539" s="86">
        <f>IF(OR(B539="",C539=""),"","RCV-"&amp;TEXT(ROW()-5,"00000"))</f>
        <v/>
      </c>
    </row>
    <row r="540" ht="20" customHeight="1">
      <c r="B540" s="93" t="n"/>
      <c r="C540" s="95" t="n"/>
      <c r="D540" s="86">
        <f>IF(C540="","",IFERROR(INDEX(Eng_Item,MATCH(C540,Eng_Label,0)),"not in list"))</f>
        <v/>
      </c>
      <c r="E540" s="85">
        <f>IF(C540="","",IFERROR(INDEX(Eng_Supplier,MATCH(C540,Eng_Label,0)),""))</f>
        <v/>
      </c>
      <c r="F540" s="96" t="n"/>
      <c r="G540" s="99" t="n"/>
      <c r="H540" s="91">
        <f>IF(F540="","",F540*IF(G540&lt;&gt;"",G540,N(IFERROR(INDEX(Eng_Cost,MATCH(C540,Eng_Label,0)),0))))</f>
        <v/>
      </c>
      <c r="I540" s="95" t="n"/>
      <c r="J540" s="95" t="n"/>
      <c r="K540" s="98">
        <f>IF(B540="","",DATE(YEAR(B540),MONTH(B540),1))</f>
        <v/>
      </c>
      <c r="L540" s="86">
        <f>IF(OR(B540="",C540=""),"","RCV-"&amp;TEXT(ROW()-5,"00000"))</f>
        <v/>
      </c>
    </row>
    <row r="541" ht="20" customHeight="1">
      <c r="B541" s="93" t="n"/>
      <c r="C541" s="95" t="n"/>
      <c r="D541" s="86">
        <f>IF(C541="","",IFERROR(INDEX(Eng_Item,MATCH(C541,Eng_Label,0)),"not in list"))</f>
        <v/>
      </c>
      <c r="E541" s="85">
        <f>IF(C541="","",IFERROR(INDEX(Eng_Supplier,MATCH(C541,Eng_Label,0)),""))</f>
        <v/>
      </c>
      <c r="F541" s="96" t="n"/>
      <c r="G541" s="99" t="n"/>
      <c r="H541" s="91">
        <f>IF(F541="","",F541*IF(G541&lt;&gt;"",G541,N(IFERROR(INDEX(Eng_Cost,MATCH(C541,Eng_Label,0)),0))))</f>
        <v/>
      </c>
      <c r="I541" s="95" t="n"/>
      <c r="J541" s="95" t="n"/>
      <c r="K541" s="98">
        <f>IF(B541="","",DATE(YEAR(B541),MONTH(B541),1))</f>
        <v/>
      </c>
      <c r="L541" s="86">
        <f>IF(OR(B541="",C541=""),"","RCV-"&amp;TEXT(ROW()-5,"00000"))</f>
        <v/>
      </c>
    </row>
    <row r="542" ht="20" customHeight="1">
      <c r="B542" s="93" t="n"/>
      <c r="C542" s="95" t="n"/>
      <c r="D542" s="86">
        <f>IF(C542="","",IFERROR(INDEX(Eng_Item,MATCH(C542,Eng_Label,0)),"not in list"))</f>
        <v/>
      </c>
      <c r="E542" s="85">
        <f>IF(C542="","",IFERROR(INDEX(Eng_Supplier,MATCH(C542,Eng_Label,0)),""))</f>
        <v/>
      </c>
      <c r="F542" s="96" t="n"/>
      <c r="G542" s="99" t="n"/>
      <c r="H542" s="91">
        <f>IF(F542="","",F542*IF(G542&lt;&gt;"",G542,N(IFERROR(INDEX(Eng_Cost,MATCH(C542,Eng_Label,0)),0))))</f>
        <v/>
      </c>
      <c r="I542" s="95" t="n"/>
      <c r="J542" s="95" t="n"/>
      <c r="K542" s="98">
        <f>IF(B542="","",DATE(YEAR(B542),MONTH(B542),1))</f>
        <v/>
      </c>
      <c r="L542" s="86">
        <f>IF(OR(B542="",C542=""),"","RCV-"&amp;TEXT(ROW()-5,"00000"))</f>
        <v/>
      </c>
    </row>
    <row r="543" ht="20" customHeight="1">
      <c r="B543" s="93" t="n"/>
      <c r="C543" s="95" t="n"/>
      <c r="D543" s="86">
        <f>IF(C543="","",IFERROR(INDEX(Eng_Item,MATCH(C543,Eng_Label,0)),"not in list"))</f>
        <v/>
      </c>
      <c r="E543" s="85">
        <f>IF(C543="","",IFERROR(INDEX(Eng_Supplier,MATCH(C543,Eng_Label,0)),""))</f>
        <v/>
      </c>
      <c r="F543" s="96" t="n"/>
      <c r="G543" s="99" t="n"/>
      <c r="H543" s="91">
        <f>IF(F543="","",F543*IF(G543&lt;&gt;"",G543,N(IFERROR(INDEX(Eng_Cost,MATCH(C543,Eng_Label,0)),0))))</f>
        <v/>
      </c>
      <c r="I543" s="95" t="n"/>
      <c r="J543" s="95" t="n"/>
      <c r="K543" s="98">
        <f>IF(B543="","",DATE(YEAR(B543),MONTH(B543),1))</f>
        <v/>
      </c>
      <c r="L543" s="86">
        <f>IF(OR(B543="",C543=""),"","RCV-"&amp;TEXT(ROW()-5,"00000"))</f>
        <v/>
      </c>
    </row>
    <row r="544" ht="20" customHeight="1">
      <c r="B544" s="93" t="n"/>
      <c r="C544" s="95" t="n"/>
      <c r="D544" s="86">
        <f>IF(C544="","",IFERROR(INDEX(Eng_Item,MATCH(C544,Eng_Label,0)),"not in list"))</f>
        <v/>
      </c>
      <c r="E544" s="85">
        <f>IF(C544="","",IFERROR(INDEX(Eng_Supplier,MATCH(C544,Eng_Label,0)),""))</f>
        <v/>
      </c>
      <c r="F544" s="96" t="n"/>
      <c r="G544" s="99" t="n"/>
      <c r="H544" s="91">
        <f>IF(F544="","",F544*IF(G544&lt;&gt;"",G544,N(IFERROR(INDEX(Eng_Cost,MATCH(C544,Eng_Label,0)),0))))</f>
        <v/>
      </c>
      <c r="I544" s="95" t="n"/>
      <c r="J544" s="95" t="n"/>
      <c r="K544" s="98">
        <f>IF(B544="","",DATE(YEAR(B544),MONTH(B544),1))</f>
        <v/>
      </c>
      <c r="L544" s="86">
        <f>IF(OR(B544="",C544=""),"","RCV-"&amp;TEXT(ROW()-5,"00000"))</f>
        <v/>
      </c>
    </row>
    <row r="545" ht="20" customHeight="1">
      <c r="B545" s="93" t="n"/>
      <c r="C545" s="95" t="n"/>
      <c r="D545" s="86">
        <f>IF(C545="","",IFERROR(INDEX(Eng_Item,MATCH(C545,Eng_Label,0)),"not in list"))</f>
        <v/>
      </c>
      <c r="E545" s="85">
        <f>IF(C545="","",IFERROR(INDEX(Eng_Supplier,MATCH(C545,Eng_Label,0)),""))</f>
        <v/>
      </c>
      <c r="F545" s="96" t="n"/>
      <c r="G545" s="99" t="n"/>
      <c r="H545" s="91">
        <f>IF(F545="","",F545*IF(G545&lt;&gt;"",G545,N(IFERROR(INDEX(Eng_Cost,MATCH(C545,Eng_Label,0)),0))))</f>
        <v/>
      </c>
      <c r="I545" s="95" t="n"/>
      <c r="J545" s="95" t="n"/>
      <c r="K545" s="98">
        <f>IF(B545="","",DATE(YEAR(B545),MONTH(B545),1))</f>
        <v/>
      </c>
      <c r="L545" s="86">
        <f>IF(OR(B545="",C545=""),"","RCV-"&amp;TEXT(ROW()-5,"00000"))</f>
        <v/>
      </c>
    </row>
    <row r="546" ht="20" customHeight="1">
      <c r="B546" s="93" t="n"/>
      <c r="C546" s="95" t="n"/>
      <c r="D546" s="86">
        <f>IF(C546="","",IFERROR(INDEX(Eng_Item,MATCH(C546,Eng_Label,0)),"not in list"))</f>
        <v/>
      </c>
      <c r="E546" s="85">
        <f>IF(C546="","",IFERROR(INDEX(Eng_Supplier,MATCH(C546,Eng_Label,0)),""))</f>
        <v/>
      </c>
      <c r="F546" s="96" t="n"/>
      <c r="G546" s="99" t="n"/>
      <c r="H546" s="91">
        <f>IF(F546="","",F546*IF(G546&lt;&gt;"",G546,N(IFERROR(INDEX(Eng_Cost,MATCH(C546,Eng_Label,0)),0))))</f>
        <v/>
      </c>
      <c r="I546" s="95" t="n"/>
      <c r="J546" s="95" t="n"/>
      <c r="K546" s="98">
        <f>IF(B546="","",DATE(YEAR(B546),MONTH(B546),1))</f>
        <v/>
      </c>
      <c r="L546" s="86">
        <f>IF(OR(B546="",C546=""),"","RCV-"&amp;TEXT(ROW()-5,"00000"))</f>
        <v/>
      </c>
    </row>
    <row r="547" ht="20" customHeight="1">
      <c r="B547" s="93" t="n"/>
      <c r="C547" s="95" t="n"/>
      <c r="D547" s="86">
        <f>IF(C547="","",IFERROR(INDEX(Eng_Item,MATCH(C547,Eng_Label,0)),"not in list"))</f>
        <v/>
      </c>
      <c r="E547" s="85">
        <f>IF(C547="","",IFERROR(INDEX(Eng_Supplier,MATCH(C547,Eng_Label,0)),""))</f>
        <v/>
      </c>
      <c r="F547" s="96" t="n"/>
      <c r="G547" s="99" t="n"/>
      <c r="H547" s="91">
        <f>IF(F547="","",F547*IF(G547&lt;&gt;"",G547,N(IFERROR(INDEX(Eng_Cost,MATCH(C547,Eng_Label,0)),0))))</f>
        <v/>
      </c>
      <c r="I547" s="95" t="n"/>
      <c r="J547" s="95" t="n"/>
      <c r="K547" s="98">
        <f>IF(B547="","",DATE(YEAR(B547),MONTH(B547),1))</f>
        <v/>
      </c>
      <c r="L547" s="86">
        <f>IF(OR(B547="",C547=""),"","RCV-"&amp;TEXT(ROW()-5,"00000"))</f>
        <v/>
      </c>
    </row>
    <row r="548" ht="20" customHeight="1">
      <c r="B548" s="93" t="n"/>
      <c r="C548" s="95" t="n"/>
      <c r="D548" s="86">
        <f>IF(C548="","",IFERROR(INDEX(Eng_Item,MATCH(C548,Eng_Label,0)),"not in list"))</f>
        <v/>
      </c>
      <c r="E548" s="85">
        <f>IF(C548="","",IFERROR(INDEX(Eng_Supplier,MATCH(C548,Eng_Label,0)),""))</f>
        <v/>
      </c>
      <c r="F548" s="96" t="n"/>
      <c r="G548" s="99" t="n"/>
      <c r="H548" s="91">
        <f>IF(F548="","",F548*IF(G548&lt;&gt;"",G548,N(IFERROR(INDEX(Eng_Cost,MATCH(C548,Eng_Label,0)),0))))</f>
        <v/>
      </c>
      <c r="I548" s="95" t="n"/>
      <c r="J548" s="95" t="n"/>
      <c r="K548" s="98">
        <f>IF(B548="","",DATE(YEAR(B548),MONTH(B548),1))</f>
        <v/>
      </c>
      <c r="L548" s="86">
        <f>IF(OR(B548="",C548=""),"","RCV-"&amp;TEXT(ROW()-5,"00000"))</f>
        <v/>
      </c>
    </row>
    <row r="549" ht="20" customHeight="1">
      <c r="B549" s="93" t="n"/>
      <c r="C549" s="95" t="n"/>
      <c r="D549" s="86">
        <f>IF(C549="","",IFERROR(INDEX(Eng_Item,MATCH(C549,Eng_Label,0)),"not in list"))</f>
        <v/>
      </c>
      <c r="E549" s="85">
        <f>IF(C549="","",IFERROR(INDEX(Eng_Supplier,MATCH(C549,Eng_Label,0)),""))</f>
        <v/>
      </c>
      <c r="F549" s="96" t="n"/>
      <c r="G549" s="99" t="n"/>
      <c r="H549" s="91">
        <f>IF(F549="","",F549*IF(G549&lt;&gt;"",G549,N(IFERROR(INDEX(Eng_Cost,MATCH(C549,Eng_Label,0)),0))))</f>
        <v/>
      </c>
      <c r="I549" s="95" t="n"/>
      <c r="J549" s="95" t="n"/>
      <c r="K549" s="98">
        <f>IF(B549="","",DATE(YEAR(B549),MONTH(B549),1))</f>
        <v/>
      </c>
      <c r="L549" s="86">
        <f>IF(OR(B549="",C549=""),"","RCV-"&amp;TEXT(ROW()-5,"00000"))</f>
        <v/>
      </c>
    </row>
    <row r="550" ht="20" customHeight="1">
      <c r="B550" s="93" t="n"/>
      <c r="C550" s="95" t="n"/>
      <c r="D550" s="86">
        <f>IF(C550="","",IFERROR(INDEX(Eng_Item,MATCH(C550,Eng_Label,0)),"not in list"))</f>
        <v/>
      </c>
      <c r="E550" s="85">
        <f>IF(C550="","",IFERROR(INDEX(Eng_Supplier,MATCH(C550,Eng_Label,0)),""))</f>
        <v/>
      </c>
      <c r="F550" s="96" t="n"/>
      <c r="G550" s="99" t="n"/>
      <c r="H550" s="91">
        <f>IF(F550="","",F550*IF(G550&lt;&gt;"",G550,N(IFERROR(INDEX(Eng_Cost,MATCH(C550,Eng_Label,0)),0))))</f>
        <v/>
      </c>
      <c r="I550" s="95" t="n"/>
      <c r="J550" s="95" t="n"/>
      <c r="K550" s="98">
        <f>IF(B550="","",DATE(YEAR(B550),MONTH(B550),1))</f>
        <v/>
      </c>
      <c r="L550" s="86">
        <f>IF(OR(B550="",C550=""),"","RCV-"&amp;TEXT(ROW()-5,"00000"))</f>
        <v/>
      </c>
    </row>
    <row r="551" ht="20" customHeight="1">
      <c r="B551" s="93" t="n"/>
      <c r="C551" s="95" t="n"/>
      <c r="D551" s="86">
        <f>IF(C551="","",IFERROR(INDEX(Eng_Item,MATCH(C551,Eng_Label,0)),"not in list"))</f>
        <v/>
      </c>
      <c r="E551" s="85">
        <f>IF(C551="","",IFERROR(INDEX(Eng_Supplier,MATCH(C551,Eng_Label,0)),""))</f>
        <v/>
      </c>
      <c r="F551" s="96" t="n"/>
      <c r="G551" s="99" t="n"/>
      <c r="H551" s="91">
        <f>IF(F551="","",F551*IF(G551&lt;&gt;"",G551,N(IFERROR(INDEX(Eng_Cost,MATCH(C551,Eng_Label,0)),0))))</f>
        <v/>
      </c>
      <c r="I551" s="95" t="n"/>
      <c r="J551" s="95" t="n"/>
      <c r="K551" s="98">
        <f>IF(B551="","",DATE(YEAR(B551),MONTH(B551),1))</f>
        <v/>
      </c>
      <c r="L551" s="86">
        <f>IF(OR(B551="",C551=""),"","RCV-"&amp;TEXT(ROW()-5,"00000"))</f>
        <v/>
      </c>
    </row>
    <row r="552" ht="20" customHeight="1">
      <c r="B552" s="93" t="n"/>
      <c r="C552" s="95" t="n"/>
      <c r="D552" s="86">
        <f>IF(C552="","",IFERROR(INDEX(Eng_Item,MATCH(C552,Eng_Label,0)),"not in list"))</f>
        <v/>
      </c>
      <c r="E552" s="85">
        <f>IF(C552="","",IFERROR(INDEX(Eng_Supplier,MATCH(C552,Eng_Label,0)),""))</f>
        <v/>
      </c>
      <c r="F552" s="96" t="n"/>
      <c r="G552" s="99" t="n"/>
      <c r="H552" s="91">
        <f>IF(F552="","",F552*IF(G552&lt;&gt;"",G552,N(IFERROR(INDEX(Eng_Cost,MATCH(C552,Eng_Label,0)),0))))</f>
        <v/>
      </c>
      <c r="I552" s="95" t="n"/>
      <c r="J552" s="95" t="n"/>
      <c r="K552" s="98">
        <f>IF(B552="","",DATE(YEAR(B552),MONTH(B552),1))</f>
        <v/>
      </c>
      <c r="L552" s="86">
        <f>IF(OR(B552="",C552=""),"","RCV-"&amp;TEXT(ROW()-5,"00000"))</f>
        <v/>
      </c>
    </row>
    <row r="553" ht="20" customHeight="1">
      <c r="B553" s="93" t="n"/>
      <c r="C553" s="95" t="n"/>
      <c r="D553" s="86">
        <f>IF(C553="","",IFERROR(INDEX(Eng_Item,MATCH(C553,Eng_Label,0)),"not in list"))</f>
        <v/>
      </c>
      <c r="E553" s="85">
        <f>IF(C553="","",IFERROR(INDEX(Eng_Supplier,MATCH(C553,Eng_Label,0)),""))</f>
        <v/>
      </c>
      <c r="F553" s="96" t="n"/>
      <c r="G553" s="99" t="n"/>
      <c r="H553" s="91">
        <f>IF(F553="","",F553*IF(G553&lt;&gt;"",G553,N(IFERROR(INDEX(Eng_Cost,MATCH(C553,Eng_Label,0)),0))))</f>
        <v/>
      </c>
      <c r="I553" s="95" t="n"/>
      <c r="J553" s="95" t="n"/>
      <c r="K553" s="98">
        <f>IF(B553="","",DATE(YEAR(B553),MONTH(B553),1))</f>
        <v/>
      </c>
      <c r="L553" s="86">
        <f>IF(OR(B553="",C553=""),"","RCV-"&amp;TEXT(ROW()-5,"00000"))</f>
        <v/>
      </c>
    </row>
    <row r="554" ht="20" customHeight="1">
      <c r="B554" s="93" t="n"/>
      <c r="C554" s="95" t="n"/>
      <c r="D554" s="86">
        <f>IF(C554="","",IFERROR(INDEX(Eng_Item,MATCH(C554,Eng_Label,0)),"not in list"))</f>
        <v/>
      </c>
      <c r="E554" s="85">
        <f>IF(C554="","",IFERROR(INDEX(Eng_Supplier,MATCH(C554,Eng_Label,0)),""))</f>
        <v/>
      </c>
      <c r="F554" s="96" t="n"/>
      <c r="G554" s="99" t="n"/>
      <c r="H554" s="91">
        <f>IF(F554="","",F554*IF(G554&lt;&gt;"",G554,N(IFERROR(INDEX(Eng_Cost,MATCH(C554,Eng_Label,0)),0))))</f>
        <v/>
      </c>
      <c r="I554" s="95" t="n"/>
      <c r="J554" s="95" t="n"/>
      <c r="K554" s="98">
        <f>IF(B554="","",DATE(YEAR(B554),MONTH(B554),1))</f>
        <v/>
      </c>
      <c r="L554" s="86">
        <f>IF(OR(B554="",C554=""),"","RCV-"&amp;TEXT(ROW()-5,"00000"))</f>
        <v/>
      </c>
    </row>
    <row r="555" ht="20" customHeight="1">
      <c r="B555" s="93" t="n"/>
      <c r="C555" s="95" t="n"/>
      <c r="D555" s="86">
        <f>IF(C555="","",IFERROR(INDEX(Eng_Item,MATCH(C555,Eng_Label,0)),"not in list"))</f>
        <v/>
      </c>
      <c r="E555" s="85">
        <f>IF(C555="","",IFERROR(INDEX(Eng_Supplier,MATCH(C555,Eng_Label,0)),""))</f>
        <v/>
      </c>
      <c r="F555" s="96" t="n"/>
      <c r="G555" s="99" t="n"/>
      <c r="H555" s="91">
        <f>IF(F555="","",F555*IF(G555&lt;&gt;"",G555,N(IFERROR(INDEX(Eng_Cost,MATCH(C555,Eng_Label,0)),0))))</f>
        <v/>
      </c>
      <c r="I555" s="95" t="n"/>
      <c r="J555" s="95" t="n"/>
      <c r="K555" s="98">
        <f>IF(B555="","",DATE(YEAR(B555),MONTH(B555),1))</f>
        <v/>
      </c>
      <c r="L555" s="86">
        <f>IF(OR(B555="",C555=""),"","RCV-"&amp;TEXT(ROW()-5,"00000"))</f>
        <v/>
      </c>
    </row>
    <row r="556" ht="20" customHeight="1">
      <c r="B556" s="93" t="n"/>
      <c r="C556" s="95" t="n"/>
      <c r="D556" s="86">
        <f>IF(C556="","",IFERROR(INDEX(Eng_Item,MATCH(C556,Eng_Label,0)),"not in list"))</f>
        <v/>
      </c>
      <c r="E556" s="85">
        <f>IF(C556="","",IFERROR(INDEX(Eng_Supplier,MATCH(C556,Eng_Label,0)),""))</f>
        <v/>
      </c>
      <c r="F556" s="96" t="n"/>
      <c r="G556" s="99" t="n"/>
      <c r="H556" s="91">
        <f>IF(F556="","",F556*IF(G556&lt;&gt;"",G556,N(IFERROR(INDEX(Eng_Cost,MATCH(C556,Eng_Label,0)),0))))</f>
        <v/>
      </c>
      <c r="I556" s="95" t="n"/>
      <c r="J556" s="95" t="n"/>
      <c r="K556" s="98">
        <f>IF(B556="","",DATE(YEAR(B556),MONTH(B556),1))</f>
        <v/>
      </c>
      <c r="L556" s="86">
        <f>IF(OR(B556="",C556=""),"","RCV-"&amp;TEXT(ROW()-5,"00000"))</f>
        <v/>
      </c>
    </row>
    <row r="557" ht="20" customHeight="1">
      <c r="B557" s="93" t="n"/>
      <c r="C557" s="95" t="n"/>
      <c r="D557" s="86">
        <f>IF(C557="","",IFERROR(INDEX(Eng_Item,MATCH(C557,Eng_Label,0)),"not in list"))</f>
        <v/>
      </c>
      <c r="E557" s="85">
        <f>IF(C557="","",IFERROR(INDEX(Eng_Supplier,MATCH(C557,Eng_Label,0)),""))</f>
        <v/>
      </c>
      <c r="F557" s="96" t="n"/>
      <c r="G557" s="99" t="n"/>
      <c r="H557" s="91">
        <f>IF(F557="","",F557*IF(G557&lt;&gt;"",G557,N(IFERROR(INDEX(Eng_Cost,MATCH(C557,Eng_Label,0)),0))))</f>
        <v/>
      </c>
      <c r="I557" s="95" t="n"/>
      <c r="J557" s="95" t="n"/>
      <c r="K557" s="98">
        <f>IF(B557="","",DATE(YEAR(B557),MONTH(B557),1))</f>
        <v/>
      </c>
      <c r="L557" s="86">
        <f>IF(OR(B557="",C557=""),"","RCV-"&amp;TEXT(ROW()-5,"00000"))</f>
        <v/>
      </c>
    </row>
    <row r="558" ht="20" customHeight="1">
      <c r="B558" s="93" t="n"/>
      <c r="C558" s="95" t="n"/>
      <c r="D558" s="86">
        <f>IF(C558="","",IFERROR(INDEX(Eng_Item,MATCH(C558,Eng_Label,0)),"not in list"))</f>
        <v/>
      </c>
      <c r="E558" s="85">
        <f>IF(C558="","",IFERROR(INDEX(Eng_Supplier,MATCH(C558,Eng_Label,0)),""))</f>
        <v/>
      </c>
      <c r="F558" s="96" t="n"/>
      <c r="G558" s="99" t="n"/>
      <c r="H558" s="91">
        <f>IF(F558="","",F558*IF(G558&lt;&gt;"",G558,N(IFERROR(INDEX(Eng_Cost,MATCH(C558,Eng_Label,0)),0))))</f>
        <v/>
      </c>
      <c r="I558" s="95" t="n"/>
      <c r="J558" s="95" t="n"/>
      <c r="K558" s="98">
        <f>IF(B558="","",DATE(YEAR(B558),MONTH(B558),1))</f>
        <v/>
      </c>
      <c r="L558" s="86">
        <f>IF(OR(B558="",C558=""),"","RCV-"&amp;TEXT(ROW()-5,"00000"))</f>
        <v/>
      </c>
    </row>
    <row r="559" ht="20" customHeight="1">
      <c r="B559" s="93" t="n"/>
      <c r="C559" s="95" t="n"/>
      <c r="D559" s="86">
        <f>IF(C559="","",IFERROR(INDEX(Eng_Item,MATCH(C559,Eng_Label,0)),"not in list"))</f>
        <v/>
      </c>
      <c r="E559" s="85">
        <f>IF(C559="","",IFERROR(INDEX(Eng_Supplier,MATCH(C559,Eng_Label,0)),""))</f>
        <v/>
      </c>
      <c r="F559" s="96" t="n"/>
      <c r="G559" s="99" t="n"/>
      <c r="H559" s="91">
        <f>IF(F559="","",F559*IF(G559&lt;&gt;"",G559,N(IFERROR(INDEX(Eng_Cost,MATCH(C559,Eng_Label,0)),0))))</f>
        <v/>
      </c>
      <c r="I559" s="95" t="n"/>
      <c r="J559" s="95" t="n"/>
      <c r="K559" s="98">
        <f>IF(B559="","",DATE(YEAR(B559),MONTH(B559),1))</f>
        <v/>
      </c>
      <c r="L559" s="86">
        <f>IF(OR(B559="",C559=""),"","RCV-"&amp;TEXT(ROW()-5,"00000"))</f>
        <v/>
      </c>
    </row>
    <row r="560" ht="20" customHeight="1">
      <c r="B560" s="93" t="n"/>
      <c r="C560" s="95" t="n"/>
      <c r="D560" s="86">
        <f>IF(C560="","",IFERROR(INDEX(Eng_Item,MATCH(C560,Eng_Label,0)),"not in list"))</f>
        <v/>
      </c>
      <c r="E560" s="85">
        <f>IF(C560="","",IFERROR(INDEX(Eng_Supplier,MATCH(C560,Eng_Label,0)),""))</f>
        <v/>
      </c>
      <c r="F560" s="96" t="n"/>
      <c r="G560" s="99" t="n"/>
      <c r="H560" s="91">
        <f>IF(F560="","",F560*IF(G560&lt;&gt;"",G560,N(IFERROR(INDEX(Eng_Cost,MATCH(C560,Eng_Label,0)),0))))</f>
        <v/>
      </c>
      <c r="I560" s="95" t="n"/>
      <c r="J560" s="95" t="n"/>
      <c r="K560" s="98">
        <f>IF(B560="","",DATE(YEAR(B560),MONTH(B560),1))</f>
        <v/>
      </c>
      <c r="L560" s="86">
        <f>IF(OR(B560="",C560=""),"","RCV-"&amp;TEXT(ROW()-5,"00000"))</f>
        <v/>
      </c>
    </row>
    <row r="561" ht="20" customHeight="1">
      <c r="B561" s="93" t="n"/>
      <c r="C561" s="95" t="n"/>
      <c r="D561" s="86">
        <f>IF(C561="","",IFERROR(INDEX(Eng_Item,MATCH(C561,Eng_Label,0)),"not in list"))</f>
        <v/>
      </c>
      <c r="E561" s="85">
        <f>IF(C561="","",IFERROR(INDEX(Eng_Supplier,MATCH(C561,Eng_Label,0)),""))</f>
        <v/>
      </c>
      <c r="F561" s="96" t="n"/>
      <c r="G561" s="99" t="n"/>
      <c r="H561" s="91">
        <f>IF(F561="","",F561*IF(G561&lt;&gt;"",G561,N(IFERROR(INDEX(Eng_Cost,MATCH(C561,Eng_Label,0)),0))))</f>
        <v/>
      </c>
      <c r="I561" s="95" t="n"/>
      <c r="J561" s="95" t="n"/>
      <c r="K561" s="98">
        <f>IF(B561="","",DATE(YEAR(B561),MONTH(B561),1))</f>
        <v/>
      </c>
      <c r="L561" s="86">
        <f>IF(OR(B561="",C561=""),"","RCV-"&amp;TEXT(ROW()-5,"00000"))</f>
        <v/>
      </c>
    </row>
    <row r="562" ht="20" customHeight="1">
      <c r="B562" s="93" t="n"/>
      <c r="C562" s="95" t="n"/>
      <c r="D562" s="86">
        <f>IF(C562="","",IFERROR(INDEX(Eng_Item,MATCH(C562,Eng_Label,0)),"not in list"))</f>
        <v/>
      </c>
      <c r="E562" s="85">
        <f>IF(C562="","",IFERROR(INDEX(Eng_Supplier,MATCH(C562,Eng_Label,0)),""))</f>
        <v/>
      </c>
      <c r="F562" s="96" t="n"/>
      <c r="G562" s="99" t="n"/>
      <c r="H562" s="91">
        <f>IF(F562="","",F562*IF(G562&lt;&gt;"",G562,N(IFERROR(INDEX(Eng_Cost,MATCH(C562,Eng_Label,0)),0))))</f>
        <v/>
      </c>
      <c r="I562" s="95" t="n"/>
      <c r="J562" s="95" t="n"/>
      <c r="K562" s="98">
        <f>IF(B562="","",DATE(YEAR(B562),MONTH(B562),1))</f>
        <v/>
      </c>
      <c r="L562" s="86">
        <f>IF(OR(B562="",C562=""),"","RCV-"&amp;TEXT(ROW()-5,"00000"))</f>
        <v/>
      </c>
    </row>
    <row r="563" ht="20" customHeight="1">
      <c r="B563" s="93" t="n"/>
      <c r="C563" s="95" t="n"/>
      <c r="D563" s="86">
        <f>IF(C563="","",IFERROR(INDEX(Eng_Item,MATCH(C563,Eng_Label,0)),"not in list"))</f>
        <v/>
      </c>
      <c r="E563" s="85">
        <f>IF(C563="","",IFERROR(INDEX(Eng_Supplier,MATCH(C563,Eng_Label,0)),""))</f>
        <v/>
      </c>
      <c r="F563" s="96" t="n"/>
      <c r="G563" s="99" t="n"/>
      <c r="H563" s="91">
        <f>IF(F563="","",F563*IF(G563&lt;&gt;"",G563,N(IFERROR(INDEX(Eng_Cost,MATCH(C563,Eng_Label,0)),0))))</f>
        <v/>
      </c>
      <c r="I563" s="95" t="n"/>
      <c r="J563" s="95" t="n"/>
      <c r="K563" s="98">
        <f>IF(B563="","",DATE(YEAR(B563),MONTH(B563),1))</f>
        <v/>
      </c>
      <c r="L563" s="86">
        <f>IF(OR(B563="",C563=""),"","RCV-"&amp;TEXT(ROW()-5,"00000"))</f>
        <v/>
      </c>
    </row>
    <row r="564" ht="20" customHeight="1">
      <c r="B564" s="93" t="n"/>
      <c r="C564" s="95" t="n"/>
      <c r="D564" s="86">
        <f>IF(C564="","",IFERROR(INDEX(Eng_Item,MATCH(C564,Eng_Label,0)),"not in list"))</f>
        <v/>
      </c>
      <c r="E564" s="85">
        <f>IF(C564="","",IFERROR(INDEX(Eng_Supplier,MATCH(C564,Eng_Label,0)),""))</f>
        <v/>
      </c>
      <c r="F564" s="96" t="n"/>
      <c r="G564" s="99" t="n"/>
      <c r="H564" s="91">
        <f>IF(F564="","",F564*IF(G564&lt;&gt;"",G564,N(IFERROR(INDEX(Eng_Cost,MATCH(C564,Eng_Label,0)),0))))</f>
        <v/>
      </c>
      <c r="I564" s="95" t="n"/>
      <c r="J564" s="95" t="n"/>
      <c r="K564" s="98">
        <f>IF(B564="","",DATE(YEAR(B564),MONTH(B564),1))</f>
        <v/>
      </c>
      <c r="L564" s="86">
        <f>IF(OR(B564="",C564=""),"","RCV-"&amp;TEXT(ROW()-5,"00000"))</f>
        <v/>
      </c>
    </row>
    <row r="565" ht="20" customHeight="1">
      <c r="B565" s="93" t="n"/>
      <c r="C565" s="95" t="n"/>
      <c r="D565" s="86">
        <f>IF(C565="","",IFERROR(INDEX(Eng_Item,MATCH(C565,Eng_Label,0)),"not in list"))</f>
        <v/>
      </c>
      <c r="E565" s="85">
        <f>IF(C565="","",IFERROR(INDEX(Eng_Supplier,MATCH(C565,Eng_Label,0)),""))</f>
        <v/>
      </c>
      <c r="F565" s="96" t="n"/>
      <c r="G565" s="99" t="n"/>
      <c r="H565" s="91">
        <f>IF(F565="","",F565*IF(G565&lt;&gt;"",G565,N(IFERROR(INDEX(Eng_Cost,MATCH(C565,Eng_Label,0)),0))))</f>
        <v/>
      </c>
      <c r="I565" s="95" t="n"/>
      <c r="J565" s="95" t="n"/>
      <c r="K565" s="98">
        <f>IF(B565="","",DATE(YEAR(B565),MONTH(B565),1))</f>
        <v/>
      </c>
      <c r="L565" s="86">
        <f>IF(OR(B565="",C565=""),"","RCV-"&amp;TEXT(ROW()-5,"00000"))</f>
        <v/>
      </c>
    </row>
    <row r="566" ht="20" customHeight="1">
      <c r="B566" s="93" t="n"/>
      <c r="C566" s="95" t="n"/>
      <c r="D566" s="86">
        <f>IF(C566="","",IFERROR(INDEX(Eng_Item,MATCH(C566,Eng_Label,0)),"not in list"))</f>
        <v/>
      </c>
      <c r="E566" s="85">
        <f>IF(C566="","",IFERROR(INDEX(Eng_Supplier,MATCH(C566,Eng_Label,0)),""))</f>
        <v/>
      </c>
      <c r="F566" s="96" t="n"/>
      <c r="G566" s="99" t="n"/>
      <c r="H566" s="91">
        <f>IF(F566="","",F566*IF(G566&lt;&gt;"",G566,N(IFERROR(INDEX(Eng_Cost,MATCH(C566,Eng_Label,0)),0))))</f>
        <v/>
      </c>
      <c r="I566" s="95" t="n"/>
      <c r="J566" s="95" t="n"/>
      <c r="K566" s="98">
        <f>IF(B566="","",DATE(YEAR(B566),MONTH(B566),1))</f>
        <v/>
      </c>
      <c r="L566" s="86">
        <f>IF(OR(B566="",C566=""),"","RCV-"&amp;TEXT(ROW()-5,"00000"))</f>
        <v/>
      </c>
    </row>
    <row r="567" ht="20" customHeight="1">
      <c r="B567" s="93" t="n"/>
      <c r="C567" s="95" t="n"/>
      <c r="D567" s="86">
        <f>IF(C567="","",IFERROR(INDEX(Eng_Item,MATCH(C567,Eng_Label,0)),"not in list"))</f>
        <v/>
      </c>
      <c r="E567" s="85">
        <f>IF(C567="","",IFERROR(INDEX(Eng_Supplier,MATCH(C567,Eng_Label,0)),""))</f>
        <v/>
      </c>
      <c r="F567" s="96" t="n"/>
      <c r="G567" s="99" t="n"/>
      <c r="H567" s="91">
        <f>IF(F567="","",F567*IF(G567&lt;&gt;"",G567,N(IFERROR(INDEX(Eng_Cost,MATCH(C567,Eng_Label,0)),0))))</f>
        <v/>
      </c>
      <c r="I567" s="95" t="n"/>
      <c r="J567" s="95" t="n"/>
      <c r="K567" s="98">
        <f>IF(B567="","",DATE(YEAR(B567),MONTH(B567),1))</f>
        <v/>
      </c>
      <c r="L567" s="86">
        <f>IF(OR(B567="",C567=""),"","RCV-"&amp;TEXT(ROW()-5,"00000"))</f>
        <v/>
      </c>
    </row>
    <row r="568" ht="20" customHeight="1">
      <c r="B568" s="93" t="n"/>
      <c r="C568" s="95" t="n"/>
      <c r="D568" s="86">
        <f>IF(C568="","",IFERROR(INDEX(Eng_Item,MATCH(C568,Eng_Label,0)),"not in list"))</f>
        <v/>
      </c>
      <c r="E568" s="85">
        <f>IF(C568="","",IFERROR(INDEX(Eng_Supplier,MATCH(C568,Eng_Label,0)),""))</f>
        <v/>
      </c>
      <c r="F568" s="96" t="n"/>
      <c r="G568" s="99" t="n"/>
      <c r="H568" s="91">
        <f>IF(F568="","",F568*IF(G568&lt;&gt;"",G568,N(IFERROR(INDEX(Eng_Cost,MATCH(C568,Eng_Label,0)),0))))</f>
        <v/>
      </c>
      <c r="I568" s="95" t="n"/>
      <c r="J568" s="95" t="n"/>
      <c r="K568" s="98">
        <f>IF(B568="","",DATE(YEAR(B568),MONTH(B568),1))</f>
        <v/>
      </c>
      <c r="L568" s="86">
        <f>IF(OR(B568="",C568=""),"","RCV-"&amp;TEXT(ROW()-5,"00000"))</f>
        <v/>
      </c>
    </row>
    <row r="569" ht="20" customHeight="1">
      <c r="B569" s="93" t="n"/>
      <c r="C569" s="95" t="n"/>
      <c r="D569" s="86">
        <f>IF(C569="","",IFERROR(INDEX(Eng_Item,MATCH(C569,Eng_Label,0)),"not in list"))</f>
        <v/>
      </c>
      <c r="E569" s="85">
        <f>IF(C569="","",IFERROR(INDEX(Eng_Supplier,MATCH(C569,Eng_Label,0)),""))</f>
        <v/>
      </c>
      <c r="F569" s="96" t="n"/>
      <c r="G569" s="99" t="n"/>
      <c r="H569" s="91">
        <f>IF(F569="","",F569*IF(G569&lt;&gt;"",G569,N(IFERROR(INDEX(Eng_Cost,MATCH(C569,Eng_Label,0)),0))))</f>
        <v/>
      </c>
      <c r="I569" s="95" t="n"/>
      <c r="J569" s="95" t="n"/>
      <c r="K569" s="98">
        <f>IF(B569="","",DATE(YEAR(B569),MONTH(B569),1))</f>
        <v/>
      </c>
      <c r="L569" s="86">
        <f>IF(OR(B569="",C569=""),"","RCV-"&amp;TEXT(ROW()-5,"00000"))</f>
        <v/>
      </c>
    </row>
    <row r="570" ht="20" customHeight="1">
      <c r="B570" s="93" t="n"/>
      <c r="C570" s="95" t="n"/>
      <c r="D570" s="86">
        <f>IF(C570="","",IFERROR(INDEX(Eng_Item,MATCH(C570,Eng_Label,0)),"not in list"))</f>
        <v/>
      </c>
      <c r="E570" s="85">
        <f>IF(C570="","",IFERROR(INDEX(Eng_Supplier,MATCH(C570,Eng_Label,0)),""))</f>
        <v/>
      </c>
      <c r="F570" s="96" t="n"/>
      <c r="G570" s="99" t="n"/>
      <c r="H570" s="91">
        <f>IF(F570="","",F570*IF(G570&lt;&gt;"",G570,N(IFERROR(INDEX(Eng_Cost,MATCH(C570,Eng_Label,0)),0))))</f>
        <v/>
      </c>
      <c r="I570" s="95" t="n"/>
      <c r="J570" s="95" t="n"/>
      <c r="K570" s="98">
        <f>IF(B570="","",DATE(YEAR(B570),MONTH(B570),1))</f>
        <v/>
      </c>
      <c r="L570" s="86">
        <f>IF(OR(B570="",C570=""),"","RCV-"&amp;TEXT(ROW()-5,"00000"))</f>
        <v/>
      </c>
    </row>
    <row r="571" ht="20" customHeight="1">
      <c r="B571" s="93" t="n"/>
      <c r="C571" s="95" t="n"/>
      <c r="D571" s="86">
        <f>IF(C571="","",IFERROR(INDEX(Eng_Item,MATCH(C571,Eng_Label,0)),"not in list"))</f>
        <v/>
      </c>
      <c r="E571" s="85">
        <f>IF(C571="","",IFERROR(INDEX(Eng_Supplier,MATCH(C571,Eng_Label,0)),""))</f>
        <v/>
      </c>
      <c r="F571" s="96" t="n"/>
      <c r="G571" s="99" t="n"/>
      <c r="H571" s="91">
        <f>IF(F571="","",F571*IF(G571&lt;&gt;"",G571,N(IFERROR(INDEX(Eng_Cost,MATCH(C571,Eng_Label,0)),0))))</f>
        <v/>
      </c>
      <c r="I571" s="95" t="n"/>
      <c r="J571" s="95" t="n"/>
      <c r="K571" s="98">
        <f>IF(B571="","",DATE(YEAR(B571),MONTH(B571),1))</f>
        <v/>
      </c>
      <c r="L571" s="86">
        <f>IF(OR(B571="",C571=""),"","RCV-"&amp;TEXT(ROW()-5,"00000"))</f>
        <v/>
      </c>
    </row>
    <row r="572" ht="20" customHeight="1">
      <c r="B572" s="93" t="n"/>
      <c r="C572" s="95" t="n"/>
      <c r="D572" s="86">
        <f>IF(C572="","",IFERROR(INDEX(Eng_Item,MATCH(C572,Eng_Label,0)),"not in list"))</f>
        <v/>
      </c>
      <c r="E572" s="85">
        <f>IF(C572="","",IFERROR(INDEX(Eng_Supplier,MATCH(C572,Eng_Label,0)),""))</f>
        <v/>
      </c>
      <c r="F572" s="96" t="n"/>
      <c r="G572" s="99" t="n"/>
      <c r="H572" s="91">
        <f>IF(F572="","",F572*IF(G572&lt;&gt;"",G572,N(IFERROR(INDEX(Eng_Cost,MATCH(C572,Eng_Label,0)),0))))</f>
        <v/>
      </c>
      <c r="I572" s="95" t="n"/>
      <c r="J572" s="95" t="n"/>
      <c r="K572" s="98">
        <f>IF(B572="","",DATE(YEAR(B572),MONTH(B572),1))</f>
        <v/>
      </c>
      <c r="L572" s="86">
        <f>IF(OR(B572="",C572=""),"","RCV-"&amp;TEXT(ROW()-5,"00000"))</f>
        <v/>
      </c>
    </row>
    <row r="573" ht="20" customHeight="1">
      <c r="B573" s="93" t="n"/>
      <c r="C573" s="95" t="n"/>
      <c r="D573" s="86">
        <f>IF(C573="","",IFERROR(INDEX(Eng_Item,MATCH(C573,Eng_Label,0)),"not in list"))</f>
        <v/>
      </c>
      <c r="E573" s="85">
        <f>IF(C573="","",IFERROR(INDEX(Eng_Supplier,MATCH(C573,Eng_Label,0)),""))</f>
        <v/>
      </c>
      <c r="F573" s="96" t="n"/>
      <c r="G573" s="99" t="n"/>
      <c r="H573" s="91">
        <f>IF(F573="","",F573*IF(G573&lt;&gt;"",G573,N(IFERROR(INDEX(Eng_Cost,MATCH(C573,Eng_Label,0)),0))))</f>
        <v/>
      </c>
      <c r="I573" s="95" t="n"/>
      <c r="J573" s="95" t="n"/>
      <c r="K573" s="98">
        <f>IF(B573="","",DATE(YEAR(B573),MONTH(B573),1))</f>
        <v/>
      </c>
      <c r="L573" s="86">
        <f>IF(OR(B573="",C573=""),"","RCV-"&amp;TEXT(ROW()-5,"00000"))</f>
        <v/>
      </c>
    </row>
    <row r="574" ht="20" customHeight="1">
      <c r="B574" s="93" t="n"/>
      <c r="C574" s="95" t="n"/>
      <c r="D574" s="86">
        <f>IF(C574="","",IFERROR(INDEX(Eng_Item,MATCH(C574,Eng_Label,0)),"not in list"))</f>
        <v/>
      </c>
      <c r="E574" s="85">
        <f>IF(C574="","",IFERROR(INDEX(Eng_Supplier,MATCH(C574,Eng_Label,0)),""))</f>
        <v/>
      </c>
      <c r="F574" s="96" t="n"/>
      <c r="G574" s="99" t="n"/>
      <c r="H574" s="91">
        <f>IF(F574="","",F574*IF(G574&lt;&gt;"",G574,N(IFERROR(INDEX(Eng_Cost,MATCH(C574,Eng_Label,0)),0))))</f>
        <v/>
      </c>
      <c r="I574" s="95" t="n"/>
      <c r="J574" s="95" t="n"/>
      <c r="K574" s="98">
        <f>IF(B574="","",DATE(YEAR(B574),MONTH(B574),1))</f>
        <v/>
      </c>
      <c r="L574" s="86">
        <f>IF(OR(B574="",C574=""),"","RCV-"&amp;TEXT(ROW()-5,"00000"))</f>
        <v/>
      </c>
    </row>
    <row r="575" ht="20" customHeight="1">
      <c r="B575" s="93" t="n"/>
      <c r="C575" s="95" t="n"/>
      <c r="D575" s="86">
        <f>IF(C575="","",IFERROR(INDEX(Eng_Item,MATCH(C575,Eng_Label,0)),"not in list"))</f>
        <v/>
      </c>
      <c r="E575" s="85">
        <f>IF(C575="","",IFERROR(INDEX(Eng_Supplier,MATCH(C575,Eng_Label,0)),""))</f>
        <v/>
      </c>
      <c r="F575" s="96" t="n"/>
      <c r="G575" s="99" t="n"/>
      <c r="H575" s="91">
        <f>IF(F575="","",F575*IF(G575&lt;&gt;"",G575,N(IFERROR(INDEX(Eng_Cost,MATCH(C575,Eng_Label,0)),0))))</f>
        <v/>
      </c>
      <c r="I575" s="95" t="n"/>
      <c r="J575" s="95" t="n"/>
      <c r="K575" s="98">
        <f>IF(B575="","",DATE(YEAR(B575),MONTH(B575),1))</f>
        <v/>
      </c>
      <c r="L575" s="86">
        <f>IF(OR(B575="",C575=""),"","RCV-"&amp;TEXT(ROW()-5,"00000"))</f>
        <v/>
      </c>
    </row>
    <row r="576" ht="20" customHeight="1">
      <c r="B576" s="93" t="n"/>
      <c r="C576" s="95" t="n"/>
      <c r="D576" s="86">
        <f>IF(C576="","",IFERROR(INDEX(Eng_Item,MATCH(C576,Eng_Label,0)),"not in list"))</f>
        <v/>
      </c>
      <c r="E576" s="85">
        <f>IF(C576="","",IFERROR(INDEX(Eng_Supplier,MATCH(C576,Eng_Label,0)),""))</f>
        <v/>
      </c>
      <c r="F576" s="96" t="n"/>
      <c r="G576" s="99" t="n"/>
      <c r="H576" s="91">
        <f>IF(F576="","",F576*IF(G576&lt;&gt;"",G576,N(IFERROR(INDEX(Eng_Cost,MATCH(C576,Eng_Label,0)),0))))</f>
        <v/>
      </c>
      <c r="I576" s="95" t="n"/>
      <c r="J576" s="95" t="n"/>
      <c r="K576" s="98">
        <f>IF(B576="","",DATE(YEAR(B576),MONTH(B576),1))</f>
        <v/>
      </c>
      <c r="L576" s="86">
        <f>IF(OR(B576="",C576=""),"","RCV-"&amp;TEXT(ROW()-5,"00000"))</f>
        <v/>
      </c>
    </row>
    <row r="577" ht="20" customHeight="1">
      <c r="B577" s="93" t="n"/>
      <c r="C577" s="95" t="n"/>
      <c r="D577" s="86">
        <f>IF(C577="","",IFERROR(INDEX(Eng_Item,MATCH(C577,Eng_Label,0)),"not in list"))</f>
        <v/>
      </c>
      <c r="E577" s="85">
        <f>IF(C577="","",IFERROR(INDEX(Eng_Supplier,MATCH(C577,Eng_Label,0)),""))</f>
        <v/>
      </c>
      <c r="F577" s="96" t="n"/>
      <c r="G577" s="99" t="n"/>
      <c r="H577" s="91">
        <f>IF(F577="","",F577*IF(G577&lt;&gt;"",G577,N(IFERROR(INDEX(Eng_Cost,MATCH(C577,Eng_Label,0)),0))))</f>
        <v/>
      </c>
      <c r="I577" s="95" t="n"/>
      <c r="J577" s="95" t="n"/>
      <c r="K577" s="98">
        <f>IF(B577="","",DATE(YEAR(B577),MONTH(B577),1))</f>
        <v/>
      </c>
      <c r="L577" s="86">
        <f>IF(OR(B577="",C577=""),"","RCV-"&amp;TEXT(ROW()-5,"00000"))</f>
        <v/>
      </c>
    </row>
    <row r="578" ht="20" customHeight="1">
      <c r="B578" s="93" t="n"/>
      <c r="C578" s="95" t="n"/>
      <c r="D578" s="86">
        <f>IF(C578="","",IFERROR(INDEX(Eng_Item,MATCH(C578,Eng_Label,0)),"not in list"))</f>
        <v/>
      </c>
      <c r="E578" s="85">
        <f>IF(C578="","",IFERROR(INDEX(Eng_Supplier,MATCH(C578,Eng_Label,0)),""))</f>
        <v/>
      </c>
      <c r="F578" s="96" t="n"/>
      <c r="G578" s="99" t="n"/>
      <c r="H578" s="91">
        <f>IF(F578="","",F578*IF(G578&lt;&gt;"",G578,N(IFERROR(INDEX(Eng_Cost,MATCH(C578,Eng_Label,0)),0))))</f>
        <v/>
      </c>
      <c r="I578" s="95" t="n"/>
      <c r="J578" s="95" t="n"/>
      <c r="K578" s="98">
        <f>IF(B578="","",DATE(YEAR(B578),MONTH(B578),1))</f>
        <v/>
      </c>
      <c r="L578" s="86">
        <f>IF(OR(B578="",C578=""),"","RCV-"&amp;TEXT(ROW()-5,"00000"))</f>
        <v/>
      </c>
    </row>
    <row r="579" ht="20" customHeight="1">
      <c r="B579" s="93" t="n"/>
      <c r="C579" s="95" t="n"/>
      <c r="D579" s="86">
        <f>IF(C579="","",IFERROR(INDEX(Eng_Item,MATCH(C579,Eng_Label,0)),"not in list"))</f>
        <v/>
      </c>
      <c r="E579" s="85">
        <f>IF(C579="","",IFERROR(INDEX(Eng_Supplier,MATCH(C579,Eng_Label,0)),""))</f>
        <v/>
      </c>
      <c r="F579" s="96" t="n"/>
      <c r="G579" s="99" t="n"/>
      <c r="H579" s="91">
        <f>IF(F579="","",F579*IF(G579&lt;&gt;"",G579,N(IFERROR(INDEX(Eng_Cost,MATCH(C579,Eng_Label,0)),0))))</f>
        <v/>
      </c>
      <c r="I579" s="95" t="n"/>
      <c r="J579" s="95" t="n"/>
      <c r="K579" s="98">
        <f>IF(B579="","",DATE(YEAR(B579),MONTH(B579),1))</f>
        <v/>
      </c>
      <c r="L579" s="86">
        <f>IF(OR(B579="",C579=""),"","RCV-"&amp;TEXT(ROW()-5,"00000"))</f>
        <v/>
      </c>
    </row>
    <row r="580" ht="20" customHeight="1">
      <c r="B580" s="93" t="n"/>
      <c r="C580" s="95" t="n"/>
      <c r="D580" s="86">
        <f>IF(C580="","",IFERROR(INDEX(Eng_Item,MATCH(C580,Eng_Label,0)),"not in list"))</f>
        <v/>
      </c>
      <c r="E580" s="85">
        <f>IF(C580="","",IFERROR(INDEX(Eng_Supplier,MATCH(C580,Eng_Label,0)),""))</f>
        <v/>
      </c>
      <c r="F580" s="96" t="n"/>
      <c r="G580" s="99" t="n"/>
      <c r="H580" s="91">
        <f>IF(F580="","",F580*IF(G580&lt;&gt;"",G580,N(IFERROR(INDEX(Eng_Cost,MATCH(C580,Eng_Label,0)),0))))</f>
        <v/>
      </c>
      <c r="I580" s="95" t="n"/>
      <c r="J580" s="95" t="n"/>
      <c r="K580" s="98">
        <f>IF(B580="","",DATE(YEAR(B580),MONTH(B580),1))</f>
        <v/>
      </c>
      <c r="L580" s="86">
        <f>IF(OR(B580="",C580=""),"","RCV-"&amp;TEXT(ROW()-5,"00000"))</f>
        <v/>
      </c>
    </row>
    <row r="581" ht="20" customHeight="1">
      <c r="B581" s="93" t="n"/>
      <c r="C581" s="95" t="n"/>
      <c r="D581" s="86">
        <f>IF(C581="","",IFERROR(INDEX(Eng_Item,MATCH(C581,Eng_Label,0)),"not in list"))</f>
        <v/>
      </c>
      <c r="E581" s="85">
        <f>IF(C581="","",IFERROR(INDEX(Eng_Supplier,MATCH(C581,Eng_Label,0)),""))</f>
        <v/>
      </c>
      <c r="F581" s="96" t="n"/>
      <c r="G581" s="99" t="n"/>
      <c r="H581" s="91">
        <f>IF(F581="","",F581*IF(G581&lt;&gt;"",G581,N(IFERROR(INDEX(Eng_Cost,MATCH(C581,Eng_Label,0)),0))))</f>
        <v/>
      </c>
      <c r="I581" s="95" t="n"/>
      <c r="J581" s="95" t="n"/>
      <c r="K581" s="98">
        <f>IF(B581="","",DATE(YEAR(B581),MONTH(B581),1))</f>
        <v/>
      </c>
      <c r="L581" s="86">
        <f>IF(OR(B581="",C581=""),"","RCV-"&amp;TEXT(ROW()-5,"00000"))</f>
        <v/>
      </c>
    </row>
    <row r="582" ht="20" customHeight="1">
      <c r="B582" s="93" t="n"/>
      <c r="C582" s="95" t="n"/>
      <c r="D582" s="86">
        <f>IF(C582="","",IFERROR(INDEX(Eng_Item,MATCH(C582,Eng_Label,0)),"not in list"))</f>
        <v/>
      </c>
      <c r="E582" s="85">
        <f>IF(C582="","",IFERROR(INDEX(Eng_Supplier,MATCH(C582,Eng_Label,0)),""))</f>
        <v/>
      </c>
      <c r="F582" s="96" t="n"/>
      <c r="G582" s="99" t="n"/>
      <c r="H582" s="91">
        <f>IF(F582="","",F582*IF(G582&lt;&gt;"",G582,N(IFERROR(INDEX(Eng_Cost,MATCH(C582,Eng_Label,0)),0))))</f>
        <v/>
      </c>
      <c r="I582" s="95" t="n"/>
      <c r="J582" s="95" t="n"/>
      <c r="K582" s="98">
        <f>IF(B582="","",DATE(YEAR(B582),MONTH(B582),1))</f>
        <v/>
      </c>
      <c r="L582" s="86">
        <f>IF(OR(B582="",C582=""),"","RCV-"&amp;TEXT(ROW()-5,"00000"))</f>
        <v/>
      </c>
    </row>
    <row r="583" ht="20" customHeight="1">
      <c r="B583" s="93" t="n"/>
      <c r="C583" s="95" t="n"/>
      <c r="D583" s="86">
        <f>IF(C583="","",IFERROR(INDEX(Eng_Item,MATCH(C583,Eng_Label,0)),"not in list"))</f>
        <v/>
      </c>
      <c r="E583" s="85">
        <f>IF(C583="","",IFERROR(INDEX(Eng_Supplier,MATCH(C583,Eng_Label,0)),""))</f>
        <v/>
      </c>
      <c r="F583" s="96" t="n"/>
      <c r="G583" s="99" t="n"/>
      <c r="H583" s="91">
        <f>IF(F583="","",F583*IF(G583&lt;&gt;"",G583,N(IFERROR(INDEX(Eng_Cost,MATCH(C583,Eng_Label,0)),0))))</f>
        <v/>
      </c>
      <c r="I583" s="95" t="n"/>
      <c r="J583" s="95" t="n"/>
      <c r="K583" s="98">
        <f>IF(B583="","",DATE(YEAR(B583),MONTH(B583),1))</f>
        <v/>
      </c>
      <c r="L583" s="86">
        <f>IF(OR(B583="",C583=""),"","RCV-"&amp;TEXT(ROW()-5,"00000"))</f>
        <v/>
      </c>
    </row>
    <row r="584" ht="20" customHeight="1">
      <c r="B584" s="93" t="n"/>
      <c r="C584" s="95" t="n"/>
      <c r="D584" s="86">
        <f>IF(C584="","",IFERROR(INDEX(Eng_Item,MATCH(C584,Eng_Label,0)),"not in list"))</f>
        <v/>
      </c>
      <c r="E584" s="85">
        <f>IF(C584="","",IFERROR(INDEX(Eng_Supplier,MATCH(C584,Eng_Label,0)),""))</f>
        <v/>
      </c>
      <c r="F584" s="96" t="n"/>
      <c r="G584" s="99" t="n"/>
      <c r="H584" s="91">
        <f>IF(F584="","",F584*IF(G584&lt;&gt;"",G584,N(IFERROR(INDEX(Eng_Cost,MATCH(C584,Eng_Label,0)),0))))</f>
        <v/>
      </c>
      <c r="I584" s="95" t="n"/>
      <c r="J584" s="95" t="n"/>
      <c r="K584" s="98">
        <f>IF(B584="","",DATE(YEAR(B584),MONTH(B584),1))</f>
        <v/>
      </c>
      <c r="L584" s="86">
        <f>IF(OR(B584="",C584=""),"","RCV-"&amp;TEXT(ROW()-5,"00000"))</f>
        <v/>
      </c>
    </row>
    <row r="585" ht="20" customHeight="1">
      <c r="B585" s="93" t="n"/>
      <c r="C585" s="95" t="n"/>
      <c r="D585" s="86">
        <f>IF(C585="","",IFERROR(INDEX(Eng_Item,MATCH(C585,Eng_Label,0)),"not in list"))</f>
        <v/>
      </c>
      <c r="E585" s="85">
        <f>IF(C585="","",IFERROR(INDEX(Eng_Supplier,MATCH(C585,Eng_Label,0)),""))</f>
        <v/>
      </c>
      <c r="F585" s="96" t="n"/>
      <c r="G585" s="99" t="n"/>
      <c r="H585" s="91">
        <f>IF(F585="","",F585*IF(G585&lt;&gt;"",G585,N(IFERROR(INDEX(Eng_Cost,MATCH(C585,Eng_Label,0)),0))))</f>
        <v/>
      </c>
      <c r="I585" s="95" t="n"/>
      <c r="J585" s="95" t="n"/>
      <c r="K585" s="98">
        <f>IF(B585="","",DATE(YEAR(B585),MONTH(B585),1))</f>
        <v/>
      </c>
      <c r="L585" s="86">
        <f>IF(OR(B585="",C585=""),"","RCV-"&amp;TEXT(ROW()-5,"00000"))</f>
        <v/>
      </c>
    </row>
    <row r="586" ht="20" customHeight="1">
      <c r="B586" s="93" t="n"/>
      <c r="C586" s="95" t="n"/>
      <c r="D586" s="86">
        <f>IF(C586="","",IFERROR(INDEX(Eng_Item,MATCH(C586,Eng_Label,0)),"not in list"))</f>
        <v/>
      </c>
      <c r="E586" s="85">
        <f>IF(C586="","",IFERROR(INDEX(Eng_Supplier,MATCH(C586,Eng_Label,0)),""))</f>
        <v/>
      </c>
      <c r="F586" s="96" t="n"/>
      <c r="G586" s="99" t="n"/>
      <c r="H586" s="91">
        <f>IF(F586="","",F586*IF(G586&lt;&gt;"",G586,N(IFERROR(INDEX(Eng_Cost,MATCH(C586,Eng_Label,0)),0))))</f>
        <v/>
      </c>
      <c r="I586" s="95" t="n"/>
      <c r="J586" s="95" t="n"/>
      <c r="K586" s="98">
        <f>IF(B586="","",DATE(YEAR(B586),MONTH(B586),1))</f>
        <v/>
      </c>
      <c r="L586" s="86">
        <f>IF(OR(B586="",C586=""),"","RCV-"&amp;TEXT(ROW()-5,"00000"))</f>
        <v/>
      </c>
    </row>
    <row r="587" ht="20" customHeight="1">
      <c r="B587" s="93" t="n"/>
      <c r="C587" s="95" t="n"/>
      <c r="D587" s="86">
        <f>IF(C587="","",IFERROR(INDEX(Eng_Item,MATCH(C587,Eng_Label,0)),"not in list"))</f>
        <v/>
      </c>
      <c r="E587" s="85">
        <f>IF(C587="","",IFERROR(INDEX(Eng_Supplier,MATCH(C587,Eng_Label,0)),""))</f>
        <v/>
      </c>
      <c r="F587" s="96" t="n"/>
      <c r="G587" s="99" t="n"/>
      <c r="H587" s="91">
        <f>IF(F587="","",F587*IF(G587&lt;&gt;"",G587,N(IFERROR(INDEX(Eng_Cost,MATCH(C587,Eng_Label,0)),0))))</f>
        <v/>
      </c>
      <c r="I587" s="95" t="n"/>
      <c r="J587" s="95" t="n"/>
      <c r="K587" s="98">
        <f>IF(B587="","",DATE(YEAR(B587),MONTH(B587),1))</f>
        <v/>
      </c>
      <c r="L587" s="86">
        <f>IF(OR(B587="",C587=""),"","RCV-"&amp;TEXT(ROW()-5,"00000"))</f>
        <v/>
      </c>
    </row>
    <row r="588" ht="20" customHeight="1">
      <c r="B588" s="93" t="n"/>
      <c r="C588" s="95" t="n"/>
      <c r="D588" s="86">
        <f>IF(C588="","",IFERROR(INDEX(Eng_Item,MATCH(C588,Eng_Label,0)),"not in list"))</f>
        <v/>
      </c>
      <c r="E588" s="85">
        <f>IF(C588="","",IFERROR(INDEX(Eng_Supplier,MATCH(C588,Eng_Label,0)),""))</f>
        <v/>
      </c>
      <c r="F588" s="96" t="n"/>
      <c r="G588" s="99" t="n"/>
      <c r="H588" s="91">
        <f>IF(F588="","",F588*IF(G588&lt;&gt;"",G588,N(IFERROR(INDEX(Eng_Cost,MATCH(C588,Eng_Label,0)),0))))</f>
        <v/>
      </c>
      <c r="I588" s="95" t="n"/>
      <c r="J588" s="95" t="n"/>
      <c r="K588" s="98">
        <f>IF(B588="","",DATE(YEAR(B588),MONTH(B588),1))</f>
        <v/>
      </c>
      <c r="L588" s="86">
        <f>IF(OR(B588="",C588=""),"","RCV-"&amp;TEXT(ROW()-5,"00000"))</f>
        <v/>
      </c>
    </row>
    <row r="589" ht="20" customHeight="1">
      <c r="B589" s="93" t="n"/>
      <c r="C589" s="95" t="n"/>
      <c r="D589" s="86">
        <f>IF(C589="","",IFERROR(INDEX(Eng_Item,MATCH(C589,Eng_Label,0)),"not in list"))</f>
        <v/>
      </c>
      <c r="E589" s="85">
        <f>IF(C589="","",IFERROR(INDEX(Eng_Supplier,MATCH(C589,Eng_Label,0)),""))</f>
        <v/>
      </c>
      <c r="F589" s="96" t="n"/>
      <c r="G589" s="99" t="n"/>
      <c r="H589" s="91">
        <f>IF(F589="","",F589*IF(G589&lt;&gt;"",G589,N(IFERROR(INDEX(Eng_Cost,MATCH(C589,Eng_Label,0)),0))))</f>
        <v/>
      </c>
      <c r="I589" s="95" t="n"/>
      <c r="J589" s="95" t="n"/>
      <c r="K589" s="98">
        <f>IF(B589="","",DATE(YEAR(B589),MONTH(B589),1))</f>
        <v/>
      </c>
      <c r="L589" s="86">
        <f>IF(OR(B589="",C589=""),"","RCV-"&amp;TEXT(ROW()-5,"00000"))</f>
        <v/>
      </c>
    </row>
    <row r="590" ht="20" customHeight="1">
      <c r="B590" s="93" t="n"/>
      <c r="C590" s="95" t="n"/>
      <c r="D590" s="86">
        <f>IF(C590="","",IFERROR(INDEX(Eng_Item,MATCH(C590,Eng_Label,0)),"not in list"))</f>
        <v/>
      </c>
      <c r="E590" s="85">
        <f>IF(C590="","",IFERROR(INDEX(Eng_Supplier,MATCH(C590,Eng_Label,0)),""))</f>
        <v/>
      </c>
      <c r="F590" s="96" t="n"/>
      <c r="G590" s="99" t="n"/>
      <c r="H590" s="91">
        <f>IF(F590="","",F590*IF(G590&lt;&gt;"",G590,N(IFERROR(INDEX(Eng_Cost,MATCH(C590,Eng_Label,0)),0))))</f>
        <v/>
      </c>
      <c r="I590" s="95" t="n"/>
      <c r="J590" s="95" t="n"/>
      <c r="K590" s="98">
        <f>IF(B590="","",DATE(YEAR(B590),MONTH(B590),1))</f>
        <v/>
      </c>
      <c r="L590" s="86">
        <f>IF(OR(B590="",C590=""),"","RCV-"&amp;TEXT(ROW()-5,"00000"))</f>
        <v/>
      </c>
    </row>
    <row r="591" ht="20" customHeight="1">
      <c r="B591" s="93" t="n"/>
      <c r="C591" s="95" t="n"/>
      <c r="D591" s="86">
        <f>IF(C591="","",IFERROR(INDEX(Eng_Item,MATCH(C591,Eng_Label,0)),"not in list"))</f>
        <v/>
      </c>
      <c r="E591" s="85">
        <f>IF(C591="","",IFERROR(INDEX(Eng_Supplier,MATCH(C591,Eng_Label,0)),""))</f>
        <v/>
      </c>
      <c r="F591" s="96" t="n"/>
      <c r="G591" s="99" t="n"/>
      <c r="H591" s="91">
        <f>IF(F591="","",F591*IF(G591&lt;&gt;"",G591,N(IFERROR(INDEX(Eng_Cost,MATCH(C591,Eng_Label,0)),0))))</f>
        <v/>
      </c>
      <c r="I591" s="95" t="n"/>
      <c r="J591" s="95" t="n"/>
      <c r="K591" s="98">
        <f>IF(B591="","",DATE(YEAR(B591),MONTH(B591),1))</f>
        <v/>
      </c>
      <c r="L591" s="86">
        <f>IF(OR(B591="",C591=""),"","RCV-"&amp;TEXT(ROW()-5,"00000"))</f>
        <v/>
      </c>
    </row>
    <row r="592" ht="20" customHeight="1">
      <c r="B592" s="93" t="n"/>
      <c r="C592" s="95" t="n"/>
      <c r="D592" s="86">
        <f>IF(C592="","",IFERROR(INDEX(Eng_Item,MATCH(C592,Eng_Label,0)),"not in list"))</f>
        <v/>
      </c>
      <c r="E592" s="85">
        <f>IF(C592="","",IFERROR(INDEX(Eng_Supplier,MATCH(C592,Eng_Label,0)),""))</f>
        <v/>
      </c>
      <c r="F592" s="96" t="n"/>
      <c r="G592" s="99" t="n"/>
      <c r="H592" s="91">
        <f>IF(F592="","",F592*IF(G592&lt;&gt;"",G592,N(IFERROR(INDEX(Eng_Cost,MATCH(C592,Eng_Label,0)),0))))</f>
        <v/>
      </c>
      <c r="I592" s="95" t="n"/>
      <c r="J592" s="95" t="n"/>
      <c r="K592" s="98">
        <f>IF(B592="","",DATE(YEAR(B592),MONTH(B592),1))</f>
        <v/>
      </c>
      <c r="L592" s="86">
        <f>IF(OR(B592="",C592=""),"","RCV-"&amp;TEXT(ROW()-5,"00000"))</f>
        <v/>
      </c>
    </row>
    <row r="593" ht="20" customHeight="1">
      <c r="B593" s="93" t="n"/>
      <c r="C593" s="95" t="n"/>
      <c r="D593" s="86">
        <f>IF(C593="","",IFERROR(INDEX(Eng_Item,MATCH(C593,Eng_Label,0)),"not in list"))</f>
        <v/>
      </c>
      <c r="E593" s="85">
        <f>IF(C593="","",IFERROR(INDEX(Eng_Supplier,MATCH(C593,Eng_Label,0)),""))</f>
        <v/>
      </c>
      <c r="F593" s="96" t="n"/>
      <c r="G593" s="99" t="n"/>
      <c r="H593" s="91">
        <f>IF(F593="","",F593*IF(G593&lt;&gt;"",G593,N(IFERROR(INDEX(Eng_Cost,MATCH(C593,Eng_Label,0)),0))))</f>
        <v/>
      </c>
      <c r="I593" s="95" t="n"/>
      <c r="J593" s="95" t="n"/>
      <c r="K593" s="98">
        <f>IF(B593="","",DATE(YEAR(B593),MONTH(B593),1))</f>
        <v/>
      </c>
      <c r="L593" s="86">
        <f>IF(OR(B593="",C593=""),"","RCV-"&amp;TEXT(ROW()-5,"00000"))</f>
        <v/>
      </c>
    </row>
    <row r="594" ht="20" customHeight="1">
      <c r="B594" s="93" t="n"/>
      <c r="C594" s="95" t="n"/>
      <c r="D594" s="86">
        <f>IF(C594="","",IFERROR(INDEX(Eng_Item,MATCH(C594,Eng_Label,0)),"not in list"))</f>
        <v/>
      </c>
      <c r="E594" s="85">
        <f>IF(C594="","",IFERROR(INDEX(Eng_Supplier,MATCH(C594,Eng_Label,0)),""))</f>
        <v/>
      </c>
      <c r="F594" s="96" t="n"/>
      <c r="G594" s="99" t="n"/>
      <c r="H594" s="91">
        <f>IF(F594="","",F594*IF(G594&lt;&gt;"",G594,N(IFERROR(INDEX(Eng_Cost,MATCH(C594,Eng_Label,0)),0))))</f>
        <v/>
      </c>
      <c r="I594" s="95" t="n"/>
      <c r="J594" s="95" t="n"/>
      <c r="K594" s="98">
        <f>IF(B594="","",DATE(YEAR(B594),MONTH(B594),1))</f>
        <v/>
      </c>
      <c r="L594" s="86">
        <f>IF(OR(B594="",C594=""),"","RCV-"&amp;TEXT(ROW()-5,"00000"))</f>
        <v/>
      </c>
    </row>
    <row r="595" ht="20" customHeight="1">
      <c r="B595" s="93" t="n"/>
      <c r="C595" s="95" t="n"/>
      <c r="D595" s="86">
        <f>IF(C595="","",IFERROR(INDEX(Eng_Item,MATCH(C595,Eng_Label,0)),"not in list"))</f>
        <v/>
      </c>
      <c r="E595" s="85">
        <f>IF(C595="","",IFERROR(INDEX(Eng_Supplier,MATCH(C595,Eng_Label,0)),""))</f>
        <v/>
      </c>
      <c r="F595" s="96" t="n"/>
      <c r="G595" s="99" t="n"/>
      <c r="H595" s="91">
        <f>IF(F595="","",F595*IF(G595&lt;&gt;"",G595,N(IFERROR(INDEX(Eng_Cost,MATCH(C595,Eng_Label,0)),0))))</f>
        <v/>
      </c>
      <c r="I595" s="95" t="n"/>
      <c r="J595" s="95" t="n"/>
      <c r="K595" s="98">
        <f>IF(B595="","",DATE(YEAR(B595),MONTH(B595),1))</f>
        <v/>
      </c>
      <c r="L595" s="86">
        <f>IF(OR(B595="",C595=""),"","RCV-"&amp;TEXT(ROW()-5,"00000"))</f>
        <v/>
      </c>
    </row>
    <row r="596" ht="20" customHeight="1">
      <c r="B596" s="93" t="n"/>
      <c r="C596" s="95" t="n"/>
      <c r="D596" s="86">
        <f>IF(C596="","",IFERROR(INDEX(Eng_Item,MATCH(C596,Eng_Label,0)),"not in list"))</f>
        <v/>
      </c>
      <c r="E596" s="85">
        <f>IF(C596="","",IFERROR(INDEX(Eng_Supplier,MATCH(C596,Eng_Label,0)),""))</f>
        <v/>
      </c>
      <c r="F596" s="96" t="n"/>
      <c r="G596" s="99" t="n"/>
      <c r="H596" s="91">
        <f>IF(F596="","",F596*IF(G596&lt;&gt;"",G596,N(IFERROR(INDEX(Eng_Cost,MATCH(C596,Eng_Label,0)),0))))</f>
        <v/>
      </c>
      <c r="I596" s="95" t="n"/>
      <c r="J596" s="95" t="n"/>
      <c r="K596" s="98">
        <f>IF(B596="","",DATE(YEAR(B596),MONTH(B596),1))</f>
        <v/>
      </c>
      <c r="L596" s="86">
        <f>IF(OR(B596="",C596=""),"","RCV-"&amp;TEXT(ROW()-5,"00000"))</f>
        <v/>
      </c>
    </row>
    <row r="597" ht="20" customHeight="1">
      <c r="B597" s="93" t="n"/>
      <c r="C597" s="95" t="n"/>
      <c r="D597" s="86">
        <f>IF(C597="","",IFERROR(INDEX(Eng_Item,MATCH(C597,Eng_Label,0)),"not in list"))</f>
        <v/>
      </c>
      <c r="E597" s="85">
        <f>IF(C597="","",IFERROR(INDEX(Eng_Supplier,MATCH(C597,Eng_Label,0)),""))</f>
        <v/>
      </c>
      <c r="F597" s="96" t="n"/>
      <c r="G597" s="99" t="n"/>
      <c r="H597" s="91">
        <f>IF(F597="","",F597*IF(G597&lt;&gt;"",G597,N(IFERROR(INDEX(Eng_Cost,MATCH(C597,Eng_Label,0)),0))))</f>
        <v/>
      </c>
      <c r="I597" s="95" t="n"/>
      <c r="J597" s="95" t="n"/>
      <c r="K597" s="98">
        <f>IF(B597="","",DATE(YEAR(B597),MONTH(B597),1))</f>
        <v/>
      </c>
      <c r="L597" s="86">
        <f>IF(OR(B597="",C597=""),"","RCV-"&amp;TEXT(ROW()-5,"00000"))</f>
        <v/>
      </c>
    </row>
    <row r="598" ht="20" customHeight="1">
      <c r="B598" s="93" t="n"/>
      <c r="C598" s="95" t="n"/>
      <c r="D598" s="86">
        <f>IF(C598="","",IFERROR(INDEX(Eng_Item,MATCH(C598,Eng_Label,0)),"not in list"))</f>
        <v/>
      </c>
      <c r="E598" s="85">
        <f>IF(C598="","",IFERROR(INDEX(Eng_Supplier,MATCH(C598,Eng_Label,0)),""))</f>
        <v/>
      </c>
      <c r="F598" s="96" t="n"/>
      <c r="G598" s="99" t="n"/>
      <c r="H598" s="91">
        <f>IF(F598="","",F598*IF(G598&lt;&gt;"",G598,N(IFERROR(INDEX(Eng_Cost,MATCH(C598,Eng_Label,0)),0))))</f>
        <v/>
      </c>
      <c r="I598" s="95" t="n"/>
      <c r="J598" s="95" t="n"/>
      <c r="K598" s="98">
        <f>IF(B598="","",DATE(YEAR(B598),MONTH(B598),1))</f>
        <v/>
      </c>
      <c r="L598" s="86">
        <f>IF(OR(B598="",C598=""),"","RCV-"&amp;TEXT(ROW()-5,"00000"))</f>
        <v/>
      </c>
    </row>
    <row r="599" ht="20" customHeight="1">
      <c r="B599" s="93" t="n"/>
      <c r="C599" s="95" t="n"/>
      <c r="D599" s="86">
        <f>IF(C599="","",IFERROR(INDEX(Eng_Item,MATCH(C599,Eng_Label,0)),"not in list"))</f>
        <v/>
      </c>
      <c r="E599" s="85">
        <f>IF(C599="","",IFERROR(INDEX(Eng_Supplier,MATCH(C599,Eng_Label,0)),""))</f>
        <v/>
      </c>
      <c r="F599" s="96" t="n"/>
      <c r="G599" s="99" t="n"/>
      <c r="H599" s="91">
        <f>IF(F599="","",F599*IF(G599&lt;&gt;"",G599,N(IFERROR(INDEX(Eng_Cost,MATCH(C599,Eng_Label,0)),0))))</f>
        <v/>
      </c>
      <c r="I599" s="95" t="n"/>
      <c r="J599" s="95" t="n"/>
      <c r="K599" s="98">
        <f>IF(B599="","",DATE(YEAR(B599),MONTH(B599),1))</f>
        <v/>
      </c>
      <c r="L599" s="86">
        <f>IF(OR(B599="",C599=""),"","RCV-"&amp;TEXT(ROW()-5,"00000"))</f>
        <v/>
      </c>
    </row>
    <row r="600" ht="20" customHeight="1">
      <c r="B600" s="93" t="n"/>
      <c r="C600" s="95" t="n"/>
      <c r="D600" s="86">
        <f>IF(C600="","",IFERROR(INDEX(Eng_Item,MATCH(C600,Eng_Label,0)),"not in list"))</f>
        <v/>
      </c>
      <c r="E600" s="85">
        <f>IF(C600="","",IFERROR(INDEX(Eng_Supplier,MATCH(C600,Eng_Label,0)),""))</f>
        <v/>
      </c>
      <c r="F600" s="96" t="n"/>
      <c r="G600" s="99" t="n"/>
      <c r="H600" s="91">
        <f>IF(F600="","",F600*IF(G600&lt;&gt;"",G600,N(IFERROR(INDEX(Eng_Cost,MATCH(C600,Eng_Label,0)),0))))</f>
        <v/>
      </c>
      <c r="I600" s="95" t="n"/>
      <c r="J600" s="95" t="n"/>
      <c r="K600" s="98">
        <f>IF(B600="","",DATE(YEAR(B600),MONTH(B600),1))</f>
        <v/>
      </c>
      <c r="L600" s="86">
        <f>IF(OR(B600="",C600=""),"","RCV-"&amp;TEXT(ROW()-5,"00000"))</f>
        <v/>
      </c>
    </row>
    <row r="601" ht="20" customHeight="1">
      <c r="B601" s="93" t="n"/>
      <c r="C601" s="95" t="n"/>
      <c r="D601" s="86">
        <f>IF(C601="","",IFERROR(INDEX(Eng_Item,MATCH(C601,Eng_Label,0)),"not in list"))</f>
        <v/>
      </c>
      <c r="E601" s="85">
        <f>IF(C601="","",IFERROR(INDEX(Eng_Supplier,MATCH(C601,Eng_Label,0)),""))</f>
        <v/>
      </c>
      <c r="F601" s="96" t="n"/>
      <c r="G601" s="99" t="n"/>
      <c r="H601" s="91">
        <f>IF(F601="","",F601*IF(G601&lt;&gt;"",G601,N(IFERROR(INDEX(Eng_Cost,MATCH(C601,Eng_Label,0)),0))))</f>
        <v/>
      </c>
      <c r="I601" s="95" t="n"/>
      <c r="J601" s="95" t="n"/>
      <c r="K601" s="98">
        <f>IF(B601="","",DATE(YEAR(B601),MONTH(B601),1))</f>
        <v/>
      </c>
      <c r="L601" s="86">
        <f>IF(OR(B601="",C601=""),"","RCV-"&amp;TEXT(ROW()-5,"00000"))</f>
        <v/>
      </c>
    </row>
    <row r="602" ht="20" customHeight="1">
      <c r="B602" s="93" t="n"/>
      <c r="C602" s="95" t="n"/>
      <c r="D602" s="86">
        <f>IF(C602="","",IFERROR(INDEX(Eng_Item,MATCH(C602,Eng_Label,0)),"not in list"))</f>
        <v/>
      </c>
      <c r="E602" s="85">
        <f>IF(C602="","",IFERROR(INDEX(Eng_Supplier,MATCH(C602,Eng_Label,0)),""))</f>
        <v/>
      </c>
      <c r="F602" s="96" t="n"/>
      <c r="G602" s="99" t="n"/>
      <c r="H602" s="91">
        <f>IF(F602="","",F602*IF(G602&lt;&gt;"",G602,N(IFERROR(INDEX(Eng_Cost,MATCH(C602,Eng_Label,0)),0))))</f>
        <v/>
      </c>
      <c r="I602" s="95" t="n"/>
      <c r="J602" s="95" t="n"/>
      <c r="K602" s="98">
        <f>IF(B602="","",DATE(YEAR(B602),MONTH(B602),1))</f>
        <v/>
      </c>
      <c r="L602" s="86">
        <f>IF(OR(B602="",C602=""),"","RCV-"&amp;TEXT(ROW()-5,"00000"))</f>
        <v/>
      </c>
    </row>
    <row r="603" ht="20" customHeight="1">
      <c r="B603" s="93" t="n"/>
      <c r="C603" s="95" t="n"/>
      <c r="D603" s="86">
        <f>IF(C603="","",IFERROR(INDEX(Eng_Item,MATCH(C603,Eng_Label,0)),"not in list"))</f>
        <v/>
      </c>
      <c r="E603" s="85">
        <f>IF(C603="","",IFERROR(INDEX(Eng_Supplier,MATCH(C603,Eng_Label,0)),""))</f>
        <v/>
      </c>
      <c r="F603" s="96" t="n"/>
      <c r="G603" s="99" t="n"/>
      <c r="H603" s="91">
        <f>IF(F603="","",F603*IF(G603&lt;&gt;"",G603,N(IFERROR(INDEX(Eng_Cost,MATCH(C603,Eng_Label,0)),0))))</f>
        <v/>
      </c>
      <c r="I603" s="95" t="n"/>
      <c r="J603" s="95" t="n"/>
      <c r="K603" s="98">
        <f>IF(B603="","",DATE(YEAR(B603),MONTH(B603),1))</f>
        <v/>
      </c>
      <c r="L603" s="86">
        <f>IF(OR(B603="",C603=""),"","RCV-"&amp;TEXT(ROW()-5,"00000"))</f>
        <v/>
      </c>
    </row>
    <row r="604" ht="20" customHeight="1">
      <c r="B604" s="93" t="n"/>
      <c r="C604" s="95" t="n"/>
      <c r="D604" s="86">
        <f>IF(C604="","",IFERROR(INDEX(Eng_Item,MATCH(C604,Eng_Label,0)),"not in list"))</f>
        <v/>
      </c>
      <c r="E604" s="85">
        <f>IF(C604="","",IFERROR(INDEX(Eng_Supplier,MATCH(C604,Eng_Label,0)),""))</f>
        <v/>
      </c>
      <c r="F604" s="96" t="n"/>
      <c r="G604" s="99" t="n"/>
      <c r="H604" s="91">
        <f>IF(F604="","",F604*IF(G604&lt;&gt;"",G604,N(IFERROR(INDEX(Eng_Cost,MATCH(C604,Eng_Label,0)),0))))</f>
        <v/>
      </c>
      <c r="I604" s="95" t="n"/>
      <c r="J604" s="95" t="n"/>
      <c r="K604" s="98">
        <f>IF(B604="","",DATE(YEAR(B604),MONTH(B604),1))</f>
        <v/>
      </c>
      <c r="L604" s="86">
        <f>IF(OR(B604="",C604=""),"","RCV-"&amp;TEXT(ROW()-5,"00000"))</f>
        <v/>
      </c>
    </row>
    <row r="605" ht="20" customHeight="1">
      <c r="B605" s="93" t="n"/>
      <c r="C605" s="95" t="n"/>
      <c r="D605" s="86">
        <f>IF(C605="","",IFERROR(INDEX(Eng_Item,MATCH(C605,Eng_Label,0)),"not in list"))</f>
        <v/>
      </c>
      <c r="E605" s="85">
        <f>IF(C605="","",IFERROR(INDEX(Eng_Supplier,MATCH(C605,Eng_Label,0)),""))</f>
        <v/>
      </c>
      <c r="F605" s="96" t="n"/>
      <c r="G605" s="99" t="n"/>
      <c r="H605" s="91">
        <f>IF(F605="","",F605*IF(G605&lt;&gt;"",G605,N(IFERROR(INDEX(Eng_Cost,MATCH(C605,Eng_Label,0)),0))))</f>
        <v/>
      </c>
      <c r="I605" s="95" t="n"/>
      <c r="J605" s="95" t="n"/>
      <c r="K605" s="98">
        <f>IF(B605="","",DATE(YEAR(B605),MONTH(B605),1))</f>
        <v/>
      </c>
      <c r="L605" s="86">
        <f>IF(OR(B605="",C605=""),"","RCV-"&amp;TEXT(ROW()-5,"00000"))</f>
        <v/>
      </c>
    </row>
    <row r="606" ht="20" customHeight="1">
      <c r="B606" s="93" t="n"/>
      <c r="C606" s="95" t="n"/>
      <c r="D606" s="86">
        <f>IF(C606="","",IFERROR(INDEX(Eng_Item,MATCH(C606,Eng_Label,0)),"not in list"))</f>
        <v/>
      </c>
      <c r="E606" s="85">
        <f>IF(C606="","",IFERROR(INDEX(Eng_Supplier,MATCH(C606,Eng_Label,0)),""))</f>
        <v/>
      </c>
      <c r="F606" s="96" t="n"/>
      <c r="G606" s="99" t="n"/>
      <c r="H606" s="91">
        <f>IF(F606="","",F606*IF(G606&lt;&gt;"",G606,N(IFERROR(INDEX(Eng_Cost,MATCH(C606,Eng_Label,0)),0))))</f>
        <v/>
      </c>
      <c r="I606" s="95" t="n"/>
      <c r="J606" s="95" t="n"/>
      <c r="K606" s="98">
        <f>IF(B606="","",DATE(YEAR(B606),MONTH(B606),1))</f>
        <v/>
      </c>
      <c r="L606" s="86">
        <f>IF(OR(B606="",C606=""),"","RCV-"&amp;TEXT(ROW()-5,"00000"))</f>
        <v/>
      </c>
    </row>
    <row r="607" ht="20" customHeight="1">
      <c r="B607" s="93" t="n"/>
      <c r="C607" s="95" t="n"/>
      <c r="D607" s="86">
        <f>IF(C607="","",IFERROR(INDEX(Eng_Item,MATCH(C607,Eng_Label,0)),"not in list"))</f>
        <v/>
      </c>
      <c r="E607" s="85">
        <f>IF(C607="","",IFERROR(INDEX(Eng_Supplier,MATCH(C607,Eng_Label,0)),""))</f>
        <v/>
      </c>
      <c r="F607" s="96" t="n"/>
      <c r="G607" s="99" t="n"/>
      <c r="H607" s="91">
        <f>IF(F607="","",F607*IF(G607&lt;&gt;"",G607,N(IFERROR(INDEX(Eng_Cost,MATCH(C607,Eng_Label,0)),0))))</f>
        <v/>
      </c>
      <c r="I607" s="95" t="n"/>
      <c r="J607" s="95" t="n"/>
      <c r="K607" s="98">
        <f>IF(B607="","",DATE(YEAR(B607),MONTH(B607),1))</f>
        <v/>
      </c>
      <c r="L607" s="86">
        <f>IF(OR(B607="",C607=""),"","RCV-"&amp;TEXT(ROW()-5,"00000"))</f>
        <v/>
      </c>
    </row>
    <row r="608" ht="20" customHeight="1">
      <c r="B608" s="93" t="n"/>
      <c r="C608" s="95" t="n"/>
      <c r="D608" s="86">
        <f>IF(C608="","",IFERROR(INDEX(Eng_Item,MATCH(C608,Eng_Label,0)),"not in list"))</f>
        <v/>
      </c>
      <c r="E608" s="85">
        <f>IF(C608="","",IFERROR(INDEX(Eng_Supplier,MATCH(C608,Eng_Label,0)),""))</f>
        <v/>
      </c>
      <c r="F608" s="96" t="n"/>
      <c r="G608" s="99" t="n"/>
      <c r="H608" s="91">
        <f>IF(F608="","",F608*IF(G608&lt;&gt;"",G608,N(IFERROR(INDEX(Eng_Cost,MATCH(C608,Eng_Label,0)),0))))</f>
        <v/>
      </c>
      <c r="I608" s="95" t="n"/>
      <c r="J608" s="95" t="n"/>
      <c r="K608" s="98">
        <f>IF(B608="","",DATE(YEAR(B608),MONTH(B608),1))</f>
        <v/>
      </c>
      <c r="L608" s="86">
        <f>IF(OR(B608="",C608=""),"","RCV-"&amp;TEXT(ROW()-5,"00000"))</f>
        <v/>
      </c>
    </row>
    <row r="609" ht="20" customHeight="1">
      <c r="B609" s="93" t="n"/>
      <c r="C609" s="95" t="n"/>
      <c r="D609" s="86">
        <f>IF(C609="","",IFERROR(INDEX(Eng_Item,MATCH(C609,Eng_Label,0)),"not in list"))</f>
        <v/>
      </c>
      <c r="E609" s="85">
        <f>IF(C609="","",IFERROR(INDEX(Eng_Supplier,MATCH(C609,Eng_Label,0)),""))</f>
        <v/>
      </c>
      <c r="F609" s="96" t="n"/>
      <c r="G609" s="99" t="n"/>
      <c r="H609" s="91">
        <f>IF(F609="","",F609*IF(G609&lt;&gt;"",G609,N(IFERROR(INDEX(Eng_Cost,MATCH(C609,Eng_Label,0)),0))))</f>
        <v/>
      </c>
      <c r="I609" s="95" t="n"/>
      <c r="J609" s="95" t="n"/>
      <c r="K609" s="98">
        <f>IF(B609="","",DATE(YEAR(B609),MONTH(B609),1))</f>
        <v/>
      </c>
      <c r="L609" s="86">
        <f>IF(OR(B609="",C609=""),"","RCV-"&amp;TEXT(ROW()-5,"00000"))</f>
        <v/>
      </c>
    </row>
    <row r="610" ht="20" customHeight="1">
      <c r="B610" s="93" t="n"/>
      <c r="C610" s="95" t="n"/>
      <c r="D610" s="86">
        <f>IF(C610="","",IFERROR(INDEX(Eng_Item,MATCH(C610,Eng_Label,0)),"not in list"))</f>
        <v/>
      </c>
      <c r="E610" s="85">
        <f>IF(C610="","",IFERROR(INDEX(Eng_Supplier,MATCH(C610,Eng_Label,0)),""))</f>
        <v/>
      </c>
      <c r="F610" s="96" t="n"/>
      <c r="G610" s="99" t="n"/>
      <c r="H610" s="91">
        <f>IF(F610="","",F610*IF(G610&lt;&gt;"",G610,N(IFERROR(INDEX(Eng_Cost,MATCH(C610,Eng_Label,0)),0))))</f>
        <v/>
      </c>
      <c r="I610" s="95" t="n"/>
      <c r="J610" s="95" t="n"/>
      <c r="K610" s="98">
        <f>IF(B610="","",DATE(YEAR(B610),MONTH(B610),1))</f>
        <v/>
      </c>
      <c r="L610" s="86">
        <f>IF(OR(B610="",C610=""),"","RCV-"&amp;TEXT(ROW()-5,"00000"))</f>
        <v/>
      </c>
    </row>
    <row r="611" ht="20" customHeight="1">
      <c r="B611" s="93" t="n"/>
      <c r="C611" s="95" t="n"/>
      <c r="D611" s="86">
        <f>IF(C611="","",IFERROR(INDEX(Eng_Item,MATCH(C611,Eng_Label,0)),"not in list"))</f>
        <v/>
      </c>
      <c r="E611" s="85">
        <f>IF(C611="","",IFERROR(INDEX(Eng_Supplier,MATCH(C611,Eng_Label,0)),""))</f>
        <v/>
      </c>
      <c r="F611" s="96" t="n"/>
      <c r="G611" s="99" t="n"/>
      <c r="H611" s="91">
        <f>IF(F611="","",F611*IF(G611&lt;&gt;"",G611,N(IFERROR(INDEX(Eng_Cost,MATCH(C611,Eng_Label,0)),0))))</f>
        <v/>
      </c>
      <c r="I611" s="95" t="n"/>
      <c r="J611" s="95" t="n"/>
      <c r="K611" s="98">
        <f>IF(B611="","",DATE(YEAR(B611),MONTH(B611),1))</f>
        <v/>
      </c>
      <c r="L611" s="86">
        <f>IF(OR(B611="",C611=""),"","RCV-"&amp;TEXT(ROW()-5,"00000"))</f>
        <v/>
      </c>
    </row>
    <row r="612" ht="20" customHeight="1">
      <c r="B612" s="93" t="n"/>
      <c r="C612" s="95" t="n"/>
      <c r="D612" s="86">
        <f>IF(C612="","",IFERROR(INDEX(Eng_Item,MATCH(C612,Eng_Label,0)),"not in list"))</f>
        <v/>
      </c>
      <c r="E612" s="85">
        <f>IF(C612="","",IFERROR(INDEX(Eng_Supplier,MATCH(C612,Eng_Label,0)),""))</f>
        <v/>
      </c>
      <c r="F612" s="96" t="n"/>
      <c r="G612" s="99" t="n"/>
      <c r="H612" s="91">
        <f>IF(F612="","",F612*IF(G612&lt;&gt;"",G612,N(IFERROR(INDEX(Eng_Cost,MATCH(C612,Eng_Label,0)),0))))</f>
        <v/>
      </c>
      <c r="I612" s="95" t="n"/>
      <c r="J612" s="95" t="n"/>
      <c r="K612" s="98">
        <f>IF(B612="","",DATE(YEAR(B612),MONTH(B612),1))</f>
        <v/>
      </c>
      <c r="L612" s="86">
        <f>IF(OR(B612="",C612=""),"","RCV-"&amp;TEXT(ROW()-5,"00000"))</f>
        <v/>
      </c>
    </row>
    <row r="613" ht="20" customHeight="1">
      <c r="B613" s="93" t="n"/>
      <c r="C613" s="95" t="n"/>
      <c r="D613" s="86">
        <f>IF(C613="","",IFERROR(INDEX(Eng_Item,MATCH(C613,Eng_Label,0)),"not in list"))</f>
        <v/>
      </c>
      <c r="E613" s="85">
        <f>IF(C613="","",IFERROR(INDEX(Eng_Supplier,MATCH(C613,Eng_Label,0)),""))</f>
        <v/>
      </c>
      <c r="F613" s="96" t="n"/>
      <c r="G613" s="99" t="n"/>
      <c r="H613" s="91">
        <f>IF(F613="","",F613*IF(G613&lt;&gt;"",G613,N(IFERROR(INDEX(Eng_Cost,MATCH(C613,Eng_Label,0)),0))))</f>
        <v/>
      </c>
      <c r="I613" s="95" t="n"/>
      <c r="J613" s="95" t="n"/>
      <c r="K613" s="98">
        <f>IF(B613="","",DATE(YEAR(B613),MONTH(B613),1))</f>
        <v/>
      </c>
      <c r="L613" s="86">
        <f>IF(OR(B613="",C613=""),"","RCV-"&amp;TEXT(ROW()-5,"00000"))</f>
        <v/>
      </c>
    </row>
    <row r="614" ht="20" customHeight="1">
      <c r="B614" s="93" t="n"/>
      <c r="C614" s="95" t="n"/>
      <c r="D614" s="86">
        <f>IF(C614="","",IFERROR(INDEX(Eng_Item,MATCH(C614,Eng_Label,0)),"not in list"))</f>
        <v/>
      </c>
      <c r="E614" s="85">
        <f>IF(C614="","",IFERROR(INDEX(Eng_Supplier,MATCH(C614,Eng_Label,0)),""))</f>
        <v/>
      </c>
      <c r="F614" s="96" t="n"/>
      <c r="G614" s="99" t="n"/>
      <c r="H614" s="91">
        <f>IF(F614="","",F614*IF(G614&lt;&gt;"",G614,N(IFERROR(INDEX(Eng_Cost,MATCH(C614,Eng_Label,0)),0))))</f>
        <v/>
      </c>
      <c r="I614" s="95" t="n"/>
      <c r="J614" s="95" t="n"/>
      <c r="K614" s="98">
        <f>IF(B614="","",DATE(YEAR(B614),MONTH(B614),1))</f>
        <v/>
      </c>
      <c r="L614" s="86">
        <f>IF(OR(B614="",C614=""),"","RCV-"&amp;TEXT(ROW()-5,"00000"))</f>
        <v/>
      </c>
    </row>
    <row r="615" ht="20" customHeight="1">
      <c r="B615" s="93" t="n"/>
      <c r="C615" s="95" t="n"/>
      <c r="D615" s="86">
        <f>IF(C615="","",IFERROR(INDEX(Eng_Item,MATCH(C615,Eng_Label,0)),"not in list"))</f>
        <v/>
      </c>
      <c r="E615" s="85">
        <f>IF(C615="","",IFERROR(INDEX(Eng_Supplier,MATCH(C615,Eng_Label,0)),""))</f>
        <v/>
      </c>
      <c r="F615" s="96" t="n"/>
      <c r="G615" s="99" t="n"/>
      <c r="H615" s="91">
        <f>IF(F615="","",F615*IF(G615&lt;&gt;"",G615,N(IFERROR(INDEX(Eng_Cost,MATCH(C615,Eng_Label,0)),0))))</f>
        <v/>
      </c>
      <c r="I615" s="95" t="n"/>
      <c r="J615" s="95" t="n"/>
      <c r="K615" s="98">
        <f>IF(B615="","",DATE(YEAR(B615),MONTH(B615),1))</f>
        <v/>
      </c>
      <c r="L615" s="86">
        <f>IF(OR(B615="",C615=""),"","RCV-"&amp;TEXT(ROW()-5,"00000"))</f>
        <v/>
      </c>
    </row>
    <row r="616" ht="20" customHeight="1">
      <c r="B616" s="93" t="n"/>
      <c r="C616" s="95" t="n"/>
      <c r="D616" s="86">
        <f>IF(C616="","",IFERROR(INDEX(Eng_Item,MATCH(C616,Eng_Label,0)),"not in list"))</f>
        <v/>
      </c>
      <c r="E616" s="85">
        <f>IF(C616="","",IFERROR(INDEX(Eng_Supplier,MATCH(C616,Eng_Label,0)),""))</f>
        <v/>
      </c>
      <c r="F616" s="96" t="n"/>
      <c r="G616" s="99" t="n"/>
      <c r="H616" s="91">
        <f>IF(F616="","",F616*IF(G616&lt;&gt;"",G616,N(IFERROR(INDEX(Eng_Cost,MATCH(C616,Eng_Label,0)),0))))</f>
        <v/>
      </c>
      <c r="I616" s="95" t="n"/>
      <c r="J616" s="95" t="n"/>
      <c r="K616" s="98">
        <f>IF(B616="","",DATE(YEAR(B616),MONTH(B616),1))</f>
        <v/>
      </c>
      <c r="L616" s="86">
        <f>IF(OR(B616="",C616=""),"","RCV-"&amp;TEXT(ROW()-5,"00000"))</f>
        <v/>
      </c>
    </row>
    <row r="617" ht="20" customHeight="1">
      <c r="B617" s="93" t="n"/>
      <c r="C617" s="95" t="n"/>
      <c r="D617" s="86">
        <f>IF(C617="","",IFERROR(INDEX(Eng_Item,MATCH(C617,Eng_Label,0)),"not in list"))</f>
        <v/>
      </c>
      <c r="E617" s="85">
        <f>IF(C617="","",IFERROR(INDEX(Eng_Supplier,MATCH(C617,Eng_Label,0)),""))</f>
        <v/>
      </c>
      <c r="F617" s="96" t="n"/>
      <c r="G617" s="99" t="n"/>
      <c r="H617" s="91">
        <f>IF(F617="","",F617*IF(G617&lt;&gt;"",G617,N(IFERROR(INDEX(Eng_Cost,MATCH(C617,Eng_Label,0)),0))))</f>
        <v/>
      </c>
      <c r="I617" s="95" t="n"/>
      <c r="J617" s="95" t="n"/>
      <c r="K617" s="98">
        <f>IF(B617="","",DATE(YEAR(B617),MONTH(B617),1))</f>
        <v/>
      </c>
      <c r="L617" s="86">
        <f>IF(OR(B617="",C617=""),"","RCV-"&amp;TEXT(ROW()-5,"00000"))</f>
        <v/>
      </c>
    </row>
    <row r="618" ht="20" customHeight="1">
      <c r="B618" s="93" t="n"/>
      <c r="C618" s="95" t="n"/>
      <c r="D618" s="86">
        <f>IF(C618="","",IFERROR(INDEX(Eng_Item,MATCH(C618,Eng_Label,0)),"not in list"))</f>
        <v/>
      </c>
      <c r="E618" s="85">
        <f>IF(C618="","",IFERROR(INDEX(Eng_Supplier,MATCH(C618,Eng_Label,0)),""))</f>
        <v/>
      </c>
      <c r="F618" s="96" t="n"/>
      <c r="G618" s="99" t="n"/>
      <c r="H618" s="91">
        <f>IF(F618="","",F618*IF(G618&lt;&gt;"",G618,N(IFERROR(INDEX(Eng_Cost,MATCH(C618,Eng_Label,0)),0))))</f>
        <v/>
      </c>
      <c r="I618" s="95" t="n"/>
      <c r="J618" s="95" t="n"/>
      <c r="K618" s="98">
        <f>IF(B618="","",DATE(YEAR(B618),MONTH(B618),1))</f>
        <v/>
      </c>
      <c r="L618" s="86">
        <f>IF(OR(B618="",C618=""),"","RCV-"&amp;TEXT(ROW()-5,"00000"))</f>
        <v/>
      </c>
    </row>
    <row r="619" ht="20" customHeight="1">
      <c r="B619" s="93" t="n"/>
      <c r="C619" s="95" t="n"/>
      <c r="D619" s="86">
        <f>IF(C619="","",IFERROR(INDEX(Eng_Item,MATCH(C619,Eng_Label,0)),"not in list"))</f>
        <v/>
      </c>
      <c r="E619" s="85">
        <f>IF(C619="","",IFERROR(INDEX(Eng_Supplier,MATCH(C619,Eng_Label,0)),""))</f>
        <v/>
      </c>
      <c r="F619" s="96" t="n"/>
      <c r="G619" s="99" t="n"/>
      <c r="H619" s="91">
        <f>IF(F619="","",F619*IF(G619&lt;&gt;"",G619,N(IFERROR(INDEX(Eng_Cost,MATCH(C619,Eng_Label,0)),0))))</f>
        <v/>
      </c>
      <c r="I619" s="95" t="n"/>
      <c r="J619" s="95" t="n"/>
      <c r="K619" s="98">
        <f>IF(B619="","",DATE(YEAR(B619),MONTH(B619),1))</f>
        <v/>
      </c>
      <c r="L619" s="86">
        <f>IF(OR(B619="",C619=""),"","RCV-"&amp;TEXT(ROW()-5,"00000"))</f>
        <v/>
      </c>
    </row>
    <row r="620" ht="20" customHeight="1">
      <c r="B620" s="93" t="n"/>
      <c r="C620" s="95" t="n"/>
      <c r="D620" s="86">
        <f>IF(C620="","",IFERROR(INDEX(Eng_Item,MATCH(C620,Eng_Label,0)),"not in list"))</f>
        <v/>
      </c>
      <c r="E620" s="85">
        <f>IF(C620="","",IFERROR(INDEX(Eng_Supplier,MATCH(C620,Eng_Label,0)),""))</f>
        <v/>
      </c>
      <c r="F620" s="96" t="n"/>
      <c r="G620" s="99" t="n"/>
      <c r="H620" s="91">
        <f>IF(F620="","",F620*IF(G620&lt;&gt;"",G620,N(IFERROR(INDEX(Eng_Cost,MATCH(C620,Eng_Label,0)),0))))</f>
        <v/>
      </c>
      <c r="I620" s="95" t="n"/>
      <c r="J620" s="95" t="n"/>
      <c r="K620" s="98">
        <f>IF(B620="","",DATE(YEAR(B620),MONTH(B620),1))</f>
        <v/>
      </c>
      <c r="L620" s="86">
        <f>IF(OR(B620="",C620=""),"","RCV-"&amp;TEXT(ROW()-5,"00000"))</f>
        <v/>
      </c>
    </row>
    <row r="621" ht="20" customHeight="1">
      <c r="B621" s="93" t="n"/>
      <c r="C621" s="95" t="n"/>
      <c r="D621" s="86">
        <f>IF(C621="","",IFERROR(INDEX(Eng_Item,MATCH(C621,Eng_Label,0)),"not in list"))</f>
        <v/>
      </c>
      <c r="E621" s="85">
        <f>IF(C621="","",IFERROR(INDEX(Eng_Supplier,MATCH(C621,Eng_Label,0)),""))</f>
        <v/>
      </c>
      <c r="F621" s="96" t="n"/>
      <c r="G621" s="99" t="n"/>
      <c r="H621" s="91">
        <f>IF(F621="","",F621*IF(G621&lt;&gt;"",G621,N(IFERROR(INDEX(Eng_Cost,MATCH(C621,Eng_Label,0)),0))))</f>
        <v/>
      </c>
      <c r="I621" s="95" t="n"/>
      <c r="J621" s="95" t="n"/>
      <c r="K621" s="98">
        <f>IF(B621="","",DATE(YEAR(B621),MONTH(B621),1))</f>
        <v/>
      </c>
      <c r="L621" s="86">
        <f>IF(OR(B621="",C621=""),"","RCV-"&amp;TEXT(ROW()-5,"00000"))</f>
        <v/>
      </c>
    </row>
    <row r="622" ht="20" customHeight="1">
      <c r="B622" s="93" t="n"/>
      <c r="C622" s="95" t="n"/>
      <c r="D622" s="86">
        <f>IF(C622="","",IFERROR(INDEX(Eng_Item,MATCH(C622,Eng_Label,0)),"not in list"))</f>
        <v/>
      </c>
      <c r="E622" s="85">
        <f>IF(C622="","",IFERROR(INDEX(Eng_Supplier,MATCH(C622,Eng_Label,0)),""))</f>
        <v/>
      </c>
      <c r="F622" s="96" t="n"/>
      <c r="G622" s="99" t="n"/>
      <c r="H622" s="91">
        <f>IF(F622="","",F622*IF(G622&lt;&gt;"",G622,N(IFERROR(INDEX(Eng_Cost,MATCH(C622,Eng_Label,0)),0))))</f>
        <v/>
      </c>
      <c r="I622" s="95" t="n"/>
      <c r="J622" s="95" t="n"/>
      <c r="K622" s="98">
        <f>IF(B622="","",DATE(YEAR(B622),MONTH(B622),1))</f>
        <v/>
      </c>
      <c r="L622" s="86">
        <f>IF(OR(B622="",C622=""),"","RCV-"&amp;TEXT(ROW()-5,"00000"))</f>
        <v/>
      </c>
    </row>
    <row r="623" ht="20" customHeight="1">
      <c r="B623" s="93" t="n"/>
      <c r="C623" s="95" t="n"/>
      <c r="D623" s="86">
        <f>IF(C623="","",IFERROR(INDEX(Eng_Item,MATCH(C623,Eng_Label,0)),"not in list"))</f>
        <v/>
      </c>
      <c r="E623" s="85">
        <f>IF(C623="","",IFERROR(INDEX(Eng_Supplier,MATCH(C623,Eng_Label,0)),""))</f>
        <v/>
      </c>
      <c r="F623" s="96" t="n"/>
      <c r="G623" s="99" t="n"/>
      <c r="H623" s="91">
        <f>IF(F623="","",F623*IF(G623&lt;&gt;"",G623,N(IFERROR(INDEX(Eng_Cost,MATCH(C623,Eng_Label,0)),0))))</f>
        <v/>
      </c>
      <c r="I623" s="95" t="n"/>
      <c r="J623" s="95" t="n"/>
      <c r="K623" s="98">
        <f>IF(B623="","",DATE(YEAR(B623),MONTH(B623),1))</f>
        <v/>
      </c>
      <c r="L623" s="86">
        <f>IF(OR(B623="",C623=""),"","RCV-"&amp;TEXT(ROW()-5,"00000"))</f>
        <v/>
      </c>
    </row>
    <row r="624" ht="20" customHeight="1">
      <c r="B624" s="93" t="n"/>
      <c r="C624" s="95" t="n"/>
      <c r="D624" s="86">
        <f>IF(C624="","",IFERROR(INDEX(Eng_Item,MATCH(C624,Eng_Label,0)),"not in list"))</f>
        <v/>
      </c>
      <c r="E624" s="85">
        <f>IF(C624="","",IFERROR(INDEX(Eng_Supplier,MATCH(C624,Eng_Label,0)),""))</f>
        <v/>
      </c>
      <c r="F624" s="96" t="n"/>
      <c r="G624" s="99" t="n"/>
      <c r="H624" s="91">
        <f>IF(F624="","",F624*IF(G624&lt;&gt;"",G624,N(IFERROR(INDEX(Eng_Cost,MATCH(C624,Eng_Label,0)),0))))</f>
        <v/>
      </c>
      <c r="I624" s="95" t="n"/>
      <c r="J624" s="95" t="n"/>
      <c r="K624" s="98">
        <f>IF(B624="","",DATE(YEAR(B624),MONTH(B624),1))</f>
        <v/>
      </c>
      <c r="L624" s="86">
        <f>IF(OR(B624="",C624=""),"","RCV-"&amp;TEXT(ROW()-5,"00000"))</f>
        <v/>
      </c>
    </row>
    <row r="625" ht="20" customHeight="1">
      <c r="B625" s="93" t="n"/>
      <c r="C625" s="95" t="n"/>
      <c r="D625" s="86">
        <f>IF(C625="","",IFERROR(INDEX(Eng_Item,MATCH(C625,Eng_Label,0)),"not in list"))</f>
        <v/>
      </c>
      <c r="E625" s="85">
        <f>IF(C625="","",IFERROR(INDEX(Eng_Supplier,MATCH(C625,Eng_Label,0)),""))</f>
        <v/>
      </c>
      <c r="F625" s="96" t="n"/>
      <c r="G625" s="99" t="n"/>
      <c r="H625" s="91">
        <f>IF(F625="","",F625*IF(G625&lt;&gt;"",G625,N(IFERROR(INDEX(Eng_Cost,MATCH(C625,Eng_Label,0)),0))))</f>
        <v/>
      </c>
      <c r="I625" s="95" t="n"/>
      <c r="J625" s="95" t="n"/>
      <c r="K625" s="98">
        <f>IF(B625="","",DATE(YEAR(B625),MONTH(B625),1))</f>
        <v/>
      </c>
      <c r="L625" s="86">
        <f>IF(OR(B625="",C625=""),"","RCV-"&amp;TEXT(ROW()-5,"00000"))</f>
        <v/>
      </c>
    </row>
    <row r="626" ht="20" customHeight="1">
      <c r="B626" s="93" t="n"/>
      <c r="C626" s="95" t="n"/>
      <c r="D626" s="86">
        <f>IF(C626="","",IFERROR(INDEX(Eng_Item,MATCH(C626,Eng_Label,0)),"not in list"))</f>
        <v/>
      </c>
      <c r="E626" s="85">
        <f>IF(C626="","",IFERROR(INDEX(Eng_Supplier,MATCH(C626,Eng_Label,0)),""))</f>
        <v/>
      </c>
      <c r="F626" s="96" t="n"/>
      <c r="G626" s="99" t="n"/>
      <c r="H626" s="91">
        <f>IF(F626="","",F626*IF(G626&lt;&gt;"",G626,N(IFERROR(INDEX(Eng_Cost,MATCH(C626,Eng_Label,0)),0))))</f>
        <v/>
      </c>
      <c r="I626" s="95" t="n"/>
      <c r="J626" s="95" t="n"/>
      <c r="K626" s="98">
        <f>IF(B626="","",DATE(YEAR(B626),MONTH(B626),1))</f>
        <v/>
      </c>
      <c r="L626" s="86">
        <f>IF(OR(B626="",C626=""),"","RCV-"&amp;TEXT(ROW()-5,"00000"))</f>
        <v/>
      </c>
    </row>
    <row r="627" ht="20" customHeight="1">
      <c r="B627" s="93" t="n"/>
      <c r="C627" s="95" t="n"/>
      <c r="D627" s="86">
        <f>IF(C627="","",IFERROR(INDEX(Eng_Item,MATCH(C627,Eng_Label,0)),"not in list"))</f>
        <v/>
      </c>
      <c r="E627" s="85">
        <f>IF(C627="","",IFERROR(INDEX(Eng_Supplier,MATCH(C627,Eng_Label,0)),""))</f>
        <v/>
      </c>
      <c r="F627" s="96" t="n"/>
      <c r="G627" s="99" t="n"/>
      <c r="H627" s="91">
        <f>IF(F627="","",F627*IF(G627&lt;&gt;"",G627,N(IFERROR(INDEX(Eng_Cost,MATCH(C627,Eng_Label,0)),0))))</f>
        <v/>
      </c>
      <c r="I627" s="95" t="n"/>
      <c r="J627" s="95" t="n"/>
      <c r="K627" s="98">
        <f>IF(B627="","",DATE(YEAR(B627),MONTH(B627),1))</f>
        <v/>
      </c>
      <c r="L627" s="86">
        <f>IF(OR(B627="",C627=""),"","RCV-"&amp;TEXT(ROW()-5,"00000"))</f>
        <v/>
      </c>
    </row>
    <row r="628" ht="20" customHeight="1">
      <c r="B628" s="93" t="n"/>
      <c r="C628" s="95" t="n"/>
      <c r="D628" s="86">
        <f>IF(C628="","",IFERROR(INDEX(Eng_Item,MATCH(C628,Eng_Label,0)),"not in list"))</f>
        <v/>
      </c>
      <c r="E628" s="85">
        <f>IF(C628="","",IFERROR(INDEX(Eng_Supplier,MATCH(C628,Eng_Label,0)),""))</f>
        <v/>
      </c>
      <c r="F628" s="96" t="n"/>
      <c r="G628" s="99" t="n"/>
      <c r="H628" s="91">
        <f>IF(F628="","",F628*IF(G628&lt;&gt;"",G628,N(IFERROR(INDEX(Eng_Cost,MATCH(C628,Eng_Label,0)),0))))</f>
        <v/>
      </c>
      <c r="I628" s="95" t="n"/>
      <c r="J628" s="95" t="n"/>
      <c r="K628" s="98">
        <f>IF(B628="","",DATE(YEAR(B628),MONTH(B628),1))</f>
        <v/>
      </c>
      <c r="L628" s="86">
        <f>IF(OR(B628="",C628=""),"","RCV-"&amp;TEXT(ROW()-5,"00000"))</f>
        <v/>
      </c>
    </row>
    <row r="629" ht="20" customHeight="1">
      <c r="B629" s="93" t="n"/>
      <c r="C629" s="95" t="n"/>
      <c r="D629" s="86">
        <f>IF(C629="","",IFERROR(INDEX(Eng_Item,MATCH(C629,Eng_Label,0)),"not in list"))</f>
        <v/>
      </c>
      <c r="E629" s="85">
        <f>IF(C629="","",IFERROR(INDEX(Eng_Supplier,MATCH(C629,Eng_Label,0)),""))</f>
        <v/>
      </c>
      <c r="F629" s="96" t="n"/>
      <c r="G629" s="99" t="n"/>
      <c r="H629" s="91">
        <f>IF(F629="","",F629*IF(G629&lt;&gt;"",G629,N(IFERROR(INDEX(Eng_Cost,MATCH(C629,Eng_Label,0)),0))))</f>
        <v/>
      </c>
      <c r="I629" s="95" t="n"/>
      <c r="J629" s="95" t="n"/>
      <c r="K629" s="98">
        <f>IF(B629="","",DATE(YEAR(B629),MONTH(B629),1))</f>
        <v/>
      </c>
      <c r="L629" s="86">
        <f>IF(OR(B629="",C629=""),"","RCV-"&amp;TEXT(ROW()-5,"00000"))</f>
        <v/>
      </c>
    </row>
    <row r="630" ht="20" customHeight="1">
      <c r="B630" s="93" t="n"/>
      <c r="C630" s="95" t="n"/>
      <c r="D630" s="86">
        <f>IF(C630="","",IFERROR(INDEX(Eng_Item,MATCH(C630,Eng_Label,0)),"not in list"))</f>
        <v/>
      </c>
      <c r="E630" s="85">
        <f>IF(C630="","",IFERROR(INDEX(Eng_Supplier,MATCH(C630,Eng_Label,0)),""))</f>
        <v/>
      </c>
      <c r="F630" s="96" t="n"/>
      <c r="G630" s="99" t="n"/>
      <c r="H630" s="91">
        <f>IF(F630="","",F630*IF(G630&lt;&gt;"",G630,N(IFERROR(INDEX(Eng_Cost,MATCH(C630,Eng_Label,0)),0))))</f>
        <v/>
      </c>
      <c r="I630" s="95" t="n"/>
      <c r="J630" s="95" t="n"/>
      <c r="K630" s="98">
        <f>IF(B630="","",DATE(YEAR(B630),MONTH(B630),1))</f>
        <v/>
      </c>
      <c r="L630" s="86">
        <f>IF(OR(B630="",C630=""),"","RCV-"&amp;TEXT(ROW()-5,"00000"))</f>
        <v/>
      </c>
    </row>
    <row r="631" ht="20" customHeight="1">
      <c r="B631" s="93" t="n"/>
      <c r="C631" s="95" t="n"/>
      <c r="D631" s="86">
        <f>IF(C631="","",IFERROR(INDEX(Eng_Item,MATCH(C631,Eng_Label,0)),"not in list"))</f>
        <v/>
      </c>
      <c r="E631" s="85">
        <f>IF(C631="","",IFERROR(INDEX(Eng_Supplier,MATCH(C631,Eng_Label,0)),""))</f>
        <v/>
      </c>
      <c r="F631" s="96" t="n"/>
      <c r="G631" s="99" t="n"/>
      <c r="H631" s="91">
        <f>IF(F631="","",F631*IF(G631&lt;&gt;"",G631,N(IFERROR(INDEX(Eng_Cost,MATCH(C631,Eng_Label,0)),0))))</f>
        <v/>
      </c>
      <c r="I631" s="95" t="n"/>
      <c r="J631" s="95" t="n"/>
      <c r="K631" s="98">
        <f>IF(B631="","",DATE(YEAR(B631),MONTH(B631),1))</f>
        <v/>
      </c>
      <c r="L631" s="86">
        <f>IF(OR(B631="",C631=""),"","RCV-"&amp;TEXT(ROW()-5,"00000"))</f>
        <v/>
      </c>
    </row>
    <row r="632" ht="20" customHeight="1">
      <c r="B632" s="93" t="n"/>
      <c r="C632" s="95" t="n"/>
      <c r="D632" s="86">
        <f>IF(C632="","",IFERROR(INDEX(Eng_Item,MATCH(C632,Eng_Label,0)),"not in list"))</f>
        <v/>
      </c>
      <c r="E632" s="85">
        <f>IF(C632="","",IFERROR(INDEX(Eng_Supplier,MATCH(C632,Eng_Label,0)),""))</f>
        <v/>
      </c>
      <c r="F632" s="96" t="n"/>
      <c r="G632" s="99" t="n"/>
      <c r="H632" s="91">
        <f>IF(F632="","",F632*IF(G632&lt;&gt;"",G632,N(IFERROR(INDEX(Eng_Cost,MATCH(C632,Eng_Label,0)),0))))</f>
        <v/>
      </c>
      <c r="I632" s="95" t="n"/>
      <c r="J632" s="95" t="n"/>
      <c r="K632" s="98">
        <f>IF(B632="","",DATE(YEAR(B632),MONTH(B632),1))</f>
        <v/>
      </c>
      <c r="L632" s="86">
        <f>IF(OR(B632="",C632=""),"","RCV-"&amp;TEXT(ROW()-5,"00000"))</f>
        <v/>
      </c>
    </row>
    <row r="633" ht="20" customHeight="1">
      <c r="B633" s="93" t="n"/>
      <c r="C633" s="95" t="n"/>
      <c r="D633" s="86">
        <f>IF(C633="","",IFERROR(INDEX(Eng_Item,MATCH(C633,Eng_Label,0)),"not in list"))</f>
        <v/>
      </c>
      <c r="E633" s="85">
        <f>IF(C633="","",IFERROR(INDEX(Eng_Supplier,MATCH(C633,Eng_Label,0)),""))</f>
        <v/>
      </c>
      <c r="F633" s="96" t="n"/>
      <c r="G633" s="99" t="n"/>
      <c r="H633" s="91">
        <f>IF(F633="","",F633*IF(G633&lt;&gt;"",G633,N(IFERROR(INDEX(Eng_Cost,MATCH(C633,Eng_Label,0)),0))))</f>
        <v/>
      </c>
      <c r="I633" s="95" t="n"/>
      <c r="J633" s="95" t="n"/>
      <c r="K633" s="98">
        <f>IF(B633="","",DATE(YEAR(B633),MONTH(B633),1))</f>
        <v/>
      </c>
      <c r="L633" s="86">
        <f>IF(OR(B633="",C633=""),"","RCV-"&amp;TEXT(ROW()-5,"00000"))</f>
        <v/>
      </c>
    </row>
    <row r="634" ht="20" customHeight="1">
      <c r="B634" s="93" t="n"/>
      <c r="C634" s="95" t="n"/>
      <c r="D634" s="86">
        <f>IF(C634="","",IFERROR(INDEX(Eng_Item,MATCH(C634,Eng_Label,0)),"not in list"))</f>
        <v/>
      </c>
      <c r="E634" s="85">
        <f>IF(C634="","",IFERROR(INDEX(Eng_Supplier,MATCH(C634,Eng_Label,0)),""))</f>
        <v/>
      </c>
      <c r="F634" s="96" t="n"/>
      <c r="G634" s="99" t="n"/>
      <c r="H634" s="91">
        <f>IF(F634="","",F634*IF(G634&lt;&gt;"",G634,N(IFERROR(INDEX(Eng_Cost,MATCH(C634,Eng_Label,0)),0))))</f>
        <v/>
      </c>
      <c r="I634" s="95" t="n"/>
      <c r="J634" s="95" t="n"/>
      <c r="K634" s="98">
        <f>IF(B634="","",DATE(YEAR(B634),MONTH(B634),1))</f>
        <v/>
      </c>
      <c r="L634" s="86">
        <f>IF(OR(B634="",C634=""),"","RCV-"&amp;TEXT(ROW()-5,"00000"))</f>
        <v/>
      </c>
    </row>
    <row r="635" ht="20" customHeight="1">
      <c r="B635" s="93" t="n"/>
      <c r="C635" s="95" t="n"/>
      <c r="D635" s="86">
        <f>IF(C635="","",IFERROR(INDEX(Eng_Item,MATCH(C635,Eng_Label,0)),"not in list"))</f>
        <v/>
      </c>
      <c r="E635" s="85">
        <f>IF(C635="","",IFERROR(INDEX(Eng_Supplier,MATCH(C635,Eng_Label,0)),""))</f>
        <v/>
      </c>
      <c r="F635" s="96" t="n"/>
      <c r="G635" s="99" t="n"/>
      <c r="H635" s="91">
        <f>IF(F635="","",F635*IF(G635&lt;&gt;"",G635,N(IFERROR(INDEX(Eng_Cost,MATCH(C635,Eng_Label,0)),0))))</f>
        <v/>
      </c>
      <c r="I635" s="95" t="n"/>
      <c r="J635" s="95" t="n"/>
      <c r="K635" s="98">
        <f>IF(B635="","",DATE(YEAR(B635),MONTH(B635),1))</f>
        <v/>
      </c>
      <c r="L635" s="86">
        <f>IF(OR(B635="",C635=""),"","RCV-"&amp;TEXT(ROW()-5,"00000"))</f>
        <v/>
      </c>
    </row>
    <row r="636" ht="20" customHeight="1">
      <c r="B636" s="93" t="n"/>
      <c r="C636" s="95" t="n"/>
      <c r="D636" s="86">
        <f>IF(C636="","",IFERROR(INDEX(Eng_Item,MATCH(C636,Eng_Label,0)),"not in list"))</f>
        <v/>
      </c>
      <c r="E636" s="85">
        <f>IF(C636="","",IFERROR(INDEX(Eng_Supplier,MATCH(C636,Eng_Label,0)),""))</f>
        <v/>
      </c>
      <c r="F636" s="96" t="n"/>
      <c r="G636" s="99" t="n"/>
      <c r="H636" s="91">
        <f>IF(F636="","",F636*IF(G636&lt;&gt;"",G636,N(IFERROR(INDEX(Eng_Cost,MATCH(C636,Eng_Label,0)),0))))</f>
        <v/>
      </c>
      <c r="I636" s="95" t="n"/>
      <c r="J636" s="95" t="n"/>
      <c r="K636" s="98">
        <f>IF(B636="","",DATE(YEAR(B636),MONTH(B636),1))</f>
        <v/>
      </c>
      <c r="L636" s="86">
        <f>IF(OR(B636="",C636=""),"","RCV-"&amp;TEXT(ROW()-5,"00000"))</f>
        <v/>
      </c>
    </row>
    <row r="637" ht="20" customHeight="1">
      <c r="B637" s="93" t="n"/>
      <c r="C637" s="95" t="n"/>
      <c r="D637" s="86">
        <f>IF(C637="","",IFERROR(INDEX(Eng_Item,MATCH(C637,Eng_Label,0)),"not in list"))</f>
        <v/>
      </c>
      <c r="E637" s="85">
        <f>IF(C637="","",IFERROR(INDEX(Eng_Supplier,MATCH(C637,Eng_Label,0)),""))</f>
        <v/>
      </c>
      <c r="F637" s="96" t="n"/>
      <c r="G637" s="99" t="n"/>
      <c r="H637" s="91">
        <f>IF(F637="","",F637*IF(G637&lt;&gt;"",G637,N(IFERROR(INDEX(Eng_Cost,MATCH(C637,Eng_Label,0)),0))))</f>
        <v/>
      </c>
      <c r="I637" s="95" t="n"/>
      <c r="J637" s="95" t="n"/>
      <c r="K637" s="98">
        <f>IF(B637="","",DATE(YEAR(B637),MONTH(B637),1))</f>
        <v/>
      </c>
      <c r="L637" s="86">
        <f>IF(OR(B637="",C637=""),"","RCV-"&amp;TEXT(ROW()-5,"00000"))</f>
        <v/>
      </c>
    </row>
    <row r="638" ht="20" customHeight="1">
      <c r="B638" s="93" t="n"/>
      <c r="C638" s="95" t="n"/>
      <c r="D638" s="86">
        <f>IF(C638="","",IFERROR(INDEX(Eng_Item,MATCH(C638,Eng_Label,0)),"not in list"))</f>
        <v/>
      </c>
      <c r="E638" s="85">
        <f>IF(C638="","",IFERROR(INDEX(Eng_Supplier,MATCH(C638,Eng_Label,0)),""))</f>
        <v/>
      </c>
      <c r="F638" s="96" t="n"/>
      <c r="G638" s="99" t="n"/>
      <c r="H638" s="91">
        <f>IF(F638="","",F638*IF(G638&lt;&gt;"",G638,N(IFERROR(INDEX(Eng_Cost,MATCH(C638,Eng_Label,0)),0))))</f>
        <v/>
      </c>
      <c r="I638" s="95" t="n"/>
      <c r="J638" s="95" t="n"/>
      <c r="K638" s="98">
        <f>IF(B638="","",DATE(YEAR(B638),MONTH(B638),1))</f>
        <v/>
      </c>
      <c r="L638" s="86">
        <f>IF(OR(B638="",C638=""),"","RCV-"&amp;TEXT(ROW()-5,"00000"))</f>
        <v/>
      </c>
    </row>
    <row r="639" ht="20" customHeight="1">
      <c r="B639" s="93" t="n"/>
      <c r="C639" s="95" t="n"/>
      <c r="D639" s="86">
        <f>IF(C639="","",IFERROR(INDEX(Eng_Item,MATCH(C639,Eng_Label,0)),"not in list"))</f>
        <v/>
      </c>
      <c r="E639" s="85">
        <f>IF(C639="","",IFERROR(INDEX(Eng_Supplier,MATCH(C639,Eng_Label,0)),""))</f>
        <v/>
      </c>
      <c r="F639" s="96" t="n"/>
      <c r="G639" s="99" t="n"/>
      <c r="H639" s="91">
        <f>IF(F639="","",F639*IF(G639&lt;&gt;"",G639,N(IFERROR(INDEX(Eng_Cost,MATCH(C639,Eng_Label,0)),0))))</f>
        <v/>
      </c>
      <c r="I639" s="95" t="n"/>
      <c r="J639" s="95" t="n"/>
      <c r="K639" s="98">
        <f>IF(B639="","",DATE(YEAR(B639),MONTH(B639),1))</f>
        <v/>
      </c>
      <c r="L639" s="86">
        <f>IF(OR(B639="",C639=""),"","RCV-"&amp;TEXT(ROW()-5,"00000"))</f>
        <v/>
      </c>
    </row>
    <row r="640" ht="20" customHeight="1">
      <c r="B640" s="93" t="n"/>
      <c r="C640" s="95" t="n"/>
      <c r="D640" s="86">
        <f>IF(C640="","",IFERROR(INDEX(Eng_Item,MATCH(C640,Eng_Label,0)),"not in list"))</f>
        <v/>
      </c>
      <c r="E640" s="85">
        <f>IF(C640="","",IFERROR(INDEX(Eng_Supplier,MATCH(C640,Eng_Label,0)),""))</f>
        <v/>
      </c>
      <c r="F640" s="96" t="n"/>
      <c r="G640" s="99" t="n"/>
      <c r="H640" s="91">
        <f>IF(F640="","",F640*IF(G640&lt;&gt;"",G640,N(IFERROR(INDEX(Eng_Cost,MATCH(C640,Eng_Label,0)),0))))</f>
        <v/>
      </c>
      <c r="I640" s="95" t="n"/>
      <c r="J640" s="95" t="n"/>
      <c r="K640" s="98">
        <f>IF(B640="","",DATE(YEAR(B640),MONTH(B640),1))</f>
        <v/>
      </c>
      <c r="L640" s="86">
        <f>IF(OR(B640="",C640=""),"","RCV-"&amp;TEXT(ROW()-5,"00000"))</f>
        <v/>
      </c>
    </row>
    <row r="641" ht="20" customHeight="1">
      <c r="B641" s="93" t="n"/>
      <c r="C641" s="95" t="n"/>
      <c r="D641" s="86">
        <f>IF(C641="","",IFERROR(INDEX(Eng_Item,MATCH(C641,Eng_Label,0)),"not in list"))</f>
        <v/>
      </c>
      <c r="E641" s="85">
        <f>IF(C641="","",IFERROR(INDEX(Eng_Supplier,MATCH(C641,Eng_Label,0)),""))</f>
        <v/>
      </c>
      <c r="F641" s="96" t="n"/>
      <c r="G641" s="99" t="n"/>
      <c r="H641" s="91">
        <f>IF(F641="","",F641*IF(G641&lt;&gt;"",G641,N(IFERROR(INDEX(Eng_Cost,MATCH(C641,Eng_Label,0)),0))))</f>
        <v/>
      </c>
      <c r="I641" s="95" t="n"/>
      <c r="J641" s="95" t="n"/>
      <c r="K641" s="98">
        <f>IF(B641="","",DATE(YEAR(B641),MONTH(B641),1))</f>
        <v/>
      </c>
      <c r="L641" s="86">
        <f>IF(OR(B641="",C641=""),"","RCV-"&amp;TEXT(ROW()-5,"00000"))</f>
        <v/>
      </c>
    </row>
    <row r="642" ht="20" customHeight="1">
      <c r="B642" s="93" t="n"/>
      <c r="C642" s="95" t="n"/>
      <c r="D642" s="86">
        <f>IF(C642="","",IFERROR(INDEX(Eng_Item,MATCH(C642,Eng_Label,0)),"not in list"))</f>
        <v/>
      </c>
      <c r="E642" s="85">
        <f>IF(C642="","",IFERROR(INDEX(Eng_Supplier,MATCH(C642,Eng_Label,0)),""))</f>
        <v/>
      </c>
      <c r="F642" s="96" t="n"/>
      <c r="G642" s="99" t="n"/>
      <c r="H642" s="91">
        <f>IF(F642="","",F642*IF(G642&lt;&gt;"",G642,N(IFERROR(INDEX(Eng_Cost,MATCH(C642,Eng_Label,0)),0))))</f>
        <v/>
      </c>
      <c r="I642" s="95" t="n"/>
      <c r="J642" s="95" t="n"/>
      <c r="K642" s="98">
        <f>IF(B642="","",DATE(YEAR(B642),MONTH(B642),1))</f>
        <v/>
      </c>
      <c r="L642" s="86">
        <f>IF(OR(B642="",C642=""),"","RCV-"&amp;TEXT(ROW()-5,"00000"))</f>
        <v/>
      </c>
    </row>
    <row r="643" ht="20" customHeight="1">
      <c r="B643" s="93" t="n"/>
      <c r="C643" s="95" t="n"/>
      <c r="D643" s="86">
        <f>IF(C643="","",IFERROR(INDEX(Eng_Item,MATCH(C643,Eng_Label,0)),"not in list"))</f>
        <v/>
      </c>
      <c r="E643" s="85">
        <f>IF(C643="","",IFERROR(INDEX(Eng_Supplier,MATCH(C643,Eng_Label,0)),""))</f>
        <v/>
      </c>
      <c r="F643" s="96" t="n"/>
      <c r="G643" s="99" t="n"/>
      <c r="H643" s="91">
        <f>IF(F643="","",F643*IF(G643&lt;&gt;"",G643,N(IFERROR(INDEX(Eng_Cost,MATCH(C643,Eng_Label,0)),0))))</f>
        <v/>
      </c>
      <c r="I643" s="95" t="n"/>
      <c r="J643" s="95" t="n"/>
      <c r="K643" s="98">
        <f>IF(B643="","",DATE(YEAR(B643),MONTH(B643),1))</f>
        <v/>
      </c>
      <c r="L643" s="86">
        <f>IF(OR(B643="",C643=""),"","RCV-"&amp;TEXT(ROW()-5,"00000"))</f>
        <v/>
      </c>
    </row>
    <row r="644" ht="20" customHeight="1">
      <c r="B644" s="93" t="n"/>
      <c r="C644" s="95" t="n"/>
      <c r="D644" s="86">
        <f>IF(C644="","",IFERROR(INDEX(Eng_Item,MATCH(C644,Eng_Label,0)),"not in list"))</f>
        <v/>
      </c>
      <c r="E644" s="85">
        <f>IF(C644="","",IFERROR(INDEX(Eng_Supplier,MATCH(C644,Eng_Label,0)),""))</f>
        <v/>
      </c>
      <c r="F644" s="96" t="n"/>
      <c r="G644" s="99" t="n"/>
      <c r="H644" s="91">
        <f>IF(F644="","",F644*IF(G644&lt;&gt;"",G644,N(IFERROR(INDEX(Eng_Cost,MATCH(C644,Eng_Label,0)),0))))</f>
        <v/>
      </c>
      <c r="I644" s="95" t="n"/>
      <c r="J644" s="95" t="n"/>
      <c r="K644" s="98">
        <f>IF(B644="","",DATE(YEAR(B644),MONTH(B644),1))</f>
        <v/>
      </c>
      <c r="L644" s="86">
        <f>IF(OR(B644="",C644=""),"","RCV-"&amp;TEXT(ROW()-5,"00000"))</f>
        <v/>
      </c>
    </row>
    <row r="645" ht="20" customHeight="1">
      <c r="B645" s="93" t="n"/>
      <c r="C645" s="95" t="n"/>
      <c r="D645" s="86">
        <f>IF(C645="","",IFERROR(INDEX(Eng_Item,MATCH(C645,Eng_Label,0)),"not in list"))</f>
        <v/>
      </c>
      <c r="E645" s="85">
        <f>IF(C645="","",IFERROR(INDEX(Eng_Supplier,MATCH(C645,Eng_Label,0)),""))</f>
        <v/>
      </c>
      <c r="F645" s="96" t="n"/>
      <c r="G645" s="99" t="n"/>
      <c r="H645" s="91">
        <f>IF(F645="","",F645*IF(G645&lt;&gt;"",G645,N(IFERROR(INDEX(Eng_Cost,MATCH(C645,Eng_Label,0)),0))))</f>
        <v/>
      </c>
      <c r="I645" s="95" t="n"/>
      <c r="J645" s="95" t="n"/>
      <c r="K645" s="98">
        <f>IF(B645="","",DATE(YEAR(B645),MONTH(B645),1))</f>
        <v/>
      </c>
      <c r="L645" s="86">
        <f>IF(OR(B645="",C645=""),"","RCV-"&amp;TEXT(ROW()-5,"00000"))</f>
        <v/>
      </c>
    </row>
    <row r="646" ht="20" customHeight="1">
      <c r="B646" s="93" t="n"/>
      <c r="C646" s="95" t="n"/>
      <c r="D646" s="86">
        <f>IF(C646="","",IFERROR(INDEX(Eng_Item,MATCH(C646,Eng_Label,0)),"not in list"))</f>
        <v/>
      </c>
      <c r="E646" s="85">
        <f>IF(C646="","",IFERROR(INDEX(Eng_Supplier,MATCH(C646,Eng_Label,0)),""))</f>
        <v/>
      </c>
      <c r="F646" s="96" t="n"/>
      <c r="G646" s="99" t="n"/>
      <c r="H646" s="91">
        <f>IF(F646="","",F646*IF(G646&lt;&gt;"",G646,N(IFERROR(INDEX(Eng_Cost,MATCH(C646,Eng_Label,0)),0))))</f>
        <v/>
      </c>
      <c r="I646" s="95" t="n"/>
      <c r="J646" s="95" t="n"/>
      <c r="K646" s="98">
        <f>IF(B646="","",DATE(YEAR(B646),MONTH(B646),1))</f>
        <v/>
      </c>
      <c r="L646" s="86">
        <f>IF(OR(B646="",C646=""),"","RCV-"&amp;TEXT(ROW()-5,"00000"))</f>
        <v/>
      </c>
    </row>
    <row r="647" ht="20" customHeight="1">
      <c r="B647" s="93" t="n"/>
      <c r="C647" s="95" t="n"/>
      <c r="D647" s="86">
        <f>IF(C647="","",IFERROR(INDEX(Eng_Item,MATCH(C647,Eng_Label,0)),"not in list"))</f>
        <v/>
      </c>
      <c r="E647" s="85">
        <f>IF(C647="","",IFERROR(INDEX(Eng_Supplier,MATCH(C647,Eng_Label,0)),""))</f>
        <v/>
      </c>
      <c r="F647" s="96" t="n"/>
      <c r="G647" s="99" t="n"/>
      <c r="H647" s="91">
        <f>IF(F647="","",F647*IF(G647&lt;&gt;"",G647,N(IFERROR(INDEX(Eng_Cost,MATCH(C647,Eng_Label,0)),0))))</f>
        <v/>
      </c>
      <c r="I647" s="95" t="n"/>
      <c r="J647" s="95" t="n"/>
      <c r="K647" s="98">
        <f>IF(B647="","",DATE(YEAR(B647),MONTH(B647),1))</f>
        <v/>
      </c>
      <c r="L647" s="86">
        <f>IF(OR(B647="",C647=""),"","RCV-"&amp;TEXT(ROW()-5,"00000"))</f>
        <v/>
      </c>
    </row>
    <row r="648" ht="20" customHeight="1">
      <c r="B648" s="93" t="n"/>
      <c r="C648" s="95" t="n"/>
      <c r="D648" s="86">
        <f>IF(C648="","",IFERROR(INDEX(Eng_Item,MATCH(C648,Eng_Label,0)),"not in list"))</f>
        <v/>
      </c>
      <c r="E648" s="85">
        <f>IF(C648="","",IFERROR(INDEX(Eng_Supplier,MATCH(C648,Eng_Label,0)),""))</f>
        <v/>
      </c>
      <c r="F648" s="96" t="n"/>
      <c r="G648" s="99" t="n"/>
      <c r="H648" s="91">
        <f>IF(F648="","",F648*IF(G648&lt;&gt;"",G648,N(IFERROR(INDEX(Eng_Cost,MATCH(C648,Eng_Label,0)),0))))</f>
        <v/>
      </c>
      <c r="I648" s="95" t="n"/>
      <c r="J648" s="95" t="n"/>
      <c r="K648" s="98">
        <f>IF(B648="","",DATE(YEAR(B648),MONTH(B648),1))</f>
        <v/>
      </c>
      <c r="L648" s="86">
        <f>IF(OR(B648="",C648=""),"","RCV-"&amp;TEXT(ROW()-5,"00000"))</f>
        <v/>
      </c>
    </row>
    <row r="649" ht="20" customHeight="1">
      <c r="B649" s="93" t="n"/>
      <c r="C649" s="95" t="n"/>
      <c r="D649" s="86">
        <f>IF(C649="","",IFERROR(INDEX(Eng_Item,MATCH(C649,Eng_Label,0)),"not in list"))</f>
        <v/>
      </c>
      <c r="E649" s="85">
        <f>IF(C649="","",IFERROR(INDEX(Eng_Supplier,MATCH(C649,Eng_Label,0)),""))</f>
        <v/>
      </c>
      <c r="F649" s="96" t="n"/>
      <c r="G649" s="99" t="n"/>
      <c r="H649" s="91">
        <f>IF(F649="","",F649*IF(G649&lt;&gt;"",G649,N(IFERROR(INDEX(Eng_Cost,MATCH(C649,Eng_Label,0)),0))))</f>
        <v/>
      </c>
      <c r="I649" s="95" t="n"/>
      <c r="J649" s="95" t="n"/>
      <c r="K649" s="98">
        <f>IF(B649="","",DATE(YEAR(B649),MONTH(B649),1))</f>
        <v/>
      </c>
      <c r="L649" s="86">
        <f>IF(OR(B649="",C649=""),"","RCV-"&amp;TEXT(ROW()-5,"00000"))</f>
        <v/>
      </c>
    </row>
    <row r="650" ht="20" customHeight="1">
      <c r="B650" s="93" t="n"/>
      <c r="C650" s="95" t="n"/>
      <c r="D650" s="86">
        <f>IF(C650="","",IFERROR(INDEX(Eng_Item,MATCH(C650,Eng_Label,0)),"not in list"))</f>
        <v/>
      </c>
      <c r="E650" s="85">
        <f>IF(C650="","",IFERROR(INDEX(Eng_Supplier,MATCH(C650,Eng_Label,0)),""))</f>
        <v/>
      </c>
      <c r="F650" s="96" t="n"/>
      <c r="G650" s="99" t="n"/>
      <c r="H650" s="91">
        <f>IF(F650="","",F650*IF(G650&lt;&gt;"",G650,N(IFERROR(INDEX(Eng_Cost,MATCH(C650,Eng_Label,0)),0))))</f>
        <v/>
      </c>
      <c r="I650" s="95" t="n"/>
      <c r="J650" s="95" t="n"/>
      <c r="K650" s="98">
        <f>IF(B650="","",DATE(YEAR(B650),MONTH(B650),1))</f>
        <v/>
      </c>
      <c r="L650" s="86">
        <f>IF(OR(B650="",C650=""),"","RCV-"&amp;TEXT(ROW()-5,"00000"))</f>
        <v/>
      </c>
    </row>
    <row r="651" ht="20" customHeight="1">
      <c r="B651" s="93" t="n"/>
      <c r="C651" s="95" t="n"/>
      <c r="D651" s="86">
        <f>IF(C651="","",IFERROR(INDEX(Eng_Item,MATCH(C651,Eng_Label,0)),"not in list"))</f>
        <v/>
      </c>
      <c r="E651" s="85">
        <f>IF(C651="","",IFERROR(INDEX(Eng_Supplier,MATCH(C651,Eng_Label,0)),""))</f>
        <v/>
      </c>
      <c r="F651" s="96" t="n"/>
      <c r="G651" s="99" t="n"/>
      <c r="H651" s="91">
        <f>IF(F651="","",F651*IF(G651&lt;&gt;"",G651,N(IFERROR(INDEX(Eng_Cost,MATCH(C651,Eng_Label,0)),0))))</f>
        <v/>
      </c>
      <c r="I651" s="95" t="n"/>
      <c r="J651" s="95" t="n"/>
      <c r="K651" s="98">
        <f>IF(B651="","",DATE(YEAR(B651),MONTH(B651),1))</f>
        <v/>
      </c>
      <c r="L651" s="86">
        <f>IF(OR(B651="",C651=""),"","RCV-"&amp;TEXT(ROW()-5,"00000"))</f>
        <v/>
      </c>
    </row>
    <row r="652" ht="20" customHeight="1">
      <c r="B652" s="93" t="n"/>
      <c r="C652" s="95" t="n"/>
      <c r="D652" s="86">
        <f>IF(C652="","",IFERROR(INDEX(Eng_Item,MATCH(C652,Eng_Label,0)),"not in list"))</f>
        <v/>
      </c>
      <c r="E652" s="85">
        <f>IF(C652="","",IFERROR(INDEX(Eng_Supplier,MATCH(C652,Eng_Label,0)),""))</f>
        <v/>
      </c>
      <c r="F652" s="96" t="n"/>
      <c r="G652" s="99" t="n"/>
      <c r="H652" s="91">
        <f>IF(F652="","",F652*IF(G652&lt;&gt;"",G652,N(IFERROR(INDEX(Eng_Cost,MATCH(C652,Eng_Label,0)),0))))</f>
        <v/>
      </c>
      <c r="I652" s="95" t="n"/>
      <c r="J652" s="95" t="n"/>
      <c r="K652" s="98">
        <f>IF(B652="","",DATE(YEAR(B652),MONTH(B652),1))</f>
        <v/>
      </c>
      <c r="L652" s="86">
        <f>IF(OR(B652="",C652=""),"","RCV-"&amp;TEXT(ROW()-5,"00000"))</f>
        <v/>
      </c>
    </row>
    <row r="653" ht="20" customHeight="1">
      <c r="B653" s="93" t="n"/>
      <c r="C653" s="95" t="n"/>
      <c r="D653" s="86">
        <f>IF(C653="","",IFERROR(INDEX(Eng_Item,MATCH(C653,Eng_Label,0)),"not in list"))</f>
        <v/>
      </c>
      <c r="E653" s="85">
        <f>IF(C653="","",IFERROR(INDEX(Eng_Supplier,MATCH(C653,Eng_Label,0)),""))</f>
        <v/>
      </c>
      <c r="F653" s="96" t="n"/>
      <c r="G653" s="99" t="n"/>
      <c r="H653" s="91">
        <f>IF(F653="","",F653*IF(G653&lt;&gt;"",G653,N(IFERROR(INDEX(Eng_Cost,MATCH(C653,Eng_Label,0)),0))))</f>
        <v/>
      </c>
      <c r="I653" s="95" t="n"/>
      <c r="J653" s="95" t="n"/>
      <c r="K653" s="98">
        <f>IF(B653="","",DATE(YEAR(B653),MONTH(B653),1))</f>
        <v/>
      </c>
      <c r="L653" s="86">
        <f>IF(OR(B653="",C653=""),"","RCV-"&amp;TEXT(ROW()-5,"00000"))</f>
        <v/>
      </c>
    </row>
    <row r="654" ht="20" customHeight="1">
      <c r="B654" s="93" t="n"/>
      <c r="C654" s="95" t="n"/>
      <c r="D654" s="86">
        <f>IF(C654="","",IFERROR(INDEX(Eng_Item,MATCH(C654,Eng_Label,0)),"not in list"))</f>
        <v/>
      </c>
      <c r="E654" s="85">
        <f>IF(C654="","",IFERROR(INDEX(Eng_Supplier,MATCH(C654,Eng_Label,0)),""))</f>
        <v/>
      </c>
      <c r="F654" s="96" t="n"/>
      <c r="G654" s="99" t="n"/>
      <c r="H654" s="91">
        <f>IF(F654="","",F654*IF(G654&lt;&gt;"",G654,N(IFERROR(INDEX(Eng_Cost,MATCH(C654,Eng_Label,0)),0))))</f>
        <v/>
      </c>
      <c r="I654" s="95" t="n"/>
      <c r="J654" s="95" t="n"/>
      <c r="K654" s="98">
        <f>IF(B654="","",DATE(YEAR(B654),MONTH(B654),1))</f>
        <v/>
      </c>
      <c r="L654" s="86">
        <f>IF(OR(B654="",C654=""),"","RCV-"&amp;TEXT(ROW()-5,"00000"))</f>
        <v/>
      </c>
    </row>
    <row r="655" ht="20" customHeight="1">
      <c r="B655" s="93" t="n"/>
      <c r="C655" s="95" t="n"/>
      <c r="D655" s="86">
        <f>IF(C655="","",IFERROR(INDEX(Eng_Item,MATCH(C655,Eng_Label,0)),"not in list"))</f>
        <v/>
      </c>
      <c r="E655" s="85">
        <f>IF(C655="","",IFERROR(INDEX(Eng_Supplier,MATCH(C655,Eng_Label,0)),""))</f>
        <v/>
      </c>
      <c r="F655" s="96" t="n"/>
      <c r="G655" s="99" t="n"/>
      <c r="H655" s="91">
        <f>IF(F655="","",F655*IF(G655&lt;&gt;"",G655,N(IFERROR(INDEX(Eng_Cost,MATCH(C655,Eng_Label,0)),0))))</f>
        <v/>
      </c>
      <c r="I655" s="95" t="n"/>
      <c r="J655" s="95" t="n"/>
      <c r="K655" s="98">
        <f>IF(B655="","",DATE(YEAR(B655),MONTH(B655),1))</f>
        <v/>
      </c>
      <c r="L655" s="86">
        <f>IF(OR(B655="",C655=""),"","RCV-"&amp;TEXT(ROW()-5,"00000"))</f>
        <v/>
      </c>
    </row>
    <row r="656" ht="20" customHeight="1">
      <c r="B656" s="93" t="n"/>
      <c r="C656" s="95" t="n"/>
      <c r="D656" s="86">
        <f>IF(C656="","",IFERROR(INDEX(Eng_Item,MATCH(C656,Eng_Label,0)),"not in list"))</f>
        <v/>
      </c>
      <c r="E656" s="85">
        <f>IF(C656="","",IFERROR(INDEX(Eng_Supplier,MATCH(C656,Eng_Label,0)),""))</f>
        <v/>
      </c>
      <c r="F656" s="96" t="n"/>
      <c r="G656" s="99" t="n"/>
      <c r="H656" s="91">
        <f>IF(F656="","",F656*IF(G656&lt;&gt;"",G656,N(IFERROR(INDEX(Eng_Cost,MATCH(C656,Eng_Label,0)),0))))</f>
        <v/>
      </c>
      <c r="I656" s="95" t="n"/>
      <c r="J656" s="95" t="n"/>
      <c r="K656" s="98">
        <f>IF(B656="","",DATE(YEAR(B656),MONTH(B656),1))</f>
        <v/>
      </c>
      <c r="L656" s="86">
        <f>IF(OR(B656="",C656=""),"","RCV-"&amp;TEXT(ROW()-5,"00000"))</f>
        <v/>
      </c>
    </row>
    <row r="657" ht="20" customHeight="1">
      <c r="B657" s="93" t="n"/>
      <c r="C657" s="95" t="n"/>
      <c r="D657" s="86">
        <f>IF(C657="","",IFERROR(INDEX(Eng_Item,MATCH(C657,Eng_Label,0)),"not in list"))</f>
        <v/>
      </c>
      <c r="E657" s="85">
        <f>IF(C657="","",IFERROR(INDEX(Eng_Supplier,MATCH(C657,Eng_Label,0)),""))</f>
        <v/>
      </c>
      <c r="F657" s="96" t="n"/>
      <c r="G657" s="99" t="n"/>
      <c r="H657" s="91">
        <f>IF(F657="","",F657*IF(G657&lt;&gt;"",G657,N(IFERROR(INDEX(Eng_Cost,MATCH(C657,Eng_Label,0)),0))))</f>
        <v/>
      </c>
      <c r="I657" s="95" t="n"/>
      <c r="J657" s="95" t="n"/>
      <c r="K657" s="98">
        <f>IF(B657="","",DATE(YEAR(B657),MONTH(B657),1))</f>
        <v/>
      </c>
      <c r="L657" s="86">
        <f>IF(OR(B657="",C657=""),"","RCV-"&amp;TEXT(ROW()-5,"00000"))</f>
        <v/>
      </c>
    </row>
    <row r="658" ht="20" customHeight="1">
      <c r="B658" s="93" t="n"/>
      <c r="C658" s="95" t="n"/>
      <c r="D658" s="86">
        <f>IF(C658="","",IFERROR(INDEX(Eng_Item,MATCH(C658,Eng_Label,0)),"not in list"))</f>
        <v/>
      </c>
      <c r="E658" s="85">
        <f>IF(C658="","",IFERROR(INDEX(Eng_Supplier,MATCH(C658,Eng_Label,0)),""))</f>
        <v/>
      </c>
      <c r="F658" s="96" t="n"/>
      <c r="G658" s="99" t="n"/>
      <c r="H658" s="91">
        <f>IF(F658="","",F658*IF(G658&lt;&gt;"",G658,N(IFERROR(INDEX(Eng_Cost,MATCH(C658,Eng_Label,0)),0))))</f>
        <v/>
      </c>
      <c r="I658" s="95" t="n"/>
      <c r="J658" s="95" t="n"/>
      <c r="K658" s="98">
        <f>IF(B658="","",DATE(YEAR(B658),MONTH(B658),1))</f>
        <v/>
      </c>
      <c r="L658" s="86">
        <f>IF(OR(B658="",C658=""),"","RCV-"&amp;TEXT(ROW()-5,"00000"))</f>
        <v/>
      </c>
    </row>
    <row r="659" ht="20" customHeight="1">
      <c r="B659" s="93" t="n"/>
      <c r="C659" s="95" t="n"/>
      <c r="D659" s="86">
        <f>IF(C659="","",IFERROR(INDEX(Eng_Item,MATCH(C659,Eng_Label,0)),"not in list"))</f>
        <v/>
      </c>
      <c r="E659" s="85">
        <f>IF(C659="","",IFERROR(INDEX(Eng_Supplier,MATCH(C659,Eng_Label,0)),""))</f>
        <v/>
      </c>
      <c r="F659" s="96" t="n"/>
      <c r="G659" s="99" t="n"/>
      <c r="H659" s="91">
        <f>IF(F659="","",F659*IF(G659&lt;&gt;"",G659,N(IFERROR(INDEX(Eng_Cost,MATCH(C659,Eng_Label,0)),0))))</f>
        <v/>
      </c>
      <c r="I659" s="95" t="n"/>
      <c r="J659" s="95" t="n"/>
      <c r="K659" s="98">
        <f>IF(B659="","",DATE(YEAR(B659),MONTH(B659),1))</f>
        <v/>
      </c>
      <c r="L659" s="86">
        <f>IF(OR(B659="",C659=""),"","RCV-"&amp;TEXT(ROW()-5,"00000"))</f>
        <v/>
      </c>
    </row>
    <row r="660" ht="20" customHeight="1">
      <c r="B660" s="93" t="n"/>
      <c r="C660" s="95" t="n"/>
      <c r="D660" s="86">
        <f>IF(C660="","",IFERROR(INDEX(Eng_Item,MATCH(C660,Eng_Label,0)),"not in list"))</f>
        <v/>
      </c>
      <c r="E660" s="85">
        <f>IF(C660="","",IFERROR(INDEX(Eng_Supplier,MATCH(C660,Eng_Label,0)),""))</f>
        <v/>
      </c>
      <c r="F660" s="96" t="n"/>
      <c r="G660" s="99" t="n"/>
      <c r="H660" s="91">
        <f>IF(F660="","",F660*IF(G660&lt;&gt;"",G660,N(IFERROR(INDEX(Eng_Cost,MATCH(C660,Eng_Label,0)),0))))</f>
        <v/>
      </c>
      <c r="I660" s="95" t="n"/>
      <c r="J660" s="95" t="n"/>
      <c r="K660" s="98">
        <f>IF(B660="","",DATE(YEAR(B660),MONTH(B660),1))</f>
        <v/>
      </c>
      <c r="L660" s="86">
        <f>IF(OR(B660="",C660=""),"","RCV-"&amp;TEXT(ROW()-5,"00000"))</f>
        <v/>
      </c>
    </row>
    <row r="661" ht="20" customHeight="1">
      <c r="B661" s="93" t="n"/>
      <c r="C661" s="95" t="n"/>
      <c r="D661" s="86">
        <f>IF(C661="","",IFERROR(INDEX(Eng_Item,MATCH(C661,Eng_Label,0)),"not in list"))</f>
        <v/>
      </c>
      <c r="E661" s="85">
        <f>IF(C661="","",IFERROR(INDEX(Eng_Supplier,MATCH(C661,Eng_Label,0)),""))</f>
        <v/>
      </c>
      <c r="F661" s="96" t="n"/>
      <c r="G661" s="99" t="n"/>
      <c r="H661" s="91">
        <f>IF(F661="","",F661*IF(G661&lt;&gt;"",G661,N(IFERROR(INDEX(Eng_Cost,MATCH(C661,Eng_Label,0)),0))))</f>
        <v/>
      </c>
      <c r="I661" s="95" t="n"/>
      <c r="J661" s="95" t="n"/>
      <c r="K661" s="98">
        <f>IF(B661="","",DATE(YEAR(B661),MONTH(B661),1))</f>
        <v/>
      </c>
      <c r="L661" s="86">
        <f>IF(OR(B661="",C661=""),"","RCV-"&amp;TEXT(ROW()-5,"00000"))</f>
        <v/>
      </c>
    </row>
    <row r="662" ht="20" customHeight="1">
      <c r="B662" s="93" t="n"/>
      <c r="C662" s="95" t="n"/>
      <c r="D662" s="86">
        <f>IF(C662="","",IFERROR(INDEX(Eng_Item,MATCH(C662,Eng_Label,0)),"not in list"))</f>
        <v/>
      </c>
      <c r="E662" s="85">
        <f>IF(C662="","",IFERROR(INDEX(Eng_Supplier,MATCH(C662,Eng_Label,0)),""))</f>
        <v/>
      </c>
      <c r="F662" s="96" t="n"/>
      <c r="G662" s="99" t="n"/>
      <c r="H662" s="91">
        <f>IF(F662="","",F662*IF(G662&lt;&gt;"",G662,N(IFERROR(INDEX(Eng_Cost,MATCH(C662,Eng_Label,0)),0))))</f>
        <v/>
      </c>
      <c r="I662" s="95" t="n"/>
      <c r="J662" s="95" t="n"/>
      <c r="K662" s="98">
        <f>IF(B662="","",DATE(YEAR(B662),MONTH(B662),1))</f>
        <v/>
      </c>
      <c r="L662" s="86">
        <f>IF(OR(B662="",C662=""),"","RCV-"&amp;TEXT(ROW()-5,"00000"))</f>
        <v/>
      </c>
    </row>
    <row r="663" ht="20" customHeight="1">
      <c r="B663" s="93" t="n"/>
      <c r="C663" s="95" t="n"/>
      <c r="D663" s="86">
        <f>IF(C663="","",IFERROR(INDEX(Eng_Item,MATCH(C663,Eng_Label,0)),"not in list"))</f>
        <v/>
      </c>
      <c r="E663" s="85">
        <f>IF(C663="","",IFERROR(INDEX(Eng_Supplier,MATCH(C663,Eng_Label,0)),""))</f>
        <v/>
      </c>
      <c r="F663" s="96" t="n"/>
      <c r="G663" s="99" t="n"/>
      <c r="H663" s="91">
        <f>IF(F663="","",F663*IF(G663&lt;&gt;"",G663,N(IFERROR(INDEX(Eng_Cost,MATCH(C663,Eng_Label,0)),0))))</f>
        <v/>
      </c>
      <c r="I663" s="95" t="n"/>
      <c r="J663" s="95" t="n"/>
      <c r="K663" s="98">
        <f>IF(B663="","",DATE(YEAR(B663),MONTH(B663),1))</f>
        <v/>
      </c>
      <c r="L663" s="86">
        <f>IF(OR(B663="",C663=""),"","RCV-"&amp;TEXT(ROW()-5,"00000"))</f>
        <v/>
      </c>
    </row>
    <row r="664" ht="20" customHeight="1">
      <c r="B664" s="93" t="n"/>
      <c r="C664" s="95" t="n"/>
      <c r="D664" s="86">
        <f>IF(C664="","",IFERROR(INDEX(Eng_Item,MATCH(C664,Eng_Label,0)),"not in list"))</f>
        <v/>
      </c>
      <c r="E664" s="85">
        <f>IF(C664="","",IFERROR(INDEX(Eng_Supplier,MATCH(C664,Eng_Label,0)),""))</f>
        <v/>
      </c>
      <c r="F664" s="96" t="n"/>
      <c r="G664" s="99" t="n"/>
      <c r="H664" s="91">
        <f>IF(F664="","",F664*IF(G664&lt;&gt;"",G664,N(IFERROR(INDEX(Eng_Cost,MATCH(C664,Eng_Label,0)),0))))</f>
        <v/>
      </c>
      <c r="I664" s="95" t="n"/>
      <c r="J664" s="95" t="n"/>
      <c r="K664" s="98">
        <f>IF(B664="","",DATE(YEAR(B664),MONTH(B664),1))</f>
        <v/>
      </c>
      <c r="L664" s="86">
        <f>IF(OR(B664="",C664=""),"","RCV-"&amp;TEXT(ROW()-5,"00000"))</f>
        <v/>
      </c>
    </row>
    <row r="665" ht="20" customHeight="1">
      <c r="B665" s="93" t="n"/>
      <c r="C665" s="95" t="n"/>
      <c r="D665" s="86">
        <f>IF(C665="","",IFERROR(INDEX(Eng_Item,MATCH(C665,Eng_Label,0)),"not in list"))</f>
        <v/>
      </c>
      <c r="E665" s="85">
        <f>IF(C665="","",IFERROR(INDEX(Eng_Supplier,MATCH(C665,Eng_Label,0)),""))</f>
        <v/>
      </c>
      <c r="F665" s="96" t="n"/>
      <c r="G665" s="99" t="n"/>
      <c r="H665" s="91">
        <f>IF(F665="","",F665*IF(G665&lt;&gt;"",G665,N(IFERROR(INDEX(Eng_Cost,MATCH(C665,Eng_Label,0)),0))))</f>
        <v/>
      </c>
      <c r="I665" s="95" t="n"/>
      <c r="J665" s="95" t="n"/>
      <c r="K665" s="98">
        <f>IF(B665="","",DATE(YEAR(B665),MONTH(B665),1))</f>
        <v/>
      </c>
      <c r="L665" s="86">
        <f>IF(OR(B665="",C665=""),"","RCV-"&amp;TEXT(ROW()-5,"00000"))</f>
        <v/>
      </c>
    </row>
    <row r="666" ht="20" customHeight="1">
      <c r="B666" s="93" t="n"/>
      <c r="C666" s="95" t="n"/>
      <c r="D666" s="86">
        <f>IF(C666="","",IFERROR(INDEX(Eng_Item,MATCH(C666,Eng_Label,0)),"not in list"))</f>
        <v/>
      </c>
      <c r="E666" s="85">
        <f>IF(C666="","",IFERROR(INDEX(Eng_Supplier,MATCH(C666,Eng_Label,0)),""))</f>
        <v/>
      </c>
      <c r="F666" s="96" t="n"/>
      <c r="G666" s="99" t="n"/>
      <c r="H666" s="91">
        <f>IF(F666="","",F666*IF(G666&lt;&gt;"",G666,N(IFERROR(INDEX(Eng_Cost,MATCH(C666,Eng_Label,0)),0))))</f>
        <v/>
      </c>
      <c r="I666" s="95" t="n"/>
      <c r="J666" s="95" t="n"/>
      <c r="K666" s="98">
        <f>IF(B666="","",DATE(YEAR(B666),MONTH(B666),1))</f>
        <v/>
      </c>
      <c r="L666" s="86">
        <f>IF(OR(B666="",C666=""),"","RCV-"&amp;TEXT(ROW()-5,"00000"))</f>
        <v/>
      </c>
    </row>
    <row r="667" ht="20" customHeight="1">
      <c r="B667" s="93" t="n"/>
      <c r="C667" s="95" t="n"/>
      <c r="D667" s="86">
        <f>IF(C667="","",IFERROR(INDEX(Eng_Item,MATCH(C667,Eng_Label,0)),"not in list"))</f>
        <v/>
      </c>
      <c r="E667" s="85">
        <f>IF(C667="","",IFERROR(INDEX(Eng_Supplier,MATCH(C667,Eng_Label,0)),""))</f>
        <v/>
      </c>
      <c r="F667" s="96" t="n"/>
      <c r="G667" s="99" t="n"/>
      <c r="H667" s="91">
        <f>IF(F667="","",F667*IF(G667&lt;&gt;"",G667,N(IFERROR(INDEX(Eng_Cost,MATCH(C667,Eng_Label,0)),0))))</f>
        <v/>
      </c>
      <c r="I667" s="95" t="n"/>
      <c r="J667" s="95" t="n"/>
      <c r="K667" s="98">
        <f>IF(B667="","",DATE(YEAR(B667),MONTH(B667),1))</f>
        <v/>
      </c>
      <c r="L667" s="86">
        <f>IF(OR(B667="",C667=""),"","RCV-"&amp;TEXT(ROW()-5,"00000"))</f>
        <v/>
      </c>
    </row>
    <row r="668" ht="20" customHeight="1">
      <c r="B668" s="93" t="n"/>
      <c r="C668" s="95" t="n"/>
      <c r="D668" s="86">
        <f>IF(C668="","",IFERROR(INDEX(Eng_Item,MATCH(C668,Eng_Label,0)),"not in list"))</f>
        <v/>
      </c>
      <c r="E668" s="85">
        <f>IF(C668="","",IFERROR(INDEX(Eng_Supplier,MATCH(C668,Eng_Label,0)),""))</f>
        <v/>
      </c>
      <c r="F668" s="96" t="n"/>
      <c r="G668" s="99" t="n"/>
      <c r="H668" s="91">
        <f>IF(F668="","",F668*IF(G668&lt;&gt;"",G668,N(IFERROR(INDEX(Eng_Cost,MATCH(C668,Eng_Label,0)),0))))</f>
        <v/>
      </c>
      <c r="I668" s="95" t="n"/>
      <c r="J668" s="95" t="n"/>
      <c r="K668" s="98">
        <f>IF(B668="","",DATE(YEAR(B668),MONTH(B668),1))</f>
        <v/>
      </c>
      <c r="L668" s="86">
        <f>IF(OR(B668="",C668=""),"","RCV-"&amp;TEXT(ROW()-5,"00000"))</f>
        <v/>
      </c>
    </row>
    <row r="669" ht="20" customHeight="1">
      <c r="B669" s="93" t="n"/>
      <c r="C669" s="95" t="n"/>
      <c r="D669" s="86">
        <f>IF(C669="","",IFERROR(INDEX(Eng_Item,MATCH(C669,Eng_Label,0)),"not in list"))</f>
        <v/>
      </c>
      <c r="E669" s="85">
        <f>IF(C669="","",IFERROR(INDEX(Eng_Supplier,MATCH(C669,Eng_Label,0)),""))</f>
        <v/>
      </c>
      <c r="F669" s="96" t="n"/>
      <c r="G669" s="99" t="n"/>
      <c r="H669" s="91">
        <f>IF(F669="","",F669*IF(G669&lt;&gt;"",G669,N(IFERROR(INDEX(Eng_Cost,MATCH(C669,Eng_Label,0)),0))))</f>
        <v/>
      </c>
      <c r="I669" s="95" t="n"/>
      <c r="J669" s="95" t="n"/>
      <c r="K669" s="98">
        <f>IF(B669="","",DATE(YEAR(B669),MONTH(B669),1))</f>
        <v/>
      </c>
      <c r="L669" s="86">
        <f>IF(OR(B669="",C669=""),"","RCV-"&amp;TEXT(ROW()-5,"00000"))</f>
        <v/>
      </c>
    </row>
    <row r="670" ht="20" customHeight="1">
      <c r="B670" s="93" t="n"/>
      <c r="C670" s="95" t="n"/>
      <c r="D670" s="86">
        <f>IF(C670="","",IFERROR(INDEX(Eng_Item,MATCH(C670,Eng_Label,0)),"not in list"))</f>
        <v/>
      </c>
      <c r="E670" s="85">
        <f>IF(C670="","",IFERROR(INDEX(Eng_Supplier,MATCH(C670,Eng_Label,0)),""))</f>
        <v/>
      </c>
      <c r="F670" s="96" t="n"/>
      <c r="G670" s="99" t="n"/>
      <c r="H670" s="91">
        <f>IF(F670="","",F670*IF(G670&lt;&gt;"",G670,N(IFERROR(INDEX(Eng_Cost,MATCH(C670,Eng_Label,0)),0))))</f>
        <v/>
      </c>
      <c r="I670" s="95" t="n"/>
      <c r="J670" s="95" t="n"/>
      <c r="K670" s="98">
        <f>IF(B670="","",DATE(YEAR(B670),MONTH(B670),1))</f>
        <v/>
      </c>
      <c r="L670" s="86">
        <f>IF(OR(B670="",C670=""),"","RCV-"&amp;TEXT(ROW()-5,"00000"))</f>
        <v/>
      </c>
    </row>
    <row r="671" ht="20" customHeight="1">
      <c r="B671" s="93" t="n"/>
      <c r="C671" s="95" t="n"/>
      <c r="D671" s="86">
        <f>IF(C671="","",IFERROR(INDEX(Eng_Item,MATCH(C671,Eng_Label,0)),"not in list"))</f>
        <v/>
      </c>
      <c r="E671" s="85">
        <f>IF(C671="","",IFERROR(INDEX(Eng_Supplier,MATCH(C671,Eng_Label,0)),""))</f>
        <v/>
      </c>
      <c r="F671" s="96" t="n"/>
      <c r="G671" s="99" t="n"/>
      <c r="H671" s="91">
        <f>IF(F671="","",F671*IF(G671&lt;&gt;"",G671,N(IFERROR(INDEX(Eng_Cost,MATCH(C671,Eng_Label,0)),0))))</f>
        <v/>
      </c>
      <c r="I671" s="95" t="n"/>
      <c r="J671" s="95" t="n"/>
      <c r="K671" s="98">
        <f>IF(B671="","",DATE(YEAR(B671),MONTH(B671),1))</f>
        <v/>
      </c>
      <c r="L671" s="86">
        <f>IF(OR(B671="",C671=""),"","RCV-"&amp;TEXT(ROW()-5,"00000"))</f>
        <v/>
      </c>
    </row>
    <row r="672" ht="20" customHeight="1">
      <c r="B672" s="93" t="n"/>
      <c r="C672" s="95" t="n"/>
      <c r="D672" s="86">
        <f>IF(C672="","",IFERROR(INDEX(Eng_Item,MATCH(C672,Eng_Label,0)),"not in list"))</f>
        <v/>
      </c>
      <c r="E672" s="85">
        <f>IF(C672="","",IFERROR(INDEX(Eng_Supplier,MATCH(C672,Eng_Label,0)),""))</f>
        <v/>
      </c>
      <c r="F672" s="96" t="n"/>
      <c r="G672" s="99" t="n"/>
      <c r="H672" s="91">
        <f>IF(F672="","",F672*IF(G672&lt;&gt;"",G672,N(IFERROR(INDEX(Eng_Cost,MATCH(C672,Eng_Label,0)),0))))</f>
        <v/>
      </c>
      <c r="I672" s="95" t="n"/>
      <c r="J672" s="95" t="n"/>
      <c r="K672" s="98">
        <f>IF(B672="","",DATE(YEAR(B672),MONTH(B672),1))</f>
        <v/>
      </c>
      <c r="L672" s="86">
        <f>IF(OR(B672="",C672=""),"","RCV-"&amp;TEXT(ROW()-5,"00000"))</f>
        <v/>
      </c>
    </row>
    <row r="673" ht="20" customHeight="1">
      <c r="B673" s="93" t="n"/>
      <c r="C673" s="95" t="n"/>
      <c r="D673" s="86">
        <f>IF(C673="","",IFERROR(INDEX(Eng_Item,MATCH(C673,Eng_Label,0)),"not in list"))</f>
        <v/>
      </c>
      <c r="E673" s="85">
        <f>IF(C673="","",IFERROR(INDEX(Eng_Supplier,MATCH(C673,Eng_Label,0)),""))</f>
        <v/>
      </c>
      <c r="F673" s="96" t="n"/>
      <c r="G673" s="99" t="n"/>
      <c r="H673" s="91">
        <f>IF(F673="","",F673*IF(G673&lt;&gt;"",G673,N(IFERROR(INDEX(Eng_Cost,MATCH(C673,Eng_Label,0)),0))))</f>
        <v/>
      </c>
      <c r="I673" s="95" t="n"/>
      <c r="J673" s="95" t="n"/>
      <c r="K673" s="98">
        <f>IF(B673="","",DATE(YEAR(B673),MONTH(B673),1))</f>
        <v/>
      </c>
      <c r="L673" s="86">
        <f>IF(OR(B673="",C673=""),"","RCV-"&amp;TEXT(ROW()-5,"00000"))</f>
        <v/>
      </c>
    </row>
    <row r="674" ht="20" customHeight="1">
      <c r="B674" s="93" t="n"/>
      <c r="C674" s="95" t="n"/>
      <c r="D674" s="86">
        <f>IF(C674="","",IFERROR(INDEX(Eng_Item,MATCH(C674,Eng_Label,0)),"not in list"))</f>
        <v/>
      </c>
      <c r="E674" s="85">
        <f>IF(C674="","",IFERROR(INDEX(Eng_Supplier,MATCH(C674,Eng_Label,0)),""))</f>
        <v/>
      </c>
      <c r="F674" s="96" t="n"/>
      <c r="G674" s="99" t="n"/>
      <c r="H674" s="91">
        <f>IF(F674="","",F674*IF(G674&lt;&gt;"",G674,N(IFERROR(INDEX(Eng_Cost,MATCH(C674,Eng_Label,0)),0))))</f>
        <v/>
      </c>
      <c r="I674" s="95" t="n"/>
      <c r="J674" s="95" t="n"/>
      <c r="K674" s="98">
        <f>IF(B674="","",DATE(YEAR(B674),MONTH(B674),1))</f>
        <v/>
      </c>
      <c r="L674" s="86">
        <f>IF(OR(B674="",C674=""),"","RCV-"&amp;TEXT(ROW()-5,"00000"))</f>
        <v/>
      </c>
    </row>
    <row r="675" ht="20" customHeight="1">
      <c r="B675" s="93" t="n"/>
      <c r="C675" s="95" t="n"/>
      <c r="D675" s="86">
        <f>IF(C675="","",IFERROR(INDEX(Eng_Item,MATCH(C675,Eng_Label,0)),"not in list"))</f>
        <v/>
      </c>
      <c r="E675" s="85">
        <f>IF(C675="","",IFERROR(INDEX(Eng_Supplier,MATCH(C675,Eng_Label,0)),""))</f>
        <v/>
      </c>
      <c r="F675" s="96" t="n"/>
      <c r="G675" s="99" t="n"/>
      <c r="H675" s="91">
        <f>IF(F675="","",F675*IF(G675&lt;&gt;"",G675,N(IFERROR(INDEX(Eng_Cost,MATCH(C675,Eng_Label,0)),0))))</f>
        <v/>
      </c>
      <c r="I675" s="95" t="n"/>
      <c r="J675" s="95" t="n"/>
      <c r="K675" s="98">
        <f>IF(B675="","",DATE(YEAR(B675),MONTH(B675),1))</f>
        <v/>
      </c>
      <c r="L675" s="86">
        <f>IF(OR(B675="",C675=""),"","RCV-"&amp;TEXT(ROW()-5,"00000"))</f>
        <v/>
      </c>
    </row>
    <row r="676" ht="20" customHeight="1">
      <c r="B676" s="93" t="n"/>
      <c r="C676" s="95" t="n"/>
      <c r="D676" s="86">
        <f>IF(C676="","",IFERROR(INDEX(Eng_Item,MATCH(C676,Eng_Label,0)),"not in list"))</f>
        <v/>
      </c>
      <c r="E676" s="85">
        <f>IF(C676="","",IFERROR(INDEX(Eng_Supplier,MATCH(C676,Eng_Label,0)),""))</f>
        <v/>
      </c>
      <c r="F676" s="96" t="n"/>
      <c r="G676" s="99" t="n"/>
      <c r="H676" s="91">
        <f>IF(F676="","",F676*IF(G676&lt;&gt;"",G676,N(IFERROR(INDEX(Eng_Cost,MATCH(C676,Eng_Label,0)),0))))</f>
        <v/>
      </c>
      <c r="I676" s="95" t="n"/>
      <c r="J676" s="95" t="n"/>
      <c r="K676" s="98">
        <f>IF(B676="","",DATE(YEAR(B676),MONTH(B676),1))</f>
        <v/>
      </c>
      <c r="L676" s="86">
        <f>IF(OR(B676="",C676=""),"","RCV-"&amp;TEXT(ROW()-5,"00000"))</f>
        <v/>
      </c>
    </row>
    <row r="677" ht="20" customHeight="1">
      <c r="B677" s="93" t="n"/>
      <c r="C677" s="95" t="n"/>
      <c r="D677" s="86">
        <f>IF(C677="","",IFERROR(INDEX(Eng_Item,MATCH(C677,Eng_Label,0)),"not in list"))</f>
        <v/>
      </c>
      <c r="E677" s="85">
        <f>IF(C677="","",IFERROR(INDEX(Eng_Supplier,MATCH(C677,Eng_Label,0)),""))</f>
        <v/>
      </c>
      <c r="F677" s="96" t="n"/>
      <c r="G677" s="99" t="n"/>
      <c r="H677" s="91">
        <f>IF(F677="","",F677*IF(G677&lt;&gt;"",G677,N(IFERROR(INDEX(Eng_Cost,MATCH(C677,Eng_Label,0)),0))))</f>
        <v/>
      </c>
      <c r="I677" s="95" t="n"/>
      <c r="J677" s="95" t="n"/>
      <c r="K677" s="98">
        <f>IF(B677="","",DATE(YEAR(B677),MONTH(B677),1))</f>
        <v/>
      </c>
      <c r="L677" s="86">
        <f>IF(OR(B677="",C677=""),"","RCV-"&amp;TEXT(ROW()-5,"00000"))</f>
        <v/>
      </c>
    </row>
    <row r="678" ht="20" customHeight="1">
      <c r="B678" s="93" t="n"/>
      <c r="C678" s="95" t="n"/>
      <c r="D678" s="86">
        <f>IF(C678="","",IFERROR(INDEX(Eng_Item,MATCH(C678,Eng_Label,0)),"not in list"))</f>
        <v/>
      </c>
      <c r="E678" s="85">
        <f>IF(C678="","",IFERROR(INDEX(Eng_Supplier,MATCH(C678,Eng_Label,0)),""))</f>
        <v/>
      </c>
      <c r="F678" s="96" t="n"/>
      <c r="G678" s="99" t="n"/>
      <c r="H678" s="91">
        <f>IF(F678="","",F678*IF(G678&lt;&gt;"",G678,N(IFERROR(INDEX(Eng_Cost,MATCH(C678,Eng_Label,0)),0))))</f>
        <v/>
      </c>
      <c r="I678" s="95" t="n"/>
      <c r="J678" s="95" t="n"/>
      <c r="K678" s="98">
        <f>IF(B678="","",DATE(YEAR(B678),MONTH(B678),1))</f>
        <v/>
      </c>
      <c r="L678" s="86">
        <f>IF(OR(B678="",C678=""),"","RCV-"&amp;TEXT(ROW()-5,"00000"))</f>
        <v/>
      </c>
    </row>
    <row r="679" ht="20" customHeight="1">
      <c r="B679" s="93" t="n"/>
      <c r="C679" s="95" t="n"/>
      <c r="D679" s="86">
        <f>IF(C679="","",IFERROR(INDEX(Eng_Item,MATCH(C679,Eng_Label,0)),"not in list"))</f>
        <v/>
      </c>
      <c r="E679" s="85">
        <f>IF(C679="","",IFERROR(INDEX(Eng_Supplier,MATCH(C679,Eng_Label,0)),""))</f>
        <v/>
      </c>
      <c r="F679" s="96" t="n"/>
      <c r="G679" s="99" t="n"/>
      <c r="H679" s="91">
        <f>IF(F679="","",F679*IF(G679&lt;&gt;"",G679,N(IFERROR(INDEX(Eng_Cost,MATCH(C679,Eng_Label,0)),0))))</f>
        <v/>
      </c>
      <c r="I679" s="95" t="n"/>
      <c r="J679" s="95" t="n"/>
      <c r="K679" s="98">
        <f>IF(B679="","",DATE(YEAR(B679),MONTH(B679),1))</f>
        <v/>
      </c>
      <c r="L679" s="86">
        <f>IF(OR(B679="",C679=""),"","RCV-"&amp;TEXT(ROW()-5,"00000"))</f>
        <v/>
      </c>
    </row>
    <row r="680" ht="20" customHeight="1">
      <c r="B680" s="93" t="n"/>
      <c r="C680" s="95" t="n"/>
      <c r="D680" s="86">
        <f>IF(C680="","",IFERROR(INDEX(Eng_Item,MATCH(C680,Eng_Label,0)),"not in list"))</f>
        <v/>
      </c>
      <c r="E680" s="85">
        <f>IF(C680="","",IFERROR(INDEX(Eng_Supplier,MATCH(C680,Eng_Label,0)),""))</f>
        <v/>
      </c>
      <c r="F680" s="96" t="n"/>
      <c r="G680" s="99" t="n"/>
      <c r="H680" s="91">
        <f>IF(F680="","",F680*IF(G680&lt;&gt;"",G680,N(IFERROR(INDEX(Eng_Cost,MATCH(C680,Eng_Label,0)),0))))</f>
        <v/>
      </c>
      <c r="I680" s="95" t="n"/>
      <c r="J680" s="95" t="n"/>
      <c r="K680" s="98">
        <f>IF(B680="","",DATE(YEAR(B680),MONTH(B680),1))</f>
        <v/>
      </c>
      <c r="L680" s="86">
        <f>IF(OR(B680="",C680=""),"","RCV-"&amp;TEXT(ROW()-5,"00000"))</f>
        <v/>
      </c>
    </row>
    <row r="681" ht="20" customHeight="1">
      <c r="B681" s="93" t="n"/>
      <c r="C681" s="95" t="n"/>
      <c r="D681" s="86">
        <f>IF(C681="","",IFERROR(INDEX(Eng_Item,MATCH(C681,Eng_Label,0)),"not in list"))</f>
        <v/>
      </c>
      <c r="E681" s="85">
        <f>IF(C681="","",IFERROR(INDEX(Eng_Supplier,MATCH(C681,Eng_Label,0)),""))</f>
        <v/>
      </c>
      <c r="F681" s="96" t="n"/>
      <c r="G681" s="99" t="n"/>
      <c r="H681" s="91">
        <f>IF(F681="","",F681*IF(G681&lt;&gt;"",G681,N(IFERROR(INDEX(Eng_Cost,MATCH(C681,Eng_Label,0)),0))))</f>
        <v/>
      </c>
      <c r="I681" s="95" t="n"/>
      <c r="J681" s="95" t="n"/>
      <c r="K681" s="98">
        <f>IF(B681="","",DATE(YEAR(B681),MONTH(B681),1))</f>
        <v/>
      </c>
      <c r="L681" s="86">
        <f>IF(OR(B681="",C681=""),"","RCV-"&amp;TEXT(ROW()-5,"00000"))</f>
        <v/>
      </c>
    </row>
    <row r="682" ht="20" customHeight="1">
      <c r="B682" s="93" t="n"/>
      <c r="C682" s="95" t="n"/>
      <c r="D682" s="86">
        <f>IF(C682="","",IFERROR(INDEX(Eng_Item,MATCH(C682,Eng_Label,0)),"not in list"))</f>
        <v/>
      </c>
      <c r="E682" s="85">
        <f>IF(C682="","",IFERROR(INDEX(Eng_Supplier,MATCH(C682,Eng_Label,0)),""))</f>
        <v/>
      </c>
      <c r="F682" s="96" t="n"/>
      <c r="G682" s="99" t="n"/>
      <c r="H682" s="91">
        <f>IF(F682="","",F682*IF(G682&lt;&gt;"",G682,N(IFERROR(INDEX(Eng_Cost,MATCH(C682,Eng_Label,0)),0))))</f>
        <v/>
      </c>
      <c r="I682" s="95" t="n"/>
      <c r="J682" s="95" t="n"/>
      <c r="K682" s="98">
        <f>IF(B682="","",DATE(YEAR(B682),MONTH(B682),1))</f>
        <v/>
      </c>
      <c r="L682" s="86">
        <f>IF(OR(B682="",C682=""),"","RCV-"&amp;TEXT(ROW()-5,"00000"))</f>
        <v/>
      </c>
    </row>
    <row r="683" ht="20" customHeight="1">
      <c r="B683" s="93" t="n"/>
      <c r="C683" s="95" t="n"/>
      <c r="D683" s="86">
        <f>IF(C683="","",IFERROR(INDEX(Eng_Item,MATCH(C683,Eng_Label,0)),"not in list"))</f>
        <v/>
      </c>
      <c r="E683" s="85">
        <f>IF(C683="","",IFERROR(INDEX(Eng_Supplier,MATCH(C683,Eng_Label,0)),""))</f>
        <v/>
      </c>
      <c r="F683" s="96" t="n"/>
      <c r="G683" s="99" t="n"/>
      <c r="H683" s="91">
        <f>IF(F683="","",F683*IF(G683&lt;&gt;"",G683,N(IFERROR(INDEX(Eng_Cost,MATCH(C683,Eng_Label,0)),0))))</f>
        <v/>
      </c>
      <c r="I683" s="95" t="n"/>
      <c r="J683" s="95" t="n"/>
      <c r="K683" s="98">
        <f>IF(B683="","",DATE(YEAR(B683),MONTH(B683),1))</f>
        <v/>
      </c>
      <c r="L683" s="86">
        <f>IF(OR(B683="",C683=""),"","RCV-"&amp;TEXT(ROW()-5,"00000"))</f>
        <v/>
      </c>
    </row>
    <row r="684" ht="20" customHeight="1">
      <c r="B684" s="93" t="n"/>
      <c r="C684" s="95" t="n"/>
      <c r="D684" s="86">
        <f>IF(C684="","",IFERROR(INDEX(Eng_Item,MATCH(C684,Eng_Label,0)),"not in list"))</f>
        <v/>
      </c>
      <c r="E684" s="85">
        <f>IF(C684="","",IFERROR(INDEX(Eng_Supplier,MATCH(C684,Eng_Label,0)),""))</f>
        <v/>
      </c>
      <c r="F684" s="96" t="n"/>
      <c r="G684" s="99" t="n"/>
      <c r="H684" s="91">
        <f>IF(F684="","",F684*IF(G684&lt;&gt;"",G684,N(IFERROR(INDEX(Eng_Cost,MATCH(C684,Eng_Label,0)),0))))</f>
        <v/>
      </c>
      <c r="I684" s="95" t="n"/>
      <c r="J684" s="95" t="n"/>
      <c r="K684" s="98">
        <f>IF(B684="","",DATE(YEAR(B684),MONTH(B684),1))</f>
        <v/>
      </c>
      <c r="L684" s="86">
        <f>IF(OR(B684="",C684=""),"","RCV-"&amp;TEXT(ROW()-5,"00000"))</f>
        <v/>
      </c>
    </row>
    <row r="685" ht="20" customHeight="1">
      <c r="B685" s="93" t="n"/>
      <c r="C685" s="95" t="n"/>
      <c r="D685" s="86">
        <f>IF(C685="","",IFERROR(INDEX(Eng_Item,MATCH(C685,Eng_Label,0)),"not in list"))</f>
        <v/>
      </c>
      <c r="E685" s="85">
        <f>IF(C685="","",IFERROR(INDEX(Eng_Supplier,MATCH(C685,Eng_Label,0)),""))</f>
        <v/>
      </c>
      <c r="F685" s="96" t="n"/>
      <c r="G685" s="99" t="n"/>
      <c r="H685" s="91">
        <f>IF(F685="","",F685*IF(G685&lt;&gt;"",G685,N(IFERROR(INDEX(Eng_Cost,MATCH(C685,Eng_Label,0)),0))))</f>
        <v/>
      </c>
      <c r="I685" s="95" t="n"/>
      <c r="J685" s="95" t="n"/>
      <c r="K685" s="98">
        <f>IF(B685="","",DATE(YEAR(B685),MONTH(B685),1))</f>
        <v/>
      </c>
      <c r="L685" s="86">
        <f>IF(OR(B685="",C685=""),"","RCV-"&amp;TEXT(ROW()-5,"00000"))</f>
        <v/>
      </c>
    </row>
    <row r="686" ht="20" customHeight="1">
      <c r="B686" s="93" t="n"/>
      <c r="C686" s="95" t="n"/>
      <c r="D686" s="86">
        <f>IF(C686="","",IFERROR(INDEX(Eng_Item,MATCH(C686,Eng_Label,0)),"not in list"))</f>
        <v/>
      </c>
      <c r="E686" s="85">
        <f>IF(C686="","",IFERROR(INDEX(Eng_Supplier,MATCH(C686,Eng_Label,0)),""))</f>
        <v/>
      </c>
      <c r="F686" s="96" t="n"/>
      <c r="G686" s="99" t="n"/>
      <c r="H686" s="91">
        <f>IF(F686="","",F686*IF(G686&lt;&gt;"",G686,N(IFERROR(INDEX(Eng_Cost,MATCH(C686,Eng_Label,0)),0))))</f>
        <v/>
      </c>
      <c r="I686" s="95" t="n"/>
      <c r="J686" s="95" t="n"/>
      <c r="K686" s="98">
        <f>IF(B686="","",DATE(YEAR(B686),MONTH(B686),1))</f>
        <v/>
      </c>
      <c r="L686" s="86">
        <f>IF(OR(B686="",C686=""),"","RCV-"&amp;TEXT(ROW()-5,"00000"))</f>
        <v/>
      </c>
    </row>
    <row r="687" ht="20" customHeight="1">
      <c r="B687" s="93" t="n"/>
      <c r="C687" s="95" t="n"/>
      <c r="D687" s="86">
        <f>IF(C687="","",IFERROR(INDEX(Eng_Item,MATCH(C687,Eng_Label,0)),"not in list"))</f>
        <v/>
      </c>
      <c r="E687" s="85">
        <f>IF(C687="","",IFERROR(INDEX(Eng_Supplier,MATCH(C687,Eng_Label,0)),""))</f>
        <v/>
      </c>
      <c r="F687" s="96" t="n"/>
      <c r="G687" s="99" t="n"/>
      <c r="H687" s="91">
        <f>IF(F687="","",F687*IF(G687&lt;&gt;"",G687,N(IFERROR(INDEX(Eng_Cost,MATCH(C687,Eng_Label,0)),0))))</f>
        <v/>
      </c>
      <c r="I687" s="95" t="n"/>
      <c r="J687" s="95" t="n"/>
      <c r="K687" s="98">
        <f>IF(B687="","",DATE(YEAR(B687),MONTH(B687),1))</f>
        <v/>
      </c>
      <c r="L687" s="86">
        <f>IF(OR(B687="",C687=""),"","RCV-"&amp;TEXT(ROW()-5,"00000"))</f>
        <v/>
      </c>
    </row>
    <row r="688" ht="20" customHeight="1">
      <c r="B688" s="93" t="n"/>
      <c r="C688" s="95" t="n"/>
      <c r="D688" s="86">
        <f>IF(C688="","",IFERROR(INDEX(Eng_Item,MATCH(C688,Eng_Label,0)),"not in list"))</f>
        <v/>
      </c>
      <c r="E688" s="85">
        <f>IF(C688="","",IFERROR(INDEX(Eng_Supplier,MATCH(C688,Eng_Label,0)),""))</f>
        <v/>
      </c>
      <c r="F688" s="96" t="n"/>
      <c r="G688" s="99" t="n"/>
      <c r="H688" s="91">
        <f>IF(F688="","",F688*IF(G688&lt;&gt;"",G688,N(IFERROR(INDEX(Eng_Cost,MATCH(C688,Eng_Label,0)),0))))</f>
        <v/>
      </c>
      <c r="I688" s="95" t="n"/>
      <c r="J688" s="95" t="n"/>
      <c r="K688" s="98">
        <f>IF(B688="","",DATE(YEAR(B688),MONTH(B688),1))</f>
        <v/>
      </c>
      <c r="L688" s="86">
        <f>IF(OR(B688="",C688=""),"","RCV-"&amp;TEXT(ROW()-5,"00000"))</f>
        <v/>
      </c>
    </row>
    <row r="689" ht="20" customHeight="1">
      <c r="B689" s="93" t="n"/>
      <c r="C689" s="95" t="n"/>
      <c r="D689" s="86">
        <f>IF(C689="","",IFERROR(INDEX(Eng_Item,MATCH(C689,Eng_Label,0)),"not in list"))</f>
        <v/>
      </c>
      <c r="E689" s="85">
        <f>IF(C689="","",IFERROR(INDEX(Eng_Supplier,MATCH(C689,Eng_Label,0)),""))</f>
        <v/>
      </c>
      <c r="F689" s="96" t="n"/>
      <c r="G689" s="99" t="n"/>
      <c r="H689" s="91">
        <f>IF(F689="","",F689*IF(G689&lt;&gt;"",G689,N(IFERROR(INDEX(Eng_Cost,MATCH(C689,Eng_Label,0)),0))))</f>
        <v/>
      </c>
      <c r="I689" s="95" t="n"/>
      <c r="J689" s="95" t="n"/>
      <c r="K689" s="98">
        <f>IF(B689="","",DATE(YEAR(B689),MONTH(B689),1))</f>
        <v/>
      </c>
      <c r="L689" s="86">
        <f>IF(OR(B689="",C689=""),"","RCV-"&amp;TEXT(ROW()-5,"00000"))</f>
        <v/>
      </c>
    </row>
    <row r="690" ht="20" customHeight="1">
      <c r="B690" s="93" t="n"/>
      <c r="C690" s="95" t="n"/>
      <c r="D690" s="86">
        <f>IF(C690="","",IFERROR(INDEX(Eng_Item,MATCH(C690,Eng_Label,0)),"not in list"))</f>
        <v/>
      </c>
      <c r="E690" s="85">
        <f>IF(C690="","",IFERROR(INDEX(Eng_Supplier,MATCH(C690,Eng_Label,0)),""))</f>
        <v/>
      </c>
      <c r="F690" s="96" t="n"/>
      <c r="G690" s="99" t="n"/>
      <c r="H690" s="91">
        <f>IF(F690="","",F690*IF(G690&lt;&gt;"",G690,N(IFERROR(INDEX(Eng_Cost,MATCH(C690,Eng_Label,0)),0))))</f>
        <v/>
      </c>
      <c r="I690" s="95" t="n"/>
      <c r="J690" s="95" t="n"/>
      <c r="K690" s="98">
        <f>IF(B690="","",DATE(YEAR(B690),MONTH(B690),1))</f>
        <v/>
      </c>
      <c r="L690" s="86">
        <f>IF(OR(B690="",C690=""),"","RCV-"&amp;TEXT(ROW()-5,"00000"))</f>
        <v/>
      </c>
    </row>
    <row r="691" ht="20" customHeight="1">
      <c r="B691" s="93" t="n"/>
      <c r="C691" s="95" t="n"/>
      <c r="D691" s="86">
        <f>IF(C691="","",IFERROR(INDEX(Eng_Item,MATCH(C691,Eng_Label,0)),"not in list"))</f>
        <v/>
      </c>
      <c r="E691" s="85">
        <f>IF(C691="","",IFERROR(INDEX(Eng_Supplier,MATCH(C691,Eng_Label,0)),""))</f>
        <v/>
      </c>
      <c r="F691" s="96" t="n"/>
      <c r="G691" s="99" t="n"/>
      <c r="H691" s="91">
        <f>IF(F691="","",F691*IF(G691&lt;&gt;"",G691,N(IFERROR(INDEX(Eng_Cost,MATCH(C691,Eng_Label,0)),0))))</f>
        <v/>
      </c>
      <c r="I691" s="95" t="n"/>
      <c r="J691" s="95" t="n"/>
      <c r="K691" s="98">
        <f>IF(B691="","",DATE(YEAR(B691),MONTH(B691),1))</f>
        <v/>
      </c>
      <c r="L691" s="86">
        <f>IF(OR(B691="",C691=""),"","RCV-"&amp;TEXT(ROW()-5,"00000"))</f>
        <v/>
      </c>
    </row>
    <row r="692" ht="20" customHeight="1">
      <c r="B692" s="93" t="n"/>
      <c r="C692" s="95" t="n"/>
      <c r="D692" s="86">
        <f>IF(C692="","",IFERROR(INDEX(Eng_Item,MATCH(C692,Eng_Label,0)),"not in list"))</f>
        <v/>
      </c>
      <c r="E692" s="85">
        <f>IF(C692="","",IFERROR(INDEX(Eng_Supplier,MATCH(C692,Eng_Label,0)),""))</f>
        <v/>
      </c>
      <c r="F692" s="96" t="n"/>
      <c r="G692" s="99" t="n"/>
      <c r="H692" s="91">
        <f>IF(F692="","",F692*IF(G692&lt;&gt;"",G692,N(IFERROR(INDEX(Eng_Cost,MATCH(C692,Eng_Label,0)),0))))</f>
        <v/>
      </c>
      <c r="I692" s="95" t="n"/>
      <c r="J692" s="95" t="n"/>
      <c r="K692" s="98">
        <f>IF(B692="","",DATE(YEAR(B692),MONTH(B692),1))</f>
        <v/>
      </c>
      <c r="L692" s="86">
        <f>IF(OR(B692="",C692=""),"","RCV-"&amp;TEXT(ROW()-5,"00000"))</f>
        <v/>
      </c>
    </row>
    <row r="693" ht="20" customHeight="1">
      <c r="B693" s="93" t="n"/>
      <c r="C693" s="95" t="n"/>
      <c r="D693" s="86">
        <f>IF(C693="","",IFERROR(INDEX(Eng_Item,MATCH(C693,Eng_Label,0)),"not in list"))</f>
        <v/>
      </c>
      <c r="E693" s="85">
        <f>IF(C693="","",IFERROR(INDEX(Eng_Supplier,MATCH(C693,Eng_Label,0)),""))</f>
        <v/>
      </c>
      <c r="F693" s="96" t="n"/>
      <c r="G693" s="99" t="n"/>
      <c r="H693" s="91">
        <f>IF(F693="","",F693*IF(G693&lt;&gt;"",G693,N(IFERROR(INDEX(Eng_Cost,MATCH(C693,Eng_Label,0)),0))))</f>
        <v/>
      </c>
      <c r="I693" s="95" t="n"/>
      <c r="J693" s="95" t="n"/>
      <c r="K693" s="98">
        <f>IF(B693="","",DATE(YEAR(B693),MONTH(B693),1))</f>
        <v/>
      </c>
      <c r="L693" s="86">
        <f>IF(OR(B693="",C693=""),"","RCV-"&amp;TEXT(ROW()-5,"00000"))</f>
        <v/>
      </c>
    </row>
    <row r="694" ht="20" customHeight="1">
      <c r="B694" s="93" t="n"/>
      <c r="C694" s="95" t="n"/>
      <c r="D694" s="86">
        <f>IF(C694="","",IFERROR(INDEX(Eng_Item,MATCH(C694,Eng_Label,0)),"not in list"))</f>
        <v/>
      </c>
      <c r="E694" s="85">
        <f>IF(C694="","",IFERROR(INDEX(Eng_Supplier,MATCH(C694,Eng_Label,0)),""))</f>
        <v/>
      </c>
      <c r="F694" s="96" t="n"/>
      <c r="G694" s="99" t="n"/>
      <c r="H694" s="91">
        <f>IF(F694="","",F694*IF(G694&lt;&gt;"",G694,N(IFERROR(INDEX(Eng_Cost,MATCH(C694,Eng_Label,0)),0))))</f>
        <v/>
      </c>
      <c r="I694" s="95" t="n"/>
      <c r="J694" s="95" t="n"/>
      <c r="K694" s="98">
        <f>IF(B694="","",DATE(YEAR(B694),MONTH(B694),1))</f>
        <v/>
      </c>
      <c r="L694" s="86">
        <f>IF(OR(B694="",C694=""),"","RCV-"&amp;TEXT(ROW()-5,"00000"))</f>
        <v/>
      </c>
    </row>
    <row r="695" ht="20" customHeight="1">
      <c r="B695" s="93" t="n"/>
      <c r="C695" s="95" t="n"/>
      <c r="D695" s="86">
        <f>IF(C695="","",IFERROR(INDEX(Eng_Item,MATCH(C695,Eng_Label,0)),"not in list"))</f>
        <v/>
      </c>
      <c r="E695" s="85">
        <f>IF(C695="","",IFERROR(INDEX(Eng_Supplier,MATCH(C695,Eng_Label,0)),""))</f>
        <v/>
      </c>
      <c r="F695" s="96" t="n"/>
      <c r="G695" s="99" t="n"/>
      <c r="H695" s="91">
        <f>IF(F695="","",F695*IF(G695&lt;&gt;"",G695,N(IFERROR(INDEX(Eng_Cost,MATCH(C695,Eng_Label,0)),0))))</f>
        <v/>
      </c>
      <c r="I695" s="95" t="n"/>
      <c r="J695" s="95" t="n"/>
      <c r="K695" s="98">
        <f>IF(B695="","",DATE(YEAR(B695),MONTH(B695),1))</f>
        <v/>
      </c>
      <c r="L695" s="86">
        <f>IF(OR(B695="",C695=""),"","RCV-"&amp;TEXT(ROW()-5,"00000"))</f>
        <v/>
      </c>
    </row>
    <row r="696" ht="20" customHeight="1">
      <c r="B696" s="93" t="n"/>
      <c r="C696" s="95" t="n"/>
      <c r="D696" s="86">
        <f>IF(C696="","",IFERROR(INDEX(Eng_Item,MATCH(C696,Eng_Label,0)),"not in list"))</f>
        <v/>
      </c>
      <c r="E696" s="85">
        <f>IF(C696="","",IFERROR(INDEX(Eng_Supplier,MATCH(C696,Eng_Label,0)),""))</f>
        <v/>
      </c>
      <c r="F696" s="96" t="n"/>
      <c r="G696" s="99" t="n"/>
      <c r="H696" s="91">
        <f>IF(F696="","",F696*IF(G696&lt;&gt;"",G696,N(IFERROR(INDEX(Eng_Cost,MATCH(C696,Eng_Label,0)),0))))</f>
        <v/>
      </c>
      <c r="I696" s="95" t="n"/>
      <c r="J696" s="95" t="n"/>
      <c r="K696" s="98">
        <f>IF(B696="","",DATE(YEAR(B696),MONTH(B696),1))</f>
        <v/>
      </c>
      <c r="L696" s="86">
        <f>IF(OR(B696="",C696=""),"","RCV-"&amp;TEXT(ROW()-5,"00000"))</f>
        <v/>
      </c>
    </row>
    <row r="697" ht="20" customHeight="1">
      <c r="B697" s="93" t="n"/>
      <c r="C697" s="95" t="n"/>
      <c r="D697" s="86">
        <f>IF(C697="","",IFERROR(INDEX(Eng_Item,MATCH(C697,Eng_Label,0)),"not in list"))</f>
        <v/>
      </c>
      <c r="E697" s="85">
        <f>IF(C697="","",IFERROR(INDEX(Eng_Supplier,MATCH(C697,Eng_Label,0)),""))</f>
        <v/>
      </c>
      <c r="F697" s="96" t="n"/>
      <c r="G697" s="99" t="n"/>
      <c r="H697" s="91">
        <f>IF(F697="","",F697*IF(G697&lt;&gt;"",G697,N(IFERROR(INDEX(Eng_Cost,MATCH(C697,Eng_Label,0)),0))))</f>
        <v/>
      </c>
      <c r="I697" s="95" t="n"/>
      <c r="J697" s="95" t="n"/>
      <c r="K697" s="98">
        <f>IF(B697="","",DATE(YEAR(B697),MONTH(B697),1))</f>
        <v/>
      </c>
      <c r="L697" s="86">
        <f>IF(OR(B697="",C697=""),"","RCV-"&amp;TEXT(ROW()-5,"00000"))</f>
        <v/>
      </c>
    </row>
    <row r="698" ht="20" customHeight="1">
      <c r="B698" s="93" t="n"/>
      <c r="C698" s="95" t="n"/>
      <c r="D698" s="86">
        <f>IF(C698="","",IFERROR(INDEX(Eng_Item,MATCH(C698,Eng_Label,0)),"not in list"))</f>
        <v/>
      </c>
      <c r="E698" s="85">
        <f>IF(C698="","",IFERROR(INDEX(Eng_Supplier,MATCH(C698,Eng_Label,0)),""))</f>
        <v/>
      </c>
      <c r="F698" s="96" t="n"/>
      <c r="G698" s="99" t="n"/>
      <c r="H698" s="91">
        <f>IF(F698="","",F698*IF(G698&lt;&gt;"",G698,N(IFERROR(INDEX(Eng_Cost,MATCH(C698,Eng_Label,0)),0))))</f>
        <v/>
      </c>
      <c r="I698" s="95" t="n"/>
      <c r="J698" s="95" t="n"/>
      <c r="K698" s="98">
        <f>IF(B698="","",DATE(YEAR(B698),MONTH(B698),1))</f>
        <v/>
      </c>
      <c r="L698" s="86">
        <f>IF(OR(B698="",C698=""),"","RCV-"&amp;TEXT(ROW()-5,"00000"))</f>
        <v/>
      </c>
    </row>
    <row r="699" ht="20" customHeight="1">
      <c r="B699" s="93" t="n"/>
      <c r="C699" s="95" t="n"/>
      <c r="D699" s="86">
        <f>IF(C699="","",IFERROR(INDEX(Eng_Item,MATCH(C699,Eng_Label,0)),"not in list"))</f>
        <v/>
      </c>
      <c r="E699" s="85">
        <f>IF(C699="","",IFERROR(INDEX(Eng_Supplier,MATCH(C699,Eng_Label,0)),""))</f>
        <v/>
      </c>
      <c r="F699" s="96" t="n"/>
      <c r="G699" s="99" t="n"/>
      <c r="H699" s="91">
        <f>IF(F699="","",F699*IF(G699&lt;&gt;"",G699,N(IFERROR(INDEX(Eng_Cost,MATCH(C699,Eng_Label,0)),0))))</f>
        <v/>
      </c>
      <c r="I699" s="95" t="n"/>
      <c r="J699" s="95" t="n"/>
      <c r="K699" s="98">
        <f>IF(B699="","",DATE(YEAR(B699),MONTH(B699),1))</f>
        <v/>
      </c>
      <c r="L699" s="86">
        <f>IF(OR(B699="",C699=""),"","RCV-"&amp;TEXT(ROW()-5,"00000"))</f>
        <v/>
      </c>
    </row>
    <row r="700" ht="20" customHeight="1">
      <c r="B700" s="93" t="n"/>
      <c r="C700" s="95" t="n"/>
      <c r="D700" s="86">
        <f>IF(C700="","",IFERROR(INDEX(Eng_Item,MATCH(C700,Eng_Label,0)),"not in list"))</f>
        <v/>
      </c>
      <c r="E700" s="85">
        <f>IF(C700="","",IFERROR(INDEX(Eng_Supplier,MATCH(C700,Eng_Label,0)),""))</f>
        <v/>
      </c>
      <c r="F700" s="96" t="n"/>
      <c r="G700" s="99" t="n"/>
      <c r="H700" s="91">
        <f>IF(F700="","",F700*IF(G700&lt;&gt;"",G700,N(IFERROR(INDEX(Eng_Cost,MATCH(C700,Eng_Label,0)),0))))</f>
        <v/>
      </c>
      <c r="I700" s="95" t="n"/>
      <c r="J700" s="95" t="n"/>
      <c r="K700" s="98">
        <f>IF(B700="","",DATE(YEAR(B700),MONTH(B700),1))</f>
        <v/>
      </c>
      <c r="L700" s="86">
        <f>IF(OR(B700="",C700=""),"","RCV-"&amp;TEXT(ROW()-5,"00000"))</f>
        <v/>
      </c>
    </row>
    <row r="701" ht="20" customHeight="1">
      <c r="B701" s="93" t="n"/>
      <c r="C701" s="95" t="n"/>
      <c r="D701" s="86">
        <f>IF(C701="","",IFERROR(INDEX(Eng_Item,MATCH(C701,Eng_Label,0)),"not in list"))</f>
        <v/>
      </c>
      <c r="E701" s="85">
        <f>IF(C701="","",IFERROR(INDEX(Eng_Supplier,MATCH(C701,Eng_Label,0)),""))</f>
        <v/>
      </c>
      <c r="F701" s="96" t="n"/>
      <c r="G701" s="99" t="n"/>
      <c r="H701" s="91">
        <f>IF(F701="","",F701*IF(G701&lt;&gt;"",G701,N(IFERROR(INDEX(Eng_Cost,MATCH(C701,Eng_Label,0)),0))))</f>
        <v/>
      </c>
      <c r="I701" s="95" t="n"/>
      <c r="J701" s="95" t="n"/>
      <c r="K701" s="98">
        <f>IF(B701="","",DATE(YEAR(B701),MONTH(B701),1))</f>
        <v/>
      </c>
      <c r="L701" s="86">
        <f>IF(OR(B701="",C701=""),"","RCV-"&amp;TEXT(ROW()-5,"00000"))</f>
        <v/>
      </c>
    </row>
    <row r="702" ht="20" customHeight="1">
      <c r="B702" s="93" t="n"/>
      <c r="C702" s="95" t="n"/>
      <c r="D702" s="86">
        <f>IF(C702="","",IFERROR(INDEX(Eng_Item,MATCH(C702,Eng_Label,0)),"not in list"))</f>
        <v/>
      </c>
      <c r="E702" s="85">
        <f>IF(C702="","",IFERROR(INDEX(Eng_Supplier,MATCH(C702,Eng_Label,0)),""))</f>
        <v/>
      </c>
      <c r="F702" s="96" t="n"/>
      <c r="G702" s="99" t="n"/>
      <c r="H702" s="91">
        <f>IF(F702="","",F702*IF(G702&lt;&gt;"",G702,N(IFERROR(INDEX(Eng_Cost,MATCH(C702,Eng_Label,0)),0))))</f>
        <v/>
      </c>
      <c r="I702" s="95" t="n"/>
      <c r="J702" s="95" t="n"/>
      <c r="K702" s="98">
        <f>IF(B702="","",DATE(YEAR(B702),MONTH(B702),1))</f>
        <v/>
      </c>
      <c r="L702" s="86">
        <f>IF(OR(B702="",C702=""),"","RCV-"&amp;TEXT(ROW()-5,"00000"))</f>
        <v/>
      </c>
    </row>
    <row r="703" ht="20" customHeight="1">
      <c r="B703" s="93" t="n"/>
      <c r="C703" s="95" t="n"/>
      <c r="D703" s="86">
        <f>IF(C703="","",IFERROR(INDEX(Eng_Item,MATCH(C703,Eng_Label,0)),"not in list"))</f>
        <v/>
      </c>
      <c r="E703" s="85">
        <f>IF(C703="","",IFERROR(INDEX(Eng_Supplier,MATCH(C703,Eng_Label,0)),""))</f>
        <v/>
      </c>
      <c r="F703" s="96" t="n"/>
      <c r="G703" s="99" t="n"/>
      <c r="H703" s="91">
        <f>IF(F703="","",F703*IF(G703&lt;&gt;"",G703,N(IFERROR(INDEX(Eng_Cost,MATCH(C703,Eng_Label,0)),0))))</f>
        <v/>
      </c>
      <c r="I703" s="95" t="n"/>
      <c r="J703" s="95" t="n"/>
      <c r="K703" s="98">
        <f>IF(B703="","",DATE(YEAR(B703),MONTH(B703),1))</f>
        <v/>
      </c>
      <c r="L703" s="86">
        <f>IF(OR(B703="",C703=""),"","RCV-"&amp;TEXT(ROW()-5,"00000"))</f>
        <v/>
      </c>
    </row>
    <row r="704" ht="20" customHeight="1">
      <c r="B704" s="93" t="n"/>
      <c r="C704" s="95" t="n"/>
      <c r="D704" s="86">
        <f>IF(C704="","",IFERROR(INDEX(Eng_Item,MATCH(C704,Eng_Label,0)),"not in list"))</f>
        <v/>
      </c>
      <c r="E704" s="85">
        <f>IF(C704="","",IFERROR(INDEX(Eng_Supplier,MATCH(C704,Eng_Label,0)),""))</f>
        <v/>
      </c>
      <c r="F704" s="96" t="n"/>
      <c r="G704" s="99" t="n"/>
      <c r="H704" s="91">
        <f>IF(F704="","",F704*IF(G704&lt;&gt;"",G704,N(IFERROR(INDEX(Eng_Cost,MATCH(C704,Eng_Label,0)),0))))</f>
        <v/>
      </c>
      <c r="I704" s="95" t="n"/>
      <c r="J704" s="95" t="n"/>
      <c r="K704" s="98">
        <f>IF(B704="","",DATE(YEAR(B704),MONTH(B704),1))</f>
        <v/>
      </c>
      <c r="L704" s="86">
        <f>IF(OR(B704="",C704=""),"","RCV-"&amp;TEXT(ROW()-5,"00000"))</f>
        <v/>
      </c>
    </row>
    <row r="705" ht="20" customHeight="1">
      <c r="B705" s="93" t="n"/>
      <c r="C705" s="95" t="n"/>
      <c r="D705" s="86">
        <f>IF(C705="","",IFERROR(INDEX(Eng_Item,MATCH(C705,Eng_Label,0)),"not in list"))</f>
        <v/>
      </c>
      <c r="E705" s="85">
        <f>IF(C705="","",IFERROR(INDEX(Eng_Supplier,MATCH(C705,Eng_Label,0)),""))</f>
        <v/>
      </c>
      <c r="F705" s="96" t="n"/>
      <c r="G705" s="99" t="n"/>
      <c r="H705" s="91">
        <f>IF(F705="","",F705*IF(G705&lt;&gt;"",G705,N(IFERROR(INDEX(Eng_Cost,MATCH(C705,Eng_Label,0)),0))))</f>
        <v/>
      </c>
      <c r="I705" s="95" t="n"/>
      <c r="J705" s="95" t="n"/>
      <c r="K705" s="98">
        <f>IF(B705="","",DATE(YEAR(B705),MONTH(B705),1))</f>
        <v/>
      </c>
      <c r="L705" s="86">
        <f>IF(OR(B705="",C705=""),"","RCV-"&amp;TEXT(ROW()-5,"00000"))</f>
        <v/>
      </c>
    </row>
    <row r="706" ht="20" customHeight="1">
      <c r="B706" s="93" t="n"/>
      <c r="C706" s="95" t="n"/>
      <c r="D706" s="86">
        <f>IF(C706="","",IFERROR(INDEX(Eng_Item,MATCH(C706,Eng_Label,0)),"not in list"))</f>
        <v/>
      </c>
      <c r="E706" s="85">
        <f>IF(C706="","",IFERROR(INDEX(Eng_Supplier,MATCH(C706,Eng_Label,0)),""))</f>
        <v/>
      </c>
      <c r="F706" s="96" t="n"/>
      <c r="G706" s="99" t="n"/>
      <c r="H706" s="91">
        <f>IF(F706="","",F706*IF(G706&lt;&gt;"",G706,N(IFERROR(INDEX(Eng_Cost,MATCH(C706,Eng_Label,0)),0))))</f>
        <v/>
      </c>
      <c r="I706" s="95" t="n"/>
      <c r="J706" s="95" t="n"/>
      <c r="K706" s="98">
        <f>IF(B706="","",DATE(YEAR(B706),MONTH(B706),1))</f>
        <v/>
      </c>
      <c r="L706" s="86">
        <f>IF(OR(B706="",C706=""),"","RCV-"&amp;TEXT(ROW()-5,"00000"))</f>
        <v/>
      </c>
    </row>
    <row r="707" ht="20" customHeight="1">
      <c r="B707" s="93" t="n"/>
      <c r="C707" s="95" t="n"/>
      <c r="D707" s="86">
        <f>IF(C707="","",IFERROR(INDEX(Eng_Item,MATCH(C707,Eng_Label,0)),"not in list"))</f>
        <v/>
      </c>
      <c r="E707" s="85">
        <f>IF(C707="","",IFERROR(INDEX(Eng_Supplier,MATCH(C707,Eng_Label,0)),""))</f>
        <v/>
      </c>
      <c r="F707" s="96" t="n"/>
      <c r="G707" s="99" t="n"/>
      <c r="H707" s="91">
        <f>IF(F707="","",F707*IF(G707&lt;&gt;"",G707,N(IFERROR(INDEX(Eng_Cost,MATCH(C707,Eng_Label,0)),0))))</f>
        <v/>
      </c>
      <c r="I707" s="95" t="n"/>
      <c r="J707" s="95" t="n"/>
      <c r="K707" s="98">
        <f>IF(B707="","",DATE(YEAR(B707),MONTH(B707),1))</f>
        <v/>
      </c>
      <c r="L707" s="86">
        <f>IF(OR(B707="",C707=""),"","RCV-"&amp;TEXT(ROW()-5,"00000"))</f>
        <v/>
      </c>
    </row>
    <row r="708" ht="20" customHeight="1">
      <c r="B708" s="93" t="n"/>
      <c r="C708" s="95" t="n"/>
      <c r="D708" s="86">
        <f>IF(C708="","",IFERROR(INDEX(Eng_Item,MATCH(C708,Eng_Label,0)),"not in list"))</f>
        <v/>
      </c>
      <c r="E708" s="85">
        <f>IF(C708="","",IFERROR(INDEX(Eng_Supplier,MATCH(C708,Eng_Label,0)),""))</f>
        <v/>
      </c>
      <c r="F708" s="96" t="n"/>
      <c r="G708" s="99" t="n"/>
      <c r="H708" s="91">
        <f>IF(F708="","",F708*IF(G708&lt;&gt;"",G708,N(IFERROR(INDEX(Eng_Cost,MATCH(C708,Eng_Label,0)),0))))</f>
        <v/>
      </c>
      <c r="I708" s="95" t="n"/>
      <c r="J708" s="95" t="n"/>
      <c r="K708" s="98">
        <f>IF(B708="","",DATE(YEAR(B708),MONTH(B708),1))</f>
        <v/>
      </c>
      <c r="L708" s="86">
        <f>IF(OR(B708="",C708=""),"","RCV-"&amp;TEXT(ROW()-5,"00000"))</f>
        <v/>
      </c>
    </row>
    <row r="709" ht="20" customHeight="1">
      <c r="B709" s="93" t="n"/>
      <c r="C709" s="95" t="n"/>
      <c r="D709" s="86">
        <f>IF(C709="","",IFERROR(INDEX(Eng_Item,MATCH(C709,Eng_Label,0)),"not in list"))</f>
        <v/>
      </c>
      <c r="E709" s="85">
        <f>IF(C709="","",IFERROR(INDEX(Eng_Supplier,MATCH(C709,Eng_Label,0)),""))</f>
        <v/>
      </c>
      <c r="F709" s="96" t="n"/>
      <c r="G709" s="99" t="n"/>
      <c r="H709" s="91">
        <f>IF(F709="","",F709*IF(G709&lt;&gt;"",G709,N(IFERROR(INDEX(Eng_Cost,MATCH(C709,Eng_Label,0)),0))))</f>
        <v/>
      </c>
      <c r="I709" s="95" t="n"/>
      <c r="J709" s="95" t="n"/>
      <c r="K709" s="98">
        <f>IF(B709="","",DATE(YEAR(B709),MONTH(B709),1))</f>
        <v/>
      </c>
      <c r="L709" s="86">
        <f>IF(OR(B709="",C709=""),"","RCV-"&amp;TEXT(ROW()-5,"00000"))</f>
        <v/>
      </c>
    </row>
    <row r="710" ht="20" customHeight="1">
      <c r="B710" s="93" t="n"/>
      <c r="C710" s="95" t="n"/>
      <c r="D710" s="86">
        <f>IF(C710="","",IFERROR(INDEX(Eng_Item,MATCH(C710,Eng_Label,0)),"not in list"))</f>
        <v/>
      </c>
      <c r="E710" s="85">
        <f>IF(C710="","",IFERROR(INDEX(Eng_Supplier,MATCH(C710,Eng_Label,0)),""))</f>
        <v/>
      </c>
      <c r="F710" s="96" t="n"/>
      <c r="G710" s="99" t="n"/>
      <c r="H710" s="91">
        <f>IF(F710="","",F710*IF(G710&lt;&gt;"",G710,N(IFERROR(INDEX(Eng_Cost,MATCH(C710,Eng_Label,0)),0))))</f>
        <v/>
      </c>
      <c r="I710" s="95" t="n"/>
      <c r="J710" s="95" t="n"/>
      <c r="K710" s="98">
        <f>IF(B710="","",DATE(YEAR(B710),MONTH(B710),1))</f>
        <v/>
      </c>
      <c r="L710" s="86">
        <f>IF(OR(B710="",C710=""),"","RCV-"&amp;TEXT(ROW()-5,"00000"))</f>
        <v/>
      </c>
    </row>
    <row r="711" ht="20" customHeight="1">
      <c r="B711" s="93" t="n"/>
      <c r="C711" s="95" t="n"/>
      <c r="D711" s="86">
        <f>IF(C711="","",IFERROR(INDEX(Eng_Item,MATCH(C711,Eng_Label,0)),"not in list"))</f>
        <v/>
      </c>
      <c r="E711" s="85">
        <f>IF(C711="","",IFERROR(INDEX(Eng_Supplier,MATCH(C711,Eng_Label,0)),""))</f>
        <v/>
      </c>
      <c r="F711" s="96" t="n"/>
      <c r="G711" s="99" t="n"/>
      <c r="H711" s="91">
        <f>IF(F711="","",F711*IF(G711&lt;&gt;"",G711,N(IFERROR(INDEX(Eng_Cost,MATCH(C711,Eng_Label,0)),0))))</f>
        <v/>
      </c>
      <c r="I711" s="95" t="n"/>
      <c r="J711" s="95" t="n"/>
      <c r="K711" s="98">
        <f>IF(B711="","",DATE(YEAR(B711),MONTH(B711),1))</f>
        <v/>
      </c>
      <c r="L711" s="86">
        <f>IF(OR(B711="",C711=""),"","RCV-"&amp;TEXT(ROW()-5,"00000"))</f>
        <v/>
      </c>
    </row>
    <row r="712" ht="20" customHeight="1">
      <c r="B712" s="93" t="n"/>
      <c r="C712" s="95" t="n"/>
      <c r="D712" s="86">
        <f>IF(C712="","",IFERROR(INDEX(Eng_Item,MATCH(C712,Eng_Label,0)),"not in list"))</f>
        <v/>
      </c>
      <c r="E712" s="85">
        <f>IF(C712="","",IFERROR(INDEX(Eng_Supplier,MATCH(C712,Eng_Label,0)),""))</f>
        <v/>
      </c>
      <c r="F712" s="96" t="n"/>
      <c r="G712" s="99" t="n"/>
      <c r="H712" s="91">
        <f>IF(F712="","",F712*IF(G712&lt;&gt;"",G712,N(IFERROR(INDEX(Eng_Cost,MATCH(C712,Eng_Label,0)),0))))</f>
        <v/>
      </c>
      <c r="I712" s="95" t="n"/>
      <c r="J712" s="95" t="n"/>
      <c r="K712" s="98">
        <f>IF(B712="","",DATE(YEAR(B712),MONTH(B712),1))</f>
        <v/>
      </c>
      <c r="L712" s="86">
        <f>IF(OR(B712="",C712=""),"","RCV-"&amp;TEXT(ROW()-5,"00000"))</f>
        <v/>
      </c>
    </row>
    <row r="713" ht="20" customHeight="1">
      <c r="B713" s="93" t="n"/>
      <c r="C713" s="95" t="n"/>
      <c r="D713" s="86">
        <f>IF(C713="","",IFERROR(INDEX(Eng_Item,MATCH(C713,Eng_Label,0)),"not in list"))</f>
        <v/>
      </c>
      <c r="E713" s="85">
        <f>IF(C713="","",IFERROR(INDEX(Eng_Supplier,MATCH(C713,Eng_Label,0)),""))</f>
        <v/>
      </c>
      <c r="F713" s="96" t="n"/>
      <c r="G713" s="99" t="n"/>
      <c r="H713" s="91">
        <f>IF(F713="","",F713*IF(G713&lt;&gt;"",G713,N(IFERROR(INDEX(Eng_Cost,MATCH(C713,Eng_Label,0)),0))))</f>
        <v/>
      </c>
      <c r="I713" s="95" t="n"/>
      <c r="J713" s="95" t="n"/>
      <c r="K713" s="98">
        <f>IF(B713="","",DATE(YEAR(B713),MONTH(B713),1))</f>
        <v/>
      </c>
      <c r="L713" s="86">
        <f>IF(OR(B713="",C713=""),"","RCV-"&amp;TEXT(ROW()-5,"00000"))</f>
        <v/>
      </c>
    </row>
    <row r="714" ht="20" customHeight="1">
      <c r="B714" s="93" t="n"/>
      <c r="C714" s="95" t="n"/>
      <c r="D714" s="86">
        <f>IF(C714="","",IFERROR(INDEX(Eng_Item,MATCH(C714,Eng_Label,0)),"not in list"))</f>
        <v/>
      </c>
      <c r="E714" s="85">
        <f>IF(C714="","",IFERROR(INDEX(Eng_Supplier,MATCH(C714,Eng_Label,0)),""))</f>
        <v/>
      </c>
      <c r="F714" s="96" t="n"/>
      <c r="G714" s="99" t="n"/>
      <c r="H714" s="91">
        <f>IF(F714="","",F714*IF(G714&lt;&gt;"",G714,N(IFERROR(INDEX(Eng_Cost,MATCH(C714,Eng_Label,0)),0))))</f>
        <v/>
      </c>
      <c r="I714" s="95" t="n"/>
      <c r="J714" s="95" t="n"/>
      <c r="K714" s="98">
        <f>IF(B714="","",DATE(YEAR(B714),MONTH(B714),1))</f>
        <v/>
      </c>
      <c r="L714" s="86">
        <f>IF(OR(B714="",C714=""),"","RCV-"&amp;TEXT(ROW()-5,"00000"))</f>
        <v/>
      </c>
    </row>
    <row r="715" ht="20" customHeight="1">
      <c r="B715" s="93" t="n"/>
      <c r="C715" s="95" t="n"/>
      <c r="D715" s="86">
        <f>IF(C715="","",IFERROR(INDEX(Eng_Item,MATCH(C715,Eng_Label,0)),"not in list"))</f>
        <v/>
      </c>
      <c r="E715" s="85">
        <f>IF(C715="","",IFERROR(INDEX(Eng_Supplier,MATCH(C715,Eng_Label,0)),""))</f>
        <v/>
      </c>
      <c r="F715" s="96" t="n"/>
      <c r="G715" s="99" t="n"/>
      <c r="H715" s="91">
        <f>IF(F715="","",F715*IF(G715&lt;&gt;"",G715,N(IFERROR(INDEX(Eng_Cost,MATCH(C715,Eng_Label,0)),0))))</f>
        <v/>
      </c>
      <c r="I715" s="95" t="n"/>
      <c r="J715" s="95" t="n"/>
      <c r="K715" s="98">
        <f>IF(B715="","",DATE(YEAR(B715),MONTH(B715),1))</f>
        <v/>
      </c>
      <c r="L715" s="86">
        <f>IF(OR(B715="",C715=""),"","RCV-"&amp;TEXT(ROW()-5,"00000"))</f>
        <v/>
      </c>
    </row>
    <row r="716" ht="20" customHeight="1">
      <c r="B716" s="93" t="n"/>
      <c r="C716" s="95" t="n"/>
      <c r="D716" s="86">
        <f>IF(C716="","",IFERROR(INDEX(Eng_Item,MATCH(C716,Eng_Label,0)),"not in list"))</f>
        <v/>
      </c>
      <c r="E716" s="85">
        <f>IF(C716="","",IFERROR(INDEX(Eng_Supplier,MATCH(C716,Eng_Label,0)),""))</f>
        <v/>
      </c>
      <c r="F716" s="96" t="n"/>
      <c r="G716" s="99" t="n"/>
      <c r="H716" s="91">
        <f>IF(F716="","",F716*IF(G716&lt;&gt;"",G716,N(IFERROR(INDEX(Eng_Cost,MATCH(C716,Eng_Label,0)),0))))</f>
        <v/>
      </c>
      <c r="I716" s="95" t="n"/>
      <c r="J716" s="95" t="n"/>
      <c r="K716" s="98">
        <f>IF(B716="","",DATE(YEAR(B716),MONTH(B716),1))</f>
        <v/>
      </c>
      <c r="L716" s="86">
        <f>IF(OR(B716="",C716=""),"","RCV-"&amp;TEXT(ROW()-5,"00000"))</f>
        <v/>
      </c>
    </row>
    <row r="717" ht="20" customHeight="1">
      <c r="B717" s="93" t="n"/>
      <c r="C717" s="95" t="n"/>
      <c r="D717" s="86">
        <f>IF(C717="","",IFERROR(INDEX(Eng_Item,MATCH(C717,Eng_Label,0)),"not in list"))</f>
        <v/>
      </c>
      <c r="E717" s="85">
        <f>IF(C717="","",IFERROR(INDEX(Eng_Supplier,MATCH(C717,Eng_Label,0)),""))</f>
        <v/>
      </c>
      <c r="F717" s="96" t="n"/>
      <c r="G717" s="99" t="n"/>
      <c r="H717" s="91">
        <f>IF(F717="","",F717*IF(G717&lt;&gt;"",G717,N(IFERROR(INDEX(Eng_Cost,MATCH(C717,Eng_Label,0)),0))))</f>
        <v/>
      </c>
      <c r="I717" s="95" t="n"/>
      <c r="J717" s="95" t="n"/>
      <c r="K717" s="98">
        <f>IF(B717="","",DATE(YEAR(B717),MONTH(B717),1))</f>
        <v/>
      </c>
      <c r="L717" s="86">
        <f>IF(OR(B717="",C717=""),"","RCV-"&amp;TEXT(ROW()-5,"00000"))</f>
        <v/>
      </c>
    </row>
    <row r="718" ht="20" customHeight="1">
      <c r="B718" s="93" t="n"/>
      <c r="C718" s="95" t="n"/>
      <c r="D718" s="86">
        <f>IF(C718="","",IFERROR(INDEX(Eng_Item,MATCH(C718,Eng_Label,0)),"not in list"))</f>
        <v/>
      </c>
      <c r="E718" s="85">
        <f>IF(C718="","",IFERROR(INDEX(Eng_Supplier,MATCH(C718,Eng_Label,0)),""))</f>
        <v/>
      </c>
      <c r="F718" s="96" t="n"/>
      <c r="G718" s="99" t="n"/>
      <c r="H718" s="91">
        <f>IF(F718="","",F718*IF(G718&lt;&gt;"",G718,N(IFERROR(INDEX(Eng_Cost,MATCH(C718,Eng_Label,0)),0))))</f>
        <v/>
      </c>
      <c r="I718" s="95" t="n"/>
      <c r="J718" s="95" t="n"/>
      <c r="K718" s="98">
        <f>IF(B718="","",DATE(YEAR(B718),MONTH(B718),1))</f>
        <v/>
      </c>
      <c r="L718" s="86">
        <f>IF(OR(B718="",C718=""),"","RCV-"&amp;TEXT(ROW()-5,"00000"))</f>
        <v/>
      </c>
    </row>
    <row r="719" ht="20" customHeight="1">
      <c r="B719" s="93" t="n"/>
      <c r="C719" s="95" t="n"/>
      <c r="D719" s="86">
        <f>IF(C719="","",IFERROR(INDEX(Eng_Item,MATCH(C719,Eng_Label,0)),"not in list"))</f>
        <v/>
      </c>
      <c r="E719" s="85">
        <f>IF(C719="","",IFERROR(INDEX(Eng_Supplier,MATCH(C719,Eng_Label,0)),""))</f>
        <v/>
      </c>
      <c r="F719" s="96" t="n"/>
      <c r="G719" s="99" t="n"/>
      <c r="H719" s="91">
        <f>IF(F719="","",F719*IF(G719&lt;&gt;"",G719,N(IFERROR(INDEX(Eng_Cost,MATCH(C719,Eng_Label,0)),0))))</f>
        <v/>
      </c>
      <c r="I719" s="95" t="n"/>
      <c r="J719" s="95" t="n"/>
      <c r="K719" s="98">
        <f>IF(B719="","",DATE(YEAR(B719),MONTH(B719),1))</f>
        <v/>
      </c>
      <c r="L719" s="86">
        <f>IF(OR(B719="",C719=""),"","RCV-"&amp;TEXT(ROW()-5,"00000"))</f>
        <v/>
      </c>
    </row>
    <row r="720" ht="20" customHeight="1">
      <c r="B720" s="93" t="n"/>
      <c r="C720" s="95" t="n"/>
      <c r="D720" s="86">
        <f>IF(C720="","",IFERROR(INDEX(Eng_Item,MATCH(C720,Eng_Label,0)),"not in list"))</f>
        <v/>
      </c>
      <c r="E720" s="85">
        <f>IF(C720="","",IFERROR(INDEX(Eng_Supplier,MATCH(C720,Eng_Label,0)),""))</f>
        <v/>
      </c>
      <c r="F720" s="96" t="n"/>
      <c r="G720" s="99" t="n"/>
      <c r="H720" s="91">
        <f>IF(F720="","",F720*IF(G720&lt;&gt;"",G720,N(IFERROR(INDEX(Eng_Cost,MATCH(C720,Eng_Label,0)),0))))</f>
        <v/>
      </c>
      <c r="I720" s="95" t="n"/>
      <c r="J720" s="95" t="n"/>
      <c r="K720" s="98">
        <f>IF(B720="","",DATE(YEAR(B720),MONTH(B720),1))</f>
        <v/>
      </c>
      <c r="L720" s="86">
        <f>IF(OR(B720="",C720=""),"","RCV-"&amp;TEXT(ROW()-5,"00000"))</f>
        <v/>
      </c>
    </row>
    <row r="721" ht="20" customHeight="1">
      <c r="B721" s="93" t="n"/>
      <c r="C721" s="95" t="n"/>
      <c r="D721" s="86">
        <f>IF(C721="","",IFERROR(INDEX(Eng_Item,MATCH(C721,Eng_Label,0)),"not in list"))</f>
        <v/>
      </c>
      <c r="E721" s="85">
        <f>IF(C721="","",IFERROR(INDEX(Eng_Supplier,MATCH(C721,Eng_Label,0)),""))</f>
        <v/>
      </c>
      <c r="F721" s="96" t="n"/>
      <c r="G721" s="99" t="n"/>
      <c r="H721" s="91">
        <f>IF(F721="","",F721*IF(G721&lt;&gt;"",G721,N(IFERROR(INDEX(Eng_Cost,MATCH(C721,Eng_Label,0)),0))))</f>
        <v/>
      </c>
      <c r="I721" s="95" t="n"/>
      <c r="J721" s="95" t="n"/>
      <c r="K721" s="98">
        <f>IF(B721="","",DATE(YEAR(B721),MONTH(B721),1))</f>
        <v/>
      </c>
      <c r="L721" s="86">
        <f>IF(OR(B721="",C721=""),"","RCV-"&amp;TEXT(ROW()-5,"00000"))</f>
        <v/>
      </c>
    </row>
    <row r="722" ht="20" customHeight="1">
      <c r="B722" s="93" t="n"/>
      <c r="C722" s="95" t="n"/>
      <c r="D722" s="86">
        <f>IF(C722="","",IFERROR(INDEX(Eng_Item,MATCH(C722,Eng_Label,0)),"not in list"))</f>
        <v/>
      </c>
      <c r="E722" s="85">
        <f>IF(C722="","",IFERROR(INDEX(Eng_Supplier,MATCH(C722,Eng_Label,0)),""))</f>
        <v/>
      </c>
      <c r="F722" s="96" t="n"/>
      <c r="G722" s="99" t="n"/>
      <c r="H722" s="91">
        <f>IF(F722="","",F722*IF(G722&lt;&gt;"",G722,N(IFERROR(INDEX(Eng_Cost,MATCH(C722,Eng_Label,0)),0))))</f>
        <v/>
      </c>
      <c r="I722" s="95" t="n"/>
      <c r="J722" s="95" t="n"/>
      <c r="K722" s="98">
        <f>IF(B722="","",DATE(YEAR(B722),MONTH(B722),1))</f>
        <v/>
      </c>
      <c r="L722" s="86">
        <f>IF(OR(B722="",C722=""),"","RCV-"&amp;TEXT(ROW()-5,"00000"))</f>
        <v/>
      </c>
    </row>
    <row r="723" ht="20" customHeight="1">
      <c r="B723" s="93" t="n"/>
      <c r="C723" s="95" t="n"/>
      <c r="D723" s="86">
        <f>IF(C723="","",IFERROR(INDEX(Eng_Item,MATCH(C723,Eng_Label,0)),"not in list"))</f>
        <v/>
      </c>
      <c r="E723" s="85">
        <f>IF(C723="","",IFERROR(INDEX(Eng_Supplier,MATCH(C723,Eng_Label,0)),""))</f>
        <v/>
      </c>
      <c r="F723" s="96" t="n"/>
      <c r="G723" s="99" t="n"/>
      <c r="H723" s="91">
        <f>IF(F723="","",F723*IF(G723&lt;&gt;"",G723,N(IFERROR(INDEX(Eng_Cost,MATCH(C723,Eng_Label,0)),0))))</f>
        <v/>
      </c>
      <c r="I723" s="95" t="n"/>
      <c r="J723" s="95" t="n"/>
      <c r="K723" s="98">
        <f>IF(B723="","",DATE(YEAR(B723),MONTH(B723),1))</f>
        <v/>
      </c>
      <c r="L723" s="86">
        <f>IF(OR(B723="",C723=""),"","RCV-"&amp;TEXT(ROW()-5,"00000"))</f>
        <v/>
      </c>
    </row>
    <row r="724" ht="20" customHeight="1">
      <c r="B724" s="93" t="n"/>
      <c r="C724" s="95" t="n"/>
      <c r="D724" s="86">
        <f>IF(C724="","",IFERROR(INDEX(Eng_Item,MATCH(C724,Eng_Label,0)),"not in list"))</f>
        <v/>
      </c>
      <c r="E724" s="85">
        <f>IF(C724="","",IFERROR(INDEX(Eng_Supplier,MATCH(C724,Eng_Label,0)),""))</f>
        <v/>
      </c>
      <c r="F724" s="96" t="n"/>
      <c r="G724" s="99" t="n"/>
      <c r="H724" s="91">
        <f>IF(F724="","",F724*IF(G724&lt;&gt;"",G724,N(IFERROR(INDEX(Eng_Cost,MATCH(C724,Eng_Label,0)),0))))</f>
        <v/>
      </c>
      <c r="I724" s="95" t="n"/>
      <c r="J724" s="95" t="n"/>
      <c r="K724" s="98">
        <f>IF(B724="","",DATE(YEAR(B724),MONTH(B724),1))</f>
        <v/>
      </c>
      <c r="L724" s="86">
        <f>IF(OR(B724="",C724=""),"","RCV-"&amp;TEXT(ROW()-5,"00000"))</f>
        <v/>
      </c>
    </row>
    <row r="725" ht="20" customHeight="1">
      <c r="B725" s="93" t="n"/>
      <c r="C725" s="95" t="n"/>
      <c r="D725" s="86">
        <f>IF(C725="","",IFERROR(INDEX(Eng_Item,MATCH(C725,Eng_Label,0)),"not in list"))</f>
        <v/>
      </c>
      <c r="E725" s="85">
        <f>IF(C725="","",IFERROR(INDEX(Eng_Supplier,MATCH(C725,Eng_Label,0)),""))</f>
        <v/>
      </c>
      <c r="F725" s="96" t="n"/>
      <c r="G725" s="99" t="n"/>
      <c r="H725" s="91">
        <f>IF(F725="","",F725*IF(G725&lt;&gt;"",G725,N(IFERROR(INDEX(Eng_Cost,MATCH(C725,Eng_Label,0)),0))))</f>
        <v/>
      </c>
      <c r="I725" s="95" t="n"/>
      <c r="J725" s="95" t="n"/>
      <c r="K725" s="98">
        <f>IF(B725="","",DATE(YEAR(B725),MONTH(B725),1))</f>
        <v/>
      </c>
      <c r="L725" s="86">
        <f>IF(OR(B725="",C725=""),"","RCV-"&amp;TEXT(ROW()-5,"00000"))</f>
        <v/>
      </c>
    </row>
    <row r="726" ht="20" customHeight="1">
      <c r="B726" s="93" t="n"/>
      <c r="C726" s="95" t="n"/>
      <c r="D726" s="86">
        <f>IF(C726="","",IFERROR(INDEX(Eng_Item,MATCH(C726,Eng_Label,0)),"not in list"))</f>
        <v/>
      </c>
      <c r="E726" s="85">
        <f>IF(C726="","",IFERROR(INDEX(Eng_Supplier,MATCH(C726,Eng_Label,0)),""))</f>
        <v/>
      </c>
      <c r="F726" s="96" t="n"/>
      <c r="G726" s="99" t="n"/>
      <c r="H726" s="91">
        <f>IF(F726="","",F726*IF(G726&lt;&gt;"",G726,N(IFERROR(INDEX(Eng_Cost,MATCH(C726,Eng_Label,0)),0))))</f>
        <v/>
      </c>
      <c r="I726" s="95" t="n"/>
      <c r="J726" s="95" t="n"/>
      <c r="K726" s="98">
        <f>IF(B726="","",DATE(YEAR(B726),MONTH(B726),1))</f>
        <v/>
      </c>
      <c r="L726" s="86">
        <f>IF(OR(B726="",C726=""),"","RCV-"&amp;TEXT(ROW()-5,"00000"))</f>
        <v/>
      </c>
    </row>
    <row r="727" ht="20" customHeight="1">
      <c r="B727" s="93" t="n"/>
      <c r="C727" s="95" t="n"/>
      <c r="D727" s="86">
        <f>IF(C727="","",IFERROR(INDEX(Eng_Item,MATCH(C727,Eng_Label,0)),"not in list"))</f>
        <v/>
      </c>
      <c r="E727" s="85">
        <f>IF(C727="","",IFERROR(INDEX(Eng_Supplier,MATCH(C727,Eng_Label,0)),""))</f>
        <v/>
      </c>
      <c r="F727" s="96" t="n"/>
      <c r="G727" s="99" t="n"/>
      <c r="H727" s="91">
        <f>IF(F727="","",F727*IF(G727&lt;&gt;"",G727,N(IFERROR(INDEX(Eng_Cost,MATCH(C727,Eng_Label,0)),0))))</f>
        <v/>
      </c>
      <c r="I727" s="95" t="n"/>
      <c r="J727" s="95" t="n"/>
      <c r="K727" s="98">
        <f>IF(B727="","",DATE(YEAR(B727),MONTH(B727),1))</f>
        <v/>
      </c>
      <c r="L727" s="86">
        <f>IF(OR(B727="",C727=""),"","RCV-"&amp;TEXT(ROW()-5,"00000"))</f>
        <v/>
      </c>
    </row>
    <row r="728" ht="20" customHeight="1">
      <c r="B728" s="93" t="n"/>
      <c r="C728" s="95" t="n"/>
      <c r="D728" s="86">
        <f>IF(C728="","",IFERROR(INDEX(Eng_Item,MATCH(C728,Eng_Label,0)),"not in list"))</f>
        <v/>
      </c>
      <c r="E728" s="85">
        <f>IF(C728="","",IFERROR(INDEX(Eng_Supplier,MATCH(C728,Eng_Label,0)),""))</f>
        <v/>
      </c>
      <c r="F728" s="96" t="n"/>
      <c r="G728" s="99" t="n"/>
      <c r="H728" s="91">
        <f>IF(F728="","",F728*IF(G728&lt;&gt;"",G728,N(IFERROR(INDEX(Eng_Cost,MATCH(C728,Eng_Label,0)),0))))</f>
        <v/>
      </c>
      <c r="I728" s="95" t="n"/>
      <c r="J728" s="95" t="n"/>
      <c r="K728" s="98">
        <f>IF(B728="","",DATE(YEAR(B728),MONTH(B728),1))</f>
        <v/>
      </c>
      <c r="L728" s="86">
        <f>IF(OR(B728="",C728=""),"","RCV-"&amp;TEXT(ROW()-5,"00000"))</f>
        <v/>
      </c>
    </row>
    <row r="729" ht="20" customHeight="1">
      <c r="B729" s="93" t="n"/>
      <c r="C729" s="95" t="n"/>
      <c r="D729" s="86">
        <f>IF(C729="","",IFERROR(INDEX(Eng_Item,MATCH(C729,Eng_Label,0)),"not in list"))</f>
        <v/>
      </c>
      <c r="E729" s="85">
        <f>IF(C729="","",IFERROR(INDEX(Eng_Supplier,MATCH(C729,Eng_Label,0)),""))</f>
        <v/>
      </c>
      <c r="F729" s="96" t="n"/>
      <c r="G729" s="99" t="n"/>
      <c r="H729" s="91">
        <f>IF(F729="","",F729*IF(G729&lt;&gt;"",G729,N(IFERROR(INDEX(Eng_Cost,MATCH(C729,Eng_Label,0)),0))))</f>
        <v/>
      </c>
      <c r="I729" s="95" t="n"/>
      <c r="J729" s="95" t="n"/>
      <c r="K729" s="98">
        <f>IF(B729="","",DATE(YEAR(B729),MONTH(B729),1))</f>
        <v/>
      </c>
      <c r="L729" s="86">
        <f>IF(OR(B729="",C729=""),"","RCV-"&amp;TEXT(ROW()-5,"00000"))</f>
        <v/>
      </c>
    </row>
    <row r="730" ht="20" customHeight="1">
      <c r="B730" s="93" t="n"/>
      <c r="C730" s="95" t="n"/>
      <c r="D730" s="86">
        <f>IF(C730="","",IFERROR(INDEX(Eng_Item,MATCH(C730,Eng_Label,0)),"not in list"))</f>
        <v/>
      </c>
      <c r="E730" s="85">
        <f>IF(C730="","",IFERROR(INDEX(Eng_Supplier,MATCH(C730,Eng_Label,0)),""))</f>
        <v/>
      </c>
      <c r="F730" s="96" t="n"/>
      <c r="G730" s="99" t="n"/>
      <c r="H730" s="91">
        <f>IF(F730="","",F730*IF(G730&lt;&gt;"",G730,N(IFERROR(INDEX(Eng_Cost,MATCH(C730,Eng_Label,0)),0))))</f>
        <v/>
      </c>
      <c r="I730" s="95" t="n"/>
      <c r="J730" s="95" t="n"/>
      <c r="K730" s="98">
        <f>IF(B730="","",DATE(YEAR(B730),MONTH(B730),1))</f>
        <v/>
      </c>
      <c r="L730" s="86">
        <f>IF(OR(B730="",C730=""),"","RCV-"&amp;TEXT(ROW()-5,"00000"))</f>
        <v/>
      </c>
    </row>
    <row r="731" ht="20" customHeight="1">
      <c r="B731" s="93" t="n"/>
      <c r="C731" s="95" t="n"/>
      <c r="D731" s="86">
        <f>IF(C731="","",IFERROR(INDEX(Eng_Item,MATCH(C731,Eng_Label,0)),"not in list"))</f>
        <v/>
      </c>
      <c r="E731" s="85">
        <f>IF(C731="","",IFERROR(INDEX(Eng_Supplier,MATCH(C731,Eng_Label,0)),""))</f>
        <v/>
      </c>
      <c r="F731" s="96" t="n"/>
      <c r="G731" s="99" t="n"/>
      <c r="H731" s="91">
        <f>IF(F731="","",F731*IF(G731&lt;&gt;"",G731,N(IFERROR(INDEX(Eng_Cost,MATCH(C731,Eng_Label,0)),0))))</f>
        <v/>
      </c>
      <c r="I731" s="95" t="n"/>
      <c r="J731" s="95" t="n"/>
      <c r="K731" s="98">
        <f>IF(B731="","",DATE(YEAR(B731),MONTH(B731),1))</f>
        <v/>
      </c>
      <c r="L731" s="86">
        <f>IF(OR(B731="",C731=""),"","RCV-"&amp;TEXT(ROW()-5,"00000"))</f>
        <v/>
      </c>
    </row>
    <row r="732" ht="20" customHeight="1">
      <c r="B732" s="93" t="n"/>
      <c r="C732" s="95" t="n"/>
      <c r="D732" s="86">
        <f>IF(C732="","",IFERROR(INDEX(Eng_Item,MATCH(C732,Eng_Label,0)),"not in list"))</f>
        <v/>
      </c>
      <c r="E732" s="85">
        <f>IF(C732="","",IFERROR(INDEX(Eng_Supplier,MATCH(C732,Eng_Label,0)),""))</f>
        <v/>
      </c>
      <c r="F732" s="96" t="n"/>
      <c r="G732" s="99" t="n"/>
      <c r="H732" s="91">
        <f>IF(F732="","",F732*IF(G732&lt;&gt;"",G732,N(IFERROR(INDEX(Eng_Cost,MATCH(C732,Eng_Label,0)),0))))</f>
        <v/>
      </c>
      <c r="I732" s="95" t="n"/>
      <c r="J732" s="95" t="n"/>
      <c r="K732" s="98">
        <f>IF(B732="","",DATE(YEAR(B732),MONTH(B732),1))</f>
        <v/>
      </c>
      <c r="L732" s="86">
        <f>IF(OR(B732="",C732=""),"","RCV-"&amp;TEXT(ROW()-5,"00000"))</f>
        <v/>
      </c>
    </row>
    <row r="733" ht="20" customHeight="1">
      <c r="B733" s="93" t="n"/>
      <c r="C733" s="95" t="n"/>
      <c r="D733" s="86">
        <f>IF(C733="","",IFERROR(INDEX(Eng_Item,MATCH(C733,Eng_Label,0)),"not in list"))</f>
        <v/>
      </c>
      <c r="E733" s="85">
        <f>IF(C733="","",IFERROR(INDEX(Eng_Supplier,MATCH(C733,Eng_Label,0)),""))</f>
        <v/>
      </c>
      <c r="F733" s="96" t="n"/>
      <c r="G733" s="99" t="n"/>
      <c r="H733" s="91">
        <f>IF(F733="","",F733*IF(G733&lt;&gt;"",G733,N(IFERROR(INDEX(Eng_Cost,MATCH(C733,Eng_Label,0)),0))))</f>
        <v/>
      </c>
      <c r="I733" s="95" t="n"/>
      <c r="J733" s="95" t="n"/>
      <c r="K733" s="98">
        <f>IF(B733="","",DATE(YEAR(B733),MONTH(B733),1))</f>
        <v/>
      </c>
      <c r="L733" s="86">
        <f>IF(OR(B733="",C733=""),"","RCV-"&amp;TEXT(ROW()-5,"00000"))</f>
        <v/>
      </c>
    </row>
    <row r="734" ht="20" customHeight="1">
      <c r="B734" s="93" t="n"/>
      <c r="C734" s="95" t="n"/>
      <c r="D734" s="86">
        <f>IF(C734="","",IFERROR(INDEX(Eng_Item,MATCH(C734,Eng_Label,0)),"not in list"))</f>
        <v/>
      </c>
      <c r="E734" s="85">
        <f>IF(C734="","",IFERROR(INDEX(Eng_Supplier,MATCH(C734,Eng_Label,0)),""))</f>
        <v/>
      </c>
      <c r="F734" s="96" t="n"/>
      <c r="G734" s="99" t="n"/>
      <c r="H734" s="91">
        <f>IF(F734="","",F734*IF(G734&lt;&gt;"",G734,N(IFERROR(INDEX(Eng_Cost,MATCH(C734,Eng_Label,0)),0))))</f>
        <v/>
      </c>
      <c r="I734" s="95" t="n"/>
      <c r="J734" s="95" t="n"/>
      <c r="K734" s="98">
        <f>IF(B734="","",DATE(YEAR(B734),MONTH(B734),1))</f>
        <v/>
      </c>
      <c r="L734" s="86">
        <f>IF(OR(B734="",C734=""),"","RCV-"&amp;TEXT(ROW()-5,"00000"))</f>
        <v/>
      </c>
    </row>
    <row r="735" ht="20" customHeight="1">
      <c r="B735" s="93" t="n"/>
      <c r="C735" s="95" t="n"/>
      <c r="D735" s="86">
        <f>IF(C735="","",IFERROR(INDEX(Eng_Item,MATCH(C735,Eng_Label,0)),"not in list"))</f>
        <v/>
      </c>
      <c r="E735" s="85">
        <f>IF(C735="","",IFERROR(INDEX(Eng_Supplier,MATCH(C735,Eng_Label,0)),""))</f>
        <v/>
      </c>
      <c r="F735" s="96" t="n"/>
      <c r="G735" s="99" t="n"/>
      <c r="H735" s="91">
        <f>IF(F735="","",F735*IF(G735&lt;&gt;"",G735,N(IFERROR(INDEX(Eng_Cost,MATCH(C735,Eng_Label,0)),0))))</f>
        <v/>
      </c>
      <c r="I735" s="95" t="n"/>
      <c r="J735" s="95" t="n"/>
      <c r="K735" s="98">
        <f>IF(B735="","",DATE(YEAR(B735),MONTH(B735),1))</f>
        <v/>
      </c>
      <c r="L735" s="86">
        <f>IF(OR(B735="",C735=""),"","RCV-"&amp;TEXT(ROW()-5,"00000"))</f>
        <v/>
      </c>
    </row>
    <row r="736" ht="20" customHeight="1">
      <c r="B736" s="93" t="n"/>
      <c r="C736" s="95" t="n"/>
      <c r="D736" s="86">
        <f>IF(C736="","",IFERROR(INDEX(Eng_Item,MATCH(C736,Eng_Label,0)),"not in list"))</f>
        <v/>
      </c>
      <c r="E736" s="85">
        <f>IF(C736="","",IFERROR(INDEX(Eng_Supplier,MATCH(C736,Eng_Label,0)),""))</f>
        <v/>
      </c>
      <c r="F736" s="96" t="n"/>
      <c r="G736" s="99" t="n"/>
      <c r="H736" s="91">
        <f>IF(F736="","",F736*IF(G736&lt;&gt;"",G736,N(IFERROR(INDEX(Eng_Cost,MATCH(C736,Eng_Label,0)),0))))</f>
        <v/>
      </c>
      <c r="I736" s="95" t="n"/>
      <c r="J736" s="95" t="n"/>
      <c r="K736" s="98">
        <f>IF(B736="","",DATE(YEAR(B736),MONTH(B736),1))</f>
        <v/>
      </c>
      <c r="L736" s="86">
        <f>IF(OR(B736="",C736=""),"","RCV-"&amp;TEXT(ROW()-5,"00000"))</f>
        <v/>
      </c>
    </row>
    <row r="737" ht="20" customHeight="1">
      <c r="B737" s="93" t="n"/>
      <c r="C737" s="95" t="n"/>
      <c r="D737" s="86">
        <f>IF(C737="","",IFERROR(INDEX(Eng_Item,MATCH(C737,Eng_Label,0)),"not in list"))</f>
        <v/>
      </c>
      <c r="E737" s="85">
        <f>IF(C737="","",IFERROR(INDEX(Eng_Supplier,MATCH(C737,Eng_Label,0)),""))</f>
        <v/>
      </c>
      <c r="F737" s="96" t="n"/>
      <c r="G737" s="99" t="n"/>
      <c r="H737" s="91">
        <f>IF(F737="","",F737*IF(G737&lt;&gt;"",G737,N(IFERROR(INDEX(Eng_Cost,MATCH(C737,Eng_Label,0)),0))))</f>
        <v/>
      </c>
      <c r="I737" s="95" t="n"/>
      <c r="J737" s="95" t="n"/>
      <c r="K737" s="98">
        <f>IF(B737="","",DATE(YEAR(B737),MONTH(B737),1))</f>
        <v/>
      </c>
      <c r="L737" s="86">
        <f>IF(OR(B737="",C737=""),"","RCV-"&amp;TEXT(ROW()-5,"00000"))</f>
        <v/>
      </c>
    </row>
    <row r="738" ht="20" customHeight="1">
      <c r="B738" s="93" t="n"/>
      <c r="C738" s="95" t="n"/>
      <c r="D738" s="86">
        <f>IF(C738="","",IFERROR(INDEX(Eng_Item,MATCH(C738,Eng_Label,0)),"not in list"))</f>
        <v/>
      </c>
      <c r="E738" s="85">
        <f>IF(C738="","",IFERROR(INDEX(Eng_Supplier,MATCH(C738,Eng_Label,0)),""))</f>
        <v/>
      </c>
      <c r="F738" s="96" t="n"/>
      <c r="G738" s="99" t="n"/>
      <c r="H738" s="91">
        <f>IF(F738="","",F738*IF(G738&lt;&gt;"",G738,N(IFERROR(INDEX(Eng_Cost,MATCH(C738,Eng_Label,0)),0))))</f>
        <v/>
      </c>
      <c r="I738" s="95" t="n"/>
      <c r="J738" s="95" t="n"/>
      <c r="K738" s="98">
        <f>IF(B738="","",DATE(YEAR(B738),MONTH(B738),1))</f>
        <v/>
      </c>
      <c r="L738" s="86">
        <f>IF(OR(B738="",C738=""),"","RCV-"&amp;TEXT(ROW()-5,"00000"))</f>
        <v/>
      </c>
    </row>
    <row r="739" ht="20" customHeight="1">
      <c r="B739" s="93" t="n"/>
      <c r="C739" s="95" t="n"/>
      <c r="D739" s="86">
        <f>IF(C739="","",IFERROR(INDEX(Eng_Item,MATCH(C739,Eng_Label,0)),"not in list"))</f>
        <v/>
      </c>
      <c r="E739" s="85">
        <f>IF(C739="","",IFERROR(INDEX(Eng_Supplier,MATCH(C739,Eng_Label,0)),""))</f>
        <v/>
      </c>
      <c r="F739" s="96" t="n"/>
      <c r="G739" s="99" t="n"/>
      <c r="H739" s="91">
        <f>IF(F739="","",F739*IF(G739&lt;&gt;"",G739,N(IFERROR(INDEX(Eng_Cost,MATCH(C739,Eng_Label,0)),0))))</f>
        <v/>
      </c>
      <c r="I739" s="95" t="n"/>
      <c r="J739" s="95" t="n"/>
      <c r="K739" s="98">
        <f>IF(B739="","",DATE(YEAR(B739),MONTH(B739),1))</f>
        <v/>
      </c>
      <c r="L739" s="86">
        <f>IF(OR(B739="",C739=""),"","RCV-"&amp;TEXT(ROW()-5,"00000"))</f>
        <v/>
      </c>
    </row>
    <row r="740" ht="20" customHeight="1">
      <c r="B740" s="93" t="n"/>
      <c r="C740" s="95" t="n"/>
      <c r="D740" s="86">
        <f>IF(C740="","",IFERROR(INDEX(Eng_Item,MATCH(C740,Eng_Label,0)),"not in list"))</f>
        <v/>
      </c>
      <c r="E740" s="85">
        <f>IF(C740="","",IFERROR(INDEX(Eng_Supplier,MATCH(C740,Eng_Label,0)),""))</f>
        <v/>
      </c>
      <c r="F740" s="96" t="n"/>
      <c r="G740" s="99" t="n"/>
      <c r="H740" s="91">
        <f>IF(F740="","",F740*IF(G740&lt;&gt;"",G740,N(IFERROR(INDEX(Eng_Cost,MATCH(C740,Eng_Label,0)),0))))</f>
        <v/>
      </c>
      <c r="I740" s="95" t="n"/>
      <c r="J740" s="95" t="n"/>
      <c r="K740" s="98">
        <f>IF(B740="","",DATE(YEAR(B740),MONTH(B740),1))</f>
        <v/>
      </c>
      <c r="L740" s="86">
        <f>IF(OR(B740="",C740=""),"","RCV-"&amp;TEXT(ROW()-5,"00000"))</f>
        <v/>
      </c>
    </row>
    <row r="741" ht="20" customHeight="1">
      <c r="B741" s="93" t="n"/>
      <c r="C741" s="95" t="n"/>
      <c r="D741" s="86">
        <f>IF(C741="","",IFERROR(INDEX(Eng_Item,MATCH(C741,Eng_Label,0)),"not in list"))</f>
        <v/>
      </c>
      <c r="E741" s="85">
        <f>IF(C741="","",IFERROR(INDEX(Eng_Supplier,MATCH(C741,Eng_Label,0)),""))</f>
        <v/>
      </c>
      <c r="F741" s="96" t="n"/>
      <c r="G741" s="99" t="n"/>
      <c r="H741" s="91">
        <f>IF(F741="","",F741*IF(G741&lt;&gt;"",G741,N(IFERROR(INDEX(Eng_Cost,MATCH(C741,Eng_Label,0)),0))))</f>
        <v/>
      </c>
      <c r="I741" s="95" t="n"/>
      <c r="J741" s="95" t="n"/>
      <c r="K741" s="98">
        <f>IF(B741="","",DATE(YEAR(B741),MONTH(B741),1))</f>
        <v/>
      </c>
      <c r="L741" s="86">
        <f>IF(OR(B741="",C741=""),"","RCV-"&amp;TEXT(ROW()-5,"00000"))</f>
        <v/>
      </c>
    </row>
    <row r="742" ht="20" customHeight="1">
      <c r="B742" s="93" t="n"/>
      <c r="C742" s="95" t="n"/>
      <c r="D742" s="86">
        <f>IF(C742="","",IFERROR(INDEX(Eng_Item,MATCH(C742,Eng_Label,0)),"not in list"))</f>
        <v/>
      </c>
      <c r="E742" s="85">
        <f>IF(C742="","",IFERROR(INDEX(Eng_Supplier,MATCH(C742,Eng_Label,0)),""))</f>
        <v/>
      </c>
      <c r="F742" s="96" t="n"/>
      <c r="G742" s="99" t="n"/>
      <c r="H742" s="91">
        <f>IF(F742="","",F742*IF(G742&lt;&gt;"",G742,N(IFERROR(INDEX(Eng_Cost,MATCH(C742,Eng_Label,0)),0))))</f>
        <v/>
      </c>
      <c r="I742" s="95" t="n"/>
      <c r="J742" s="95" t="n"/>
      <c r="K742" s="98">
        <f>IF(B742="","",DATE(YEAR(B742),MONTH(B742),1))</f>
        <v/>
      </c>
      <c r="L742" s="86">
        <f>IF(OR(B742="",C742=""),"","RCV-"&amp;TEXT(ROW()-5,"00000"))</f>
        <v/>
      </c>
    </row>
    <row r="743" ht="20" customHeight="1">
      <c r="B743" s="93" t="n"/>
      <c r="C743" s="95" t="n"/>
      <c r="D743" s="86">
        <f>IF(C743="","",IFERROR(INDEX(Eng_Item,MATCH(C743,Eng_Label,0)),"not in list"))</f>
        <v/>
      </c>
      <c r="E743" s="85">
        <f>IF(C743="","",IFERROR(INDEX(Eng_Supplier,MATCH(C743,Eng_Label,0)),""))</f>
        <v/>
      </c>
      <c r="F743" s="96" t="n"/>
      <c r="G743" s="99" t="n"/>
      <c r="H743" s="91">
        <f>IF(F743="","",F743*IF(G743&lt;&gt;"",G743,N(IFERROR(INDEX(Eng_Cost,MATCH(C743,Eng_Label,0)),0))))</f>
        <v/>
      </c>
      <c r="I743" s="95" t="n"/>
      <c r="J743" s="95" t="n"/>
      <c r="K743" s="98">
        <f>IF(B743="","",DATE(YEAR(B743),MONTH(B743),1))</f>
        <v/>
      </c>
      <c r="L743" s="86">
        <f>IF(OR(B743="",C743=""),"","RCV-"&amp;TEXT(ROW()-5,"00000"))</f>
        <v/>
      </c>
    </row>
    <row r="744" ht="20" customHeight="1">
      <c r="B744" s="93" t="n"/>
      <c r="C744" s="95" t="n"/>
      <c r="D744" s="86">
        <f>IF(C744="","",IFERROR(INDEX(Eng_Item,MATCH(C744,Eng_Label,0)),"not in list"))</f>
        <v/>
      </c>
      <c r="E744" s="85">
        <f>IF(C744="","",IFERROR(INDEX(Eng_Supplier,MATCH(C744,Eng_Label,0)),""))</f>
        <v/>
      </c>
      <c r="F744" s="96" t="n"/>
      <c r="G744" s="99" t="n"/>
      <c r="H744" s="91">
        <f>IF(F744="","",F744*IF(G744&lt;&gt;"",G744,N(IFERROR(INDEX(Eng_Cost,MATCH(C744,Eng_Label,0)),0))))</f>
        <v/>
      </c>
      <c r="I744" s="95" t="n"/>
      <c r="J744" s="95" t="n"/>
      <c r="K744" s="98">
        <f>IF(B744="","",DATE(YEAR(B744),MONTH(B744),1))</f>
        <v/>
      </c>
      <c r="L744" s="86">
        <f>IF(OR(B744="",C744=""),"","RCV-"&amp;TEXT(ROW()-5,"00000"))</f>
        <v/>
      </c>
    </row>
    <row r="745" ht="20" customHeight="1">
      <c r="B745" s="93" t="n"/>
      <c r="C745" s="95" t="n"/>
      <c r="D745" s="86">
        <f>IF(C745="","",IFERROR(INDEX(Eng_Item,MATCH(C745,Eng_Label,0)),"not in list"))</f>
        <v/>
      </c>
      <c r="E745" s="85">
        <f>IF(C745="","",IFERROR(INDEX(Eng_Supplier,MATCH(C745,Eng_Label,0)),""))</f>
        <v/>
      </c>
      <c r="F745" s="96" t="n"/>
      <c r="G745" s="99" t="n"/>
      <c r="H745" s="91">
        <f>IF(F745="","",F745*IF(G745&lt;&gt;"",G745,N(IFERROR(INDEX(Eng_Cost,MATCH(C745,Eng_Label,0)),0))))</f>
        <v/>
      </c>
      <c r="I745" s="95" t="n"/>
      <c r="J745" s="95" t="n"/>
      <c r="K745" s="98">
        <f>IF(B745="","",DATE(YEAR(B745),MONTH(B745),1))</f>
        <v/>
      </c>
      <c r="L745" s="86">
        <f>IF(OR(B745="",C745=""),"","RCV-"&amp;TEXT(ROW()-5,"00000"))</f>
        <v/>
      </c>
    </row>
    <row r="746" ht="20" customHeight="1">
      <c r="B746" s="93" t="n"/>
      <c r="C746" s="95" t="n"/>
      <c r="D746" s="86">
        <f>IF(C746="","",IFERROR(INDEX(Eng_Item,MATCH(C746,Eng_Label,0)),"not in list"))</f>
        <v/>
      </c>
      <c r="E746" s="85">
        <f>IF(C746="","",IFERROR(INDEX(Eng_Supplier,MATCH(C746,Eng_Label,0)),""))</f>
        <v/>
      </c>
      <c r="F746" s="96" t="n"/>
      <c r="G746" s="99" t="n"/>
      <c r="H746" s="91">
        <f>IF(F746="","",F746*IF(G746&lt;&gt;"",G746,N(IFERROR(INDEX(Eng_Cost,MATCH(C746,Eng_Label,0)),0))))</f>
        <v/>
      </c>
      <c r="I746" s="95" t="n"/>
      <c r="J746" s="95" t="n"/>
      <c r="K746" s="98">
        <f>IF(B746="","",DATE(YEAR(B746),MONTH(B746),1))</f>
        <v/>
      </c>
      <c r="L746" s="86">
        <f>IF(OR(B746="",C746=""),"","RCV-"&amp;TEXT(ROW()-5,"00000"))</f>
        <v/>
      </c>
    </row>
    <row r="747" ht="20" customHeight="1">
      <c r="B747" s="93" t="n"/>
      <c r="C747" s="95" t="n"/>
      <c r="D747" s="86">
        <f>IF(C747="","",IFERROR(INDEX(Eng_Item,MATCH(C747,Eng_Label,0)),"not in list"))</f>
        <v/>
      </c>
      <c r="E747" s="85">
        <f>IF(C747="","",IFERROR(INDEX(Eng_Supplier,MATCH(C747,Eng_Label,0)),""))</f>
        <v/>
      </c>
      <c r="F747" s="96" t="n"/>
      <c r="G747" s="99" t="n"/>
      <c r="H747" s="91">
        <f>IF(F747="","",F747*IF(G747&lt;&gt;"",G747,N(IFERROR(INDEX(Eng_Cost,MATCH(C747,Eng_Label,0)),0))))</f>
        <v/>
      </c>
      <c r="I747" s="95" t="n"/>
      <c r="J747" s="95" t="n"/>
      <c r="K747" s="98">
        <f>IF(B747="","",DATE(YEAR(B747),MONTH(B747),1))</f>
        <v/>
      </c>
      <c r="L747" s="86">
        <f>IF(OR(B747="",C747=""),"","RCV-"&amp;TEXT(ROW()-5,"00000"))</f>
        <v/>
      </c>
    </row>
    <row r="748" ht="20" customHeight="1">
      <c r="B748" s="93" t="n"/>
      <c r="C748" s="95" t="n"/>
      <c r="D748" s="86">
        <f>IF(C748="","",IFERROR(INDEX(Eng_Item,MATCH(C748,Eng_Label,0)),"not in list"))</f>
        <v/>
      </c>
      <c r="E748" s="85">
        <f>IF(C748="","",IFERROR(INDEX(Eng_Supplier,MATCH(C748,Eng_Label,0)),""))</f>
        <v/>
      </c>
      <c r="F748" s="96" t="n"/>
      <c r="G748" s="99" t="n"/>
      <c r="H748" s="91">
        <f>IF(F748="","",F748*IF(G748&lt;&gt;"",G748,N(IFERROR(INDEX(Eng_Cost,MATCH(C748,Eng_Label,0)),0))))</f>
        <v/>
      </c>
      <c r="I748" s="95" t="n"/>
      <c r="J748" s="95" t="n"/>
      <c r="K748" s="98">
        <f>IF(B748="","",DATE(YEAR(B748),MONTH(B748),1))</f>
        <v/>
      </c>
      <c r="L748" s="86">
        <f>IF(OR(B748="",C748=""),"","RCV-"&amp;TEXT(ROW()-5,"00000"))</f>
        <v/>
      </c>
    </row>
    <row r="749" ht="20" customHeight="1">
      <c r="B749" s="93" t="n"/>
      <c r="C749" s="95" t="n"/>
      <c r="D749" s="86">
        <f>IF(C749="","",IFERROR(INDEX(Eng_Item,MATCH(C749,Eng_Label,0)),"not in list"))</f>
        <v/>
      </c>
      <c r="E749" s="85">
        <f>IF(C749="","",IFERROR(INDEX(Eng_Supplier,MATCH(C749,Eng_Label,0)),""))</f>
        <v/>
      </c>
      <c r="F749" s="96" t="n"/>
      <c r="G749" s="99" t="n"/>
      <c r="H749" s="91">
        <f>IF(F749="","",F749*IF(G749&lt;&gt;"",G749,N(IFERROR(INDEX(Eng_Cost,MATCH(C749,Eng_Label,0)),0))))</f>
        <v/>
      </c>
      <c r="I749" s="95" t="n"/>
      <c r="J749" s="95" t="n"/>
      <c r="K749" s="98">
        <f>IF(B749="","",DATE(YEAR(B749),MONTH(B749),1))</f>
        <v/>
      </c>
      <c r="L749" s="86">
        <f>IF(OR(B749="",C749=""),"","RCV-"&amp;TEXT(ROW()-5,"00000"))</f>
        <v/>
      </c>
    </row>
    <row r="750" ht="20" customHeight="1">
      <c r="B750" s="93" t="n"/>
      <c r="C750" s="95" t="n"/>
      <c r="D750" s="86">
        <f>IF(C750="","",IFERROR(INDEX(Eng_Item,MATCH(C750,Eng_Label,0)),"not in list"))</f>
        <v/>
      </c>
      <c r="E750" s="85">
        <f>IF(C750="","",IFERROR(INDEX(Eng_Supplier,MATCH(C750,Eng_Label,0)),""))</f>
        <v/>
      </c>
      <c r="F750" s="96" t="n"/>
      <c r="G750" s="99" t="n"/>
      <c r="H750" s="91">
        <f>IF(F750="","",F750*IF(G750&lt;&gt;"",G750,N(IFERROR(INDEX(Eng_Cost,MATCH(C750,Eng_Label,0)),0))))</f>
        <v/>
      </c>
      <c r="I750" s="95" t="n"/>
      <c r="J750" s="95" t="n"/>
      <c r="K750" s="98">
        <f>IF(B750="","",DATE(YEAR(B750),MONTH(B750),1))</f>
        <v/>
      </c>
      <c r="L750" s="86">
        <f>IF(OR(B750="",C750=""),"","RCV-"&amp;TEXT(ROW()-5,"00000"))</f>
        <v/>
      </c>
    </row>
    <row r="751" ht="20" customHeight="1">
      <c r="B751" s="93" t="n"/>
      <c r="C751" s="95" t="n"/>
      <c r="D751" s="86">
        <f>IF(C751="","",IFERROR(INDEX(Eng_Item,MATCH(C751,Eng_Label,0)),"not in list"))</f>
        <v/>
      </c>
      <c r="E751" s="85">
        <f>IF(C751="","",IFERROR(INDEX(Eng_Supplier,MATCH(C751,Eng_Label,0)),""))</f>
        <v/>
      </c>
      <c r="F751" s="96" t="n"/>
      <c r="G751" s="99" t="n"/>
      <c r="H751" s="91">
        <f>IF(F751="","",F751*IF(G751&lt;&gt;"",G751,N(IFERROR(INDEX(Eng_Cost,MATCH(C751,Eng_Label,0)),0))))</f>
        <v/>
      </c>
      <c r="I751" s="95" t="n"/>
      <c r="J751" s="95" t="n"/>
      <c r="K751" s="98">
        <f>IF(B751="","",DATE(YEAR(B751),MONTH(B751),1))</f>
        <v/>
      </c>
      <c r="L751" s="86">
        <f>IF(OR(B751="",C751=""),"","RCV-"&amp;TEXT(ROW()-5,"00000"))</f>
        <v/>
      </c>
    </row>
    <row r="752" ht="20" customHeight="1">
      <c r="B752" s="93" t="n"/>
      <c r="C752" s="95" t="n"/>
      <c r="D752" s="86">
        <f>IF(C752="","",IFERROR(INDEX(Eng_Item,MATCH(C752,Eng_Label,0)),"not in list"))</f>
        <v/>
      </c>
      <c r="E752" s="85">
        <f>IF(C752="","",IFERROR(INDEX(Eng_Supplier,MATCH(C752,Eng_Label,0)),""))</f>
        <v/>
      </c>
      <c r="F752" s="96" t="n"/>
      <c r="G752" s="99" t="n"/>
      <c r="H752" s="91">
        <f>IF(F752="","",F752*IF(G752&lt;&gt;"",G752,N(IFERROR(INDEX(Eng_Cost,MATCH(C752,Eng_Label,0)),0))))</f>
        <v/>
      </c>
      <c r="I752" s="95" t="n"/>
      <c r="J752" s="95" t="n"/>
      <c r="K752" s="98">
        <f>IF(B752="","",DATE(YEAR(B752),MONTH(B752),1))</f>
        <v/>
      </c>
      <c r="L752" s="86">
        <f>IF(OR(B752="",C752=""),"","RCV-"&amp;TEXT(ROW()-5,"00000"))</f>
        <v/>
      </c>
    </row>
    <row r="753" ht="20" customHeight="1">
      <c r="B753" s="93" t="n"/>
      <c r="C753" s="95" t="n"/>
      <c r="D753" s="86">
        <f>IF(C753="","",IFERROR(INDEX(Eng_Item,MATCH(C753,Eng_Label,0)),"not in list"))</f>
        <v/>
      </c>
      <c r="E753" s="85">
        <f>IF(C753="","",IFERROR(INDEX(Eng_Supplier,MATCH(C753,Eng_Label,0)),""))</f>
        <v/>
      </c>
      <c r="F753" s="96" t="n"/>
      <c r="G753" s="99" t="n"/>
      <c r="H753" s="91">
        <f>IF(F753="","",F753*IF(G753&lt;&gt;"",G753,N(IFERROR(INDEX(Eng_Cost,MATCH(C753,Eng_Label,0)),0))))</f>
        <v/>
      </c>
      <c r="I753" s="95" t="n"/>
      <c r="J753" s="95" t="n"/>
      <c r="K753" s="98">
        <f>IF(B753="","",DATE(YEAR(B753),MONTH(B753),1))</f>
        <v/>
      </c>
      <c r="L753" s="86">
        <f>IF(OR(B753="",C753=""),"","RCV-"&amp;TEXT(ROW()-5,"00000"))</f>
        <v/>
      </c>
    </row>
    <row r="754" ht="20" customHeight="1">
      <c r="B754" s="93" t="n"/>
      <c r="C754" s="95" t="n"/>
      <c r="D754" s="86">
        <f>IF(C754="","",IFERROR(INDEX(Eng_Item,MATCH(C754,Eng_Label,0)),"not in list"))</f>
        <v/>
      </c>
      <c r="E754" s="85">
        <f>IF(C754="","",IFERROR(INDEX(Eng_Supplier,MATCH(C754,Eng_Label,0)),""))</f>
        <v/>
      </c>
      <c r="F754" s="96" t="n"/>
      <c r="G754" s="99" t="n"/>
      <c r="H754" s="91">
        <f>IF(F754="","",F754*IF(G754&lt;&gt;"",G754,N(IFERROR(INDEX(Eng_Cost,MATCH(C754,Eng_Label,0)),0))))</f>
        <v/>
      </c>
      <c r="I754" s="95" t="n"/>
      <c r="J754" s="95" t="n"/>
      <c r="K754" s="98">
        <f>IF(B754="","",DATE(YEAR(B754),MONTH(B754),1))</f>
        <v/>
      </c>
      <c r="L754" s="86">
        <f>IF(OR(B754="",C754=""),"","RCV-"&amp;TEXT(ROW()-5,"00000"))</f>
        <v/>
      </c>
    </row>
    <row r="755" ht="20" customHeight="1">
      <c r="B755" s="93" t="n"/>
      <c r="C755" s="95" t="n"/>
      <c r="D755" s="86">
        <f>IF(C755="","",IFERROR(INDEX(Eng_Item,MATCH(C755,Eng_Label,0)),"not in list"))</f>
        <v/>
      </c>
      <c r="E755" s="85">
        <f>IF(C755="","",IFERROR(INDEX(Eng_Supplier,MATCH(C755,Eng_Label,0)),""))</f>
        <v/>
      </c>
      <c r="F755" s="96" t="n"/>
      <c r="G755" s="99" t="n"/>
      <c r="H755" s="91">
        <f>IF(F755="","",F755*IF(G755&lt;&gt;"",G755,N(IFERROR(INDEX(Eng_Cost,MATCH(C755,Eng_Label,0)),0))))</f>
        <v/>
      </c>
      <c r="I755" s="95" t="n"/>
      <c r="J755" s="95" t="n"/>
      <c r="K755" s="98">
        <f>IF(B755="","",DATE(YEAR(B755),MONTH(B755),1))</f>
        <v/>
      </c>
      <c r="L755" s="86">
        <f>IF(OR(B755="",C755=""),"","RCV-"&amp;TEXT(ROW()-5,"00000"))</f>
        <v/>
      </c>
    </row>
    <row r="756" ht="20" customHeight="1">
      <c r="B756" s="93" t="n"/>
      <c r="C756" s="95" t="n"/>
      <c r="D756" s="86">
        <f>IF(C756="","",IFERROR(INDEX(Eng_Item,MATCH(C756,Eng_Label,0)),"not in list"))</f>
        <v/>
      </c>
      <c r="E756" s="85">
        <f>IF(C756="","",IFERROR(INDEX(Eng_Supplier,MATCH(C756,Eng_Label,0)),""))</f>
        <v/>
      </c>
      <c r="F756" s="96" t="n"/>
      <c r="G756" s="99" t="n"/>
      <c r="H756" s="91">
        <f>IF(F756="","",F756*IF(G756&lt;&gt;"",G756,N(IFERROR(INDEX(Eng_Cost,MATCH(C756,Eng_Label,0)),0))))</f>
        <v/>
      </c>
      <c r="I756" s="95" t="n"/>
      <c r="J756" s="95" t="n"/>
      <c r="K756" s="98">
        <f>IF(B756="","",DATE(YEAR(B756),MONTH(B756),1))</f>
        <v/>
      </c>
      <c r="L756" s="86">
        <f>IF(OR(B756="",C756=""),"","RCV-"&amp;TEXT(ROW()-5,"00000"))</f>
        <v/>
      </c>
    </row>
    <row r="757" ht="20" customHeight="1">
      <c r="B757" s="93" t="n"/>
      <c r="C757" s="95" t="n"/>
      <c r="D757" s="86">
        <f>IF(C757="","",IFERROR(INDEX(Eng_Item,MATCH(C757,Eng_Label,0)),"not in list"))</f>
        <v/>
      </c>
      <c r="E757" s="85">
        <f>IF(C757="","",IFERROR(INDEX(Eng_Supplier,MATCH(C757,Eng_Label,0)),""))</f>
        <v/>
      </c>
      <c r="F757" s="96" t="n"/>
      <c r="G757" s="99" t="n"/>
      <c r="H757" s="91">
        <f>IF(F757="","",F757*IF(G757&lt;&gt;"",G757,N(IFERROR(INDEX(Eng_Cost,MATCH(C757,Eng_Label,0)),0))))</f>
        <v/>
      </c>
      <c r="I757" s="95" t="n"/>
      <c r="J757" s="95" t="n"/>
      <c r="K757" s="98">
        <f>IF(B757="","",DATE(YEAR(B757),MONTH(B757),1))</f>
        <v/>
      </c>
      <c r="L757" s="86">
        <f>IF(OR(B757="",C757=""),"","RCV-"&amp;TEXT(ROW()-5,"00000"))</f>
        <v/>
      </c>
    </row>
    <row r="758" ht="20" customHeight="1">
      <c r="B758" s="93" t="n"/>
      <c r="C758" s="95" t="n"/>
      <c r="D758" s="86">
        <f>IF(C758="","",IFERROR(INDEX(Eng_Item,MATCH(C758,Eng_Label,0)),"not in list"))</f>
        <v/>
      </c>
      <c r="E758" s="85">
        <f>IF(C758="","",IFERROR(INDEX(Eng_Supplier,MATCH(C758,Eng_Label,0)),""))</f>
        <v/>
      </c>
      <c r="F758" s="96" t="n"/>
      <c r="G758" s="99" t="n"/>
      <c r="H758" s="91">
        <f>IF(F758="","",F758*IF(G758&lt;&gt;"",G758,N(IFERROR(INDEX(Eng_Cost,MATCH(C758,Eng_Label,0)),0))))</f>
        <v/>
      </c>
      <c r="I758" s="95" t="n"/>
      <c r="J758" s="95" t="n"/>
      <c r="K758" s="98">
        <f>IF(B758="","",DATE(YEAR(B758),MONTH(B758),1))</f>
        <v/>
      </c>
      <c r="L758" s="86">
        <f>IF(OR(B758="",C758=""),"","RCV-"&amp;TEXT(ROW()-5,"00000"))</f>
        <v/>
      </c>
    </row>
    <row r="759" ht="20" customHeight="1">
      <c r="B759" s="93" t="n"/>
      <c r="C759" s="95" t="n"/>
      <c r="D759" s="86">
        <f>IF(C759="","",IFERROR(INDEX(Eng_Item,MATCH(C759,Eng_Label,0)),"not in list"))</f>
        <v/>
      </c>
      <c r="E759" s="85">
        <f>IF(C759="","",IFERROR(INDEX(Eng_Supplier,MATCH(C759,Eng_Label,0)),""))</f>
        <v/>
      </c>
      <c r="F759" s="96" t="n"/>
      <c r="G759" s="99" t="n"/>
      <c r="H759" s="91">
        <f>IF(F759="","",F759*IF(G759&lt;&gt;"",G759,N(IFERROR(INDEX(Eng_Cost,MATCH(C759,Eng_Label,0)),0))))</f>
        <v/>
      </c>
      <c r="I759" s="95" t="n"/>
      <c r="J759" s="95" t="n"/>
      <c r="K759" s="98">
        <f>IF(B759="","",DATE(YEAR(B759),MONTH(B759),1))</f>
        <v/>
      </c>
      <c r="L759" s="86">
        <f>IF(OR(B759="",C759=""),"","RCV-"&amp;TEXT(ROW()-5,"00000"))</f>
        <v/>
      </c>
    </row>
    <row r="760" ht="20" customHeight="1">
      <c r="B760" s="93" t="n"/>
      <c r="C760" s="95" t="n"/>
      <c r="D760" s="86">
        <f>IF(C760="","",IFERROR(INDEX(Eng_Item,MATCH(C760,Eng_Label,0)),"not in list"))</f>
        <v/>
      </c>
      <c r="E760" s="85">
        <f>IF(C760="","",IFERROR(INDEX(Eng_Supplier,MATCH(C760,Eng_Label,0)),""))</f>
        <v/>
      </c>
      <c r="F760" s="96" t="n"/>
      <c r="G760" s="99" t="n"/>
      <c r="H760" s="91">
        <f>IF(F760="","",F760*IF(G760&lt;&gt;"",G760,N(IFERROR(INDEX(Eng_Cost,MATCH(C760,Eng_Label,0)),0))))</f>
        <v/>
      </c>
      <c r="I760" s="95" t="n"/>
      <c r="J760" s="95" t="n"/>
      <c r="K760" s="98">
        <f>IF(B760="","",DATE(YEAR(B760),MONTH(B760),1))</f>
        <v/>
      </c>
      <c r="L760" s="86">
        <f>IF(OR(B760="",C760=""),"","RCV-"&amp;TEXT(ROW()-5,"00000"))</f>
        <v/>
      </c>
    </row>
    <row r="761" ht="20" customHeight="1">
      <c r="B761" s="93" t="n"/>
      <c r="C761" s="95" t="n"/>
      <c r="D761" s="86">
        <f>IF(C761="","",IFERROR(INDEX(Eng_Item,MATCH(C761,Eng_Label,0)),"not in list"))</f>
        <v/>
      </c>
      <c r="E761" s="85">
        <f>IF(C761="","",IFERROR(INDEX(Eng_Supplier,MATCH(C761,Eng_Label,0)),""))</f>
        <v/>
      </c>
      <c r="F761" s="96" t="n"/>
      <c r="G761" s="99" t="n"/>
      <c r="H761" s="91">
        <f>IF(F761="","",F761*IF(G761&lt;&gt;"",G761,N(IFERROR(INDEX(Eng_Cost,MATCH(C761,Eng_Label,0)),0))))</f>
        <v/>
      </c>
      <c r="I761" s="95" t="n"/>
      <c r="J761" s="95" t="n"/>
      <c r="K761" s="98">
        <f>IF(B761="","",DATE(YEAR(B761),MONTH(B761),1))</f>
        <v/>
      </c>
      <c r="L761" s="86">
        <f>IF(OR(B761="",C761=""),"","RCV-"&amp;TEXT(ROW()-5,"00000"))</f>
        <v/>
      </c>
    </row>
    <row r="762" ht="20" customHeight="1">
      <c r="B762" s="93" t="n"/>
      <c r="C762" s="95" t="n"/>
      <c r="D762" s="86">
        <f>IF(C762="","",IFERROR(INDEX(Eng_Item,MATCH(C762,Eng_Label,0)),"not in list"))</f>
        <v/>
      </c>
      <c r="E762" s="85">
        <f>IF(C762="","",IFERROR(INDEX(Eng_Supplier,MATCH(C762,Eng_Label,0)),""))</f>
        <v/>
      </c>
      <c r="F762" s="96" t="n"/>
      <c r="G762" s="99" t="n"/>
      <c r="H762" s="91">
        <f>IF(F762="","",F762*IF(G762&lt;&gt;"",G762,N(IFERROR(INDEX(Eng_Cost,MATCH(C762,Eng_Label,0)),0))))</f>
        <v/>
      </c>
      <c r="I762" s="95" t="n"/>
      <c r="J762" s="95" t="n"/>
      <c r="K762" s="98">
        <f>IF(B762="","",DATE(YEAR(B762),MONTH(B762),1))</f>
        <v/>
      </c>
      <c r="L762" s="86">
        <f>IF(OR(B762="",C762=""),"","RCV-"&amp;TEXT(ROW()-5,"00000"))</f>
        <v/>
      </c>
    </row>
    <row r="763" ht="20" customHeight="1">
      <c r="B763" s="93" t="n"/>
      <c r="C763" s="95" t="n"/>
      <c r="D763" s="86">
        <f>IF(C763="","",IFERROR(INDEX(Eng_Item,MATCH(C763,Eng_Label,0)),"not in list"))</f>
        <v/>
      </c>
      <c r="E763" s="85">
        <f>IF(C763="","",IFERROR(INDEX(Eng_Supplier,MATCH(C763,Eng_Label,0)),""))</f>
        <v/>
      </c>
      <c r="F763" s="96" t="n"/>
      <c r="G763" s="99" t="n"/>
      <c r="H763" s="91">
        <f>IF(F763="","",F763*IF(G763&lt;&gt;"",G763,N(IFERROR(INDEX(Eng_Cost,MATCH(C763,Eng_Label,0)),0))))</f>
        <v/>
      </c>
      <c r="I763" s="95" t="n"/>
      <c r="J763" s="95" t="n"/>
      <c r="K763" s="98">
        <f>IF(B763="","",DATE(YEAR(B763),MONTH(B763),1))</f>
        <v/>
      </c>
      <c r="L763" s="86">
        <f>IF(OR(B763="",C763=""),"","RCV-"&amp;TEXT(ROW()-5,"00000"))</f>
        <v/>
      </c>
    </row>
    <row r="764" ht="20" customHeight="1">
      <c r="B764" s="93" t="n"/>
      <c r="C764" s="95" t="n"/>
      <c r="D764" s="86">
        <f>IF(C764="","",IFERROR(INDEX(Eng_Item,MATCH(C764,Eng_Label,0)),"not in list"))</f>
        <v/>
      </c>
      <c r="E764" s="85">
        <f>IF(C764="","",IFERROR(INDEX(Eng_Supplier,MATCH(C764,Eng_Label,0)),""))</f>
        <v/>
      </c>
      <c r="F764" s="96" t="n"/>
      <c r="G764" s="99" t="n"/>
      <c r="H764" s="91">
        <f>IF(F764="","",F764*IF(G764&lt;&gt;"",G764,N(IFERROR(INDEX(Eng_Cost,MATCH(C764,Eng_Label,0)),0))))</f>
        <v/>
      </c>
      <c r="I764" s="95" t="n"/>
      <c r="J764" s="95" t="n"/>
      <c r="K764" s="98">
        <f>IF(B764="","",DATE(YEAR(B764),MONTH(B764),1))</f>
        <v/>
      </c>
      <c r="L764" s="86">
        <f>IF(OR(B764="",C764=""),"","RCV-"&amp;TEXT(ROW()-5,"00000"))</f>
        <v/>
      </c>
    </row>
    <row r="765" ht="20" customHeight="1">
      <c r="B765" s="93" t="n"/>
      <c r="C765" s="95" t="n"/>
      <c r="D765" s="86">
        <f>IF(C765="","",IFERROR(INDEX(Eng_Item,MATCH(C765,Eng_Label,0)),"not in list"))</f>
        <v/>
      </c>
      <c r="E765" s="85">
        <f>IF(C765="","",IFERROR(INDEX(Eng_Supplier,MATCH(C765,Eng_Label,0)),""))</f>
        <v/>
      </c>
      <c r="F765" s="96" t="n"/>
      <c r="G765" s="99" t="n"/>
      <c r="H765" s="91">
        <f>IF(F765="","",F765*IF(G765&lt;&gt;"",G765,N(IFERROR(INDEX(Eng_Cost,MATCH(C765,Eng_Label,0)),0))))</f>
        <v/>
      </c>
      <c r="I765" s="95" t="n"/>
      <c r="J765" s="95" t="n"/>
      <c r="K765" s="98">
        <f>IF(B765="","",DATE(YEAR(B765),MONTH(B765),1))</f>
        <v/>
      </c>
      <c r="L765" s="86">
        <f>IF(OR(B765="",C765=""),"","RCV-"&amp;TEXT(ROW()-5,"00000"))</f>
        <v/>
      </c>
    </row>
    <row r="766" ht="20" customHeight="1">
      <c r="B766" s="93" t="n"/>
      <c r="C766" s="95" t="n"/>
      <c r="D766" s="86">
        <f>IF(C766="","",IFERROR(INDEX(Eng_Item,MATCH(C766,Eng_Label,0)),"not in list"))</f>
        <v/>
      </c>
      <c r="E766" s="85">
        <f>IF(C766="","",IFERROR(INDEX(Eng_Supplier,MATCH(C766,Eng_Label,0)),""))</f>
        <v/>
      </c>
      <c r="F766" s="96" t="n"/>
      <c r="G766" s="99" t="n"/>
      <c r="H766" s="91">
        <f>IF(F766="","",F766*IF(G766&lt;&gt;"",G766,N(IFERROR(INDEX(Eng_Cost,MATCH(C766,Eng_Label,0)),0))))</f>
        <v/>
      </c>
      <c r="I766" s="95" t="n"/>
      <c r="J766" s="95" t="n"/>
      <c r="K766" s="98">
        <f>IF(B766="","",DATE(YEAR(B766),MONTH(B766),1))</f>
        <v/>
      </c>
      <c r="L766" s="86">
        <f>IF(OR(B766="",C766=""),"","RCV-"&amp;TEXT(ROW()-5,"00000"))</f>
        <v/>
      </c>
    </row>
    <row r="767" ht="20" customHeight="1">
      <c r="B767" s="93" t="n"/>
      <c r="C767" s="95" t="n"/>
      <c r="D767" s="86">
        <f>IF(C767="","",IFERROR(INDEX(Eng_Item,MATCH(C767,Eng_Label,0)),"not in list"))</f>
        <v/>
      </c>
      <c r="E767" s="85">
        <f>IF(C767="","",IFERROR(INDEX(Eng_Supplier,MATCH(C767,Eng_Label,0)),""))</f>
        <v/>
      </c>
      <c r="F767" s="96" t="n"/>
      <c r="G767" s="99" t="n"/>
      <c r="H767" s="91">
        <f>IF(F767="","",F767*IF(G767&lt;&gt;"",G767,N(IFERROR(INDEX(Eng_Cost,MATCH(C767,Eng_Label,0)),0))))</f>
        <v/>
      </c>
      <c r="I767" s="95" t="n"/>
      <c r="J767" s="95" t="n"/>
      <c r="K767" s="98">
        <f>IF(B767="","",DATE(YEAR(B767),MONTH(B767),1))</f>
        <v/>
      </c>
      <c r="L767" s="86">
        <f>IF(OR(B767="",C767=""),"","RCV-"&amp;TEXT(ROW()-5,"00000"))</f>
        <v/>
      </c>
    </row>
    <row r="768" ht="20" customHeight="1">
      <c r="B768" s="93" t="n"/>
      <c r="C768" s="95" t="n"/>
      <c r="D768" s="86">
        <f>IF(C768="","",IFERROR(INDEX(Eng_Item,MATCH(C768,Eng_Label,0)),"not in list"))</f>
        <v/>
      </c>
      <c r="E768" s="85">
        <f>IF(C768="","",IFERROR(INDEX(Eng_Supplier,MATCH(C768,Eng_Label,0)),""))</f>
        <v/>
      </c>
      <c r="F768" s="96" t="n"/>
      <c r="G768" s="99" t="n"/>
      <c r="H768" s="91">
        <f>IF(F768="","",F768*IF(G768&lt;&gt;"",G768,N(IFERROR(INDEX(Eng_Cost,MATCH(C768,Eng_Label,0)),0))))</f>
        <v/>
      </c>
      <c r="I768" s="95" t="n"/>
      <c r="J768" s="95" t="n"/>
      <c r="K768" s="98">
        <f>IF(B768="","",DATE(YEAR(B768),MONTH(B768),1))</f>
        <v/>
      </c>
      <c r="L768" s="86">
        <f>IF(OR(B768="",C768=""),"","RCV-"&amp;TEXT(ROW()-5,"00000"))</f>
        <v/>
      </c>
    </row>
    <row r="769" ht="20" customHeight="1">
      <c r="B769" s="93" t="n"/>
      <c r="C769" s="95" t="n"/>
      <c r="D769" s="86">
        <f>IF(C769="","",IFERROR(INDEX(Eng_Item,MATCH(C769,Eng_Label,0)),"not in list"))</f>
        <v/>
      </c>
      <c r="E769" s="85">
        <f>IF(C769="","",IFERROR(INDEX(Eng_Supplier,MATCH(C769,Eng_Label,0)),""))</f>
        <v/>
      </c>
      <c r="F769" s="96" t="n"/>
      <c r="G769" s="99" t="n"/>
      <c r="H769" s="91">
        <f>IF(F769="","",F769*IF(G769&lt;&gt;"",G769,N(IFERROR(INDEX(Eng_Cost,MATCH(C769,Eng_Label,0)),0))))</f>
        <v/>
      </c>
      <c r="I769" s="95" t="n"/>
      <c r="J769" s="95" t="n"/>
      <c r="K769" s="98">
        <f>IF(B769="","",DATE(YEAR(B769),MONTH(B769),1))</f>
        <v/>
      </c>
      <c r="L769" s="86">
        <f>IF(OR(B769="",C769=""),"","RCV-"&amp;TEXT(ROW()-5,"00000"))</f>
        <v/>
      </c>
    </row>
    <row r="770" ht="20" customHeight="1">
      <c r="B770" s="93" t="n"/>
      <c r="C770" s="95" t="n"/>
      <c r="D770" s="86">
        <f>IF(C770="","",IFERROR(INDEX(Eng_Item,MATCH(C770,Eng_Label,0)),"not in list"))</f>
        <v/>
      </c>
      <c r="E770" s="85">
        <f>IF(C770="","",IFERROR(INDEX(Eng_Supplier,MATCH(C770,Eng_Label,0)),""))</f>
        <v/>
      </c>
      <c r="F770" s="96" t="n"/>
      <c r="G770" s="99" t="n"/>
      <c r="H770" s="91">
        <f>IF(F770="","",F770*IF(G770&lt;&gt;"",G770,N(IFERROR(INDEX(Eng_Cost,MATCH(C770,Eng_Label,0)),0))))</f>
        <v/>
      </c>
      <c r="I770" s="95" t="n"/>
      <c r="J770" s="95" t="n"/>
      <c r="K770" s="98">
        <f>IF(B770="","",DATE(YEAR(B770),MONTH(B770),1))</f>
        <v/>
      </c>
      <c r="L770" s="86">
        <f>IF(OR(B770="",C770=""),"","RCV-"&amp;TEXT(ROW()-5,"00000"))</f>
        <v/>
      </c>
    </row>
    <row r="771" ht="20" customHeight="1">
      <c r="B771" s="93" t="n"/>
      <c r="C771" s="95" t="n"/>
      <c r="D771" s="86">
        <f>IF(C771="","",IFERROR(INDEX(Eng_Item,MATCH(C771,Eng_Label,0)),"not in list"))</f>
        <v/>
      </c>
      <c r="E771" s="85">
        <f>IF(C771="","",IFERROR(INDEX(Eng_Supplier,MATCH(C771,Eng_Label,0)),""))</f>
        <v/>
      </c>
      <c r="F771" s="96" t="n"/>
      <c r="G771" s="99" t="n"/>
      <c r="H771" s="91">
        <f>IF(F771="","",F771*IF(G771&lt;&gt;"",G771,N(IFERROR(INDEX(Eng_Cost,MATCH(C771,Eng_Label,0)),0))))</f>
        <v/>
      </c>
      <c r="I771" s="95" t="n"/>
      <c r="J771" s="95" t="n"/>
      <c r="K771" s="98">
        <f>IF(B771="","",DATE(YEAR(B771),MONTH(B771),1))</f>
        <v/>
      </c>
      <c r="L771" s="86">
        <f>IF(OR(B771="",C771=""),"","RCV-"&amp;TEXT(ROW()-5,"00000"))</f>
        <v/>
      </c>
    </row>
    <row r="772" ht="20" customHeight="1">
      <c r="B772" s="93" t="n"/>
      <c r="C772" s="95" t="n"/>
      <c r="D772" s="86">
        <f>IF(C772="","",IFERROR(INDEX(Eng_Item,MATCH(C772,Eng_Label,0)),"not in list"))</f>
        <v/>
      </c>
      <c r="E772" s="85">
        <f>IF(C772="","",IFERROR(INDEX(Eng_Supplier,MATCH(C772,Eng_Label,0)),""))</f>
        <v/>
      </c>
      <c r="F772" s="96" t="n"/>
      <c r="G772" s="99" t="n"/>
      <c r="H772" s="91">
        <f>IF(F772="","",F772*IF(G772&lt;&gt;"",G772,N(IFERROR(INDEX(Eng_Cost,MATCH(C772,Eng_Label,0)),0))))</f>
        <v/>
      </c>
      <c r="I772" s="95" t="n"/>
      <c r="J772" s="95" t="n"/>
      <c r="K772" s="98">
        <f>IF(B772="","",DATE(YEAR(B772),MONTH(B772),1))</f>
        <v/>
      </c>
      <c r="L772" s="86">
        <f>IF(OR(B772="",C772=""),"","RCV-"&amp;TEXT(ROW()-5,"00000"))</f>
        <v/>
      </c>
    </row>
    <row r="773" ht="20" customHeight="1">
      <c r="B773" s="93" t="n"/>
      <c r="C773" s="95" t="n"/>
      <c r="D773" s="86">
        <f>IF(C773="","",IFERROR(INDEX(Eng_Item,MATCH(C773,Eng_Label,0)),"not in list"))</f>
        <v/>
      </c>
      <c r="E773" s="85">
        <f>IF(C773="","",IFERROR(INDEX(Eng_Supplier,MATCH(C773,Eng_Label,0)),""))</f>
        <v/>
      </c>
      <c r="F773" s="96" t="n"/>
      <c r="G773" s="99" t="n"/>
      <c r="H773" s="91">
        <f>IF(F773="","",F773*IF(G773&lt;&gt;"",G773,N(IFERROR(INDEX(Eng_Cost,MATCH(C773,Eng_Label,0)),0))))</f>
        <v/>
      </c>
      <c r="I773" s="95" t="n"/>
      <c r="J773" s="95" t="n"/>
      <c r="K773" s="98">
        <f>IF(B773="","",DATE(YEAR(B773),MONTH(B773),1))</f>
        <v/>
      </c>
      <c r="L773" s="86">
        <f>IF(OR(B773="",C773=""),"","RCV-"&amp;TEXT(ROW()-5,"00000"))</f>
        <v/>
      </c>
    </row>
    <row r="774" ht="20" customHeight="1">
      <c r="B774" s="93" t="n"/>
      <c r="C774" s="95" t="n"/>
      <c r="D774" s="86">
        <f>IF(C774="","",IFERROR(INDEX(Eng_Item,MATCH(C774,Eng_Label,0)),"not in list"))</f>
        <v/>
      </c>
      <c r="E774" s="85">
        <f>IF(C774="","",IFERROR(INDEX(Eng_Supplier,MATCH(C774,Eng_Label,0)),""))</f>
        <v/>
      </c>
      <c r="F774" s="96" t="n"/>
      <c r="G774" s="99" t="n"/>
      <c r="H774" s="91">
        <f>IF(F774="","",F774*IF(G774&lt;&gt;"",G774,N(IFERROR(INDEX(Eng_Cost,MATCH(C774,Eng_Label,0)),0))))</f>
        <v/>
      </c>
      <c r="I774" s="95" t="n"/>
      <c r="J774" s="95" t="n"/>
      <c r="K774" s="98">
        <f>IF(B774="","",DATE(YEAR(B774),MONTH(B774),1))</f>
        <v/>
      </c>
      <c r="L774" s="86">
        <f>IF(OR(B774="",C774=""),"","RCV-"&amp;TEXT(ROW()-5,"00000"))</f>
        <v/>
      </c>
    </row>
    <row r="775" ht="20" customHeight="1">
      <c r="B775" s="93" t="n"/>
      <c r="C775" s="95" t="n"/>
      <c r="D775" s="86">
        <f>IF(C775="","",IFERROR(INDEX(Eng_Item,MATCH(C775,Eng_Label,0)),"not in list"))</f>
        <v/>
      </c>
      <c r="E775" s="85">
        <f>IF(C775="","",IFERROR(INDEX(Eng_Supplier,MATCH(C775,Eng_Label,0)),""))</f>
        <v/>
      </c>
      <c r="F775" s="96" t="n"/>
      <c r="G775" s="99" t="n"/>
      <c r="H775" s="91">
        <f>IF(F775="","",F775*IF(G775&lt;&gt;"",G775,N(IFERROR(INDEX(Eng_Cost,MATCH(C775,Eng_Label,0)),0))))</f>
        <v/>
      </c>
      <c r="I775" s="95" t="n"/>
      <c r="J775" s="95" t="n"/>
      <c r="K775" s="98">
        <f>IF(B775="","",DATE(YEAR(B775),MONTH(B775),1))</f>
        <v/>
      </c>
      <c r="L775" s="86">
        <f>IF(OR(B775="",C775=""),"","RCV-"&amp;TEXT(ROW()-5,"00000"))</f>
        <v/>
      </c>
    </row>
    <row r="776" ht="20" customHeight="1">
      <c r="B776" s="93" t="n"/>
      <c r="C776" s="95" t="n"/>
      <c r="D776" s="86">
        <f>IF(C776="","",IFERROR(INDEX(Eng_Item,MATCH(C776,Eng_Label,0)),"not in list"))</f>
        <v/>
      </c>
      <c r="E776" s="85">
        <f>IF(C776="","",IFERROR(INDEX(Eng_Supplier,MATCH(C776,Eng_Label,0)),""))</f>
        <v/>
      </c>
      <c r="F776" s="96" t="n"/>
      <c r="G776" s="99" t="n"/>
      <c r="H776" s="91">
        <f>IF(F776="","",F776*IF(G776&lt;&gt;"",G776,N(IFERROR(INDEX(Eng_Cost,MATCH(C776,Eng_Label,0)),0))))</f>
        <v/>
      </c>
      <c r="I776" s="95" t="n"/>
      <c r="J776" s="95" t="n"/>
      <c r="K776" s="98">
        <f>IF(B776="","",DATE(YEAR(B776),MONTH(B776),1))</f>
        <v/>
      </c>
      <c r="L776" s="86">
        <f>IF(OR(B776="",C776=""),"","RCV-"&amp;TEXT(ROW()-5,"00000"))</f>
        <v/>
      </c>
    </row>
    <row r="777" ht="20" customHeight="1">
      <c r="B777" s="93" t="n"/>
      <c r="C777" s="95" t="n"/>
      <c r="D777" s="86">
        <f>IF(C777="","",IFERROR(INDEX(Eng_Item,MATCH(C777,Eng_Label,0)),"not in list"))</f>
        <v/>
      </c>
      <c r="E777" s="85">
        <f>IF(C777="","",IFERROR(INDEX(Eng_Supplier,MATCH(C777,Eng_Label,0)),""))</f>
        <v/>
      </c>
      <c r="F777" s="96" t="n"/>
      <c r="G777" s="99" t="n"/>
      <c r="H777" s="91">
        <f>IF(F777="","",F777*IF(G777&lt;&gt;"",G777,N(IFERROR(INDEX(Eng_Cost,MATCH(C777,Eng_Label,0)),0))))</f>
        <v/>
      </c>
      <c r="I777" s="95" t="n"/>
      <c r="J777" s="95" t="n"/>
      <c r="K777" s="98">
        <f>IF(B777="","",DATE(YEAR(B777),MONTH(B777),1))</f>
        <v/>
      </c>
      <c r="L777" s="86">
        <f>IF(OR(B777="",C777=""),"","RCV-"&amp;TEXT(ROW()-5,"00000"))</f>
        <v/>
      </c>
    </row>
    <row r="778" ht="20" customHeight="1">
      <c r="B778" s="93" t="n"/>
      <c r="C778" s="95" t="n"/>
      <c r="D778" s="86">
        <f>IF(C778="","",IFERROR(INDEX(Eng_Item,MATCH(C778,Eng_Label,0)),"not in list"))</f>
        <v/>
      </c>
      <c r="E778" s="85">
        <f>IF(C778="","",IFERROR(INDEX(Eng_Supplier,MATCH(C778,Eng_Label,0)),""))</f>
        <v/>
      </c>
      <c r="F778" s="96" t="n"/>
      <c r="G778" s="99" t="n"/>
      <c r="H778" s="91">
        <f>IF(F778="","",F778*IF(G778&lt;&gt;"",G778,N(IFERROR(INDEX(Eng_Cost,MATCH(C778,Eng_Label,0)),0))))</f>
        <v/>
      </c>
      <c r="I778" s="95" t="n"/>
      <c r="J778" s="95" t="n"/>
      <c r="K778" s="98">
        <f>IF(B778="","",DATE(YEAR(B778),MONTH(B778),1))</f>
        <v/>
      </c>
      <c r="L778" s="86">
        <f>IF(OR(B778="",C778=""),"","RCV-"&amp;TEXT(ROW()-5,"00000"))</f>
        <v/>
      </c>
    </row>
    <row r="779" ht="20" customHeight="1">
      <c r="B779" s="93" t="n"/>
      <c r="C779" s="95" t="n"/>
      <c r="D779" s="86">
        <f>IF(C779="","",IFERROR(INDEX(Eng_Item,MATCH(C779,Eng_Label,0)),"not in list"))</f>
        <v/>
      </c>
      <c r="E779" s="85">
        <f>IF(C779="","",IFERROR(INDEX(Eng_Supplier,MATCH(C779,Eng_Label,0)),""))</f>
        <v/>
      </c>
      <c r="F779" s="96" t="n"/>
      <c r="G779" s="99" t="n"/>
      <c r="H779" s="91">
        <f>IF(F779="","",F779*IF(G779&lt;&gt;"",G779,N(IFERROR(INDEX(Eng_Cost,MATCH(C779,Eng_Label,0)),0))))</f>
        <v/>
      </c>
      <c r="I779" s="95" t="n"/>
      <c r="J779" s="95" t="n"/>
      <c r="K779" s="98">
        <f>IF(B779="","",DATE(YEAR(B779),MONTH(B779),1))</f>
        <v/>
      </c>
      <c r="L779" s="86">
        <f>IF(OR(B779="",C779=""),"","RCV-"&amp;TEXT(ROW()-5,"00000"))</f>
        <v/>
      </c>
    </row>
    <row r="780" ht="20" customHeight="1">
      <c r="B780" s="93" t="n"/>
      <c r="C780" s="95" t="n"/>
      <c r="D780" s="86">
        <f>IF(C780="","",IFERROR(INDEX(Eng_Item,MATCH(C780,Eng_Label,0)),"not in list"))</f>
        <v/>
      </c>
      <c r="E780" s="85">
        <f>IF(C780="","",IFERROR(INDEX(Eng_Supplier,MATCH(C780,Eng_Label,0)),""))</f>
        <v/>
      </c>
      <c r="F780" s="96" t="n"/>
      <c r="G780" s="99" t="n"/>
      <c r="H780" s="91">
        <f>IF(F780="","",F780*IF(G780&lt;&gt;"",G780,N(IFERROR(INDEX(Eng_Cost,MATCH(C780,Eng_Label,0)),0))))</f>
        <v/>
      </c>
      <c r="I780" s="95" t="n"/>
      <c r="J780" s="95" t="n"/>
      <c r="K780" s="98">
        <f>IF(B780="","",DATE(YEAR(B780),MONTH(B780),1))</f>
        <v/>
      </c>
      <c r="L780" s="86">
        <f>IF(OR(B780="",C780=""),"","RCV-"&amp;TEXT(ROW()-5,"00000"))</f>
        <v/>
      </c>
    </row>
    <row r="781" ht="20" customHeight="1">
      <c r="B781" s="93" t="n"/>
      <c r="C781" s="95" t="n"/>
      <c r="D781" s="86">
        <f>IF(C781="","",IFERROR(INDEX(Eng_Item,MATCH(C781,Eng_Label,0)),"not in list"))</f>
        <v/>
      </c>
      <c r="E781" s="85">
        <f>IF(C781="","",IFERROR(INDEX(Eng_Supplier,MATCH(C781,Eng_Label,0)),""))</f>
        <v/>
      </c>
      <c r="F781" s="96" t="n"/>
      <c r="G781" s="99" t="n"/>
      <c r="H781" s="91">
        <f>IF(F781="","",F781*IF(G781&lt;&gt;"",G781,N(IFERROR(INDEX(Eng_Cost,MATCH(C781,Eng_Label,0)),0))))</f>
        <v/>
      </c>
      <c r="I781" s="95" t="n"/>
      <c r="J781" s="95" t="n"/>
      <c r="K781" s="98">
        <f>IF(B781="","",DATE(YEAR(B781),MONTH(B781),1))</f>
        <v/>
      </c>
      <c r="L781" s="86">
        <f>IF(OR(B781="",C781=""),"","RCV-"&amp;TEXT(ROW()-5,"00000"))</f>
        <v/>
      </c>
    </row>
    <row r="782" ht="20" customHeight="1">
      <c r="B782" s="93" t="n"/>
      <c r="C782" s="95" t="n"/>
      <c r="D782" s="86">
        <f>IF(C782="","",IFERROR(INDEX(Eng_Item,MATCH(C782,Eng_Label,0)),"not in list"))</f>
        <v/>
      </c>
      <c r="E782" s="85">
        <f>IF(C782="","",IFERROR(INDEX(Eng_Supplier,MATCH(C782,Eng_Label,0)),""))</f>
        <v/>
      </c>
      <c r="F782" s="96" t="n"/>
      <c r="G782" s="99" t="n"/>
      <c r="H782" s="91">
        <f>IF(F782="","",F782*IF(G782&lt;&gt;"",G782,N(IFERROR(INDEX(Eng_Cost,MATCH(C782,Eng_Label,0)),0))))</f>
        <v/>
      </c>
      <c r="I782" s="95" t="n"/>
      <c r="J782" s="95" t="n"/>
      <c r="K782" s="98">
        <f>IF(B782="","",DATE(YEAR(B782),MONTH(B782),1))</f>
        <v/>
      </c>
      <c r="L782" s="86">
        <f>IF(OR(B782="",C782=""),"","RCV-"&amp;TEXT(ROW()-5,"00000"))</f>
        <v/>
      </c>
    </row>
    <row r="783" ht="20" customHeight="1">
      <c r="B783" s="93" t="n"/>
      <c r="C783" s="95" t="n"/>
      <c r="D783" s="86">
        <f>IF(C783="","",IFERROR(INDEX(Eng_Item,MATCH(C783,Eng_Label,0)),"not in list"))</f>
        <v/>
      </c>
      <c r="E783" s="85">
        <f>IF(C783="","",IFERROR(INDEX(Eng_Supplier,MATCH(C783,Eng_Label,0)),""))</f>
        <v/>
      </c>
      <c r="F783" s="96" t="n"/>
      <c r="G783" s="99" t="n"/>
      <c r="H783" s="91">
        <f>IF(F783="","",F783*IF(G783&lt;&gt;"",G783,N(IFERROR(INDEX(Eng_Cost,MATCH(C783,Eng_Label,0)),0))))</f>
        <v/>
      </c>
      <c r="I783" s="95" t="n"/>
      <c r="J783" s="95" t="n"/>
      <c r="K783" s="98">
        <f>IF(B783="","",DATE(YEAR(B783),MONTH(B783),1))</f>
        <v/>
      </c>
      <c r="L783" s="86">
        <f>IF(OR(B783="",C783=""),"","RCV-"&amp;TEXT(ROW()-5,"00000"))</f>
        <v/>
      </c>
    </row>
    <row r="784" ht="20" customHeight="1">
      <c r="B784" s="93" t="n"/>
      <c r="C784" s="95" t="n"/>
      <c r="D784" s="86">
        <f>IF(C784="","",IFERROR(INDEX(Eng_Item,MATCH(C784,Eng_Label,0)),"not in list"))</f>
        <v/>
      </c>
      <c r="E784" s="85">
        <f>IF(C784="","",IFERROR(INDEX(Eng_Supplier,MATCH(C784,Eng_Label,0)),""))</f>
        <v/>
      </c>
      <c r="F784" s="96" t="n"/>
      <c r="G784" s="99" t="n"/>
      <c r="H784" s="91">
        <f>IF(F784="","",F784*IF(G784&lt;&gt;"",G784,N(IFERROR(INDEX(Eng_Cost,MATCH(C784,Eng_Label,0)),0))))</f>
        <v/>
      </c>
      <c r="I784" s="95" t="n"/>
      <c r="J784" s="95" t="n"/>
      <c r="K784" s="98">
        <f>IF(B784="","",DATE(YEAR(B784),MONTH(B784),1))</f>
        <v/>
      </c>
      <c r="L784" s="86">
        <f>IF(OR(B784="",C784=""),"","RCV-"&amp;TEXT(ROW()-5,"00000"))</f>
        <v/>
      </c>
    </row>
    <row r="785" ht="20" customHeight="1">
      <c r="B785" s="93" t="n"/>
      <c r="C785" s="95" t="n"/>
      <c r="D785" s="86">
        <f>IF(C785="","",IFERROR(INDEX(Eng_Item,MATCH(C785,Eng_Label,0)),"not in list"))</f>
        <v/>
      </c>
      <c r="E785" s="85">
        <f>IF(C785="","",IFERROR(INDEX(Eng_Supplier,MATCH(C785,Eng_Label,0)),""))</f>
        <v/>
      </c>
      <c r="F785" s="96" t="n"/>
      <c r="G785" s="99" t="n"/>
      <c r="H785" s="91">
        <f>IF(F785="","",F785*IF(G785&lt;&gt;"",G785,N(IFERROR(INDEX(Eng_Cost,MATCH(C785,Eng_Label,0)),0))))</f>
        <v/>
      </c>
      <c r="I785" s="95" t="n"/>
      <c r="J785" s="95" t="n"/>
      <c r="K785" s="98">
        <f>IF(B785="","",DATE(YEAR(B785),MONTH(B785),1))</f>
        <v/>
      </c>
      <c r="L785" s="86">
        <f>IF(OR(B785="",C785=""),"","RCV-"&amp;TEXT(ROW()-5,"00000"))</f>
        <v/>
      </c>
    </row>
    <row r="786" ht="20" customHeight="1">
      <c r="B786" s="93" t="n"/>
      <c r="C786" s="95" t="n"/>
      <c r="D786" s="86">
        <f>IF(C786="","",IFERROR(INDEX(Eng_Item,MATCH(C786,Eng_Label,0)),"not in list"))</f>
        <v/>
      </c>
      <c r="E786" s="85">
        <f>IF(C786="","",IFERROR(INDEX(Eng_Supplier,MATCH(C786,Eng_Label,0)),""))</f>
        <v/>
      </c>
      <c r="F786" s="96" t="n"/>
      <c r="G786" s="99" t="n"/>
      <c r="H786" s="91">
        <f>IF(F786="","",F786*IF(G786&lt;&gt;"",G786,N(IFERROR(INDEX(Eng_Cost,MATCH(C786,Eng_Label,0)),0))))</f>
        <v/>
      </c>
      <c r="I786" s="95" t="n"/>
      <c r="J786" s="95" t="n"/>
      <c r="K786" s="98">
        <f>IF(B786="","",DATE(YEAR(B786),MONTH(B786),1))</f>
        <v/>
      </c>
      <c r="L786" s="86">
        <f>IF(OR(B786="",C786=""),"","RCV-"&amp;TEXT(ROW()-5,"00000"))</f>
        <v/>
      </c>
    </row>
    <row r="787" ht="20" customHeight="1">
      <c r="B787" s="93" t="n"/>
      <c r="C787" s="95" t="n"/>
      <c r="D787" s="86">
        <f>IF(C787="","",IFERROR(INDEX(Eng_Item,MATCH(C787,Eng_Label,0)),"not in list"))</f>
        <v/>
      </c>
      <c r="E787" s="85">
        <f>IF(C787="","",IFERROR(INDEX(Eng_Supplier,MATCH(C787,Eng_Label,0)),""))</f>
        <v/>
      </c>
      <c r="F787" s="96" t="n"/>
      <c r="G787" s="99" t="n"/>
      <c r="H787" s="91">
        <f>IF(F787="","",F787*IF(G787&lt;&gt;"",G787,N(IFERROR(INDEX(Eng_Cost,MATCH(C787,Eng_Label,0)),0))))</f>
        <v/>
      </c>
      <c r="I787" s="95" t="n"/>
      <c r="J787" s="95" t="n"/>
      <c r="K787" s="98">
        <f>IF(B787="","",DATE(YEAR(B787),MONTH(B787),1))</f>
        <v/>
      </c>
      <c r="L787" s="86">
        <f>IF(OR(B787="",C787=""),"","RCV-"&amp;TEXT(ROW()-5,"00000"))</f>
        <v/>
      </c>
    </row>
    <row r="788" ht="20" customHeight="1">
      <c r="B788" s="93" t="n"/>
      <c r="C788" s="95" t="n"/>
      <c r="D788" s="86">
        <f>IF(C788="","",IFERROR(INDEX(Eng_Item,MATCH(C788,Eng_Label,0)),"not in list"))</f>
        <v/>
      </c>
      <c r="E788" s="85">
        <f>IF(C788="","",IFERROR(INDEX(Eng_Supplier,MATCH(C788,Eng_Label,0)),""))</f>
        <v/>
      </c>
      <c r="F788" s="96" t="n"/>
      <c r="G788" s="99" t="n"/>
      <c r="H788" s="91">
        <f>IF(F788="","",F788*IF(G788&lt;&gt;"",G788,N(IFERROR(INDEX(Eng_Cost,MATCH(C788,Eng_Label,0)),0))))</f>
        <v/>
      </c>
      <c r="I788" s="95" t="n"/>
      <c r="J788" s="95" t="n"/>
      <c r="K788" s="98">
        <f>IF(B788="","",DATE(YEAR(B788),MONTH(B788),1))</f>
        <v/>
      </c>
      <c r="L788" s="86">
        <f>IF(OR(B788="",C788=""),"","RCV-"&amp;TEXT(ROW()-5,"00000"))</f>
        <v/>
      </c>
    </row>
    <row r="789" ht="20" customHeight="1">
      <c r="B789" s="93" t="n"/>
      <c r="C789" s="95" t="n"/>
      <c r="D789" s="86">
        <f>IF(C789="","",IFERROR(INDEX(Eng_Item,MATCH(C789,Eng_Label,0)),"not in list"))</f>
        <v/>
      </c>
      <c r="E789" s="85">
        <f>IF(C789="","",IFERROR(INDEX(Eng_Supplier,MATCH(C789,Eng_Label,0)),""))</f>
        <v/>
      </c>
      <c r="F789" s="96" t="n"/>
      <c r="G789" s="99" t="n"/>
      <c r="H789" s="91">
        <f>IF(F789="","",F789*IF(G789&lt;&gt;"",G789,N(IFERROR(INDEX(Eng_Cost,MATCH(C789,Eng_Label,0)),0))))</f>
        <v/>
      </c>
      <c r="I789" s="95" t="n"/>
      <c r="J789" s="95" t="n"/>
      <c r="K789" s="98">
        <f>IF(B789="","",DATE(YEAR(B789),MONTH(B789),1))</f>
        <v/>
      </c>
      <c r="L789" s="86">
        <f>IF(OR(B789="",C789=""),"","RCV-"&amp;TEXT(ROW()-5,"00000"))</f>
        <v/>
      </c>
    </row>
    <row r="790" ht="20" customHeight="1">
      <c r="B790" s="93" t="n"/>
      <c r="C790" s="95" t="n"/>
      <c r="D790" s="86">
        <f>IF(C790="","",IFERROR(INDEX(Eng_Item,MATCH(C790,Eng_Label,0)),"not in list"))</f>
        <v/>
      </c>
      <c r="E790" s="85">
        <f>IF(C790="","",IFERROR(INDEX(Eng_Supplier,MATCH(C790,Eng_Label,0)),""))</f>
        <v/>
      </c>
      <c r="F790" s="96" t="n"/>
      <c r="G790" s="99" t="n"/>
      <c r="H790" s="91">
        <f>IF(F790="","",F790*IF(G790&lt;&gt;"",G790,N(IFERROR(INDEX(Eng_Cost,MATCH(C790,Eng_Label,0)),0))))</f>
        <v/>
      </c>
      <c r="I790" s="95" t="n"/>
      <c r="J790" s="95" t="n"/>
      <c r="K790" s="98">
        <f>IF(B790="","",DATE(YEAR(B790),MONTH(B790),1))</f>
        <v/>
      </c>
      <c r="L790" s="86">
        <f>IF(OR(B790="",C790=""),"","RCV-"&amp;TEXT(ROW()-5,"00000"))</f>
        <v/>
      </c>
    </row>
    <row r="791" ht="20" customHeight="1">
      <c r="B791" s="93" t="n"/>
      <c r="C791" s="95" t="n"/>
      <c r="D791" s="86">
        <f>IF(C791="","",IFERROR(INDEX(Eng_Item,MATCH(C791,Eng_Label,0)),"not in list"))</f>
        <v/>
      </c>
      <c r="E791" s="85">
        <f>IF(C791="","",IFERROR(INDEX(Eng_Supplier,MATCH(C791,Eng_Label,0)),""))</f>
        <v/>
      </c>
      <c r="F791" s="96" t="n"/>
      <c r="G791" s="99" t="n"/>
      <c r="H791" s="91">
        <f>IF(F791="","",F791*IF(G791&lt;&gt;"",G791,N(IFERROR(INDEX(Eng_Cost,MATCH(C791,Eng_Label,0)),0))))</f>
        <v/>
      </c>
      <c r="I791" s="95" t="n"/>
      <c r="J791" s="95" t="n"/>
      <c r="K791" s="98">
        <f>IF(B791="","",DATE(YEAR(B791),MONTH(B791),1))</f>
        <v/>
      </c>
      <c r="L791" s="86">
        <f>IF(OR(B791="",C791=""),"","RCV-"&amp;TEXT(ROW()-5,"00000"))</f>
        <v/>
      </c>
    </row>
    <row r="792" ht="20" customHeight="1">
      <c r="B792" s="93" t="n"/>
      <c r="C792" s="95" t="n"/>
      <c r="D792" s="86">
        <f>IF(C792="","",IFERROR(INDEX(Eng_Item,MATCH(C792,Eng_Label,0)),"not in list"))</f>
        <v/>
      </c>
      <c r="E792" s="85">
        <f>IF(C792="","",IFERROR(INDEX(Eng_Supplier,MATCH(C792,Eng_Label,0)),""))</f>
        <v/>
      </c>
      <c r="F792" s="96" t="n"/>
      <c r="G792" s="99" t="n"/>
      <c r="H792" s="91">
        <f>IF(F792="","",F792*IF(G792&lt;&gt;"",G792,N(IFERROR(INDEX(Eng_Cost,MATCH(C792,Eng_Label,0)),0))))</f>
        <v/>
      </c>
      <c r="I792" s="95" t="n"/>
      <c r="J792" s="95" t="n"/>
      <c r="K792" s="98">
        <f>IF(B792="","",DATE(YEAR(B792),MONTH(B792),1))</f>
        <v/>
      </c>
      <c r="L792" s="86">
        <f>IF(OR(B792="",C792=""),"","RCV-"&amp;TEXT(ROW()-5,"00000"))</f>
        <v/>
      </c>
    </row>
    <row r="793" ht="20" customHeight="1">
      <c r="B793" s="93" t="n"/>
      <c r="C793" s="95" t="n"/>
      <c r="D793" s="86">
        <f>IF(C793="","",IFERROR(INDEX(Eng_Item,MATCH(C793,Eng_Label,0)),"not in list"))</f>
        <v/>
      </c>
      <c r="E793" s="85">
        <f>IF(C793="","",IFERROR(INDEX(Eng_Supplier,MATCH(C793,Eng_Label,0)),""))</f>
        <v/>
      </c>
      <c r="F793" s="96" t="n"/>
      <c r="G793" s="99" t="n"/>
      <c r="H793" s="91">
        <f>IF(F793="","",F793*IF(G793&lt;&gt;"",G793,N(IFERROR(INDEX(Eng_Cost,MATCH(C793,Eng_Label,0)),0))))</f>
        <v/>
      </c>
      <c r="I793" s="95" t="n"/>
      <c r="J793" s="95" t="n"/>
      <c r="K793" s="98">
        <f>IF(B793="","",DATE(YEAR(B793),MONTH(B793),1))</f>
        <v/>
      </c>
      <c r="L793" s="86">
        <f>IF(OR(B793="",C793=""),"","RCV-"&amp;TEXT(ROW()-5,"00000"))</f>
        <v/>
      </c>
    </row>
    <row r="794" ht="20" customHeight="1">
      <c r="B794" s="93" t="n"/>
      <c r="C794" s="95" t="n"/>
      <c r="D794" s="86">
        <f>IF(C794="","",IFERROR(INDEX(Eng_Item,MATCH(C794,Eng_Label,0)),"not in list"))</f>
        <v/>
      </c>
      <c r="E794" s="85">
        <f>IF(C794="","",IFERROR(INDEX(Eng_Supplier,MATCH(C794,Eng_Label,0)),""))</f>
        <v/>
      </c>
      <c r="F794" s="96" t="n"/>
      <c r="G794" s="99" t="n"/>
      <c r="H794" s="91">
        <f>IF(F794="","",F794*IF(G794&lt;&gt;"",G794,N(IFERROR(INDEX(Eng_Cost,MATCH(C794,Eng_Label,0)),0))))</f>
        <v/>
      </c>
      <c r="I794" s="95" t="n"/>
      <c r="J794" s="95" t="n"/>
      <c r="K794" s="98">
        <f>IF(B794="","",DATE(YEAR(B794),MONTH(B794),1))</f>
        <v/>
      </c>
      <c r="L794" s="86">
        <f>IF(OR(B794="",C794=""),"","RCV-"&amp;TEXT(ROW()-5,"00000"))</f>
        <v/>
      </c>
    </row>
    <row r="795" ht="20" customHeight="1">
      <c r="B795" s="93" t="n"/>
      <c r="C795" s="95" t="n"/>
      <c r="D795" s="86">
        <f>IF(C795="","",IFERROR(INDEX(Eng_Item,MATCH(C795,Eng_Label,0)),"not in list"))</f>
        <v/>
      </c>
      <c r="E795" s="85">
        <f>IF(C795="","",IFERROR(INDEX(Eng_Supplier,MATCH(C795,Eng_Label,0)),""))</f>
        <v/>
      </c>
      <c r="F795" s="96" t="n"/>
      <c r="G795" s="99" t="n"/>
      <c r="H795" s="91">
        <f>IF(F795="","",F795*IF(G795&lt;&gt;"",G795,N(IFERROR(INDEX(Eng_Cost,MATCH(C795,Eng_Label,0)),0))))</f>
        <v/>
      </c>
      <c r="I795" s="95" t="n"/>
      <c r="J795" s="95" t="n"/>
      <c r="K795" s="98">
        <f>IF(B795="","",DATE(YEAR(B795),MONTH(B795),1))</f>
        <v/>
      </c>
      <c r="L795" s="86">
        <f>IF(OR(B795="",C795=""),"","RCV-"&amp;TEXT(ROW()-5,"00000"))</f>
        <v/>
      </c>
    </row>
    <row r="796" ht="20" customHeight="1">
      <c r="B796" s="93" t="n"/>
      <c r="C796" s="95" t="n"/>
      <c r="D796" s="86">
        <f>IF(C796="","",IFERROR(INDEX(Eng_Item,MATCH(C796,Eng_Label,0)),"not in list"))</f>
        <v/>
      </c>
      <c r="E796" s="85">
        <f>IF(C796="","",IFERROR(INDEX(Eng_Supplier,MATCH(C796,Eng_Label,0)),""))</f>
        <v/>
      </c>
      <c r="F796" s="96" t="n"/>
      <c r="G796" s="99" t="n"/>
      <c r="H796" s="91">
        <f>IF(F796="","",F796*IF(G796&lt;&gt;"",G796,N(IFERROR(INDEX(Eng_Cost,MATCH(C796,Eng_Label,0)),0))))</f>
        <v/>
      </c>
      <c r="I796" s="95" t="n"/>
      <c r="J796" s="95" t="n"/>
      <c r="K796" s="98">
        <f>IF(B796="","",DATE(YEAR(B796),MONTH(B796),1))</f>
        <v/>
      </c>
      <c r="L796" s="86">
        <f>IF(OR(B796="",C796=""),"","RCV-"&amp;TEXT(ROW()-5,"00000"))</f>
        <v/>
      </c>
    </row>
    <row r="797" ht="20" customHeight="1">
      <c r="B797" s="93" t="n"/>
      <c r="C797" s="95" t="n"/>
      <c r="D797" s="86">
        <f>IF(C797="","",IFERROR(INDEX(Eng_Item,MATCH(C797,Eng_Label,0)),"not in list"))</f>
        <v/>
      </c>
      <c r="E797" s="85">
        <f>IF(C797="","",IFERROR(INDEX(Eng_Supplier,MATCH(C797,Eng_Label,0)),""))</f>
        <v/>
      </c>
      <c r="F797" s="96" t="n"/>
      <c r="G797" s="99" t="n"/>
      <c r="H797" s="91">
        <f>IF(F797="","",F797*IF(G797&lt;&gt;"",G797,N(IFERROR(INDEX(Eng_Cost,MATCH(C797,Eng_Label,0)),0))))</f>
        <v/>
      </c>
      <c r="I797" s="95" t="n"/>
      <c r="J797" s="95" t="n"/>
      <c r="K797" s="98">
        <f>IF(B797="","",DATE(YEAR(B797),MONTH(B797),1))</f>
        <v/>
      </c>
      <c r="L797" s="86">
        <f>IF(OR(B797="",C797=""),"","RCV-"&amp;TEXT(ROW()-5,"00000"))</f>
        <v/>
      </c>
    </row>
    <row r="798" ht="20" customHeight="1">
      <c r="B798" s="93" t="n"/>
      <c r="C798" s="95" t="n"/>
      <c r="D798" s="86">
        <f>IF(C798="","",IFERROR(INDEX(Eng_Item,MATCH(C798,Eng_Label,0)),"not in list"))</f>
        <v/>
      </c>
      <c r="E798" s="85">
        <f>IF(C798="","",IFERROR(INDEX(Eng_Supplier,MATCH(C798,Eng_Label,0)),""))</f>
        <v/>
      </c>
      <c r="F798" s="96" t="n"/>
      <c r="G798" s="99" t="n"/>
      <c r="H798" s="91">
        <f>IF(F798="","",F798*IF(G798&lt;&gt;"",G798,N(IFERROR(INDEX(Eng_Cost,MATCH(C798,Eng_Label,0)),0))))</f>
        <v/>
      </c>
      <c r="I798" s="95" t="n"/>
      <c r="J798" s="95" t="n"/>
      <c r="K798" s="98">
        <f>IF(B798="","",DATE(YEAR(B798),MONTH(B798),1))</f>
        <v/>
      </c>
      <c r="L798" s="86">
        <f>IF(OR(B798="",C798=""),"","RCV-"&amp;TEXT(ROW()-5,"00000"))</f>
        <v/>
      </c>
    </row>
    <row r="799" ht="20" customHeight="1">
      <c r="B799" s="93" t="n"/>
      <c r="C799" s="95" t="n"/>
      <c r="D799" s="86">
        <f>IF(C799="","",IFERROR(INDEX(Eng_Item,MATCH(C799,Eng_Label,0)),"not in list"))</f>
        <v/>
      </c>
      <c r="E799" s="85">
        <f>IF(C799="","",IFERROR(INDEX(Eng_Supplier,MATCH(C799,Eng_Label,0)),""))</f>
        <v/>
      </c>
      <c r="F799" s="96" t="n"/>
      <c r="G799" s="99" t="n"/>
      <c r="H799" s="91">
        <f>IF(F799="","",F799*IF(G799&lt;&gt;"",G799,N(IFERROR(INDEX(Eng_Cost,MATCH(C799,Eng_Label,0)),0))))</f>
        <v/>
      </c>
      <c r="I799" s="95" t="n"/>
      <c r="J799" s="95" t="n"/>
      <c r="K799" s="98">
        <f>IF(B799="","",DATE(YEAR(B799),MONTH(B799),1))</f>
        <v/>
      </c>
      <c r="L799" s="86">
        <f>IF(OR(B799="",C799=""),"","RCV-"&amp;TEXT(ROW()-5,"00000"))</f>
        <v/>
      </c>
    </row>
    <row r="800" ht="20" customHeight="1">
      <c r="B800" s="93" t="n"/>
      <c r="C800" s="95" t="n"/>
      <c r="D800" s="86">
        <f>IF(C800="","",IFERROR(INDEX(Eng_Item,MATCH(C800,Eng_Label,0)),"not in list"))</f>
        <v/>
      </c>
      <c r="E800" s="85">
        <f>IF(C800="","",IFERROR(INDEX(Eng_Supplier,MATCH(C800,Eng_Label,0)),""))</f>
        <v/>
      </c>
      <c r="F800" s="96" t="n"/>
      <c r="G800" s="99" t="n"/>
      <c r="H800" s="91">
        <f>IF(F800="","",F800*IF(G800&lt;&gt;"",G800,N(IFERROR(INDEX(Eng_Cost,MATCH(C800,Eng_Label,0)),0))))</f>
        <v/>
      </c>
      <c r="I800" s="95" t="n"/>
      <c r="J800" s="95" t="n"/>
      <c r="K800" s="98">
        <f>IF(B800="","",DATE(YEAR(B800),MONTH(B800),1))</f>
        <v/>
      </c>
      <c r="L800" s="86">
        <f>IF(OR(B800="",C800=""),"","RCV-"&amp;TEXT(ROW()-5,"00000"))</f>
        <v/>
      </c>
    </row>
    <row r="801" ht="20" customHeight="1">
      <c r="B801" s="93" t="n"/>
      <c r="C801" s="95" t="n"/>
      <c r="D801" s="86">
        <f>IF(C801="","",IFERROR(INDEX(Eng_Item,MATCH(C801,Eng_Label,0)),"not in list"))</f>
        <v/>
      </c>
      <c r="E801" s="85">
        <f>IF(C801="","",IFERROR(INDEX(Eng_Supplier,MATCH(C801,Eng_Label,0)),""))</f>
        <v/>
      </c>
      <c r="F801" s="96" t="n"/>
      <c r="G801" s="99" t="n"/>
      <c r="H801" s="91">
        <f>IF(F801="","",F801*IF(G801&lt;&gt;"",G801,N(IFERROR(INDEX(Eng_Cost,MATCH(C801,Eng_Label,0)),0))))</f>
        <v/>
      </c>
      <c r="I801" s="95" t="n"/>
      <c r="J801" s="95" t="n"/>
      <c r="K801" s="98">
        <f>IF(B801="","",DATE(YEAR(B801),MONTH(B801),1))</f>
        <v/>
      </c>
      <c r="L801" s="86">
        <f>IF(OR(B801="",C801=""),"","RCV-"&amp;TEXT(ROW()-5,"00000"))</f>
        <v/>
      </c>
    </row>
    <row r="802" ht="20" customHeight="1">
      <c r="B802" s="93" t="n"/>
      <c r="C802" s="95" t="n"/>
      <c r="D802" s="86">
        <f>IF(C802="","",IFERROR(INDEX(Eng_Item,MATCH(C802,Eng_Label,0)),"not in list"))</f>
        <v/>
      </c>
      <c r="E802" s="85">
        <f>IF(C802="","",IFERROR(INDEX(Eng_Supplier,MATCH(C802,Eng_Label,0)),""))</f>
        <v/>
      </c>
      <c r="F802" s="96" t="n"/>
      <c r="G802" s="99" t="n"/>
      <c r="H802" s="91">
        <f>IF(F802="","",F802*IF(G802&lt;&gt;"",G802,N(IFERROR(INDEX(Eng_Cost,MATCH(C802,Eng_Label,0)),0))))</f>
        <v/>
      </c>
      <c r="I802" s="95" t="n"/>
      <c r="J802" s="95" t="n"/>
      <c r="K802" s="98">
        <f>IF(B802="","",DATE(YEAR(B802),MONTH(B802),1))</f>
        <v/>
      </c>
      <c r="L802" s="86">
        <f>IF(OR(B802="",C802=""),"","RCV-"&amp;TEXT(ROW()-5,"00000"))</f>
        <v/>
      </c>
    </row>
    <row r="803" ht="20" customHeight="1">
      <c r="B803" s="93" t="n"/>
      <c r="C803" s="95" t="n"/>
      <c r="D803" s="86">
        <f>IF(C803="","",IFERROR(INDEX(Eng_Item,MATCH(C803,Eng_Label,0)),"not in list"))</f>
        <v/>
      </c>
      <c r="E803" s="85">
        <f>IF(C803="","",IFERROR(INDEX(Eng_Supplier,MATCH(C803,Eng_Label,0)),""))</f>
        <v/>
      </c>
      <c r="F803" s="96" t="n"/>
      <c r="G803" s="99" t="n"/>
      <c r="H803" s="91">
        <f>IF(F803="","",F803*IF(G803&lt;&gt;"",G803,N(IFERROR(INDEX(Eng_Cost,MATCH(C803,Eng_Label,0)),0))))</f>
        <v/>
      </c>
      <c r="I803" s="95" t="n"/>
      <c r="J803" s="95" t="n"/>
      <c r="K803" s="98">
        <f>IF(B803="","",DATE(YEAR(B803),MONTH(B803),1))</f>
        <v/>
      </c>
      <c r="L803" s="86">
        <f>IF(OR(B803="",C803=""),"","RCV-"&amp;TEXT(ROW()-5,"00000"))</f>
        <v/>
      </c>
    </row>
    <row r="804" ht="20" customHeight="1">
      <c r="B804" s="93" t="n"/>
      <c r="C804" s="95" t="n"/>
      <c r="D804" s="86">
        <f>IF(C804="","",IFERROR(INDEX(Eng_Item,MATCH(C804,Eng_Label,0)),"not in list"))</f>
        <v/>
      </c>
      <c r="E804" s="85">
        <f>IF(C804="","",IFERROR(INDEX(Eng_Supplier,MATCH(C804,Eng_Label,0)),""))</f>
        <v/>
      </c>
      <c r="F804" s="96" t="n"/>
      <c r="G804" s="99" t="n"/>
      <c r="H804" s="91">
        <f>IF(F804="","",F804*IF(G804&lt;&gt;"",G804,N(IFERROR(INDEX(Eng_Cost,MATCH(C804,Eng_Label,0)),0))))</f>
        <v/>
      </c>
      <c r="I804" s="95" t="n"/>
      <c r="J804" s="95" t="n"/>
      <c r="K804" s="98">
        <f>IF(B804="","",DATE(YEAR(B804),MONTH(B804),1))</f>
        <v/>
      </c>
      <c r="L804" s="86">
        <f>IF(OR(B804="",C804=""),"","RCV-"&amp;TEXT(ROW()-5,"00000"))</f>
        <v/>
      </c>
    </row>
    <row r="805" ht="20" customHeight="1">
      <c r="B805" s="93" t="n"/>
      <c r="C805" s="95" t="n"/>
      <c r="D805" s="86">
        <f>IF(C805="","",IFERROR(INDEX(Eng_Item,MATCH(C805,Eng_Label,0)),"not in list"))</f>
        <v/>
      </c>
      <c r="E805" s="85">
        <f>IF(C805="","",IFERROR(INDEX(Eng_Supplier,MATCH(C805,Eng_Label,0)),""))</f>
        <v/>
      </c>
      <c r="F805" s="96" t="n"/>
      <c r="G805" s="99" t="n"/>
      <c r="H805" s="91">
        <f>IF(F805="","",F805*IF(G805&lt;&gt;"",G805,N(IFERROR(INDEX(Eng_Cost,MATCH(C805,Eng_Label,0)),0))))</f>
        <v/>
      </c>
      <c r="I805" s="95" t="n"/>
      <c r="J805" s="95" t="n"/>
      <c r="K805" s="98">
        <f>IF(B805="","",DATE(YEAR(B805),MONTH(B805),1))</f>
        <v/>
      </c>
      <c r="L805" s="86">
        <f>IF(OR(B805="",C805=""),"","RCV-"&amp;TEXT(ROW()-5,"00000"))</f>
        <v/>
      </c>
    </row>
    <row r="806" ht="20" customHeight="1">
      <c r="B806" s="93" t="n"/>
      <c r="C806" s="95" t="n"/>
      <c r="D806" s="86">
        <f>IF(C806="","",IFERROR(INDEX(Eng_Item,MATCH(C806,Eng_Label,0)),"not in list"))</f>
        <v/>
      </c>
      <c r="E806" s="85">
        <f>IF(C806="","",IFERROR(INDEX(Eng_Supplier,MATCH(C806,Eng_Label,0)),""))</f>
        <v/>
      </c>
      <c r="F806" s="96" t="n"/>
      <c r="G806" s="99" t="n"/>
      <c r="H806" s="91">
        <f>IF(F806="","",F806*IF(G806&lt;&gt;"",G806,N(IFERROR(INDEX(Eng_Cost,MATCH(C806,Eng_Label,0)),0))))</f>
        <v/>
      </c>
      <c r="I806" s="95" t="n"/>
      <c r="J806" s="95" t="n"/>
      <c r="K806" s="98">
        <f>IF(B806="","",DATE(YEAR(B806),MONTH(B806),1))</f>
        <v/>
      </c>
      <c r="L806" s="86">
        <f>IF(OR(B806="",C806=""),"","RCV-"&amp;TEXT(ROW()-5,"00000"))</f>
        <v/>
      </c>
    </row>
    <row r="807" ht="20" customHeight="1">
      <c r="B807" s="93" t="n"/>
      <c r="C807" s="95" t="n"/>
      <c r="D807" s="86">
        <f>IF(C807="","",IFERROR(INDEX(Eng_Item,MATCH(C807,Eng_Label,0)),"not in list"))</f>
        <v/>
      </c>
      <c r="E807" s="85">
        <f>IF(C807="","",IFERROR(INDEX(Eng_Supplier,MATCH(C807,Eng_Label,0)),""))</f>
        <v/>
      </c>
      <c r="F807" s="96" t="n"/>
      <c r="G807" s="99" t="n"/>
      <c r="H807" s="91">
        <f>IF(F807="","",F807*IF(G807&lt;&gt;"",G807,N(IFERROR(INDEX(Eng_Cost,MATCH(C807,Eng_Label,0)),0))))</f>
        <v/>
      </c>
      <c r="I807" s="95" t="n"/>
      <c r="J807" s="95" t="n"/>
      <c r="K807" s="98">
        <f>IF(B807="","",DATE(YEAR(B807),MONTH(B807),1))</f>
        <v/>
      </c>
      <c r="L807" s="86">
        <f>IF(OR(B807="",C807=""),"","RCV-"&amp;TEXT(ROW()-5,"00000"))</f>
        <v/>
      </c>
    </row>
    <row r="808" ht="20" customHeight="1">
      <c r="B808" s="93" t="n"/>
      <c r="C808" s="95" t="n"/>
      <c r="D808" s="86">
        <f>IF(C808="","",IFERROR(INDEX(Eng_Item,MATCH(C808,Eng_Label,0)),"not in list"))</f>
        <v/>
      </c>
      <c r="E808" s="85">
        <f>IF(C808="","",IFERROR(INDEX(Eng_Supplier,MATCH(C808,Eng_Label,0)),""))</f>
        <v/>
      </c>
      <c r="F808" s="96" t="n"/>
      <c r="G808" s="99" t="n"/>
      <c r="H808" s="91">
        <f>IF(F808="","",F808*IF(G808&lt;&gt;"",G808,N(IFERROR(INDEX(Eng_Cost,MATCH(C808,Eng_Label,0)),0))))</f>
        <v/>
      </c>
      <c r="I808" s="95" t="n"/>
      <c r="J808" s="95" t="n"/>
      <c r="K808" s="98">
        <f>IF(B808="","",DATE(YEAR(B808),MONTH(B808),1))</f>
        <v/>
      </c>
      <c r="L808" s="86">
        <f>IF(OR(B808="",C808=""),"","RCV-"&amp;TEXT(ROW()-5,"00000"))</f>
        <v/>
      </c>
    </row>
    <row r="809" ht="20" customHeight="1">
      <c r="B809" s="93" t="n"/>
      <c r="C809" s="95" t="n"/>
      <c r="D809" s="86">
        <f>IF(C809="","",IFERROR(INDEX(Eng_Item,MATCH(C809,Eng_Label,0)),"not in list"))</f>
        <v/>
      </c>
      <c r="E809" s="85">
        <f>IF(C809="","",IFERROR(INDEX(Eng_Supplier,MATCH(C809,Eng_Label,0)),""))</f>
        <v/>
      </c>
      <c r="F809" s="96" t="n"/>
      <c r="G809" s="99" t="n"/>
      <c r="H809" s="91">
        <f>IF(F809="","",F809*IF(G809&lt;&gt;"",G809,N(IFERROR(INDEX(Eng_Cost,MATCH(C809,Eng_Label,0)),0))))</f>
        <v/>
      </c>
      <c r="I809" s="95" t="n"/>
      <c r="J809" s="95" t="n"/>
      <c r="K809" s="98">
        <f>IF(B809="","",DATE(YEAR(B809),MONTH(B809),1))</f>
        <v/>
      </c>
      <c r="L809" s="86">
        <f>IF(OR(B809="",C809=""),"","RCV-"&amp;TEXT(ROW()-5,"00000"))</f>
        <v/>
      </c>
    </row>
    <row r="810" ht="20" customHeight="1">
      <c r="B810" s="93" t="n"/>
      <c r="C810" s="95" t="n"/>
      <c r="D810" s="86">
        <f>IF(C810="","",IFERROR(INDEX(Eng_Item,MATCH(C810,Eng_Label,0)),"not in list"))</f>
        <v/>
      </c>
      <c r="E810" s="85">
        <f>IF(C810="","",IFERROR(INDEX(Eng_Supplier,MATCH(C810,Eng_Label,0)),""))</f>
        <v/>
      </c>
      <c r="F810" s="96" t="n"/>
      <c r="G810" s="99" t="n"/>
      <c r="H810" s="91">
        <f>IF(F810="","",F810*IF(G810&lt;&gt;"",G810,N(IFERROR(INDEX(Eng_Cost,MATCH(C810,Eng_Label,0)),0))))</f>
        <v/>
      </c>
      <c r="I810" s="95" t="n"/>
      <c r="J810" s="95" t="n"/>
      <c r="K810" s="98">
        <f>IF(B810="","",DATE(YEAR(B810),MONTH(B810),1))</f>
        <v/>
      </c>
      <c r="L810" s="86">
        <f>IF(OR(B810="",C810=""),"","RCV-"&amp;TEXT(ROW()-5,"00000"))</f>
        <v/>
      </c>
    </row>
    <row r="811" ht="20" customHeight="1">
      <c r="B811" s="93" t="n"/>
      <c r="C811" s="95" t="n"/>
      <c r="D811" s="86">
        <f>IF(C811="","",IFERROR(INDEX(Eng_Item,MATCH(C811,Eng_Label,0)),"not in list"))</f>
        <v/>
      </c>
      <c r="E811" s="85">
        <f>IF(C811="","",IFERROR(INDEX(Eng_Supplier,MATCH(C811,Eng_Label,0)),""))</f>
        <v/>
      </c>
      <c r="F811" s="96" t="n"/>
      <c r="G811" s="99" t="n"/>
      <c r="H811" s="91">
        <f>IF(F811="","",F811*IF(G811&lt;&gt;"",G811,N(IFERROR(INDEX(Eng_Cost,MATCH(C811,Eng_Label,0)),0))))</f>
        <v/>
      </c>
      <c r="I811" s="95" t="n"/>
      <c r="J811" s="95" t="n"/>
      <c r="K811" s="98">
        <f>IF(B811="","",DATE(YEAR(B811),MONTH(B811),1))</f>
        <v/>
      </c>
      <c r="L811" s="86">
        <f>IF(OR(B811="",C811=""),"","RCV-"&amp;TEXT(ROW()-5,"00000"))</f>
        <v/>
      </c>
    </row>
    <row r="812" ht="20" customHeight="1">
      <c r="B812" s="93" t="n"/>
      <c r="C812" s="95" t="n"/>
      <c r="D812" s="86">
        <f>IF(C812="","",IFERROR(INDEX(Eng_Item,MATCH(C812,Eng_Label,0)),"not in list"))</f>
        <v/>
      </c>
      <c r="E812" s="85">
        <f>IF(C812="","",IFERROR(INDEX(Eng_Supplier,MATCH(C812,Eng_Label,0)),""))</f>
        <v/>
      </c>
      <c r="F812" s="96" t="n"/>
      <c r="G812" s="99" t="n"/>
      <c r="H812" s="91">
        <f>IF(F812="","",F812*IF(G812&lt;&gt;"",G812,N(IFERROR(INDEX(Eng_Cost,MATCH(C812,Eng_Label,0)),0))))</f>
        <v/>
      </c>
      <c r="I812" s="95" t="n"/>
      <c r="J812" s="95" t="n"/>
      <c r="K812" s="98">
        <f>IF(B812="","",DATE(YEAR(B812),MONTH(B812),1))</f>
        <v/>
      </c>
      <c r="L812" s="86">
        <f>IF(OR(B812="",C812=""),"","RCV-"&amp;TEXT(ROW()-5,"00000"))</f>
        <v/>
      </c>
    </row>
    <row r="813" ht="20" customHeight="1">
      <c r="B813" s="93" t="n"/>
      <c r="C813" s="95" t="n"/>
      <c r="D813" s="86">
        <f>IF(C813="","",IFERROR(INDEX(Eng_Item,MATCH(C813,Eng_Label,0)),"not in list"))</f>
        <v/>
      </c>
      <c r="E813" s="85">
        <f>IF(C813="","",IFERROR(INDEX(Eng_Supplier,MATCH(C813,Eng_Label,0)),""))</f>
        <v/>
      </c>
      <c r="F813" s="96" t="n"/>
      <c r="G813" s="99" t="n"/>
      <c r="H813" s="91">
        <f>IF(F813="","",F813*IF(G813&lt;&gt;"",G813,N(IFERROR(INDEX(Eng_Cost,MATCH(C813,Eng_Label,0)),0))))</f>
        <v/>
      </c>
      <c r="I813" s="95" t="n"/>
      <c r="J813" s="95" t="n"/>
      <c r="K813" s="98">
        <f>IF(B813="","",DATE(YEAR(B813),MONTH(B813),1))</f>
        <v/>
      </c>
      <c r="L813" s="86">
        <f>IF(OR(B813="",C813=""),"","RCV-"&amp;TEXT(ROW()-5,"00000"))</f>
        <v/>
      </c>
    </row>
    <row r="814" ht="20" customHeight="1">
      <c r="B814" s="93" t="n"/>
      <c r="C814" s="95" t="n"/>
      <c r="D814" s="86">
        <f>IF(C814="","",IFERROR(INDEX(Eng_Item,MATCH(C814,Eng_Label,0)),"not in list"))</f>
        <v/>
      </c>
      <c r="E814" s="85">
        <f>IF(C814="","",IFERROR(INDEX(Eng_Supplier,MATCH(C814,Eng_Label,0)),""))</f>
        <v/>
      </c>
      <c r="F814" s="96" t="n"/>
      <c r="G814" s="99" t="n"/>
      <c r="H814" s="91">
        <f>IF(F814="","",F814*IF(G814&lt;&gt;"",G814,N(IFERROR(INDEX(Eng_Cost,MATCH(C814,Eng_Label,0)),0))))</f>
        <v/>
      </c>
      <c r="I814" s="95" t="n"/>
      <c r="J814" s="95" t="n"/>
      <c r="K814" s="98">
        <f>IF(B814="","",DATE(YEAR(B814),MONTH(B814),1))</f>
        <v/>
      </c>
      <c r="L814" s="86">
        <f>IF(OR(B814="",C814=""),"","RCV-"&amp;TEXT(ROW()-5,"00000"))</f>
        <v/>
      </c>
    </row>
    <row r="815" ht="20" customHeight="1">
      <c r="B815" s="93" t="n"/>
      <c r="C815" s="95" t="n"/>
      <c r="D815" s="86">
        <f>IF(C815="","",IFERROR(INDEX(Eng_Item,MATCH(C815,Eng_Label,0)),"not in list"))</f>
        <v/>
      </c>
      <c r="E815" s="85">
        <f>IF(C815="","",IFERROR(INDEX(Eng_Supplier,MATCH(C815,Eng_Label,0)),""))</f>
        <v/>
      </c>
      <c r="F815" s="96" t="n"/>
      <c r="G815" s="99" t="n"/>
      <c r="H815" s="91">
        <f>IF(F815="","",F815*IF(G815&lt;&gt;"",G815,N(IFERROR(INDEX(Eng_Cost,MATCH(C815,Eng_Label,0)),0))))</f>
        <v/>
      </c>
      <c r="I815" s="95" t="n"/>
      <c r="J815" s="95" t="n"/>
      <c r="K815" s="98">
        <f>IF(B815="","",DATE(YEAR(B815),MONTH(B815),1))</f>
        <v/>
      </c>
      <c r="L815" s="86">
        <f>IF(OR(B815="",C815=""),"","RCV-"&amp;TEXT(ROW()-5,"00000"))</f>
        <v/>
      </c>
    </row>
    <row r="816" ht="20" customHeight="1">
      <c r="B816" s="93" t="n"/>
      <c r="C816" s="95" t="n"/>
      <c r="D816" s="86">
        <f>IF(C816="","",IFERROR(INDEX(Eng_Item,MATCH(C816,Eng_Label,0)),"not in list"))</f>
        <v/>
      </c>
      <c r="E816" s="85">
        <f>IF(C816="","",IFERROR(INDEX(Eng_Supplier,MATCH(C816,Eng_Label,0)),""))</f>
        <v/>
      </c>
      <c r="F816" s="96" t="n"/>
      <c r="G816" s="99" t="n"/>
      <c r="H816" s="91">
        <f>IF(F816="","",F816*IF(G816&lt;&gt;"",G816,N(IFERROR(INDEX(Eng_Cost,MATCH(C816,Eng_Label,0)),0))))</f>
        <v/>
      </c>
      <c r="I816" s="95" t="n"/>
      <c r="J816" s="95" t="n"/>
      <c r="K816" s="98">
        <f>IF(B816="","",DATE(YEAR(B816),MONTH(B816),1))</f>
        <v/>
      </c>
      <c r="L816" s="86">
        <f>IF(OR(B816="",C816=""),"","RCV-"&amp;TEXT(ROW()-5,"00000"))</f>
        <v/>
      </c>
    </row>
    <row r="817" ht="20" customHeight="1">
      <c r="B817" s="93" t="n"/>
      <c r="C817" s="95" t="n"/>
      <c r="D817" s="86">
        <f>IF(C817="","",IFERROR(INDEX(Eng_Item,MATCH(C817,Eng_Label,0)),"not in list"))</f>
        <v/>
      </c>
      <c r="E817" s="85">
        <f>IF(C817="","",IFERROR(INDEX(Eng_Supplier,MATCH(C817,Eng_Label,0)),""))</f>
        <v/>
      </c>
      <c r="F817" s="96" t="n"/>
      <c r="G817" s="99" t="n"/>
      <c r="H817" s="91">
        <f>IF(F817="","",F817*IF(G817&lt;&gt;"",G817,N(IFERROR(INDEX(Eng_Cost,MATCH(C817,Eng_Label,0)),0))))</f>
        <v/>
      </c>
      <c r="I817" s="95" t="n"/>
      <c r="J817" s="95" t="n"/>
      <c r="K817" s="98">
        <f>IF(B817="","",DATE(YEAR(B817),MONTH(B817),1))</f>
        <v/>
      </c>
      <c r="L817" s="86">
        <f>IF(OR(B817="",C817=""),"","RCV-"&amp;TEXT(ROW()-5,"00000"))</f>
        <v/>
      </c>
    </row>
    <row r="818" ht="20" customHeight="1">
      <c r="B818" s="93" t="n"/>
      <c r="C818" s="95" t="n"/>
      <c r="D818" s="86">
        <f>IF(C818="","",IFERROR(INDEX(Eng_Item,MATCH(C818,Eng_Label,0)),"not in list"))</f>
        <v/>
      </c>
      <c r="E818" s="85">
        <f>IF(C818="","",IFERROR(INDEX(Eng_Supplier,MATCH(C818,Eng_Label,0)),""))</f>
        <v/>
      </c>
      <c r="F818" s="96" t="n"/>
      <c r="G818" s="99" t="n"/>
      <c r="H818" s="91">
        <f>IF(F818="","",F818*IF(G818&lt;&gt;"",G818,N(IFERROR(INDEX(Eng_Cost,MATCH(C818,Eng_Label,0)),0))))</f>
        <v/>
      </c>
      <c r="I818" s="95" t="n"/>
      <c r="J818" s="95" t="n"/>
      <c r="K818" s="98">
        <f>IF(B818="","",DATE(YEAR(B818),MONTH(B818),1))</f>
        <v/>
      </c>
      <c r="L818" s="86">
        <f>IF(OR(B818="",C818=""),"","RCV-"&amp;TEXT(ROW()-5,"00000"))</f>
        <v/>
      </c>
    </row>
    <row r="819" ht="20" customHeight="1">
      <c r="B819" s="93" t="n"/>
      <c r="C819" s="95" t="n"/>
      <c r="D819" s="86">
        <f>IF(C819="","",IFERROR(INDEX(Eng_Item,MATCH(C819,Eng_Label,0)),"not in list"))</f>
        <v/>
      </c>
      <c r="E819" s="85">
        <f>IF(C819="","",IFERROR(INDEX(Eng_Supplier,MATCH(C819,Eng_Label,0)),""))</f>
        <v/>
      </c>
      <c r="F819" s="96" t="n"/>
      <c r="G819" s="99" t="n"/>
      <c r="H819" s="91">
        <f>IF(F819="","",F819*IF(G819&lt;&gt;"",G819,N(IFERROR(INDEX(Eng_Cost,MATCH(C819,Eng_Label,0)),0))))</f>
        <v/>
      </c>
      <c r="I819" s="95" t="n"/>
      <c r="J819" s="95" t="n"/>
      <c r="K819" s="98">
        <f>IF(B819="","",DATE(YEAR(B819),MONTH(B819),1))</f>
        <v/>
      </c>
      <c r="L819" s="86">
        <f>IF(OR(B819="",C819=""),"","RCV-"&amp;TEXT(ROW()-5,"00000"))</f>
        <v/>
      </c>
    </row>
    <row r="820" ht="20" customHeight="1">
      <c r="B820" s="93" t="n"/>
      <c r="C820" s="95" t="n"/>
      <c r="D820" s="86">
        <f>IF(C820="","",IFERROR(INDEX(Eng_Item,MATCH(C820,Eng_Label,0)),"not in list"))</f>
        <v/>
      </c>
      <c r="E820" s="85">
        <f>IF(C820="","",IFERROR(INDEX(Eng_Supplier,MATCH(C820,Eng_Label,0)),""))</f>
        <v/>
      </c>
      <c r="F820" s="96" t="n"/>
      <c r="G820" s="99" t="n"/>
      <c r="H820" s="91">
        <f>IF(F820="","",F820*IF(G820&lt;&gt;"",G820,N(IFERROR(INDEX(Eng_Cost,MATCH(C820,Eng_Label,0)),0))))</f>
        <v/>
      </c>
      <c r="I820" s="95" t="n"/>
      <c r="J820" s="95" t="n"/>
      <c r="K820" s="98">
        <f>IF(B820="","",DATE(YEAR(B820),MONTH(B820),1))</f>
        <v/>
      </c>
      <c r="L820" s="86">
        <f>IF(OR(B820="",C820=""),"","RCV-"&amp;TEXT(ROW()-5,"00000"))</f>
        <v/>
      </c>
    </row>
    <row r="821" ht="20" customHeight="1">
      <c r="B821" s="93" t="n"/>
      <c r="C821" s="95" t="n"/>
      <c r="D821" s="86">
        <f>IF(C821="","",IFERROR(INDEX(Eng_Item,MATCH(C821,Eng_Label,0)),"not in list"))</f>
        <v/>
      </c>
      <c r="E821" s="85">
        <f>IF(C821="","",IFERROR(INDEX(Eng_Supplier,MATCH(C821,Eng_Label,0)),""))</f>
        <v/>
      </c>
      <c r="F821" s="96" t="n"/>
      <c r="G821" s="99" t="n"/>
      <c r="H821" s="91">
        <f>IF(F821="","",F821*IF(G821&lt;&gt;"",G821,N(IFERROR(INDEX(Eng_Cost,MATCH(C821,Eng_Label,0)),0))))</f>
        <v/>
      </c>
      <c r="I821" s="95" t="n"/>
      <c r="J821" s="95" t="n"/>
      <c r="K821" s="98">
        <f>IF(B821="","",DATE(YEAR(B821),MONTH(B821),1))</f>
        <v/>
      </c>
      <c r="L821" s="86">
        <f>IF(OR(B821="",C821=""),"","RCV-"&amp;TEXT(ROW()-5,"00000"))</f>
        <v/>
      </c>
    </row>
    <row r="822" ht="20" customHeight="1">
      <c r="B822" s="93" t="n"/>
      <c r="C822" s="95" t="n"/>
      <c r="D822" s="86">
        <f>IF(C822="","",IFERROR(INDEX(Eng_Item,MATCH(C822,Eng_Label,0)),"not in list"))</f>
        <v/>
      </c>
      <c r="E822" s="85">
        <f>IF(C822="","",IFERROR(INDEX(Eng_Supplier,MATCH(C822,Eng_Label,0)),""))</f>
        <v/>
      </c>
      <c r="F822" s="96" t="n"/>
      <c r="G822" s="99" t="n"/>
      <c r="H822" s="91">
        <f>IF(F822="","",F822*IF(G822&lt;&gt;"",G822,N(IFERROR(INDEX(Eng_Cost,MATCH(C822,Eng_Label,0)),0))))</f>
        <v/>
      </c>
      <c r="I822" s="95" t="n"/>
      <c r="J822" s="95" t="n"/>
      <c r="K822" s="98">
        <f>IF(B822="","",DATE(YEAR(B822),MONTH(B822),1))</f>
        <v/>
      </c>
      <c r="L822" s="86">
        <f>IF(OR(B822="",C822=""),"","RCV-"&amp;TEXT(ROW()-5,"00000"))</f>
        <v/>
      </c>
    </row>
    <row r="823" ht="20" customHeight="1">
      <c r="B823" s="93" t="n"/>
      <c r="C823" s="95" t="n"/>
      <c r="D823" s="86">
        <f>IF(C823="","",IFERROR(INDEX(Eng_Item,MATCH(C823,Eng_Label,0)),"not in list"))</f>
        <v/>
      </c>
      <c r="E823" s="85">
        <f>IF(C823="","",IFERROR(INDEX(Eng_Supplier,MATCH(C823,Eng_Label,0)),""))</f>
        <v/>
      </c>
      <c r="F823" s="96" t="n"/>
      <c r="G823" s="99" t="n"/>
      <c r="H823" s="91">
        <f>IF(F823="","",F823*IF(G823&lt;&gt;"",G823,N(IFERROR(INDEX(Eng_Cost,MATCH(C823,Eng_Label,0)),0))))</f>
        <v/>
      </c>
      <c r="I823" s="95" t="n"/>
      <c r="J823" s="95" t="n"/>
      <c r="K823" s="98">
        <f>IF(B823="","",DATE(YEAR(B823),MONTH(B823),1))</f>
        <v/>
      </c>
      <c r="L823" s="86">
        <f>IF(OR(B823="",C823=""),"","RCV-"&amp;TEXT(ROW()-5,"00000"))</f>
        <v/>
      </c>
    </row>
    <row r="824" ht="20" customHeight="1">
      <c r="B824" s="93" t="n"/>
      <c r="C824" s="95" t="n"/>
      <c r="D824" s="86">
        <f>IF(C824="","",IFERROR(INDEX(Eng_Item,MATCH(C824,Eng_Label,0)),"not in list"))</f>
        <v/>
      </c>
      <c r="E824" s="85">
        <f>IF(C824="","",IFERROR(INDEX(Eng_Supplier,MATCH(C824,Eng_Label,0)),""))</f>
        <v/>
      </c>
      <c r="F824" s="96" t="n"/>
      <c r="G824" s="99" t="n"/>
      <c r="H824" s="91">
        <f>IF(F824="","",F824*IF(G824&lt;&gt;"",G824,N(IFERROR(INDEX(Eng_Cost,MATCH(C824,Eng_Label,0)),0))))</f>
        <v/>
      </c>
      <c r="I824" s="95" t="n"/>
      <c r="J824" s="95" t="n"/>
      <c r="K824" s="98">
        <f>IF(B824="","",DATE(YEAR(B824),MONTH(B824),1))</f>
        <v/>
      </c>
      <c r="L824" s="86">
        <f>IF(OR(B824="",C824=""),"","RCV-"&amp;TEXT(ROW()-5,"00000"))</f>
        <v/>
      </c>
    </row>
    <row r="825" ht="20" customHeight="1">
      <c r="B825" s="93" t="n"/>
      <c r="C825" s="95" t="n"/>
      <c r="D825" s="86">
        <f>IF(C825="","",IFERROR(INDEX(Eng_Item,MATCH(C825,Eng_Label,0)),"not in list"))</f>
        <v/>
      </c>
      <c r="E825" s="85">
        <f>IF(C825="","",IFERROR(INDEX(Eng_Supplier,MATCH(C825,Eng_Label,0)),""))</f>
        <v/>
      </c>
      <c r="F825" s="96" t="n"/>
      <c r="G825" s="99" t="n"/>
      <c r="H825" s="91">
        <f>IF(F825="","",F825*IF(G825&lt;&gt;"",G825,N(IFERROR(INDEX(Eng_Cost,MATCH(C825,Eng_Label,0)),0))))</f>
        <v/>
      </c>
      <c r="I825" s="95" t="n"/>
      <c r="J825" s="95" t="n"/>
      <c r="K825" s="98">
        <f>IF(B825="","",DATE(YEAR(B825),MONTH(B825),1))</f>
        <v/>
      </c>
      <c r="L825" s="86">
        <f>IF(OR(B825="",C825=""),"","RCV-"&amp;TEXT(ROW()-5,"00000"))</f>
        <v/>
      </c>
    </row>
    <row r="826" ht="20" customHeight="1">
      <c r="B826" s="93" t="n"/>
      <c r="C826" s="95" t="n"/>
      <c r="D826" s="86">
        <f>IF(C826="","",IFERROR(INDEX(Eng_Item,MATCH(C826,Eng_Label,0)),"not in list"))</f>
        <v/>
      </c>
      <c r="E826" s="85">
        <f>IF(C826="","",IFERROR(INDEX(Eng_Supplier,MATCH(C826,Eng_Label,0)),""))</f>
        <v/>
      </c>
      <c r="F826" s="96" t="n"/>
      <c r="G826" s="99" t="n"/>
      <c r="H826" s="91">
        <f>IF(F826="","",F826*IF(G826&lt;&gt;"",G826,N(IFERROR(INDEX(Eng_Cost,MATCH(C826,Eng_Label,0)),0))))</f>
        <v/>
      </c>
      <c r="I826" s="95" t="n"/>
      <c r="J826" s="95" t="n"/>
      <c r="K826" s="98">
        <f>IF(B826="","",DATE(YEAR(B826),MONTH(B826),1))</f>
        <v/>
      </c>
      <c r="L826" s="86">
        <f>IF(OR(B826="",C826=""),"","RCV-"&amp;TEXT(ROW()-5,"00000"))</f>
        <v/>
      </c>
    </row>
    <row r="827" ht="20" customHeight="1">
      <c r="B827" s="93" t="n"/>
      <c r="C827" s="95" t="n"/>
      <c r="D827" s="86">
        <f>IF(C827="","",IFERROR(INDEX(Eng_Item,MATCH(C827,Eng_Label,0)),"not in list"))</f>
        <v/>
      </c>
      <c r="E827" s="85">
        <f>IF(C827="","",IFERROR(INDEX(Eng_Supplier,MATCH(C827,Eng_Label,0)),""))</f>
        <v/>
      </c>
      <c r="F827" s="96" t="n"/>
      <c r="G827" s="99" t="n"/>
      <c r="H827" s="91">
        <f>IF(F827="","",F827*IF(G827&lt;&gt;"",G827,N(IFERROR(INDEX(Eng_Cost,MATCH(C827,Eng_Label,0)),0))))</f>
        <v/>
      </c>
      <c r="I827" s="95" t="n"/>
      <c r="J827" s="95" t="n"/>
      <c r="K827" s="98">
        <f>IF(B827="","",DATE(YEAR(B827),MONTH(B827),1))</f>
        <v/>
      </c>
      <c r="L827" s="86">
        <f>IF(OR(B827="",C827=""),"","RCV-"&amp;TEXT(ROW()-5,"00000"))</f>
        <v/>
      </c>
    </row>
    <row r="828" ht="20" customHeight="1">
      <c r="B828" s="93" t="n"/>
      <c r="C828" s="95" t="n"/>
      <c r="D828" s="86">
        <f>IF(C828="","",IFERROR(INDEX(Eng_Item,MATCH(C828,Eng_Label,0)),"not in list"))</f>
        <v/>
      </c>
      <c r="E828" s="85">
        <f>IF(C828="","",IFERROR(INDEX(Eng_Supplier,MATCH(C828,Eng_Label,0)),""))</f>
        <v/>
      </c>
      <c r="F828" s="96" t="n"/>
      <c r="G828" s="99" t="n"/>
      <c r="H828" s="91">
        <f>IF(F828="","",F828*IF(G828&lt;&gt;"",G828,N(IFERROR(INDEX(Eng_Cost,MATCH(C828,Eng_Label,0)),0))))</f>
        <v/>
      </c>
      <c r="I828" s="95" t="n"/>
      <c r="J828" s="95" t="n"/>
      <c r="K828" s="98">
        <f>IF(B828="","",DATE(YEAR(B828),MONTH(B828),1))</f>
        <v/>
      </c>
      <c r="L828" s="86">
        <f>IF(OR(B828="",C828=""),"","RCV-"&amp;TEXT(ROW()-5,"00000"))</f>
        <v/>
      </c>
    </row>
    <row r="829" ht="20" customHeight="1">
      <c r="B829" s="93" t="n"/>
      <c r="C829" s="95" t="n"/>
      <c r="D829" s="86">
        <f>IF(C829="","",IFERROR(INDEX(Eng_Item,MATCH(C829,Eng_Label,0)),"not in list"))</f>
        <v/>
      </c>
      <c r="E829" s="85">
        <f>IF(C829="","",IFERROR(INDEX(Eng_Supplier,MATCH(C829,Eng_Label,0)),""))</f>
        <v/>
      </c>
      <c r="F829" s="96" t="n"/>
      <c r="G829" s="99" t="n"/>
      <c r="H829" s="91">
        <f>IF(F829="","",F829*IF(G829&lt;&gt;"",G829,N(IFERROR(INDEX(Eng_Cost,MATCH(C829,Eng_Label,0)),0))))</f>
        <v/>
      </c>
      <c r="I829" s="95" t="n"/>
      <c r="J829" s="95" t="n"/>
      <c r="K829" s="98">
        <f>IF(B829="","",DATE(YEAR(B829),MONTH(B829),1))</f>
        <v/>
      </c>
      <c r="L829" s="86">
        <f>IF(OR(B829="",C829=""),"","RCV-"&amp;TEXT(ROW()-5,"00000"))</f>
        <v/>
      </c>
    </row>
    <row r="830" ht="20" customHeight="1">
      <c r="B830" s="93" t="n"/>
      <c r="C830" s="95" t="n"/>
      <c r="D830" s="86">
        <f>IF(C830="","",IFERROR(INDEX(Eng_Item,MATCH(C830,Eng_Label,0)),"not in list"))</f>
        <v/>
      </c>
      <c r="E830" s="85">
        <f>IF(C830="","",IFERROR(INDEX(Eng_Supplier,MATCH(C830,Eng_Label,0)),""))</f>
        <v/>
      </c>
      <c r="F830" s="96" t="n"/>
      <c r="G830" s="99" t="n"/>
      <c r="H830" s="91">
        <f>IF(F830="","",F830*IF(G830&lt;&gt;"",G830,N(IFERROR(INDEX(Eng_Cost,MATCH(C830,Eng_Label,0)),0))))</f>
        <v/>
      </c>
      <c r="I830" s="95" t="n"/>
      <c r="J830" s="95" t="n"/>
      <c r="K830" s="98">
        <f>IF(B830="","",DATE(YEAR(B830),MONTH(B830),1))</f>
        <v/>
      </c>
      <c r="L830" s="86">
        <f>IF(OR(B830="",C830=""),"","RCV-"&amp;TEXT(ROW()-5,"00000"))</f>
        <v/>
      </c>
    </row>
    <row r="831" ht="20" customHeight="1">
      <c r="B831" s="93" t="n"/>
      <c r="C831" s="95" t="n"/>
      <c r="D831" s="86">
        <f>IF(C831="","",IFERROR(INDEX(Eng_Item,MATCH(C831,Eng_Label,0)),"not in list"))</f>
        <v/>
      </c>
      <c r="E831" s="85">
        <f>IF(C831="","",IFERROR(INDEX(Eng_Supplier,MATCH(C831,Eng_Label,0)),""))</f>
        <v/>
      </c>
      <c r="F831" s="96" t="n"/>
      <c r="G831" s="99" t="n"/>
      <c r="H831" s="91">
        <f>IF(F831="","",F831*IF(G831&lt;&gt;"",G831,N(IFERROR(INDEX(Eng_Cost,MATCH(C831,Eng_Label,0)),0))))</f>
        <v/>
      </c>
      <c r="I831" s="95" t="n"/>
      <c r="J831" s="95" t="n"/>
      <c r="K831" s="98">
        <f>IF(B831="","",DATE(YEAR(B831),MONTH(B831),1))</f>
        <v/>
      </c>
      <c r="L831" s="86">
        <f>IF(OR(B831="",C831=""),"","RCV-"&amp;TEXT(ROW()-5,"00000"))</f>
        <v/>
      </c>
    </row>
    <row r="832" ht="20" customHeight="1">
      <c r="B832" s="93" t="n"/>
      <c r="C832" s="95" t="n"/>
      <c r="D832" s="86">
        <f>IF(C832="","",IFERROR(INDEX(Eng_Item,MATCH(C832,Eng_Label,0)),"not in list"))</f>
        <v/>
      </c>
      <c r="E832" s="85">
        <f>IF(C832="","",IFERROR(INDEX(Eng_Supplier,MATCH(C832,Eng_Label,0)),""))</f>
        <v/>
      </c>
      <c r="F832" s="96" t="n"/>
      <c r="G832" s="99" t="n"/>
      <c r="H832" s="91">
        <f>IF(F832="","",F832*IF(G832&lt;&gt;"",G832,N(IFERROR(INDEX(Eng_Cost,MATCH(C832,Eng_Label,0)),0))))</f>
        <v/>
      </c>
      <c r="I832" s="95" t="n"/>
      <c r="J832" s="95" t="n"/>
      <c r="K832" s="98">
        <f>IF(B832="","",DATE(YEAR(B832),MONTH(B832),1))</f>
        <v/>
      </c>
      <c r="L832" s="86">
        <f>IF(OR(B832="",C832=""),"","RCV-"&amp;TEXT(ROW()-5,"00000"))</f>
        <v/>
      </c>
    </row>
    <row r="833" ht="20" customHeight="1">
      <c r="B833" s="93" t="n"/>
      <c r="C833" s="95" t="n"/>
      <c r="D833" s="86">
        <f>IF(C833="","",IFERROR(INDEX(Eng_Item,MATCH(C833,Eng_Label,0)),"not in list"))</f>
        <v/>
      </c>
      <c r="E833" s="85">
        <f>IF(C833="","",IFERROR(INDEX(Eng_Supplier,MATCH(C833,Eng_Label,0)),""))</f>
        <v/>
      </c>
      <c r="F833" s="96" t="n"/>
      <c r="G833" s="99" t="n"/>
      <c r="H833" s="91">
        <f>IF(F833="","",F833*IF(G833&lt;&gt;"",G833,N(IFERROR(INDEX(Eng_Cost,MATCH(C833,Eng_Label,0)),0))))</f>
        <v/>
      </c>
      <c r="I833" s="95" t="n"/>
      <c r="J833" s="95" t="n"/>
      <c r="K833" s="98">
        <f>IF(B833="","",DATE(YEAR(B833),MONTH(B833),1))</f>
        <v/>
      </c>
      <c r="L833" s="86">
        <f>IF(OR(B833="",C833=""),"","RCV-"&amp;TEXT(ROW()-5,"00000"))</f>
        <v/>
      </c>
    </row>
    <row r="834" ht="20" customHeight="1">
      <c r="B834" s="93" t="n"/>
      <c r="C834" s="95" t="n"/>
      <c r="D834" s="86">
        <f>IF(C834="","",IFERROR(INDEX(Eng_Item,MATCH(C834,Eng_Label,0)),"not in list"))</f>
        <v/>
      </c>
      <c r="E834" s="85">
        <f>IF(C834="","",IFERROR(INDEX(Eng_Supplier,MATCH(C834,Eng_Label,0)),""))</f>
        <v/>
      </c>
      <c r="F834" s="96" t="n"/>
      <c r="G834" s="99" t="n"/>
      <c r="H834" s="91">
        <f>IF(F834="","",F834*IF(G834&lt;&gt;"",G834,N(IFERROR(INDEX(Eng_Cost,MATCH(C834,Eng_Label,0)),0))))</f>
        <v/>
      </c>
      <c r="I834" s="95" t="n"/>
      <c r="J834" s="95" t="n"/>
      <c r="K834" s="98">
        <f>IF(B834="","",DATE(YEAR(B834),MONTH(B834),1))</f>
        <v/>
      </c>
      <c r="L834" s="86">
        <f>IF(OR(B834="",C834=""),"","RCV-"&amp;TEXT(ROW()-5,"00000"))</f>
        <v/>
      </c>
    </row>
    <row r="835" ht="20" customHeight="1">
      <c r="B835" s="93" t="n"/>
      <c r="C835" s="95" t="n"/>
      <c r="D835" s="86">
        <f>IF(C835="","",IFERROR(INDEX(Eng_Item,MATCH(C835,Eng_Label,0)),"not in list"))</f>
        <v/>
      </c>
      <c r="E835" s="85">
        <f>IF(C835="","",IFERROR(INDEX(Eng_Supplier,MATCH(C835,Eng_Label,0)),""))</f>
        <v/>
      </c>
      <c r="F835" s="96" t="n"/>
      <c r="G835" s="99" t="n"/>
      <c r="H835" s="91">
        <f>IF(F835="","",F835*IF(G835&lt;&gt;"",G835,N(IFERROR(INDEX(Eng_Cost,MATCH(C835,Eng_Label,0)),0))))</f>
        <v/>
      </c>
      <c r="I835" s="95" t="n"/>
      <c r="J835" s="95" t="n"/>
      <c r="K835" s="98">
        <f>IF(B835="","",DATE(YEAR(B835),MONTH(B835),1))</f>
        <v/>
      </c>
      <c r="L835" s="86">
        <f>IF(OR(B835="",C835=""),"","RCV-"&amp;TEXT(ROW()-5,"00000"))</f>
        <v/>
      </c>
    </row>
    <row r="836" ht="20" customHeight="1">
      <c r="B836" s="93" t="n"/>
      <c r="C836" s="95" t="n"/>
      <c r="D836" s="86">
        <f>IF(C836="","",IFERROR(INDEX(Eng_Item,MATCH(C836,Eng_Label,0)),"not in list"))</f>
        <v/>
      </c>
      <c r="E836" s="85">
        <f>IF(C836="","",IFERROR(INDEX(Eng_Supplier,MATCH(C836,Eng_Label,0)),""))</f>
        <v/>
      </c>
      <c r="F836" s="96" t="n"/>
      <c r="G836" s="99" t="n"/>
      <c r="H836" s="91">
        <f>IF(F836="","",F836*IF(G836&lt;&gt;"",G836,N(IFERROR(INDEX(Eng_Cost,MATCH(C836,Eng_Label,0)),0))))</f>
        <v/>
      </c>
      <c r="I836" s="95" t="n"/>
      <c r="J836" s="95" t="n"/>
      <c r="K836" s="98">
        <f>IF(B836="","",DATE(YEAR(B836),MONTH(B836),1))</f>
        <v/>
      </c>
      <c r="L836" s="86">
        <f>IF(OR(B836="",C836=""),"","RCV-"&amp;TEXT(ROW()-5,"00000"))</f>
        <v/>
      </c>
    </row>
    <row r="837" ht="20" customHeight="1">
      <c r="B837" s="93" t="n"/>
      <c r="C837" s="95" t="n"/>
      <c r="D837" s="86">
        <f>IF(C837="","",IFERROR(INDEX(Eng_Item,MATCH(C837,Eng_Label,0)),"not in list"))</f>
        <v/>
      </c>
      <c r="E837" s="85">
        <f>IF(C837="","",IFERROR(INDEX(Eng_Supplier,MATCH(C837,Eng_Label,0)),""))</f>
        <v/>
      </c>
      <c r="F837" s="96" t="n"/>
      <c r="G837" s="99" t="n"/>
      <c r="H837" s="91">
        <f>IF(F837="","",F837*IF(G837&lt;&gt;"",G837,N(IFERROR(INDEX(Eng_Cost,MATCH(C837,Eng_Label,0)),0))))</f>
        <v/>
      </c>
      <c r="I837" s="95" t="n"/>
      <c r="J837" s="95" t="n"/>
      <c r="K837" s="98">
        <f>IF(B837="","",DATE(YEAR(B837),MONTH(B837),1))</f>
        <v/>
      </c>
      <c r="L837" s="86">
        <f>IF(OR(B837="",C837=""),"","RCV-"&amp;TEXT(ROW()-5,"00000"))</f>
        <v/>
      </c>
    </row>
    <row r="838" ht="20" customHeight="1">
      <c r="B838" s="93" t="n"/>
      <c r="C838" s="95" t="n"/>
      <c r="D838" s="86">
        <f>IF(C838="","",IFERROR(INDEX(Eng_Item,MATCH(C838,Eng_Label,0)),"not in list"))</f>
        <v/>
      </c>
      <c r="E838" s="85">
        <f>IF(C838="","",IFERROR(INDEX(Eng_Supplier,MATCH(C838,Eng_Label,0)),""))</f>
        <v/>
      </c>
      <c r="F838" s="96" t="n"/>
      <c r="G838" s="99" t="n"/>
      <c r="H838" s="91">
        <f>IF(F838="","",F838*IF(G838&lt;&gt;"",G838,N(IFERROR(INDEX(Eng_Cost,MATCH(C838,Eng_Label,0)),0))))</f>
        <v/>
      </c>
      <c r="I838" s="95" t="n"/>
      <c r="J838" s="95" t="n"/>
      <c r="K838" s="98">
        <f>IF(B838="","",DATE(YEAR(B838),MONTH(B838),1))</f>
        <v/>
      </c>
      <c r="L838" s="86">
        <f>IF(OR(B838="",C838=""),"","RCV-"&amp;TEXT(ROW()-5,"00000"))</f>
        <v/>
      </c>
    </row>
    <row r="839" ht="20" customHeight="1">
      <c r="B839" s="93" t="n"/>
      <c r="C839" s="95" t="n"/>
      <c r="D839" s="86">
        <f>IF(C839="","",IFERROR(INDEX(Eng_Item,MATCH(C839,Eng_Label,0)),"not in list"))</f>
        <v/>
      </c>
      <c r="E839" s="85">
        <f>IF(C839="","",IFERROR(INDEX(Eng_Supplier,MATCH(C839,Eng_Label,0)),""))</f>
        <v/>
      </c>
      <c r="F839" s="96" t="n"/>
      <c r="G839" s="99" t="n"/>
      <c r="H839" s="91">
        <f>IF(F839="","",F839*IF(G839&lt;&gt;"",G839,N(IFERROR(INDEX(Eng_Cost,MATCH(C839,Eng_Label,0)),0))))</f>
        <v/>
      </c>
      <c r="I839" s="95" t="n"/>
      <c r="J839" s="95" t="n"/>
      <c r="K839" s="98">
        <f>IF(B839="","",DATE(YEAR(B839),MONTH(B839),1))</f>
        <v/>
      </c>
      <c r="L839" s="86">
        <f>IF(OR(B839="",C839=""),"","RCV-"&amp;TEXT(ROW()-5,"00000"))</f>
        <v/>
      </c>
    </row>
    <row r="840" ht="20" customHeight="1">
      <c r="B840" s="93" t="n"/>
      <c r="C840" s="95" t="n"/>
      <c r="D840" s="86">
        <f>IF(C840="","",IFERROR(INDEX(Eng_Item,MATCH(C840,Eng_Label,0)),"not in list"))</f>
        <v/>
      </c>
      <c r="E840" s="85">
        <f>IF(C840="","",IFERROR(INDEX(Eng_Supplier,MATCH(C840,Eng_Label,0)),""))</f>
        <v/>
      </c>
      <c r="F840" s="96" t="n"/>
      <c r="G840" s="99" t="n"/>
      <c r="H840" s="91">
        <f>IF(F840="","",F840*IF(G840&lt;&gt;"",G840,N(IFERROR(INDEX(Eng_Cost,MATCH(C840,Eng_Label,0)),0))))</f>
        <v/>
      </c>
      <c r="I840" s="95" t="n"/>
      <c r="J840" s="95" t="n"/>
      <c r="K840" s="98">
        <f>IF(B840="","",DATE(YEAR(B840),MONTH(B840),1))</f>
        <v/>
      </c>
      <c r="L840" s="86">
        <f>IF(OR(B840="",C840=""),"","RCV-"&amp;TEXT(ROW()-5,"00000"))</f>
        <v/>
      </c>
    </row>
    <row r="841" ht="20" customHeight="1">
      <c r="B841" s="93" t="n"/>
      <c r="C841" s="95" t="n"/>
      <c r="D841" s="86">
        <f>IF(C841="","",IFERROR(INDEX(Eng_Item,MATCH(C841,Eng_Label,0)),"not in list"))</f>
        <v/>
      </c>
      <c r="E841" s="85">
        <f>IF(C841="","",IFERROR(INDEX(Eng_Supplier,MATCH(C841,Eng_Label,0)),""))</f>
        <v/>
      </c>
      <c r="F841" s="96" t="n"/>
      <c r="G841" s="99" t="n"/>
      <c r="H841" s="91">
        <f>IF(F841="","",F841*IF(G841&lt;&gt;"",G841,N(IFERROR(INDEX(Eng_Cost,MATCH(C841,Eng_Label,0)),0))))</f>
        <v/>
      </c>
      <c r="I841" s="95" t="n"/>
      <c r="J841" s="95" t="n"/>
      <c r="K841" s="98">
        <f>IF(B841="","",DATE(YEAR(B841),MONTH(B841),1))</f>
        <v/>
      </c>
      <c r="L841" s="86">
        <f>IF(OR(B841="",C841=""),"","RCV-"&amp;TEXT(ROW()-5,"00000"))</f>
        <v/>
      </c>
    </row>
    <row r="842" ht="20" customHeight="1">
      <c r="B842" s="93" t="n"/>
      <c r="C842" s="95" t="n"/>
      <c r="D842" s="86">
        <f>IF(C842="","",IFERROR(INDEX(Eng_Item,MATCH(C842,Eng_Label,0)),"not in list"))</f>
        <v/>
      </c>
      <c r="E842" s="85">
        <f>IF(C842="","",IFERROR(INDEX(Eng_Supplier,MATCH(C842,Eng_Label,0)),""))</f>
        <v/>
      </c>
      <c r="F842" s="96" t="n"/>
      <c r="G842" s="99" t="n"/>
      <c r="H842" s="91">
        <f>IF(F842="","",F842*IF(G842&lt;&gt;"",G842,N(IFERROR(INDEX(Eng_Cost,MATCH(C842,Eng_Label,0)),0))))</f>
        <v/>
      </c>
      <c r="I842" s="95" t="n"/>
      <c r="J842" s="95" t="n"/>
      <c r="K842" s="98">
        <f>IF(B842="","",DATE(YEAR(B842),MONTH(B842),1))</f>
        <v/>
      </c>
      <c r="L842" s="86">
        <f>IF(OR(B842="",C842=""),"","RCV-"&amp;TEXT(ROW()-5,"00000"))</f>
        <v/>
      </c>
    </row>
    <row r="843" ht="20" customHeight="1">
      <c r="B843" s="93" t="n"/>
      <c r="C843" s="95" t="n"/>
      <c r="D843" s="86">
        <f>IF(C843="","",IFERROR(INDEX(Eng_Item,MATCH(C843,Eng_Label,0)),"not in list"))</f>
        <v/>
      </c>
      <c r="E843" s="85">
        <f>IF(C843="","",IFERROR(INDEX(Eng_Supplier,MATCH(C843,Eng_Label,0)),""))</f>
        <v/>
      </c>
      <c r="F843" s="96" t="n"/>
      <c r="G843" s="99" t="n"/>
      <c r="H843" s="91">
        <f>IF(F843="","",F843*IF(G843&lt;&gt;"",G843,N(IFERROR(INDEX(Eng_Cost,MATCH(C843,Eng_Label,0)),0))))</f>
        <v/>
      </c>
      <c r="I843" s="95" t="n"/>
      <c r="J843" s="95" t="n"/>
      <c r="K843" s="98">
        <f>IF(B843="","",DATE(YEAR(B843),MONTH(B843),1))</f>
        <v/>
      </c>
      <c r="L843" s="86">
        <f>IF(OR(B843="",C843=""),"","RCV-"&amp;TEXT(ROW()-5,"00000"))</f>
        <v/>
      </c>
    </row>
    <row r="844" ht="20" customHeight="1">
      <c r="B844" s="93" t="n"/>
      <c r="C844" s="95" t="n"/>
      <c r="D844" s="86">
        <f>IF(C844="","",IFERROR(INDEX(Eng_Item,MATCH(C844,Eng_Label,0)),"not in list"))</f>
        <v/>
      </c>
      <c r="E844" s="85">
        <f>IF(C844="","",IFERROR(INDEX(Eng_Supplier,MATCH(C844,Eng_Label,0)),""))</f>
        <v/>
      </c>
      <c r="F844" s="96" t="n"/>
      <c r="G844" s="99" t="n"/>
      <c r="H844" s="91">
        <f>IF(F844="","",F844*IF(G844&lt;&gt;"",G844,N(IFERROR(INDEX(Eng_Cost,MATCH(C844,Eng_Label,0)),0))))</f>
        <v/>
      </c>
      <c r="I844" s="95" t="n"/>
      <c r="J844" s="95" t="n"/>
      <c r="K844" s="98">
        <f>IF(B844="","",DATE(YEAR(B844),MONTH(B844),1))</f>
        <v/>
      </c>
      <c r="L844" s="86">
        <f>IF(OR(B844="",C844=""),"","RCV-"&amp;TEXT(ROW()-5,"00000"))</f>
        <v/>
      </c>
    </row>
    <row r="845" ht="20" customHeight="1">
      <c r="B845" s="93" t="n"/>
      <c r="C845" s="95" t="n"/>
      <c r="D845" s="86">
        <f>IF(C845="","",IFERROR(INDEX(Eng_Item,MATCH(C845,Eng_Label,0)),"not in list"))</f>
        <v/>
      </c>
      <c r="E845" s="85">
        <f>IF(C845="","",IFERROR(INDEX(Eng_Supplier,MATCH(C845,Eng_Label,0)),""))</f>
        <v/>
      </c>
      <c r="F845" s="96" t="n"/>
      <c r="G845" s="99" t="n"/>
      <c r="H845" s="91">
        <f>IF(F845="","",F845*IF(G845&lt;&gt;"",G845,N(IFERROR(INDEX(Eng_Cost,MATCH(C845,Eng_Label,0)),0))))</f>
        <v/>
      </c>
      <c r="I845" s="95" t="n"/>
      <c r="J845" s="95" t="n"/>
      <c r="K845" s="98">
        <f>IF(B845="","",DATE(YEAR(B845),MONTH(B845),1))</f>
        <v/>
      </c>
      <c r="L845" s="86">
        <f>IF(OR(B845="",C845=""),"","RCV-"&amp;TEXT(ROW()-5,"00000"))</f>
        <v/>
      </c>
    </row>
    <row r="846" ht="20" customHeight="1">
      <c r="B846" s="93" t="n"/>
      <c r="C846" s="95" t="n"/>
      <c r="D846" s="86">
        <f>IF(C846="","",IFERROR(INDEX(Eng_Item,MATCH(C846,Eng_Label,0)),"not in list"))</f>
        <v/>
      </c>
      <c r="E846" s="85">
        <f>IF(C846="","",IFERROR(INDEX(Eng_Supplier,MATCH(C846,Eng_Label,0)),""))</f>
        <v/>
      </c>
      <c r="F846" s="96" t="n"/>
      <c r="G846" s="99" t="n"/>
      <c r="H846" s="91">
        <f>IF(F846="","",F846*IF(G846&lt;&gt;"",G846,N(IFERROR(INDEX(Eng_Cost,MATCH(C846,Eng_Label,0)),0))))</f>
        <v/>
      </c>
      <c r="I846" s="95" t="n"/>
      <c r="J846" s="95" t="n"/>
      <c r="K846" s="98">
        <f>IF(B846="","",DATE(YEAR(B846),MONTH(B846),1))</f>
        <v/>
      </c>
      <c r="L846" s="86">
        <f>IF(OR(B846="",C846=""),"","RCV-"&amp;TEXT(ROW()-5,"00000"))</f>
        <v/>
      </c>
    </row>
    <row r="847" ht="20" customHeight="1">
      <c r="B847" s="93" t="n"/>
      <c r="C847" s="95" t="n"/>
      <c r="D847" s="86">
        <f>IF(C847="","",IFERROR(INDEX(Eng_Item,MATCH(C847,Eng_Label,0)),"not in list"))</f>
        <v/>
      </c>
      <c r="E847" s="85">
        <f>IF(C847="","",IFERROR(INDEX(Eng_Supplier,MATCH(C847,Eng_Label,0)),""))</f>
        <v/>
      </c>
      <c r="F847" s="96" t="n"/>
      <c r="G847" s="99" t="n"/>
      <c r="H847" s="91">
        <f>IF(F847="","",F847*IF(G847&lt;&gt;"",G847,N(IFERROR(INDEX(Eng_Cost,MATCH(C847,Eng_Label,0)),0))))</f>
        <v/>
      </c>
      <c r="I847" s="95" t="n"/>
      <c r="J847" s="95" t="n"/>
      <c r="K847" s="98">
        <f>IF(B847="","",DATE(YEAR(B847),MONTH(B847),1))</f>
        <v/>
      </c>
      <c r="L847" s="86">
        <f>IF(OR(B847="",C847=""),"","RCV-"&amp;TEXT(ROW()-5,"00000"))</f>
        <v/>
      </c>
    </row>
    <row r="848" ht="20" customHeight="1">
      <c r="B848" s="93" t="n"/>
      <c r="C848" s="95" t="n"/>
      <c r="D848" s="86">
        <f>IF(C848="","",IFERROR(INDEX(Eng_Item,MATCH(C848,Eng_Label,0)),"not in list"))</f>
        <v/>
      </c>
      <c r="E848" s="85">
        <f>IF(C848="","",IFERROR(INDEX(Eng_Supplier,MATCH(C848,Eng_Label,0)),""))</f>
        <v/>
      </c>
      <c r="F848" s="96" t="n"/>
      <c r="G848" s="99" t="n"/>
      <c r="H848" s="91">
        <f>IF(F848="","",F848*IF(G848&lt;&gt;"",G848,N(IFERROR(INDEX(Eng_Cost,MATCH(C848,Eng_Label,0)),0))))</f>
        <v/>
      </c>
      <c r="I848" s="95" t="n"/>
      <c r="J848" s="95" t="n"/>
      <c r="K848" s="98">
        <f>IF(B848="","",DATE(YEAR(B848),MONTH(B848),1))</f>
        <v/>
      </c>
      <c r="L848" s="86">
        <f>IF(OR(B848="",C848=""),"","RCV-"&amp;TEXT(ROW()-5,"00000"))</f>
        <v/>
      </c>
    </row>
    <row r="849" ht="20" customHeight="1">
      <c r="B849" s="93" t="n"/>
      <c r="C849" s="95" t="n"/>
      <c r="D849" s="86">
        <f>IF(C849="","",IFERROR(INDEX(Eng_Item,MATCH(C849,Eng_Label,0)),"not in list"))</f>
        <v/>
      </c>
      <c r="E849" s="85">
        <f>IF(C849="","",IFERROR(INDEX(Eng_Supplier,MATCH(C849,Eng_Label,0)),""))</f>
        <v/>
      </c>
      <c r="F849" s="96" t="n"/>
      <c r="G849" s="99" t="n"/>
      <c r="H849" s="91">
        <f>IF(F849="","",F849*IF(G849&lt;&gt;"",G849,N(IFERROR(INDEX(Eng_Cost,MATCH(C849,Eng_Label,0)),0))))</f>
        <v/>
      </c>
      <c r="I849" s="95" t="n"/>
      <c r="J849" s="95" t="n"/>
      <c r="K849" s="98">
        <f>IF(B849="","",DATE(YEAR(B849),MONTH(B849),1))</f>
        <v/>
      </c>
      <c r="L849" s="86">
        <f>IF(OR(B849="",C849=""),"","RCV-"&amp;TEXT(ROW()-5,"00000"))</f>
        <v/>
      </c>
    </row>
    <row r="850" ht="20" customHeight="1">
      <c r="B850" s="93" t="n"/>
      <c r="C850" s="95" t="n"/>
      <c r="D850" s="86">
        <f>IF(C850="","",IFERROR(INDEX(Eng_Item,MATCH(C850,Eng_Label,0)),"not in list"))</f>
        <v/>
      </c>
      <c r="E850" s="85">
        <f>IF(C850="","",IFERROR(INDEX(Eng_Supplier,MATCH(C850,Eng_Label,0)),""))</f>
        <v/>
      </c>
      <c r="F850" s="96" t="n"/>
      <c r="G850" s="99" t="n"/>
      <c r="H850" s="91">
        <f>IF(F850="","",F850*IF(G850&lt;&gt;"",G850,N(IFERROR(INDEX(Eng_Cost,MATCH(C850,Eng_Label,0)),0))))</f>
        <v/>
      </c>
      <c r="I850" s="95" t="n"/>
      <c r="J850" s="95" t="n"/>
      <c r="K850" s="98">
        <f>IF(B850="","",DATE(YEAR(B850),MONTH(B850),1))</f>
        <v/>
      </c>
      <c r="L850" s="86">
        <f>IF(OR(B850="",C850=""),"","RCV-"&amp;TEXT(ROW()-5,"00000"))</f>
        <v/>
      </c>
    </row>
    <row r="851" ht="20" customHeight="1">
      <c r="B851" s="93" t="n"/>
      <c r="C851" s="95" t="n"/>
      <c r="D851" s="86">
        <f>IF(C851="","",IFERROR(INDEX(Eng_Item,MATCH(C851,Eng_Label,0)),"not in list"))</f>
        <v/>
      </c>
      <c r="E851" s="85">
        <f>IF(C851="","",IFERROR(INDEX(Eng_Supplier,MATCH(C851,Eng_Label,0)),""))</f>
        <v/>
      </c>
      <c r="F851" s="96" t="n"/>
      <c r="G851" s="99" t="n"/>
      <c r="H851" s="91">
        <f>IF(F851="","",F851*IF(G851&lt;&gt;"",G851,N(IFERROR(INDEX(Eng_Cost,MATCH(C851,Eng_Label,0)),0))))</f>
        <v/>
      </c>
      <c r="I851" s="95" t="n"/>
      <c r="J851" s="95" t="n"/>
      <c r="K851" s="98">
        <f>IF(B851="","",DATE(YEAR(B851),MONTH(B851),1))</f>
        <v/>
      </c>
      <c r="L851" s="86">
        <f>IF(OR(B851="",C851=""),"","RCV-"&amp;TEXT(ROW()-5,"00000"))</f>
        <v/>
      </c>
    </row>
    <row r="852" ht="20" customHeight="1">
      <c r="B852" s="93" t="n"/>
      <c r="C852" s="95" t="n"/>
      <c r="D852" s="86">
        <f>IF(C852="","",IFERROR(INDEX(Eng_Item,MATCH(C852,Eng_Label,0)),"not in list"))</f>
        <v/>
      </c>
      <c r="E852" s="85">
        <f>IF(C852="","",IFERROR(INDEX(Eng_Supplier,MATCH(C852,Eng_Label,0)),""))</f>
        <v/>
      </c>
      <c r="F852" s="96" t="n"/>
      <c r="G852" s="99" t="n"/>
      <c r="H852" s="91">
        <f>IF(F852="","",F852*IF(G852&lt;&gt;"",G852,N(IFERROR(INDEX(Eng_Cost,MATCH(C852,Eng_Label,0)),0))))</f>
        <v/>
      </c>
      <c r="I852" s="95" t="n"/>
      <c r="J852" s="95" t="n"/>
      <c r="K852" s="98">
        <f>IF(B852="","",DATE(YEAR(B852),MONTH(B852),1))</f>
        <v/>
      </c>
      <c r="L852" s="86">
        <f>IF(OR(B852="",C852=""),"","RCV-"&amp;TEXT(ROW()-5,"00000"))</f>
        <v/>
      </c>
    </row>
    <row r="853" ht="20" customHeight="1">
      <c r="B853" s="93" t="n"/>
      <c r="C853" s="95" t="n"/>
      <c r="D853" s="86">
        <f>IF(C853="","",IFERROR(INDEX(Eng_Item,MATCH(C853,Eng_Label,0)),"not in list"))</f>
        <v/>
      </c>
      <c r="E853" s="85">
        <f>IF(C853="","",IFERROR(INDEX(Eng_Supplier,MATCH(C853,Eng_Label,0)),""))</f>
        <v/>
      </c>
      <c r="F853" s="96" t="n"/>
      <c r="G853" s="99" t="n"/>
      <c r="H853" s="91">
        <f>IF(F853="","",F853*IF(G853&lt;&gt;"",G853,N(IFERROR(INDEX(Eng_Cost,MATCH(C853,Eng_Label,0)),0))))</f>
        <v/>
      </c>
      <c r="I853" s="95" t="n"/>
      <c r="J853" s="95" t="n"/>
      <c r="K853" s="98">
        <f>IF(B853="","",DATE(YEAR(B853),MONTH(B853),1))</f>
        <v/>
      </c>
      <c r="L853" s="86">
        <f>IF(OR(B853="",C853=""),"","RCV-"&amp;TEXT(ROW()-5,"00000"))</f>
        <v/>
      </c>
    </row>
    <row r="854" ht="20" customHeight="1">
      <c r="B854" s="93" t="n"/>
      <c r="C854" s="95" t="n"/>
      <c r="D854" s="86">
        <f>IF(C854="","",IFERROR(INDEX(Eng_Item,MATCH(C854,Eng_Label,0)),"not in list"))</f>
        <v/>
      </c>
      <c r="E854" s="85">
        <f>IF(C854="","",IFERROR(INDEX(Eng_Supplier,MATCH(C854,Eng_Label,0)),""))</f>
        <v/>
      </c>
      <c r="F854" s="96" t="n"/>
      <c r="G854" s="99" t="n"/>
      <c r="H854" s="91">
        <f>IF(F854="","",F854*IF(G854&lt;&gt;"",G854,N(IFERROR(INDEX(Eng_Cost,MATCH(C854,Eng_Label,0)),0))))</f>
        <v/>
      </c>
      <c r="I854" s="95" t="n"/>
      <c r="J854" s="95" t="n"/>
      <c r="K854" s="98">
        <f>IF(B854="","",DATE(YEAR(B854),MONTH(B854),1))</f>
        <v/>
      </c>
      <c r="L854" s="86">
        <f>IF(OR(B854="",C854=""),"","RCV-"&amp;TEXT(ROW()-5,"00000"))</f>
        <v/>
      </c>
    </row>
    <row r="855" ht="20" customHeight="1">
      <c r="B855" s="93" t="n"/>
      <c r="C855" s="95" t="n"/>
      <c r="D855" s="86">
        <f>IF(C855="","",IFERROR(INDEX(Eng_Item,MATCH(C855,Eng_Label,0)),"not in list"))</f>
        <v/>
      </c>
      <c r="E855" s="85">
        <f>IF(C855="","",IFERROR(INDEX(Eng_Supplier,MATCH(C855,Eng_Label,0)),""))</f>
        <v/>
      </c>
      <c r="F855" s="96" t="n"/>
      <c r="G855" s="99" t="n"/>
      <c r="H855" s="91">
        <f>IF(F855="","",F855*IF(G855&lt;&gt;"",G855,N(IFERROR(INDEX(Eng_Cost,MATCH(C855,Eng_Label,0)),0))))</f>
        <v/>
      </c>
      <c r="I855" s="95" t="n"/>
      <c r="J855" s="95" t="n"/>
      <c r="K855" s="98">
        <f>IF(B855="","",DATE(YEAR(B855),MONTH(B855),1))</f>
        <v/>
      </c>
      <c r="L855" s="86">
        <f>IF(OR(B855="",C855=""),"","RCV-"&amp;TEXT(ROW()-5,"00000"))</f>
        <v/>
      </c>
    </row>
    <row r="856" ht="20" customHeight="1">
      <c r="B856" s="93" t="n"/>
      <c r="C856" s="95" t="n"/>
      <c r="D856" s="86">
        <f>IF(C856="","",IFERROR(INDEX(Eng_Item,MATCH(C856,Eng_Label,0)),"not in list"))</f>
        <v/>
      </c>
      <c r="E856" s="85">
        <f>IF(C856="","",IFERROR(INDEX(Eng_Supplier,MATCH(C856,Eng_Label,0)),""))</f>
        <v/>
      </c>
      <c r="F856" s="96" t="n"/>
      <c r="G856" s="99" t="n"/>
      <c r="H856" s="91">
        <f>IF(F856="","",F856*IF(G856&lt;&gt;"",G856,N(IFERROR(INDEX(Eng_Cost,MATCH(C856,Eng_Label,0)),0))))</f>
        <v/>
      </c>
      <c r="I856" s="95" t="n"/>
      <c r="J856" s="95" t="n"/>
      <c r="K856" s="98">
        <f>IF(B856="","",DATE(YEAR(B856),MONTH(B856),1))</f>
        <v/>
      </c>
      <c r="L856" s="86">
        <f>IF(OR(B856="",C856=""),"","RCV-"&amp;TEXT(ROW()-5,"00000"))</f>
        <v/>
      </c>
    </row>
    <row r="857" ht="20" customHeight="1">
      <c r="B857" s="93" t="n"/>
      <c r="C857" s="95" t="n"/>
      <c r="D857" s="86">
        <f>IF(C857="","",IFERROR(INDEX(Eng_Item,MATCH(C857,Eng_Label,0)),"not in list"))</f>
        <v/>
      </c>
      <c r="E857" s="85">
        <f>IF(C857="","",IFERROR(INDEX(Eng_Supplier,MATCH(C857,Eng_Label,0)),""))</f>
        <v/>
      </c>
      <c r="F857" s="96" t="n"/>
      <c r="G857" s="99" t="n"/>
      <c r="H857" s="91">
        <f>IF(F857="","",F857*IF(G857&lt;&gt;"",G857,N(IFERROR(INDEX(Eng_Cost,MATCH(C857,Eng_Label,0)),0))))</f>
        <v/>
      </c>
      <c r="I857" s="95" t="n"/>
      <c r="J857" s="95" t="n"/>
      <c r="K857" s="98">
        <f>IF(B857="","",DATE(YEAR(B857),MONTH(B857),1))</f>
        <v/>
      </c>
      <c r="L857" s="86">
        <f>IF(OR(B857="",C857=""),"","RCV-"&amp;TEXT(ROW()-5,"00000"))</f>
        <v/>
      </c>
    </row>
    <row r="858" ht="20" customHeight="1">
      <c r="B858" s="93" t="n"/>
      <c r="C858" s="95" t="n"/>
      <c r="D858" s="86">
        <f>IF(C858="","",IFERROR(INDEX(Eng_Item,MATCH(C858,Eng_Label,0)),"not in list"))</f>
        <v/>
      </c>
      <c r="E858" s="85">
        <f>IF(C858="","",IFERROR(INDEX(Eng_Supplier,MATCH(C858,Eng_Label,0)),""))</f>
        <v/>
      </c>
      <c r="F858" s="96" t="n"/>
      <c r="G858" s="99" t="n"/>
      <c r="H858" s="91">
        <f>IF(F858="","",F858*IF(G858&lt;&gt;"",G858,N(IFERROR(INDEX(Eng_Cost,MATCH(C858,Eng_Label,0)),0))))</f>
        <v/>
      </c>
      <c r="I858" s="95" t="n"/>
      <c r="J858" s="95" t="n"/>
      <c r="K858" s="98">
        <f>IF(B858="","",DATE(YEAR(B858),MONTH(B858),1))</f>
        <v/>
      </c>
      <c r="L858" s="86">
        <f>IF(OR(B858="",C858=""),"","RCV-"&amp;TEXT(ROW()-5,"00000"))</f>
        <v/>
      </c>
    </row>
    <row r="859" ht="20" customHeight="1">
      <c r="B859" s="93" t="n"/>
      <c r="C859" s="95" t="n"/>
      <c r="D859" s="86">
        <f>IF(C859="","",IFERROR(INDEX(Eng_Item,MATCH(C859,Eng_Label,0)),"not in list"))</f>
        <v/>
      </c>
      <c r="E859" s="85">
        <f>IF(C859="","",IFERROR(INDEX(Eng_Supplier,MATCH(C859,Eng_Label,0)),""))</f>
        <v/>
      </c>
      <c r="F859" s="96" t="n"/>
      <c r="G859" s="99" t="n"/>
      <c r="H859" s="91">
        <f>IF(F859="","",F859*IF(G859&lt;&gt;"",G859,N(IFERROR(INDEX(Eng_Cost,MATCH(C859,Eng_Label,0)),0))))</f>
        <v/>
      </c>
      <c r="I859" s="95" t="n"/>
      <c r="J859" s="95" t="n"/>
      <c r="K859" s="98">
        <f>IF(B859="","",DATE(YEAR(B859),MONTH(B859),1))</f>
        <v/>
      </c>
      <c r="L859" s="86">
        <f>IF(OR(B859="",C859=""),"","RCV-"&amp;TEXT(ROW()-5,"00000"))</f>
        <v/>
      </c>
    </row>
    <row r="860" ht="20" customHeight="1">
      <c r="B860" s="93" t="n"/>
      <c r="C860" s="95" t="n"/>
      <c r="D860" s="86">
        <f>IF(C860="","",IFERROR(INDEX(Eng_Item,MATCH(C860,Eng_Label,0)),"not in list"))</f>
        <v/>
      </c>
      <c r="E860" s="85">
        <f>IF(C860="","",IFERROR(INDEX(Eng_Supplier,MATCH(C860,Eng_Label,0)),""))</f>
        <v/>
      </c>
      <c r="F860" s="96" t="n"/>
      <c r="G860" s="99" t="n"/>
      <c r="H860" s="91">
        <f>IF(F860="","",F860*IF(G860&lt;&gt;"",G860,N(IFERROR(INDEX(Eng_Cost,MATCH(C860,Eng_Label,0)),0))))</f>
        <v/>
      </c>
      <c r="I860" s="95" t="n"/>
      <c r="J860" s="95" t="n"/>
      <c r="K860" s="98">
        <f>IF(B860="","",DATE(YEAR(B860),MONTH(B860),1))</f>
        <v/>
      </c>
      <c r="L860" s="86">
        <f>IF(OR(B860="",C860=""),"","RCV-"&amp;TEXT(ROW()-5,"00000"))</f>
        <v/>
      </c>
    </row>
    <row r="861" ht="20" customHeight="1">
      <c r="B861" s="93" t="n"/>
      <c r="C861" s="95" t="n"/>
      <c r="D861" s="86">
        <f>IF(C861="","",IFERROR(INDEX(Eng_Item,MATCH(C861,Eng_Label,0)),"not in list"))</f>
        <v/>
      </c>
      <c r="E861" s="85">
        <f>IF(C861="","",IFERROR(INDEX(Eng_Supplier,MATCH(C861,Eng_Label,0)),""))</f>
        <v/>
      </c>
      <c r="F861" s="96" t="n"/>
      <c r="G861" s="99" t="n"/>
      <c r="H861" s="91">
        <f>IF(F861="","",F861*IF(G861&lt;&gt;"",G861,N(IFERROR(INDEX(Eng_Cost,MATCH(C861,Eng_Label,0)),0))))</f>
        <v/>
      </c>
      <c r="I861" s="95" t="n"/>
      <c r="J861" s="95" t="n"/>
      <c r="K861" s="98">
        <f>IF(B861="","",DATE(YEAR(B861),MONTH(B861),1))</f>
        <v/>
      </c>
      <c r="L861" s="86">
        <f>IF(OR(B861="",C861=""),"","RCV-"&amp;TEXT(ROW()-5,"00000"))</f>
        <v/>
      </c>
    </row>
    <row r="862" ht="20" customHeight="1">
      <c r="B862" s="93" t="n"/>
      <c r="C862" s="95" t="n"/>
      <c r="D862" s="86">
        <f>IF(C862="","",IFERROR(INDEX(Eng_Item,MATCH(C862,Eng_Label,0)),"not in list"))</f>
        <v/>
      </c>
      <c r="E862" s="85">
        <f>IF(C862="","",IFERROR(INDEX(Eng_Supplier,MATCH(C862,Eng_Label,0)),""))</f>
        <v/>
      </c>
      <c r="F862" s="96" t="n"/>
      <c r="G862" s="99" t="n"/>
      <c r="H862" s="91">
        <f>IF(F862="","",F862*IF(G862&lt;&gt;"",G862,N(IFERROR(INDEX(Eng_Cost,MATCH(C862,Eng_Label,0)),0))))</f>
        <v/>
      </c>
      <c r="I862" s="95" t="n"/>
      <c r="J862" s="95" t="n"/>
      <c r="K862" s="98">
        <f>IF(B862="","",DATE(YEAR(B862),MONTH(B862),1))</f>
        <v/>
      </c>
      <c r="L862" s="86">
        <f>IF(OR(B862="",C862=""),"","RCV-"&amp;TEXT(ROW()-5,"00000"))</f>
        <v/>
      </c>
    </row>
    <row r="863" ht="20" customHeight="1">
      <c r="B863" s="93" t="n"/>
      <c r="C863" s="95" t="n"/>
      <c r="D863" s="86">
        <f>IF(C863="","",IFERROR(INDEX(Eng_Item,MATCH(C863,Eng_Label,0)),"not in list"))</f>
        <v/>
      </c>
      <c r="E863" s="85">
        <f>IF(C863="","",IFERROR(INDEX(Eng_Supplier,MATCH(C863,Eng_Label,0)),""))</f>
        <v/>
      </c>
      <c r="F863" s="96" t="n"/>
      <c r="G863" s="99" t="n"/>
      <c r="H863" s="91">
        <f>IF(F863="","",F863*IF(G863&lt;&gt;"",G863,N(IFERROR(INDEX(Eng_Cost,MATCH(C863,Eng_Label,0)),0))))</f>
        <v/>
      </c>
      <c r="I863" s="95" t="n"/>
      <c r="J863" s="95" t="n"/>
      <c r="K863" s="98">
        <f>IF(B863="","",DATE(YEAR(B863),MONTH(B863),1))</f>
        <v/>
      </c>
      <c r="L863" s="86">
        <f>IF(OR(B863="",C863=""),"","RCV-"&amp;TEXT(ROW()-5,"00000"))</f>
        <v/>
      </c>
    </row>
    <row r="864" ht="20" customHeight="1">
      <c r="B864" s="93" t="n"/>
      <c r="C864" s="95" t="n"/>
      <c r="D864" s="86">
        <f>IF(C864="","",IFERROR(INDEX(Eng_Item,MATCH(C864,Eng_Label,0)),"not in list"))</f>
        <v/>
      </c>
      <c r="E864" s="85">
        <f>IF(C864="","",IFERROR(INDEX(Eng_Supplier,MATCH(C864,Eng_Label,0)),""))</f>
        <v/>
      </c>
      <c r="F864" s="96" t="n"/>
      <c r="G864" s="99" t="n"/>
      <c r="H864" s="91">
        <f>IF(F864="","",F864*IF(G864&lt;&gt;"",G864,N(IFERROR(INDEX(Eng_Cost,MATCH(C864,Eng_Label,0)),0))))</f>
        <v/>
      </c>
      <c r="I864" s="95" t="n"/>
      <c r="J864" s="95" t="n"/>
      <c r="K864" s="98">
        <f>IF(B864="","",DATE(YEAR(B864),MONTH(B864),1))</f>
        <v/>
      </c>
      <c r="L864" s="86">
        <f>IF(OR(B864="",C864=""),"","RCV-"&amp;TEXT(ROW()-5,"00000"))</f>
        <v/>
      </c>
    </row>
    <row r="865" ht="20" customHeight="1">
      <c r="B865" s="93" t="n"/>
      <c r="C865" s="95" t="n"/>
      <c r="D865" s="86">
        <f>IF(C865="","",IFERROR(INDEX(Eng_Item,MATCH(C865,Eng_Label,0)),"not in list"))</f>
        <v/>
      </c>
      <c r="E865" s="85">
        <f>IF(C865="","",IFERROR(INDEX(Eng_Supplier,MATCH(C865,Eng_Label,0)),""))</f>
        <v/>
      </c>
      <c r="F865" s="96" t="n"/>
      <c r="G865" s="99" t="n"/>
      <c r="H865" s="91">
        <f>IF(F865="","",F865*IF(G865&lt;&gt;"",G865,N(IFERROR(INDEX(Eng_Cost,MATCH(C865,Eng_Label,0)),0))))</f>
        <v/>
      </c>
      <c r="I865" s="95" t="n"/>
      <c r="J865" s="95" t="n"/>
      <c r="K865" s="98">
        <f>IF(B865="","",DATE(YEAR(B865),MONTH(B865),1))</f>
        <v/>
      </c>
      <c r="L865" s="86">
        <f>IF(OR(B865="",C865=""),"","RCV-"&amp;TEXT(ROW()-5,"00000"))</f>
        <v/>
      </c>
    </row>
    <row r="866" ht="20" customHeight="1">
      <c r="B866" s="93" t="n"/>
      <c r="C866" s="95" t="n"/>
      <c r="D866" s="86">
        <f>IF(C866="","",IFERROR(INDEX(Eng_Item,MATCH(C866,Eng_Label,0)),"not in list"))</f>
        <v/>
      </c>
      <c r="E866" s="85">
        <f>IF(C866="","",IFERROR(INDEX(Eng_Supplier,MATCH(C866,Eng_Label,0)),""))</f>
        <v/>
      </c>
      <c r="F866" s="96" t="n"/>
      <c r="G866" s="99" t="n"/>
      <c r="H866" s="91">
        <f>IF(F866="","",F866*IF(G866&lt;&gt;"",G866,N(IFERROR(INDEX(Eng_Cost,MATCH(C866,Eng_Label,0)),0))))</f>
        <v/>
      </c>
      <c r="I866" s="95" t="n"/>
      <c r="J866" s="95" t="n"/>
      <c r="K866" s="98">
        <f>IF(B866="","",DATE(YEAR(B866),MONTH(B866),1))</f>
        <v/>
      </c>
      <c r="L866" s="86">
        <f>IF(OR(B866="",C866=""),"","RCV-"&amp;TEXT(ROW()-5,"00000"))</f>
        <v/>
      </c>
    </row>
    <row r="867" ht="20" customHeight="1">
      <c r="B867" s="93" t="n"/>
      <c r="C867" s="95" t="n"/>
      <c r="D867" s="86">
        <f>IF(C867="","",IFERROR(INDEX(Eng_Item,MATCH(C867,Eng_Label,0)),"not in list"))</f>
        <v/>
      </c>
      <c r="E867" s="85">
        <f>IF(C867="","",IFERROR(INDEX(Eng_Supplier,MATCH(C867,Eng_Label,0)),""))</f>
        <v/>
      </c>
      <c r="F867" s="96" t="n"/>
      <c r="G867" s="99" t="n"/>
      <c r="H867" s="91">
        <f>IF(F867="","",F867*IF(G867&lt;&gt;"",G867,N(IFERROR(INDEX(Eng_Cost,MATCH(C867,Eng_Label,0)),0))))</f>
        <v/>
      </c>
      <c r="I867" s="95" t="n"/>
      <c r="J867" s="95" t="n"/>
      <c r="K867" s="98">
        <f>IF(B867="","",DATE(YEAR(B867),MONTH(B867),1))</f>
        <v/>
      </c>
      <c r="L867" s="86">
        <f>IF(OR(B867="",C867=""),"","RCV-"&amp;TEXT(ROW()-5,"00000"))</f>
        <v/>
      </c>
    </row>
    <row r="868" ht="20" customHeight="1">
      <c r="B868" s="93" t="n"/>
      <c r="C868" s="95" t="n"/>
      <c r="D868" s="86">
        <f>IF(C868="","",IFERROR(INDEX(Eng_Item,MATCH(C868,Eng_Label,0)),"not in list"))</f>
        <v/>
      </c>
      <c r="E868" s="85">
        <f>IF(C868="","",IFERROR(INDEX(Eng_Supplier,MATCH(C868,Eng_Label,0)),""))</f>
        <v/>
      </c>
      <c r="F868" s="96" t="n"/>
      <c r="G868" s="99" t="n"/>
      <c r="H868" s="91">
        <f>IF(F868="","",F868*IF(G868&lt;&gt;"",G868,N(IFERROR(INDEX(Eng_Cost,MATCH(C868,Eng_Label,0)),0))))</f>
        <v/>
      </c>
      <c r="I868" s="95" t="n"/>
      <c r="J868" s="95" t="n"/>
      <c r="K868" s="98">
        <f>IF(B868="","",DATE(YEAR(B868),MONTH(B868),1))</f>
        <v/>
      </c>
      <c r="L868" s="86">
        <f>IF(OR(B868="",C868=""),"","RCV-"&amp;TEXT(ROW()-5,"00000"))</f>
        <v/>
      </c>
    </row>
    <row r="869" ht="20" customHeight="1">
      <c r="B869" s="93" t="n"/>
      <c r="C869" s="95" t="n"/>
      <c r="D869" s="86">
        <f>IF(C869="","",IFERROR(INDEX(Eng_Item,MATCH(C869,Eng_Label,0)),"not in list"))</f>
        <v/>
      </c>
      <c r="E869" s="85">
        <f>IF(C869="","",IFERROR(INDEX(Eng_Supplier,MATCH(C869,Eng_Label,0)),""))</f>
        <v/>
      </c>
      <c r="F869" s="96" t="n"/>
      <c r="G869" s="99" t="n"/>
      <c r="H869" s="91">
        <f>IF(F869="","",F869*IF(G869&lt;&gt;"",G869,N(IFERROR(INDEX(Eng_Cost,MATCH(C869,Eng_Label,0)),0))))</f>
        <v/>
      </c>
      <c r="I869" s="95" t="n"/>
      <c r="J869" s="95" t="n"/>
      <c r="K869" s="98">
        <f>IF(B869="","",DATE(YEAR(B869),MONTH(B869),1))</f>
        <v/>
      </c>
      <c r="L869" s="86">
        <f>IF(OR(B869="",C869=""),"","RCV-"&amp;TEXT(ROW()-5,"00000"))</f>
        <v/>
      </c>
    </row>
    <row r="870" ht="20" customHeight="1">
      <c r="B870" s="93" t="n"/>
      <c r="C870" s="95" t="n"/>
      <c r="D870" s="86">
        <f>IF(C870="","",IFERROR(INDEX(Eng_Item,MATCH(C870,Eng_Label,0)),"not in list"))</f>
        <v/>
      </c>
      <c r="E870" s="85">
        <f>IF(C870="","",IFERROR(INDEX(Eng_Supplier,MATCH(C870,Eng_Label,0)),""))</f>
        <v/>
      </c>
      <c r="F870" s="96" t="n"/>
      <c r="G870" s="99" t="n"/>
      <c r="H870" s="91">
        <f>IF(F870="","",F870*IF(G870&lt;&gt;"",G870,N(IFERROR(INDEX(Eng_Cost,MATCH(C870,Eng_Label,0)),0))))</f>
        <v/>
      </c>
      <c r="I870" s="95" t="n"/>
      <c r="J870" s="95" t="n"/>
      <c r="K870" s="98">
        <f>IF(B870="","",DATE(YEAR(B870),MONTH(B870),1))</f>
        <v/>
      </c>
      <c r="L870" s="86">
        <f>IF(OR(B870="",C870=""),"","RCV-"&amp;TEXT(ROW()-5,"00000"))</f>
        <v/>
      </c>
    </row>
    <row r="871" ht="20" customHeight="1">
      <c r="B871" s="93" t="n"/>
      <c r="C871" s="95" t="n"/>
      <c r="D871" s="86">
        <f>IF(C871="","",IFERROR(INDEX(Eng_Item,MATCH(C871,Eng_Label,0)),"not in list"))</f>
        <v/>
      </c>
      <c r="E871" s="85">
        <f>IF(C871="","",IFERROR(INDEX(Eng_Supplier,MATCH(C871,Eng_Label,0)),""))</f>
        <v/>
      </c>
      <c r="F871" s="96" t="n"/>
      <c r="G871" s="99" t="n"/>
      <c r="H871" s="91">
        <f>IF(F871="","",F871*IF(G871&lt;&gt;"",G871,N(IFERROR(INDEX(Eng_Cost,MATCH(C871,Eng_Label,0)),0))))</f>
        <v/>
      </c>
      <c r="I871" s="95" t="n"/>
      <c r="J871" s="95" t="n"/>
      <c r="K871" s="98">
        <f>IF(B871="","",DATE(YEAR(B871),MONTH(B871),1))</f>
        <v/>
      </c>
      <c r="L871" s="86">
        <f>IF(OR(B871="",C871=""),"","RCV-"&amp;TEXT(ROW()-5,"00000"))</f>
        <v/>
      </c>
    </row>
    <row r="872" ht="20" customHeight="1">
      <c r="B872" s="93" t="n"/>
      <c r="C872" s="95" t="n"/>
      <c r="D872" s="86">
        <f>IF(C872="","",IFERROR(INDEX(Eng_Item,MATCH(C872,Eng_Label,0)),"not in list"))</f>
        <v/>
      </c>
      <c r="E872" s="85">
        <f>IF(C872="","",IFERROR(INDEX(Eng_Supplier,MATCH(C872,Eng_Label,0)),""))</f>
        <v/>
      </c>
      <c r="F872" s="96" t="n"/>
      <c r="G872" s="99" t="n"/>
      <c r="H872" s="91">
        <f>IF(F872="","",F872*IF(G872&lt;&gt;"",G872,N(IFERROR(INDEX(Eng_Cost,MATCH(C872,Eng_Label,0)),0))))</f>
        <v/>
      </c>
      <c r="I872" s="95" t="n"/>
      <c r="J872" s="95" t="n"/>
      <c r="K872" s="98">
        <f>IF(B872="","",DATE(YEAR(B872),MONTH(B872),1))</f>
        <v/>
      </c>
      <c r="L872" s="86">
        <f>IF(OR(B872="",C872=""),"","RCV-"&amp;TEXT(ROW()-5,"00000"))</f>
        <v/>
      </c>
    </row>
    <row r="873" ht="20" customHeight="1">
      <c r="B873" s="93" t="n"/>
      <c r="C873" s="95" t="n"/>
      <c r="D873" s="86">
        <f>IF(C873="","",IFERROR(INDEX(Eng_Item,MATCH(C873,Eng_Label,0)),"not in list"))</f>
        <v/>
      </c>
      <c r="E873" s="85">
        <f>IF(C873="","",IFERROR(INDEX(Eng_Supplier,MATCH(C873,Eng_Label,0)),""))</f>
        <v/>
      </c>
      <c r="F873" s="96" t="n"/>
      <c r="G873" s="99" t="n"/>
      <c r="H873" s="91">
        <f>IF(F873="","",F873*IF(G873&lt;&gt;"",G873,N(IFERROR(INDEX(Eng_Cost,MATCH(C873,Eng_Label,0)),0))))</f>
        <v/>
      </c>
      <c r="I873" s="95" t="n"/>
      <c r="J873" s="95" t="n"/>
      <c r="K873" s="98">
        <f>IF(B873="","",DATE(YEAR(B873),MONTH(B873),1))</f>
        <v/>
      </c>
      <c r="L873" s="86">
        <f>IF(OR(B873="",C873=""),"","RCV-"&amp;TEXT(ROW()-5,"00000"))</f>
        <v/>
      </c>
    </row>
    <row r="874" ht="20" customHeight="1">
      <c r="B874" s="93" t="n"/>
      <c r="C874" s="95" t="n"/>
      <c r="D874" s="86">
        <f>IF(C874="","",IFERROR(INDEX(Eng_Item,MATCH(C874,Eng_Label,0)),"not in list"))</f>
        <v/>
      </c>
      <c r="E874" s="85">
        <f>IF(C874="","",IFERROR(INDEX(Eng_Supplier,MATCH(C874,Eng_Label,0)),""))</f>
        <v/>
      </c>
      <c r="F874" s="96" t="n"/>
      <c r="G874" s="99" t="n"/>
      <c r="H874" s="91">
        <f>IF(F874="","",F874*IF(G874&lt;&gt;"",G874,N(IFERROR(INDEX(Eng_Cost,MATCH(C874,Eng_Label,0)),0))))</f>
        <v/>
      </c>
      <c r="I874" s="95" t="n"/>
      <c r="J874" s="95" t="n"/>
      <c r="K874" s="98">
        <f>IF(B874="","",DATE(YEAR(B874),MONTH(B874),1))</f>
        <v/>
      </c>
      <c r="L874" s="86">
        <f>IF(OR(B874="",C874=""),"","RCV-"&amp;TEXT(ROW()-5,"00000"))</f>
        <v/>
      </c>
    </row>
    <row r="875" ht="20" customHeight="1">
      <c r="B875" s="93" t="n"/>
      <c r="C875" s="95" t="n"/>
      <c r="D875" s="86">
        <f>IF(C875="","",IFERROR(INDEX(Eng_Item,MATCH(C875,Eng_Label,0)),"not in list"))</f>
        <v/>
      </c>
      <c r="E875" s="85">
        <f>IF(C875="","",IFERROR(INDEX(Eng_Supplier,MATCH(C875,Eng_Label,0)),""))</f>
        <v/>
      </c>
      <c r="F875" s="96" t="n"/>
      <c r="G875" s="99" t="n"/>
      <c r="H875" s="91">
        <f>IF(F875="","",F875*IF(G875&lt;&gt;"",G875,N(IFERROR(INDEX(Eng_Cost,MATCH(C875,Eng_Label,0)),0))))</f>
        <v/>
      </c>
      <c r="I875" s="95" t="n"/>
      <c r="J875" s="95" t="n"/>
      <c r="K875" s="98">
        <f>IF(B875="","",DATE(YEAR(B875),MONTH(B875),1))</f>
        <v/>
      </c>
      <c r="L875" s="86">
        <f>IF(OR(B875="",C875=""),"","RCV-"&amp;TEXT(ROW()-5,"00000"))</f>
        <v/>
      </c>
    </row>
    <row r="876" ht="20" customHeight="1">
      <c r="B876" s="93" t="n"/>
      <c r="C876" s="95" t="n"/>
      <c r="D876" s="86">
        <f>IF(C876="","",IFERROR(INDEX(Eng_Item,MATCH(C876,Eng_Label,0)),"not in list"))</f>
        <v/>
      </c>
      <c r="E876" s="85">
        <f>IF(C876="","",IFERROR(INDEX(Eng_Supplier,MATCH(C876,Eng_Label,0)),""))</f>
        <v/>
      </c>
      <c r="F876" s="96" t="n"/>
      <c r="G876" s="99" t="n"/>
      <c r="H876" s="91">
        <f>IF(F876="","",F876*IF(G876&lt;&gt;"",G876,N(IFERROR(INDEX(Eng_Cost,MATCH(C876,Eng_Label,0)),0))))</f>
        <v/>
      </c>
      <c r="I876" s="95" t="n"/>
      <c r="J876" s="95" t="n"/>
      <c r="K876" s="98">
        <f>IF(B876="","",DATE(YEAR(B876),MONTH(B876),1))</f>
        <v/>
      </c>
      <c r="L876" s="86">
        <f>IF(OR(B876="",C876=""),"","RCV-"&amp;TEXT(ROW()-5,"00000"))</f>
        <v/>
      </c>
    </row>
    <row r="877" ht="20" customHeight="1">
      <c r="B877" s="93" t="n"/>
      <c r="C877" s="95" t="n"/>
      <c r="D877" s="86">
        <f>IF(C877="","",IFERROR(INDEX(Eng_Item,MATCH(C877,Eng_Label,0)),"not in list"))</f>
        <v/>
      </c>
      <c r="E877" s="85">
        <f>IF(C877="","",IFERROR(INDEX(Eng_Supplier,MATCH(C877,Eng_Label,0)),""))</f>
        <v/>
      </c>
      <c r="F877" s="96" t="n"/>
      <c r="G877" s="99" t="n"/>
      <c r="H877" s="91">
        <f>IF(F877="","",F877*IF(G877&lt;&gt;"",G877,N(IFERROR(INDEX(Eng_Cost,MATCH(C877,Eng_Label,0)),0))))</f>
        <v/>
      </c>
      <c r="I877" s="95" t="n"/>
      <c r="J877" s="95" t="n"/>
      <c r="K877" s="98">
        <f>IF(B877="","",DATE(YEAR(B877),MONTH(B877),1))</f>
        <v/>
      </c>
      <c r="L877" s="86">
        <f>IF(OR(B877="",C877=""),"","RCV-"&amp;TEXT(ROW()-5,"00000"))</f>
        <v/>
      </c>
    </row>
    <row r="878" ht="20" customHeight="1">
      <c r="B878" s="93" t="n"/>
      <c r="C878" s="95" t="n"/>
      <c r="D878" s="86">
        <f>IF(C878="","",IFERROR(INDEX(Eng_Item,MATCH(C878,Eng_Label,0)),"not in list"))</f>
        <v/>
      </c>
      <c r="E878" s="85">
        <f>IF(C878="","",IFERROR(INDEX(Eng_Supplier,MATCH(C878,Eng_Label,0)),""))</f>
        <v/>
      </c>
      <c r="F878" s="96" t="n"/>
      <c r="G878" s="99" t="n"/>
      <c r="H878" s="91">
        <f>IF(F878="","",F878*IF(G878&lt;&gt;"",G878,N(IFERROR(INDEX(Eng_Cost,MATCH(C878,Eng_Label,0)),0))))</f>
        <v/>
      </c>
      <c r="I878" s="95" t="n"/>
      <c r="J878" s="95" t="n"/>
      <c r="K878" s="98">
        <f>IF(B878="","",DATE(YEAR(B878),MONTH(B878),1))</f>
        <v/>
      </c>
      <c r="L878" s="86">
        <f>IF(OR(B878="",C878=""),"","RCV-"&amp;TEXT(ROW()-5,"00000"))</f>
        <v/>
      </c>
    </row>
    <row r="879" ht="20" customHeight="1">
      <c r="B879" s="93" t="n"/>
      <c r="C879" s="95" t="n"/>
      <c r="D879" s="86">
        <f>IF(C879="","",IFERROR(INDEX(Eng_Item,MATCH(C879,Eng_Label,0)),"not in list"))</f>
        <v/>
      </c>
      <c r="E879" s="85">
        <f>IF(C879="","",IFERROR(INDEX(Eng_Supplier,MATCH(C879,Eng_Label,0)),""))</f>
        <v/>
      </c>
      <c r="F879" s="96" t="n"/>
      <c r="G879" s="99" t="n"/>
      <c r="H879" s="91">
        <f>IF(F879="","",F879*IF(G879&lt;&gt;"",G879,N(IFERROR(INDEX(Eng_Cost,MATCH(C879,Eng_Label,0)),0))))</f>
        <v/>
      </c>
      <c r="I879" s="95" t="n"/>
      <c r="J879" s="95" t="n"/>
      <c r="K879" s="98">
        <f>IF(B879="","",DATE(YEAR(B879),MONTH(B879),1))</f>
        <v/>
      </c>
      <c r="L879" s="86">
        <f>IF(OR(B879="",C879=""),"","RCV-"&amp;TEXT(ROW()-5,"00000"))</f>
        <v/>
      </c>
    </row>
    <row r="880" ht="20" customHeight="1">
      <c r="B880" s="93" t="n"/>
      <c r="C880" s="95" t="n"/>
      <c r="D880" s="86">
        <f>IF(C880="","",IFERROR(INDEX(Eng_Item,MATCH(C880,Eng_Label,0)),"not in list"))</f>
        <v/>
      </c>
      <c r="E880" s="85">
        <f>IF(C880="","",IFERROR(INDEX(Eng_Supplier,MATCH(C880,Eng_Label,0)),""))</f>
        <v/>
      </c>
      <c r="F880" s="96" t="n"/>
      <c r="G880" s="99" t="n"/>
      <c r="H880" s="91">
        <f>IF(F880="","",F880*IF(G880&lt;&gt;"",G880,N(IFERROR(INDEX(Eng_Cost,MATCH(C880,Eng_Label,0)),0))))</f>
        <v/>
      </c>
      <c r="I880" s="95" t="n"/>
      <c r="J880" s="95" t="n"/>
      <c r="K880" s="98">
        <f>IF(B880="","",DATE(YEAR(B880),MONTH(B880),1))</f>
        <v/>
      </c>
      <c r="L880" s="86">
        <f>IF(OR(B880="",C880=""),"","RCV-"&amp;TEXT(ROW()-5,"00000"))</f>
        <v/>
      </c>
    </row>
    <row r="881" ht="20" customHeight="1">
      <c r="B881" s="93" t="n"/>
      <c r="C881" s="95" t="n"/>
      <c r="D881" s="86">
        <f>IF(C881="","",IFERROR(INDEX(Eng_Item,MATCH(C881,Eng_Label,0)),"not in list"))</f>
        <v/>
      </c>
      <c r="E881" s="85">
        <f>IF(C881="","",IFERROR(INDEX(Eng_Supplier,MATCH(C881,Eng_Label,0)),""))</f>
        <v/>
      </c>
      <c r="F881" s="96" t="n"/>
      <c r="G881" s="99" t="n"/>
      <c r="H881" s="91">
        <f>IF(F881="","",F881*IF(G881&lt;&gt;"",G881,N(IFERROR(INDEX(Eng_Cost,MATCH(C881,Eng_Label,0)),0))))</f>
        <v/>
      </c>
      <c r="I881" s="95" t="n"/>
      <c r="J881" s="95" t="n"/>
      <c r="K881" s="98">
        <f>IF(B881="","",DATE(YEAR(B881),MONTH(B881),1))</f>
        <v/>
      </c>
      <c r="L881" s="86">
        <f>IF(OR(B881="",C881=""),"","RCV-"&amp;TEXT(ROW()-5,"00000"))</f>
        <v/>
      </c>
    </row>
    <row r="882" ht="20" customHeight="1">
      <c r="B882" s="93" t="n"/>
      <c r="C882" s="95" t="n"/>
      <c r="D882" s="86">
        <f>IF(C882="","",IFERROR(INDEX(Eng_Item,MATCH(C882,Eng_Label,0)),"not in list"))</f>
        <v/>
      </c>
      <c r="E882" s="85">
        <f>IF(C882="","",IFERROR(INDEX(Eng_Supplier,MATCH(C882,Eng_Label,0)),""))</f>
        <v/>
      </c>
      <c r="F882" s="96" t="n"/>
      <c r="G882" s="99" t="n"/>
      <c r="H882" s="91">
        <f>IF(F882="","",F882*IF(G882&lt;&gt;"",G882,N(IFERROR(INDEX(Eng_Cost,MATCH(C882,Eng_Label,0)),0))))</f>
        <v/>
      </c>
      <c r="I882" s="95" t="n"/>
      <c r="J882" s="95" t="n"/>
      <c r="K882" s="98">
        <f>IF(B882="","",DATE(YEAR(B882),MONTH(B882),1))</f>
        <v/>
      </c>
      <c r="L882" s="86">
        <f>IF(OR(B882="",C882=""),"","RCV-"&amp;TEXT(ROW()-5,"00000"))</f>
        <v/>
      </c>
    </row>
    <row r="883" ht="20" customHeight="1">
      <c r="B883" s="93" t="n"/>
      <c r="C883" s="95" t="n"/>
      <c r="D883" s="86">
        <f>IF(C883="","",IFERROR(INDEX(Eng_Item,MATCH(C883,Eng_Label,0)),"not in list"))</f>
        <v/>
      </c>
      <c r="E883" s="85">
        <f>IF(C883="","",IFERROR(INDEX(Eng_Supplier,MATCH(C883,Eng_Label,0)),""))</f>
        <v/>
      </c>
      <c r="F883" s="96" t="n"/>
      <c r="G883" s="99" t="n"/>
      <c r="H883" s="91">
        <f>IF(F883="","",F883*IF(G883&lt;&gt;"",G883,N(IFERROR(INDEX(Eng_Cost,MATCH(C883,Eng_Label,0)),0))))</f>
        <v/>
      </c>
      <c r="I883" s="95" t="n"/>
      <c r="J883" s="95" t="n"/>
      <c r="K883" s="98">
        <f>IF(B883="","",DATE(YEAR(B883),MONTH(B883),1))</f>
        <v/>
      </c>
      <c r="L883" s="86">
        <f>IF(OR(B883="",C883=""),"","RCV-"&amp;TEXT(ROW()-5,"00000"))</f>
        <v/>
      </c>
    </row>
    <row r="884" ht="20" customHeight="1">
      <c r="B884" s="93" t="n"/>
      <c r="C884" s="95" t="n"/>
      <c r="D884" s="86">
        <f>IF(C884="","",IFERROR(INDEX(Eng_Item,MATCH(C884,Eng_Label,0)),"not in list"))</f>
        <v/>
      </c>
      <c r="E884" s="85">
        <f>IF(C884="","",IFERROR(INDEX(Eng_Supplier,MATCH(C884,Eng_Label,0)),""))</f>
        <v/>
      </c>
      <c r="F884" s="96" t="n"/>
      <c r="G884" s="99" t="n"/>
      <c r="H884" s="91">
        <f>IF(F884="","",F884*IF(G884&lt;&gt;"",G884,N(IFERROR(INDEX(Eng_Cost,MATCH(C884,Eng_Label,0)),0))))</f>
        <v/>
      </c>
      <c r="I884" s="95" t="n"/>
      <c r="J884" s="95" t="n"/>
      <c r="K884" s="98">
        <f>IF(B884="","",DATE(YEAR(B884),MONTH(B884),1))</f>
        <v/>
      </c>
      <c r="L884" s="86">
        <f>IF(OR(B884="",C884=""),"","RCV-"&amp;TEXT(ROW()-5,"00000"))</f>
        <v/>
      </c>
    </row>
    <row r="885" ht="20" customHeight="1">
      <c r="B885" s="93" t="n"/>
      <c r="C885" s="95" t="n"/>
      <c r="D885" s="86">
        <f>IF(C885="","",IFERROR(INDEX(Eng_Item,MATCH(C885,Eng_Label,0)),"not in list"))</f>
        <v/>
      </c>
      <c r="E885" s="85">
        <f>IF(C885="","",IFERROR(INDEX(Eng_Supplier,MATCH(C885,Eng_Label,0)),""))</f>
        <v/>
      </c>
      <c r="F885" s="96" t="n"/>
      <c r="G885" s="99" t="n"/>
      <c r="H885" s="91">
        <f>IF(F885="","",F885*IF(G885&lt;&gt;"",G885,N(IFERROR(INDEX(Eng_Cost,MATCH(C885,Eng_Label,0)),0))))</f>
        <v/>
      </c>
      <c r="I885" s="95" t="n"/>
      <c r="J885" s="95" t="n"/>
      <c r="K885" s="98">
        <f>IF(B885="","",DATE(YEAR(B885),MONTH(B885),1))</f>
        <v/>
      </c>
      <c r="L885" s="86">
        <f>IF(OR(B885="",C885=""),"","RCV-"&amp;TEXT(ROW()-5,"00000"))</f>
        <v/>
      </c>
    </row>
    <row r="886" ht="20" customHeight="1">
      <c r="B886" s="93" t="n"/>
      <c r="C886" s="95" t="n"/>
      <c r="D886" s="86">
        <f>IF(C886="","",IFERROR(INDEX(Eng_Item,MATCH(C886,Eng_Label,0)),"not in list"))</f>
        <v/>
      </c>
      <c r="E886" s="85">
        <f>IF(C886="","",IFERROR(INDEX(Eng_Supplier,MATCH(C886,Eng_Label,0)),""))</f>
        <v/>
      </c>
      <c r="F886" s="96" t="n"/>
      <c r="G886" s="99" t="n"/>
      <c r="H886" s="91">
        <f>IF(F886="","",F886*IF(G886&lt;&gt;"",G886,N(IFERROR(INDEX(Eng_Cost,MATCH(C886,Eng_Label,0)),0))))</f>
        <v/>
      </c>
      <c r="I886" s="95" t="n"/>
      <c r="J886" s="95" t="n"/>
      <c r="K886" s="98">
        <f>IF(B886="","",DATE(YEAR(B886),MONTH(B886),1))</f>
        <v/>
      </c>
      <c r="L886" s="86">
        <f>IF(OR(B886="",C886=""),"","RCV-"&amp;TEXT(ROW()-5,"00000"))</f>
        <v/>
      </c>
    </row>
    <row r="887" ht="20" customHeight="1">
      <c r="B887" s="93" t="n"/>
      <c r="C887" s="95" t="n"/>
      <c r="D887" s="86">
        <f>IF(C887="","",IFERROR(INDEX(Eng_Item,MATCH(C887,Eng_Label,0)),"not in list"))</f>
        <v/>
      </c>
      <c r="E887" s="85">
        <f>IF(C887="","",IFERROR(INDEX(Eng_Supplier,MATCH(C887,Eng_Label,0)),""))</f>
        <v/>
      </c>
      <c r="F887" s="96" t="n"/>
      <c r="G887" s="99" t="n"/>
      <c r="H887" s="91">
        <f>IF(F887="","",F887*IF(G887&lt;&gt;"",G887,N(IFERROR(INDEX(Eng_Cost,MATCH(C887,Eng_Label,0)),0))))</f>
        <v/>
      </c>
      <c r="I887" s="95" t="n"/>
      <c r="J887" s="95" t="n"/>
      <c r="K887" s="98">
        <f>IF(B887="","",DATE(YEAR(B887),MONTH(B887),1))</f>
        <v/>
      </c>
      <c r="L887" s="86">
        <f>IF(OR(B887="",C887=""),"","RCV-"&amp;TEXT(ROW()-5,"00000"))</f>
        <v/>
      </c>
    </row>
    <row r="888" ht="20" customHeight="1">
      <c r="B888" s="93" t="n"/>
      <c r="C888" s="95" t="n"/>
      <c r="D888" s="86">
        <f>IF(C888="","",IFERROR(INDEX(Eng_Item,MATCH(C888,Eng_Label,0)),"not in list"))</f>
        <v/>
      </c>
      <c r="E888" s="85">
        <f>IF(C888="","",IFERROR(INDEX(Eng_Supplier,MATCH(C888,Eng_Label,0)),""))</f>
        <v/>
      </c>
      <c r="F888" s="96" t="n"/>
      <c r="G888" s="99" t="n"/>
      <c r="H888" s="91">
        <f>IF(F888="","",F888*IF(G888&lt;&gt;"",G888,N(IFERROR(INDEX(Eng_Cost,MATCH(C888,Eng_Label,0)),0))))</f>
        <v/>
      </c>
      <c r="I888" s="95" t="n"/>
      <c r="J888" s="95" t="n"/>
      <c r="K888" s="98">
        <f>IF(B888="","",DATE(YEAR(B888),MONTH(B888),1))</f>
        <v/>
      </c>
      <c r="L888" s="86">
        <f>IF(OR(B888="",C888=""),"","RCV-"&amp;TEXT(ROW()-5,"00000"))</f>
        <v/>
      </c>
    </row>
    <row r="889" ht="20" customHeight="1">
      <c r="B889" s="93" t="n"/>
      <c r="C889" s="95" t="n"/>
      <c r="D889" s="86">
        <f>IF(C889="","",IFERROR(INDEX(Eng_Item,MATCH(C889,Eng_Label,0)),"not in list"))</f>
        <v/>
      </c>
      <c r="E889" s="85">
        <f>IF(C889="","",IFERROR(INDEX(Eng_Supplier,MATCH(C889,Eng_Label,0)),""))</f>
        <v/>
      </c>
      <c r="F889" s="96" t="n"/>
      <c r="G889" s="99" t="n"/>
      <c r="H889" s="91">
        <f>IF(F889="","",F889*IF(G889&lt;&gt;"",G889,N(IFERROR(INDEX(Eng_Cost,MATCH(C889,Eng_Label,0)),0))))</f>
        <v/>
      </c>
      <c r="I889" s="95" t="n"/>
      <c r="J889" s="95" t="n"/>
      <c r="K889" s="98">
        <f>IF(B889="","",DATE(YEAR(B889),MONTH(B889),1))</f>
        <v/>
      </c>
      <c r="L889" s="86">
        <f>IF(OR(B889="",C889=""),"","RCV-"&amp;TEXT(ROW()-5,"00000"))</f>
        <v/>
      </c>
    </row>
    <row r="890" ht="20" customHeight="1">
      <c r="B890" s="93" t="n"/>
      <c r="C890" s="95" t="n"/>
      <c r="D890" s="86">
        <f>IF(C890="","",IFERROR(INDEX(Eng_Item,MATCH(C890,Eng_Label,0)),"not in list"))</f>
        <v/>
      </c>
      <c r="E890" s="85">
        <f>IF(C890="","",IFERROR(INDEX(Eng_Supplier,MATCH(C890,Eng_Label,0)),""))</f>
        <v/>
      </c>
      <c r="F890" s="96" t="n"/>
      <c r="G890" s="99" t="n"/>
      <c r="H890" s="91">
        <f>IF(F890="","",F890*IF(G890&lt;&gt;"",G890,N(IFERROR(INDEX(Eng_Cost,MATCH(C890,Eng_Label,0)),0))))</f>
        <v/>
      </c>
      <c r="I890" s="95" t="n"/>
      <c r="J890" s="95" t="n"/>
      <c r="K890" s="98">
        <f>IF(B890="","",DATE(YEAR(B890),MONTH(B890),1))</f>
        <v/>
      </c>
      <c r="L890" s="86">
        <f>IF(OR(B890="",C890=""),"","RCV-"&amp;TEXT(ROW()-5,"00000"))</f>
        <v/>
      </c>
    </row>
    <row r="891" ht="20" customHeight="1">
      <c r="B891" s="93" t="n"/>
      <c r="C891" s="95" t="n"/>
      <c r="D891" s="86">
        <f>IF(C891="","",IFERROR(INDEX(Eng_Item,MATCH(C891,Eng_Label,0)),"not in list"))</f>
        <v/>
      </c>
      <c r="E891" s="85">
        <f>IF(C891="","",IFERROR(INDEX(Eng_Supplier,MATCH(C891,Eng_Label,0)),""))</f>
        <v/>
      </c>
      <c r="F891" s="96" t="n"/>
      <c r="G891" s="99" t="n"/>
      <c r="H891" s="91">
        <f>IF(F891="","",F891*IF(G891&lt;&gt;"",G891,N(IFERROR(INDEX(Eng_Cost,MATCH(C891,Eng_Label,0)),0))))</f>
        <v/>
      </c>
      <c r="I891" s="95" t="n"/>
      <c r="J891" s="95" t="n"/>
      <c r="K891" s="98">
        <f>IF(B891="","",DATE(YEAR(B891),MONTH(B891),1))</f>
        <v/>
      </c>
      <c r="L891" s="86">
        <f>IF(OR(B891="",C891=""),"","RCV-"&amp;TEXT(ROW()-5,"00000"))</f>
        <v/>
      </c>
    </row>
    <row r="892" ht="20" customHeight="1">
      <c r="B892" s="93" t="n"/>
      <c r="C892" s="95" t="n"/>
      <c r="D892" s="86">
        <f>IF(C892="","",IFERROR(INDEX(Eng_Item,MATCH(C892,Eng_Label,0)),"not in list"))</f>
        <v/>
      </c>
      <c r="E892" s="85">
        <f>IF(C892="","",IFERROR(INDEX(Eng_Supplier,MATCH(C892,Eng_Label,0)),""))</f>
        <v/>
      </c>
      <c r="F892" s="96" t="n"/>
      <c r="G892" s="99" t="n"/>
      <c r="H892" s="91">
        <f>IF(F892="","",F892*IF(G892&lt;&gt;"",G892,N(IFERROR(INDEX(Eng_Cost,MATCH(C892,Eng_Label,0)),0))))</f>
        <v/>
      </c>
      <c r="I892" s="95" t="n"/>
      <c r="J892" s="95" t="n"/>
      <c r="K892" s="98">
        <f>IF(B892="","",DATE(YEAR(B892),MONTH(B892),1))</f>
        <v/>
      </c>
      <c r="L892" s="86">
        <f>IF(OR(B892="",C892=""),"","RCV-"&amp;TEXT(ROW()-5,"00000"))</f>
        <v/>
      </c>
    </row>
    <row r="893" ht="20" customHeight="1">
      <c r="B893" s="93" t="n"/>
      <c r="C893" s="95" t="n"/>
      <c r="D893" s="86">
        <f>IF(C893="","",IFERROR(INDEX(Eng_Item,MATCH(C893,Eng_Label,0)),"not in list"))</f>
        <v/>
      </c>
      <c r="E893" s="85">
        <f>IF(C893="","",IFERROR(INDEX(Eng_Supplier,MATCH(C893,Eng_Label,0)),""))</f>
        <v/>
      </c>
      <c r="F893" s="96" t="n"/>
      <c r="G893" s="99" t="n"/>
      <c r="H893" s="91">
        <f>IF(F893="","",F893*IF(G893&lt;&gt;"",G893,N(IFERROR(INDEX(Eng_Cost,MATCH(C893,Eng_Label,0)),0))))</f>
        <v/>
      </c>
      <c r="I893" s="95" t="n"/>
      <c r="J893" s="95" t="n"/>
      <c r="K893" s="98">
        <f>IF(B893="","",DATE(YEAR(B893),MONTH(B893),1))</f>
        <v/>
      </c>
      <c r="L893" s="86">
        <f>IF(OR(B893="",C893=""),"","RCV-"&amp;TEXT(ROW()-5,"00000"))</f>
        <v/>
      </c>
    </row>
    <row r="894" ht="20" customHeight="1">
      <c r="B894" s="93" t="n"/>
      <c r="C894" s="95" t="n"/>
      <c r="D894" s="86">
        <f>IF(C894="","",IFERROR(INDEX(Eng_Item,MATCH(C894,Eng_Label,0)),"not in list"))</f>
        <v/>
      </c>
      <c r="E894" s="85">
        <f>IF(C894="","",IFERROR(INDEX(Eng_Supplier,MATCH(C894,Eng_Label,0)),""))</f>
        <v/>
      </c>
      <c r="F894" s="96" t="n"/>
      <c r="G894" s="99" t="n"/>
      <c r="H894" s="91">
        <f>IF(F894="","",F894*IF(G894&lt;&gt;"",G894,N(IFERROR(INDEX(Eng_Cost,MATCH(C894,Eng_Label,0)),0))))</f>
        <v/>
      </c>
      <c r="I894" s="95" t="n"/>
      <c r="J894" s="95" t="n"/>
      <c r="K894" s="98">
        <f>IF(B894="","",DATE(YEAR(B894),MONTH(B894),1))</f>
        <v/>
      </c>
      <c r="L894" s="86">
        <f>IF(OR(B894="",C894=""),"","RCV-"&amp;TEXT(ROW()-5,"00000"))</f>
        <v/>
      </c>
    </row>
    <row r="895" ht="20" customHeight="1">
      <c r="B895" s="93" t="n"/>
      <c r="C895" s="95" t="n"/>
      <c r="D895" s="86">
        <f>IF(C895="","",IFERROR(INDEX(Eng_Item,MATCH(C895,Eng_Label,0)),"not in list"))</f>
        <v/>
      </c>
      <c r="E895" s="85">
        <f>IF(C895="","",IFERROR(INDEX(Eng_Supplier,MATCH(C895,Eng_Label,0)),""))</f>
        <v/>
      </c>
      <c r="F895" s="96" t="n"/>
      <c r="G895" s="99" t="n"/>
      <c r="H895" s="91">
        <f>IF(F895="","",F895*IF(G895&lt;&gt;"",G895,N(IFERROR(INDEX(Eng_Cost,MATCH(C895,Eng_Label,0)),0))))</f>
        <v/>
      </c>
      <c r="I895" s="95" t="n"/>
      <c r="J895" s="95" t="n"/>
      <c r="K895" s="98">
        <f>IF(B895="","",DATE(YEAR(B895),MONTH(B895),1))</f>
        <v/>
      </c>
      <c r="L895" s="86">
        <f>IF(OR(B895="",C895=""),"","RCV-"&amp;TEXT(ROW()-5,"00000"))</f>
        <v/>
      </c>
    </row>
    <row r="896" ht="20" customHeight="1">
      <c r="B896" s="93" t="n"/>
      <c r="C896" s="95" t="n"/>
      <c r="D896" s="86">
        <f>IF(C896="","",IFERROR(INDEX(Eng_Item,MATCH(C896,Eng_Label,0)),"not in list"))</f>
        <v/>
      </c>
      <c r="E896" s="85">
        <f>IF(C896="","",IFERROR(INDEX(Eng_Supplier,MATCH(C896,Eng_Label,0)),""))</f>
        <v/>
      </c>
      <c r="F896" s="96" t="n"/>
      <c r="G896" s="99" t="n"/>
      <c r="H896" s="91">
        <f>IF(F896="","",F896*IF(G896&lt;&gt;"",G896,N(IFERROR(INDEX(Eng_Cost,MATCH(C896,Eng_Label,0)),0))))</f>
        <v/>
      </c>
      <c r="I896" s="95" t="n"/>
      <c r="J896" s="95" t="n"/>
      <c r="K896" s="98">
        <f>IF(B896="","",DATE(YEAR(B896),MONTH(B896),1))</f>
        <v/>
      </c>
      <c r="L896" s="86">
        <f>IF(OR(B896="",C896=""),"","RCV-"&amp;TEXT(ROW()-5,"00000"))</f>
        <v/>
      </c>
    </row>
    <row r="897" ht="20" customHeight="1">
      <c r="B897" s="93" t="n"/>
      <c r="C897" s="95" t="n"/>
      <c r="D897" s="86">
        <f>IF(C897="","",IFERROR(INDEX(Eng_Item,MATCH(C897,Eng_Label,0)),"not in list"))</f>
        <v/>
      </c>
      <c r="E897" s="85">
        <f>IF(C897="","",IFERROR(INDEX(Eng_Supplier,MATCH(C897,Eng_Label,0)),""))</f>
        <v/>
      </c>
      <c r="F897" s="96" t="n"/>
      <c r="G897" s="99" t="n"/>
      <c r="H897" s="91">
        <f>IF(F897="","",F897*IF(G897&lt;&gt;"",G897,N(IFERROR(INDEX(Eng_Cost,MATCH(C897,Eng_Label,0)),0))))</f>
        <v/>
      </c>
      <c r="I897" s="95" t="n"/>
      <c r="J897" s="95" t="n"/>
      <c r="K897" s="98">
        <f>IF(B897="","",DATE(YEAR(B897),MONTH(B897),1))</f>
        <v/>
      </c>
      <c r="L897" s="86">
        <f>IF(OR(B897="",C897=""),"","RCV-"&amp;TEXT(ROW()-5,"00000"))</f>
        <v/>
      </c>
    </row>
    <row r="898" ht="20" customHeight="1">
      <c r="B898" s="93" t="n"/>
      <c r="C898" s="95" t="n"/>
      <c r="D898" s="86">
        <f>IF(C898="","",IFERROR(INDEX(Eng_Item,MATCH(C898,Eng_Label,0)),"not in list"))</f>
        <v/>
      </c>
      <c r="E898" s="85">
        <f>IF(C898="","",IFERROR(INDEX(Eng_Supplier,MATCH(C898,Eng_Label,0)),""))</f>
        <v/>
      </c>
      <c r="F898" s="96" t="n"/>
      <c r="G898" s="99" t="n"/>
      <c r="H898" s="91">
        <f>IF(F898="","",F898*IF(G898&lt;&gt;"",G898,N(IFERROR(INDEX(Eng_Cost,MATCH(C898,Eng_Label,0)),0))))</f>
        <v/>
      </c>
      <c r="I898" s="95" t="n"/>
      <c r="J898" s="95" t="n"/>
      <c r="K898" s="98">
        <f>IF(B898="","",DATE(YEAR(B898),MONTH(B898),1))</f>
        <v/>
      </c>
      <c r="L898" s="86">
        <f>IF(OR(B898="",C898=""),"","RCV-"&amp;TEXT(ROW()-5,"00000"))</f>
        <v/>
      </c>
    </row>
    <row r="899" ht="20" customHeight="1">
      <c r="B899" s="93" t="n"/>
      <c r="C899" s="95" t="n"/>
      <c r="D899" s="86">
        <f>IF(C899="","",IFERROR(INDEX(Eng_Item,MATCH(C899,Eng_Label,0)),"not in list"))</f>
        <v/>
      </c>
      <c r="E899" s="85">
        <f>IF(C899="","",IFERROR(INDEX(Eng_Supplier,MATCH(C899,Eng_Label,0)),""))</f>
        <v/>
      </c>
      <c r="F899" s="96" t="n"/>
      <c r="G899" s="99" t="n"/>
      <c r="H899" s="91">
        <f>IF(F899="","",F899*IF(G899&lt;&gt;"",G899,N(IFERROR(INDEX(Eng_Cost,MATCH(C899,Eng_Label,0)),0))))</f>
        <v/>
      </c>
      <c r="I899" s="95" t="n"/>
      <c r="J899" s="95" t="n"/>
      <c r="K899" s="98">
        <f>IF(B899="","",DATE(YEAR(B899),MONTH(B899),1))</f>
        <v/>
      </c>
      <c r="L899" s="86">
        <f>IF(OR(B899="",C899=""),"","RCV-"&amp;TEXT(ROW()-5,"00000"))</f>
        <v/>
      </c>
    </row>
    <row r="900" ht="20" customHeight="1">
      <c r="B900" s="93" t="n"/>
      <c r="C900" s="95" t="n"/>
      <c r="D900" s="86">
        <f>IF(C900="","",IFERROR(INDEX(Eng_Item,MATCH(C900,Eng_Label,0)),"not in list"))</f>
        <v/>
      </c>
      <c r="E900" s="85">
        <f>IF(C900="","",IFERROR(INDEX(Eng_Supplier,MATCH(C900,Eng_Label,0)),""))</f>
        <v/>
      </c>
      <c r="F900" s="96" t="n"/>
      <c r="G900" s="99" t="n"/>
      <c r="H900" s="91">
        <f>IF(F900="","",F900*IF(G900&lt;&gt;"",G900,N(IFERROR(INDEX(Eng_Cost,MATCH(C900,Eng_Label,0)),0))))</f>
        <v/>
      </c>
      <c r="I900" s="95" t="n"/>
      <c r="J900" s="95" t="n"/>
      <c r="K900" s="98">
        <f>IF(B900="","",DATE(YEAR(B900),MONTH(B900),1))</f>
        <v/>
      </c>
      <c r="L900" s="86">
        <f>IF(OR(B900="",C900=""),"","RCV-"&amp;TEXT(ROW()-5,"00000"))</f>
        <v/>
      </c>
    </row>
    <row r="901" ht="20" customHeight="1">
      <c r="B901" s="93" t="n"/>
      <c r="C901" s="95" t="n"/>
      <c r="D901" s="86">
        <f>IF(C901="","",IFERROR(INDEX(Eng_Item,MATCH(C901,Eng_Label,0)),"not in list"))</f>
        <v/>
      </c>
      <c r="E901" s="85">
        <f>IF(C901="","",IFERROR(INDEX(Eng_Supplier,MATCH(C901,Eng_Label,0)),""))</f>
        <v/>
      </c>
      <c r="F901" s="96" t="n"/>
      <c r="G901" s="99" t="n"/>
      <c r="H901" s="91">
        <f>IF(F901="","",F901*IF(G901&lt;&gt;"",G901,N(IFERROR(INDEX(Eng_Cost,MATCH(C901,Eng_Label,0)),0))))</f>
        <v/>
      </c>
      <c r="I901" s="95" t="n"/>
      <c r="J901" s="95" t="n"/>
      <c r="K901" s="98">
        <f>IF(B901="","",DATE(YEAR(B901),MONTH(B901),1))</f>
        <v/>
      </c>
      <c r="L901" s="86">
        <f>IF(OR(B901="",C901=""),"","RCV-"&amp;TEXT(ROW()-5,"00000"))</f>
        <v/>
      </c>
    </row>
    <row r="902" ht="20" customHeight="1">
      <c r="B902" s="93" t="n"/>
      <c r="C902" s="95" t="n"/>
      <c r="D902" s="86">
        <f>IF(C902="","",IFERROR(INDEX(Eng_Item,MATCH(C902,Eng_Label,0)),"not in list"))</f>
        <v/>
      </c>
      <c r="E902" s="85">
        <f>IF(C902="","",IFERROR(INDEX(Eng_Supplier,MATCH(C902,Eng_Label,0)),""))</f>
        <v/>
      </c>
      <c r="F902" s="96" t="n"/>
      <c r="G902" s="99" t="n"/>
      <c r="H902" s="91">
        <f>IF(F902="","",F902*IF(G902&lt;&gt;"",G902,N(IFERROR(INDEX(Eng_Cost,MATCH(C902,Eng_Label,0)),0))))</f>
        <v/>
      </c>
      <c r="I902" s="95" t="n"/>
      <c r="J902" s="95" t="n"/>
      <c r="K902" s="98">
        <f>IF(B902="","",DATE(YEAR(B902),MONTH(B902),1))</f>
        <v/>
      </c>
      <c r="L902" s="86">
        <f>IF(OR(B902="",C902=""),"","RCV-"&amp;TEXT(ROW()-5,"00000"))</f>
        <v/>
      </c>
    </row>
    <row r="903" ht="20" customHeight="1">
      <c r="B903" s="93" t="n"/>
      <c r="C903" s="95" t="n"/>
      <c r="D903" s="86">
        <f>IF(C903="","",IFERROR(INDEX(Eng_Item,MATCH(C903,Eng_Label,0)),"not in list"))</f>
        <v/>
      </c>
      <c r="E903" s="85">
        <f>IF(C903="","",IFERROR(INDEX(Eng_Supplier,MATCH(C903,Eng_Label,0)),""))</f>
        <v/>
      </c>
      <c r="F903" s="96" t="n"/>
      <c r="G903" s="99" t="n"/>
      <c r="H903" s="91">
        <f>IF(F903="","",F903*IF(G903&lt;&gt;"",G903,N(IFERROR(INDEX(Eng_Cost,MATCH(C903,Eng_Label,0)),0))))</f>
        <v/>
      </c>
      <c r="I903" s="95" t="n"/>
      <c r="J903" s="95" t="n"/>
      <c r="K903" s="98">
        <f>IF(B903="","",DATE(YEAR(B903),MONTH(B903),1))</f>
        <v/>
      </c>
      <c r="L903" s="86">
        <f>IF(OR(B903="",C903=""),"","RCV-"&amp;TEXT(ROW()-5,"00000"))</f>
        <v/>
      </c>
    </row>
    <row r="904" ht="20" customHeight="1">
      <c r="B904" s="93" t="n"/>
      <c r="C904" s="95" t="n"/>
      <c r="D904" s="86">
        <f>IF(C904="","",IFERROR(INDEX(Eng_Item,MATCH(C904,Eng_Label,0)),"not in list"))</f>
        <v/>
      </c>
      <c r="E904" s="85">
        <f>IF(C904="","",IFERROR(INDEX(Eng_Supplier,MATCH(C904,Eng_Label,0)),""))</f>
        <v/>
      </c>
      <c r="F904" s="96" t="n"/>
      <c r="G904" s="99" t="n"/>
      <c r="H904" s="91">
        <f>IF(F904="","",F904*IF(G904&lt;&gt;"",G904,N(IFERROR(INDEX(Eng_Cost,MATCH(C904,Eng_Label,0)),0))))</f>
        <v/>
      </c>
      <c r="I904" s="95" t="n"/>
      <c r="J904" s="95" t="n"/>
      <c r="K904" s="98">
        <f>IF(B904="","",DATE(YEAR(B904),MONTH(B904),1))</f>
        <v/>
      </c>
      <c r="L904" s="86">
        <f>IF(OR(B904="",C904=""),"","RCV-"&amp;TEXT(ROW()-5,"00000"))</f>
        <v/>
      </c>
    </row>
    <row r="905" ht="20" customHeight="1">
      <c r="B905" s="93" t="n"/>
      <c r="C905" s="95" t="n"/>
      <c r="D905" s="86">
        <f>IF(C905="","",IFERROR(INDEX(Eng_Item,MATCH(C905,Eng_Label,0)),"not in list"))</f>
        <v/>
      </c>
      <c r="E905" s="85">
        <f>IF(C905="","",IFERROR(INDEX(Eng_Supplier,MATCH(C905,Eng_Label,0)),""))</f>
        <v/>
      </c>
      <c r="F905" s="96" t="n"/>
      <c r="G905" s="99" t="n"/>
      <c r="H905" s="91">
        <f>IF(F905="","",F905*IF(G905&lt;&gt;"",G905,N(IFERROR(INDEX(Eng_Cost,MATCH(C905,Eng_Label,0)),0))))</f>
        <v/>
      </c>
      <c r="I905" s="95" t="n"/>
      <c r="J905" s="95" t="n"/>
      <c r="K905" s="98">
        <f>IF(B905="","",DATE(YEAR(B905),MONTH(B905),1))</f>
        <v/>
      </c>
      <c r="L905" s="86">
        <f>IF(OR(B905="",C905=""),"","RCV-"&amp;TEXT(ROW()-5,"00000"))</f>
        <v/>
      </c>
    </row>
    <row r="906" ht="20" customHeight="1">
      <c r="B906" s="93" t="n"/>
      <c r="C906" s="95" t="n"/>
      <c r="D906" s="86">
        <f>IF(C906="","",IFERROR(INDEX(Eng_Item,MATCH(C906,Eng_Label,0)),"not in list"))</f>
        <v/>
      </c>
      <c r="E906" s="85">
        <f>IF(C906="","",IFERROR(INDEX(Eng_Supplier,MATCH(C906,Eng_Label,0)),""))</f>
        <v/>
      </c>
      <c r="F906" s="96" t="n"/>
      <c r="G906" s="99" t="n"/>
      <c r="H906" s="91">
        <f>IF(F906="","",F906*IF(G906&lt;&gt;"",G906,N(IFERROR(INDEX(Eng_Cost,MATCH(C906,Eng_Label,0)),0))))</f>
        <v/>
      </c>
      <c r="I906" s="95" t="n"/>
      <c r="J906" s="95" t="n"/>
      <c r="K906" s="98">
        <f>IF(B906="","",DATE(YEAR(B906),MONTH(B906),1))</f>
        <v/>
      </c>
      <c r="L906" s="86">
        <f>IF(OR(B906="",C906=""),"","RCV-"&amp;TEXT(ROW()-5,"00000"))</f>
        <v/>
      </c>
    </row>
    <row r="907" ht="20" customHeight="1">
      <c r="B907" s="93" t="n"/>
      <c r="C907" s="95" t="n"/>
      <c r="D907" s="86">
        <f>IF(C907="","",IFERROR(INDEX(Eng_Item,MATCH(C907,Eng_Label,0)),"not in list"))</f>
        <v/>
      </c>
      <c r="E907" s="85">
        <f>IF(C907="","",IFERROR(INDEX(Eng_Supplier,MATCH(C907,Eng_Label,0)),""))</f>
        <v/>
      </c>
      <c r="F907" s="96" t="n"/>
      <c r="G907" s="99" t="n"/>
      <c r="H907" s="91">
        <f>IF(F907="","",F907*IF(G907&lt;&gt;"",G907,N(IFERROR(INDEX(Eng_Cost,MATCH(C907,Eng_Label,0)),0))))</f>
        <v/>
      </c>
      <c r="I907" s="95" t="n"/>
      <c r="J907" s="95" t="n"/>
      <c r="K907" s="98">
        <f>IF(B907="","",DATE(YEAR(B907),MONTH(B907),1))</f>
        <v/>
      </c>
      <c r="L907" s="86">
        <f>IF(OR(B907="",C907=""),"","RCV-"&amp;TEXT(ROW()-5,"00000"))</f>
        <v/>
      </c>
    </row>
    <row r="908" ht="20" customHeight="1">
      <c r="B908" s="93" t="n"/>
      <c r="C908" s="95" t="n"/>
      <c r="D908" s="86">
        <f>IF(C908="","",IFERROR(INDEX(Eng_Item,MATCH(C908,Eng_Label,0)),"not in list"))</f>
        <v/>
      </c>
      <c r="E908" s="85">
        <f>IF(C908="","",IFERROR(INDEX(Eng_Supplier,MATCH(C908,Eng_Label,0)),""))</f>
        <v/>
      </c>
      <c r="F908" s="96" t="n"/>
      <c r="G908" s="99" t="n"/>
      <c r="H908" s="91">
        <f>IF(F908="","",F908*IF(G908&lt;&gt;"",G908,N(IFERROR(INDEX(Eng_Cost,MATCH(C908,Eng_Label,0)),0))))</f>
        <v/>
      </c>
      <c r="I908" s="95" t="n"/>
      <c r="J908" s="95" t="n"/>
      <c r="K908" s="98">
        <f>IF(B908="","",DATE(YEAR(B908),MONTH(B908),1))</f>
        <v/>
      </c>
      <c r="L908" s="86">
        <f>IF(OR(B908="",C908=""),"","RCV-"&amp;TEXT(ROW()-5,"00000"))</f>
        <v/>
      </c>
    </row>
    <row r="909" ht="20" customHeight="1">
      <c r="B909" s="93" t="n"/>
      <c r="C909" s="95" t="n"/>
      <c r="D909" s="86">
        <f>IF(C909="","",IFERROR(INDEX(Eng_Item,MATCH(C909,Eng_Label,0)),"not in list"))</f>
        <v/>
      </c>
      <c r="E909" s="85">
        <f>IF(C909="","",IFERROR(INDEX(Eng_Supplier,MATCH(C909,Eng_Label,0)),""))</f>
        <v/>
      </c>
      <c r="F909" s="96" t="n"/>
      <c r="G909" s="99" t="n"/>
      <c r="H909" s="91">
        <f>IF(F909="","",F909*IF(G909&lt;&gt;"",G909,N(IFERROR(INDEX(Eng_Cost,MATCH(C909,Eng_Label,0)),0))))</f>
        <v/>
      </c>
      <c r="I909" s="95" t="n"/>
      <c r="J909" s="95" t="n"/>
      <c r="K909" s="98">
        <f>IF(B909="","",DATE(YEAR(B909),MONTH(B909),1))</f>
        <v/>
      </c>
      <c r="L909" s="86">
        <f>IF(OR(B909="",C909=""),"","RCV-"&amp;TEXT(ROW()-5,"00000"))</f>
        <v/>
      </c>
    </row>
    <row r="910" ht="20" customHeight="1">
      <c r="B910" s="93" t="n"/>
      <c r="C910" s="95" t="n"/>
      <c r="D910" s="86">
        <f>IF(C910="","",IFERROR(INDEX(Eng_Item,MATCH(C910,Eng_Label,0)),"not in list"))</f>
        <v/>
      </c>
      <c r="E910" s="85">
        <f>IF(C910="","",IFERROR(INDEX(Eng_Supplier,MATCH(C910,Eng_Label,0)),""))</f>
        <v/>
      </c>
      <c r="F910" s="96" t="n"/>
      <c r="G910" s="99" t="n"/>
      <c r="H910" s="91">
        <f>IF(F910="","",F910*IF(G910&lt;&gt;"",G910,N(IFERROR(INDEX(Eng_Cost,MATCH(C910,Eng_Label,0)),0))))</f>
        <v/>
      </c>
      <c r="I910" s="95" t="n"/>
      <c r="J910" s="95" t="n"/>
      <c r="K910" s="98">
        <f>IF(B910="","",DATE(YEAR(B910),MONTH(B910),1))</f>
        <v/>
      </c>
      <c r="L910" s="86">
        <f>IF(OR(B910="",C910=""),"","RCV-"&amp;TEXT(ROW()-5,"00000"))</f>
        <v/>
      </c>
    </row>
    <row r="911" ht="20" customHeight="1">
      <c r="B911" s="93" t="n"/>
      <c r="C911" s="95" t="n"/>
      <c r="D911" s="86">
        <f>IF(C911="","",IFERROR(INDEX(Eng_Item,MATCH(C911,Eng_Label,0)),"not in list"))</f>
        <v/>
      </c>
      <c r="E911" s="85">
        <f>IF(C911="","",IFERROR(INDEX(Eng_Supplier,MATCH(C911,Eng_Label,0)),""))</f>
        <v/>
      </c>
      <c r="F911" s="96" t="n"/>
      <c r="G911" s="99" t="n"/>
      <c r="H911" s="91">
        <f>IF(F911="","",F911*IF(G911&lt;&gt;"",G911,N(IFERROR(INDEX(Eng_Cost,MATCH(C911,Eng_Label,0)),0))))</f>
        <v/>
      </c>
      <c r="I911" s="95" t="n"/>
      <c r="J911" s="95" t="n"/>
      <c r="K911" s="98">
        <f>IF(B911="","",DATE(YEAR(B911),MONTH(B911),1))</f>
        <v/>
      </c>
      <c r="L911" s="86">
        <f>IF(OR(B911="",C911=""),"","RCV-"&amp;TEXT(ROW()-5,"00000"))</f>
        <v/>
      </c>
    </row>
    <row r="912" ht="20" customHeight="1">
      <c r="B912" s="93" t="n"/>
      <c r="C912" s="95" t="n"/>
      <c r="D912" s="86">
        <f>IF(C912="","",IFERROR(INDEX(Eng_Item,MATCH(C912,Eng_Label,0)),"not in list"))</f>
        <v/>
      </c>
      <c r="E912" s="85">
        <f>IF(C912="","",IFERROR(INDEX(Eng_Supplier,MATCH(C912,Eng_Label,0)),""))</f>
        <v/>
      </c>
      <c r="F912" s="96" t="n"/>
      <c r="G912" s="99" t="n"/>
      <c r="H912" s="91">
        <f>IF(F912="","",F912*IF(G912&lt;&gt;"",G912,N(IFERROR(INDEX(Eng_Cost,MATCH(C912,Eng_Label,0)),0))))</f>
        <v/>
      </c>
      <c r="I912" s="95" t="n"/>
      <c r="J912" s="95" t="n"/>
      <c r="K912" s="98">
        <f>IF(B912="","",DATE(YEAR(B912),MONTH(B912),1))</f>
        <v/>
      </c>
      <c r="L912" s="86">
        <f>IF(OR(B912="",C912=""),"","RCV-"&amp;TEXT(ROW()-5,"00000"))</f>
        <v/>
      </c>
    </row>
    <row r="913" ht="20" customHeight="1">
      <c r="B913" s="93" t="n"/>
      <c r="C913" s="95" t="n"/>
      <c r="D913" s="86">
        <f>IF(C913="","",IFERROR(INDEX(Eng_Item,MATCH(C913,Eng_Label,0)),"not in list"))</f>
        <v/>
      </c>
      <c r="E913" s="85">
        <f>IF(C913="","",IFERROR(INDEX(Eng_Supplier,MATCH(C913,Eng_Label,0)),""))</f>
        <v/>
      </c>
      <c r="F913" s="96" t="n"/>
      <c r="G913" s="99" t="n"/>
      <c r="H913" s="91">
        <f>IF(F913="","",F913*IF(G913&lt;&gt;"",G913,N(IFERROR(INDEX(Eng_Cost,MATCH(C913,Eng_Label,0)),0))))</f>
        <v/>
      </c>
      <c r="I913" s="95" t="n"/>
      <c r="J913" s="95" t="n"/>
      <c r="K913" s="98">
        <f>IF(B913="","",DATE(YEAR(B913),MONTH(B913),1))</f>
        <v/>
      </c>
      <c r="L913" s="86">
        <f>IF(OR(B913="",C913=""),"","RCV-"&amp;TEXT(ROW()-5,"00000"))</f>
        <v/>
      </c>
    </row>
    <row r="914" ht="20" customHeight="1">
      <c r="B914" s="93" t="n"/>
      <c r="C914" s="95" t="n"/>
      <c r="D914" s="86">
        <f>IF(C914="","",IFERROR(INDEX(Eng_Item,MATCH(C914,Eng_Label,0)),"not in list"))</f>
        <v/>
      </c>
      <c r="E914" s="85">
        <f>IF(C914="","",IFERROR(INDEX(Eng_Supplier,MATCH(C914,Eng_Label,0)),""))</f>
        <v/>
      </c>
      <c r="F914" s="96" t="n"/>
      <c r="G914" s="99" t="n"/>
      <c r="H914" s="91">
        <f>IF(F914="","",F914*IF(G914&lt;&gt;"",G914,N(IFERROR(INDEX(Eng_Cost,MATCH(C914,Eng_Label,0)),0))))</f>
        <v/>
      </c>
      <c r="I914" s="95" t="n"/>
      <c r="J914" s="95" t="n"/>
      <c r="K914" s="98">
        <f>IF(B914="","",DATE(YEAR(B914),MONTH(B914),1))</f>
        <v/>
      </c>
      <c r="L914" s="86">
        <f>IF(OR(B914="",C914=""),"","RCV-"&amp;TEXT(ROW()-5,"00000"))</f>
        <v/>
      </c>
    </row>
    <row r="915" ht="20" customHeight="1">
      <c r="B915" s="93" t="n"/>
      <c r="C915" s="95" t="n"/>
      <c r="D915" s="86">
        <f>IF(C915="","",IFERROR(INDEX(Eng_Item,MATCH(C915,Eng_Label,0)),"not in list"))</f>
        <v/>
      </c>
      <c r="E915" s="85">
        <f>IF(C915="","",IFERROR(INDEX(Eng_Supplier,MATCH(C915,Eng_Label,0)),""))</f>
        <v/>
      </c>
      <c r="F915" s="96" t="n"/>
      <c r="G915" s="99" t="n"/>
      <c r="H915" s="91">
        <f>IF(F915="","",F915*IF(G915&lt;&gt;"",G915,N(IFERROR(INDEX(Eng_Cost,MATCH(C915,Eng_Label,0)),0))))</f>
        <v/>
      </c>
      <c r="I915" s="95" t="n"/>
      <c r="J915" s="95" t="n"/>
      <c r="K915" s="98">
        <f>IF(B915="","",DATE(YEAR(B915),MONTH(B915),1))</f>
        <v/>
      </c>
      <c r="L915" s="86">
        <f>IF(OR(B915="",C915=""),"","RCV-"&amp;TEXT(ROW()-5,"00000"))</f>
        <v/>
      </c>
    </row>
    <row r="916" ht="20" customHeight="1">
      <c r="B916" s="93" t="n"/>
      <c r="C916" s="95" t="n"/>
      <c r="D916" s="86">
        <f>IF(C916="","",IFERROR(INDEX(Eng_Item,MATCH(C916,Eng_Label,0)),"not in list"))</f>
        <v/>
      </c>
      <c r="E916" s="85">
        <f>IF(C916="","",IFERROR(INDEX(Eng_Supplier,MATCH(C916,Eng_Label,0)),""))</f>
        <v/>
      </c>
      <c r="F916" s="96" t="n"/>
      <c r="G916" s="99" t="n"/>
      <c r="H916" s="91">
        <f>IF(F916="","",F916*IF(G916&lt;&gt;"",G916,N(IFERROR(INDEX(Eng_Cost,MATCH(C916,Eng_Label,0)),0))))</f>
        <v/>
      </c>
      <c r="I916" s="95" t="n"/>
      <c r="J916" s="95" t="n"/>
      <c r="K916" s="98">
        <f>IF(B916="","",DATE(YEAR(B916),MONTH(B916),1))</f>
        <v/>
      </c>
      <c r="L916" s="86">
        <f>IF(OR(B916="",C916=""),"","RCV-"&amp;TEXT(ROW()-5,"00000"))</f>
        <v/>
      </c>
    </row>
    <row r="917" ht="20" customHeight="1">
      <c r="B917" s="93" t="n"/>
      <c r="C917" s="95" t="n"/>
      <c r="D917" s="86">
        <f>IF(C917="","",IFERROR(INDEX(Eng_Item,MATCH(C917,Eng_Label,0)),"not in list"))</f>
        <v/>
      </c>
      <c r="E917" s="85">
        <f>IF(C917="","",IFERROR(INDEX(Eng_Supplier,MATCH(C917,Eng_Label,0)),""))</f>
        <v/>
      </c>
      <c r="F917" s="96" t="n"/>
      <c r="G917" s="99" t="n"/>
      <c r="H917" s="91">
        <f>IF(F917="","",F917*IF(G917&lt;&gt;"",G917,N(IFERROR(INDEX(Eng_Cost,MATCH(C917,Eng_Label,0)),0))))</f>
        <v/>
      </c>
      <c r="I917" s="95" t="n"/>
      <c r="J917" s="95" t="n"/>
      <c r="K917" s="98">
        <f>IF(B917="","",DATE(YEAR(B917),MONTH(B917),1))</f>
        <v/>
      </c>
      <c r="L917" s="86">
        <f>IF(OR(B917="",C917=""),"","RCV-"&amp;TEXT(ROW()-5,"00000"))</f>
        <v/>
      </c>
    </row>
    <row r="918" ht="20" customHeight="1">
      <c r="B918" s="93" t="n"/>
      <c r="C918" s="95" t="n"/>
      <c r="D918" s="86">
        <f>IF(C918="","",IFERROR(INDEX(Eng_Item,MATCH(C918,Eng_Label,0)),"not in list"))</f>
        <v/>
      </c>
      <c r="E918" s="85">
        <f>IF(C918="","",IFERROR(INDEX(Eng_Supplier,MATCH(C918,Eng_Label,0)),""))</f>
        <v/>
      </c>
      <c r="F918" s="96" t="n"/>
      <c r="G918" s="99" t="n"/>
      <c r="H918" s="91">
        <f>IF(F918="","",F918*IF(G918&lt;&gt;"",G918,N(IFERROR(INDEX(Eng_Cost,MATCH(C918,Eng_Label,0)),0))))</f>
        <v/>
      </c>
      <c r="I918" s="95" t="n"/>
      <c r="J918" s="95" t="n"/>
      <c r="K918" s="98">
        <f>IF(B918="","",DATE(YEAR(B918),MONTH(B918),1))</f>
        <v/>
      </c>
      <c r="L918" s="86">
        <f>IF(OR(B918="",C918=""),"","RCV-"&amp;TEXT(ROW()-5,"00000"))</f>
        <v/>
      </c>
    </row>
    <row r="919" ht="20" customHeight="1">
      <c r="B919" s="93" t="n"/>
      <c r="C919" s="95" t="n"/>
      <c r="D919" s="86">
        <f>IF(C919="","",IFERROR(INDEX(Eng_Item,MATCH(C919,Eng_Label,0)),"not in list"))</f>
        <v/>
      </c>
      <c r="E919" s="85">
        <f>IF(C919="","",IFERROR(INDEX(Eng_Supplier,MATCH(C919,Eng_Label,0)),""))</f>
        <v/>
      </c>
      <c r="F919" s="96" t="n"/>
      <c r="G919" s="99" t="n"/>
      <c r="H919" s="91">
        <f>IF(F919="","",F919*IF(G919&lt;&gt;"",G919,N(IFERROR(INDEX(Eng_Cost,MATCH(C919,Eng_Label,0)),0))))</f>
        <v/>
      </c>
      <c r="I919" s="95" t="n"/>
      <c r="J919" s="95" t="n"/>
      <c r="K919" s="98">
        <f>IF(B919="","",DATE(YEAR(B919),MONTH(B919),1))</f>
        <v/>
      </c>
      <c r="L919" s="86">
        <f>IF(OR(B919="",C919=""),"","RCV-"&amp;TEXT(ROW()-5,"00000"))</f>
        <v/>
      </c>
    </row>
    <row r="920" ht="20" customHeight="1">
      <c r="B920" s="93" t="n"/>
      <c r="C920" s="95" t="n"/>
      <c r="D920" s="86">
        <f>IF(C920="","",IFERROR(INDEX(Eng_Item,MATCH(C920,Eng_Label,0)),"not in list"))</f>
        <v/>
      </c>
      <c r="E920" s="85">
        <f>IF(C920="","",IFERROR(INDEX(Eng_Supplier,MATCH(C920,Eng_Label,0)),""))</f>
        <v/>
      </c>
      <c r="F920" s="96" t="n"/>
      <c r="G920" s="99" t="n"/>
      <c r="H920" s="91">
        <f>IF(F920="","",F920*IF(G920&lt;&gt;"",G920,N(IFERROR(INDEX(Eng_Cost,MATCH(C920,Eng_Label,0)),0))))</f>
        <v/>
      </c>
      <c r="I920" s="95" t="n"/>
      <c r="J920" s="95" t="n"/>
      <c r="K920" s="98">
        <f>IF(B920="","",DATE(YEAR(B920),MONTH(B920),1))</f>
        <v/>
      </c>
      <c r="L920" s="86">
        <f>IF(OR(B920="",C920=""),"","RCV-"&amp;TEXT(ROW()-5,"00000"))</f>
        <v/>
      </c>
    </row>
    <row r="921" ht="20" customHeight="1">
      <c r="B921" s="93" t="n"/>
      <c r="C921" s="95" t="n"/>
      <c r="D921" s="86">
        <f>IF(C921="","",IFERROR(INDEX(Eng_Item,MATCH(C921,Eng_Label,0)),"not in list"))</f>
        <v/>
      </c>
      <c r="E921" s="85">
        <f>IF(C921="","",IFERROR(INDEX(Eng_Supplier,MATCH(C921,Eng_Label,0)),""))</f>
        <v/>
      </c>
      <c r="F921" s="96" t="n"/>
      <c r="G921" s="99" t="n"/>
      <c r="H921" s="91">
        <f>IF(F921="","",F921*IF(G921&lt;&gt;"",G921,N(IFERROR(INDEX(Eng_Cost,MATCH(C921,Eng_Label,0)),0))))</f>
        <v/>
      </c>
      <c r="I921" s="95" t="n"/>
      <c r="J921" s="95" t="n"/>
      <c r="K921" s="98">
        <f>IF(B921="","",DATE(YEAR(B921),MONTH(B921),1))</f>
        <v/>
      </c>
      <c r="L921" s="86">
        <f>IF(OR(B921="",C921=""),"","RCV-"&amp;TEXT(ROW()-5,"00000"))</f>
        <v/>
      </c>
    </row>
    <row r="922" ht="20" customHeight="1">
      <c r="B922" s="93" t="n"/>
      <c r="C922" s="95" t="n"/>
      <c r="D922" s="86">
        <f>IF(C922="","",IFERROR(INDEX(Eng_Item,MATCH(C922,Eng_Label,0)),"not in list"))</f>
        <v/>
      </c>
      <c r="E922" s="85">
        <f>IF(C922="","",IFERROR(INDEX(Eng_Supplier,MATCH(C922,Eng_Label,0)),""))</f>
        <v/>
      </c>
      <c r="F922" s="96" t="n"/>
      <c r="G922" s="99" t="n"/>
      <c r="H922" s="91">
        <f>IF(F922="","",F922*IF(G922&lt;&gt;"",G922,N(IFERROR(INDEX(Eng_Cost,MATCH(C922,Eng_Label,0)),0))))</f>
        <v/>
      </c>
      <c r="I922" s="95" t="n"/>
      <c r="J922" s="95" t="n"/>
      <c r="K922" s="98">
        <f>IF(B922="","",DATE(YEAR(B922),MONTH(B922),1))</f>
        <v/>
      </c>
      <c r="L922" s="86">
        <f>IF(OR(B922="",C922=""),"","RCV-"&amp;TEXT(ROW()-5,"00000"))</f>
        <v/>
      </c>
    </row>
    <row r="923" ht="20" customHeight="1">
      <c r="B923" s="93" t="n"/>
      <c r="C923" s="95" t="n"/>
      <c r="D923" s="86">
        <f>IF(C923="","",IFERROR(INDEX(Eng_Item,MATCH(C923,Eng_Label,0)),"not in list"))</f>
        <v/>
      </c>
      <c r="E923" s="85">
        <f>IF(C923="","",IFERROR(INDEX(Eng_Supplier,MATCH(C923,Eng_Label,0)),""))</f>
        <v/>
      </c>
      <c r="F923" s="96" t="n"/>
      <c r="G923" s="99" t="n"/>
      <c r="H923" s="91">
        <f>IF(F923="","",F923*IF(G923&lt;&gt;"",G923,N(IFERROR(INDEX(Eng_Cost,MATCH(C923,Eng_Label,0)),0))))</f>
        <v/>
      </c>
      <c r="I923" s="95" t="n"/>
      <c r="J923" s="95" t="n"/>
      <c r="K923" s="98">
        <f>IF(B923="","",DATE(YEAR(B923),MONTH(B923),1))</f>
        <v/>
      </c>
      <c r="L923" s="86">
        <f>IF(OR(B923="",C923=""),"","RCV-"&amp;TEXT(ROW()-5,"00000"))</f>
        <v/>
      </c>
    </row>
    <row r="924" ht="20" customHeight="1">
      <c r="B924" s="93" t="n"/>
      <c r="C924" s="95" t="n"/>
      <c r="D924" s="86">
        <f>IF(C924="","",IFERROR(INDEX(Eng_Item,MATCH(C924,Eng_Label,0)),"not in list"))</f>
        <v/>
      </c>
      <c r="E924" s="85">
        <f>IF(C924="","",IFERROR(INDEX(Eng_Supplier,MATCH(C924,Eng_Label,0)),""))</f>
        <v/>
      </c>
      <c r="F924" s="96" t="n"/>
      <c r="G924" s="99" t="n"/>
      <c r="H924" s="91">
        <f>IF(F924="","",F924*IF(G924&lt;&gt;"",G924,N(IFERROR(INDEX(Eng_Cost,MATCH(C924,Eng_Label,0)),0))))</f>
        <v/>
      </c>
      <c r="I924" s="95" t="n"/>
      <c r="J924" s="95" t="n"/>
      <c r="K924" s="98">
        <f>IF(B924="","",DATE(YEAR(B924),MONTH(B924),1))</f>
        <v/>
      </c>
      <c r="L924" s="86">
        <f>IF(OR(B924="",C924=""),"","RCV-"&amp;TEXT(ROW()-5,"00000"))</f>
        <v/>
      </c>
    </row>
    <row r="925" ht="20" customHeight="1">
      <c r="B925" s="93" t="n"/>
      <c r="C925" s="95" t="n"/>
      <c r="D925" s="86">
        <f>IF(C925="","",IFERROR(INDEX(Eng_Item,MATCH(C925,Eng_Label,0)),"not in list"))</f>
        <v/>
      </c>
      <c r="E925" s="85">
        <f>IF(C925="","",IFERROR(INDEX(Eng_Supplier,MATCH(C925,Eng_Label,0)),""))</f>
        <v/>
      </c>
      <c r="F925" s="96" t="n"/>
      <c r="G925" s="99" t="n"/>
      <c r="H925" s="91">
        <f>IF(F925="","",F925*IF(G925&lt;&gt;"",G925,N(IFERROR(INDEX(Eng_Cost,MATCH(C925,Eng_Label,0)),0))))</f>
        <v/>
      </c>
      <c r="I925" s="95" t="n"/>
      <c r="J925" s="95" t="n"/>
      <c r="K925" s="98">
        <f>IF(B925="","",DATE(YEAR(B925),MONTH(B925),1))</f>
        <v/>
      </c>
      <c r="L925" s="86">
        <f>IF(OR(B925="",C925=""),"","RCV-"&amp;TEXT(ROW()-5,"00000"))</f>
        <v/>
      </c>
    </row>
    <row r="926" ht="20" customHeight="1">
      <c r="B926" s="93" t="n"/>
      <c r="C926" s="95" t="n"/>
      <c r="D926" s="86">
        <f>IF(C926="","",IFERROR(INDEX(Eng_Item,MATCH(C926,Eng_Label,0)),"not in list"))</f>
        <v/>
      </c>
      <c r="E926" s="85">
        <f>IF(C926="","",IFERROR(INDEX(Eng_Supplier,MATCH(C926,Eng_Label,0)),""))</f>
        <v/>
      </c>
      <c r="F926" s="96" t="n"/>
      <c r="G926" s="99" t="n"/>
      <c r="H926" s="91">
        <f>IF(F926="","",F926*IF(G926&lt;&gt;"",G926,N(IFERROR(INDEX(Eng_Cost,MATCH(C926,Eng_Label,0)),0))))</f>
        <v/>
      </c>
      <c r="I926" s="95" t="n"/>
      <c r="J926" s="95" t="n"/>
      <c r="K926" s="98">
        <f>IF(B926="","",DATE(YEAR(B926),MONTH(B926),1))</f>
        <v/>
      </c>
      <c r="L926" s="86">
        <f>IF(OR(B926="",C926=""),"","RCV-"&amp;TEXT(ROW()-5,"00000"))</f>
        <v/>
      </c>
    </row>
    <row r="927" ht="20" customHeight="1">
      <c r="B927" s="93" t="n"/>
      <c r="C927" s="95" t="n"/>
      <c r="D927" s="86">
        <f>IF(C927="","",IFERROR(INDEX(Eng_Item,MATCH(C927,Eng_Label,0)),"not in list"))</f>
        <v/>
      </c>
      <c r="E927" s="85">
        <f>IF(C927="","",IFERROR(INDEX(Eng_Supplier,MATCH(C927,Eng_Label,0)),""))</f>
        <v/>
      </c>
      <c r="F927" s="96" t="n"/>
      <c r="G927" s="99" t="n"/>
      <c r="H927" s="91">
        <f>IF(F927="","",F927*IF(G927&lt;&gt;"",G927,N(IFERROR(INDEX(Eng_Cost,MATCH(C927,Eng_Label,0)),0))))</f>
        <v/>
      </c>
      <c r="I927" s="95" t="n"/>
      <c r="J927" s="95" t="n"/>
      <c r="K927" s="98">
        <f>IF(B927="","",DATE(YEAR(B927),MONTH(B927),1))</f>
        <v/>
      </c>
      <c r="L927" s="86">
        <f>IF(OR(B927="",C927=""),"","RCV-"&amp;TEXT(ROW()-5,"00000"))</f>
        <v/>
      </c>
    </row>
    <row r="928" ht="20" customHeight="1">
      <c r="B928" s="93" t="n"/>
      <c r="C928" s="95" t="n"/>
      <c r="D928" s="86">
        <f>IF(C928="","",IFERROR(INDEX(Eng_Item,MATCH(C928,Eng_Label,0)),"not in list"))</f>
        <v/>
      </c>
      <c r="E928" s="85">
        <f>IF(C928="","",IFERROR(INDEX(Eng_Supplier,MATCH(C928,Eng_Label,0)),""))</f>
        <v/>
      </c>
      <c r="F928" s="96" t="n"/>
      <c r="G928" s="99" t="n"/>
      <c r="H928" s="91">
        <f>IF(F928="","",F928*IF(G928&lt;&gt;"",G928,N(IFERROR(INDEX(Eng_Cost,MATCH(C928,Eng_Label,0)),0))))</f>
        <v/>
      </c>
      <c r="I928" s="95" t="n"/>
      <c r="J928" s="95" t="n"/>
      <c r="K928" s="98">
        <f>IF(B928="","",DATE(YEAR(B928),MONTH(B928),1))</f>
        <v/>
      </c>
      <c r="L928" s="86">
        <f>IF(OR(B928="",C928=""),"","RCV-"&amp;TEXT(ROW()-5,"00000"))</f>
        <v/>
      </c>
    </row>
    <row r="929" ht="20" customHeight="1">
      <c r="B929" s="93" t="n"/>
      <c r="C929" s="95" t="n"/>
      <c r="D929" s="86">
        <f>IF(C929="","",IFERROR(INDEX(Eng_Item,MATCH(C929,Eng_Label,0)),"not in list"))</f>
        <v/>
      </c>
      <c r="E929" s="85">
        <f>IF(C929="","",IFERROR(INDEX(Eng_Supplier,MATCH(C929,Eng_Label,0)),""))</f>
        <v/>
      </c>
      <c r="F929" s="96" t="n"/>
      <c r="G929" s="99" t="n"/>
      <c r="H929" s="91">
        <f>IF(F929="","",F929*IF(G929&lt;&gt;"",G929,N(IFERROR(INDEX(Eng_Cost,MATCH(C929,Eng_Label,0)),0))))</f>
        <v/>
      </c>
      <c r="I929" s="95" t="n"/>
      <c r="J929" s="95" t="n"/>
      <c r="K929" s="98">
        <f>IF(B929="","",DATE(YEAR(B929),MONTH(B929),1))</f>
        <v/>
      </c>
      <c r="L929" s="86">
        <f>IF(OR(B929="",C929=""),"","RCV-"&amp;TEXT(ROW()-5,"00000"))</f>
        <v/>
      </c>
    </row>
    <row r="930" ht="20" customHeight="1">
      <c r="B930" s="93" t="n"/>
      <c r="C930" s="95" t="n"/>
      <c r="D930" s="86">
        <f>IF(C930="","",IFERROR(INDEX(Eng_Item,MATCH(C930,Eng_Label,0)),"not in list"))</f>
        <v/>
      </c>
      <c r="E930" s="85">
        <f>IF(C930="","",IFERROR(INDEX(Eng_Supplier,MATCH(C930,Eng_Label,0)),""))</f>
        <v/>
      </c>
      <c r="F930" s="96" t="n"/>
      <c r="G930" s="99" t="n"/>
      <c r="H930" s="91">
        <f>IF(F930="","",F930*IF(G930&lt;&gt;"",G930,N(IFERROR(INDEX(Eng_Cost,MATCH(C930,Eng_Label,0)),0))))</f>
        <v/>
      </c>
      <c r="I930" s="95" t="n"/>
      <c r="J930" s="95" t="n"/>
      <c r="K930" s="98">
        <f>IF(B930="","",DATE(YEAR(B930),MONTH(B930),1))</f>
        <v/>
      </c>
      <c r="L930" s="86">
        <f>IF(OR(B930="",C930=""),"","RCV-"&amp;TEXT(ROW()-5,"00000"))</f>
        <v/>
      </c>
    </row>
    <row r="931" ht="20" customHeight="1">
      <c r="B931" s="93" t="n"/>
      <c r="C931" s="95" t="n"/>
      <c r="D931" s="86">
        <f>IF(C931="","",IFERROR(INDEX(Eng_Item,MATCH(C931,Eng_Label,0)),"not in list"))</f>
        <v/>
      </c>
      <c r="E931" s="85">
        <f>IF(C931="","",IFERROR(INDEX(Eng_Supplier,MATCH(C931,Eng_Label,0)),""))</f>
        <v/>
      </c>
      <c r="F931" s="96" t="n"/>
      <c r="G931" s="99" t="n"/>
      <c r="H931" s="91">
        <f>IF(F931="","",F931*IF(G931&lt;&gt;"",G931,N(IFERROR(INDEX(Eng_Cost,MATCH(C931,Eng_Label,0)),0))))</f>
        <v/>
      </c>
      <c r="I931" s="95" t="n"/>
      <c r="J931" s="95" t="n"/>
      <c r="K931" s="98">
        <f>IF(B931="","",DATE(YEAR(B931),MONTH(B931),1))</f>
        <v/>
      </c>
      <c r="L931" s="86">
        <f>IF(OR(B931="",C931=""),"","RCV-"&amp;TEXT(ROW()-5,"00000"))</f>
        <v/>
      </c>
    </row>
    <row r="932" ht="20" customHeight="1">
      <c r="B932" s="93" t="n"/>
      <c r="C932" s="95" t="n"/>
      <c r="D932" s="86">
        <f>IF(C932="","",IFERROR(INDEX(Eng_Item,MATCH(C932,Eng_Label,0)),"not in list"))</f>
        <v/>
      </c>
      <c r="E932" s="85">
        <f>IF(C932="","",IFERROR(INDEX(Eng_Supplier,MATCH(C932,Eng_Label,0)),""))</f>
        <v/>
      </c>
      <c r="F932" s="96" t="n"/>
      <c r="G932" s="99" t="n"/>
      <c r="H932" s="91">
        <f>IF(F932="","",F932*IF(G932&lt;&gt;"",G932,N(IFERROR(INDEX(Eng_Cost,MATCH(C932,Eng_Label,0)),0))))</f>
        <v/>
      </c>
      <c r="I932" s="95" t="n"/>
      <c r="J932" s="95" t="n"/>
      <c r="K932" s="98">
        <f>IF(B932="","",DATE(YEAR(B932),MONTH(B932),1))</f>
        <v/>
      </c>
      <c r="L932" s="86">
        <f>IF(OR(B932="",C932=""),"","RCV-"&amp;TEXT(ROW()-5,"00000"))</f>
        <v/>
      </c>
    </row>
    <row r="933" ht="20" customHeight="1">
      <c r="B933" s="93" t="n"/>
      <c r="C933" s="95" t="n"/>
      <c r="D933" s="86">
        <f>IF(C933="","",IFERROR(INDEX(Eng_Item,MATCH(C933,Eng_Label,0)),"not in list"))</f>
        <v/>
      </c>
      <c r="E933" s="85">
        <f>IF(C933="","",IFERROR(INDEX(Eng_Supplier,MATCH(C933,Eng_Label,0)),""))</f>
        <v/>
      </c>
      <c r="F933" s="96" t="n"/>
      <c r="G933" s="99" t="n"/>
      <c r="H933" s="91">
        <f>IF(F933="","",F933*IF(G933&lt;&gt;"",G933,N(IFERROR(INDEX(Eng_Cost,MATCH(C933,Eng_Label,0)),0))))</f>
        <v/>
      </c>
      <c r="I933" s="95" t="n"/>
      <c r="J933" s="95" t="n"/>
      <c r="K933" s="98">
        <f>IF(B933="","",DATE(YEAR(B933),MONTH(B933),1))</f>
        <v/>
      </c>
      <c r="L933" s="86">
        <f>IF(OR(B933="",C933=""),"","RCV-"&amp;TEXT(ROW()-5,"00000"))</f>
        <v/>
      </c>
    </row>
    <row r="934" ht="20" customHeight="1">
      <c r="B934" s="93" t="n"/>
      <c r="C934" s="95" t="n"/>
      <c r="D934" s="86">
        <f>IF(C934="","",IFERROR(INDEX(Eng_Item,MATCH(C934,Eng_Label,0)),"not in list"))</f>
        <v/>
      </c>
      <c r="E934" s="85">
        <f>IF(C934="","",IFERROR(INDEX(Eng_Supplier,MATCH(C934,Eng_Label,0)),""))</f>
        <v/>
      </c>
      <c r="F934" s="96" t="n"/>
      <c r="G934" s="99" t="n"/>
      <c r="H934" s="91">
        <f>IF(F934="","",F934*IF(G934&lt;&gt;"",G934,N(IFERROR(INDEX(Eng_Cost,MATCH(C934,Eng_Label,0)),0))))</f>
        <v/>
      </c>
      <c r="I934" s="95" t="n"/>
      <c r="J934" s="95" t="n"/>
      <c r="K934" s="98">
        <f>IF(B934="","",DATE(YEAR(B934),MONTH(B934),1))</f>
        <v/>
      </c>
      <c r="L934" s="86">
        <f>IF(OR(B934="",C934=""),"","RCV-"&amp;TEXT(ROW()-5,"00000"))</f>
        <v/>
      </c>
    </row>
    <row r="935" ht="20" customHeight="1">
      <c r="B935" s="93" t="n"/>
      <c r="C935" s="95" t="n"/>
      <c r="D935" s="86">
        <f>IF(C935="","",IFERROR(INDEX(Eng_Item,MATCH(C935,Eng_Label,0)),"not in list"))</f>
        <v/>
      </c>
      <c r="E935" s="85">
        <f>IF(C935="","",IFERROR(INDEX(Eng_Supplier,MATCH(C935,Eng_Label,0)),""))</f>
        <v/>
      </c>
      <c r="F935" s="96" t="n"/>
      <c r="G935" s="99" t="n"/>
      <c r="H935" s="91">
        <f>IF(F935="","",F935*IF(G935&lt;&gt;"",G935,N(IFERROR(INDEX(Eng_Cost,MATCH(C935,Eng_Label,0)),0))))</f>
        <v/>
      </c>
      <c r="I935" s="95" t="n"/>
      <c r="J935" s="95" t="n"/>
      <c r="K935" s="98">
        <f>IF(B935="","",DATE(YEAR(B935),MONTH(B935),1))</f>
        <v/>
      </c>
      <c r="L935" s="86">
        <f>IF(OR(B935="",C935=""),"","RCV-"&amp;TEXT(ROW()-5,"00000"))</f>
        <v/>
      </c>
    </row>
    <row r="936" ht="20" customHeight="1">
      <c r="B936" s="93" t="n"/>
      <c r="C936" s="95" t="n"/>
      <c r="D936" s="86">
        <f>IF(C936="","",IFERROR(INDEX(Eng_Item,MATCH(C936,Eng_Label,0)),"not in list"))</f>
        <v/>
      </c>
      <c r="E936" s="85">
        <f>IF(C936="","",IFERROR(INDEX(Eng_Supplier,MATCH(C936,Eng_Label,0)),""))</f>
        <v/>
      </c>
      <c r="F936" s="96" t="n"/>
      <c r="G936" s="99" t="n"/>
      <c r="H936" s="91">
        <f>IF(F936="","",F936*IF(G936&lt;&gt;"",G936,N(IFERROR(INDEX(Eng_Cost,MATCH(C936,Eng_Label,0)),0))))</f>
        <v/>
      </c>
      <c r="I936" s="95" t="n"/>
      <c r="J936" s="95" t="n"/>
      <c r="K936" s="98">
        <f>IF(B936="","",DATE(YEAR(B936),MONTH(B936),1))</f>
        <v/>
      </c>
      <c r="L936" s="86">
        <f>IF(OR(B936="",C936=""),"","RCV-"&amp;TEXT(ROW()-5,"00000"))</f>
        <v/>
      </c>
    </row>
    <row r="937" ht="20" customHeight="1">
      <c r="B937" s="93" t="n"/>
      <c r="C937" s="95" t="n"/>
      <c r="D937" s="86">
        <f>IF(C937="","",IFERROR(INDEX(Eng_Item,MATCH(C937,Eng_Label,0)),"not in list"))</f>
        <v/>
      </c>
      <c r="E937" s="85">
        <f>IF(C937="","",IFERROR(INDEX(Eng_Supplier,MATCH(C937,Eng_Label,0)),""))</f>
        <v/>
      </c>
      <c r="F937" s="96" t="n"/>
      <c r="G937" s="99" t="n"/>
      <c r="H937" s="91">
        <f>IF(F937="","",F937*IF(G937&lt;&gt;"",G937,N(IFERROR(INDEX(Eng_Cost,MATCH(C937,Eng_Label,0)),0))))</f>
        <v/>
      </c>
      <c r="I937" s="95" t="n"/>
      <c r="J937" s="95" t="n"/>
      <c r="K937" s="98">
        <f>IF(B937="","",DATE(YEAR(B937),MONTH(B937),1))</f>
        <v/>
      </c>
      <c r="L937" s="86">
        <f>IF(OR(B937="",C937=""),"","RCV-"&amp;TEXT(ROW()-5,"00000"))</f>
        <v/>
      </c>
    </row>
    <row r="938" ht="20" customHeight="1">
      <c r="B938" s="93" t="n"/>
      <c r="C938" s="95" t="n"/>
      <c r="D938" s="86">
        <f>IF(C938="","",IFERROR(INDEX(Eng_Item,MATCH(C938,Eng_Label,0)),"not in list"))</f>
        <v/>
      </c>
      <c r="E938" s="85">
        <f>IF(C938="","",IFERROR(INDEX(Eng_Supplier,MATCH(C938,Eng_Label,0)),""))</f>
        <v/>
      </c>
      <c r="F938" s="96" t="n"/>
      <c r="G938" s="99" t="n"/>
      <c r="H938" s="91">
        <f>IF(F938="","",F938*IF(G938&lt;&gt;"",G938,N(IFERROR(INDEX(Eng_Cost,MATCH(C938,Eng_Label,0)),0))))</f>
        <v/>
      </c>
      <c r="I938" s="95" t="n"/>
      <c r="J938" s="95" t="n"/>
      <c r="K938" s="98">
        <f>IF(B938="","",DATE(YEAR(B938),MONTH(B938),1))</f>
        <v/>
      </c>
      <c r="L938" s="86">
        <f>IF(OR(B938="",C938=""),"","RCV-"&amp;TEXT(ROW()-5,"00000"))</f>
        <v/>
      </c>
    </row>
    <row r="939" ht="20" customHeight="1">
      <c r="B939" s="93" t="n"/>
      <c r="C939" s="95" t="n"/>
      <c r="D939" s="86">
        <f>IF(C939="","",IFERROR(INDEX(Eng_Item,MATCH(C939,Eng_Label,0)),"not in list"))</f>
        <v/>
      </c>
      <c r="E939" s="85">
        <f>IF(C939="","",IFERROR(INDEX(Eng_Supplier,MATCH(C939,Eng_Label,0)),""))</f>
        <v/>
      </c>
      <c r="F939" s="96" t="n"/>
      <c r="G939" s="99" t="n"/>
      <c r="H939" s="91">
        <f>IF(F939="","",F939*IF(G939&lt;&gt;"",G939,N(IFERROR(INDEX(Eng_Cost,MATCH(C939,Eng_Label,0)),0))))</f>
        <v/>
      </c>
      <c r="I939" s="95" t="n"/>
      <c r="J939" s="95" t="n"/>
      <c r="K939" s="98">
        <f>IF(B939="","",DATE(YEAR(B939),MONTH(B939),1))</f>
        <v/>
      </c>
      <c r="L939" s="86">
        <f>IF(OR(B939="",C939=""),"","RCV-"&amp;TEXT(ROW()-5,"00000"))</f>
        <v/>
      </c>
    </row>
    <row r="940" ht="20" customHeight="1">
      <c r="B940" s="93" t="n"/>
      <c r="C940" s="95" t="n"/>
      <c r="D940" s="86">
        <f>IF(C940="","",IFERROR(INDEX(Eng_Item,MATCH(C940,Eng_Label,0)),"not in list"))</f>
        <v/>
      </c>
      <c r="E940" s="85">
        <f>IF(C940="","",IFERROR(INDEX(Eng_Supplier,MATCH(C940,Eng_Label,0)),""))</f>
        <v/>
      </c>
      <c r="F940" s="96" t="n"/>
      <c r="G940" s="99" t="n"/>
      <c r="H940" s="91">
        <f>IF(F940="","",F940*IF(G940&lt;&gt;"",G940,N(IFERROR(INDEX(Eng_Cost,MATCH(C940,Eng_Label,0)),0))))</f>
        <v/>
      </c>
      <c r="I940" s="95" t="n"/>
      <c r="J940" s="95" t="n"/>
      <c r="K940" s="98">
        <f>IF(B940="","",DATE(YEAR(B940),MONTH(B940),1))</f>
        <v/>
      </c>
      <c r="L940" s="86">
        <f>IF(OR(B940="",C940=""),"","RCV-"&amp;TEXT(ROW()-5,"00000"))</f>
        <v/>
      </c>
    </row>
    <row r="941" ht="20" customHeight="1">
      <c r="B941" s="93" t="n"/>
      <c r="C941" s="95" t="n"/>
      <c r="D941" s="86">
        <f>IF(C941="","",IFERROR(INDEX(Eng_Item,MATCH(C941,Eng_Label,0)),"not in list"))</f>
        <v/>
      </c>
      <c r="E941" s="85">
        <f>IF(C941="","",IFERROR(INDEX(Eng_Supplier,MATCH(C941,Eng_Label,0)),""))</f>
        <v/>
      </c>
      <c r="F941" s="96" t="n"/>
      <c r="G941" s="99" t="n"/>
      <c r="H941" s="91">
        <f>IF(F941="","",F941*IF(G941&lt;&gt;"",G941,N(IFERROR(INDEX(Eng_Cost,MATCH(C941,Eng_Label,0)),0))))</f>
        <v/>
      </c>
      <c r="I941" s="95" t="n"/>
      <c r="J941" s="95" t="n"/>
      <c r="K941" s="98">
        <f>IF(B941="","",DATE(YEAR(B941),MONTH(B941),1))</f>
        <v/>
      </c>
      <c r="L941" s="86">
        <f>IF(OR(B941="",C941=""),"","RCV-"&amp;TEXT(ROW()-5,"00000"))</f>
        <v/>
      </c>
    </row>
    <row r="942" ht="20" customHeight="1">
      <c r="B942" s="93" t="n"/>
      <c r="C942" s="95" t="n"/>
      <c r="D942" s="86">
        <f>IF(C942="","",IFERROR(INDEX(Eng_Item,MATCH(C942,Eng_Label,0)),"not in list"))</f>
        <v/>
      </c>
      <c r="E942" s="85">
        <f>IF(C942="","",IFERROR(INDEX(Eng_Supplier,MATCH(C942,Eng_Label,0)),""))</f>
        <v/>
      </c>
      <c r="F942" s="96" t="n"/>
      <c r="G942" s="99" t="n"/>
      <c r="H942" s="91">
        <f>IF(F942="","",F942*IF(G942&lt;&gt;"",G942,N(IFERROR(INDEX(Eng_Cost,MATCH(C942,Eng_Label,0)),0))))</f>
        <v/>
      </c>
      <c r="I942" s="95" t="n"/>
      <c r="J942" s="95" t="n"/>
      <c r="K942" s="98">
        <f>IF(B942="","",DATE(YEAR(B942),MONTH(B942),1))</f>
        <v/>
      </c>
      <c r="L942" s="86">
        <f>IF(OR(B942="",C942=""),"","RCV-"&amp;TEXT(ROW()-5,"00000"))</f>
        <v/>
      </c>
    </row>
    <row r="943" ht="20" customHeight="1">
      <c r="B943" s="93" t="n"/>
      <c r="C943" s="95" t="n"/>
      <c r="D943" s="86">
        <f>IF(C943="","",IFERROR(INDEX(Eng_Item,MATCH(C943,Eng_Label,0)),"not in list"))</f>
        <v/>
      </c>
      <c r="E943" s="85">
        <f>IF(C943="","",IFERROR(INDEX(Eng_Supplier,MATCH(C943,Eng_Label,0)),""))</f>
        <v/>
      </c>
      <c r="F943" s="96" t="n"/>
      <c r="G943" s="99" t="n"/>
      <c r="H943" s="91">
        <f>IF(F943="","",F943*IF(G943&lt;&gt;"",G943,N(IFERROR(INDEX(Eng_Cost,MATCH(C943,Eng_Label,0)),0))))</f>
        <v/>
      </c>
      <c r="I943" s="95" t="n"/>
      <c r="J943" s="95" t="n"/>
      <c r="K943" s="98">
        <f>IF(B943="","",DATE(YEAR(B943),MONTH(B943),1))</f>
        <v/>
      </c>
      <c r="L943" s="86">
        <f>IF(OR(B943="",C943=""),"","RCV-"&amp;TEXT(ROW()-5,"00000"))</f>
        <v/>
      </c>
    </row>
    <row r="944" ht="20" customHeight="1">
      <c r="B944" s="93" t="n"/>
      <c r="C944" s="95" t="n"/>
      <c r="D944" s="86">
        <f>IF(C944="","",IFERROR(INDEX(Eng_Item,MATCH(C944,Eng_Label,0)),"not in list"))</f>
        <v/>
      </c>
      <c r="E944" s="85">
        <f>IF(C944="","",IFERROR(INDEX(Eng_Supplier,MATCH(C944,Eng_Label,0)),""))</f>
        <v/>
      </c>
      <c r="F944" s="96" t="n"/>
      <c r="G944" s="99" t="n"/>
      <c r="H944" s="91">
        <f>IF(F944="","",F944*IF(G944&lt;&gt;"",G944,N(IFERROR(INDEX(Eng_Cost,MATCH(C944,Eng_Label,0)),0))))</f>
        <v/>
      </c>
      <c r="I944" s="95" t="n"/>
      <c r="J944" s="95" t="n"/>
      <c r="K944" s="98">
        <f>IF(B944="","",DATE(YEAR(B944),MONTH(B944),1))</f>
        <v/>
      </c>
      <c r="L944" s="86">
        <f>IF(OR(B944="",C944=""),"","RCV-"&amp;TEXT(ROW()-5,"00000"))</f>
        <v/>
      </c>
    </row>
    <row r="945" ht="20" customHeight="1">
      <c r="B945" s="93" t="n"/>
      <c r="C945" s="95" t="n"/>
      <c r="D945" s="86">
        <f>IF(C945="","",IFERROR(INDEX(Eng_Item,MATCH(C945,Eng_Label,0)),"not in list"))</f>
        <v/>
      </c>
      <c r="E945" s="85">
        <f>IF(C945="","",IFERROR(INDEX(Eng_Supplier,MATCH(C945,Eng_Label,0)),""))</f>
        <v/>
      </c>
      <c r="F945" s="96" t="n"/>
      <c r="G945" s="99" t="n"/>
      <c r="H945" s="91">
        <f>IF(F945="","",F945*IF(G945&lt;&gt;"",G945,N(IFERROR(INDEX(Eng_Cost,MATCH(C945,Eng_Label,0)),0))))</f>
        <v/>
      </c>
      <c r="I945" s="95" t="n"/>
      <c r="J945" s="95" t="n"/>
      <c r="K945" s="98">
        <f>IF(B945="","",DATE(YEAR(B945),MONTH(B945),1))</f>
        <v/>
      </c>
      <c r="L945" s="86">
        <f>IF(OR(B945="",C945=""),"","RCV-"&amp;TEXT(ROW()-5,"00000"))</f>
        <v/>
      </c>
    </row>
    <row r="946" ht="20" customHeight="1">
      <c r="B946" s="93" t="n"/>
      <c r="C946" s="95" t="n"/>
      <c r="D946" s="86">
        <f>IF(C946="","",IFERROR(INDEX(Eng_Item,MATCH(C946,Eng_Label,0)),"not in list"))</f>
        <v/>
      </c>
      <c r="E946" s="85">
        <f>IF(C946="","",IFERROR(INDEX(Eng_Supplier,MATCH(C946,Eng_Label,0)),""))</f>
        <v/>
      </c>
      <c r="F946" s="96" t="n"/>
      <c r="G946" s="99" t="n"/>
      <c r="H946" s="91">
        <f>IF(F946="","",F946*IF(G946&lt;&gt;"",G946,N(IFERROR(INDEX(Eng_Cost,MATCH(C946,Eng_Label,0)),0))))</f>
        <v/>
      </c>
      <c r="I946" s="95" t="n"/>
      <c r="J946" s="95" t="n"/>
      <c r="K946" s="98">
        <f>IF(B946="","",DATE(YEAR(B946),MONTH(B946),1))</f>
        <v/>
      </c>
      <c r="L946" s="86">
        <f>IF(OR(B946="",C946=""),"","RCV-"&amp;TEXT(ROW()-5,"00000"))</f>
        <v/>
      </c>
    </row>
    <row r="947" ht="20" customHeight="1">
      <c r="B947" s="93" t="n"/>
      <c r="C947" s="95" t="n"/>
      <c r="D947" s="86">
        <f>IF(C947="","",IFERROR(INDEX(Eng_Item,MATCH(C947,Eng_Label,0)),"not in list"))</f>
        <v/>
      </c>
      <c r="E947" s="85">
        <f>IF(C947="","",IFERROR(INDEX(Eng_Supplier,MATCH(C947,Eng_Label,0)),""))</f>
        <v/>
      </c>
      <c r="F947" s="96" t="n"/>
      <c r="G947" s="99" t="n"/>
      <c r="H947" s="91">
        <f>IF(F947="","",F947*IF(G947&lt;&gt;"",G947,N(IFERROR(INDEX(Eng_Cost,MATCH(C947,Eng_Label,0)),0))))</f>
        <v/>
      </c>
      <c r="I947" s="95" t="n"/>
      <c r="J947" s="95" t="n"/>
      <c r="K947" s="98">
        <f>IF(B947="","",DATE(YEAR(B947),MONTH(B947),1))</f>
        <v/>
      </c>
      <c r="L947" s="86">
        <f>IF(OR(B947="",C947=""),"","RCV-"&amp;TEXT(ROW()-5,"00000"))</f>
        <v/>
      </c>
    </row>
    <row r="948" ht="20" customHeight="1">
      <c r="B948" s="93" t="n"/>
      <c r="C948" s="95" t="n"/>
      <c r="D948" s="86">
        <f>IF(C948="","",IFERROR(INDEX(Eng_Item,MATCH(C948,Eng_Label,0)),"not in list"))</f>
        <v/>
      </c>
      <c r="E948" s="85">
        <f>IF(C948="","",IFERROR(INDEX(Eng_Supplier,MATCH(C948,Eng_Label,0)),""))</f>
        <v/>
      </c>
      <c r="F948" s="96" t="n"/>
      <c r="G948" s="99" t="n"/>
      <c r="H948" s="91">
        <f>IF(F948="","",F948*IF(G948&lt;&gt;"",G948,N(IFERROR(INDEX(Eng_Cost,MATCH(C948,Eng_Label,0)),0))))</f>
        <v/>
      </c>
      <c r="I948" s="95" t="n"/>
      <c r="J948" s="95" t="n"/>
      <c r="K948" s="98">
        <f>IF(B948="","",DATE(YEAR(B948),MONTH(B948),1))</f>
        <v/>
      </c>
      <c r="L948" s="86">
        <f>IF(OR(B948="",C948=""),"","RCV-"&amp;TEXT(ROW()-5,"00000"))</f>
        <v/>
      </c>
    </row>
    <row r="949" ht="20" customHeight="1">
      <c r="B949" s="93" t="n"/>
      <c r="C949" s="95" t="n"/>
      <c r="D949" s="86">
        <f>IF(C949="","",IFERROR(INDEX(Eng_Item,MATCH(C949,Eng_Label,0)),"not in list"))</f>
        <v/>
      </c>
      <c r="E949" s="85">
        <f>IF(C949="","",IFERROR(INDEX(Eng_Supplier,MATCH(C949,Eng_Label,0)),""))</f>
        <v/>
      </c>
      <c r="F949" s="96" t="n"/>
      <c r="G949" s="99" t="n"/>
      <c r="H949" s="91">
        <f>IF(F949="","",F949*IF(G949&lt;&gt;"",G949,N(IFERROR(INDEX(Eng_Cost,MATCH(C949,Eng_Label,0)),0))))</f>
        <v/>
      </c>
      <c r="I949" s="95" t="n"/>
      <c r="J949" s="95" t="n"/>
      <c r="K949" s="98">
        <f>IF(B949="","",DATE(YEAR(B949),MONTH(B949),1))</f>
        <v/>
      </c>
      <c r="L949" s="86">
        <f>IF(OR(B949="",C949=""),"","RCV-"&amp;TEXT(ROW()-5,"00000"))</f>
        <v/>
      </c>
    </row>
    <row r="950" ht="20" customHeight="1">
      <c r="B950" s="93" t="n"/>
      <c r="C950" s="95" t="n"/>
      <c r="D950" s="86">
        <f>IF(C950="","",IFERROR(INDEX(Eng_Item,MATCH(C950,Eng_Label,0)),"not in list"))</f>
        <v/>
      </c>
      <c r="E950" s="85">
        <f>IF(C950="","",IFERROR(INDEX(Eng_Supplier,MATCH(C950,Eng_Label,0)),""))</f>
        <v/>
      </c>
      <c r="F950" s="96" t="n"/>
      <c r="G950" s="99" t="n"/>
      <c r="H950" s="91">
        <f>IF(F950="","",F950*IF(G950&lt;&gt;"",G950,N(IFERROR(INDEX(Eng_Cost,MATCH(C950,Eng_Label,0)),0))))</f>
        <v/>
      </c>
      <c r="I950" s="95" t="n"/>
      <c r="J950" s="95" t="n"/>
      <c r="K950" s="98">
        <f>IF(B950="","",DATE(YEAR(B950),MONTH(B950),1))</f>
        <v/>
      </c>
      <c r="L950" s="86">
        <f>IF(OR(B950="",C950=""),"","RCV-"&amp;TEXT(ROW()-5,"00000"))</f>
        <v/>
      </c>
    </row>
    <row r="951" ht="20" customHeight="1">
      <c r="B951" s="93" t="n"/>
      <c r="C951" s="95" t="n"/>
      <c r="D951" s="86">
        <f>IF(C951="","",IFERROR(INDEX(Eng_Item,MATCH(C951,Eng_Label,0)),"not in list"))</f>
        <v/>
      </c>
      <c r="E951" s="85">
        <f>IF(C951="","",IFERROR(INDEX(Eng_Supplier,MATCH(C951,Eng_Label,0)),""))</f>
        <v/>
      </c>
      <c r="F951" s="96" t="n"/>
      <c r="G951" s="99" t="n"/>
      <c r="H951" s="91">
        <f>IF(F951="","",F951*IF(G951&lt;&gt;"",G951,N(IFERROR(INDEX(Eng_Cost,MATCH(C951,Eng_Label,0)),0))))</f>
        <v/>
      </c>
      <c r="I951" s="95" t="n"/>
      <c r="J951" s="95" t="n"/>
      <c r="K951" s="98">
        <f>IF(B951="","",DATE(YEAR(B951),MONTH(B951),1))</f>
        <v/>
      </c>
      <c r="L951" s="86">
        <f>IF(OR(B951="",C951=""),"","RCV-"&amp;TEXT(ROW()-5,"00000"))</f>
        <v/>
      </c>
    </row>
    <row r="952" ht="20" customHeight="1">
      <c r="B952" s="93" t="n"/>
      <c r="C952" s="95" t="n"/>
      <c r="D952" s="86">
        <f>IF(C952="","",IFERROR(INDEX(Eng_Item,MATCH(C952,Eng_Label,0)),"not in list"))</f>
        <v/>
      </c>
      <c r="E952" s="85">
        <f>IF(C952="","",IFERROR(INDEX(Eng_Supplier,MATCH(C952,Eng_Label,0)),""))</f>
        <v/>
      </c>
      <c r="F952" s="96" t="n"/>
      <c r="G952" s="99" t="n"/>
      <c r="H952" s="91">
        <f>IF(F952="","",F952*IF(G952&lt;&gt;"",G952,N(IFERROR(INDEX(Eng_Cost,MATCH(C952,Eng_Label,0)),0))))</f>
        <v/>
      </c>
      <c r="I952" s="95" t="n"/>
      <c r="J952" s="95" t="n"/>
      <c r="K952" s="98">
        <f>IF(B952="","",DATE(YEAR(B952),MONTH(B952),1))</f>
        <v/>
      </c>
      <c r="L952" s="86">
        <f>IF(OR(B952="",C952=""),"","RCV-"&amp;TEXT(ROW()-5,"00000"))</f>
        <v/>
      </c>
    </row>
    <row r="953" ht="20" customHeight="1">
      <c r="B953" s="93" t="n"/>
      <c r="C953" s="95" t="n"/>
      <c r="D953" s="86">
        <f>IF(C953="","",IFERROR(INDEX(Eng_Item,MATCH(C953,Eng_Label,0)),"not in list"))</f>
        <v/>
      </c>
      <c r="E953" s="85">
        <f>IF(C953="","",IFERROR(INDEX(Eng_Supplier,MATCH(C953,Eng_Label,0)),""))</f>
        <v/>
      </c>
      <c r="F953" s="96" t="n"/>
      <c r="G953" s="99" t="n"/>
      <c r="H953" s="91">
        <f>IF(F953="","",F953*IF(G953&lt;&gt;"",G953,N(IFERROR(INDEX(Eng_Cost,MATCH(C953,Eng_Label,0)),0))))</f>
        <v/>
      </c>
      <c r="I953" s="95" t="n"/>
      <c r="J953" s="95" t="n"/>
      <c r="K953" s="98">
        <f>IF(B953="","",DATE(YEAR(B953),MONTH(B953),1))</f>
        <v/>
      </c>
      <c r="L953" s="86">
        <f>IF(OR(B953="",C953=""),"","RCV-"&amp;TEXT(ROW()-5,"00000"))</f>
        <v/>
      </c>
    </row>
    <row r="954" ht="20" customHeight="1">
      <c r="B954" s="93" t="n"/>
      <c r="C954" s="95" t="n"/>
      <c r="D954" s="86">
        <f>IF(C954="","",IFERROR(INDEX(Eng_Item,MATCH(C954,Eng_Label,0)),"not in list"))</f>
        <v/>
      </c>
      <c r="E954" s="85">
        <f>IF(C954="","",IFERROR(INDEX(Eng_Supplier,MATCH(C954,Eng_Label,0)),""))</f>
        <v/>
      </c>
      <c r="F954" s="96" t="n"/>
      <c r="G954" s="99" t="n"/>
      <c r="H954" s="91">
        <f>IF(F954="","",F954*IF(G954&lt;&gt;"",G954,N(IFERROR(INDEX(Eng_Cost,MATCH(C954,Eng_Label,0)),0))))</f>
        <v/>
      </c>
      <c r="I954" s="95" t="n"/>
      <c r="J954" s="95" t="n"/>
      <c r="K954" s="98">
        <f>IF(B954="","",DATE(YEAR(B954),MONTH(B954),1))</f>
        <v/>
      </c>
      <c r="L954" s="86">
        <f>IF(OR(B954="",C954=""),"","RCV-"&amp;TEXT(ROW()-5,"00000"))</f>
        <v/>
      </c>
    </row>
    <row r="955" ht="20" customHeight="1">
      <c r="B955" s="93" t="n"/>
      <c r="C955" s="95" t="n"/>
      <c r="D955" s="86">
        <f>IF(C955="","",IFERROR(INDEX(Eng_Item,MATCH(C955,Eng_Label,0)),"not in list"))</f>
        <v/>
      </c>
      <c r="E955" s="85">
        <f>IF(C955="","",IFERROR(INDEX(Eng_Supplier,MATCH(C955,Eng_Label,0)),""))</f>
        <v/>
      </c>
      <c r="F955" s="96" t="n"/>
      <c r="G955" s="99" t="n"/>
      <c r="H955" s="91">
        <f>IF(F955="","",F955*IF(G955&lt;&gt;"",G955,N(IFERROR(INDEX(Eng_Cost,MATCH(C955,Eng_Label,0)),0))))</f>
        <v/>
      </c>
      <c r="I955" s="95" t="n"/>
      <c r="J955" s="95" t="n"/>
      <c r="K955" s="98">
        <f>IF(B955="","",DATE(YEAR(B955),MONTH(B955),1))</f>
        <v/>
      </c>
      <c r="L955" s="86">
        <f>IF(OR(B955="",C955=""),"","RCV-"&amp;TEXT(ROW()-5,"00000"))</f>
        <v/>
      </c>
    </row>
    <row r="956" ht="20" customHeight="1">
      <c r="B956" s="93" t="n"/>
      <c r="C956" s="95" t="n"/>
      <c r="D956" s="86">
        <f>IF(C956="","",IFERROR(INDEX(Eng_Item,MATCH(C956,Eng_Label,0)),"not in list"))</f>
        <v/>
      </c>
      <c r="E956" s="85">
        <f>IF(C956="","",IFERROR(INDEX(Eng_Supplier,MATCH(C956,Eng_Label,0)),""))</f>
        <v/>
      </c>
      <c r="F956" s="96" t="n"/>
      <c r="G956" s="99" t="n"/>
      <c r="H956" s="91">
        <f>IF(F956="","",F956*IF(G956&lt;&gt;"",G956,N(IFERROR(INDEX(Eng_Cost,MATCH(C956,Eng_Label,0)),0))))</f>
        <v/>
      </c>
      <c r="I956" s="95" t="n"/>
      <c r="J956" s="95" t="n"/>
      <c r="K956" s="98">
        <f>IF(B956="","",DATE(YEAR(B956),MONTH(B956),1))</f>
        <v/>
      </c>
      <c r="L956" s="86">
        <f>IF(OR(B956="",C956=""),"","RCV-"&amp;TEXT(ROW()-5,"00000"))</f>
        <v/>
      </c>
    </row>
    <row r="957" ht="20" customHeight="1">
      <c r="B957" s="93" t="n"/>
      <c r="C957" s="95" t="n"/>
      <c r="D957" s="86">
        <f>IF(C957="","",IFERROR(INDEX(Eng_Item,MATCH(C957,Eng_Label,0)),"not in list"))</f>
        <v/>
      </c>
      <c r="E957" s="85">
        <f>IF(C957="","",IFERROR(INDEX(Eng_Supplier,MATCH(C957,Eng_Label,0)),""))</f>
        <v/>
      </c>
      <c r="F957" s="96" t="n"/>
      <c r="G957" s="99" t="n"/>
      <c r="H957" s="91">
        <f>IF(F957="","",F957*IF(G957&lt;&gt;"",G957,N(IFERROR(INDEX(Eng_Cost,MATCH(C957,Eng_Label,0)),0))))</f>
        <v/>
      </c>
      <c r="I957" s="95" t="n"/>
      <c r="J957" s="95" t="n"/>
      <c r="K957" s="98">
        <f>IF(B957="","",DATE(YEAR(B957),MONTH(B957),1))</f>
        <v/>
      </c>
      <c r="L957" s="86">
        <f>IF(OR(B957="",C957=""),"","RCV-"&amp;TEXT(ROW()-5,"00000"))</f>
        <v/>
      </c>
    </row>
    <row r="958" ht="20" customHeight="1">
      <c r="B958" s="93" t="n"/>
      <c r="C958" s="95" t="n"/>
      <c r="D958" s="86">
        <f>IF(C958="","",IFERROR(INDEX(Eng_Item,MATCH(C958,Eng_Label,0)),"not in list"))</f>
        <v/>
      </c>
      <c r="E958" s="85">
        <f>IF(C958="","",IFERROR(INDEX(Eng_Supplier,MATCH(C958,Eng_Label,0)),""))</f>
        <v/>
      </c>
      <c r="F958" s="96" t="n"/>
      <c r="G958" s="99" t="n"/>
      <c r="H958" s="91">
        <f>IF(F958="","",F958*IF(G958&lt;&gt;"",G958,N(IFERROR(INDEX(Eng_Cost,MATCH(C958,Eng_Label,0)),0))))</f>
        <v/>
      </c>
      <c r="I958" s="95" t="n"/>
      <c r="J958" s="95" t="n"/>
      <c r="K958" s="98">
        <f>IF(B958="","",DATE(YEAR(B958),MONTH(B958),1))</f>
        <v/>
      </c>
      <c r="L958" s="86">
        <f>IF(OR(B958="",C958=""),"","RCV-"&amp;TEXT(ROW()-5,"00000"))</f>
        <v/>
      </c>
    </row>
    <row r="959" ht="20" customHeight="1">
      <c r="B959" s="93" t="n"/>
      <c r="C959" s="95" t="n"/>
      <c r="D959" s="86">
        <f>IF(C959="","",IFERROR(INDEX(Eng_Item,MATCH(C959,Eng_Label,0)),"not in list"))</f>
        <v/>
      </c>
      <c r="E959" s="85">
        <f>IF(C959="","",IFERROR(INDEX(Eng_Supplier,MATCH(C959,Eng_Label,0)),""))</f>
        <v/>
      </c>
      <c r="F959" s="96" t="n"/>
      <c r="G959" s="99" t="n"/>
      <c r="H959" s="91">
        <f>IF(F959="","",F959*IF(G959&lt;&gt;"",G959,N(IFERROR(INDEX(Eng_Cost,MATCH(C959,Eng_Label,0)),0))))</f>
        <v/>
      </c>
      <c r="I959" s="95" t="n"/>
      <c r="J959" s="95" t="n"/>
      <c r="K959" s="98">
        <f>IF(B959="","",DATE(YEAR(B959),MONTH(B959),1))</f>
        <v/>
      </c>
      <c r="L959" s="86">
        <f>IF(OR(B959="",C959=""),"","RCV-"&amp;TEXT(ROW()-5,"00000"))</f>
        <v/>
      </c>
    </row>
    <row r="960" ht="20" customHeight="1">
      <c r="B960" s="93" t="n"/>
      <c r="C960" s="95" t="n"/>
      <c r="D960" s="86">
        <f>IF(C960="","",IFERROR(INDEX(Eng_Item,MATCH(C960,Eng_Label,0)),"not in list"))</f>
        <v/>
      </c>
      <c r="E960" s="85">
        <f>IF(C960="","",IFERROR(INDEX(Eng_Supplier,MATCH(C960,Eng_Label,0)),""))</f>
        <v/>
      </c>
      <c r="F960" s="96" t="n"/>
      <c r="G960" s="99" t="n"/>
      <c r="H960" s="91">
        <f>IF(F960="","",F960*IF(G960&lt;&gt;"",G960,N(IFERROR(INDEX(Eng_Cost,MATCH(C960,Eng_Label,0)),0))))</f>
        <v/>
      </c>
      <c r="I960" s="95" t="n"/>
      <c r="J960" s="95" t="n"/>
      <c r="K960" s="98">
        <f>IF(B960="","",DATE(YEAR(B960),MONTH(B960),1))</f>
        <v/>
      </c>
      <c r="L960" s="86">
        <f>IF(OR(B960="",C960=""),"","RCV-"&amp;TEXT(ROW()-5,"00000"))</f>
        <v/>
      </c>
    </row>
    <row r="961" ht="20" customHeight="1">
      <c r="B961" s="93" t="n"/>
      <c r="C961" s="95" t="n"/>
      <c r="D961" s="86">
        <f>IF(C961="","",IFERROR(INDEX(Eng_Item,MATCH(C961,Eng_Label,0)),"not in list"))</f>
        <v/>
      </c>
      <c r="E961" s="85">
        <f>IF(C961="","",IFERROR(INDEX(Eng_Supplier,MATCH(C961,Eng_Label,0)),""))</f>
        <v/>
      </c>
      <c r="F961" s="96" t="n"/>
      <c r="G961" s="99" t="n"/>
      <c r="H961" s="91">
        <f>IF(F961="","",F961*IF(G961&lt;&gt;"",G961,N(IFERROR(INDEX(Eng_Cost,MATCH(C961,Eng_Label,0)),0))))</f>
        <v/>
      </c>
      <c r="I961" s="95" t="n"/>
      <c r="J961" s="95" t="n"/>
      <c r="K961" s="98">
        <f>IF(B961="","",DATE(YEAR(B961),MONTH(B961),1))</f>
        <v/>
      </c>
      <c r="L961" s="86">
        <f>IF(OR(B961="",C961=""),"","RCV-"&amp;TEXT(ROW()-5,"00000"))</f>
        <v/>
      </c>
    </row>
    <row r="962" ht="20" customHeight="1">
      <c r="B962" s="93" t="n"/>
      <c r="C962" s="95" t="n"/>
      <c r="D962" s="86">
        <f>IF(C962="","",IFERROR(INDEX(Eng_Item,MATCH(C962,Eng_Label,0)),"not in list"))</f>
        <v/>
      </c>
      <c r="E962" s="85">
        <f>IF(C962="","",IFERROR(INDEX(Eng_Supplier,MATCH(C962,Eng_Label,0)),""))</f>
        <v/>
      </c>
      <c r="F962" s="96" t="n"/>
      <c r="G962" s="99" t="n"/>
      <c r="H962" s="91">
        <f>IF(F962="","",F962*IF(G962&lt;&gt;"",G962,N(IFERROR(INDEX(Eng_Cost,MATCH(C962,Eng_Label,0)),0))))</f>
        <v/>
      </c>
      <c r="I962" s="95" t="n"/>
      <c r="J962" s="95" t="n"/>
      <c r="K962" s="98">
        <f>IF(B962="","",DATE(YEAR(B962),MONTH(B962),1))</f>
        <v/>
      </c>
      <c r="L962" s="86">
        <f>IF(OR(B962="",C962=""),"","RCV-"&amp;TEXT(ROW()-5,"00000"))</f>
        <v/>
      </c>
    </row>
    <row r="963" ht="20" customHeight="1">
      <c r="B963" s="93" t="n"/>
      <c r="C963" s="95" t="n"/>
      <c r="D963" s="86">
        <f>IF(C963="","",IFERROR(INDEX(Eng_Item,MATCH(C963,Eng_Label,0)),"not in list"))</f>
        <v/>
      </c>
      <c r="E963" s="85">
        <f>IF(C963="","",IFERROR(INDEX(Eng_Supplier,MATCH(C963,Eng_Label,0)),""))</f>
        <v/>
      </c>
      <c r="F963" s="96" t="n"/>
      <c r="G963" s="99" t="n"/>
      <c r="H963" s="91">
        <f>IF(F963="","",F963*IF(G963&lt;&gt;"",G963,N(IFERROR(INDEX(Eng_Cost,MATCH(C963,Eng_Label,0)),0))))</f>
        <v/>
      </c>
      <c r="I963" s="95" t="n"/>
      <c r="J963" s="95" t="n"/>
      <c r="K963" s="98">
        <f>IF(B963="","",DATE(YEAR(B963),MONTH(B963),1))</f>
        <v/>
      </c>
      <c r="L963" s="86">
        <f>IF(OR(B963="",C963=""),"","RCV-"&amp;TEXT(ROW()-5,"00000"))</f>
        <v/>
      </c>
    </row>
    <row r="964" ht="20" customHeight="1">
      <c r="B964" s="93" t="n"/>
      <c r="C964" s="95" t="n"/>
      <c r="D964" s="86">
        <f>IF(C964="","",IFERROR(INDEX(Eng_Item,MATCH(C964,Eng_Label,0)),"not in list"))</f>
        <v/>
      </c>
      <c r="E964" s="85">
        <f>IF(C964="","",IFERROR(INDEX(Eng_Supplier,MATCH(C964,Eng_Label,0)),""))</f>
        <v/>
      </c>
      <c r="F964" s="96" t="n"/>
      <c r="G964" s="99" t="n"/>
      <c r="H964" s="91">
        <f>IF(F964="","",F964*IF(G964&lt;&gt;"",G964,N(IFERROR(INDEX(Eng_Cost,MATCH(C964,Eng_Label,0)),0))))</f>
        <v/>
      </c>
      <c r="I964" s="95" t="n"/>
      <c r="J964" s="95" t="n"/>
      <c r="K964" s="98">
        <f>IF(B964="","",DATE(YEAR(B964),MONTH(B964),1))</f>
        <v/>
      </c>
      <c r="L964" s="86">
        <f>IF(OR(B964="",C964=""),"","RCV-"&amp;TEXT(ROW()-5,"00000"))</f>
        <v/>
      </c>
    </row>
    <row r="965" ht="20" customHeight="1">
      <c r="B965" s="93" t="n"/>
      <c r="C965" s="95" t="n"/>
      <c r="D965" s="86">
        <f>IF(C965="","",IFERROR(INDEX(Eng_Item,MATCH(C965,Eng_Label,0)),"not in list"))</f>
        <v/>
      </c>
      <c r="E965" s="85">
        <f>IF(C965="","",IFERROR(INDEX(Eng_Supplier,MATCH(C965,Eng_Label,0)),""))</f>
        <v/>
      </c>
      <c r="F965" s="96" t="n"/>
      <c r="G965" s="99" t="n"/>
      <c r="H965" s="91">
        <f>IF(F965="","",F965*IF(G965&lt;&gt;"",G965,N(IFERROR(INDEX(Eng_Cost,MATCH(C965,Eng_Label,0)),0))))</f>
        <v/>
      </c>
      <c r="I965" s="95" t="n"/>
      <c r="J965" s="95" t="n"/>
      <c r="K965" s="98">
        <f>IF(B965="","",DATE(YEAR(B965),MONTH(B965),1))</f>
        <v/>
      </c>
      <c r="L965" s="86">
        <f>IF(OR(B965="",C965=""),"","RCV-"&amp;TEXT(ROW()-5,"00000"))</f>
        <v/>
      </c>
    </row>
    <row r="966" ht="20" customHeight="1">
      <c r="B966" s="93" t="n"/>
      <c r="C966" s="95" t="n"/>
      <c r="D966" s="86">
        <f>IF(C966="","",IFERROR(INDEX(Eng_Item,MATCH(C966,Eng_Label,0)),"not in list"))</f>
        <v/>
      </c>
      <c r="E966" s="85">
        <f>IF(C966="","",IFERROR(INDEX(Eng_Supplier,MATCH(C966,Eng_Label,0)),""))</f>
        <v/>
      </c>
      <c r="F966" s="96" t="n"/>
      <c r="G966" s="99" t="n"/>
      <c r="H966" s="91">
        <f>IF(F966="","",F966*IF(G966&lt;&gt;"",G966,N(IFERROR(INDEX(Eng_Cost,MATCH(C966,Eng_Label,0)),0))))</f>
        <v/>
      </c>
      <c r="I966" s="95" t="n"/>
      <c r="J966" s="95" t="n"/>
      <c r="K966" s="98">
        <f>IF(B966="","",DATE(YEAR(B966),MONTH(B966),1))</f>
        <v/>
      </c>
      <c r="L966" s="86">
        <f>IF(OR(B966="",C966=""),"","RCV-"&amp;TEXT(ROW()-5,"00000"))</f>
        <v/>
      </c>
    </row>
    <row r="967" ht="20" customHeight="1">
      <c r="B967" s="93" t="n"/>
      <c r="C967" s="95" t="n"/>
      <c r="D967" s="86">
        <f>IF(C967="","",IFERROR(INDEX(Eng_Item,MATCH(C967,Eng_Label,0)),"not in list"))</f>
        <v/>
      </c>
      <c r="E967" s="85">
        <f>IF(C967="","",IFERROR(INDEX(Eng_Supplier,MATCH(C967,Eng_Label,0)),""))</f>
        <v/>
      </c>
      <c r="F967" s="96" t="n"/>
      <c r="G967" s="99" t="n"/>
      <c r="H967" s="91">
        <f>IF(F967="","",F967*IF(G967&lt;&gt;"",G967,N(IFERROR(INDEX(Eng_Cost,MATCH(C967,Eng_Label,0)),0))))</f>
        <v/>
      </c>
      <c r="I967" s="95" t="n"/>
      <c r="J967" s="95" t="n"/>
      <c r="K967" s="98">
        <f>IF(B967="","",DATE(YEAR(B967),MONTH(B967),1))</f>
        <v/>
      </c>
      <c r="L967" s="86">
        <f>IF(OR(B967="",C967=""),"","RCV-"&amp;TEXT(ROW()-5,"00000"))</f>
        <v/>
      </c>
    </row>
    <row r="968" ht="20" customHeight="1">
      <c r="B968" s="93" t="n"/>
      <c r="C968" s="95" t="n"/>
      <c r="D968" s="86">
        <f>IF(C968="","",IFERROR(INDEX(Eng_Item,MATCH(C968,Eng_Label,0)),"not in list"))</f>
        <v/>
      </c>
      <c r="E968" s="85">
        <f>IF(C968="","",IFERROR(INDEX(Eng_Supplier,MATCH(C968,Eng_Label,0)),""))</f>
        <v/>
      </c>
      <c r="F968" s="96" t="n"/>
      <c r="G968" s="99" t="n"/>
      <c r="H968" s="91">
        <f>IF(F968="","",F968*IF(G968&lt;&gt;"",G968,N(IFERROR(INDEX(Eng_Cost,MATCH(C968,Eng_Label,0)),0))))</f>
        <v/>
      </c>
      <c r="I968" s="95" t="n"/>
      <c r="J968" s="95" t="n"/>
      <c r="K968" s="98">
        <f>IF(B968="","",DATE(YEAR(B968),MONTH(B968),1))</f>
        <v/>
      </c>
      <c r="L968" s="86">
        <f>IF(OR(B968="",C968=""),"","RCV-"&amp;TEXT(ROW()-5,"00000"))</f>
        <v/>
      </c>
    </row>
    <row r="969" ht="20" customHeight="1">
      <c r="B969" s="93" t="n"/>
      <c r="C969" s="95" t="n"/>
      <c r="D969" s="86">
        <f>IF(C969="","",IFERROR(INDEX(Eng_Item,MATCH(C969,Eng_Label,0)),"not in list"))</f>
        <v/>
      </c>
      <c r="E969" s="85">
        <f>IF(C969="","",IFERROR(INDEX(Eng_Supplier,MATCH(C969,Eng_Label,0)),""))</f>
        <v/>
      </c>
      <c r="F969" s="96" t="n"/>
      <c r="G969" s="99" t="n"/>
      <c r="H969" s="91">
        <f>IF(F969="","",F969*IF(G969&lt;&gt;"",G969,N(IFERROR(INDEX(Eng_Cost,MATCH(C969,Eng_Label,0)),0))))</f>
        <v/>
      </c>
      <c r="I969" s="95" t="n"/>
      <c r="J969" s="95" t="n"/>
      <c r="K969" s="98">
        <f>IF(B969="","",DATE(YEAR(B969),MONTH(B969),1))</f>
        <v/>
      </c>
      <c r="L969" s="86">
        <f>IF(OR(B969="",C969=""),"","RCV-"&amp;TEXT(ROW()-5,"00000"))</f>
        <v/>
      </c>
    </row>
    <row r="970" ht="20" customHeight="1">
      <c r="B970" s="93" t="n"/>
      <c r="C970" s="95" t="n"/>
      <c r="D970" s="86">
        <f>IF(C970="","",IFERROR(INDEX(Eng_Item,MATCH(C970,Eng_Label,0)),"not in list"))</f>
        <v/>
      </c>
      <c r="E970" s="85">
        <f>IF(C970="","",IFERROR(INDEX(Eng_Supplier,MATCH(C970,Eng_Label,0)),""))</f>
        <v/>
      </c>
      <c r="F970" s="96" t="n"/>
      <c r="G970" s="99" t="n"/>
      <c r="H970" s="91">
        <f>IF(F970="","",F970*IF(G970&lt;&gt;"",G970,N(IFERROR(INDEX(Eng_Cost,MATCH(C970,Eng_Label,0)),0))))</f>
        <v/>
      </c>
      <c r="I970" s="95" t="n"/>
      <c r="J970" s="95" t="n"/>
      <c r="K970" s="98">
        <f>IF(B970="","",DATE(YEAR(B970),MONTH(B970),1))</f>
        <v/>
      </c>
      <c r="L970" s="86">
        <f>IF(OR(B970="",C970=""),"","RCV-"&amp;TEXT(ROW()-5,"00000"))</f>
        <v/>
      </c>
    </row>
    <row r="971" ht="20" customHeight="1">
      <c r="B971" s="93" t="n"/>
      <c r="C971" s="95" t="n"/>
      <c r="D971" s="86">
        <f>IF(C971="","",IFERROR(INDEX(Eng_Item,MATCH(C971,Eng_Label,0)),"not in list"))</f>
        <v/>
      </c>
      <c r="E971" s="85">
        <f>IF(C971="","",IFERROR(INDEX(Eng_Supplier,MATCH(C971,Eng_Label,0)),""))</f>
        <v/>
      </c>
      <c r="F971" s="96" t="n"/>
      <c r="G971" s="99" t="n"/>
      <c r="H971" s="91">
        <f>IF(F971="","",F971*IF(G971&lt;&gt;"",G971,N(IFERROR(INDEX(Eng_Cost,MATCH(C971,Eng_Label,0)),0))))</f>
        <v/>
      </c>
      <c r="I971" s="95" t="n"/>
      <c r="J971" s="95" t="n"/>
      <c r="K971" s="98">
        <f>IF(B971="","",DATE(YEAR(B971),MONTH(B971),1))</f>
        <v/>
      </c>
      <c r="L971" s="86">
        <f>IF(OR(B971="",C971=""),"","RCV-"&amp;TEXT(ROW()-5,"00000"))</f>
        <v/>
      </c>
    </row>
    <row r="972" ht="20" customHeight="1">
      <c r="B972" s="93" t="n"/>
      <c r="C972" s="95" t="n"/>
      <c r="D972" s="86">
        <f>IF(C972="","",IFERROR(INDEX(Eng_Item,MATCH(C972,Eng_Label,0)),"not in list"))</f>
        <v/>
      </c>
      <c r="E972" s="85">
        <f>IF(C972="","",IFERROR(INDEX(Eng_Supplier,MATCH(C972,Eng_Label,0)),""))</f>
        <v/>
      </c>
      <c r="F972" s="96" t="n"/>
      <c r="G972" s="99" t="n"/>
      <c r="H972" s="91">
        <f>IF(F972="","",F972*IF(G972&lt;&gt;"",G972,N(IFERROR(INDEX(Eng_Cost,MATCH(C972,Eng_Label,0)),0))))</f>
        <v/>
      </c>
      <c r="I972" s="95" t="n"/>
      <c r="J972" s="95" t="n"/>
      <c r="K972" s="98">
        <f>IF(B972="","",DATE(YEAR(B972),MONTH(B972),1))</f>
        <v/>
      </c>
      <c r="L972" s="86">
        <f>IF(OR(B972="",C972=""),"","RCV-"&amp;TEXT(ROW()-5,"00000"))</f>
        <v/>
      </c>
    </row>
    <row r="973" ht="20" customHeight="1">
      <c r="B973" s="93" t="n"/>
      <c r="C973" s="95" t="n"/>
      <c r="D973" s="86">
        <f>IF(C973="","",IFERROR(INDEX(Eng_Item,MATCH(C973,Eng_Label,0)),"not in list"))</f>
        <v/>
      </c>
      <c r="E973" s="85">
        <f>IF(C973="","",IFERROR(INDEX(Eng_Supplier,MATCH(C973,Eng_Label,0)),""))</f>
        <v/>
      </c>
      <c r="F973" s="96" t="n"/>
      <c r="G973" s="99" t="n"/>
      <c r="H973" s="91">
        <f>IF(F973="","",F973*IF(G973&lt;&gt;"",G973,N(IFERROR(INDEX(Eng_Cost,MATCH(C973,Eng_Label,0)),0))))</f>
        <v/>
      </c>
      <c r="I973" s="95" t="n"/>
      <c r="J973" s="95" t="n"/>
      <c r="K973" s="98">
        <f>IF(B973="","",DATE(YEAR(B973),MONTH(B973),1))</f>
        <v/>
      </c>
      <c r="L973" s="86">
        <f>IF(OR(B973="",C973=""),"","RCV-"&amp;TEXT(ROW()-5,"00000"))</f>
        <v/>
      </c>
    </row>
    <row r="974" ht="20" customHeight="1">
      <c r="B974" s="93" t="n"/>
      <c r="C974" s="95" t="n"/>
      <c r="D974" s="86">
        <f>IF(C974="","",IFERROR(INDEX(Eng_Item,MATCH(C974,Eng_Label,0)),"not in list"))</f>
        <v/>
      </c>
      <c r="E974" s="85">
        <f>IF(C974="","",IFERROR(INDEX(Eng_Supplier,MATCH(C974,Eng_Label,0)),""))</f>
        <v/>
      </c>
      <c r="F974" s="96" t="n"/>
      <c r="G974" s="99" t="n"/>
      <c r="H974" s="91">
        <f>IF(F974="","",F974*IF(G974&lt;&gt;"",G974,N(IFERROR(INDEX(Eng_Cost,MATCH(C974,Eng_Label,0)),0))))</f>
        <v/>
      </c>
      <c r="I974" s="95" t="n"/>
      <c r="J974" s="95" t="n"/>
      <c r="K974" s="98">
        <f>IF(B974="","",DATE(YEAR(B974),MONTH(B974),1))</f>
        <v/>
      </c>
      <c r="L974" s="86">
        <f>IF(OR(B974="",C974=""),"","RCV-"&amp;TEXT(ROW()-5,"00000"))</f>
        <v/>
      </c>
    </row>
    <row r="975" ht="20" customHeight="1">
      <c r="B975" s="93" t="n"/>
      <c r="C975" s="95" t="n"/>
      <c r="D975" s="86">
        <f>IF(C975="","",IFERROR(INDEX(Eng_Item,MATCH(C975,Eng_Label,0)),"not in list"))</f>
        <v/>
      </c>
      <c r="E975" s="85">
        <f>IF(C975="","",IFERROR(INDEX(Eng_Supplier,MATCH(C975,Eng_Label,0)),""))</f>
        <v/>
      </c>
      <c r="F975" s="96" t="n"/>
      <c r="G975" s="99" t="n"/>
      <c r="H975" s="91">
        <f>IF(F975="","",F975*IF(G975&lt;&gt;"",G975,N(IFERROR(INDEX(Eng_Cost,MATCH(C975,Eng_Label,0)),0))))</f>
        <v/>
      </c>
      <c r="I975" s="95" t="n"/>
      <c r="J975" s="95" t="n"/>
      <c r="K975" s="98">
        <f>IF(B975="","",DATE(YEAR(B975),MONTH(B975),1))</f>
        <v/>
      </c>
      <c r="L975" s="86">
        <f>IF(OR(B975="",C975=""),"","RCV-"&amp;TEXT(ROW()-5,"00000"))</f>
        <v/>
      </c>
    </row>
    <row r="976" ht="20" customHeight="1">
      <c r="B976" s="93" t="n"/>
      <c r="C976" s="95" t="n"/>
      <c r="D976" s="86">
        <f>IF(C976="","",IFERROR(INDEX(Eng_Item,MATCH(C976,Eng_Label,0)),"not in list"))</f>
        <v/>
      </c>
      <c r="E976" s="85">
        <f>IF(C976="","",IFERROR(INDEX(Eng_Supplier,MATCH(C976,Eng_Label,0)),""))</f>
        <v/>
      </c>
      <c r="F976" s="96" t="n"/>
      <c r="G976" s="99" t="n"/>
      <c r="H976" s="91">
        <f>IF(F976="","",F976*IF(G976&lt;&gt;"",G976,N(IFERROR(INDEX(Eng_Cost,MATCH(C976,Eng_Label,0)),0))))</f>
        <v/>
      </c>
      <c r="I976" s="95" t="n"/>
      <c r="J976" s="95" t="n"/>
      <c r="K976" s="98">
        <f>IF(B976="","",DATE(YEAR(B976),MONTH(B976),1))</f>
        <v/>
      </c>
      <c r="L976" s="86">
        <f>IF(OR(B976="",C976=""),"","RCV-"&amp;TEXT(ROW()-5,"00000"))</f>
        <v/>
      </c>
    </row>
    <row r="977" ht="20" customHeight="1">
      <c r="B977" s="93" t="n"/>
      <c r="C977" s="95" t="n"/>
      <c r="D977" s="86">
        <f>IF(C977="","",IFERROR(INDEX(Eng_Item,MATCH(C977,Eng_Label,0)),"not in list"))</f>
        <v/>
      </c>
      <c r="E977" s="85">
        <f>IF(C977="","",IFERROR(INDEX(Eng_Supplier,MATCH(C977,Eng_Label,0)),""))</f>
        <v/>
      </c>
      <c r="F977" s="96" t="n"/>
      <c r="G977" s="99" t="n"/>
      <c r="H977" s="91">
        <f>IF(F977="","",F977*IF(G977&lt;&gt;"",G977,N(IFERROR(INDEX(Eng_Cost,MATCH(C977,Eng_Label,0)),0))))</f>
        <v/>
      </c>
      <c r="I977" s="95" t="n"/>
      <c r="J977" s="95" t="n"/>
      <c r="K977" s="98">
        <f>IF(B977="","",DATE(YEAR(B977),MONTH(B977),1))</f>
        <v/>
      </c>
      <c r="L977" s="86">
        <f>IF(OR(B977="",C977=""),"","RCV-"&amp;TEXT(ROW()-5,"00000"))</f>
        <v/>
      </c>
    </row>
    <row r="978" ht="20" customHeight="1">
      <c r="B978" s="93" t="n"/>
      <c r="C978" s="95" t="n"/>
      <c r="D978" s="86">
        <f>IF(C978="","",IFERROR(INDEX(Eng_Item,MATCH(C978,Eng_Label,0)),"not in list"))</f>
        <v/>
      </c>
      <c r="E978" s="85">
        <f>IF(C978="","",IFERROR(INDEX(Eng_Supplier,MATCH(C978,Eng_Label,0)),""))</f>
        <v/>
      </c>
      <c r="F978" s="96" t="n"/>
      <c r="G978" s="99" t="n"/>
      <c r="H978" s="91">
        <f>IF(F978="","",F978*IF(G978&lt;&gt;"",G978,N(IFERROR(INDEX(Eng_Cost,MATCH(C978,Eng_Label,0)),0))))</f>
        <v/>
      </c>
      <c r="I978" s="95" t="n"/>
      <c r="J978" s="95" t="n"/>
      <c r="K978" s="98">
        <f>IF(B978="","",DATE(YEAR(B978),MONTH(B978),1))</f>
        <v/>
      </c>
      <c r="L978" s="86">
        <f>IF(OR(B978="",C978=""),"","RCV-"&amp;TEXT(ROW()-5,"00000"))</f>
        <v/>
      </c>
    </row>
    <row r="979" ht="20" customHeight="1">
      <c r="B979" s="93" t="n"/>
      <c r="C979" s="95" t="n"/>
      <c r="D979" s="86">
        <f>IF(C979="","",IFERROR(INDEX(Eng_Item,MATCH(C979,Eng_Label,0)),"not in list"))</f>
        <v/>
      </c>
      <c r="E979" s="85">
        <f>IF(C979="","",IFERROR(INDEX(Eng_Supplier,MATCH(C979,Eng_Label,0)),""))</f>
        <v/>
      </c>
      <c r="F979" s="96" t="n"/>
      <c r="G979" s="99" t="n"/>
      <c r="H979" s="91">
        <f>IF(F979="","",F979*IF(G979&lt;&gt;"",G979,N(IFERROR(INDEX(Eng_Cost,MATCH(C979,Eng_Label,0)),0))))</f>
        <v/>
      </c>
      <c r="I979" s="95" t="n"/>
      <c r="J979" s="95" t="n"/>
      <c r="K979" s="98">
        <f>IF(B979="","",DATE(YEAR(B979),MONTH(B979),1))</f>
        <v/>
      </c>
      <c r="L979" s="86">
        <f>IF(OR(B979="",C979=""),"","RCV-"&amp;TEXT(ROW()-5,"00000"))</f>
        <v/>
      </c>
    </row>
    <row r="980" ht="20" customHeight="1">
      <c r="B980" s="93" t="n"/>
      <c r="C980" s="95" t="n"/>
      <c r="D980" s="86">
        <f>IF(C980="","",IFERROR(INDEX(Eng_Item,MATCH(C980,Eng_Label,0)),"not in list"))</f>
        <v/>
      </c>
      <c r="E980" s="85">
        <f>IF(C980="","",IFERROR(INDEX(Eng_Supplier,MATCH(C980,Eng_Label,0)),""))</f>
        <v/>
      </c>
      <c r="F980" s="96" t="n"/>
      <c r="G980" s="99" t="n"/>
      <c r="H980" s="91">
        <f>IF(F980="","",F980*IF(G980&lt;&gt;"",G980,N(IFERROR(INDEX(Eng_Cost,MATCH(C980,Eng_Label,0)),0))))</f>
        <v/>
      </c>
      <c r="I980" s="95" t="n"/>
      <c r="J980" s="95" t="n"/>
      <c r="K980" s="98">
        <f>IF(B980="","",DATE(YEAR(B980),MONTH(B980),1))</f>
        <v/>
      </c>
      <c r="L980" s="86">
        <f>IF(OR(B980="",C980=""),"","RCV-"&amp;TEXT(ROW()-5,"00000"))</f>
        <v/>
      </c>
    </row>
    <row r="981" ht="20" customHeight="1">
      <c r="B981" s="93" t="n"/>
      <c r="C981" s="95" t="n"/>
      <c r="D981" s="86">
        <f>IF(C981="","",IFERROR(INDEX(Eng_Item,MATCH(C981,Eng_Label,0)),"not in list"))</f>
        <v/>
      </c>
      <c r="E981" s="85">
        <f>IF(C981="","",IFERROR(INDEX(Eng_Supplier,MATCH(C981,Eng_Label,0)),""))</f>
        <v/>
      </c>
      <c r="F981" s="96" t="n"/>
      <c r="G981" s="99" t="n"/>
      <c r="H981" s="91">
        <f>IF(F981="","",F981*IF(G981&lt;&gt;"",G981,N(IFERROR(INDEX(Eng_Cost,MATCH(C981,Eng_Label,0)),0))))</f>
        <v/>
      </c>
      <c r="I981" s="95" t="n"/>
      <c r="J981" s="95" t="n"/>
      <c r="K981" s="98">
        <f>IF(B981="","",DATE(YEAR(B981),MONTH(B981),1))</f>
        <v/>
      </c>
      <c r="L981" s="86">
        <f>IF(OR(B981="",C981=""),"","RCV-"&amp;TEXT(ROW()-5,"00000"))</f>
        <v/>
      </c>
    </row>
    <row r="982" ht="20" customHeight="1">
      <c r="B982" s="93" t="n"/>
      <c r="C982" s="95" t="n"/>
      <c r="D982" s="86">
        <f>IF(C982="","",IFERROR(INDEX(Eng_Item,MATCH(C982,Eng_Label,0)),"not in list"))</f>
        <v/>
      </c>
      <c r="E982" s="85">
        <f>IF(C982="","",IFERROR(INDEX(Eng_Supplier,MATCH(C982,Eng_Label,0)),""))</f>
        <v/>
      </c>
      <c r="F982" s="96" t="n"/>
      <c r="G982" s="99" t="n"/>
      <c r="H982" s="91">
        <f>IF(F982="","",F982*IF(G982&lt;&gt;"",G982,N(IFERROR(INDEX(Eng_Cost,MATCH(C982,Eng_Label,0)),0))))</f>
        <v/>
      </c>
      <c r="I982" s="95" t="n"/>
      <c r="J982" s="95" t="n"/>
      <c r="K982" s="98">
        <f>IF(B982="","",DATE(YEAR(B982),MONTH(B982),1))</f>
        <v/>
      </c>
      <c r="L982" s="86">
        <f>IF(OR(B982="",C982=""),"","RCV-"&amp;TEXT(ROW()-5,"00000"))</f>
        <v/>
      </c>
    </row>
    <row r="983" ht="20" customHeight="1">
      <c r="B983" s="93" t="n"/>
      <c r="C983" s="95" t="n"/>
      <c r="D983" s="86">
        <f>IF(C983="","",IFERROR(INDEX(Eng_Item,MATCH(C983,Eng_Label,0)),"not in list"))</f>
        <v/>
      </c>
      <c r="E983" s="85">
        <f>IF(C983="","",IFERROR(INDEX(Eng_Supplier,MATCH(C983,Eng_Label,0)),""))</f>
        <v/>
      </c>
      <c r="F983" s="96" t="n"/>
      <c r="G983" s="99" t="n"/>
      <c r="H983" s="91">
        <f>IF(F983="","",F983*IF(G983&lt;&gt;"",G983,N(IFERROR(INDEX(Eng_Cost,MATCH(C983,Eng_Label,0)),0))))</f>
        <v/>
      </c>
      <c r="I983" s="95" t="n"/>
      <c r="J983" s="95" t="n"/>
      <c r="K983" s="98">
        <f>IF(B983="","",DATE(YEAR(B983),MONTH(B983),1))</f>
        <v/>
      </c>
      <c r="L983" s="86">
        <f>IF(OR(B983="",C983=""),"","RCV-"&amp;TEXT(ROW()-5,"00000"))</f>
        <v/>
      </c>
    </row>
    <row r="984" ht="20" customHeight="1">
      <c r="B984" s="93" t="n"/>
      <c r="C984" s="95" t="n"/>
      <c r="D984" s="86">
        <f>IF(C984="","",IFERROR(INDEX(Eng_Item,MATCH(C984,Eng_Label,0)),"not in list"))</f>
        <v/>
      </c>
      <c r="E984" s="85">
        <f>IF(C984="","",IFERROR(INDEX(Eng_Supplier,MATCH(C984,Eng_Label,0)),""))</f>
        <v/>
      </c>
      <c r="F984" s="96" t="n"/>
      <c r="G984" s="99" t="n"/>
      <c r="H984" s="91">
        <f>IF(F984="","",F984*IF(G984&lt;&gt;"",G984,N(IFERROR(INDEX(Eng_Cost,MATCH(C984,Eng_Label,0)),0))))</f>
        <v/>
      </c>
      <c r="I984" s="95" t="n"/>
      <c r="J984" s="95" t="n"/>
      <c r="K984" s="98">
        <f>IF(B984="","",DATE(YEAR(B984),MONTH(B984),1))</f>
        <v/>
      </c>
      <c r="L984" s="86">
        <f>IF(OR(B984="",C984=""),"","RCV-"&amp;TEXT(ROW()-5,"00000"))</f>
        <v/>
      </c>
    </row>
    <row r="985" ht="20" customHeight="1">
      <c r="B985" s="93" t="n"/>
      <c r="C985" s="95" t="n"/>
      <c r="D985" s="86">
        <f>IF(C985="","",IFERROR(INDEX(Eng_Item,MATCH(C985,Eng_Label,0)),"not in list"))</f>
        <v/>
      </c>
      <c r="E985" s="85">
        <f>IF(C985="","",IFERROR(INDEX(Eng_Supplier,MATCH(C985,Eng_Label,0)),""))</f>
        <v/>
      </c>
      <c r="F985" s="96" t="n"/>
      <c r="G985" s="99" t="n"/>
      <c r="H985" s="91">
        <f>IF(F985="","",F985*IF(G985&lt;&gt;"",G985,N(IFERROR(INDEX(Eng_Cost,MATCH(C985,Eng_Label,0)),0))))</f>
        <v/>
      </c>
      <c r="I985" s="95" t="n"/>
      <c r="J985" s="95" t="n"/>
      <c r="K985" s="98">
        <f>IF(B985="","",DATE(YEAR(B985),MONTH(B985),1))</f>
        <v/>
      </c>
      <c r="L985" s="86">
        <f>IF(OR(B985="",C985=""),"","RCV-"&amp;TEXT(ROW()-5,"00000"))</f>
        <v/>
      </c>
    </row>
    <row r="986" ht="20" customHeight="1">
      <c r="B986" s="93" t="n"/>
      <c r="C986" s="95" t="n"/>
      <c r="D986" s="86">
        <f>IF(C986="","",IFERROR(INDEX(Eng_Item,MATCH(C986,Eng_Label,0)),"not in list"))</f>
        <v/>
      </c>
      <c r="E986" s="85">
        <f>IF(C986="","",IFERROR(INDEX(Eng_Supplier,MATCH(C986,Eng_Label,0)),""))</f>
        <v/>
      </c>
      <c r="F986" s="96" t="n"/>
      <c r="G986" s="99" t="n"/>
      <c r="H986" s="91">
        <f>IF(F986="","",F986*IF(G986&lt;&gt;"",G986,N(IFERROR(INDEX(Eng_Cost,MATCH(C986,Eng_Label,0)),0))))</f>
        <v/>
      </c>
      <c r="I986" s="95" t="n"/>
      <c r="J986" s="95" t="n"/>
      <c r="K986" s="98">
        <f>IF(B986="","",DATE(YEAR(B986),MONTH(B986),1))</f>
        <v/>
      </c>
      <c r="L986" s="86">
        <f>IF(OR(B986="",C986=""),"","RCV-"&amp;TEXT(ROW()-5,"00000"))</f>
        <v/>
      </c>
    </row>
    <row r="987" ht="20" customHeight="1">
      <c r="B987" s="93" t="n"/>
      <c r="C987" s="95" t="n"/>
      <c r="D987" s="86">
        <f>IF(C987="","",IFERROR(INDEX(Eng_Item,MATCH(C987,Eng_Label,0)),"not in list"))</f>
        <v/>
      </c>
      <c r="E987" s="85">
        <f>IF(C987="","",IFERROR(INDEX(Eng_Supplier,MATCH(C987,Eng_Label,0)),""))</f>
        <v/>
      </c>
      <c r="F987" s="96" t="n"/>
      <c r="G987" s="99" t="n"/>
      <c r="H987" s="91">
        <f>IF(F987="","",F987*IF(G987&lt;&gt;"",G987,N(IFERROR(INDEX(Eng_Cost,MATCH(C987,Eng_Label,0)),0))))</f>
        <v/>
      </c>
      <c r="I987" s="95" t="n"/>
      <c r="J987" s="95" t="n"/>
      <c r="K987" s="98">
        <f>IF(B987="","",DATE(YEAR(B987),MONTH(B987),1))</f>
        <v/>
      </c>
      <c r="L987" s="86">
        <f>IF(OR(B987="",C987=""),"","RCV-"&amp;TEXT(ROW()-5,"00000"))</f>
        <v/>
      </c>
    </row>
    <row r="988" ht="20" customHeight="1">
      <c r="B988" s="93" t="n"/>
      <c r="C988" s="95" t="n"/>
      <c r="D988" s="86">
        <f>IF(C988="","",IFERROR(INDEX(Eng_Item,MATCH(C988,Eng_Label,0)),"not in list"))</f>
        <v/>
      </c>
      <c r="E988" s="85">
        <f>IF(C988="","",IFERROR(INDEX(Eng_Supplier,MATCH(C988,Eng_Label,0)),""))</f>
        <v/>
      </c>
      <c r="F988" s="96" t="n"/>
      <c r="G988" s="99" t="n"/>
      <c r="H988" s="91">
        <f>IF(F988="","",F988*IF(G988&lt;&gt;"",G988,N(IFERROR(INDEX(Eng_Cost,MATCH(C988,Eng_Label,0)),0))))</f>
        <v/>
      </c>
      <c r="I988" s="95" t="n"/>
      <c r="J988" s="95" t="n"/>
      <c r="K988" s="98">
        <f>IF(B988="","",DATE(YEAR(B988),MONTH(B988),1))</f>
        <v/>
      </c>
      <c r="L988" s="86">
        <f>IF(OR(B988="",C988=""),"","RCV-"&amp;TEXT(ROW()-5,"00000"))</f>
        <v/>
      </c>
    </row>
    <row r="989" ht="20" customHeight="1">
      <c r="B989" s="93" t="n"/>
      <c r="C989" s="95" t="n"/>
      <c r="D989" s="86">
        <f>IF(C989="","",IFERROR(INDEX(Eng_Item,MATCH(C989,Eng_Label,0)),"not in list"))</f>
        <v/>
      </c>
      <c r="E989" s="85">
        <f>IF(C989="","",IFERROR(INDEX(Eng_Supplier,MATCH(C989,Eng_Label,0)),""))</f>
        <v/>
      </c>
      <c r="F989" s="96" t="n"/>
      <c r="G989" s="99" t="n"/>
      <c r="H989" s="91">
        <f>IF(F989="","",F989*IF(G989&lt;&gt;"",G989,N(IFERROR(INDEX(Eng_Cost,MATCH(C989,Eng_Label,0)),0))))</f>
        <v/>
      </c>
      <c r="I989" s="95" t="n"/>
      <c r="J989" s="95" t="n"/>
      <c r="K989" s="98">
        <f>IF(B989="","",DATE(YEAR(B989),MONTH(B989),1))</f>
        <v/>
      </c>
      <c r="L989" s="86">
        <f>IF(OR(B989="",C989=""),"","RCV-"&amp;TEXT(ROW()-5,"00000"))</f>
        <v/>
      </c>
    </row>
    <row r="990" ht="20" customHeight="1">
      <c r="B990" s="93" t="n"/>
      <c r="C990" s="95" t="n"/>
      <c r="D990" s="86">
        <f>IF(C990="","",IFERROR(INDEX(Eng_Item,MATCH(C990,Eng_Label,0)),"not in list"))</f>
        <v/>
      </c>
      <c r="E990" s="85">
        <f>IF(C990="","",IFERROR(INDEX(Eng_Supplier,MATCH(C990,Eng_Label,0)),""))</f>
        <v/>
      </c>
      <c r="F990" s="96" t="n"/>
      <c r="G990" s="99" t="n"/>
      <c r="H990" s="91">
        <f>IF(F990="","",F990*IF(G990&lt;&gt;"",G990,N(IFERROR(INDEX(Eng_Cost,MATCH(C990,Eng_Label,0)),0))))</f>
        <v/>
      </c>
      <c r="I990" s="95" t="n"/>
      <c r="J990" s="95" t="n"/>
      <c r="K990" s="98">
        <f>IF(B990="","",DATE(YEAR(B990),MONTH(B990),1))</f>
        <v/>
      </c>
      <c r="L990" s="86">
        <f>IF(OR(B990="",C990=""),"","RCV-"&amp;TEXT(ROW()-5,"00000"))</f>
        <v/>
      </c>
    </row>
    <row r="991" ht="20" customHeight="1">
      <c r="B991" s="93" t="n"/>
      <c r="C991" s="95" t="n"/>
      <c r="D991" s="86">
        <f>IF(C991="","",IFERROR(INDEX(Eng_Item,MATCH(C991,Eng_Label,0)),"not in list"))</f>
        <v/>
      </c>
      <c r="E991" s="85">
        <f>IF(C991="","",IFERROR(INDEX(Eng_Supplier,MATCH(C991,Eng_Label,0)),""))</f>
        <v/>
      </c>
      <c r="F991" s="96" t="n"/>
      <c r="G991" s="99" t="n"/>
      <c r="H991" s="91">
        <f>IF(F991="","",F991*IF(G991&lt;&gt;"",G991,N(IFERROR(INDEX(Eng_Cost,MATCH(C991,Eng_Label,0)),0))))</f>
        <v/>
      </c>
      <c r="I991" s="95" t="n"/>
      <c r="J991" s="95" t="n"/>
      <c r="K991" s="98">
        <f>IF(B991="","",DATE(YEAR(B991),MONTH(B991),1))</f>
        <v/>
      </c>
      <c r="L991" s="86">
        <f>IF(OR(B991="",C991=""),"","RCV-"&amp;TEXT(ROW()-5,"00000"))</f>
        <v/>
      </c>
    </row>
    <row r="992" ht="20" customHeight="1">
      <c r="B992" s="93" t="n"/>
      <c r="C992" s="95" t="n"/>
      <c r="D992" s="86">
        <f>IF(C992="","",IFERROR(INDEX(Eng_Item,MATCH(C992,Eng_Label,0)),"not in list"))</f>
        <v/>
      </c>
      <c r="E992" s="85">
        <f>IF(C992="","",IFERROR(INDEX(Eng_Supplier,MATCH(C992,Eng_Label,0)),""))</f>
        <v/>
      </c>
      <c r="F992" s="96" t="n"/>
      <c r="G992" s="99" t="n"/>
      <c r="H992" s="91">
        <f>IF(F992="","",F992*IF(G992&lt;&gt;"",G992,N(IFERROR(INDEX(Eng_Cost,MATCH(C992,Eng_Label,0)),0))))</f>
        <v/>
      </c>
      <c r="I992" s="95" t="n"/>
      <c r="J992" s="95" t="n"/>
      <c r="K992" s="98">
        <f>IF(B992="","",DATE(YEAR(B992),MONTH(B992),1))</f>
        <v/>
      </c>
      <c r="L992" s="86">
        <f>IF(OR(B992="",C992=""),"","RCV-"&amp;TEXT(ROW()-5,"00000"))</f>
        <v/>
      </c>
    </row>
    <row r="993" ht="20" customHeight="1">
      <c r="B993" s="93" t="n"/>
      <c r="C993" s="95" t="n"/>
      <c r="D993" s="86">
        <f>IF(C993="","",IFERROR(INDEX(Eng_Item,MATCH(C993,Eng_Label,0)),"not in list"))</f>
        <v/>
      </c>
      <c r="E993" s="85">
        <f>IF(C993="","",IFERROR(INDEX(Eng_Supplier,MATCH(C993,Eng_Label,0)),""))</f>
        <v/>
      </c>
      <c r="F993" s="96" t="n"/>
      <c r="G993" s="99" t="n"/>
      <c r="H993" s="91">
        <f>IF(F993="","",F993*IF(G993&lt;&gt;"",G993,N(IFERROR(INDEX(Eng_Cost,MATCH(C993,Eng_Label,0)),0))))</f>
        <v/>
      </c>
      <c r="I993" s="95" t="n"/>
      <c r="J993" s="95" t="n"/>
      <c r="K993" s="98">
        <f>IF(B993="","",DATE(YEAR(B993),MONTH(B993),1))</f>
        <v/>
      </c>
      <c r="L993" s="86">
        <f>IF(OR(B993="",C993=""),"","RCV-"&amp;TEXT(ROW()-5,"00000"))</f>
        <v/>
      </c>
    </row>
    <row r="994" ht="20" customHeight="1">
      <c r="B994" s="93" t="n"/>
      <c r="C994" s="95" t="n"/>
      <c r="D994" s="86">
        <f>IF(C994="","",IFERROR(INDEX(Eng_Item,MATCH(C994,Eng_Label,0)),"not in list"))</f>
        <v/>
      </c>
      <c r="E994" s="85">
        <f>IF(C994="","",IFERROR(INDEX(Eng_Supplier,MATCH(C994,Eng_Label,0)),""))</f>
        <v/>
      </c>
      <c r="F994" s="96" t="n"/>
      <c r="G994" s="99" t="n"/>
      <c r="H994" s="91">
        <f>IF(F994="","",F994*IF(G994&lt;&gt;"",G994,N(IFERROR(INDEX(Eng_Cost,MATCH(C994,Eng_Label,0)),0))))</f>
        <v/>
      </c>
      <c r="I994" s="95" t="n"/>
      <c r="J994" s="95" t="n"/>
      <c r="K994" s="98">
        <f>IF(B994="","",DATE(YEAR(B994),MONTH(B994),1))</f>
        <v/>
      </c>
      <c r="L994" s="86">
        <f>IF(OR(B994="",C994=""),"","RCV-"&amp;TEXT(ROW()-5,"00000"))</f>
        <v/>
      </c>
    </row>
    <row r="995" ht="20" customHeight="1">
      <c r="B995" s="93" t="n"/>
      <c r="C995" s="95" t="n"/>
      <c r="D995" s="86">
        <f>IF(C995="","",IFERROR(INDEX(Eng_Item,MATCH(C995,Eng_Label,0)),"not in list"))</f>
        <v/>
      </c>
      <c r="E995" s="85">
        <f>IF(C995="","",IFERROR(INDEX(Eng_Supplier,MATCH(C995,Eng_Label,0)),""))</f>
        <v/>
      </c>
      <c r="F995" s="96" t="n"/>
      <c r="G995" s="99" t="n"/>
      <c r="H995" s="91">
        <f>IF(F995="","",F995*IF(G995&lt;&gt;"",G995,N(IFERROR(INDEX(Eng_Cost,MATCH(C995,Eng_Label,0)),0))))</f>
        <v/>
      </c>
      <c r="I995" s="95" t="n"/>
      <c r="J995" s="95" t="n"/>
      <c r="K995" s="98">
        <f>IF(B995="","",DATE(YEAR(B995),MONTH(B995),1))</f>
        <v/>
      </c>
      <c r="L995" s="86">
        <f>IF(OR(B995="",C995=""),"","RCV-"&amp;TEXT(ROW()-5,"00000"))</f>
        <v/>
      </c>
    </row>
    <row r="996" ht="20" customHeight="1">
      <c r="B996" s="93" t="n"/>
      <c r="C996" s="95" t="n"/>
      <c r="D996" s="86">
        <f>IF(C996="","",IFERROR(INDEX(Eng_Item,MATCH(C996,Eng_Label,0)),"not in list"))</f>
        <v/>
      </c>
      <c r="E996" s="85">
        <f>IF(C996="","",IFERROR(INDEX(Eng_Supplier,MATCH(C996,Eng_Label,0)),""))</f>
        <v/>
      </c>
      <c r="F996" s="96" t="n"/>
      <c r="G996" s="99" t="n"/>
      <c r="H996" s="91">
        <f>IF(F996="","",F996*IF(G996&lt;&gt;"",G996,N(IFERROR(INDEX(Eng_Cost,MATCH(C996,Eng_Label,0)),0))))</f>
        <v/>
      </c>
      <c r="I996" s="95" t="n"/>
      <c r="J996" s="95" t="n"/>
      <c r="K996" s="98">
        <f>IF(B996="","",DATE(YEAR(B996),MONTH(B996),1))</f>
        <v/>
      </c>
      <c r="L996" s="86">
        <f>IF(OR(B996="",C996=""),"","RCV-"&amp;TEXT(ROW()-5,"00000"))</f>
        <v/>
      </c>
    </row>
    <row r="997" ht="20" customHeight="1">
      <c r="B997" s="93" t="n"/>
      <c r="C997" s="95" t="n"/>
      <c r="D997" s="86">
        <f>IF(C997="","",IFERROR(INDEX(Eng_Item,MATCH(C997,Eng_Label,0)),"not in list"))</f>
        <v/>
      </c>
      <c r="E997" s="85">
        <f>IF(C997="","",IFERROR(INDEX(Eng_Supplier,MATCH(C997,Eng_Label,0)),""))</f>
        <v/>
      </c>
      <c r="F997" s="96" t="n"/>
      <c r="G997" s="99" t="n"/>
      <c r="H997" s="91">
        <f>IF(F997="","",F997*IF(G997&lt;&gt;"",G997,N(IFERROR(INDEX(Eng_Cost,MATCH(C997,Eng_Label,0)),0))))</f>
        <v/>
      </c>
      <c r="I997" s="95" t="n"/>
      <c r="J997" s="95" t="n"/>
      <c r="K997" s="98">
        <f>IF(B997="","",DATE(YEAR(B997),MONTH(B997),1))</f>
        <v/>
      </c>
      <c r="L997" s="86">
        <f>IF(OR(B997="",C997=""),"","RCV-"&amp;TEXT(ROW()-5,"00000"))</f>
        <v/>
      </c>
    </row>
    <row r="998" ht="20" customHeight="1">
      <c r="B998" s="93" t="n"/>
      <c r="C998" s="95" t="n"/>
      <c r="D998" s="86">
        <f>IF(C998="","",IFERROR(INDEX(Eng_Item,MATCH(C998,Eng_Label,0)),"not in list"))</f>
        <v/>
      </c>
      <c r="E998" s="85">
        <f>IF(C998="","",IFERROR(INDEX(Eng_Supplier,MATCH(C998,Eng_Label,0)),""))</f>
        <v/>
      </c>
      <c r="F998" s="96" t="n"/>
      <c r="G998" s="99" t="n"/>
      <c r="H998" s="91">
        <f>IF(F998="","",F998*IF(G998&lt;&gt;"",G998,N(IFERROR(INDEX(Eng_Cost,MATCH(C998,Eng_Label,0)),0))))</f>
        <v/>
      </c>
      <c r="I998" s="95" t="n"/>
      <c r="J998" s="95" t="n"/>
      <c r="K998" s="98">
        <f>IF(B998="","",DATE(YEAR(B998),MONTH(B998),1))</f>
        <v/>
      </c>
      <c r="L998" s="86">
        <f>IF(OR(B998="",C998=""),"","RCV-"&amp;TEXT(ROW()-5,"00000"))</f>
        <v/>
      </c>
    </row>
    <row r="999" ht="20" customHeight="1">
      <c r="B999" s="93" t="n"/>
      <c r="C999" s="95" t="n"/>
      <c r="D999" s="86">
        <f>IF(C999="","",IFERROR(INDEX(Eng_Item,MATCH(C999,Eng_Label,0)),"not in list"))</f>
        <v/>
      </c>
      <c r="E999" s="85">
        <f>IF(C999="","",IFERROR(INDEX(Eng_Supplier,MATCH(C999,Eng_Label,0)),""))</f>
        <v/>
      </c>
      <c r="F999" s="96" t="n"/>
      <c r="G999" s="99" t="n"/>
      <c r="H999" s="91">
        <f>IF(F999="","",F999*IF(G999&lt;&gt;"",G999,N(IFERROR(INDEX(Eng_Cost,MATCH(C999,Eng_Label,0)),0))))</f>
        <v/>
      </c>
      <c r="I999" s="95" t="n"/>
      <c r="J999" s="95" t="n"/>
      <c r="K999" s="98">
        <f>IF(B999="","",DATE(YEAR(B999),MONTH(B999),1))</f>
        <v/>
      </c>
      <c r="L999" s="86">
        <f>IF(OR(B999="",C999=""),"","RCV-"&amp;TEXT(ROW()-5,"00000"))</f>
        <v/>
      </c>
    </row>
    <row r="1000" ht="20" customHeight="1">
      <c r="B1000" s="93" t="n"/>
      <c r="C1000" s="95" t="n"/>
      <c r="D1000" s="86">
        <f>IF(C1000="","",IFERROR(INDEX(Eng_Item,MATCH(C1000,Eng_Label,0)),"not in list"))</f>
        <v/>
      </c>
      <c r="E1000" s="85">
        <f>IF(C1000="","",IFERROR(INDEX(Eng_Supplier,MATCH(C1000,Eng_Label,0)),""))</f>
        <v/>
      </c>
      <c r="F1000" s="96" t="n"/>
      <c r="G1000" s="99" t="n"/>
      <c r="H1000" s="91">
        <f>IF(F1000="","",F1000*IF(G1000&lt;&gt;"",G1000,N(IFERROR(INDEX(Eng_Cost,MATCH(C1000,Eng_Label,0)),0))))</f>
        <v/>
      </c>
      <c r="I1000" s="95" t="n"/>
      <c r="J1000" s="95" t="n"/>
      <c r="K1000" s="98">
        <f>IF(B1000="","",DATE(YEAR(B1000),MONTH(B1000),1))</f>
        <v/>
      </c>
      <c r="L1000" s="86">
        <f>IF(OR(B1000="",C1000=""),"","RCV-"&amp;TEXT(ROW()-5,"00000"))</f>
        <v/>
      </c>
    </row>
    <row r="1001" ht="20" customHeight="1">
      <c r="B1001" s="93" t="n"/>
      <c r="C1001" s="95" t="n"/>
      <c r="D1001" s="86">
        <f>IF(C1001="","",IFERROR(INDEX(Eng_Item,MATCH(C1001,Eng_Label,0)),"not in list"))</f>
        <v/>
      </c>
      <c r="E1001" s="85">
        <f>IF(C1001="","",IFERROR(INDEX(Eng_Supplier,MATCH(C1001,Eng_Label,0)),""))</f>
        <v/>
      </c>
      <c r="F1001" s="96" t="n"/>
      <c r="G1001" s="99" t="n"/>
      <c r="H1001" s="91">
        <f>IF(F1001="","",F1001*IF(G1001&lt;&gt;"",G1001,N(IFERROR(INDEX(Eng_Cost,MATCH(C1001,Eng_Label,0)),0))))</f>
        <v/>
      </c>
      <c r="I1001" s="95" t="n"/>
      <c r="J1001" s="95" t="n"/>
      <c r="K1001" s="98">
        <f>IF(B1001="","",DATE(YEAR(B1001),MONTH(B1001),1))</f>
        <v/>
      </c>
      <c r="L1001" s="86">
        <f>IF(OR(B1001="",C1001=""),"","RCV-"&amp;TEXT(ROW()-5,"00000"))</f>
        <v/>
      </c>
    </row>
    <row r="1002" ht="20" customHeight="1">
      <c r="B1002" s="93" t="n"/>
      <c r="C1002" s="95" t="n"/>
      <c r="D1002" s="86">
        <f>IF(C1002="","",IFERROR(INDEX(Eng_Item,MATCH(C1002,Eng_Label,0)),"not in list"))</f>
        <v/>
      </c>
      <c r="E1002" s="85">
        <f>IF(C1002="","",IFERROR(INDEX(Eng_Supplier,MATCH(C1002,Eng_Label,0)),""))</f>
        <v/>
      </c>
      <c r="F1002" s="96" t="n"/>
      <c r="G1002" s="99" t="n"/>
      <c r="H1002" s="91">
        <f>IF(F1002="","",F1002*IF(G1002&lt;&gt;"",G1002,N(IFERROR(INDEX(Eng_Cost,MATCH(C1002,Eng_Label,0)),0))))</f>
        <v/>
      </c>
      <c r="I1002" s="95" t="n"/>
      <c r="J1002" s="95" t="n"/>
      <c r="K1002" s="98">
        <f>IF(B1002="","",DATE(YEAR(B1002),MONTH(B1002),1))</f>
        <v/>
      </c>
      <c r="L1002" s="86">
        <f>IF(OR(B1002="",C1002=""),"","RCV-"&amp;TEXT(ROW()-5,"00000"))</f>
        <v/>
      </c>
    </row>
    <row r="1003" ht="20" customHeight="1">
      <c r="B1003" s="93" t="n"/>
      <c r="C1003" s="95" t="n"/>
      <c r="D1003" s="86">
        <f>IF(C1003="","",IFERROR(INDEX(Eng_Item,MATCH(C1003,Eng_Label,0)),"not in list"))</f>
        <v/>
      </c>
      <c r="E1003" s="85">
        <f>IF(C1003="","",IFERROR(INDEX(Eng_Supplier,MATCH(C1003,Eng_Label,0)),""))</f>
        <v/>
      </c>
      <c r="F1003" s="96" t="n"/>
      <c r="G1003" s="99" t="n"/>
      <c r="H1003" s="91">
        <f>IF(F1003="","",F1003*IF(G1003&lt;&gt;"",G1003,N(IFERROR(INDEX(Eng_Cost,MATCH(C1003,Eng_Label,0)),0))))</f>
        <v/>
      </c>
      <c r="I1003" s="95" t="n"/>
      <c r="J1003" s="95" t="n"/>
      <c r="K1003" s="98">
        <f>IF(B1003="","",DATE(YEAR(B1003),MONTH(B1003),1))</f>
        <v/>
      </c>
      <c r="L1003" s="86">
        <f>IF(OR(B1003="",C1003=""),"","RCV-"&amp;TEXT(ROW()-5,"00000"))</f>
        <v/>
      </c>
    </row>
    <row r="1004" ht="20" customHeight="1">
      <c r="B1004" s="93" t="n"/>
      <c r="C1004" s="95" t="n"/>
      <c r="D1004" s="86">
        <f>IF(C1004="","",IFERROR(INDEX(Eng_Item,MATCH(C1004,Eng_Label,0)),"not in list"))</f>
        <v/>
      </c>
      <c r="E1004" s="85">
        <f>IF(C1004="","",IFERROR(INDEX(Eng_Supplier,MATCH(C1004,Eng_Label,0)),""))</f>
        <v/>
      </c>
      <c r="F1004" s="96" t="n"/>
      <c r="G1004" s="99" t="n"/>
      <c r="H1004" s="91">
        <f>IF(F1004="","",F1004*IF(G1004&lt;&gt;"",G1004,N(IFERROR(INDEX(Eng_Cost,MATCH(C1004,Eng_Label,0)),0))))</f>
        <v/>
      </c>
      <c r="I1004" s="95" t="n"/>
      <c r="J1004" s="95" t="n"/>
      <c r="K1004" s="98">
        <f>IF(B1004="","",DATE(YEAR(B1004),MONTH(B1004),1))</f>
        <v/>
      </c>
      <c r="L1004" s="86">
        <f>IF(OR(B1004="",C1004=""),"","RCV-"&amp;TEXT(ROW()-5,"00000"))</f>
        <v/>
      </c>
    </row>
    <row r="1005" ht="20" customHeight="1">
      <c r="B1005" s="93" t="n"/>
      <c r="C1005" s="95" t="n"/>
      <c r="D1005" s="86">
        <f>IF(C1005="","",IFERROR(INDEX(Eng_Item,MATCH(C1005,Eng_Label,0)),"not in list"))</f>
        <v/>
      </c>
      <c r="E1005" s="85">
        <f>IF(C1005="","",IFERROR(INDEX(Eng_Supplier,MATCH(C1005,Eng_Label,0)),""))</f>
        <v/>
      </c>
      <c r="F1005" s="96" t="n"/>
      <c r="G1005" s="99" t="n"/>
      <c r="H1005" s="91">
        <f>IF(F1005="","",F1005*IF(G1005&lt;&gt;"",G1005,N(IFERROR(INDEX(Eng_Cost,MATCH(C1005,Eng_Label,0)),0))))</f>
        <v/>
      </c>
      <c r="I1005" s="95" t="n"/>
      <c r="J1005" s="95" t="n"/>
      <c r="K1005" s="98">
        <f>IF(B1005="","",DATE(YEAR(B1005),MONTH(B1005),1))</f>
        <v/>
      </c>
      <c r="L1005" s="86">
        <f>IF(OR(B1005="",C1005=""),"","RCV-"&amp;TEXT(ROW()-5,"00000"))</f>
        <v/>
      </c>
    </row>
    <row r="1006" ht="20" customHeight="1">
      <c r="B1006" s="93" t="n"/>
      <c r="C1006" s="95" t="n"/>
      <c r="D1006" s="86">
        <f>IF(C1006="","",IFERROR(INDEX(Eng_Item,MATCH(C1006,Eng_Label,0)),"not in list"))</f>
        <v/>
      </c>
      <c r="E1006" s="85">
        <f>IF(C1006="","",IFERROR(INDEX(Eng_Supplier,MATCH(C1006,Eng_Label,0)),""))</f>
        <v/>
      </c>
      <c r="F1006" s="96" t="n"/>
      <c r="G1006" s="99" t="n"/>
      <c r="H1006" s="91">
        <f>IF(F1006="","",F1006*IF(G1006&lt;&gt;"",G1006,N(IFERROR(INDEX(Eng_Cost,MATCH(C1006,Eng_Label,0)),0))))</f>
        <v/>
      </c>
      <c r="I1006" s="95" t="n"/>
      <c r="J1006" s="95" t="n"/>
      <c r="K1006" s="98">
        <f>IF(B1006="","",DATE(YEAR(B1006),MONTH(B1006),1))</f>
        <v/>
      </c>
      <c r="L1006" s="86">
        <f>IF(OR(B1006="",C1006=""),"","RCV-"&amp;TEXT(ROW()-5,"00000"))</f>
        <v/>
      </c>
    </row>
    <row r="1007" ht="20" customHeight="1">
      <c r="B1007" s="93" t="n"/>
      <c r="C1007" s="95" t="n"/>
      <c r="D1007" s="86">
        <f>IF(C1007="","",IFERROR(INDEX(Eng_Item,MATCH(C1007,Eng_Label,0)),"not in list"))</f>
        <v/>
      </c>
      <c r="E1007" s="85">
        <f>IF(C1007="","",IFERROR(INDEX(Eng_Supplier,MATCH(C1007,Eng_Label,0)),""))</f>
        <v/>
      </c>
      <c r="F1007" s="96" t="n"/>
      <c r="G1007" s="99" t="n"/>
      <c r="H1007" s="91">
        <f>IF(F1007="","",F1007*IF(G1007&lt;&gt;"",G1007,N(IFERROR(INDEX(Eng_Cost,MATCH(C1007,Eng_Label,0)),0))))</f>
        <v/>
      </c>
      <c r="I1007" s="95" t="n"/>
      <c r="J1007" s="95" t="n"/>
      <c r="K1007" s="98">
        <f>IF(B1007="","",DATE(YEAR(B1007),MONTH(B1007),1))</f>
        <v/>
      </c>
      <c r="L1007" s="86">
        <f>IF(OR(B1007="",C1007=""),"","RCV-"&amp;TEXT(ROW()-5,"00000"))</f>
        <v/>
      </c>
    </row>
    <row r="1008" ht="20" customHeight="1">
      <c r="B1008" s="93" t="n"/>
      <c r="C1008" s="95" t="n"/>
      <c r="D1008" s="86">
        <f>IF(C1008="","",IFERROR(INDEX(Eng_Item,MATCH(C1008,Eng_Label,0)),"not in list"))</f>
        <v/>
      </c>
      <c r="E1008" s="85">
        <f>IF(C1008="","",IFERROR(INDEX(Eng_Supplier,MATCH(C1008,Eng_Label,0)),""))</f>
        <v/>
      </c>
      <c r="F1008" s="96" t="n"/>
      <c r="G1008" s="99" t="n"/>
      <c r="H1008" s="91">
        <f>IF(F1008="","",F1008*IF(G1008&lt;&gt;"",G1008,N(IFERROR(INDEX(Eng_Cost,MATCH(C1008,Eng_Label,0)),0))))</f>
        <v/>
      </c>
      <c r="I1008" s="95" t="n"/>
      <c r="J1008" s="95" t="n"/>
      <c r="K1008" s="98">
        <f>IF(B1008="","",DATE(YEAR(B1008),MONTH(B1008),1))</f>
        <v/>
      </c>
      <c r="L1008" s="86">
        <f>IF(OR(B1008="",C1008=""),"","RCV-"&amp;TEXT(ROW()-5,"00000"))</f>
        <v/>
      </c>
    </row>
    <row r="1009" ht="20" customHeight="1">
      <c r="B1009" s="93" t="n"/>
      <c r="C1009" s="95" t="n"/>
      <c r="D1009" s="86">
        <f>IF(C1009="","",IFERROR(INDEX(Eng_Item,MATCH(C1009,Eng_Label,0)),"not in list"))</f>
        <v/>
      </c>
      <c r="E1009" s="85">
        <f>IF(C1009="","",IFERROR(INDEX(Eng_Supplier,MATCH(C1009,Eng_Label,0)),""))</f>
        <v/>
      </c>
      <c r="F1009" s="96" t="n"/>
      <c r="G1009" s="99" t="n"/>
      <c r="H1009" s="91">
        <f>IF(F1009="","",F1009*IF(G1009&lt;&gt;"",G1009,N(IFERROR(INDEX(Eng_Cost,MATCH(C1009,Eng_Label,0)),0))))</f>
        <v/>
      </c>
      <c r="I1009" s="95" t="n"/>
      <c r="J1009" s="95" t="n"/>
      <c r="K1009" s="98">
        <f>IF(B1009="","",DATE(YEAR(B1009),MONTH(B1009),1))</f>
        <v/>
      </c>
      <c r="L1009" s="86">
        <f>IF(OR(B1009="",C1009=""),"","RCV-"&amp;TEXT(ROW()-5,"00000"))</f>
        <v/>
      </c>
    </row>
    <row r="1010" ht="20" customHeight="1">
      <c r="B1010" s="93" t="n"/>
      <c r="C1010" s="95" t="n"/>
      <c r="D1010" s="86">
        <f>IF(C1010="","",IFERROR(INDEX(Eng_Item,MATCH(C1010,Eng_Label,0)),"not in list"))</f>
        <v/>
      </c>
      <c r="E1010" s="85">
        <f>IF(C1010="","",IFERROR(INDEX(Eng_Supplier,MATCH(C1010,Eng_Label,0)),""))</f>
        <v/>
      </c>
      <c r="F1010" s="96" t="n"/>
      <c r="G1010" s="99" t="n"/>
      <c r="H1010" s="91">
        <f>IF(F1010="","",F1010*IF(G1010&lt;&gt;"",G1010,N(IFERROR(INDEX(Eng_Cost,MATCH(C1010,Eng_Label,0)),0))))</f>
        <v/>
      </c>
      <c r="I1010" s="95" t="n"/>
      <c r="J1010" s="95" t="n"/>
      <c r="K1010" s="98">
        <f>IF(B1010="","",DATE(YEAR(B1010),MONTH(B1010),1))</f>
        <v/>
      </c>
      <c r="L1010" s="86">
        <f>IF(OR(B1010="",C1010=""),"","RCV-"&amp;TEXT(ROW()-5,"00000"))</f>
        <v/>
      </c>
    </row>
    <row r="1011" ht="20" customHeight="1">
      <c r="B1011" s="93" t="n"/>
      <c r="C1011" s="95" t="n"/>
      <c r="D1011" s="86">
        <f>IF(C1011="","",IFERROR(INDEX(Eng_Item,MATCH(C1011,Eng_Label,0)),"not in list"))</f>
        <v/>
      </c>
      <c r="E1011" s="85">
        <f>IF(C1011="","",IFERROR(INDEX(Eng_Supplier,MATCH(C1011,Eng_Label,0)),""))</f>
        <v/>
      </c>
      <c r="F1011" s="96" t="n"/>
      <c r="G1011" s="99" t="n"/>
      <c r="H1011" s="91">
        <f>IF(F1011="","",F1011*IF(G1011&lt;&gt;"",G1011,N(IFERROR(INDEX(Eng_Cost,MATCH(C1011,Eng_Label,0)),0))))</f>
        <v/>
      </c>
      <c r="I1011" s="95" t="n"/>
      <c r="J1011" s="95" t="n"/>
      <c r="K1011" s="98">
        <f>IF(B1011="","",DATE(YEAR(B1011),MONTH(B1011),1))</f>
        <v/>
      </c>
      <c r="L1011" s="86">
        <f>IF(OR(B1011="",C1011=""),"","RCV-"&amp;TEXT(ROW()-5,"00000"))</f>
        <v/>
      </c>
    </row>
    <row r="1012" ht="20" customHeight="1">
      <c r="B1012" s="93" t="n"/>
      <c r="C1012" s="95" t="n"/>
      <c r="D1012" s="86">
        <f>IF(C1012="","",IFERROR(INDEX(Eng_Item,MATCH(C1012,Eng_Label,0)),"not in list"))</f>
        <v/>
      </c>
      <c r="E1012" s="85">
        <f>IF(C1012="","",IFERROR(INDEX(Eng_Supplier,MATCH(C1012,Eng_Label,0)),""))</f>
        <v/>
      </c>
      <c r="F1012" s="96" t="n"/>
      <c r="G1012" s="99" t="n"/>
      <c r="H1012" s="91">
        <f>IF(F1012="","",F1012*IF(G1012&lt;&gt;"",G1012,N(IFERROR(INDEX(Eng_Cost,MATCH(C1012,Eng_Label,0)),0))))</f>
        <v/>
      </c>
      <c r="I1012" s="95" t="n"/>
      <c r="J1012" s="95" t="n"/>
      <c r="K1012" s="98">
        <f>IF(B1012="","",DATE(YEAR(B1012),MONTH(B1012),1))</f>
        <v/>
      </c>
      <c r="L1012" s="86">
        <f>IF(OR(B1012="",C1012=""),"","RCV-"&amp;TEXT(ROW()-5,"00000"))</f>
        <v/>
      </c>
    </row>
    <row r="1013" ht="20" customHeight="1">
      <c r="B1013" s="93" t="n"/>
      <c r="C1013" s="95" t="n"/>
      <c r="D1013" s="86">
        <f>IF(C1013="","",IFERROR(INDEX(Eng_Item,MATCH(C1013,Eng_Label,0)),"not in list"))</f>
        <v/>
      </c>
      <c r="E1013" s="85">
        <f>IF(C1013="","",IFERROR(INDEX(Eng_Supplier,MATCH(C1013,Eng_Label,0)),""))</f>
        <v/>
      </c>
      <c r="F1013" s="96" t="n"/>
      <c r="G1013" s="99" t="n"/>
      <c r="H1013" s="91">
        <f>IF(F1013="","",F1013*IF(G1013&lt;&gt;"",G1013,N(IFERROR(INDEX(Eng_Cost,MATCH(C1013,Eng_Label,0)),0))))</f>
        <v/>
      </c>
      <c r="I1013" s="95" t="n"/>
      <c r="J1013" s="95" t="n"/>
      <c r="K1013" s="98">
        <f>IF(B1013="","",DATE(YEAR(B1013),MONTH(B1013),1))</f>
        <v/>
      </c>
      <c r="L1013" s="86">
        <f>IF(OR(B1013="",C1013=""),"","RCV-"&amp;TEXT(ROW()-5,"00000"))</f>
        <v/>
      </c>
    </row>
    <row r="1014" ht="20" customHeight="1">
      <c r="B1014" s="93" t="n"/>
      <c r="C1014" s="95" t="n"/>
      <c r="D1014" s="86">
        <f>IF(C1014="","",IFERROR(INDEX(Eng_Item,MATCH(C1014,Eng_Label,0)),"not in list"))</f>
        <v/>
      </c>
      <c r="E1014" s="85">
        <f>IF(C1014="","",IFERROR(INDEX(Eng_Supplier,MATCH(C1014,Eng_Label,0)),""))</f>
        <v/>
      </c>
      <c r="F1014" s="96" t="n"/>
      <c r="G1014" s="99" t="n"/>
      <c r="H1014" s="91">
        <f>IF(F1014="","",F1014*IF(G1014&lt;&gt;"",G1014,N(IFERROR(INDEX(Eng_Cost,MATCH(C1014,Eng_Label,0)),0))))</f>
        <v/>
      </c>
      <c r="I1014" s="95" t="n"/>
      <c r="J1014" s="95" t="n"/>
      <c r="K1014" s="98">
        <f>IF(B1014="","",DATE(YEAR(B1014),MONTH(B1014),1))</f>
        <v/>
      </c>
      <c r="L1014" s="86">
        <f>IF(OR(B1014="",C1014=""),"","RCV-"&amp;TEXT(ROW()-5,"00000"))</f>
        <v/>
      </c>
    </row>
    <row r="1015" ht="20" customHeight="1">
      <c r="B1015" s="93" t="n"/>
      <c r="C1015" s="95" t="n"/>
      <c r="D1015" s="86">
        <f>IF(C1015="","",IFERROR(INDEX(Eng_Item,MATCH(C1015,Eng_Label,0)),"not in list"))</f>
        <v/>
      </c>
      <c r="E1015" s="85">
        <f>IF(C1015="","",IFERROR(INDEX(Eng_Supplier,MATCH(C1015,Eng_Label,0)),""))</f>
        <v/>
      </c>
      <c r="F1015" s="96" t="n"/>
      <c r="G1015" s="99" t="n"/>
      <c r="H1015" s="91">
        <f>IF(F1015="","",F1015*IF(G1015&lt;&gt;"",G1015,N(IFERROR(INDEX(Eng_Cost,MATCH(C1015,Eng_Label,0)),0))))</f>
        <v/>
      </c>
      <c r="I1015" s="95" t="n"/>
      <c r="J1015" s="95" t="n"/>
      <c r="K1015" s="98">
        <f>IF(B1015="","",DATE(YEAR(B1015),MONTH(B1015),1))</f>
        <v/>
      </c>
      <c r="L1015" s="86">
        <f>IF(OR(B1015="",C1015=""),"","RCV-"&amp;TEXT(ROW()-5,"00000"))</f>
        <v/>
      </c>
    </row>
    <row r="1016" ht="20" customHeight="1">
      <c r="B1016" s="93" t="n"/>
      <c r="C1016" s="95" t="n"/>
      <c r="D1016" s="86">
        <f>IF(C1016="","",IFERROR(INDEX(Eng_Item,MATCH(C1016,Eng_Label,0)),"not in list"))</f>
        <v/>
      </c>
      <c r="E1016" s="85">
        <f>IF(C1016="","",IFERROR(INDEX(Eng_Supplier,MATCH(C1016,Eng_Label,0)),""))</f>
        <v/>
      </c>
      <c r="F1016" s="96" t="n"/>
      <c r="G1016" s="99" t="n"/>
      <c r="H1016" s="91">
        <f>IF(F1016="","",F1016*IF(G1016&lt;&gt;"",G1016,N(IFERROR(INDEX(Eng_Cost,MATCH(C1016,Eng_Label,0)),0))))</f>
        <v/>
      </c>
      <c r="I1016" s="95" t="n"/>
      <c r="J1016" s="95" t="n"/>
      <c r="K1016" s="98">
        <f>IF(B1016="","",DATE(YEAR(B1016),MONTH(B1016),1))</f>
        <v/>
      </c>
      <c r="L1016" s="86">
        <f>IF(OR(B1016="",C1016=""),"","RCV-"&amp;TEXT(ROW()-5,"00000"))</f>
        <v/>
      </c>
    </row>
    <row r="1017" ht="20" customHeight="1">
      <c r="B1017" s="93" t="n"/>
      <c r="C1017" s="95" t="n"/>
      <c r="D1017" s="86">
        <f>IF(C1017="","",IFERROR(INDEX(Eng_Item,MATCH(C1017,Eng_Label,0)),"not in list"))</f>
        <v/>
      </c>
      <c r="E1017" s="85">
        <f>IF(C1017="","",IFERROR(INDEX(Eng_Supplier,MATCH(C1017,Eng_Label,0)),""))</f>
        <v/>
      </c>
      <c r="F1017" s="96" t="n"/>
      <c r="G1017" s="99" t="n"/>
      <c r="H1017" s="91">
        <f>IF(F1017="","",F1017*IF(G1017&lt;&gt;"",G1017,N(IFERROR(INDEX(Eng_Cost,MATCH(C1017,Eng_Label,0)),0))))</f>
        <v/>
      </c>
      <c r="I1017" s="95" t="n"/>
      <c r="J1017" s="95" t="n"/>
      <c r="K1017" s="98">
        <f>IF(B1017="","",DATE(YEAR(B1017),MONTH(B1017),1))</f>
        <v/>
      </c>
      <c r="L1017" s="86">
        <f>IF(OR(B1017="",C1017=""),"","RCV-"&amp;TEXT(ROW()-5,"00000"))</f>
        <v/>
      </c>
    </row>
    <row r="1018" ht="20" customHeight="1">
      <c r="B1018" s="93" t="n"/>
      <c r="C1018" s="95" t="n"/>
      <c r="D1018" s="86">
        <f>IF(C1018="","",IFERROR(INDEX(Eng_Item,MATCH(C1018,Eng_Label,0)),"not in list"))</f>
        <v/>
      </c>
      <c r="E1018" s="85">
        <f>IF(C1018="","",IFERROR(INDEX(Eng_Supplier,MATCH(C1018,Eng_Label,0)),""))</f>
        <v/>
      </c>
      <c r="F1018" s="96" t="n"/>
      <c r="G1018" s="99" t="n"/>
      <c r="H1018" s="91">
        <f>IF(F1018="","",F1018*IF(G1018&lt;&gt;"",G1018,N(IFERROR(INDEX(Eng_Cost,MATCH(C1018,Eng_Label,0)),0))))</f>
        <v/>
      </c>
      <c r="I1018" s="95" t="n"/>
      <c r="J1018" s="95" t="n"/>
      <c r="K1018" s="98">
        <f>IF(B1018="","",DATE(YEAR(B1018),MONTH(B1018),1))</f>
        <v/>
      </c>
      <c r="L1018" s="86">
        <f>IF(OR(B1018="",C1018=""),"","RCV-"&amp;TEXT(ROW()-5,"00000"))</f>
        <v/>
      </c>
    </row>
    <row r="1019" ht="20" customHeight="1">
      <c r="B1019" s="93" t="n"/>
      <c r="C1019" s="95" t="n"/>
      <c r="D1019" s="86">
        <f>IF(C1019="","",IFERROR(INDEX(Eng_Item,MATCH(C1019,Eng_Label,0)),"not in list"))</f>
        <v/>
      </c>
      <c r="E1019" s="85">
        <f>IF(C1019="","",IFERROR(INDEX(Eng_Supplier,MATCH(C1019,Eng_Label,0)),""))</f>
        <v/>
      </c>
      <c r="F1019" s="96" t="n"/>
      <c r="G1019" s="99" t="n"/>
      <c r="H1019" s="91">
        <f>IF(F1019="","",F1019*IF(G1019&lt;&gt;"",G1019,N(IFERROR(INDEX(Eng_Cost,MATCH(C1019,Eng_Label,0)),0))))</f>
        <v/>
      </c>
      <c r="I1019" s="95" t="n"/>
      <c r="J1019" s="95" t="n"/>
      <c r="K1019" s="98">
        <f>IF(B1019="","",DATE(YEAR(B1019),MONTH(B1019),1))</f>
        <v/>
      </c>
      <c r="L1019" s="86">
        <f>IF(OR(B1019="",C1019=""),"","RCV-"&amp;TEXT(ROW()-5,"00000"))</f>
        <v/>
      </c>
    </row>
    <row r="1020" ht="20" customHeight="1">
      <c r="B1020" s="93" t="n"/>
      <c r="C1020" s="95" t="n"/>
      <c r="D1020" s="86">
        <f>IF(C1020="","",IFERROR(INDEX(Eng_Item,MATCH(C1020,Eng_Label,0)),"not in list"))</f>
        <v/>
      </c>
      <c r="E1020" s="85">
        <f>IF(C1020="","",IFERROR(INDEX(Eng_Supplier,MATCH(C1020,Eng_Label,0)),""))</f>
        <v/>
      </c>
      <c r="F1020" s="96" t="n"/>
      <c r="G1020" s="99" t="n"/>
      <c r="H1020" s="91">
        <f>IF(F1020="","",F1020*IF(G1020&lt;&gt;"",G1020,N(IFERROR(INDEX(Eng_Cost,MATCH(C1020,Eng_Label,0)),0))))</f>
        <v/>
      </c>
      <c r="I1020" s="95" t="n"/>
      <c r="J1020" s="95" t="n"/>
      <c r="K1020" s="98">
        <f>IF(B1020="","",DATE(YEAR(B1020),MONTH(B1020),1))</f>
        <v/>
      </c>
      <c r="L1020" s="86">
        <f>IF(OR(B1020="",C1020=""),"","RCV-"&amp;TEXT(ROW()-5,"00000"))</f>
        <v/>
      </c>
    </row>
    <row r="1021" ht="20" customHeight="1">
      <c r="B1021" s="93" t="n"/>
      <c r="C1021" s="95" t="n"/>
      <c r="D1021" s="86">
        <f>IF(C1021="","",IFERROR(INDEX(Eng_Item,MATCH(C1021,Eng_Label,0)),"not in list"))</f>
        <v/>
      </c>
      <c r="E1021" s="85">
        <f>IF(C1021="","",IFERROR(INDEX(Eng_Supplier,MATCH(C1021,Eng_Label,0)),""))</f>
        <v/>
      </c>
      <c r="F1021" s="96" t="n"/>
      <c r="G1021" s="99" t="n"/>
      <c r="H1021" s="91">
        <f>IF(F1021="","",F1021*IF(G1021&lt;&gt;"",G1021,N(IFERROR(INDEX(Eng_Cost,MATCH(C1021,Eng_Label,0)),0))))</f>
        <v/>
      </c>
      <c r="I1021" s="95" t="n"/>
      <c r="J1021" s="95" t="n"/>
      <c r="K1021" s="98">
        <f>IF(B1021="","",DATE(YEAR(B1021),MONTH(B1021),1))</f>
        <v/>
      </c>
      <c r="L1021" s="86">
        <f>IF(OR(B1021="",C1021=""),"","RCV-"&amp;TEXT(ROW()-5,"00000"))</f>
        <v/>
      </c>
    </row>
    <row r="1022" ht="20" customHeight="1">
      <c r="B1022" s="93" t="n"/>
      <c r="C1022" s="95" t="n"/>
      <c r="D1022" s="86">
        <f>IF(C1022="","",IFERROR(INDEX(Eng_Item,MATCH(C1022,Eng_Label,0)),"not in list"))</f>
        <v/>
      </c>
      <c r="E1022" s="85">
        <f>IF(C1022="","",IFERROR(INDEX(Eng_Supplier,MATCH(C1022,Eng_Label,0)),""))</f>
        <v/>
      </c>
      <c r="F1022" s="96" t="n"/>
      <c r="G1022" s="99" t="n"/>
      <c r="H1022" s="91">
        <f>IF(F1022="","",F1022*IF(G1022&lt;&gt;"",G1022,N(IFERROR(INDEX(Eng_Cost,MATCH(C1022,Eng_Label,0)),0))))</f>
        <v/>
      </c>
      <c r="I1022" s="95" t="n"/>
      <c r="J1022" s="95" t="n"/>
      <c r="K1022" s="98">
        <f>IF(B1022="","",DATE(YEAR(B1022),MONTH(B1022),1))</f>
        <v/>
      </c>
      <c r="L1022" s="86">
        <f>IF(OR(B1022="",C1022=""),"","RCV-"&amp;TEXT(ROW()-5,"00000"))</f>
        <v/>
      </c>
    </row>
    <row r="1023" ht="20" customHeight="1">
      <c r="B1023" s="93" t="n"/>
      <c r="C1023" s="95" t="n"/>
      <c r="D1023" s="86">
        <f>IF(C1023="","",IFERROR(INDEX(Eng_Item,MATCH(C1023,Eng_Label,0)),"not in list"))</f>
        <v/>
      </c>
      <c r="E1023" s="85">
        <f>IF(C1023="","",IFERROR(INDEX(Eng_Supplier,MATCH(C1023,Eng_Label,0)),""))</f>
        <v/>
      </c>
      <c r="F1023" s="96" t="n"/>
      <c r="G1023" s="99" t="n"/>
      <c r="H1023" s="91">
        <f>IF(F1023="","",F1023*IF(G1023&lt;&gt;"",G1023,N(IFERROR(INDEX(Eng_Cost,MATCH(C1023,Eng_Label,0)),0))))</f>
        <v/>
      </c>
      <c r="I1023" s="95" t="n"/>
      <c r="J1023" s="95" t="n"/>
      <c r="K1023" s="98">
        <f>IF(B1023="","",DATE(YEAR(B1023),MONTH(B1023),1))</f>
        <v/>
      </c>
      <c r="L1023" s="86">
        <f>IF(OR(B1023="",C1023=""),"","RCV-"&amp;TEXT(ROW()-5,"00000"))</f>
        <v/>
      </c>
    </row>
    <row r="1024" ht="20" customHeight="1">
      <c r="B1024" s="93" t="n"/>
      <c r="C1024" s="95" t="n"/>
      <c r="D1024" s="86">
        <f>IF(C1024="","",IFERROR(INDEX(Eng_Item,MATCH(C1024,Eng_Label,0)),"not in list"))</f>
        <v/>
      </c>
      <c r="E1024" s="85">
        <f>IF(C1024="","",IFERROR(INDEX(Eng_Supplier,MATCH(C1024,Eng_Label,0)),""))</f>
        <v/>
      </c>
      <c r="F1024" s="96" t="n"/>
      <c r="G1024" s="99" t="n"/>
      <c r="H1024" s="91">
        <f>IF(F1024="","",F1024*IF(G1024&lt;&gt;"",G1024,N(IFERROR(INDEX(Eng_Cost,MATCH(C1024,Eng_Label,0)),0))))</f>
        <v/>
      </c>
      <c r="I1024" s="95" t="n"/>
      <c r="J1024" s="95" t="n"/>
      <c r="K1024" s="98">
        <f>IF(B1024="","",DATE(YEAR(B1024),MONTH(B1024),1))</f>
        <v/>
      </c>
      <c r="L1024" s="86">
        <f>IF(OR(B1024="",C1024=""),"","RCV-"&amp;TEXT(ROW()-5,"00000"))</f>
        <v/>
      </c>
    </row>
    <row r="1025" ht="20" customHeight="1">
      <c r="B1025" s="93" t="n"/>
      <c r="C1025" s="95" t="n"/>
      <c r="D1025" s="86">
        <f>IF(C1025="","",IFERROR(INDEX(Eng_Item,MATCH(C1025,Eng_Label,0)),"not in list"))</f>
        <v/>
      </c>
      <c r="E1025" s="85">
        <f>IF(C1025="","",IFERROR(INDEX(Eng_Supplier,MATCH(C1025,Eng_Label,0)),""))</f>
        <v/>
      </c>
      <c r="F1025" s="96" t="n"/>
      <c r="G1025" s="99" t="n"/>
      <c r="H1025" s="91">
        <f>IF(F1025="","",F1025*IF(G1025&lt;&gt;"",G1025,N(IFERROR(INDEX(Eng_Cost,MATCH(C1025,Eng_Label,0)),0))))</f>
        <v/>
      </c>
      <c r="I1025" s="95" t="n"/>
      <c r="J1025" s="95" t="n"/>
      <c r="K1025" s="98">
        <f>IF(B1025="","",DATE(YEAR(B1025),MONTH(B1025),1))</f>
        <v/>
      </c>
      <c r="L1025" s="86">
        <f>IF(OR(B1025="",C1025=""),"","RCV-"&amp;TEXT(ROW()-5,"00000"))</f>
        <v/>
      </c>
    </row>
    <row r="1026" ht="20" customHeight="1">
      <c r="B1026" s="93" t="n"/>
      <c r="C1026" s="95" t="n"/>
      <c r="D1026" s="86">
        <f>IF(C1026="","",IFERROR(INDEX(Eng_Item,MATCH(C1026,Eng_Label,0)),"not in list"))</f>
        <v/>
      </c>
      <c r="E1026" s="85">
        <f>IF(C1026="","",IFERROR(INDEX(Eng_Supplier,MATCH(C1026,Eng_Label,0)),""))</f>
        <v/>
      </c>
      <c r="F1026" s="96" t="n"/>
      <c r="G1026" s="99" t="n"/>
      <c r="H1026" s="91">
        <f>IF(F1026="","",F1026*IF(G1026&lt;&gt;"",G1026,N(IFERROR(INDEX(Eng_Cost,MATCH(C1026,Eng_Label,0)),0))))</f>
        <v/>
      </c>
      <c r="I1026" s="95" t="n"/>
      <c r="J1026" s="95" t="n"/>
      <c r="K1026" s="98">
        <f>IF(B1026="","",DATE(YEAR(B1026),MONTH(B1026),1))</f>
        <v/>
      </c>
      <c r="L1026" s="86">
        <f>IF(OR(B1026="",C1026=""),"","RCV-"&amp;TEXT(ROW()-5,"00000"))</f>
        <v/>
      </c>
    </row>
    <row r="1027" ht="20" customHeight="1">
      <c r="B1027" s="93" t="n"/>
      <c r="C1027" s="95" t="n"/>
      <c r="D1027" s="86">
        <f>IF(C1027="","",IFERROR(INDEX(Eng_Item,MATCH(C1027,Eng_Label,0)),"not in list"))</f>
        <v/>
      </c>
      <c r="E1027" s="85">
        <f>IF(C1027="","",IFERROR(INDEX(Eng_Supplier,MATCH(C1027,Eng_Label,0)),""))</f>
        <v/>
      </c>
      <c r="F1027" s="96" t="n"/>
      <c r="G1027" s="99" t="n"/>
      <c r="H1027" s="91">
        <f>IF(F1027="","",F1027*IF(G1027&lt;&gt;"",G1027,N(IFERROR(INDEX(Eng_Cost,MATCH(C1027,Eng_Label,0)),0))))</f>
        <v/>
      </c>
      <c r="I1027" s="95" t="n"/>
      <c r="J1027" s="95" t="n"/>
      <c r="K1027" s="98">
        <f>IF(B1027="","",DATE(YEAR(B1027),MONTH(B1027),1))</f>
        <v/>
      </c>
      <c r="L1027" s="86">
        <f>IF(OR(B1027="",C1027=""),"","RCV-"&amp;TEXT(ROW()-5,"00000"))</f>
        <v/>
      </c>
    </row>
    <row r="1028" ht="20" customHeight="1">
      <c r="B1028" s="93" t="n"/>
      <c r="C1028" s="95" t="n"/>
      <c r="D1028" s="86">
        <f>IF(C1028="","",IFERROR(INDEX(Eng_Item,MATCH(C1028,Eng_Label,0)),"not in list"))</f>
        <v/>
      </c>
      <c r="E1028" s="85">
        <f>IF(C1028="","",IFERROR(INDEX(Eng_Supplier,MATCH(C1028,Eng_Label,0)),""))</f>
        <v/>
      </c>
      <c r="F1028" s="96" t="n"/>
      <c r="G1028" s="99" t="n"/>
      <c r="H1028" s="91">
        <f>IF(F1028="","",F1028*IF(G1028&lt;&gt;"",G1028,N(IFERROR(INDEX(Eng_Cost,MATCH(C1028,Eng_Label,0)),0))))</f>
        <v/>
      </c>
      <c r="I1028" s="95" t="n"/>
      <c r="J1028" s="95" t="n"/>
      <c r="K1028" s="98">
        <f>IF(B1028="","",DATE(YEAR(B1028),MONTH(B1028),1))</f>
        <v/>
      </c>
      <c r="L1028" s="86">
        <f>IF(OR(B1028="",C1028=""),"","RCV-"&amp;TEXT(ROW()-5,"00000"))</f>
        <v/>
      </c>
    </row>
    <row r="1029" ht="20" customHeight="1">
      <c r="B1029" s="93" t="n"/>
      <c r="C1029" s="95" t="n"/>
      <c r="D1029" s="86">
        <f>IF(C1029="","",IFERROR(INDEX(Eng_Item,MATCH(C1029,Eng_Label,0)),"not in list"))</f>
        <v/>
      </c>
      <c r="E1029" s="85">
        <f>IF(C1029="","",IFERROR(INDEX(Eng_Supplier,MATCH(C1029,Eng_Label,0)),""))</f>
        <v/>
      </c>
      <c r="F1029" s="96" t="n"/>
      <c r="G1029" s="99" t="n"/>
      <c r="H1029" s="91">
        <f>IF(F1029="","",F1029*IF(G1029&lt;&gt;"",G1029,N(IFERROR(INDEX(Eng_Cost,MATCH(C1029,Eng_Label,0)),0))))</f>
        <v/>
      </c>
      <c r="I1029" s="95" t="n"/>
      <c r="J1029" s="95" t="n"/>
      <c r="K1029" s="98">
        <f>IF(B1029="","",DATE(YEAR(B1029),MONTH(B1029),1))</f>
        <v/>
      </c>
      <c r="L1029" s="86">
        <f>IF(OR(B1029="",C1029=""),"","RCV-"&amp;TEXT(ROW()-5,"00000"))</f>
        <v/>
      </c>
    </row>
    <row r="1030" ht="20" customHeight="1">
      <c r="B1030" s="93" t="n"/>
      <c r="C1030" s="95" t="n"/>
      <c r="D1030" s="86">
        <f>IF(C1030="","",IFERROR(INDEX(Eng_Item,MATCH(C1030,Eng_Label,0)),"not in list"))</f>
        <v/>
      </c>
      <c r="E1030" s="85">
        <f>IF(C1030="","",IFERROR(INDEX(Eng_Supplier,MATCH(C1030,Eng_Label,0)),""))</f>
        <v/>
      </c>
      <c r="F1030" s="96" t="n"/>
      <c r="G1030" s="99" t="n"/>
      <c r="H1030" s="91">
        <f>IF(F1030="","",F1030*IF(G1030&lt;&gt;"",G1030,N(IFERROR(INDEX(Eng_Cost,MATCH(C1030,Eng_Label,0)),0))))</f>
        <v/>
      </c>
      <c r="I1030" s="95" t="n"/>
      <c r="J1030" s="95" t="n"/>
      <c r="K1030" s="98">
        <f>IF(B1030="","",DATE(YEAR(B1030),MONTH(B1030),1))</f>
        <v/>
      </c>
      <c r="L1030" s="86">
        <f>IF(OR(B1030="",C1030=""),"","RCV-"&amp;TEXT(ROW()-5,"00000"))</f>
        <v/>
      </c>
    </row>
    <row r="1031" ht="20" customHeight="1">
      <c r="B1031" s="93" t="n"/>
      <c r="C1031" s="95" t="n"/>
      <c r="D1031" s="86">
        <f>IF(C1031="","",IFERROR(INDEX(Eng_Item,MATCH(C1031,Eng_Label,0)),"not in list"))</f>
        <v/>
      </c>
      <c r="E1031" s="85">
        <f>IF(C1031="","",IFERROR(INDEX(Eng_Supplier,MATCH(C1031,Eng_Label,0)),""))</f>
        <v/>
      </c>
      <c r="F1031" s="96" t="n"/>
      <c r="G1031" s="99" t="n"/>
      <c r="H1031" s="91">
        <f>IF(F1031="","",F1031*IF(G1031&lt;&gt;"",G1031,N(IFERROR(INDEX(Eng_Cost,MATCH(C1031,Eng_Label,0)),0))))</f>
        <v/>
      </c>
      <c r="I1031" s="95" t="n"/>
      <c r="J1031" s="95" t="n"/>
      <c r="K1031" s="98">
        <f>IF(B1031="","",DATE(YEAR(B1031),MONTH(B1031),1))</f>
        <v/>
      </c>
      <c r="L1031" s="86">
        <f>IF(OR(B1031="",C1031=""),"","RCV-"&amp;TEXT(ROW()-5,"00000"))</f>
        <v/>
      </c>
    </row>
    <row r="1032" ht="20" customHeight="1">
      <c r="B1032" s="93" t="n"/>
      <c r="C1032" s="95" t="n"/>
      <c r="D1032" s="86">
        <f>IF(C1032="","",IFERROR(INDEX(Eng_Item,MATCH(C1032,Eng_Label,0)),"not in list"))</f>
        <v/>
      </c>
      <c r="E1032" s="85">
        <f>IF(C1032="","",IFERROR(INDEX(Eng_Supplier,MATCH(C1032,Eng_Label,0)),""))</f>
        <v/>
      </c>
      <c r="F1032" s="96" t="n"/>
      <c r="G1032" s="99" t="n"/>
      <c r="H1032" s="91">
        <f>IF(F1032="","",F1032*IF(G1032&lt;&gt;"",G1032,N(IFERROR(INDEX(Eng_Cost,MATCH(C1032,Eng_Label,0)),0))))</f>
        <v/>
      </c>
      <c r="I1032" s="95" t="n"/>
      <c r="J1032" s="95" t="n"/>
      <c r="K1032" s="98">
        <f>IF(B1032="","",DATE(YEAR(B1032),MONTH(B1032),1))</f>
        <v/>
      </c>
      <c r="L1032" s="86">
        <f>IF(OR(B1032="",C1032=""),"","RCV-"&amp;TEXT(ROW()-5,"00000"))</f>
        <v/>
      </c>
    </row>
    <row r="1033" ht="20" customHeight="1">
      <c r="B1033" s="93" t="n"/>
      <c r="C1033" s="95" t="n"/>
      <c r="D1033" s="86">
        <f>IF(C1033="","",IFERROR(INDEX(Eng_Item,MATCH(C1033,Eng_Label,0)),"not in list"))</f>
        <v/>
      </c>
      <c r="E1033" s="85">
        <f>IF(C1033="","",IFERROR(INDEX(Eng_Supplier,MATCH(C1033,Eng_Label,0)),""))</f>
        <v/>
      </c>
      <c r="F1033" s="96" t="n"/>
      <c r="G1033" s="99" t="n"/>
      <c r="H1033" s="91">
        <f>IF(F1033="","",F1033*IF(G1033&lt;&gt;"",G1033,N(IFERROR(INDEX(Eng_Cost,MATCH(C1033,Eng_Label,0)),0))))</f>
        <v/>
      </c>
      <c r="I1033" s="95" t="n"/>
      <c r="J1033" s="95" t="n"/>
      <c r="K1033" s="98">
        <f>IF(B1033="","",DATE(YEAR(B1033),MONTH(B1033),1))</f>
        <v/>
      </c>
      <c r="L1033" s="86">
        <f>IF(OR(B1033="",C1033=""),"","RCV-"&amp;TEXT(ROW()-5,"00000"))</f>
        <v/>
      </c>
    </row>
    <row r="1034" ht="20" customHeight="1">
      <c r="B1034" s="93" t="n"/>
      <c r="C1034" s="95" t="n"/>
      <c r="D1034" s="86">
        <f>IF(C1034="","",IFERROR(INDEX(Eng_Item,MATCH(C1034,Eng_Label,0)),"not in list"))</f>
        <v/>
      </c>
      <c r="E1034" s="85">
        <f>IF(C1034="","",IFERROR(INDEX(Eng_Supplier,MATCH(C1034,Eng_Label,0)),""))</f>
        <v/>
      </c>
      <c r="F1034" s="96" t="n"/>
      <c r="G1034" s="99" t="n"/>
      <c r="H1034" s="91">
        <f>IF(F1034="","",F1034*IF(G1034&lt;&gt;"",G1034,N(IFERROR(INDEX(Eng_Cost,MATCH(C1034,Eng_Label,0)),0))))</f>
        <v/>
      </c>
      <c r="I1034" s="95" t="n"/>
      <c r="J1034" s="95" t="n"/>
      <c r="K1034" s="98">
        <f>IF(B1034="","",DATE(YEAR(B1034),MONTH(B1034),1))</f>
        <v/>
      </c>
      <c r="L1034" s="86">
        <f>IF(OR(B1034="",C1034=""),"","RCV-"&amp;TEXT(ROW()-5,"00000"))</f>
        <v/>
      </c>
    </row>
    <row r="1035" ht="20" customHeight="1">
      <c r="B1035" s="93" t="n"/>
      <c r="C1035" s="95" t="n"/>
      <c r="D1035" s="86">
        <f>IF(C1035="","",IFERROR(INDEX(Eng_Item,MATCH(C1035,Eng_Label,0)),"not in list"))</f>
        <v/>
      </c>
      <c r="E1035" s="85">
        <f>IF(C1035="","",IFERROR(INDEX(Eng_Supplier,MATCH(C1035,Eng_Label,0)),""))</f>
        <v/>
      </c>
      <c r="F1035" s="96" t="n"/>
      <c r="G1035" s="99" t="n"/>
      <c r="H1035" s="91">
        <f>IF(F1035="","",F1035*IF(G1035&lt;&gt;"",G1035,N(IFERROR(INDEX(Eng_Cost,MATCH(C1035,Eng_Label,0)),0))))</f>
        <v/>
      </c>
      <c r="I1035" s="95" t="n"/>
      <c r="J1035" s="95" t="n"/>
      <c r="K1035" s="98">
        <f>IF(B1035="","",DATE(YEAR(B1035),MONTH(B1035),1))</f>
        <v/>
      </c>
      <c r="L1035" s="86">
        <f>IF(OR(B1035="",C1035=""),"","RCV-"&amp;TEXT(ROW()-5,"00000"))</f>
        <v/>
      </c>
    </row>
    <row r="1036" ht="20" customHeight="1">
      <c r="B1036" s="93" t="n"/>
      <c r="C1036" s="95" t="n"/>
      <c r="D1036" s="86">
        <f>IF(C1036="","",IFERROR(INDEX(Eng_Item,MATCH(C1036,Eng_Label,0)),"not in list"))</f>
        <v/>
      </c>
      <c r="E1036" s="85">
        <f>IF(C1036="","",IFERROR(INDEX(Eng_Supplier,MATCH(C1036,Eng_Label,0)),""))</f>
        <v/>
      </c>
      <c r="F1036" s="96" t="n"/>
      <c r="G1036" s="99" t="n"/>
      <c r="H1036" s="91">
        <f>IF(F1036="","",F1036*IF(G1036&lt;&gt;"",G1036,N(IFERROR(INDEX(Eng_Cost,MATCH(C1036,Eng_Label,0)),0))))</f>
        <v/>
      </c>
      <c r="I1036" s="95" t="n"/>
      <c r="J1036" s="95" t="n"/>
      <c r="K1036" s="98">
        <f>IF(B1036="","",DATE(YEAR(B1036),MONTH(B1036),1))</f>
        <v/>
      </c>
      <c r="L1036" s="86">
        <f>IF(OR(B1036="",C1036=""),"","RCV-"&amp;TEXT(ROW()-5,"00000"))</f>
        <v/>
      </c>
    </row>
    <row r="1037" ht="20" customHeight="1">
      <c r="B1037" s="93" t="n"/>
      <c r="C1037" s="95" t="n"/>
      <c r="D1037" s="86">
        <f>IF(C1037="","",IFERROR(INDEX(Eng_Item,MATCH(C1037,Eng_Label,0)),"not in list"))</f>
        <v/>
      </c>
      <c r="E1037" s="85">
        <f>IF(C1037="","",IFERROR(INDEX(Eng_Supplier,MATCH(C1037,Eng_Label,0)),""))</f>
        <v/>
      </c>
      <c r="F1037" s="96" t="n"/>
      <c r="G1037" s="99" t="n"/>
      <c r="H1037" s="91">
        <f>IF(F1037="","",F1037*IF(G1037&lt;&gt;"",G1037,N(IFERROR(INDEX(Eng_Cost,MATCH(C1037,Eng_Label,0)),0))))</f>
        <v/>
      </c>
      <c r="I1037" s="95" t="n"/>
      <c r="J1037" s="95" t="n"/>
      <c r="K1037" s="98">
        <f>IF(B1037="","",DATE(YEAR(B1037),MONTH(B1037),1))</f>
        <v/>
      </c>
      <c r="L1037" s="86">
        <f>IF(OR(B1037="",C1037=""),"","RCV-"&amp;TEXT(ROW()-5,"00000"))</f>
        <v/>
      </c>
    </row>
    <row r="1038" ht="20" customHeight="1">
      <c r="B1038" s="93" t="n"/>
      <c r="C1038" s="95" t="n"/>
      <c r="D1038" s="86">
        <f>IF(C1038="","",IFERROR(INDEX(Eng_Item,MATCH(C1038,Eng_Label,0)),"not in list"))</f>
        <v/>
      </c>
      <c r="E1038" s="85">
        <f>IF(C1038="","",IFERROR(INDEX(Eng_Supplier,MATCH(C1038,Eng_Label,0)),""))</f>
        <v/>
      </c>
      <c r="F1038" s="96" t="n"/>
      <c r="G1038" s="99" t="n"/>
      <c r="H1038" s="91">
        <f>IF(F1038="","",F1038*IF(G1038&lt;&gt;"",G1038,N(IFERROR(INDEX(Eng_Cost,MATCH(C1038,Eng_Label,0)),0))))</f>
        <v/>
      </c>
      <c r="I1038" s="95" t="n"/>
      <c r="J1038" s="95" t="n"/>
      <c r="K1038" s="98">
        <f>IF(B1038="","",DATE(YEAR(B1038),MONTH(B1038),1))</f>
        <v/>
      </c>
      <c r="L1038" s="86">
        <f>IF(OR(B1038="",C1038=""),"","RCV-"&amp;TEXT(ROW()-5,"00000"))</f>
        <v/>
      </c>
    </row>
    <row r="1039" ht="20" customHeight="1">
      <c r="B1039" s="93" t="n"/>
      <c r="C1039" s="95" t="n"/>
      <c r="D1039" s="86">
        <f>IF(C1039="","",IFERROR(INDEX(Eng_Item,MATCH(C1039,Eng_Label,0)),"not in list"))</f>
        <v/>
      </c>
      <c r="E1039" s="85">
        <f>IF(C1039="","",IFERROR(INDEX(Eng_Supplier,MATCH(C1039,Eng_Label,0)),""))</f>
        <v/>
      </c>
      <c r="F1039" s="96" t="n"/>
      <c r="G1039" s="99" t="n"/>
      <c r="H1039" s="91">
        <f>IF(F1039="","",F1039*IF(G1039&lt;&gt;"",G1039,N(IFERROR(INDEX(Eng_Cost,MATCH(C1039,Eng_Label,0)),0))))</f>
        <v/>
      </c>
      <c r="I1039" s="95" t="n"/>
      <c r="J1039" s="95" t="n"/>
      <c r="K1039" s="98">
        <f>IF(B1039="","",DATE(YEAR(B1039),MONTH(B1039),1))</f>
        <v/>
      </c>
      <c r="L1039" s="86">
        <f>IF(OR(B1039="",C1039=""),"","RCV-"&amp;TEXT(ROW()-5,"00000"))</f>
        <v/>
      </c>
    </row>
    <row r="1040" ht="20" customHeight="1">
      <c r="B1040" s="93" t="n"/>
      <c r="C1040" s="95" t="n"/>
      <c r="D1040" s="86">
        <f>IF(C1040="","",IFERROR(INDEX(Eng_Item,MATCH(C1040,Eng_Label,0)),"not in list"))</f>
        <v/>
      </c>
      <c r="E1040" s="85">
        <f>IF(C1040="","",IFERROR(INDEX(Eng_Supplier,MATCH(C1040,Eng_Label,0)),""))</f>
        <v/>
      </c>
      <c r="F1040" s="96" t="n"/>
      <c r="G1040" s="99" t="n"/>
      <c r="H1040" s="91">
        <f>IF(F1040="","",F1040*IF(G1040&lt;&gt;"",G1040,N(IFERROR(INDEX(Eng_Cost,MATCH(C1040,Eng_Label,0)),0))))</f>
        <v/>
      </c>
      <c r="I1040" s="95" t="n"/>
      <c r="J1040" s="95" t="n"/>
      <c r="K1040" s="98">
        <f>IF(B1040="","",DATE(YEAR(B1040),MONTH(B1040),1))</f>
        <v/>
      </c>
      <c r="L1040" s="86">
        <f>IF(OR(B1040="",C1040=""),"","RCV-"&amp;TEXT(ROW()-5,"00000"))</f>
        <v/>
      </c>
    </row>
    <row r="1041" ht="20" customHeight="1">
      <c r="B1041" s="93" t="n"/>
      <c r="C1041" s="95" t="n"/>
      <c r="D1041" s="86">
        <f>IF(C1041="","",IFERROR(INDEX(Eng_Item,MATCH(C1041,Eng_Label,0)),"not in list"))</f>
        <v/>
      </c>
      <c r="E1041" s="85">
        <f>IF(C1041="","",IFERROR(INDEX(Eng_Supplier,MATCH(C1041,Eng_Label,0)),""))</f>
        <v/>
      </c>
      <c r="F1041" s="96" t="n"/>
      <c r="G1041" s="99" t="n"/>
      <c r="H1041" s="91">
        <f>IF(F1041="","",F1041*IF(G1041&lt;&gt;"",G1041,N(IFERROR(INDEX(Eng_Cost,MATCH(C1041,Eng_Label,0)),0))))</f>
        <v/>
      </c>
      <c r="I1041" s="95" t="n"/>
      <c r="J1041" s="95" t="n"/>
      <c r="K1041" s="98">
        <f>IF(B1041="","",DATE(YEAR(B1041),MONTH(B1041),1))</f>
        <v/>
      </c>
      <c r="L1041" s="86">
        <f>IF(OR(B1041="",C1041=""),"","RCV-"&amp;TEXT(ROW()-5,"00000"))</f>
        <v/>
      </c>
    </row>
    <row r="1042" ht="20" customHeight="1">
      <c r="B1042" s="93" t="n"/>
      <c r="C1042" s="95" t="n"/>
      <c r="D1042" s="86">
        <f>IF(C1042="","",IFERROR(INDEX(Eng_Item,MATCH(C1042,Eng_Label,0)),"not in list"))</f>
        <v/>
      </c>
      <c r="E1042" s="85">
        <f>IF(C1042="","",IFERROR(INDEX(Eng_Supplier,MATCH(C1042,Eng_Label,0)),""))</f>
        <v/>
      </c>
      <c r="F1042" s="96" t="n"/>
      <c r="G1042" s="99" t="n"/>
      <c r="H1042" s="91">
        <f>IF(F1042="","",F1042*IF(G1042&lt;&gt;"",G1042,N(IFERROR(INDEX(Eng_Cost,MATCH(C1042,Eng_Label,0)),0))))</f>
        <v/>
      </c>
      <c r="I1042" s="95" t="n"/>
      <c r="J1042" s="95" t="n"/>
      <c r="K1042" s="98">
        <f>IF(B1042="","",DATE(YEAR(B1042),MONTH(B1042),1))</f>
        <v/>
      </c>
      <c r="L1042" s="86">
        <f>IF(OR(B1042="",C1042=""),"","RCV-"&amp;TEXT(ROW()-5,"00000"))</f>
        <v/>
      </c>
    </row>
    <row r="1043" ht="20" customHeight="1">
      <c r="B1043" s="93" t="n"/>
      <c r="C1043" s="95" t="n"/>
      <c r="D1043" s="86">
        <f>IF(C1043="","",IFERROR(INDEX(Eng_Item,MATCH(C1043,Eng_Label,0)),"not in list"))</f>
        <v/>
      </c>
      <c r="E1043" s="85">
        <f>IF(C1043="","",IFERROR(INDEX(Eng_Supplier,MATCH(C1043,Eng_Label,0)),""))</f>
        <v/>
      </c>
      <c r="F1043" s="96" t="n"/>
      <c r="G1043" s="99" t="n"/>
      <c r="H1043" s="91">
        <f>IF(F1043="","",F1043*IF(G1043&lt;&gt;"",G1043,N(IFERROR(INDEX(Eng_Cost,MATCH(C1043,Eng_Label,0)),0))))</f>
        <v/>
      </c>
      <c r="I1043" s="95" t="n"/>
      <c r="J1043" s="95" t="n"/>
      <c r="K1043" s="98">
        <f>IF(B1043="","",DATE(YEAR(B1043),MONTH(B1043),1))</f>
        <v/>
      </c>
      <c r="L1043" s="86">
        <f>IF(OR(B1043="",C1043=""),"","RCV-"&amp;TEXT(ROW()-5,"00000"))</f>
        <v/>
      </c>
    </row>
    <row r="1044" ht="20" customHeight="1">
      <c r="B1044" s="93" t="n"/>
      <c r="C1044" s="95" t="n"/>
      <c r="D1044" s="86">
        <f>IF(C1044="","",IFERROR(INDEX(Eng_Item,MATCH(C1044,Eng_Label,0)),"not in list"))</f>
        <v/>
      </c>
      <c r="E1044" s="85">
        <f>IF(C1044="","",IFERROR(INDEX(Eng_Supplier,MATCH(C1044,Eng_Label,0)),""))</f>
        <v/>
      </c>
      <c r="F1044" s="96" t="n"/>
      <c r="G1044" s="99" t="n"/>
      <c r="H1044" s="91">
        <f>IF(F1044="","",F1044*IF(G1044&lt;&gt;"",G1044,N(IFERROR(INDEX(Eng_Cost,MATCH(C1044,Eng_Label,0)),0))))</f>
        <v/>
      </c>
      <c r="I1044" s="95" t="n"/>
      <c r="J1044" s="95" t="n"/>
      <c r="K1044" s="98">
        <f>IF(B1044="","",DATE(YEAR(B1044),MONTH(B1044),1))</f>
        <v/>
      </c>
      <c r="L1044" s="86">
        <f>IF(OR(B1044="",C1044=""),"","RCV-"&amp;TEXT(ROW()-5,"00000"))</f>
        <v/>
      </c>
    </row>
    <row r="1045" ht="20" customHeight="1">
      <c r="B1045" s="93" t="n"/>
      <c r="C1045" s="95" t="n"/>
      <c r="D1045" s="86">
        <f>IF(C1045="","",IFERROR(INDEX(Eng_Item,MATCH(C1045,Eng_Label,0)),"not in list"))</f>
        <v/>
      </c>
      <c r="E1045" s="85">
        <f>IF(C1045="","",IFERROR(INDEX(Eng_Supplier,MATCH(C1045,Eng_Label,0)),""))</f>
        <v/>
      </c>
      <c r="F1045" s="96" t="n"/>
      <c r="G1045" s="99" t="n"/>
      <c r="H1045" s="91">
        <f>IF(F1045="","",F1045*IF(G1045&lt;&gt;"",G1045,N(IFERROR(INDEX(Eng_Cost,MATCH(C1045,Eng_Label,0)),0))))</f>
        <v/>
      </c>
      <c r="I1045" s="95" t="n"/>
      <c r="J1045" s="95" t="n"/>
      <c r="K1045" s="98">
        <f>IF(B1045="","",DATE(YEAR(B1045),MONTH(B1045),1))</f>
        <v/>
      </c>
      <c r="L1045" s="86">
        <f>IF(OR(B1045="",C1045=""),"","RCV-"&amp;TEXT(ROW()-5,"00000"))</f>
        <v/>
      </c>
    </row>
    <row r="1046" ht="20" customHeight="1">
      <c r="B1046" s="93" t="n"/>
      <c r="C1046" s="95" t="n"/>
      <c r="D1046" s="86">
        <f>IF(C1046="","",IFERROR(INDEX(Eng_Item,MATCH(C1046,Eng_Label,0)),"not in list"))</f>
        <v/>
      </c>
      <c r="E1046" s="85">
        <f>IF(C1046="","",IFERROR(INDEX(Eng_Supplier,MATCH(C1046,Eng_Label,0)),""))</f>
        <v/>
      </c>
      <c r="F1046" s="96" t="n"/>
      <c r="G1046" s="99" t="n"/>
      <c r="H1046" s="91">
        <f>IF(F1046="","",F1046*IF(G1046&lt;&gt;"",G1046,N(IFERROR(INDEX(Eng_Cost,MATCH(C1046,Eng_Label,0)),0))))</f>
        <v/>
      </c>
      <c r="I1046" s="95" t="n"/>
      <c r="J1046" s="95" t="n"/>
      <c r="K1046" s="98">
        <f>IF(B1046="","",DATE(YEAR(B1046),MONTH(B1046),1))</f>
        <v/>
      </c>
      <c r="L1046" s="86">
        <f>IF(OR(B1046="",C1046=""),"","RCV-"&amp;TEXT(ROW()-5,"00000"))</f>
        <v/>
      </c>
    </row>
    <row r="1047" ht="20" customHeight="1">
      <c r="B1047" s="93" t="n"/>
      <c r="C1047" s="95" t="n"/>
      <c r="D1047" s="86">
        <f>IF(C1047="","",IFERROR(INDEX(Eng_Item,MATCH(C1047,Eng_Label,0)),"not in list"))</f>
        <v/>
      </c>
      <c r="E1047" s="85">
        <f>IF(C1047="","",IFERROR(INDEX(Eng_Supplier,MATCH(C1047,Eng_Label,0)),""))</f>
        <v/>
      </c>
      <c r="F1047" s="96" t="n"/>
      <c r="G1047" s="99" t="n"/>
      <c r="H1047" s="91">
        <f>IF(F1047="","",F1047*IF(G1047&lt;&gt;"",G1047,N(IFERROR(INDEX(Eng_Cost,MATCH(C1047,Eng_Label,0)),0))))</f>
        <v/>
      </c>
      <c r="I1047" s="95" t="n"/>
      <c r="J1047" s="95" t="n"/>
      <c r="K1047" s="98">
        <f>IF(B1047="","",DATE(YEAR(B1047),MONTH(B1047),1))</f>
        <v/>
      </c>
      <c r="L1047" s="86">
        <f>IF(OR(B1047="",C1047=""),"","RCV-"&amp;TEXT(ROW()-5,"00000"))</f>
        <v/>
      </c>
    </row>
    <row r="1048" ht="20" customHeight="1">
      <c r="B1048" s="93" t="n"/>
      <c r="C1048" s="95" t="n"/>
      <c r="D1048" s="86">
        <f>IF(C1048="","",IFERROR(INDEX(Eng_Item,MATCH(C1048,Eng_Label,0)),"not in list"))</f>
        <v/>
      </c>
      <c r="E1048" s="85">
        <f>IF(C1048="","",IFERROR(INDEX(Eng_Supplier,MATCH(C1048,Eng_Label,0)),""))</f>
        <v/>
      </c>
      <c r="F1048" s="96" t="n"/>
      <c r="G1048" s="99" t="n"/>
      <c r="H1048" s="91">
        <f>IF(F1048="","",F1048*IF(G1048&lt;&gt;"",G1048,N(IFERROR(INDEX(Eng_Cost,MATCH(C1048,Eng_Label,0)),0))))</f>
        <v/>
      </c>
      <c r="I1048" s="95" t="n"/>
      <c r="J1048" s="95" t="n"/>
      <c r="K1048" s="98">
        <f>IF(B1048="","",DATE(YEAR(B1048),MONTH(B1048),1))</f>
        <v/>
      </c>
      <c r="L1048" s="86">
        <f>IF(OR(B1048="",C1048=""),"","RCV-"&amp;TEXT(ROW()-5,"00000"))</f>
        <v/>
      </c>
    </row>
    <row r="1049" ht="20" customHeight="1">
      <c r="B1049" s="93" t="n"/>
      <c r="C1049" s="95" t="n"/>
      <c r="D1049" s="86">
        <f>IF(C1049="","",IFERROR(INDEX(Eng_Item,MATCH(C1049,Eng_Label,0)),"not in list"))</f>
        <v/>
      </c>
      <c r="E1049" s="85">
        <f>IF(C1049="","",IFERROR(INDEX(Eng_Supplier,MATCH(C1049,Eng_Label,0)),""))</f>
        <v/>
      </c>
      <c r="F1049" s="96" t="n"/>
      <c r="G1049" s="99" t="n"/>
      <c r="H1049" s="91">
        <f>IF(F1049="","",F1049*IF(G1049&lt;&gt;"",G1049,N(IFERROR(INDEX(Eng_Cost,MATCH(C1049,Eng_Label,0)),0))))</f>
        <v/>
      </c>
      <c r="I1049" s="95" t="n"/>
      <c r="J1049" s="95" t="n"/>
      <c r="K1049" s="98">
        <f>IF(B1049="","",DATE(YEAR(B1049),MONTH(B1049),1))</f>
        <v/>
      </c>
      <c r="L1049" s="86">
        <f>IF(OR(B1049="",C1049=""),"","RCV-"&amp;TEXT(ROW()-5,"00000"))</f>
        <v/>
      </c>
    </row>
    <row r="1050" ht="20" customHeight="1">
      <c r="B1050" s="93" t="n"/>
      <c r="C1050" s="95" t="n"/>
      <c r="D1050" s="86">
        <f>IF(C1050="","",IFERROR(INDEX(Eng_Item,MATCH(C1050,Eng_Label,0)),"not in list"))</f>
        <v/>
      </c>
      <c r="E1050" s="85">
        <f>IF(C1050="","",IFERROR(INDEX(Eng_Supplier,MATCH(C1050,Eng_Label,0)),""))</f>
        <v/>
      </c>
      <c r="F1050" s="96" t="n"/>
      <c r="G1050" s="99" t="n"/>
      <c r="H1050" s="91">
        <f>IF(F1050="","",F1050*IF(G1050&lt;&gt;"",G1050,N(IFERROR(INDEX(Eng_Cost,MATCH(C1050,Eng_Label,0)),0))))</f>
        <v/>
      </c>
      <c r="I1050" s="95" t="n"/>
      <c r="J1050" s="95" t="n"/>
      <c r="K1050" s="98">
        <f>IF(B1050="","",DATE(YEAR(B1050),MONTH(B1050),1))</f>
        <v/>
      </c>
      <c r="L1050" s="86">
        <f>IF(OR(B1050="",C1050=""),"","RCV-"&amp;TEXT(ROW()-5,"00000"))</f>
        <v/>
      </c>
    </row>
    <row r="1051" ht="20" customHeight="1">
      <c r="B1051" s="93" t="n"/>
      <c r="C1051" s="95" t="n"/>
      <c r="D1051" s="86">
        <f>IF(C1051="","",IFERROR(INDEX(Eng_Item,MATCH(C1051,Eng_Label,0)),"not in list"))</f>
        <v/>
      </c>
      <c r="E1051" s="85">
        <f>IF(C1051="","",IFERROR(INDEX(Eng_Supplier,MATCH(C1051,Eng_Label,0)),""))</f>
        <v/>
      </c>
      <c r="F1051" s="96" t="n"/>
      <c r="G1051" s="99" t="n"/>
      <c r="H1051" s="91">
        <f>IF(F1051="","",F1051*IF(G1051&lt;&gt;"",G1051,N(IFERROR(INDEX(Eng_Cost,MATCH(C1051,Eng_Label,0)),0))))</f>
        <v/>
      </c>
      <c r="I1051" s="95" t="n"/>
      <c r="J1051" s="95" t="n"/>
      <c r="K1051" s="98">
        <f>IF(B1051="","",DATE(YEAR(B1051),MONTH(B1051),1))</f>
        <v/>
      </c>
      <c r="L1051" s="86">
        <f>IF(OR(B1051="",C1051=""),"","RCV-"&amp;TEXT(ROW()-5,"00000"))</f>
        <v/>
      </c>
    </row>
    <row r="1052" ht="20" customHeight="1">
      <c r="B1052" s="93" t="n"/>
      <c r="C1052" s="95" t="n"/>
      <c r="D1052" s="86">
        <f>IF(C1052="","",IFERROR(INDEX(Eng_Item,MATCH(C1052,Eng_Label,0)),"not in list"))</f>
        <v/>
      </c>
      <c r="E1052" s="85">
        <f>IF(C1052="","",IFERROR(INDEX(Eng_Supplier,MATCH(C1052,Eng_Label,0)),""))</f>
        <v/>
      </c>
      <c r="F1052" s="96" t="n"/>
      <c r="G1052" s="99" t="n"/>
      <c r="H1052" s="91">
        <f>IF(F1052="","",F1052*IF(G1052&lt;&gt;"",G1052,N(IFERROR(INDEX(Eng_Cost,MATCH(C1052,Eng_Label,0)),0))))</f>
        <v/>
      </c>
      <c r="I1052" s="95" t="n"/>
      <c r="J1052" s="95" t="n"/>
      <c r="K1052" s="98">
        <f>IF(B1052="","",DATE(YEAR(B1052),MONTH(B1052),1))</f>
        <v/>
      </c>
      <c r="L1052" s="86">
        <f>IF(OR(B1052="",C1052=""),"","RCV-"&amp;TEXT(ROW()-5,"00000"))</f>
        <v/>
      </c>
    </row>
    <row r="1053" ht="20" customHeight="1">
      <c r="B1053" s="93" t="n"/>
      <c r="C1053" s="95" t="n"/>
      <c r="D1053" s="86">
        <f>IF(C1053="","",IFERROR(INDEX(Eng_Item,MATCH(C1053,Eng_Label,0)),"not in list"))</f>
        <v/>
      </c>
      <c r="E1053" s="85">
        <f>IF(C1053="","",IFERROR(INDEX(Eng_Supplier,MATCH(C1053,Eng_Label,0)),""))</f>
        <v/>
      </c>
      <c r="F1053" s="96" t="n"/>
      <c r="G1053" s="99" t="n"/>
      <c r="H1053" s="91">
        <f>IF(F1053="","",F1053*IF(G1053&lt;&gt;"",G1053,N(IFERROR(INDEX(Eng_Cost,MATCH(C1053,Eng_Label,0)),0))))</f>
        <v/>
      </c>
      <c r="I1053" s="95" t="n"/>
      <c r="J1053" s="95" t="n"/>
      <c r="K1053" s="98">
        <f>IF(B1053="","",DATE(YEAR(B1053),MONTH(B1053),1))</f>
        <v/>
      </c>
      <c r="L1053" s="86">
        <f>IF(OR(B1053="",C1053=""),"","RCV-"&amp;TEXT(ROW()-5,"00000"))</f>
        <v/>
      </c>
    </row>
    <row r="1054" ht="20" customHeight="1">
      <c r="B1054" s="93" t="n"/>
      <c r="C1054" s="95" t="n"/>
      <c r="D1054" s="86">
        <f>IF(C1054="","",IFERROR(INDEX(Eng_Item,MATCH(C1054,Eng_Label,0)),"not in list"))</f>
        <v/>
      </c>
      <c r="E1054" s="85">
        <f>IF(C1054="","",IFERROR(INDEX(Eng_Supplier,MATCH(C1054,Eng_Label,0)),""))</f>
        <v/>
      </c>
      <c r="F1054" s="96" t="n"/>
      <c r="G1054" s="99" t="n"/>
      <c r="H1054" s="91">
        <f>IF(F1054="","",F1054*IF(G1054&lt;&gt;"",G1054,N(IFERROR(INDEX(Eng_Cost,MATCH(C1054,Eng_Label,0)),0))))</f>
        <v/>
      </c>
      <c r="I1054" s="95" t="n"/>
      <c r="J1054" s="95" t="n"/>
      <c r="K1054" s="98">
        <f>IF(B1054="","",DATE(YEAR(B1054),MONTH(B1054),1))</f>
        <v/>
      </c>
      <c r="L1054" s="86">
        <f>IF(OR(B1054="",C1054=""),"","RCV-"&amp;TEXT(ROW()-5,"00000"))</f>
        <v/>
      </c>
    </row>
    <row r="1055" ht="20" customHeight="1">
      <c r="B1055" s="93" t="n"/>
      <c r="C1055" s="95" t="n"/>
      <c r="D1055" s="86">
        <f>IF(C1055="","",IFERROR(INDEX(Eng_Item,MATCH(C1055,Eng_Label,0)),"not in list"))</f>
        <v/>
      </c>
      <c r="E1055" s="85">
        <f>IF(C1055="","",IFERROR(INDEX(Eng_Supplier,MATCH(C1055,Eng_Label,0)),""))</f>
        <v/>
      </c>
      <c r="F1055" s="96" t="n"/>
      <c r="G1055" s="99" t="n"/>
      <c r="H1055" s="91">
        <f>IF(F1055="","",F1055*IF(G1055&lt;&gt;"",G1055,N(IFERROR(INDEX(Eng_Cost,MATCH(C1055,Eng_Label,0)),0))))</f>
        <v/>
      </c>
      <c r="I1055" s="95" t="n"/>
      <c r="J1055" s="95" t="n"/>
      <c r="K1055" s="98">
        <f>IF(B1055="","",DATE(YEAR(B1055),MONTH(B1055),1))</f>
        <v/>
      </c>
      <c r="L1055" s="86">
        <f>IF(OR(B1055="",C1055=""),"","RCV-"&amp;TEXT(ROW()-5,"00000"))</f>
        <v/>
      </c>
    </row>
    <row r="1056" ht="20" customHeight="1">
      <c r="B1056" s="93" t="n"/>
      <c r="C1056" s="95" t="n"/>
      <c r="D1056" s="86">
        <f>IF(C1056="","",IFERROR(INDEX(Eng_Item,MATCH(C1056,Eng_Label,0)),"not in list"))</f>
        <v/>
      </c>
      <c r="E1056" s="85">
        <f>IF(C1056="","",IFERROR(INDEX(Eng_Supplier,MATCH(C1056,Eng_Label,0)),""))</f>
        <v/>
      </c>
      <c r="F1056" s="96" t="n"/>
      <c r="G1056" s="99" t="n"/>
      <c r="H1056" s="91">
        <f>IF(F1056="","",F1056*IF(G1056&lt;&gt;"",G1056,N(IFERROR(INDEX(Eng_Cost,MATCH(C1056,Eng_Label,0)),0))))</f>
        <v/>
      </c>
      <c r="I1056" s="95" t="n"/>
      <c r="J1056" s="95" t="n"/>
      <c r="K1056" s="98">
        <f>IF(B1056="","",DATE(YEAR(B1056),MONTH(B1056),1))</f>
        <v/>
      </c>
      <c r="L1056" s="86">
        <f>IF(OR(B1056="",C1056=""),"","RCV-"&amp;TEXT(ROW()-5,"00000"))</f>
        <v/>
      </c>
    </row>
    <row r="1057" ht="20" customHeight="1">
      <c r="B1057" s="93" t="n"/>
      <c r="C1057" s="95" t="n"/>
      <c r="D1057" s="86">
        <f>IF(C1057="","",IFERROR(INDEX(Eng_Item,MATCH(C1057,Eng_Label,0)),"not in list"))</f>
        <v/>
      </c>
      <c r="E1057" s="85">
        <f>IF(C1057="","",IFERROR(INDEX(Eng_Supplier,MATCH(C1057,Eng_Label,0)),""))</f>
        <v/>
      </c>
      <c r="F1057" s="96" t="n"/>
      <c r="G1057" s="99" t="n"/>
      <c r="H1057" s="91">
        <f>IF(F1057="","",F1057*IF(G1057&lt;&gt;"",G1057,N(IFERROR(INDEX(Eng_Cost,MATCH(C1057,Eng_Label,0)),0))))</f>
        <v/>
      </c>
      <c r="I1057" s="95" t="n"/>
      <c r="J1057" s="95" t="n"/>
      <c r="K1057" s="98">
        <f>IF(B1057="","",DATE(YEAR(B1057),MONTH(B1057),1))</f>
        <v/>
      </c>
      <c r="L1057" s="86">
        <f>IF(OR(B1057="",C1057=""),"","RCV-"&amp;TEXT(ROW()-5,"00000"))</f>
        <v/>
      </c>
    </row>
    <row r="1058" ht="20" customHeight="1">
      <c r="B1058" s="93" t="n"/>
      <c r="C1058" s="95" t="n"/>
      <c r="D1058" s="86">
        <f>IF(C1058="","",IFERROR(INDEX(Eng_Item,MATCH(C1058,Eng_Label,0)),"not in list"))</f>
        <v/>
      </c>
      <c r="E1058" s="85">
        <f>IF(C1058="","",IFERROR(INDEX(Eng_Supplier,MATCH(C1058,Eng_Label,0)),""))</f>
        <v/>
      </c>
      <c r="F1058" s="96" t="n"/>
      <c r="G1058" s="99" t="n"/>
      <c r="H1058" s="91">
        <f>IF(F1058="","",F1058*IF(G1058&lt;&gt;"",G1058,N(IFERROR(INDEX(Eng_Cost,MATCH(C1058,Eng_Label,0)),0))))</f>
        <v/>
      </c>
      <c r="I1058" s="95" t="n"/>
      <c r="J1058" s="95" t="n"/>
      <c r="K1058" s="98">
        <f>IF(B1058="","",DATE(YEAR(B1058),MONTH(B1058),1))</f>
        <v/>
      </c>
      <c r="L1058" s="86">
        <f>IF(OR(B1058="",C1058=""),"","RCV-"&amp;TEXT(ROW()-5,"00000"))</f>
        <v/>
      </c>
    </row>
    <row r="1059" ht="20" customHeight="1">
      <c r="B1059" s="93" t="n"/>
      <c r="C1059" s="95" t="n"/>
      <c r="D1059" s="86">
        <f>IF(C1059="","",IFERROR(INDEX(Eng_Item,MATCH(C1059,Eng_Label,0)),"not in list"))</f>
        <v/>
      </c>
      <c r="E1059" s="85">
        <f>IF(C1059="","",IFERROR(INDEX(Eng_Supplier,MATCH(C1059,Eng_Label,0)),""))</f>
        <v/>
      </c>
      <c r="F1059" s="96" t="n"/>
      <c r="G1059" s="99" t="n"/>
      <c r="H1059" s="91">
        <f>IF(F1059="","",F1059*IF(G1059&lt;&gt;"",G1059,N(IFERROR(INDEX(Eng_Cost,MATCH(C1059,Eng_Label,0)),0))))</f>
        <v/>
      </c>
      <c r="I1059" s="95" t="n"/>
      <c r="J1059" s="95" t="n"/>
      <c r="K1059" s="98">
        <f>IF(B1059="","",DATE(YEAR(B1059),MONTH(B1059),1))</f>
        <v/>
      </c>
      <c r="L1059" s="86">
        <f>IF(OR(B1059="",C1059=""),"","RCV-"&amp;TEXT(ROW()-5,"00000"))</f>
        <v/>
      </c>
    </row>
    <row r="1060" ht="20" customHeight="1">
      <c r="B1060" s="93" t="n"/>
      <c r="C1060" s="95" t="n"/>
      <c r="D1060" s="86">
        <f>IF(C1060="","",IFERROR(INDEX(Eng_Item,MATCH(C1060,Eng_Label,0)),"not in list"))</f>
        <v/>
      </c>
      <c r="E1060" s="85">
        <f>IF(C1060="","",IFERROR(INDEX(Eng_Supplier,MATCH(C1060,Eng_Label,0)),""))</f>
        <v/>
      </c>
      <c r="F1060" s="96" t="n"/>
      <c r="G1060" s="99" t="n"/>
      <c r="H1060" s="91">
        <f>IF(F1060="","",F1060*IF(G1060&lt;&gt;"",G1060,N(IFERROR(INDEX(Eng_Cost,MATCH(C1060,Eng_Label,0)),0))))</f>
        <v/>
      </c>
      <c r="I1060" s="95" t="n"/>
      <c r="J1060" s="95" t="n"/>
      <c r="K1060" s="98">
        <f>IF(B1060="","",DATE(YEAR(B1060),MONTH(B1060),1))</f>
        <v/>
      </c>
      <c r="L1060" s="86">
        <f>IF(OR(B1060="",C1060=""),"","RCV-"&amp;TEXT(ROW()-5,"00000"))</f>
        <v/>
      </c>
    </row>
    <row r="1061" ht="20" customHeight="1">
      <c r="B1061" s="93" t="n"/>
      <c r="C1061" s="95" t="n"/>
      <c r="D1061" s="86">
        <f>IF(C1061="","",IFERROR(INDEX(Eng_Item,MATCH(C1061,Eng_Label,0)),"not in list"))</f>
        <v/>
      </c>
      <c r="E1061" s="85">
        <f>IF(C1061="","",IFERROR(INDEX(Eng_Supplier,MATCH(C1061,Eng_Label,0)),""))</f>
        <v/>
      </c>
      <c r="F1061" s="96" t="n"/>
      <c r="G1061" s="99" t="n"/>
      <c r="H1061" s="91">
        <f>IF(F1061="","",F1061*IF(G1061&lt;&gt;"",G1061,N(IFERROR(INDEX(Eng_Cost,MATCH(C1061,Eng_Label,0)),0))))</f>
        <v/>
      </c>
      <c r="I1061" s="95" t="n"/>
      <c r="J1061" s="95" t="n"/>
      <c r="K1061" s="98">
        <f>IF(B1061="","",DATE(YEAR(B1061),MONTH(B1061),1))</f>
        <v/>
      </c>
      <c r="L1061" s="86">
        <f>IF(OR(B1061="",C1061=""),"","RCV-"&amp;TEXT(ROW()-5,"00000"))</f>
        <v/>
      </c>
    </row>
    <row r="1062" ht="20" customHeight="1">
      <c r="B1062" s="93" t="n"/>
      <c r="C1062" s="95" t="n"/>
      <c r="D1062" s="86">
        <f>IF(C1062="","",IFERROR(INDEX(Eng_Item,MATCH(C1062,Eng_Label,0)),"not in list"))</f>
        <v/>
      </c>
      <c r="E1062" s="85">
        <f>IF(C1062="","",IFERROR(INDEX(Eng_Supplier,MATCH(C1062,Eng_Label,0)),""))</f>
        <v/>
      </c>
      <c r="F1062" s="96" t="n"/>
      <c r="G1062" s="99" t="n"/>
      <c r="H1062" s="91">
        <f>IF(F1062="","",F1062*IF(G1062&lt;&gt;"",G1062,N(IFERROR(INDEX(Eng_Cost,MATCH(C1062,Eng_Label,0)),0))))</f>
        <v/>
      </c>
      <c r="I1062" s="95" t="n"/>
      <c r="J1062" s="95" t="n"/>
      <c r="K1062" s="98">
        <f>IF(B1062="","",DATE(YEAR(B1062),MONTH(B1062),1))</f>
        <v/>
      </c>
      <c r="L1062" s="86">
        <f>IF(OR(B1062="",C1062=""),"","RCV-"&amp;TEXT(ROW()-5,"00000"))</f>
        <v/>
      </c>
    </row>
    <row r="1063" ht="20" customHeight="1">
      <c r="B1063" s="93" t="n"/>
      <c r="C1063" s="95" t="n"/>
      <c r="D1063" s="86">
        <f>IF(C1063="","",IFERROR(INDEX(Eng_Item,MATCH(C1063,Eng_Label,0)),"not in list"))</f>
        <v/>
      </c>
      <c r="E1063" s="85">
        <f>IF(C1063="","",IFERROR(INDEX(Eng_Supplier,MATCH(C1063,Eng_Label,0)),""))</f>
        <v/>
      </c>
      <c r="F1063" s="96" t="n"/>
      <c r="G1063" s="99" t="n"/>
      <c r="H1063" s="91">
        <f>IF(F1063="","",F1063*IF(G1063&lt;&gt;"",G1063,N(IFERROR(INDEX(Eng_Cost,MATCH(C1063,Eng_Label,0)),0))))</f>
        <v/>
      </c>
      <c r="I1063" s="95" t="n"/>
      <c r="J1063" s="95" t="n"/>
      <c r="K1063" s="98">
        <f>IF(B1063="","",DATE(YEAR(B1063),MONTH(B1063),1))</f>
        <v/>
      </c>
      <c r="L1063" s="86">
        <f>IF(OR(B1063="",C1063=""),"","RCV-"&amp;TEXT(ROW()-5,"00000"))</f>
        <v/>
      </c>
    </row>
    <row r="1064" ht="20" customHeight="1">
      <c r="B1064" s="93" t="n"/>
      <c r="C1064" s="95" t="n"/>
      <c r="D1064" s="86">
        <f>IF(C1064="","",IFERROR(INDEX(Eng_Item,MATCH(C1064,Eng_Label,0)),"not in list"))</f>
        <v/>
      </c>
      <c r="E1064" s="85">
        <f>IF(C1064="","",IFERROR(INDEX(Eng_Supplier,MATCH(C1064,Eng_Label,0)),""))</f>
        <v/>
      </c>
      <c r="F1064" s="96" t="n"/>
      <c r="G1064" s="99" t="n"/>
      <c r="H1064" s="91">
        <f>IF(F1064="","",F1064*IF(G1064&lt;&gt;"",G1064,N(IFERROR(INDEX(Eng_Cost,MATCH(C1064,Eng_Label,0)),0))))</f>
        <v/>
      </c>
      <c r="I1064" s="95" t="n"/>
      <c r="J1064" s="95" t="n"/>
      <c r="K1064" s="98">
        <f>IF(B1064="","",DATE(YEAR(B1064),MONTH(B1064),1))</f>
        <v/>
      </c>
      <c r="L1064" s="86">
        <f>IF(OR(B1064="",C1064=""),"","RCV-"&amp;TEXT(ROW()-5,"00000"))</f>
        <v/>
      </c>
    </row>
    <row r="1065" ht="20" customHeight="1">
      <c r="B1065" s="93" t="n"/>
      <c r="C1065" s="95" t="n"/>
      <c r="D1065" s="86">
        <f>IF(C1065="","",IFERROR(INDEX(Eng_Item,MATCH(C1065,Eng_Label,0)),"not in list"))</f>
        <v/>
      </c>
      <c r="E1065" s="85">
        <f>IF(C1065="","",IFERROR(INDEX(Eng_Supplier,MATCH(C1065,Eng_Label,0)),""))</f>
        <v/>
      </c>
      <c r="F1065" s="96" t="n"/>
      <c r="G1065" s="99" t="n"/>
      <c r="H1065" s="91">
        <f>IF(F1065="","",F1065*IF(G1065&lt;&gt;"",G1065,N(IFERROR(INDEX(Eng_Cost,MATCH(C1065,Eng_Label,0)),0))))</f>
        <v/>
      </c>
      <c r="I1065" s="95" t="n"/>
      <c r="J1065" s="95" t="n"/>
      <c r="K1065" s="98">
        <f>IF(B1065="","",DATE(YEAR(B1065),MONTH(B1065),1))</f>
        <v/>
      </c>
      <c r="L1065" s="86">
        <f>IF(OR(B1065="",C1065=""),"","RCV-"&amp;TEXT(ROW()-5,"00000"))</f>
        <v/>
      </c>
    </row>
    <row r="1066" ht="20" customHeight="1">
      <c r="B1066" s="93" t="n"/>
      <c r="C1066" s="95" t="n"/>
      <c r="D1066" s="86">
        <f>IF(C1066="","",IFERROR(INDEX(Eng_Item,MATCH(C1066,Eng_Label,0)),"not in list"))</f>
        <v/>
      </c>
      <c r="E1066" s="85">
        <f>IF(C1066="","",IFERROR(INDEX(Eng_Supplier,MATCH(C1066,Eng_Label,0)),""))</f>
        <v/>
      </c>
      <c r="F1066" s="96" t="n"/>
      <c r="G1066" s="99" t="n"/>
      <c r="H1066" s="91">
        <f>IF(F1066="","",F1066*IF(G1066&lt;&gt;"",G1066,N(IFERROR(INDEX(Eng_Cost,MATCH(C1066,Eng_Label,0)),0))))</f>
        <v/>
      </c>
      <c r="I1066" s="95" t="n"/>
      <c r="J1066" s="95" t="n"/>
      <c r="K1066" s="98">
        <f>IF(B1066="","",DATE(YEAR(B1066),MONTH(B1066),1))</f>
        <v/>
      </c>
      <c r="L1066" s="86">
        <f>IF(OR(B1066="",C1066=""),"","RCV-"&amp;TEXT(ROW()-5,"00000"))</f>
        <v/>
      </c>
    </row>
    <row r="1067" ht="20" customHeight="1">
      <c r="B1067" s="93" t="n"/>
      <c r="C1067" s="95" t="n"/>
      <c r="D1067" s="86">
        <f>IF(C1067="","",IFERROR(INDEX(Eng_Item,MATCH(C1067,Eng_Label,0)),"not in list"))</f>
        <v/>
      </c>
      <c r="E1067" s="85">
        <f>IF(C1067="","",IFERROR(INDEX(Eng_Supplier,MATCH(C1067,Eng_Label,0)),""))</f>
        <v/>
      </c>
      <c r="F1067" s="96" t="n"/>
      <c r="G1067" s="99" t="n"/>
      <c r="H1067" s="91">
        <f>IF(F1067="","",F1067*IF(G1067&lt;&gt;"",G1067,N(IFERROR(INDEX(Eng_Cost,MATCH(C1067,Eng_Label,0)),0))))</f>
        <v/>
      </c>
      <c r="I1067" s="95" t="n"/>
      <c r="J1067" s="95" t="n"/>
      <c r="K1067" s="98">
        <f>IF(B1067="","",DATE(YEAR(B1067),MONTH(B1067),1))</f>
        <v/>
      </c>
      <c r="L1067" s="86">
        <f>IF(OR(B1067="",C1067=""),"","RCV-"&amp;TEXT(ROW()-5,"00000"))</f>
        <v/>
      </c>
    </row>
    <row r="1068" ht="20" customHeight="1">
      <c r="B1068" s="93" t="n"/>
      <c r="C1068" s="95" t="n"/>
      <c r="D1068" s="86">
        <f>IF(C1068="","",IFERROR(INDEX(Eng_Item,MATCH(C1068,Eng_Label,0)),"not in list"))</f>
        <v/>
      </c>
      <c r="E1068" s="85">
        <f>IF(C1068="","",IFERROR(INDEX(Eng_Supplier,MATCH(C1068,Eng_Label,0)),""))</f>
        <v/>
      </c>
      <c r="F1068" s="96" t="n"/>
      <c r="G1068" s="99" t="n"/>
      <c r="H1068" s="91">
        <f>IF(F1068="","",F1068*IF(G1068&lt;&gt;"",G1068,N(IFERROR(INDEX(Eng_Cost,MATCH(C1068,Eng_Label,0)),0))))</f>
        <v/>
      </c>
      <c r="I1068" s="95" t="n"/>
      <c r="J1068" s="95" t="n"/>
      <c r="K1068" s="98">
        <f>IF(B1068="","",DATE(YEAR(B1068),MONTH(B1068),1))</f>
        <v/>
      </c>
      <c r="L1068" s="86">
        <f>IF(OR(B1068="",C1068=""),"","RCV-"&amp;TEXT(ROW()-5,"00000"))</f>
        <v/>
      </c>
    </row>
    <row r="1069" ht="20" customHeight="1">
      <c r="B1069" s="93" t="n"/>
      <c r="C1069" s="95" t="n"/>
      <c r="D1069" s="86">
        <f>IF(C1069="","",IFERROR(INDEX(Eng_Item,MATCH(C1069,Eng_Label,0)),"not in list"))</f>
        <v/>
      </c>
      <c r="E1069" s="85">
        <f>IF(C1069="","",IFERROR(INDEX(Eng_Supplier,MATCH(C1069,Eng_Label,0)),""))</f>
        <v/>
      </c>
      <c r="F1069" s="96" t="n"/>
      <c r="G1069" s="99" t="n"/>
      <c r="H1069" s="91">
        <f>IF(F1069="","",F1069*IF(G1069&lt;&gt;"",G1069,N(IFERROR(INDEX(Eng_Cost,MATCH(C1069,Eng_Label,0)),0))))</f>
        <v/>
      </c>
      <c r="I1069" s="95" t="n"/>
      <c r="J1069" s="95" t="n"/>
      <c r="K1069" s="98">
        <f>IF(B1069="","",DATE(YEAR(B1069),MONTH(B1069),1))</f>
        <v/>
      </c>
      <c r="L1069" s="86">
        <f>IF(OR(B1069="",C1069=""),"","RCV-"&amp;TEXT(ROW()-5,"00000"))</f>
        <v/>
      </c>
    </row>
    <row r="1070" ht="20" customHeight="1">
      <c r="B1070" s="93" t="n"/>
      <c r="C1070" s="95" t="n"/>
      <c r="D1070" s="86">
        <f>IF(C1070="","",IFERROR(INDEX(Eng_Item,MATCH(C1070,Eng_Label,0)),"not in list"))</f>
        <v/>
      </c>
      <c r="E1070" s="85">
        <f>IF(C1070="","",IFERROR(INDEX(Eng_Supplier,MATCH(C1070,Eng_Label,0)),""))</f>
        <v/>
      </c>
      <c r="F1070" s="96" t="n"/>
      <c r="G1070" s="99" t="n"/>
      <c r="H1070" s="91">
        <f>IF(F1070="","",F1070*IF(G1070&lt;&gt;"",G1070,N(IFERROR(INDEX(Eng_Cost,MATCH(C1070,Eng_Label,0)),0))))</f>
        <v/>
      </c>
      <c r="I1070" s="95" t="n"/>
      <c r="J1070" s="95" t="n"/>
      <c r="K1070" s="98">
        <f>IF(B1070="","",DATE(YEAR(B1070),MONTH(B1070),1))</f>
        <v/>
      </c>
      <c r="L1070" s="86">
        <f>IF(OR(B1070="",C1070=""),"","RCV-"&amp;TEXT(ROW()-5,"00000"))</f>
        <v/>
      </c>
    </row>
    <row r="1071" ht="20" customHeight="1">
      <c r="B1071" s="93" t="n"/>
      <c r="C1071" s="95" t="n"/>
      <c r="D1071" s="86">
        <f>IF(C1071="","",IFERROR(INDEX(Eng_Item,MATCH(C1071,Eng_Label,0)),"not in list"))</f>
        <v/>
      </c>
      <c r="E1071" s="85">
        <f>IF(C1071="","",IFERROR(INDEX(Eng_Supplier,MATCH(C1071,Eng_Label,0)),""))</f>
        <v/>
      </c>
      <c r="F1071" s="96" t="n"/>
      <c r="G1071" s="99" t="n"/>
      <c r="H1071" s="91">
        <f>IF(F1071="","",F1071*IF(G1071&lt;&gt;"",G1071,N(IFERROR(INDEX(Eng_Cost,MATCH(C1071,Eng_Label,0)),0))))</f>
        <v/>
      </c>
      <c r="I1071" s="95" t="n"/>
      <c r="J1071" s="95" t="n"/>
      <c r="K1071" s="98">
        <f>IF(B1071="","",DATE(YEAR(B1071),MONTH(B1071),1))</f>
        <v/>
      </c>
      <c r="L1071" s="86">
        <f>IF(OR(B1071="",C1071=""),"","RCV-"&amp;TEXT(ROW()-5,"00000"))</f>
        <v/>
      </c>
    </row>
    <row r="1072" ht="20" customHeight="1">
      <c r="B1072" s="93" t="n"/>
      <c r="C1072" s="95" t="n"/>
      <c r="D1072" s="86">
        <f>IF(C1072="","",IFERROR(INDEX(Eng_Item,MATCH(C1072,Eng_Label,0)),"not in list"))</f>
        <v/>
      </c>
      <c r="E1072" s="85">
        <f>IF(C1072="","",IFERROR(INDEX(Eng_Supplier,MATCH(C1072,Eng_Label,0)),""))</f>
        <v/>
      </c>
      <c r="F1072" s="96" t="n"/>
      <c r="G1072" s="99" t="n"/>
      <c r="H1072" s="91">
        <f>IF(F1072="","",F1072*IF(G1072&lt;&gt;"",G1072,N(IFERROR(INDEX(Eng_Cost,MATCH(C1072,Eng_Label,0)),0))))</f>
        <v/>
      </c>
      <c r="I1072" s="95" t="n"/>
      <c r="J1072" s="95" t="n"/>
      <c r="K1072" s="98">
        <f>IF(B1072="","",DATE(YEAR(B1072),MONTH(B1072),1))</f>
        <v/>
      </c>
      <c r="L1072" s="86">
        <f>IF(OR(B1072="",C1072=""),"","RCV-"&amp;TEXT(ROW()-5,"00000"))</f>
        <v/>
      </c>
    </row>
    <row r="1073" ht="20" customHeight="1">
      <c r="B1073" s="93" t="n"/>
      <c r="C1073" s="95" t="n"/>
      <c r="D1073" s="86">
        <f>IF(C1073="","",IFERROR(INDEX(Eng_Item,MATCH(C1073,Eng_Label,0)),"not in list"))</f>
        <v/>
      </c>
      <c r="E1073" s="85">
        <f>IF(C1073="","",IFERROR(INDEX(Eng_Supplier,MATCH(C1073,Eng_Label,0)),""))</f>
        <v/>
      </c>
      <c r="F1073" s="96" t="n"/>
      <c r="G1073" s="99" t="n"/>
      <c r="H1073" s="91">
        <f>IF(F1073="","",F1073*IF(G1073&lt;&gt;"",G1073,N(IFERROR(INDEX(Eng_Cost,MATCH(C1073,Eng_Label,0)),0))))</f>
        <v/>
      </c>
      <c r="I1073" s="95" t="n"/>
      <c r="J1073" s="95" t="n"/>
      <c r="K1073" s="98">
        <f>IF(B1073="","",DATE(YEAR(B1073),MONTH(B1073),1))</f>
        <v/>
      </c>
      <c r="L1073" s="86">
        <f>IF(OR(B1073="",C1073=""),"","RCV-"&amp;TEXT(ROW()-5,"00000"))</f>
        <v/>
      </c>
    </row>
    <row r="1074" ht="20" customHeight="1">
      <c r="B1074" s="93" t="n"/>
      <c r="C1074" s="95" t="n"/>
      <c r="D1074" s="86">
        <f>IF(C1074="","",IFERROR(INDEX(Eng_Item,MATCH(C1074,Eng_Label,0)),"not in list"))</f>
        <v/>
      </c>
      <c r="E1074" s="85">
        <f>IF(C1074="","",IFERROR(INDEX(Eng_Supplier,MATCH(C1074,Eng_Label,0)),""))</f>
        <v/>
      </c>
      <c r="F1074" s="96" t="n"/>
      <c r="G1074" s="99" t="n"/>
      <c r="H1074" s="91">
        <f>IF(F1074="","",F1074*IF(G1074&lt;&gt;"",G1074,N(IFERROR(INDEX(Eng_Cost,MATCH(C1074,Eng_Label,0)),0))))</f>
        <v/>
      </c>
      <c r="I1074" s="95" t="n"/>
      <c r="J1074" s="95" t="n"/>
      <c r="K1074" s="98">
        <f>IF(B1074="","",DATE(YEAR(B1074),MONTH(B1074),1))</f>
        <v/>
      </c>
      <c r="L1074" s="86">
        <f>IF(OR(B1074="",C1074=""),"","RCV-"&amp;TEXT(ROW()-5,"00000"))</f>
        <v/>
      </c>
    </row>
    <row r="1075" ht="20" customHeight="1">
      <c r="B1075" s="93" t="n"/>
      <c r="C1075" s="95" t="n"/>
      <c r="D1075" s="86">
        <f>IF(C1075="","",IFERROR(INDEX(Eng_Item,MATCH(C1075,Eng_Label,0)),"not in list"))</f>
        <v/>
      </c>
      <c r="E1075" s="85">
        <f>IF(C1075="","",IFERROR(INDEX(Eng_Supplier,MATCH(C1075,Eng_Label,0)),""))</f>
        <v/>
      </c>
      <c r="F1075" s="96" t="n"/>
      <c r="G1075" s="99" t="n"/>
      <c r="H1075" s="91">
        <f>IF(F1075="","",F1075*IF(G1075&lt;&gt;"",G1075,N(IFERROR(INDEX(Eng_Cost,MATCH(C1075,Eng_Label,0)),0))))</f>
        <v/>
      </c>
      <c r="I1075" s="95" t="n"/>
      <c r="J1075" s="95" t="n"/>
      <c r="K1075" s="98">
        <f>IF(B1075="","",DATE(YEAR(B1075),MONTH(B1075),1))</f>
        <v/>
      </c>
      <c r="L1075" s="86">
        <f>IF(OR(B1075="",C1075=""),"","RCV-"&amp;TEXT(ROW()-5,"00000"))</f>
        <v/>
      </c>
    </row>
    <row r="1076" ht="20" customHeight="1">
      <c r="B1076" s="93" t="n"/>
      <c r="C1076" s="95" t="n"/>
      <c r="D1076" s="86">
        <f>IF(C1076="","",IFERROR(INDEX(Eng_Item,MATCH(C1076,Eng_Label,0)),"not in list"))</f>
        <v/>
      </c>
      <c r="E1076" s="85">
        <f>IF(C1076="","",IFERROR(INDEX(Eng_Supplier,MATCH(C1076,Eng_Label,0)),""))</f>
        <v/>
      </c>
      <c r="F1076" s="96" t="n"/>
      <c r="G1076" s="99" t="n"/>
      <c r="H1076" s="91">
        <f>IF(F1076="","",F1076*IF(G1076&lt;&gt;"",G1076,N(IFERROR(INDEX(Eng_Cost,MATCH(C1076,Eng_Label,0)),0))))</f>
        <v/>
      </c>
      <c r="I1076" s="95" t="n"/>
      <c r="J1076" s="95" t="n"/>
      <c r="K1076" s="98">
        <f>IF(B1076="","",DATE(YEAR(B1076),MONTH(B1076),1))</f>
        <v/>
      </c>
      <c r="L1076" s="86">
        <f>IF(OR(B1076="",C1076=""),"","RCV-"&amp;TEXT(ROW()-5,"00000"))</f>
        <v/>
      </c>
    </row>
    <row r="1077" ht="20" customHeight="1">
      <c r="B1077" s="93" t="n"/>
      <c r="C1077" s="95" t="n"/>
      <c r="D1077" s="86">
        <f>IF(C1077="","",IFERROR(INDEX(Eng_Item,MATCH(C1077,Eng_Label,0)),"not in list"))</f>
        <v/>
      </c>
      <c r="E1077" s="85">
        <f>IF(C1077="","",IFERROR(INDEX(Eng_Supplier,MATCH(C1077,Eng_Label,0)),""))</f>
        <v/>
      </c>
      <c r="F1077" s="96" t="n"/>
      <c r="G1077" s="99" t="n"/>
      <c r="H1077" s="91">
        <f>IF(F1077="","",F1077*IF(G1077&lt;&gt;"",G1077,N(IFERROR(INDEX(Eng_Cost,MATCH(C1077,Eng_Label,0)),0))))</f>
        <v/>
      </c>
      <c r="I1077" s="95" t="n"/>
      <c r="J1077" s="95" t="n"/>
      <c r="K1077" s="98">
        <f>IF(B1077="","",DATE(YEAR(B1077),MONTH(B1077),1))</f>
        <v/>
      </c>
      <c r="L1077" s="86">
        <f>IF(OR(B1077="",C1077=""),"","RCV-"&amp;TEXT(ROW()-5,"00000"))</f>
        <v/>
      </c>
    </row>
    <row r="1078" ht="20" customHeight="1">
      <c r="B1078" s="93" t="n"/>
      <c r="C1078" s="95" t="n"/>
      <c r="D1078" s="86">
        <f>IF(C1078="","",IFERROR(INDEX(Eng_Item,MATCH(C1078,Eng_Label,0)),"not in list"))</f>
        <v/>
      </c>
      <c r="E1078" s="85">
        <f>IF(C1078="","",IFERROR(INDEX(Eng_Supplier,MATCH(C1078,Eng_Label,0)),""))</f>
        <v/>
      </c>
      <c r="F1078" s="96" t="n"/>
      <c r="G1078" s="99" t="n"/>
      <c r="H1078" s="91">
        <f>IF(F1078="","",F1078*IF(G1078&lt;&gt;"",G1078,N(IFERROR(INDEX(Eng_Cost,MATCH(C1078,Eng_Label,0)),0))))</f>
        <v/>
      </c>
      <c r="I1078" s="95" t="n"/>
      <c r="J1078" s="95" t="n"/>
      <c r="K1078" s="98">
        <f>IF(B1078="","",DATE(YEAR(B1078),MONTH(B1078),1))</f>
        <v/>
      </c>
      <c r="L1078" s="86">
        <f>IF(OR(B1078="",C1078=""),"","RCV-"&amp;TEXT(ROW()-5,"00000"))</f>
        <v/>
      </c>
    </row>
    <row r="1079" ht="20" customHeight="1">
      <c r="B1079" s="93" t="n"/>
      <c r="C1079" s="95" t="n"/>
      <c r="D1079" s="86">
        <f>IF(C1079="","",IFERROR(INDEX(Eng_Item,MATCH(C1079,Eng_Label,0)),"not in list"))</f>
        <v/>
      </c>
      <c r="E1079" s="85">
        <f>IF(C1079="","",IFERROR(INDEX(Eng_Supplier,MATCH(C1079,Eng_Label,0)),""))</f>
        <v/>
      </c>
      <c r="F1079" s="96" t="n"/>
      <c r="G1079" s="99" t="n"/>
      <c r="H1079" s="91">
        <f>IF(F1079="","",F1079*IF(G1079&lt;&gt;"",G1079,N(IFERROR(INDEX(Eng_Cost,MATCH(C1079,Eng_Label,0)),0))))</f>
        <v/>
      </c>
      <c r="I1079" s="95" t="n"/>
      <c r="J1079" s="95" t="n"/>
      <c r="K1079" s="98">
        <f>IF(B1079="","",DATE(YEAR(B1079),MONTH(B1079),1))</f>
        <v/>
      </c>
      <c r="L1079" s="86">
        <f>IF(OR(B1079="",C1079=""),"","RCV-"&amp;TEXT(ROW()-5,"00000"))</f>
        <v/>
      </c>
    </row>
    <row r="1080" ht="20" customHeight="1">
      <c r="B1080" s="93" t="n"/>
      <c r="C1080" s="95" t="n"/>
      <c r="D1080" s="86">
        <f>IF(C1080="","",IFERROR(INDEX(Eng_Item,MATCH(C1080,Eng_Label,0)),"not in list"))</f>
        <v/>
      </c>
      <c r="E1080" s="85">
        <f>IF(C1080="","",IFERROR(INDEX(Eng_Supplier,MATCH(C1080,Eng_Label,0)),""))</f>
        <v/>
      </c>
      <c r="F1080" s="96" t="n"/>
      <c r="G1080" s="99" t="n"/>
      <c r="H1080" s="91">
        <f>IF(F1080="","",F1080*IF(G1080&lt;&gt;"",G1080,N(IFERROR(INDEX(Eng_Cost,MATCH(C1080,Eng_Label,0)),0))))</f>
        <v/>
      </c>
      <c r="I1080" s="95" t="n"/>
      <c r="J1080" s="95" t="n"/>
      <c r="K1080" s="98">
        <f>IF(B1080="","",DATE(YEAR(B1080),MONTH(B1080),1))</f>
        <v/>
      </c>
      <c r="L1080" s="86">
        <f>IF(OR(B1080="",C1080=""),"","RCV-"&amp;TEXT(ROW()-5,"00000"))</f>
        <v/>
      </c>
    </row>
    <row r="1081" ht="20" customHeight="1">
      <c r="B1081" s="93" t="n"/>
      <c r="C1081" s="95" t="n"/>
      <c r="D1081" s="86">
        <f>IF(C1081="","",IFERROR(INDEX(Eng_Item,MATCH(C1081,Eng_Label,0)),"not in list"))</f>
        <v/>
      </c>
      <c r="E1081" s="85">
        <f>IF(C1081="","",IFERROR(INDEX(Eng_Supplier,MATCH(C1081,Eng_Label,0)),""))</f>
        <v/>
      </c>
      <c r="F1081" s="96" t="n"/>
      <c r="G1081" s="99" t="n"/>
      <c r="H1081" s="91">
        <f>IF(F1081="","",F1081*IF(G1081&lt;&gt;"",G1081,N(IFERROR(INDEX(Eng_Cost,MATCH(C1081,Eng_Label,0)),0))))</f>
        <v/>
      </c>
      <c r="I1081" s="95" t="n"/>
      <c r="J1081" s="95" t="n"/>
      <c r="K1081" s="98">
        <f>IF(B1081="","",DATE(YEAR(B1081),MONTH(B1081),1))</f>
        <v/>
      </c>
      <c r="L1081" s="86">
        <f>IF(OR(B1081="",C1081=""),"","RCV-"&amp;TEXT(ROW()-5,"00000"))</f>
        <v/>
      </c>
    </row>
    <row r="1082" ht="20" customHeight="1">
      <c r="B1082" s="93" t="n"/>
      <c r="C1082" s="95" t="n"/>
      <c r="D1082" s="86">
        <f>IF(C1082="","",IFERROR(INDEX(Eng_Item,MATCH(C1082,Eng_Label,0)),"not in list"))</f>
        <v/>
      </c>
      <c r="E1082" s="85">
        <f>IF(C1082="","",IFERROR(INDEX(Eng_Supplier,MATCH(C1082,Eng_Label,0)),""))</f>
        <v/>
      </c>
      <c r="F1082" s="96" t="n"/>
      <c r="G1082" s="99" t="n"/>
      <c r="H1082" s="91">
        <f>IF(F1082="","",F1082*IF(G1082&lt;&gt;"",G1082,N(IFERROR(INDEX(Eng_Cost,MATCH(C1082,Eng_Label,0)),0))))</f>
        <v/>
      </c>
      <c r="I1082" s="95" t="n"/>
      <c r="J1082" s="95" t="n"/>
      <c r="K1082" s="98">
        <f>IF(B1082="","",DATE(YEAR(B1082),MONTH(B1082),1))</f>
        <v/>
      </c>
      <c r="L1082" s="86">
        <f>IF(OR(B1082="",C1082=""),"","RCV-"&amp;TEXT(ROW()-5,"00000"))</f>
        <v/>
      </c>
    </row>
    <row r="1083" ht="20" customHeight="1">
      <c r="B1083" s="93" t="n"/>
      <c r="C1083" s="95" t="n"/>
      <c r="D1083" s="86">
        <f>IF(C1083="","",IFERROR(INDEX(Eng_Item,MATCH(C1083,Eng_Label,0)),"not in list"))</f>
        <v/>
      </c>
      <c r="E1083" s="85">
        <f>IF(C1083="","",IFERROR(INDEX(Eng_Supplier,MATCH(C1083,Eng_Label,0)),""))</f>
        <v/>
      </c>
      <c r="F1083" s="96" t="n"/>
      <c r="G1083" s="99" t="n"/>
      <c r="H1083" s="91">
        <f>IF(F1083="","",F1083*IF(G1083&lt;&gt;"",G1083,N(IFERROR(INDEX(Eng_Cost,MATCH(C1083,Eng_Label,0)),0))))</f>
        <v/>
      </c>
      <c r="I1083" s="95" t="n"/>
      <c r="J1083" s="95" t="n"/>
      <c r="K1083" s="98">
        <f>IF(B1083="","",DATE(YEAR(B1083),MONTH(B1083),1))</f>
        <v/>
      </c>
      <c r="L1083" s="86">
        <f>IF(OR(B1083="",C1083=""),"","RCV-"&amp;TEXT(ROW()-5,"00000"))</f>
        <v/>
      </c>
    </row>
    <row r="1084" ht="20" customHeight="1">
      <c r="B1084" s="93" t="n"/>
      <c r="C1084" s="95" t="n"/>
      <c r="D1084" s="86">
        <f>IF(C1084="","",IFERROR(INDEX(Eng_Item,MATCH(C1084,Eng_Label,0)),"not in list"))</f>
        <v/>
      </c>
      <c r="E1084" s="85">
        <f>IF(C1084="","",IFERROR(INDEX(Eng_Supplier,MATCH(C1084,Eng_Label,0)),""))</f>
        <v/>
      </c>
      <c r="F1084" s="96" t="n"/>
      <c r="G1084" s="99" t="n"/>
      <c r="H1084" s="91">
        <f>IF(F1084="","",F1084*IF(G1084&lt;&gt;"",G1084,N(IFERROR(INDEX(Eng_Cost,MATCH(C1084,Eng_Label,0)),0))))</f>
        <v/>
      </c>
      <c r="I1084" s="95" t="n"/>
      <c r="J1084" s="95" t="n"/>
      <c r="K1084" s="98">
        <f>IF(B1084="","",DATE(YEAR(B1084),MONTH(B1084),1))</f>
        <v/>
      </c>
      <c r="L1084" s="86">
        <f>IF(OR(B1084="",C1084=""),"","RCV-"&amp;TEXT(ROW()-5,"00000"))</f>
        <v/>
      </c>
    </row>
    <row r="1085" ht="20" customHeight="1">
      <c r="B1085" s="93" t="n"/>
      <c r="C1085" s="95" t="n"/>
      <c r="D1085" s="86">
        <f>IF(C1085="","",IFERROR(INDEX(Eng_Item,MATCH(C1085,Eng_Label,0)),"not in list"))</f>
        <v/>
      </c>
      <c r="E1085" s="85">
        <f>IF(C1085="","",IFERROR(INDEX(Eng_Supplier,MATCH(C1085,Eng_Label,0)),""))</f>
        <v/>
      </c>
      <c r="F1085" s="96" t="n"/>
      <c r="G1085" s="99" t="n"/>
      <c r="H1085" s="91">
        <f>IF(F1085="","",F1085*IF(G1085&lt;&gt;"",G1085,N(IFERROR(INDEX(Eng_Cost,MATCH(C1085,Eng_Label,0)),0))))</f>
        <v/>
      </c>
      <c r="I1085" s="95" t="n"/>
      <c r="J1085" s="95" t="n"/>
      <c r="K1085" s="98">
        <f>IF(B1085="","",DATE(YEAR(B1085),MONTH(B1085),1))</f>
        <v/>
      </c>
      <c r="L1085" s="86">
        <f>IF(OR(B1085="",C1085=""),"","RCV-"&amp;TEXT(ROW()-5,"00000"))</f>
        <v/>
      </c>
    </row>
    <row r="1086" ht="20" customHeight="1">
      <c r="B1086" s="93" t="n"/>
      <c r="C1086" s="95" t="n"/>
      <c r="D1086" s="86">
        <f>IF(C1086="","",IFERROR(INDEX(Eng_Item,MATCH(C1086,Eng_Label,0)),"not in list"))</f>
        <v/>
      </c>
      <c r="E1086" s="85">
        <f>IF(C1086="","",IFERROR(INDEX(Eng_Supplier,MATCH(C1086,Eng_Label,0)),""))</f>
        <v/>
      </c>
      <c r="F1086" s="96" t="n"/>
      <c r="G1086" s="99" t="n"/>
      <c r="H1086" s="91">
        <f>IF(F1086="","",F1086*IF(G1086&lt;&gt;"",G1086,N(IFERROR(INDEX(Eng_Cost,MATCH(C1086,Eng_Label,0)),0))))</f>
        <v/>
      </c>
      <c r="I1086" s="95" t="n"/>
      <c r="J1086" s="95" t="n"/>
      <c r="K1086" s="98">
        <f>IF(B1086="","",DATE(YEAR(B1086),MONTH(B1086),1))</f>
        <v/>
      </c>
      <c r="L1086" s="86">
        <f>IF(OR(B1086="",C1086=""),"","RCV-"&amp;TEXT(ROW()-5,"00000"))</f>
        <v/>
      </c>
    </row>
    <row r="1087" ht="20" customHeight="1">
      <c r="B1087" s="93" t="n"/>
      <c r="C1087" s="95" t="n"/>
      <c r="D1087" s="86">
        <f>IF(C1087="","",IFERROR(INDEX(Eng_Item,MATCH(C1087,Eng_Label,0)),"not in list"))</f>
        <v/>
      </c>
      <c r="E1087" s="85">
        <f>IF(C1087="","",IFERROR(INDEX(Eng_Supplier,MATCH(C1087,Eng_Label,0)),""))</f>
        <v/>
      </c>
      <c r="F1087" s="96" t="n"/>
      <c r="G1087" s="99" t="n"/>
      <c r="H1087" s="91">
        <f>IF(F1087="","",F1087*IF(G1087&lt;&gt;"",G1087,N(IFERROR(INDEX(Eng_Cost,MATCH(C1087,Eng_Label,0)),0))))</f>
        <v/>
      </c>
      <c r="I1087" s="95" t="n"/>
      <c r="J1087" s="95" t="n"/>
      <c r="K1087" s="98">
        <f>IF(B1087="","",DATE(YEAR(B1087),MONTH(B1087),1))</f>
        <v/>
      </c>
      <c r="L1087" s="86">
        <f>IF(OR(B1087="",C1087=""),"","RCV-"&amp;TEXT(ROW()-5,"00000"))</f>
        <v/>
      </c>
    </row>
    <row r="1088" ht="20" customHeight="1">
      <c r="B1088" s="93" t="n"/>
      <c r="C1088" s="95" t="n"/>
      <c r="D1088" s="86">
        <f>IF(C1088="","",IFERROR(INDEX(Eng_Item,MATCH(C1088,Eng_Label,0)),"not in list"))</f>
        <v/>
      </c>
      <c r="E1088" s="85">
        <f>IF(C1088="","",IFERROR(INDEX(Eng_Supplier,MATCH(C1088,Eng_Label,0)),""))</f>
        <v/>
      </c>
      <c r="F1088" s="96" t="n"/>
      <c r="G1088" s="99" t="n"/>
      <c r="H1088" s="91">
        <f>IF(F1088="","",F1088*IF(G1088&lt;&gt;"",G1088,N(IFERROR(INDEX(Eng_Cost,MATCH(C1088,Eng_Label,0)),0))))</f>
        <v/>
      </c>
      <c r="I1088" s="95" t="n"/>
      <c r="J1088" s="95" t="n"/>
      <c r="K1088" s="98">
        <f>IF(B1088="","",DATE(YEAR(B1088),MONTH(B1088),1))</f>
        <v/>
      </c>
      <c r="L1088" s="86">
        <f>IF(OR(B1088="",C1088=""),"","RCV-"&amp;TEXT(ROW()-5,"00000"))</f>
        <v/>
      </c>
    </row>
    <row r="1089" ht="20" customHeight="1">
      <c r="B1089" s="93" t="n"/>
      <c r="C1089" s="95" t="n"/>
      <c r="D1089" s="86">
        <f>IF(C1089="","",IFERROR(INDEX(Eng_Item,MATCH(C1089,Eng_Label,0)),"not in list"))</f>
        <v/>
      </c>
      <c r="E1089" s="85">
        <f>IF(C1089="","",IFERROR(INDEX(Eng_Supplier,MATCH(C1089,Eng_Label,0)),""))</f>
        <v/>
      </c>
      <c r="F1089" s="96" t="n"/>
      <c r="G1089" s="99" t="n"/>
      <c r="H1089" s="91">
        <f>IF(F1089="","",F1089*IF(G1089&lt;&gt;"",G1089,N(IFERROR(INDEX(Eng_Cost,MATCH(C1089,Eng_Label,0)),0))))</f>
        <v/>
      </c>
      <c r="I1089" s="95" t="n"/>
      <c r="J1089" s="95" t="n"/>
      <c r="K1089" s="98">
        <f>IF(B1089="","",DATE(YEAR(B1089),MONTH(B1089),1))</f>
        <v/>
      </c>
      <c r="L1089" s="86">
        <f>IF(OR(B1089="",C1089=""),"","RCV-"&amp;TEXT(ROW()-5,"00000"))</f>
        <v/>
      </c>
    </row>
    <row r="1090" ht="20" customHeight="1">
      <c r="B1090" s="93" t="n"/>
      <c r="C1090" s="95" t="n"/>
      <c r="D1090" s="86">
        <f>IF(C1090="","",IFERROR(INDEX(Eng_Item,MATCH(C1090,Eng_Label,0)),"not in list"))</f>
        <v/>
      </c>
      <c r="E1090" s="85">
        <f>IF(C1090="","",IFERROR(INDEX(Eng_Supplier,MATCH(C1090,Eng_Label,0)),""))</f>
        <v/>
      </c>
      <c r="F1090" s="96" t="n"/>
      <c r="G1090" s="99" t="n"/>
      <c r="H1090" s="91">
        <f>IF(F1090="","",F1090*IF(G1090&lt;&gt;"",G1090,N(IFERROR(INDEX(Eng_Cost,MATCH(C1090,Eng_Label,0)),0))))</f>
        <v/>
      </c>
      <c r="I1090" s="95" t="n"/>
      <c r="J1090" s="95" t="n"/>
      <c r="K1090" s="98">
        <f>IF(B1090="","",DATE(YEAR(B1090),MONTH(B1090),1))</f>
        <v/>
      </c>
      <c r="L1090" s="86">
        <f>IF(OR(B1090="",C1090=""),"","RCV-"&amp;TEXT(ROW()-5,"00000"))</f>
        <v/>
      </c>
    </row>
    <row r="1091" ht="20" customHeight="1">
      <c r="B1091" s="93" t="n"/>
      <c r="C1091" s="95" t="n"/>
      <c r="D1091" s="86">
        <f>IF(C1091="","",IFERROR(INDEX(Eng_Item,MATCH(C1091,Eng_Label,0)),"not in list"))</f>
        <v/>
      </c>
      <c r="E1091" s="85">
        <f>IF(C1091="","",IFERROR(INDEX(Eng_Supplier,MATCH(C1091,Eng_Label,0)),""))</f>
        <v/>
      </c>
      <c r="F1091" s="96" t="n"/>
      <c r="G1091" s="99" t="n"/>
      <c r="H1091" s="91">
        <f>IF(F1091="","",F1091*IF(G1091&lt;&gt;"",G1091,N(IFERROR(INDEX(Eng_Cost,MATCH(C1091,Eng_Label,0)),0))))</f>
        <v/>
      </c>
      <c r="I1091" s="95" t="n"/>
      <c r="J1091" s="95" t="n"/>
      <c r="K1091" s="98">
        <f>IF(B1091="","",DATE(YEAR(B1091),MONTH(B1091),1))</f>
        <v/>
      </c>
      <c r="L1091" s="86">
        <f>IF(OR(B1091="",C1091=""),"","RCV-"&amp;TEXT(ROW()-5,"00000"))</f>
        <v/>
      </c>
    </row>
    <row r="1092" ht="20" customHeight="1">
      <c r="B1092" s="93" t="n"/>
      <c r="C1092" s="95" t="n"/>
      <c r="D1092" s="86">
        <f>IF(C1092="","",IFERROR(INDEX(Eng_Item,MATCH(C1092,Eng_Label,0)),"not in list"))</f>
        <v/>
      </c>
      <c r="E1092" s="85">
        <f>IF(C1092="","",IFERROR(INDEX(Eng_Supplier,MATCH(C1092,Eng_Label,0)),""))</f>
        <v/>
      </c>
      <c r="F1092" s="96" t="n"/>
      <c r="G1092" s="99" t="n"/>
      <c r="H1092" s="91">
        <f>IF(F1092="","",F1092*IF(G1092&lt;&gt;"",G1092,N(IFERROR(INDEX(Eng_Cost,MATCH(C1092,Eng_Label,0)),0))))</f>
        <v/>
      </c>
      <c r="I1092" s="95" t="n"/>
      <c r="J1092" s="95" t="n"/>
      <c r="K1092" s="98">
        <f>IF(B1092="","",DATE(YEAR(B1092),MONTH(B1092),1))</f>
        <v/>
      </c>
      <c r="L1092" s="86">
        <f>IF(OR(B1092="",C1092=""),"","RCV-"&amp;TEXT(ROW()-5,"00000"))</f>
        <v/>
      </c>
    </row>
    <row r="1093" ht="20" customHeight="1">
      <c r="B1093" s="93" t="n"/>
      <c r="C1093" s="95" t="n"/>
      <c r="D1093" s="86">
        <f>IF(C1093="","",IFERROR(INDEX(Eng_Item,MATCH(C1093,Eng_Label,0)),"not in list"))</f>
        <v/>
      </c>
      <c r="E1093" s="85">
        <f>IF(C1093="","",IFERROR(INDEX(Eng_Supplier,MATCH(C1093,Eng_Label,0)),""))</f>
        <v/>
      </c>
      <c r="F1093" s="96" t="n"/>
      <c r="G1093" s="99" t="n"/>
      <c r="H1093" s="91">
        <f>IF(F1093="","",F1093*IF(G1093&lt;&gt;"",G1093,N(IFERROR(INDEX(Eng_Cost,MATCH(C1093,Eng_Label,0)),0))))</f>
        <v/>
      </c>
      <c r="I1093" s="95" t="n"/>
      <c r="J1093" s="95" t="n"/>
      <c r="K1093" s="98">
        <f>IF(B1093="","",DATE(YEAR(B1093),MONTH(B1093),1))</f>
        <v/>
      </c>
      <c r="L1093" s="86">
        <f>IF(OR(B1093="",C1093=""),"","RCV-"&amp;TEXT(ROW()-5,"00000"))</f>
        <v/>
      </c>
    </row>
    <row r="1094" ht="20" customHeight="1">
      <c r="B1094" s="93" t="n"/>
      <c r="C1094" s="95" t="n"/>
      <c r="D1094" s="86">
        <f>IF(C1094="","",IFERROR(INDEX(Eng_Item,MATCH(C1094,Eng_Label,0)),"not in list"))</f>
        <v/>
      </c>
      <c r="E1094" s="85">
        <f>IF(C1094="","",IFERROR(INDEX(Eng_Supplier,MATCH(C1094,Eng_Label,0)),""))</f>
        <v/>
      </c>
      <c r="F1094" s="96" t="n"/>
      <c r="G1094" s="99" t="n"/>
      <c r="H1094" s="91">
        <f>IF(F1094="","",F1094*IF(G1094&lt;&gt;"",G1094,N(IFERROR(INDEX(Eng_Cost,MATCH(C1094,Eng_Label,0)),0))))</f>
        <v/>
      </c>
      <c r="I1094" s="95" t="n"/>
      <c r="J1094" s="95" t="n"/>
      <c r="K1094" s="98">
        <f>IF(B1094="","",DATE(YEAR(B1094),MONTH(B1094),1))</f>
        <v/>
      </c>
      <c r="L1094" s="86">
        <f>IF(OR(B1094="",C1094=""),"","RCV-"&amp;TEXT(ROW()-5,"00000"))</f>
        <v/>
      </c>
    </row>
    <row r="1095" ht="20" customHeight="1">
      <c r="B1095" s="93" t="n"/>
      <c r="C1095" s="95" t="n"/>
      <c r="D1095" s="86">
        <f>IF(C1095="","",IFERROR(INDEX(Eng_Item,MATCH(C1095,Eng_Label,0)),"not in list"))</f>
        <v/>
      </c>
      <c r="E1095" s="85">
        <f>IF(C1095="","",IFERROR(INDEX(Eng_Supplier,MATCH(C1095,Eng_Label,0)),""))</f>
        <v/>
      </c>
      <c r="F1095" s="96" t="n"/>
      <c r="G1095" s="99" t="n"/>
      <c r="H1095" s="91">
        <f>IF(F1095="","",F1095*IF(G1095&lt;&gt;"",G1095,N(IFERROR(INDEX(Eng_Cost,MATCH(C1095,Eng_Label,0)),0))))</f>
        <v/>
      </c>
      <c r="I1095" s="95" t="n"/>
      <c r="J1095" s="95" t="n"/>
      <c r="K1095" s="98">
        <f>IF(B1095="","",DATE(YEAR(B1095),MONTH(B1095),1))</f>
        <v/>
      </c>
      <c r="L1095" s="86">
        <f>IF(OR(B1095="",C1095=""),"","RCV-"&amp;TEXT(ROW()-5,"00000"))</f>
        <v/>
      </c>
    </row>
    <row r="1096" ht="20" customHeight="1">
      <c r="B1096" s="93" t="n"/>
      <c r="C1096" s="95" t="n"/>
      <c r="D1096" s="86">
        <f>IF(C1096="","",IFERROR(INDEX(Eng_Item,MATCH(C1096,Eng_Label,0)),"not in list"))</f>
        <v/>
      </c>
      <c r="E1096" s="85">
        <f>IF(C1096="","",IFERROR(INDEX(Eng_Supplier,MATCH(C1096,Eng_Label,0)),""))</f>
        <v/>
      </c>
      <c r="F1096" s="96" t="n"/>
      <c r="G1096" s="99" t="n"/>
      <c r="H1096" s="91">
        <f>IF(F1096="","",F1096*IF(G1096&lt;&gt;"",G1096,N(IFERROR(INDEX(Eng_Cost,MATCH(C1096,Eng_Label,0)),0))))</f>
        <v/>
      </c>
      <c r="I1096" s="95" t="n"/>
      <c r="J1096" s="95" t="n"/>
      <c r="K1096" s="98">
        <f>IF(B1096="","",DATE(YEAR(B1096),MONTH(B1096),1))</f>
        <v/>
      </c>
      <c r="L1096" s="86">
        <f>IF(OR(B1096="",C1096=""),"","RCV-"&amp;TEXT(ROW()-5,"00000"))</f>
        <v/>
      </c>
    </row>
    <row r="1097" ht="20" customHeight="1">
      <c r="B1097" s="93" t="n"/>
      <c r="C1097" s="95" t="n"/>
      <c r="D1097" s="86">
        <f>IF(C1097="","",IFERROR(INDEX(Eng_Item,MATCH(C1097,Eng_Label,0)),"not in list"))</f>
        <v/>
      </c>
      <c r="E1097" s="85">
        <f>IF(C1097="","",IFERROR(INDEX(Eng_Supplier,MATCH(C1097,Eng_Label,0)),""))</f>
        <v/>
      </c>
      <c r="F1097" s="96" t="n"/>
      <c r="G1097" s="99" t="n"/>
      <c r="H1097" s="91">
        <f>IF(F1097="","",F1097*IF(G1097&lt;&gt;"",G1097,N(IFERROR(INDEX(Eng_Cost,MATCH(C1097,Eng_Label,0)),0))))</f>
        <v/>
      </c>
      <c r="I1097" s="95" t="n"/>
      <c r="J1097" s="95" t="n"/>
      <c r="K1097" s="98">
        <f>IF(B1097="","",DATE(YEAR(B1097),MONTH(B1097),1))</f>
        <v/>
      </c>
      <c r="L1097" s="86">
        <f>IF(OR(B1097="",C1097=""),"","RCV-"&amp;TEXT(ROW()-5,"00000"))</f>
        <v/>
      </c>
    </row>
    <row r="1098" ht="20" customHeight="1">
      <c r="B1098" s="93" t="n"/>
      <c r="C1098" s="95" t="n"/>
      <c r="D1098" s="86">
        <f>IF(C1098="","",IFERROR(INDEX(Eng_Item,MATCH(C1098,Eng_Label,0)),"not in list"))</f>
        <v/>
      </c>
      <c r="E1098" s="85">
        <f>IF(C1098="","",IFERROR(INDEX(Eng_Supplier,MATCH(C1098,Eng_Label,0)),""))</f>
        <v/>
      </c>
      <c r="F1098" s="96" t="n"/>
      <c r="G1098" s="99" t="n"/>
      <c r="H1098" s="91">
        <f>IF(F1098="","",F1098*IF(G1098&lt;&gt;"",G1098,N(IFERROR(INDEX(Eng_Cost,MATCH(C1098,Eng_Label,0)),0))))</f>
        <v/>
      </c>
      <c r="I1098" s="95" t="n"/>
      <c r="J1098" s="95" t="n"/>
      <c r="K1098" s="98">
        <f>IF(B1098="","",DATE(YEAR(B1098),MONTH(B1098),1))</f>
        <v/>
      </c>
      <c r="L1098" s="86">
        <f>IF(OR(B1098="",C1098=""),"","RCV-"&amp;TEXT(ROW()-5,"00000"))</f>
        <v/>
      </c>
    </row>
    <row r="1099" ht="20" customHeight="1">
      <c r="B1099" s="93" t="n"/>
      <c r="C1099" s="95" t="n"/>
      <c r="D1099" s="86">
        <f>IF(C1099="","",IFERROR(INDEX(Eng_Item,MATCH(C1099,Eng_Label,0)),"not in list"))</f>
        <v/>
      </c>
      <c r="E1099" s="85">
        <f>IF(C1099="","",IFERROR(INDEX(Eng_Supplier,MATCH(C1099,Eng_Label,0)),""))</f>
        <v/>
      </c>
      <c r="F1099" s="96" t="n"/>
      <c r="G1099" s="99" t="n"/>
      <c r="H1099" s="91">
        <f>IF(F1099="","",F1099*IF(G1099&lt;&gt;"",G1099,N(IFERROR(INDEX(Eng_Cost,MATCH(C1099,Eng_Label,0)),0))))</f>
        <v/>
      </c>
      <c r="I1099" s="95" t="n"/>
      <c r="J1099" s="95" t="n"/>
      <c r="K1099" s="98">
        <f>IF(B1099="","",DATE(YEAR(B1099),MONTH(B1099),1))</f>
        <v/>
      </c>
      <c r="L1099" s="86">
        <f>IF(OR(B1099="",C1099=""),"","RCV-"&amp;TEXT(ROW()-5,"00000"))</f>
        <v/>
      </c>
    </row>
    <row r="1100" ht="20" customHeight="1">
      <c r="B1100" s="93" t="n"/>
      <c r="C1100" s="95" t="n"/>
      <c r="D1100" s="86">
        <f>IF(C1100="","",IFERROR(INDEX(Eng_Item,MATCH(C1100,Eng_Label,0)),"not in list"))</f>
        <v/>
      </c>
      <c r="E1100" s="85">
        <f>IF(C1100="","",IFERROR(INDEX(Eng_Supplier,MATCH(C1100,Eng_Label,0)),""))</f>
        <v/>
      </c>
      <c r="F1100" s="96" t="n"/>
      <c r="G1100" s="99" t="n"/>
      <c r="H1100" s="91">
        <f>IF(F1100="","",F1100*IF(G1100&lt;&gt;"",G1100,N(IFERROR(INDEX(Eng_Cost,MATCH(C1100,Eng_Label,0)),0))))</f>
        <v/>
      </c>
      <c r="I1100" s="95" t="n"/>
      <c r="J1100" s="95" t="n"/>
      <c r="K1100" s="98">
        <f>IF(B1100="","",DATE(YEAR(B1100),MONTH(B1100),1))</f>
        <v/>
      </c>
      <c r="L1100" s="86">
        <f>IF(OR(B1100="",C1100=""),"","RCV-"&amp;TEXT(ROW()-5,"00000"))</f>
        <v/>
      </c>
    </row>
    <row r="1101" ht="20" customHeight="1">
      <c r="B1101" s="93" t="n"/>
      <c r="C1101" s="95" t="n"/>
      <c r="D1101" s="86">
        <f>IF(C1101="","",IFERROR(INDEX(Eng_Item,MATCH(C1101,Eng_Label,0)),"not in list"))</f>
        <v/>
      </c>
      <c r="E1101" s="85">
        <f>IF(C1101="","",IFERROR(INDEX(Eng_Supplier,MATCH(C1101,Eng_Label,0)),""))</f>
        <v/>
      </c>
      <c r="F1101" s="96" t="n"/>
      <c r="G1101" s="99" t="n"/>
      <c r="H1101" s="91">
        <f>IF(F1101="","",F1101*IF(G1101&lt;&gt;"",G1101,N(IFERROR(INDEX(Eng_Cost,MATCH(C1101,Eng_Label,0)),0))))</f>
        <v/>
      </c>
      <c r="I1101" s="95" t="n"/>
      <c r="J1101" s="95" t="n"/>
      <c r="K1101" s="98">
        <f>IF(B1101="","",DATE(YEAR(B1101),MONTH(B1101),1))</f>
        <v/>
      </c>
      <c r="L1101" s="86">
        <f>IF(OR(B1101="",C1101=""),"","RCV-"&amp;TEXT(ROW()-5,"00000"))</f>
        <v/>
      </c>
    </row>
    <row r="1102" ht="20" customHeight="1">
      <c r="B1102" s="93" t="n"/>
      <c r="C1102" s="95" t="n"/>
      <c r="D1102" s="86">
        <f>IF(C1102="","",IFERROR(INDEX(Eng_Item,MATCH(C1102,Eng_Label,0)),"not in list"))</f>
        <v/>
      </c>
      <c r="E1102" s="85">
        <f>IF(C1102="","",IFERROR(INDEX(Eng_Supplier,MATCH(C1102,Eng_Label,0)),""))</f>
        <v/>
      </c>
      <c r="F1102" s="96" t="n"/>
      <c r="G1102" s="99" t="n"/>
      <c r="H1102" s="91">
        <f>IF(F1102="","",F1102*IF(G1102&lt;&gt;"",G1102,N(IFERROR(INDEX(Eng_Cost,MATCH(C1102,Eng_Label,0)),0))))</f>
        <v/>
      </c>
      <c r="I1102" s="95" t="n"/>
      <c r="J1102" s="95" t="n"/>
      <c r="K1102" s="98">
        <f>IF(B1102="","",DATE(YEAR(B1102),MONTH(B1102),1))</f>
        <v/>
      </c>
      <c r="L1102" s="86">
        <f>IF(OR(B1102="",C1102=""),"","RCV-"&amp;TEXT(ROW()-5,"00000"))</f>
        <v/>
      </c>
    </row>
    <row r="1103" ht="20" customHeight="1">
      <c r="B1103" s="93" t="n"/>
      <c r="C1103" s="95" t="n"/>
      <c r="D1103" s="86">
        <f>IF(C1103="","",IFERROR(INDEX(Eng_Item,MATCH(C1103,Eng_Label,0)),"not in list"))</f>
        <v/>
      </c>
      <c r="E1103" s="85">
        <f>IF(C1103="","",IFERROR(INDEX(Eng_Supplier,MATCH(C1103,Eng_Label,0)),""))</f>
        <v/>
      </c>
      <c r="F1103" s="96" t="n"/>
      <c r="G1103" s="99" t="n"/>
      <c r="H1103" s="91">
        <f>IF(F1103="","",F1103*IF(G1103&lt;&gt;"",G1103,N(IFERROR(INDEX(Eng_Cost,MATCH(C1103,Eng_Label,0)),0))))</f>
        <v/>
      </c>
      <c r="I1103" s="95" t="n"/>
      <c r="J1103" s="95" t="n"/>
      <c r="K1103" s="98">
        <f>IF(B1103="","",DATE(YEAR(B1103),MONTH(B1103),1))</f>
        <v/>
      </c>
      <c r="L1103" s="86">
        <f>IF(OR(B1103="",C1103=""),"","RCV-"&amp;TEXT(ROW()-5,"00000"))</f>
        <v/>
      </c>
    </row>
    <row r="1104" ht="20" customHeight="1">
      <c r="B1104" s="93" t="n"/>
      <c r="C1104" s="95" t="n"/>
      <c r="D1104" s="86">
        <f>IF(C1104="","",IFERROR(INDEX(Eng_Item,MATCH(C1104,Eng_Label,0)),"not in list"))</f>
        <v/>
      </c>
      <c r="E1104" s="85">
        <f>IF(C1104="","",IFERROR(INDEX(Eng_Supplier,MATCH(C1104,Eng_Label,0)),""))</f>
        <v/>
      </c>
      <c r="F1104" s="96" t="n"/>
      <c r="G1104" s="99" t="n"/>
      <c r="H1104" s="91">
        <f>IF(F1104="","",F1104*IF(G1104&lt;&gt;"",G1104,N(IFERROR(INDEX(Eng_Cost,MATCH(C1104,Eng_Label,0)),0))))</f>
        <v/>
      </c>
      <c r="I1104" s="95" t="n"/>
      <c r="J1104" s="95" t="n"/>
      <c r="K1104" s="98">
        <f>IF(B1104="","",DATE(YEAR(B1104),MONTH(B1104),1))</f>
        <v/>
      </c>
      <c r="L1104" s="86">
        <f>IF(OR(B1104="",C1104=""),"","RCV-"&amp;TEXT(ROW()-5,"00000"))</f>
        <v/>
      </c>
    </row>
    <row r="1105" ht="20" customHeight="1">
      <c r="B1105" s="93" t="n"/>
      <c r="C1105" s="95" t="n"/>
      <c r="D1105" s="86">
        <f>IF(C1105="","",IFERROR(INDEX(Eng_Item,MATCH(C1105,Eng_Label,0)),"not in list"))</f>
        <v/>
      </c>
      <c r="E1105" s="85">
        <f>IF(C1105="","",IFERROR(INDEX(Eng_Supplier,MATCH(C1105,Eng_Label,0)),""))</f>
        <v/>
      </c>
      <c r="F1105" s="96" t="n"/>
      <c r="G1105" s="99" t="n"/>
      <c r="H1105" s="91">
        <f>IF(F1105="","",F1105*IF(G1105&lt;&gt;"",G1105,N(IFERROR(INDEX(Eng_Cost,MATCH(C1105,Eng_Label,0)),0))))</f>
        <v/>
      </c>
      <c r="I1105" s="95" t="n"/>
      <c r="J1105" s="95" t="n"/>
      <c r="K1105" s="98">
        <f>IF(B1105="","",DATE(YEAR(B1105),MONTH(B1105),1))</f>
        <v/>
      </c>
      <c r="L1105" s="86">
        <f>IF(OR(B1105="",C1105=""),"","RCV-"&amp;TEXT(ROW()-5,"00000"))</f>
        <v/>
      </c>
    </row>
    <row r="1106" ht="20" customHeight="1">
      <c r="B1106" s="93" t="n"/>
      <c r="C1106" s="95" t="n"/>
      <c r="D1106" s="86">
        <f>IF(C1106="","",IFERROR(INDEX(Eng_Item,MATCH(C1106,Eng_Label,0)),"not in list"))</f>
        <v/>
      </c>
      <c r="E1106" s="85">
        <f>IF(C1106="","",IFERROR(INDEX(Eng_Supplier,MATCH(C1106,Eng_Label,0)),""))</f>
        <v/>
      </c>
      <c r="F1106" s="96" t="n"/>
      <c r="G1106" s="99" t="n"/>
      <c r="H1106" s="91">
        <f>IF(F1106="","",F1106*IF(G1106&lt;&gt;"",G1106,N(IFERROR(INDEX(Eng_Cost,MATCH(C1106,Eng_Label,0)),0))))</f>
        <v/>
      </c>
      <c r="I1106" s="95" t="n"/>
      <c r="J1106" s="95" t="n"/>
      <c r="K1106" s="98">
        <f>IF(B1106="","",DATE(YEAR(B1106),MONTH(B1106),1))</f>
        <v/>
      </c>
      <c r="L1106" s="86">
        <f>IF(OR(B1106="",C1106=""),"","RCV-"&amp;TEXT(ROW()-5,"00000"))</f>
        <v/>
      </c>
    </row>
    <row r="1107" ht="20" customHeight="1">
      <c r="B1107" s="93" t="n"/>
      <c r="C1107" s="95" t="n"/>
      <c r="D1107" s="86">
        <f>IF(C1107="","",IFERROR(INDEX(Eng_Item,MATCH(C1107,Eng_Label,0)),"not in list"))</f>
        <v/>
      </c>
      <c r="E1107" s="85">
        <f>IF(C1107="","",IFERROR(INDEX(Eng_Supplier,MATCH(C1107,Eng_Label,0)),""))</f>
        <v/>
      </c>
      <c r="F1107" s="96" t="n"/>
      <c r="G1107" s="99" t="n"/>
      <c r="H1107" s="91">
        <f>IF(F1107="","",F1107*IF(G1107&lt;&gt;"",G1107,N(IFERROR(INDEX(Eng_Cost,MATCH(C1107,Eng_Label,0)),0))))</f>
        <v/>
      </c>
      <c r="I1107" s="95" t="n"/>
      <c r="J1107" s="95" t="n"/>
      <c r="K1107" s="98">
        <f>IF(B1107="","",DATE(YEAR(B1107),MONTH(B1107),1))</f>
        <v/>
      </c>
      <c r="L1107" s="86">
        <f>IF(OR(B1107="",C1107=""),"","RCV-"&amp;TEXT(ROW()-5,"00000"))</f>
        <v/>
      </c>
    </row>
    <row r="1108" ht="20" customHeight="1">
      <c r="B1108" s="93" t="n"/>
      <c r="C1108" s="95" t="n"/>
      <c r="D1108" s="86">
        <f>IF(C1108="","",IFERROR(INDEX(Eng_Item,MATCH(C1108,Eng_Label,0)),"not in list"))</f>
        <v/>
      </c>
      <c r="E1108" s="85">
        <f>IF(C1108="","",IFERROR(INDEX(Eng_Supplier,MATCH(C1108,Eng_Label,0)),""))</f>
        <v/>
      </c>
      <c r="F1108" s="96" t="n"/>
      <c r="G1108" s="99" t="n"/>
      <c r="H1108" s="91">
        <f>IF(F1108="","",F1108*IF(G1108&lt;&gt;"",G1108,N(IFERROR(INDEX(Eng_Cost,MATCH(C1108,Eng_Label,0)),0))))</f>
        <v/>
      </c>
      <c r="I1108" s="95" t="n"/>
      <c r="J1108" s="95" t="n"/>
      <c r="K1108" s="98">
        <f>IF(B1108="","",DATE(YEAR(B1108),MONTH(B1108),1))</f>
        <v/>
      </c>
      <c r="L1108" s="86">
        <f>IF(OR(B1108="",C1108=""),"","RCV-"&amp;TEXT(ROW()-5,"00000"))</f>
        <v/>
      </c>
    </row>
    <row r="1109" ht="20" customHeight="1">
      <c r="B1109" s="93" t="n"/>
      <c r="C1109" s="95" t="n"/>
      <c r="D1109" s="86">
        <f>IF(C1109="","",IFERROR(INDEX(Eng_Item,MATCH(C1109,Eng_Label,0)),"not in list"))</f>
        <v/>
      </c>
      <c r="E1109" s="85">
        <f>IF(C1109="","",IFERROR(INDEX(Eng_Supplier,MATCH(C1109,Eng_Label,0)),""))</f>
        <v/>
      </c>
      <c r="F1109" s="96" t="n"/>
      <c r="G1109" s="99" t="n"/>
      <c r="H1109" s="91">
        <f>IF(F1109="","",F1109*IF(G1109&lt;&gt;"",G1109,N(IFERROR(INDEX(Eng_Cost,MATCH(C1109,Eng_Label,0)),0))))</f>
        <v/>
      </c>
      <c r="I1109" s="95" t="n"/>
      <c r="J1109" s="95" t="n"/>
      <c r="K1109" s="98">
        <f>IF(B1109="","",DATE(YEAR(B1109),MONTH(B1109),1))</f>
        <v/>
      </c>
      <c r="L1109" s="86">
        <f>IF(OR(B1109="",C1109=""),"","RCV-"&amp;TEXT(ROW()-5,"00000"))</f>
        <v/>
      </c>
    </row>
    <row r="1110" ht="20" customHeight="1">
      <c r="B1110" s="93" t="n"/>
      <c r="C1110" s="95" t="n"/>
      <c r="D1110" s="86">
        <f>IF(C1110="","",IFERROR(INDEX(Eng_Item,MATCH(C1110,Eng_Label,0)),"not in list"))</f>
        <v/>
      </c>
      <c r="E1110" s="85">
        <f>IF(C1110="","",IFERROR(INDEX(Eng_Supplier,MATCH(C1110,Eng_Label,0)),""))</f>
        <v/>
      </c>
      <c r="F1110" s="96" t="n"/>
      <c r="G1110" s="99" t="n"/>
      <c r="H1110" s="91">
        <f>IF(F1110="","",F1110*IF(G1110&lt;&gt;"",G1110,N(IFERROR(INDEX(Eng_Cost,MATCH(C1110,Eng_Label,0)),0))))</f>
        <v/>
      </c>
      <c r="I1110" s="95" t="n"/>
      <c r="J1110" s="95" t="n"/>
      <c r="K1110" s="98">
        <f>IF(B1110="","",DATE(YEAR(B1110),MONTH(B1110),1))</f>
        <v/>
      </c>
      <c r="L1110" s="86">
        <f>IF(OR(B1110="",C1110=""),"","RCV-"&amp;TEXT(ROW()-5,"00000"))</f>
        <v/>
      </c>
    </row>
    <row r="1111" ht="20" customHeight="1">
      <c r="B1111" s="93" t="n"/>
      <c r="C1111" s="95" t="n"/>
      <c r="D1111" s="86">
        <f>IF(C1111="","",IFERROR(INDEX(Eng_Item,MATCH(C1111,Eng_Label,0)),"not in list"))</f>
        <v/>
      </c>
      <c r="E1111" s="85">
        <f>IF(C1111="","",IFERROR(INDEX(Eng_Supplier,MATCH(C1111,Eng_Label,0)),""))</f>
        <v/>
      </c>
      <c r="F1111" s="96" t="n"/>
      <c r="G1111" s="99" t="n"/>
      <c r="H1111" s="91">
        <f>IF(F1111="","",F1111*IF(G1111&lt;&gt;"",G1111,N(IFERROR(INDEX(Eng_Cost,MATCH(C1111,Eng_Label,0)),0))))</f>
        <v/>
      </c>
      <c r="I1111" s="95" t="n"/>
      <c r="J1111" s="95" t="n"/>
      <c r="K1111" s="98">
        <f>IF(B1111="","",DATE(YEAR(B1111),MONTH(B1111),1))</f>
        <v/>
      </c>
      <c r="L1111" s="86">
        <f>IF(OR(B1111="",C1111=""),"","RCV-"&amp;TEXT(ROW()-5,"00000"))</f>
        <v/>
      </c>
    </row>
    <row r="1112" ht="20" customHeight="1">
      <c r="B1112" s="93" t="n"/>
      <c r="C1112" s="95" t="n"/>
      <c r="D1112" s="86">
        <f>IF(C1112="","",IFERROR(INDEX(Eng_Item,MATCH(C1112,Eng_Label,0)),"not in list"))</f>
        <v/>
      </c>
      <c r="E1112" s="85">
        <f>IF(C1112="","",IFERROR(INDEX(Eng_Supplier,MATCH(C1112,Eng_Label,0)),""))</f>
        <v/>
      </c>
      <c r="F1112" s="96" t="n"/>
      <c r="G1112" s="99" t="n"/>
      <c r="H1112" s="91">
        <f>IF(F1112="","",F1112*IF(G1112&lt;&gt;"",G1112,N(IFERROR(INDEX(Eng_Cost,MATCH(C1112,Eng_Label,0)),0))))</f>
        <v/>
      </c>
      <c r="I1112" s="95" t="n"/>
      <c r="J1112" s="95" t="n"/>
      <c r="K1112" s="98">
        <f>IF(B1112="","",DATE(YEAR(B1112),MONTH(B1112),1))</f>
        <v/>
      </c>
      <c r="L1112" s="86">
        <f>IF(OR(B1112="",C1112=""),"","RCV-"&amp;TEXT(ROW()-5,"00000"))</f>
        <v/>
      </c>
    </row>
    <row r="1113" ht="20" customHeight="1">
      <c r="B1113" s="93" t="n"/>
      <c r="C1113" s="95" t="n"/>
      <c r="D1113" s="86">
        <f>IF(C1113="","",IFERROR(INDEX(Eng_Item,MATCH(C1113,Eng_Label,0)),"not in list"))</f>
        <v/>
      </c>
      <c r="E1113" s="85">
        <f>IF(C1113="","",IFERROR(INDEX(Eng_Supplier,MATCH(C1113,Eng_Label,0)),""))</f>
        <v/>
      </c>
      <c r="F1113" s="96" t="n"/>
      <c r="G1113" s="99" t="n"/>
      <c r="H1113" s="91">
        <f>IF(F1113="","",F1113*IF(G1113&lt;&gt;"",G1113,N(IFERROR(INDEX(Eng_Cost,MATCH(C1113,Eng_Label,0)),0))))</f>
        <v/>
      </c>
      <c r="I1113" s="95" t="n"/>
      <c r="J1113" s="95" t="n"/>
      <c r="K1113" s="98">
        <f>IF(B1113="","",DATE(YEAR(B1113),MONTH(B1113),1))</f>
        <v/>
      </c>
      <c r="L1113" s="86">
        <f>IF(OR(B1113="",C1113=""),"","RCV-"&amp;TEXT(ROW()-5,"00000"))</f>
        <v/>
      </c>
    </row>
    <row r="1114" ht="20" customHeight="1">
      <c r="B1114" s="93" t="n"/>
      <c r="C1114" s="95" t="n"/>
      <c r="D1114" s="86">
        <f>IF(C1114="","",IFERROR(INDEX(Eng_Item,MATCH(C1114,Eng_Label,0)),"not in list"))</f>
        <v/>
      </c>
      <c r="E1114" s="85">
        <f>IF(C1114="","",IFERROR(INDEX(Eng_Supplier,MATCH(C1114,Eng_Label,0)),""))</f>
        <v/>
      </c>
      <c r="F1114" s="96" t="n"/>
      <c r="G1114" s="99" t="n"/>
      <c r="H1114" s="91">
        <f>IF(F1114="","",F1114*IF(G1114&lt;&gt;"",G1114,N(IFERROR(INDEX(Eng_Cost,MATCH(C1114,Eng_Label,0)),0))))</f>
        <v/>
      </c>
      <c r="I1114" s="95" t="n"/>
      <c r="J1114" s="95" t="n"/>
      <c r="K1114" s="98">
        <f>IF(B1114="","",DATE(YEAR(B1114),MONTH(B1114),1))</f>
        <v/>
      </c>
      <c r="L1114" s="86">
        <f>IF(OR(B1114="",C1114=""),"","RCV-"&amp;TEXT(ROW()-5,"00000"))</f>
        <v/>
      </c>
    </row>
    <row r="1115" ht="20" customHeight="1">
      <c r="B1115" s="93" t="n"/>
      <c r="C1115" s="95" t="n"/>
      <c r="D1115" s="86">
        <f>IF(C1115="","",IFERROR(INDEX(Eng_Item,MATCH(C1115,Eng_Label,0)),"not in list"))</f>
        <v/>
      </c>
      <c r="E1115" s="85">
        <f>IF(C1115="","",IFERROR(INDEX(Eng_Supplier,MATCH(C1115,Eng_Label,0)),""))</f>
        <v/>
      </c>
      <c r="F1115" s="96" t="n"/>
      <c r="G1115" s="99" t="n"/>
      <c r="H1115" s="91">
        <f>IF(F1115="","",F1115*IF(G1115&lt;&gt;"",G1115,N(IFERROR(INDEX(Eng_Cost,MATCH(C1115,Eng_Label,0)),0))))</f>
        <v/>
      </c>
      <c r="I1115" s="95" t="n"/>
      <c r="J1115" s="95" t="n"/>
      <c r="K1115" s="98">
        <f>IF(B1115="","",DATE(YEAR(B1115),MONTH(B1115),1))</f>
        <v/>
      </c>
      <c r="L1115" s="86">
        <f>IF(OR(B1115="",C1115=""),"","RCV-"&amp;TEXT(ROW()-5,"00000"))</f>
        <v/>
      </c>
    </row>
    <row r="1116" ht="20" customHeight="1">
      <c r="B1116" s="93" t="n"/>
      <c r="C1116" s="95" t="n"/>
      <c r="D1116" s="86">
        <f>IF(C1116="","",IFERROR(INDEX(Eng_Item,MATCH(C1116,Eng_Label,0)),"not in list"))</f>
        <v/>
      </c>
      <c r="E1116" s="85">
        <f>IF(C1116="","",IFERROR(INDEX(Eng_Supplier,MATCH(C1116,Eng_Label,0)),""))</f>
        <v/>
      </c>
      <c r="F1116" s="96" t="n"/>
      <c r="G1116" s="99" t="n"/>
      <c r="H1116" s="91">
        <f>IF(F1116="","",F1116*IF(G1116&lt;&gt;"",G1116,N(IFERROR(INDEX(Eng_Cost,MATCH(C1116,Eng_Label,0)),0))))</f>
        <v/>
      </c>
      <c r="I1116" s="95" t="n"/>
      <c r="J1116" s="95" t="n"/>
      <c r="K1116" s="98">
        <f>IF(B1116="","",DATE(YEAR(B1116),MONTH(B1116),1))</f>
        <v/>
      </c>
      <c r="L1116" s="86">
        <f>IF(OR(B1116="",C1116=""),"","RCV-"&amp;TEXT(ROW()-5,"00000"))</f>
        <v/>
      </c>
    </row>
    <row r="1117" ht="20" customHeight="1">
      <c r="B1117" s="93" t="n"/>
      <c r="C1117" s="95" t="n"/>
      <c r="D1117" s="86">
        <f>IF(C1117="","",IFERROR(INDEX(Eng_Item,MATCH(C1117,Eng_Label,0)),"not in list"))</f>
        <v/>
      </c>
      <c r="E1117" s="85">
        <f>IF(C1117="","",IFERROR(INDEX(Eng_Supplier,MATCH(C1117,Eng_Label,0)),""))</f>
        <v/>
      </c>
      <c r="F1117" s="96" t="n"/>
      <c r="G1117" s="99" t="n"/>
      <c r="H1117" s="91">
        <f>IF(F1117="","",F1117*IF(G1117&lt;&gt;"",G1117,N(IFERROR(INDEX(Eng_Cost,MATCH(C1117,Eng_Label,0)),0))))</f>
        <v/>
      </c>
      <c r="I1117" s="95" t="n"/>
      <c r="J1117" s="95" t="n"/>
      <c r="K1117" s="98">
        <f>IF(B1117="","",DATE(YEAR(B1117),MONTH(B1117),1))</f>
        <v/>
      </c>
      <c r="L1117" s="86">
        <f>IF(OR(B1117="",C1117=""),"","RCV-"&amp;TEXT(ROW()-5,"00000"))</f>
        <v/>
      </c>
    </row>
    <row r="1118" ht="20" customHeight="1">
      <c r="B1118" s="93" t="n"/>
      <c r="C1118" s="95" t="n"/>
      <c r="D1118" s="86">
        <f>IF(C1118="","",IFERROR(INDEX(Eng_Item,MATCH(C1118,Eng_Label,0)),"not in list"))</f>
        <v/>
      </c>
      <c r="E1118" s="85">
        <f>IF(C1118="","",IFERROR(INDEX(Eng_Supplier,MATCH(C1118,Eng_Label,0)),""))</f>
        <v/>
      </c>
      <c r="F1118" s="96" t="n"/>
      <c r="G1118" s="99" t="n"/>
      <c r="H1118" s="91">
        <f>IF(F1118="","",F1118*IF(G1118&lt;&gt;"",G1118,N(IFERROR(INDEX(Eng_Cost,MATCH(C1118,Eng_Label,0)),0))))</f>
        <v/>
      </c>
      <c r="I1118" s="95" t="n"/>
      <c r="J1118" s="95" t="n"/>
      <c r="K1118" s="98">
        <f>IF(B1118="","",DATE(YEAR(B1118),MONTH(B1118),1))</f>
        <v/>
      </c>
      <c r="L1118" s="86">
        <f>IF(OR(B1118="",C1118=""),"","RCV-"&amp;TEXT(ROW()-5,"00000"))</f>
        <v/>
      </c>
    </row>
    <row r="1119" ht="20" customHeight="1">
      <c r="B1119" s="93" t="n"/>
      <c r="C1119" s="95" t="n"/>
      <c r="D1119" s="86">
        <f>IF(C1119="","",IFERROR(INDEX(Eng_Item,MATCH(C1119,Eng_Label,0)),"not in list"))</f>
        <v/>
      </c>
      <c r="E1119" s="85">
        <f>IF(C1119="","",IFERROR(INDEX(Eng_Supplier,MATCH(C1119,Eng_Label,0)),""))</f>
        <v/>
      </c>
      <c r="F1119" s="96" t="n"/>
      <c r="G1119" s="99" t="n"/>
      <c r="H1119" s="91">
        <f>IF(F1119="","",F1119*IF(G1119&lt;&gt;"",G1119,N(IFERROR(INDEX(Eng_Cost,MATCH(C1119,Eng_Label,0)),0))))</f>
        <v/>
      </c>
      <c r="I1119" s="95" t="n"/>
      <c r="J1119" s="95" t="n"/>
      <c r="K1119" s="98">
        <f>IF(B1119="","",DATE(YEAR(B1119),MONTH(B1119),1))</f>
        <v/>
      </c>
      <c r="L1119" s="86">
        <f>IF(OR(B1119="",C1119=""),"","RCV-"&amp;TEXT(ROW()-5,"00000"))</f>
        <v/>
      </c>
    </row>
    <row r="1120" ht="20" customHeight="1">
      <c r="B1120" s="93" t="n"/>
      <c r="C1120" s="95" t="n"/>
      <c r="D1120" s="86">
        <f>IF(C1120="","",IFERROR(INDEX(Eng_Item,MATCH(C1120,Eng_Label,0)),"not in list"))</f>
        <v/>
      </c>
      <c r="E1120" s="85">
        <f>IF(C1120="","",IFERROR(INDEX(Eng_Supplier,MATCH(C1120,Eng_Label,0)),""))</f>
        <v/>
      </c>
      <c r="F1120" s="96" t="n"/>
      <c r="G1120" s="99" t="n"/>
      <c r="H1120" s="91">
        <f>IF(F1120="","",F1120*IF(G1120&lt;&gt;"",G1120,N(IFERROR(INDEX(Eng_Cost,MATCH(C1120,Eng_Label,0)),0))))</f>
        <v/>
      </c>
      <c r="I1120" s="95" t="n"/>
      <c r="J1120" s="95" t="n"/>
      <c r="K1120" s="98">
        <f>IF(B1120="","",DATE(YEAR(B1120),MONTH(B1120),1))</f>
        <v/>
      </c>
      <c r="L1120" s="86">
        <f>IF(OR(B1120="",C1120=""),"","RCV-"&amp;TEXT(ROW()-5,"00000"))</f>
        <v/>
      </c>
    </row>
    <row r="1121" ht="20" customHeight="1">
      <c r="B1121" s="93" t="n"/>
      <c r="C1121" s="95" t="n"/>
      <c r="D1121" s="86">
        <f>IF(C1121="","",IFERROR(INDEX(Eng_Item,MATCH(C1121,Eng_Label,0)),"not in list"))</f>
        <v/>
      </c>
      <c r="E1121" s="85">
        <f>IF(C1121="","",IFERROR(INDEX(Eng_Supplier,MATCH(C1121,Eng_Label,0)),""))</f>
        <v/>
      </c>
      <c r="F1121" s="96" t="n"/>
      <c r="G1121" s="99" t="n"/>
      <c r="H1121" s="91">
        <f>IF(F1121="","",F1121*IF(G1121&lt;&gt;"",G1121,N(IFERROR(INDEX(Eng_Cost,MATCH(C1121,Eng_Label,0)),0))))</f>
        <v/>
      </c>
      <c r="I1121" s="95" t="n"/>
      <c r="J1121" s="95" t="n"/>
      <c r="K1121" s="98">
        <f>IF(B1121="","",DATE(YEAR(B1121),MONTH(B1121),1))</f>
        <v/>
      </c>
      <c r="L1121" s="86">
        <f>IF(OR(B1121="",C1121=""),"","RCV-"&amp;TEXT(ROW()-5,"00000"))</f>
        <v/>
      </c>
    </row>
    <row r="1122" ht="20" customHeight="1">
      <c r="B1122" s="93" t="n"/>
      <c r="C1122" s="95" t="n"/>
      <c r="D1122" s="86">
        <f>IF(C1122="","",IFERROR(INDEX(Eng_Item,MATCH(C1122,Eng_Label,0)),"not in list"))</f>
        <v/>
      </c>
      <c r="E1122" s="85">
        <f>IF(C1122="","",IFERROR(INDEX(Eng_Supplier,MATCH(C1122,Eng_Label,0)),""))</f>
        <v/>
      </c>
      <c r="F1122" s="96" t="n"/>
      <c r="G1122" s="99" t="n"/>
      <c r="H1122" s="91">
        <f>IF(F1122="","",F1122*IF(G1122&lt;&gt;"",G1122,N(IFERROR(INDEX(Eng_Cost,MATCH(C1122,Eng_Label,0)),0))))</f>
        <v/>
      </c>
      <c r="I1122" s="95" t="n"/>
      <c r="J1122" s="95" t="n"/>
      <c r="K1122" s="98">
        <f>IF(B1122="","",DATE(YEAR(B1122),MONTH(B1122),1))</f>
        <v/>
      </c>
      <c r="L1122" s="86">
        <f>IF(OR(B1122="",C1122=""),"","RCV-"&amp;TEXT(ROW()-5,"00000"))</f>
        <v/>
      </c>
    </row>
    <row r="1123" ht="20" customHeight="1">
      <c r="B1123" s="93" t="n"/>
      <c r="C1123" s="95" t="n"/>
      <c r="D1123" s="86">
        <f>IF(C1123="","",IFERROR(INDEX(Eng_Item,MATCH(C1123,Eng_Label,0)),"not in list"))</f>
        <v/>
      </c>
      <c r="E1123" s="85">
        <f>IF(C1123="","",IFERROR(INDEX(Eng_Supplier,MATCH(C1123,Eng_Label,0)),""))</f>
        <v/>
      </c>
      <c r="F1123" s="96" t="n"/>
      <c r="G1123" s="99" t="n"/>
      <c r="H1123" s="91">
        <f>IF(F1123="","",F1123*IF(G1123&lt;&gt;"",G1123,N(IFERROR(INDEX(Eng_Cost,MATCH(C1123,Eng_Label,0)),0))))</f>
        <v/>
      </c>
      <c r="I1123" s="95" t="n"/>
      <c r="J1123" s="95" t="n"/>
      <c r="K1123" s="98">
        <f>IF(B1123="","",DATE(YEAR(B1123),MONTH(B1123),1))</f>
        <v/>
      </c>
      <c r="L1123" s="86">
        <f>IF(OR(B1123="",C1123=""),"","RCV-"&amp;TEXT(ROW()-5,"00000"))</f>
        <v/>
      </c>
    </row>
    <row r="1124" ht="20" customHeight="1">
      <c r="B1124" s="93" t="n"/>
      <c r="C1124" s="95" t="n"/>
      <c r="D1124" s="86">
        <f>IF(C1124="","",IFERROR(INDEX(Eng_Item,MATCH(C1124,Eng_Label,0)),"not in list"))</f>
        <v/>
      </c>
      <c r="E1124" s="85">
        <f>IF(C1124="","",IFERROR(INDEX(Eng_Supplier,MATCH(C1124,Eng_Label,0)),""))</f>
        <v/>
      </c>
      <c r="F1124" s="96" t="n"/>
      <c r="G1124" s="99" t="n"/>
      <c r="H1124" s="91">
        <f>IF(F1124="","",F1124*IF(G1124&lt;&gt;"",G1124,N(IFERROR(INDEX(Eng_Cost,MATCH(C1124,Eng_Label,0)),0))))</f>
        <v/>
      </c>
      <c r="I1124" s="95" t="n"/>
      <c r="J1124" s="95" t="n"/>
      <c r="K1124" s="98">
        <f>IF(B1124="","",DATE(YEAR(B1124),MONTH(B1124),1))</f>
        <v/>
      </c>
      <c r="L1124" s="86">
        <f>IF(OR(B1124="",C1124=""),"","RCV-"&amp;TEXT(ROW()-5,"00000"))</f>
        <v/>
      </c>
    </row>
    <row r="1125" ht="20" customHeight="1">
      <c r="B1125" s="93" t="n"/>
      <c r="C1125" s="95" t="n"/>
      <c r="D1125" s="86">
        <f>IF(C1125="","",IFERROR(INDEX(Eng_Item,MATCH(C1125,Eng_Label,0)),"not in list"))</f>
        <v/>
      </c>
      <c r="E1125" s="85">
        <f>IF(C1125="","",IFERROR(INDEX(Eng_Supplier,MATCH(C1125,Eng_Label,0)),""))</f>
        <v/>
      </c>
      <c r="F1125" s="96" t="n"/>
      <c r="G1125" s="99" t="n"/>
      <c r="H1125" s="91">
        <f>IF(F1125="","",F1125*IF(G1125&lt;&gt;"",G1125,N(IFERROR(INDEX(Eng_Cost,MATCH(C1125,Eng_Label,0)),0))))</f>
        <v/>
      </c>
      <c r="I1125" s="95" t="n"/>
      <c r="J1125" s="95" t="n"/>
      <c r="K1125" s="98">
        <f>IF(B1125="","",DATE(YEAR(B1125),MONTH(B1125),1))</f>
        <v/>
      </c>
      <c r="L1125" s="86">
        <f>IF(OR(B1125="",C1125=""),"","RCV-"&amp;TEXT(ROW()-5,"00000"))</f>
        <v/>
      </c>
    </row>
    <row r="1126" ht="20" customHeight="1">
      <c r="B1126" s="93" t="n"/>
      <c r="C1126" s="95" t="n"/>
      <c r="D1126" s="86">
        <f>IF(C1126="","",IFERROR(INDEX(Eng_Item,MATCH(C1126,Eng_Label,0)),"not in list"))</f>
        <v/>
      </c>
      <c r="E1126" s="85">
        <f>IF(C1126="","",IFERROR(INDEX(Eng_Supplier,MATCH(C1126,Eng_Label,0)),""))</f>
        <v/>
      </c>
      <c r="F1126" s="96" t="n"/>
      <c r="G1126" s="99" t="n"/>
      <c r="H1126" s="91">
        <f>IF(F1126="","",F1126*IF(G1126&lt;&gt;"",G1126,N(IFERROR(INDEX(Eng_Cost,MATCH(C1126,Eng_Label,0)),0))))</f>
        <v/>
      </c>
      <c r="I1126" s="95" t="n"/>
      <c r="J1126" s="95" t="n"/>
      <c r="K1126" s="98">
        <f>IF(B1126="","",DATE(YEAR(B1126),MONTH(B1126),1))</f>
        <v/>
      </c>
      <c r="L1126" s="86">
        <f>IF(OR(B1126="",C1126=""),"","RCV-"&amp;TEXT(ROW()-5,"00000"))</f>
        <v/>
      </c>
    </row>
    <row r="1127" ht="20" customHeight="1">
      <c r="B1127" s="93" t="n"/>
      <c r="C1127" s="95" t="n"/>
      <c r="D1127" s="86">
        <f>IF(C1127="","",IFERROR(INDEX(Eng_Item,MATCH(C1127,Eng_Label,0)),"not in list"))</f>
        <v/>
      </c>
      <c r="E1127" s="85">
        <f>IF(C1127="","",IFERROR(INDEX(Eng_Supplier,MATCH(C1127,Eng_Label,0)),""))</f>
        <v/>
      </c>
      <c r="F1127" s="96" t="n"/>
      <c r="G1127" s="99" t="n"/>
      <c r="H1127" s="91">
        <f>IF(F1127="","",F1127*IF(G1127&lt;&gt;"",G1127,N(IFERROR(INDEX(Eng_Cost,MATCH(C1127,Eng_Label,0)),0))))</f>
        <v/>
      </c>
      <c r="I1127" s="95" t="n"/>
      <c r="J1127" s="95" t="n"/>
      <c r="K1127" s="98">
        <f>IF(B1127="","",DATE(YEAR(B1127),MONTH(B1127),1))</f>
        <v/>
      </c>
      <c r="L1127" s="86">
        <f>IF(OR(B1127="",C1127=""),"","RCV-"&amp;TEXT(ROW()-5,"00000"))</f>
        <v/>
      </c>
    </row>
    <row r="1128" ht="20" customHeight="1">
      <c r="B1128" s="93" t="n"/>
      <c r="C1128" s="95" t="n"/>
      <c r="D1128" s="86">
        <f>IF(C1128="","",IFERROR(INDEX(Eng_Item,MATCH(C1128,Eng_Label,0)),"not in list"))</f>
        <v/>
      </c>
      <c r="E1128" s="85">
        <f>IF(C1128="","",IFERROR(INDEX(Eng_Supplier,MATCH(C1128,Eng_Label,0)),""))</f>
        <v/>
      </c>
      <c r="F1128" s="96" t="n"/>
      <c r="G1128" s="99" t="n"/>
      <c r="H1128" s="91">
        <f>IF(F1128="","",F1128*IF(G1128&lt;&gt;"",G1128,N(IFERROR(INDEX(Eng_Cost,MATCH(C1128,Eng_Label,0)),0))))</f>
        <v/>
      </c>
      <c r="I1128" s="95" t="n"/>
      <c r="J1128" s="95" t="n"/>
      <c r="K1128" s="98">
        <f>IF(B1128="","",DATE(YEAR(B1128),MONTH(B1128),1))</f>
        <v/>
      </c>
      <c r="L1128" s="86">
        <f>IF(OR(B1128="",C1128=""),"","RCV-"&amp;TEXT(ROW()-5,"00000"))</f>
        <v/>
      </c>
    </row>
    <row r="1129" ht="20" customHeight="1">
      <c r="B1129" s="93" t="n"/>
      <c r="C1129" s="95" t="n"/>
      <c r="D1129" s="86">
        <f>IF(C1129="","",IFERROR(INDEX(Eng_Item,MATCH(C1129,Eng_Label,0)),"not in list"))</f>
        <v/>
      </c>
      <c r="E1129" s="85">
        <f>IF(C1129="","",IFERROR(INDEX(Eng_Supplier,MATCH(C1129,Eng_Label,0)),""))</f>
        <v/>
      </c>
      <c r="F1129" s="96" t="n"/>
      <c r="G1129" s="99" t="n"/>
      <c r="H1129" s="91">
        <f>IF(F1129="","",F1129*IF(G1129&lt;&gt;"",G1129,N(IFERROR(INDEX(Eng_Cost,MATCH(C1129,Eng_Label,0)),0))))</f>
        <v/>
      </c>
      <c r="I1129" s="95" t="n"/>
      <c r="J1129" s="95" t="n"/>
      <c r="K1129" s="98">
        <f>IF(B1129="","",DATE(YEAR(B1129),MONTH(B1129),1))</f>
        <v/>
      </c>
      <c r="L1129" s="86">
        <f>IF(OR(B1129="",C1129=""),"","RCV-"&amp;TEXT(ROW()-5,"00000"))</f>
        <v/>
      </c>
    </row>
    <row r="1130" ht="20" customHeight="1">
      <c r="B1130" s="93" t="n"/>
      <c r="C1130" s="95" t="n"/>
      <c r="D1130" s="86">
        <f>IF(C1130="","",IFERROR(INDEX(Eng_Item,MATCH(C1130,Eng_Label,0)),"not in list"))</f>
        <v/>
      </c>
      <c r="E1130" s="85">
        <f>IF(C1130="","",IFERROR(INDEX(Eng_Supplier,MATCH(C1130,Eng_Label,0)),""))</f>
        <v/>
      </c>
      <c r="F1130" s="96" t="n"/>
      <c r="G1130" s="99" t="n"/>
      <c r="H1130" s="91">
        <f>IF(F1130="","",F1130*IF(G1130&lt;&gt;"",G1130,N(IFERROR(INDEX(Eng_Cost,MATCH(C1130,Eng_Label,0)),0))))</f>
        <v/>
      </c>
      <c r="I1130" s="95" t="n"/>
      <c r="J1130" s="95" t="n"/>
      <c r="K1130" s="98">
        <f>IF(B1130="","",DATE(YEAR(B1130),MONTH(B1130),1))</f>
        <v/>
      </c>
      <c r="L1130" s="86">
        <f>IF(OR(B1130="",C1130=""),"","RCV-"&amp;TEXT(ROW()-5,"00000"))</f>
        <v/>
      </c>
    </row>
    <row r="1131" ht="20" customHeight="1">
      <c r="B1131" s="93" t="n"/>
      <c r="C1131" s="95" t="n"/>
      <c r="D1131" s="86">
        <f>IF(C1131="","",IFERROR(INDEX(Eng_Item,MATCH(C1131,Eng_Label,0)),"not in list"))</f>
        <v/>
      </c>
      <c r="E1131" s="85">
        <f>IF(C1131="","",IFERROR(INDEX(Eng_Supplier,MATCH(C1131,Eng_Label,0)),""))</f>
        <v/>
      </c>
      <c r="F1131" s="96" t="n"/>
      <c r="G1131" s="99" t="n"/>
      <c r="H1131" s="91">
        <f>IF(F1131="","",F1131*IF(G1131&lt;&gt;"",G1131,N(IFERROR(INDEX(Eng_Cost,MATCH(C1131,Eng_Label,0)),0))))</f>
        <v/>
      </c>
      <c r="I1131" s="95" t="n"/>
      <c r="J1131" s="95" t="n"/>
      <c r="K1131" s="98">
        <f>IF(B1131="","",DATE(YEAR(B1131),MONTH(B1131),1))</f>
        <v/>
      </c>
      <c r="L1131" s="86">
        <f>IF(OR(B1131="",C1131=""),"","RCV-"&amp;TEXT(ROW()-5,"00000"))</f>
        <v/>
      </c>
    </row>
    <row r="1132" ht="20" customHeight="1">
      <c r="B1132" s="93" t="n"/>
      <c r="C1132" s="95" t="n"/>
      <c r="D1132" s="86">
        <f>IF(C1132="","",IFERROR(INDEX(Eng_Item,MATCH(C1132,Eng_Label,0)),"not in list"))</f>
        <v/>
      </c>
      <c r="E1132" s="85">
        <f>IF(C1132="","",IFERROR(INDEX(Eng_Supplier,MATCH(C1132,Eng_Label,0)),""))</f>
        <v/>
      </c>
      <c r="F1132" s="96" t="n"/>
      <c r="G1132" s="99" t="n"/>
      <c r="H1132" s="91">
        <f>IF(F1132="","",F1132*IF(G1132&lt;&gt;"",G1132,N(IFERROR(INDEX(Eng_Cost,MATCH(C1132,Eng_Label,0)),0))))</f>
        <v/>
      </c>
      <c r="I1132" s="95" t="n"/>
      <c r="J1132" s="95" t="n"/>
      <c r="K1132" s="98">
        <f>IF(B1132="","",DATE(YEAR(B1132),MONTH(B1132),1))</f>
        <v/>
      </c>
      <c r="L1132" s="86">
        <f>IF(OR(B1132="",C1132=""),"","RCV-"&amp;TEXT(ROW()-5,"00000"))</f>
        <v/>
      </c>
    </row>
    <row r="1133" ht="20" customHeight="1">
      <c r="B1133" s="93" t="n"/>
      <c r="C1133" s="95" t="n"/>
      <c r="D1133" s="86">
        <f>IF(C1133="","",IFERROR(INDEX(Eng_Item,MATCH(C1133,Eng_Label,0)),"not in list"))</f>
        <v/>
      </c>
      <c r="E1133" s="85">
        <f>IF(C1133="","",IFERROR(INDEX(Eng_Supplier,MATCH(C1133,Eng_Label,0)),""))</f>
        <v/>
      </c>
      <c r="F1133" s="96" t="n"/>
      <c r="G1133" s="99" t="n"/>
      <c r="H1133" s="91">
        <f>IF(F1133="","",F1133*IF(G1133&lt;&gt;"",G1133,N(IFERROR(INDEX(Eng_Cost,MATCH(C1133,Eng_Label,0)),0))))</f>
        <v/>
      </c>
      <c r="I1133" s="95" t="n"/>
      <c r="J1133" s="95" t="n"/>
      <c r="K1133" s="98">
        <f>IF(B1133="","",DATE(YEAR(B1133),MONTH(B1133),1))</f>
        <v/>
      </c>
      <c r="L1133" s="86">
        <f>IF(OR(B1133="",C1133=""),"","RCV-"&amp;TEXT(ROW()-5,"00000"))</f>
        <v/>
      </c>
    </row>
    <row r="1134" ht="20" customHeight="1">
      <c r="B1134" s="93" t="n"/>
      <c r="C1134" s="95" t="n"/>
      <c r="D1134" s="86">
        <f>IF(C1134="","",IFERROR(INDEX(Eng_Item,MATCH(C1134,Eng_Label,0)),"not in list"))</f>
        <v/>
      </c>
      <c r="E1134" s="85">
        <f>IF(C1134="","",IFERROR(INDEX(Eng_Supplier,MATCH(C1134,Eng_Label,0)),""))</f>
        <v/>
      </c>
      <c r="F1134" s="96" t="n"/>
      <c r="G1134" s="99" t="n"/>
      <c r="H1134" s="91">
        <f>IF(F1134="","",F1134*IF(G1134&lt;&gt;"",G1134,N(IFERROR(INDEX(Eng_Cost,MATCH(C1134,Eng_Label,0)),0))))</f>
        <v/>
      </c>
      <c r="I1134" s="95" t="n"/>
      <c r="J1134" s="95" t="n"/>
      <c r="K1134" s="98">
        <f>IF(B1134="","",DATE(YEAR(B1134),MONTH(B1134),1))</f>
        <v/>
      </c>
      <c r="L1134" s="86">
        <f>IF(OR(B1134="",C1134=""),"","RCV-"&amp;TEXT(ROW()-5,"00000"))</f>
        <v/>
      </c>
    </row>
    <row r="1135" ht="20" customHeight="1">
      <c r="B1135" s="93" t="n"/>
      <c r="C1135" s="95" t="n"/>
      <c r="D1135" s="86">
        <f>IF(C1135="","",IFERROR(INDEX(Eng_Item,MATCH(C1135,Eng_Label,0)),"not in list"))</f>
        <v/>
      </c>
      <c r="E1135" s="85">
        <f>IF(C1135="","",IFERROR(INDEX(Eng_Supplier,MATCH(C1135,Eng_Label,0)),""))</f>
        <v/>
      </c>
      <c r="F1135" s="96" t="n"/>
      <c r="G1135" s="99" t="n"/>
      <c r="H1135" s="91">
        <f>IF(F1135="","",F1135*IF(G1135&lt;&gt;"",G1135,N(IFERROR(INDEX(Eng_Cost,MATCH(C1135,Eng_Label,0)),0))))</f>
        <v/>
      </c>
      <c r="I1135" s="95" t="n"/>
      <c r="J1135" s="95" t="n"/>
      <c r="K1135" s="98">
        <f>IF(B1135="","",DATE(YEAR(B1135),MONTH(B1135),1))</f>
        <v/>
      </c>
      <c r="L1135" s="86">
        <f>IF(OR(B1135="",C1135=""),"","RCV-"&amp;TEXT(ROW()-5,"00000"))</f>
        <v/>
      </c>
    </row>
    <row r="1136" ht="20" customHeight="1">
      <c r="B1136" s="93" t="n"/>
      <c r="C1136" s="95" t="n"/>
      <c r="D1136" s="86">
        <f>IF(C1136="","",IFERROR(INDEX(Eng_Item,MATCH(C1136,Eng_Label,0)),"not in list"))</f>
        <v/>
      </c>
      <c r="E1136" s="85">
        <f>IF(C1136="","",IFERROR(INDEX(Eng_Supplier,MATCH(C1136,Eng_Label,0)),""))</f>
        <v/>
      </c>
      <c r="F1136" s="96" t="n"/>
      <c r="G1136" s="99" t="n"/>
      <c r="H1136" s="91">
        <f>IF(F1136="","",F1136*IF(G1136&lt;&gt;"",G1136,N(IFERROR(INDEX(Eng_Cost,MATCH(C1136,Eng_Label,0)),0))))</f>
        <v/>
      </c>
      <c r="I1136" s="95" t="n"/>
      <c r="J1136" s="95" t="n"/>
      <c r="K1136" s="98">
        <f>IF(B1136="","",DATE(YEAR(B1136),MONTH(B1136),1))</f>
        <v/>
      </c>
      <c r="L1136" s="86">
        <f>IF(OR(B1136="",C1136=""),"","RCV-"&amp;TEXT(ROW()-5,"00000"))</f>
        <v/>
      </c>
    </row>
    <row r="1137" ht="20" customHeight="1">
      <c r="B1137" s="93" t="n"/>
      <c r="C1137" s="95" t="n"/>
      <c r="D1137" s="86">
        <f>IF(C1137="","",IFERROR(INDEX(Eng_Item,MATCH(C1137,Eng_Label,0)),"not in list"))</f>
        <v/>
      </c>
      <c r="E1137" s="85">
        <f>IF(C1137="","",IFERROR(INDEX(Eng_Supplier,MATCH(C1137,Eng_Label,0)),""))</f>
        <v/>
      </c>
      <c r="F1137" s="96" t="n"/>
      <c r="G1137" s="99" t="n"/>
      <c r="H1137" s="91">
        <f>IF(F1137="","",F1137*IF(G1137&lt;&gt;"",G1137,N(IFERROR(INDEX(Eng_Cost,MATCH(C1137,Eng_Label,0)),0))))</f>
        <v/>
      </c>
      <c r="I1137" s="95" t="n"/>
      <c r="J1137" s="95" t="n"/>
      <c r="K1137" s="98">
        <f>IF(B1137="","",DATE(YEAR(B1137),MONTH(B1137),1))</f>
        <v/>
      </c>
      <c r="L1137" s="86">
        <f>IF(OR(B1137="",C1137=""),"","RCV-"&amp;TEXT(ROW()-5,"00000"))</f>
        <v/>
      </c>
    </row>
    <row r="1138" ht="20" customHeight="1">
      <c r="B1138" s="93" t="n"/>
      <c r="C1138" s="95" t="n"/>
      <c r="D1138" s="86">
        <f>IF(C1138="","",IFERROR(INDEX(Eng_Item,MATCH(C1138,Eng_Label,0)),"not in list"))</f>
        <v/>
      </c>
      <c r="E1138" s="85">
        <f>IF(C1138="","",IFERROR(INDEX(Eng_Supplier,MATCH(C1138,Eng_Label,0)),""))</f>
        <v/>
      </c>
      <c r="F1138" s="96" t="n"/>
      <c r="G1138" s="99" t="n"/>
      <c r="H1138" s="91">
        <f>IF(F1138="","",F1138*IF(G1138&lt;&gt;"",G1138,N(IFERROR(INDEX(Eng_Cost,MATCH(C1138,Eng_Label,0)),0))))</f>
        <v/>
      </c>
      <c r="I1138" s="95" t="n"/>
      <c r="J1138" s="95" t="n"/>
      <c r="K1138" s="98">
        <f>IF(B1138="","",DATE(YEAR(B1138),MONTH(B1138),1))</f>
        <v/>
      </c>
      <c r="L1138" s="86">
        <f>IF(OR(B1138="",C1138=""),"","RCV-"&amp;TEXT(ROW()-5,"00000"))</f>
        <v/>
      </c>
    </row>
    <row r="1139" ht="20" customHeight="1">
      <c r="B1139" s="93" t="n"/>
      <c r="C1139" s="95" t="n"/>
      <c r="D1139" s="86">
        <f>IF(C1139="","",IFERROR(INDEX(Eng_Item,MATCH(C1139,Eng_Label,0)),"not in list"))</f>
        <v/>
      </c>
      <c r="E1139" s="85">
        <f>IF(C1139="","",IFERROR(INDEX(Eng_Supplier,MATCH(C1139,Eng_Label,0)),""))</f>
        <v/>
      </c>
      <c r="F1139" s="96" t="n"/>
      <c r="G1139" s="99" t="n"/>
      <c r="H1139" s="91">
        <f>IF(F1139="","",F1139*IF(G1139&lt;&gt;"",G1139,N(IFERROR(INDEX(Eng_Cost,MATCH(C1139,Eng_Label,0)),0))))</f>
        <v/>
      </c>
      <c r="I1139" s="95" t="n"/>
      <c r="J1139" s="95" t="n"/>
      <c r="K1139" s="98">
        <f>IF(B1139="","",DATE(YEAR(B1139),MONTH(B1139),1))</f>
        <v/>
      </c>
      <c r="L1139" s="86">
        <f>IF(OR(B1139="",C1139=""),"","RCV-"&amp;TEXT(ROW()-5,"00000"))</f>
        <v/>
      </c>
    </row>
    <row r="1140" ht="20" customHeight="1">
      <c r="B1140" s="93" t="n"/>
      <c r="C1140" s="95" t="n"/>
      <c r="D1140" s="86">
        <f>IF(C1140="","",IFERROR(INDEX(Eng_Item,MATCH(C1140,Eng_Label,0)),"not in list"))</f>
        <v/>
      </c>
      <c r="E1140" s="85">
        <f>IF(C1140="","",IFERROR(INDEX(Eng_Supplier,MATCH(C1140,Eng_Label,0)),""))</f>
        <v/>
      </c>
      <c r="F1140" s="96" t="n"/>
      <c r="G1140" s="99" t="n"/>
      <c r="H1140" s="91">
        <f>IF(F1140="","",F1140*IF(G1140&lt;&gt;"",G1140,N(IFERROR(INDEX(Eng_Cost,MATCH(C1140,Eng_Label,0)),0))))</f>
        <v/>
      </c>
      <c r="I1140" s="95" t="n"/>
      <c r="J1140" s="95" t="n"/>
      <c r="K1140" s="98">
        <f>IF(B1140="","",DATE(YEAR(B1140),MONTH(B1140),1))</f>
        <v/>
      </c>
      <c r="L1140" s="86">
        <f>IF(OR(B1140="",C1140=""),"","RCV-"&amp;TEXT(ROW()-5,"00000"))</f>
        <v/>
      </c>
    </row>
    <row r="1141" ht="20" customHeight="1">
      <c r="B1141" s="93" t="n"/>
      <c r="C1141" s="95" t="n"/>
      <c r="D1141" s="86">
        <f>IF(C1141="","",IFERROR(INDEX(Eng_Item,MATCH(C1141,Eng_Label,0)),"not in list"))</f>
        <v/>
      </c>
      <c r="E1141" s="85">
        <f>IF(C1141="","",IFERROR(INDEX(Eng_Supplier,MATCH(C1141,Eng_Label,0)),""))</f>
        <v/>
      </c>
      <c r="F1141" s="96" t="n"/>
      <c r="G1141" s="99" t="n"/>
      <c r="H1141" s="91">
        <f>IF(F1141="","",F1141*IF(G1141&lt;&gt;"",G1141,N(IFERROR(INDEX(Eng_Cost,MATCH(C1141,Eng_Label,0)),0))))</f>
        <v/>
      </c>
      <c r="I1141" s="95" t="n"/>
      <c r="J1141" s="95" t="n"/>
      <c r="K1141" s="98">
        <f>IF(B1141="","",DATE(YEAR(B1141),MONTH(B1141),1))</f>
        <v/>
      </c>
      <c r="L1141" s="86">
        <f>IF(OR(B1141="",C1141=""),"","RCV-"&amp;TEXT(ROW()-5,"00000"))</f>
        <v/>
      </c>
    </row>
    <row r="1142" ht="20" customHeight="1">
      <c r="B1142" s="93" t="n"/>
      <c r="C1142" s="95" t="n"/>
      <c r="D1142" s="86">
        <f>IF(C1142="","",IFERROR(INDEX(Eng_Item,MATCH(C1142,Eng_Label,0)),"not in list"))</f>
        <v/>
      </c>
      <c r="E1142" s="85">
        <f>IF(C1142="","",IFERROR(INDEX(Eng_Supplier,MATCH(C1142,Eng_Label,0)),""))</f>
        <v/>
      </c>
      <c r="F1142" s="96" t="n"/>
      <c r="G1142" s="99" t="n"/>
      <c r="H1142" s="91">
        <f>IF(F1142="","",F1142*IF(G1142&lt;&gt;"",G1142,N(IFERROR(INDEX(Eng_Cost,MATCH(C1142,Eng_Label,0)),0))))</f>
        <v/>
      </c>
      <c r="I1142" s="95" t="n"/>
      <c r="J1142" s="95" t="n"/>
      <c r="K1142" s="98">
        <f>IF(B1142="","",DATE(YEAR(B1142),MONTH(B1142),1))</f>
        <v/>
      </c>
      <c r="L1142" s="86">
        <f>IF(OR(B1142="",C1142=""),"","RCV-"&amp;TEXT(ROW()-5,"00000"))</f>
        <v/>
      </c>
    </row>
    <row r="1143" ht="20" customHeight="1">
      <c r="B1143" s="93" t="n"/>
      <c r="C1143" s="95" t="n"/>
      <c r="D1143" s="86">
        <f>IF(C1143="","",IFERROR(INDEX(Eng_Item,MATCH(C1143,Eng_Label,0)),"not in list"))</f>
        <v/>
      </c>
      <c r="E1143" s="85">
        <f>IF(C1143="","",IFERROR(INDEX(Eng_Supplier,MATCH(C1143,Eng_Label,0)),""))</f>
        <v/>
      </c>
      <c r="F1143" s="96" t="n"/>
      <c r="G1143" s="99" t="n"/>
      <c r="H1143" s="91">
        <f>IF(F1143="","",F1143*IF(G1143&lt;&gt;"",G1143,N(IFERROR(INDEX(Eng_Cost,MATCH(C1143,Eng_Label,0)),0))))</f>
        <v/>
      </c>
      <c r="I1143" s="95" t="n"/>
      <c r="J1143" s="95" t="n"/>
      <c r="K1143" s="98">
        <f>IF(B1143="","",DATE(YEAR(B1143),MONTH(B1143),1))</f>
        <v/>
      </c>
      <c r="L1143" s="86">
        <f>IF(OR(B1143="",C1143=""),"","RCV-"&amp;TEXT(ROW()-5,"00000"))</f>
        <v/>
      </c>
    </row>
    <row r="1144" ht="20" customHeight="1">
      <c r="B1144" s="93" t="n"/>
      <c r="C1144" s="95" t="n"/>
      <c r="D1144" s="86">
        <f>IF(C1144="","",IFERROR(INDEX(Eng_Item,MATCH(C1144,Eng_Label,0)),"not in list"))</f>
        <v/>
      </c>
      <c r="E1144" s="85">
        <f>IF(C1144="","",IFERROR(INDEX(Eng_Supplier,MATCH(C1144,Eng_Label,0)),""))</f>
        <v/>
      </c>
      <c r="F1144" s="96" t="n"/>
      <c r="G1144" s="99" t="n"/>
      <c r="H1144" s="91">
        <f>IF(F1144="","",F1144*IF(G1144&lt;&gt;"",G1144,N(IFERROR(INDEX(Eng_Cost,MATCH(C1144,Eng_Label,0)),0))))</f>
        <v/>
      </c>
      <c r="I1144" s="95" t="n"/>
      <c r="J1144" s="95" t="n"/>
      <c r="K1144" s="98">
        <f>IF(B1144="","",DATE(YEAR(B1144),MONTH(B1144),1))</f>
        <v/>
      </c>
      <c r="L1144" s="86">
        <f>IF(OR(B1144="",C1144=""),"","RCV-"&amp;TEXT(ROW()-5,"00000"))</f>
        <v/>
      </c>
    </row>
    <row r="1145" ht="20" customHeight="1">
      <c r="B1145" s="93" t="n"/>
      <c r="C1145" s="95" t="n"/>
      <c r="D1145" s="86">
        <f>IF(C1145="","",IFERROR(INDEX(Eng_Item,MATCH(C1145,Eng_Label,0)),"not in list"))</f>
        <v/>
      </c>
      <c r="E1145" s="85">
        <f>IF(C1145="","",IFERROR(INDEX(Eng_Supplier,MATCH(C1145,Eng_Label,0)),""))</f>
        <v/>
      </c>
      <c r="F1145" s="96" t="n"/>
      <c r="G1145" s="99" t="n"/>
      <c r="H1145" s="91">
        <f>IF(F1145="","",F1145*IF(G1145&lt;&gt;"",G1145,N(IFERROR(INDEX(Eng_Cost,MATCH(C1145,Eng_Label,0)),0))))</f>
        <v/>
      </c>
      <c r="I1145" s="95" t="n"/>
      <c r="J1145" s="95" t="n"/>
      <c r="K1145" s="98">
        <f>IF(B1145="","",DATE(YEAR(B1145),MONTH(B1145),1))</f>
        <v/>
      </c>
      <c r="L1145" s="86">
        <f>IF(OR(B1145="",C1145=""),"","RCV-"&amp;TEXT(ROW()-5,"00000"))</f>
        <v/>
      </c>
    </row>
    <row r="1146" ht="20" customHeight="1">
      <c r="B1146" s="93" t="n"/>
      <c r="C1146" s="95" t="n"/>
      <c r="D1146" s="86">
        <f>IF(C1146="","",IFERROR(INDEX(Eng_Item,MATCH(C1146,Eng_Label,0)),"not in list"))</f>
        <v/>
      </c>
      <c r="E1146" s="85">
        <f>IF(C1146="","",IFERROR(INDEX(Eng_Supplier,MATCH(C1146,Eng_Label,0)),""))</f>
        <v/>
      </c>
      <c r="F1146" s="96" t="n"/>
      <c r="G1146" s="99" t="n"/>
      <c r="H1146" s="91">
        <f>IF(F1146="","",F1146*IF(G1146&lt;&gt;"",G1146,N(IFERROR(INDEX(Eng_Cost,MATCH(C1146,Eng_Label,0)),0))))</f>
        <v/>
      </c>
      <c r="I1146" s="95" t="n"/>
      <c r="J1146" s="95" t="n"/>
      <c r="K1146" s="98">
        <f>IF(B1146="","",DATE(YEAR(B1146),MONTH(B1146),1))</f>
        <v/>
      </c>
      <c r="L1146" s="86">
        <f>IF(OR(B1146="",C1146=""),"","RCV-"&amp;TEXT(ROW()-5,"00000"))</f>
        <v/>
      </c>
    </row>
    <row r="1147" ht="20" customHeight="1">
      <c r="B1147" s="93" t="n"/>
      <c r="C1147" s="95" t="n"/>
      <c r="D1147" s="86">
        <f>IF(C1147="","",IFERROR(INDEX(Eng_Item,MATCH(C1147,Eng_Label,0)),"not in list"))</f>
        <v/>
      </c>
      <c r="E1147" s="85">
        <f>IF(C1147="","",IFERROR(INDEX(Eng_Supplier,MATCH(C1147,Eng_Label,0)),""))</f>
        <v/>
      </c>
      <c r="F1147" s="96" t="n"/>
      <c r="G1147" s="99" t="n"/>
      <c r="H1147" s="91">
        <f>IF(F1147="","",F1147*IF(G1147&lt;&gt;"",G1147,N(IFERROR(INDEX(Eng_Cost,MATCH(C1147,Eng_Label,0)),0))))</f>
        <v/>
      </c>
      <c r="I1147" s="95" t="n"/>
      <c r="J1147" s="95" t="n"/>
      <c r="K1147" s="98">
        <f>IF(B1147="","",DATE(YEAR(B1147),MONTH(B1147),1))</f>
        <v/>
      </c>
      <c r="L1147" s="86">
        <f>IF(OR(B1147="",C1147=""),"","RCV-"&amp;TEXT(ROW()-5,"00000"))</f>
        <v/>
      </c>
    </row>
    <row r="1148" ht="20" customHeight="1">
      <c r="B1148" s="93" t="n"/>
      <c r="C1148" s="95" t="n"/>
      <c r="D1148" s="86">
        <f>IF(C1148="","",IFERROR(INDEX(Eng_Item,MATCH(C1148,Eng_Label,0)),"not in list"))</f>
        <v/>
      </c>
      <c r="E1148" s="85">
        <f>IF(C1148="","",IFERROR(INDEX(Eng_Supplier,MATCH(C1148,Eng_Label,0)),""))</f>
        <v/>
      </c>
      <c r="F1148" s="96" t="n"/>
      <c r="G1148" s="99" t="n"/>
      <c r="H1148" s="91">
        <f>IF(F1148="","",F1148*IF(G1148&lt;&gt;"",G1148,N(IFERROR(INDEX(Eng_Cost,MATCH(C1148,Eng_Label,0)),0))))</f>
        <v/>
      </c>
      <c r="I1148" s="95" t="n"/>
      <c r="J1148" s="95" t="n"/>
      <c r="K1148" s="98">
        <f>IF(B1148="","",DATE(YEAR(B1148),MONTH(B1148),1))</f>
        <v/>
      </c>
      <c r="L1148" s="86">
        <f>IF(OR(B1148="",C1148=""),"","RCV-"&amp;TEXT(ROW()-5,"00000"))</f>
        <v/>
      </c>
    </row>
    <row r="1149" ht="20" customHeight="1">
      <c r="B1149" s="93" t="n"/>
      <c r="C1149" s="95" t="n"/>
      <c r="D1149" s="86">
        <f>IF(C1149="","",IFERROR(INDEX(Eng_Item,MATCH(C1149,Eng_Label,0)),"not in list"))</f>
        <v/>
      </c>
      <c r="E1149" s="85">
        <f>IF(C1149="","",IFERROR(INDEX(Eng_Supplier,MATCH(C1149,Eng_Label,0)),""))</f>
        <v/>
      </c>
      <c r="F1149" s="96" t="n"/>
      <c r="G1149" s="99" t="n"/>
      <c r="H1149" s="91">
        <f>IF(F1149="","",F1149*IF(G1149&lt;&gt;"",G1149,N(IFERROR(INDEX(Eng_Cost,MATCH(C1149,Eng_Label,0)),0))))</f>
        <v/>
      </c>
      <c r="I1149" s="95" t="n"/>
      <c r="J1149" s="95" t="n"/>
      <c r="K1149" s="98">
        <f>IF(B1149="","",DATE(YEAR(B1149),MONTH(B1149),1))</f>
        <v/>
      </c>
      <c r="L1149" s="86">
        <f>IF(OR(B1149="",C1149=""),"","RCV-"&amp;TEXT(ROW()-5,"00000"))</f>
        <v/>
      </c>
    </row>
    <row r="1150" ht="20" customHeight="1">
      <c r="B1150" s="93" t="n"/>
      <c r="C1150" s="95" t="n"/>
      <c r="D1150" s="86">
        <f>IF(C1150="","",IFERROR(INDEX(Eng_Item,MATCH(C1150,Eng_Label,0)),"not in list"))</f>
        <v/>
      </c>
      <c r="E1150" s="85">
        <f>IF(C1150="","",IFERROR(INDEX(Eng_Supplier,MATCH(C1150,Eng_Label,0)),""))</f>
        <v/>
      </c>
      <c r="F1150" s="96" t="n"/>
      <c r="G1150" s="99" t="n"/>
      <c r="H1150" s="91">
        <f>IF(F1150="","",F1150*IF(G1150&lt;&gt;"",G1150,N(IFERROR(INDEX(Eng_Cost,MATCH(C1150,Eng_Label,0)),0))))</f>
        <v/>
      </c>
      <c r="I1150" s="95" t="n"/>
      <c r="J1150" s="95" t="n"/>
      <c r="K1150" s="98">
        <f>IF(B1150="","",DATE(YEAR(B1150),MONTH(B1150),1))</f>
        <v/>
      </c>
      <c r="L1150" s="86">
        <f>IF(OR(B1150="",C1150=""),"","RCV-"&amp;TEXT(ROW()-5,"00000"))</f>
        <v/>
      </c>
    </row>
    <row r="1151" ht="20" customHeight="1">
      <c r="B1151" s="93" t="n"/>
      <c r="C1151" s="95" t="n"/>
      <c r="D1151" s="86">
        <f>IF(C1151="","",IFERROR(INDEX(Eng_Item,MATCH(C1151,Eng_Label,0)),"not in list"))</f>
        <v/>
      </c>
      <c r="E1151" s="85">
        <f>IF(C1151="","",IFERROR(INDEX(Eng_Supplier,MATCH(C1151,Eng_Label,0)),""))</f>
        <v/>
      </c>
      <c r="F1151" s="96" t="n"/>
      <c r="G1151" s="99" t="n"/>
      <c r="H1151" s="91">
        <f>IF(F1151="","",F1151*IF(G1151&lt;&gt;"",G1151,N(IFERROR(INDEX(Eng_Cost,MATCH(C1151,Eng_Label,0)),0))))</f>
        <v/>
      </c>
      <c r="I1151" s="95" t="n"/>
      <c r="J1151" s="95" t="n"/>
      <c r="K1151" s="98">
        <f>IF(B1151="","",DATE(YEAR(B1151),MONTH(B1151),1))</f>
        <v/>
      </c>
      <c r="L1151" s="86">
        <f>IF(OR(B1151="",C1151=""),"","RCV-"&amp;TEXT(ROW()-5,"00000"))</f>
        <v/>
      </c>
    </row>
    <row r="1152" ht="20" customHeight="1">
      <c r="B1152" s="93" t="n"/>
      <c r="C1152" s="95" t="n"/>
      <c r="D1152" s="86">
        <f>IF(C1152="","",IFERROR(INDEX(Eng_Item,MATCH(C1152,Eng_Label,0)),"not in list"))</f>
        <v/>
      </c>
      <c r="E1152" s="85">
        <f>IF(C1152="","",IFERROR(INDEX(Eng_Supplier,MATCH(C1152,Eng_Label,0)),""))</f>
        <v/>
      </c>
      <c r="F1152" s="96" t="n"/>
      <c r="G1152" s="99" t="n"/>
      <c r="H1152" s="91">
        <f>IF(F1152="","",F1152*IF(G1152&lt;&gt;"",G1152,N(IFERROR(INDEX(Eng_Cost,MATCH(C1152,Eng_Label,0)),0))))</f>
        <v/>
      </c>
      <c r="I1152" s="95" t="n"/>
      <c r="J1152" s="95" t="n"/>
      <c r="K1152" s="98">
        <f>IF(B1152="","",DATE(YEAR(B1152),MONTH(B1152),1))</f>
        <v/>
      </c>
      <c r="L1152" s="86">
        <f>IF(OR(B1152="",C1152=""),"","RCV-"&amp;TEXT(ROW()-5,"00000"))</f>
        <v/>
      </c>
    </row>
    <row r="1153" ht="20" customHeight="1">
      <c r="B1153" s="93" t="n"/>
      <c r="C1153" s="95" t="n"/>
      <c r="D1153" s="86">
        <f>IF(C1153="","",IFERROR(INDEX(Eng_Item,MATCH(C1153,Eng_Label,0)),"not in list"))</f>
        <v/>
      </c>
      <c r="E1153" s="85">
        <f>IF(C1153="","",IFERROR(INDEX(Eng_Supplier,MATCH(C1153,Eng_Label,0)),""))</f>
        <v/>
      </c>
      <c r="F1153" s="96" t="n"/>
      <c r="G1153" s="99" t="n"/>
      <c r="H1153" s="91">
        <f>IF(F1153="","",F1153*IF(G1153&lt;&gt;"",G1153,N(IFERROR(INDEX(Eng_Cost,MATCH(C1153,Eng_Label,0)),0))))</f>
        <v/>
      </c>
      <c r="I1153" s="95" t="n"/>
      <c r="J1153" s="95" t="n"/>
      <c r="K1153" s="98">
        <f>IF(B1153="","",DATE(YEAR(B1153),MONTH(B1153),1))</f>
        <v/>
      </c>
      <c r="L1153" s="86">
        <f>IF(OR(B1153="",C1153=""),"","RCV-"&amp;TEXT(ROW()-5,"00000"))</f>
        <v/>
      </c>
    </row>
    <row r="1154" ht="20" customHeight="1">
      <c r="B1154" s="93" t="n"/>
      <c r="C1154" s="95" t="n"/>
      <c r="D1154" s="86">
        <f>IF(C1154="","",IFERROR(INDEX(Eng_Item,MATCH(C1154,Eng_Label,0)),"not in list"))</f>
        <v/>
      </c>
      <c r="E1154" s="85">
        <f>IF(C1154="","",IFERROR(INDEX(Eng_Supplier,MATCH(C1154,Eng_Label,0)),""))</f>
        <v/>
      </c>
      <c r="F1154" s="96" t="n"/>
      <c r="G1154" s="99" t="n"/>
      <c r="H1154" s="91">
        <f>IF(F1154="","",F1154*IF(G1154&lt;&gt;"",G1154,N(IFERROR(INDEX(Eng_Cost,MATCH(C1154,Eng_Label,0)),0))))</f>
        <v/>
      </c>
      <c r="I1154" s="95" t="n"/>
      <c r="J1154" s="95" t="n"/>
      <c r="K1154" s="98">
        <f>IF(B1154="","",DATE(YEAR(B1154),MONTH(B1154),1))</f>
        <v/>
      </c>
      <c r="L1154" s="86">
        <f>IF(OR(B1154="",C1154=""),"","RCV-"&amp;TEXT(ROW()-5,"00000"))</f>
        <v/>
      </c>
    </row>
    <row r="1155" ht="20" customHeight="1">
      <c r="B1155" s="93" t="n"/>
      <c r="C1155" s="95" t="n"/>
      <c r="D1155" s="86">
        <f>IF(C1155="","",IFERROR(INDEX(Eng_Item,MATCH(C1155,Eng_Label,0)),"not in list"))</f>
        <v/>
      </c>
      <c r="E1155" s="85">
        <f>IF(C1155="","",IFERROR(INDEX(Eng_Supplier,MATCH(C1155,Eng_Label,0)),""))</f>
        <v/>
      </c>
      <c r="F1155" s="96" t="n"/>
      <c r="G1155" s="99" t="n"/>
      <c r="H1155" s="91">
        <f>IF(F1155="","",F1155*IF(G1155&lt;&gt;"",G1155,N(IFERROR(INDEX(Eng_Cost,MATCH(C1155,Eng_Label,0)),0))))</f>
        <v/>
      </c>
      <c r="I1155" s="95" t="n"/>
      <c r="J1155" s="95" t="n"/>
      <c r="K1155" s="98">
        <f>IF(B1155="","",DATE(YEAR(B1155),MONTH(B1155),1))</f>
        <v/>
      </c>
      <c r="L1155" s="86">
        <f>IF(OR(B1155="",C1155=""),"","RCV-"&amp;TEXT(ROW()-5,"00000"))</f>
        <v/>
      </c>
    </row>
    <row r="1156" ht="20" customHeight="1">
      <c r="B1156" s="93" t="n"/>
      <c r="C1156" s="95" t="n"/>
      <c r="D1156" s="86">
        <f>IF(C1156="","",IFERROR(INDEX(Eng_Item,MATCH(C1156,Eng_Label,0)),"not in list"))</f>
        <v/>
      </c>
      <c r="E1156" s="85">
        <f>IF(C1156="","",IFERROR(INDEX(Eng_Supplier,MATCH(C1156,Eng_Label,0)),""))</f>
        <v/>
      </c>
      <c r="F1156" s="96" t="n"/>
      <c r="G1156" s="99" t="n"/>
      <c r="H1156" s="91">
        <f>IF(F1156="","",F1156*IF(G1156&lt;&gt;"",G1156,N(IFERROR(INDEX(Eng_Cost,MATCH(C1156,Eng_Label,0)),0))))</f>
        <v/>
      </c>
      <c r="I1156" s="95" t="n"/>
      <c r="J1156" s="95" t="n"/>
      <c r="K1156" s="98">
        <f>IF(B1156="","",DATE(YEAR(B1156),MONTH(B1156),1))</f>
        <v/>
      </c>
      <c r="L1156" s="86">
        <f>IF(OR(B1156="",C1156=""),"","RCV-"&amp;TEXT(ROW()-5,"00000"))</f>
        <v/>
      </c>
    </row>
    <row r="1157" ht="20" customHeight="1">
      <c r="B1157" s="93" t="n"/>
      <c r="C1157" s="95" t="n"/>
      <c r="D1157" s="86">
        <f>IF(C1157="","",IFERROR(INDEX(Eng_Item,MATCH(C1157,Eng_Label,0)),"not in list"))</f>
        <v/>
      </c>
      <c r="E1157" s="85">
        <f>IF(C1157="","",IFERROR(INDEX(Eng_Supplier,MATCH(C1157,Eng_Label,0)),""))</f>
        <v/>
      </c>
      <c r="F1157" s="96" t="n"/>
      <c r="G1157" s="99" t="n"/>
      <c r="H1157" s="91">
        <f>IF(F1157="","",F1157*IF(G1157&lt;&gt;"",G1157,N(IFERROR(INDEX(Eng_Cost,MATCH(C1157,Eng_Label,0)),0))))</f>
        <v/>
      </c>
      <c r="I1157" s="95" t="n"/>
      <c r="J1157" s="95" t="n"/>
      <c r="K1157" s="98">
        <f>IF(B1157="","",DATE(YEAR(B1157),MONTH(B1157),1))</f>
        <v/>
      </c>
      <c r="L1157" s="86">
        <f>IF(OR(B1157="",C1157=""),"","RCV-"&amp;TEXT(ROW()-5,"00000"))</f>
        <v/>
      </c>
    </row>
    <row r="1158" ht="20" customHeight="1">
      <c r="B1158" s="93" t="n"/>
      <c r="C1158" s="95" t="n"/>
      <c r="D1158" s="86">
        <f>IF(C1158="","",IFERROR(INDEX(Eng_Item,MATCH(C1158,Eng_Label,0)),"not in list"))</f>
        <v/>
      </c>
      <c r="E1158" s="85">
        <f>IF(C1158="","",IFERROR(INDEX(Eng_Supplier,MATCH(C1158,Eng_Label,0)),""))</f>
        <v/>
      </c>
      <c r="F1158" s="96" t="n"/>
      <c r="G1158" s="99" t="n"/>
      <c r="H1158" s="91">
        <f>IF(F1158="","",F1158*IF(G1158&lt;&gt;"",G1158,N(IFERROR(INDEX(Eng_Cost,MATCH(C1158,Eng_Label,0)),0))))</f>
        <v/>
      </c>
      <c r="I1158" s="95" t="n"/>
      <c r="J1158" s="95" t="n"/>
      <c r="K1158" s="98">
        <f>IF(B1158="","",DATE(YEAR(B1158),MONTH(B1158),1))</f>
        <v/>
      </c>
      <c r="L1158" s="86">
        <f>IF(OR(B1158="",C1158=""),"","RCV-"&amp;TEXT(ROW()-5,"00000"))</f>
        <v/>
      </c>
    </row>
    <row r="1159" ht="20" customHeight="1">
      <c r="B1159" s="93" t="n"/>
      <c r="C1159" s="95" t="n"/>
      <c r="D1159" s="86">
        <f>IF(C1159="","",IFERROR(INDEX(Eng_Item,MATCH(C1159,Eng_Label,0)),"not in list"))</f>
        <v/>
      </c>
      <c r="E1159" s="85">
        <f>IF(C1159="","",IFERROR(INDEX(Eng_Supplier,MATCH(C1159,Eng_Label,0)),""))</f>
        <v/>
      </c>
      <c r="F1159" s="96" t="n"/>
      <c r="G1159" s="99" t="n"/>
      <c r="H1159" s="91">
        <f>IF(F1159="","",F1159*IF(G1159&lt;&gt;"",G1159,N(IFERROR(INDEX(Eng_Cost,MATCH(C1159,Eng_Label,0)),0))))</f>
        <v/>
      </c>
      <c r="I1159" s="95" t="n"/>
      <c r="J1159" s="95" t="n"/>
      <c r="K1159" s="98">
        <f>IF(B1159="","",DATE(YEAR(B1159),MONTH(B1159),1))</f>
        <v/>
      </c>
      <c r="L1159" s="86">
        <f>IF(OR(B1159="",C1159=""),"","RCV-"&amp;TEXT(ROW()-5,"00000"))</f>
        <v/>
      </c>
    </row>
    <row r="1160" ht="20" customHeight="1">
      <c r="B1160" s="93" t="n"/>
      <c r="C1160" s="95" t="n"/>
      <c r="D1160" s="86">
        <f>IF(C1160="","",IFERROR(INDEX(Eng_Item,MATCH(C1160,Eng_Label,0)),"not in list"))</f>
        <v/>
      </c>
      <c r="E1160" s="85">
        <f>IF(C1160="","",IFERROR(INDEX(Eng_Supplier,MATCH(C1160,Eng_Label,0)),""))</f>
        <v/>
      </c>
      <c r="F1160" s="96" t="n"/>
      <c r="G1160" s="99" t="n"/>
      <c r="H1160" s="91">
        <f>IF(F1160="","",F1160*IF(G1160&lt;&gt;"",G1160,N(IFERROR(INDEX(Eng_Cost,MATCH(C1160,Eng_Label,0)),0))))</f>
        <v/>
      </c>
      <c r="I1160" s="95" t="n"/>
      <c r="J1160" s="95" t="n"/>
      <c r="K1160" s="98">
        <f>IF(B1160="","",DATE(YEAR(B1160),MONTH(B1160),1))</f>
        <v/>
      </c>
      <c r="L1160" s="86">
        <f>IF(OR(B1160="",C1160=""),"","RCV-"&amp;TEXT(ROW()-5,"00000"))</f>
        <v/>
      </c>
    </row>
    <row r="1161" ht="20" customHeight="1">
      <c r="B1161" s="93" t="n"/>
      <c r="C1161" s="95" t="n"/>
      <c r="D1161" s="86">
        <f>IF(C1161="","",IFERROR(INDEX(Eng_Item,MATCH(C1161,Eng_Label,0)),"not in list"))</f>
        <v/>
      </c>
      <c r="E1161" s="85">
        <f>IF(C1161="","",IFERROR(INDEX(Eng_Supplier,MATCH(C1161,Eng_Label,0)),""))</f>
        <v/>
      </c>
      <c r="F1161" s="96" t="n"/>
      <c r="G1161" s="99" t="n"/>
      <c r="H1161" s="91">
        <f>IF(F1161="","",F1161*IF(G1161&lt;&gt;"",G1161,N(IFERROR(INDEX(Eng_Cost,MATCH(C1161,Eng_Label,0)),0))))</f>
        <v/>
      </c>
      <c r="I1161" s="95" t="n"/>
      <c r="J1161" s="95" t="n"/>
      <c r="K1161" s="98">
        <f>IF(B1161="","",DATE(YEAR(B1161),MONTH(B1161),1))</f>
        <v/>
      </c>
      <c r="L1161" s="86">
        <f>IF(OR(B1161="",C1161=""),"","RCV-"&amp;TEXT(ROW()-5,"00000"))</f>
        <v/>
      </c>
    </row>
    <row r="1162" ht="20" customHeight="1">
      <c r="B1162" s="93" t="n"/>
      <c r="C1162" s="95" t="n"/>
      <c r="D1162" s="86">
        <f>IF(C1162="","",IFERROR(INDEX(Eng_Item,MATCH(C1162,Eng_Label,0)),"not in list"))</f>
        <v/>
      </c>
      <c r="E1162" s="85">
        <f>IF(C1162="","",IFERROR(INDEX(Eng_Supplier,MATCH(C1162,Eng_Label,0)),""))</f>
        <v/>
      </c>
      <c r="F1162" s="96" t="n"/>
      <c r="G1162" s="99" t="n"/>
      <c r="H1162" s="91">
        <f>IF(F1162="","",F1162*IF(G1162&lt;&gt;"",G1162,N(IFERROR(INDEX(Eng_Cost,MATCH(C1162,Eng_Label,0)),0))))</f>
        <v/>
      </c>
      <c r="I1162" s="95" t="n"/>
      <c r="J1162" s="95" t="n"/>
      <c r="K1162" s="98">
        <f>IF(B1162="","",DATE(YEAR(B1162),MONTH(B1162),1))</f>
        <v/>
      </c>
      <c r="L1162" s="86">
        <f>IF(OR(B1162="",C1162=""),"","RCV-"&amp;TEXT(ROW()-5,"00000"))</f>
        <v/>
      </c>
    </row>
    <row r="1163" ht="20" customHeight="1">
      <c r="B1163" s="93" t="n"/>
      <c r="C1163" s="95" t="n"/>
      <c r="D1163" s="86">
        <f>IF(C1163="","",IFERROR(INDEX(Eng_Item,MATCH(C1163,Eng_Label,0)),"not in list"))</f>
        <v/>
      </c>
      <c r="E1163" s="85">
        <f>IF(C1163="","",IFERROR(INDEX(Eng_Supplier,MATCH(C1163,Eng_Label,0)),""))</f>
        <v/>
      </c>
      <c r="F1163" s="96" t="n"/>
      <c r="G1163" s="99" t="n"/>
      <c r="H1163" s="91">
        <f>IF(F1163="","",F1163*IF(G1163&lt;&gt;"",G1163,N(IFERROR(INDEX(Eng_Cost,MATCH(C1163,Eng_Label,0)),0))))</f>
        <v/>
      </c>
      <c r="I1163" s="95" t="n"/>
      <c r="J1163" s="95" t="n"/>
      <c r="K1163" s="98">
        <f>IF(B1163="","",DATE(YEAR(B1163),MONTH(B1163),1))</f>
        <v/>
      </c>
      <c r="L1163" s="86">
        <f>IF(OR(B1163="",C1163=""),"","RCV-"&amp;TEXT(ROW()-5,"00000"))</f>
        <v/>
      </c>
    </row>
    <row r="1164" ht="20" customHeight="1">
      <c r="B1164" s="93" t="n"/>
      <c r="C1164" s="95" t="n"/>
      <c r="D1164" s="86">
        <f>IF(C1164="","",IFERROR(INDEX(Eng_Item,MATCH(C1164,Eng_Label,0)),"not in list"))</f>
        <v/>
      </c>
      <c r="E1164" s="85">
        <f>IF(C1164="","",IFERROR(INDEX(Eng_Supplier,MATCH(C1164,Eng_Label,0)),""))</f>
        <v/>
      </c>
      <c r="F1164" s="96" t="n"/>
      <c r="G1164" s="99" t="n"/>
      <c r="H1164" s="91">
        <f>IF(F1164="","",F1164*IF(G1164&lt;&gt;"",G1164,N(IFERROR(INDEX(Eng_Cost,MATCH(C1164,Eng_Label,0)),0))))</f>
        <v/>
      </c>
      <c r="I1164" s="95" t="n"/>
      <c r="J1164" s="95" t="n"/>
      <c r="K1164" s="98">
        <f>IF(B1164="","",DATE(YEAR(B1164),MONTH(B1164),1))</f>
        <v/>
      </c>
      <c r="L1164" s="86">
        <f>IF(OR(B1164="",C1164=""),"","RCV-"&amp;TEXT(ROW()-5,"00000"))</f>
        <v/>
      </c>
    </row>
    <row r="1165" ht="20" customHeight="1">
      <c r="B1165" s="93" t="n"/>
      <c r="C1165" s="95" t="n"/>
      <c r="D1165" s="86">
        <f>IF(C1165="","",IFERROR(INDEX(Eng_Item,MATCH(C1165,Eng_Label,0)),"not in list"))</f>
        <v/>
      </c>
      <c r="E1165" s="85">
        <f>IF(C1165="","",IFERROR(INDEX(Eng_Supplier,MATCH(C1165,Eng_Label,0)),""))</f>
        <v/>
      </c>
      <c r="F1165" s="96" t="n"/>
      <c r="G1165" s="99" t="n"/>
      <c r="H1165" s="91">
        <f>IF(F1165="","",F1165*IF(G1165&lt;&gt;"",G1165,N(IFERROR(INDEX(Eng_Cost,MATCH(C1165,Eng_Label,0)),0))))</f>
        <v/>
      </c>
      <c r="I1165" s="95" t="n"/>
      <c r="J1165" s="95" t="n"/>
      <c r="K1165" s="98">
        <f>IF(B1165="","",DATE(YEAR(B1165),MONTH(B1165),1))</f>
        <v/>
      </c>
      <c r="L1165" s="86">
        <f>IF(OR(B1165="",C1165=""),"","RCV-"&amp;TEXT(ROW()-5,"00000"))</f>
        <v/>
      </c>
    </row>
    <row r="1166" ht="20" customHeight="1">
      <c r="B1166" s="93" t="n"/>
      <c r="C1166" s="95" t="n"/>
      <c r="D1166" s="86">
        <f>IF(C1166="","",IFERROR(INDEX(Eng_Item,MATCH(C1166,Eng_Label,0)),"not in list"))</f>
        <v/>
      </c>
      <c r="E1166" s="85">
        <f>IF(C1166="","",IFERROR(INDEX(Eng_Supplier,MATCH(C1166,Eng_Label,0)),""))</f>
        <v/>
      </c>
      <c r="F1166" s="96" t="n"/>
      <c r="G1166" s="99" t="n"/>
      <c r="H1166" s="91">
        <f>IF(F1166="","",F1166*IF(G1166&lt;&gt;"",G1166,N(IFERROR(INDEX(Eng_Cost,MATCH(C1166,Eng_Label,0)),0))))</f>
        <v/>
      </c>
      <c r="I1166" s="95" t="n"/>
      <c r="J1166" s="95" t="n"/>
      <c r="K1166" s="98">
        <f>IF(B1166="","",DATE(YEAR(B1166),MONTH(B1166),1))</f>
        <v/>
      </c>
      <c r="L1166" s="86">
        <f>IF(OR(B1166="",C1166=""),"","RCV-"&amp;TEXT(ROW()-5,"00000"))</f>
        <v/>
      </c>
    </row>
    <row r="1167" ht="20" customHeight="1">
      <c r="B1167" s="93" t="n"/>
      <c r="C1167" s="95" t="n"/>
      <c r="D1167" s="86">
        <f>IF(C1167="","",IFERROR(INDEX(Eng_Item,MATCH(C1167,Eng_Label,0)),"not in list"))</f>
        <v/>
      </c>
      <c r="E1167" s="85">
        <f>IF(C1167="","",IFERROR(INDEX(Eng_Supplier,MATCH(C1167,Eng_Label,0)),""))</f>
        <v/>
      </c>
      <c r="F1167" s="96" t="n"/>
      <c r="G1167" s="99" t="n"/>
      <c r="H1167" s="91">
        <f>IF(F1167="","",F1167*IF(G1167&lt;&gt;"",G1167,N(IFERROR(INDEX(Eng_Cost,MATCH(C1167,Eng_Label,0)),0))))</f>
        <v/>
      </c>
      <c r="I1167" s="95" t="n"/>
      <c r="J1167" s="95" t="n"/>
      <c r="K1167" s="98">
        <f>IF(B1167="","",DATE(YEAR(B1167),MONTH(B1167),1))</f>
        <v/>
      </c>
      <c r="L1167" s="86">
        <f>IF(OR(B1167="",C1167=""),"","RCV-"&amp;TEXT(ROW()-5,"00000"))</f>
        <v/>
      </c>
    </row>
    <row r="1168" ht="20" customHeight="1">
      <c r="B1168" s="93" t="n"/>
      <c r="C1168" s="95" t="n"/>
      <c r="D1168" s="86">
        <f>IF(C1168="","",IFERROR(INDEX(Eng_Item,MATCH(C1168,Eng_Label,0)),"not in list"))</f>
        <v/>
      </c>
      <c r="E1168" s="85">
        <f>IF(C1168="","",IFERROR(INDEX(Eng_Supplier,MATCH(C1168,Eng_Label,0)),""))</f>
        <v/>
      </c>
      <c r="F1168" s="96" t="n"/>
      <c r="G1168" s="99" t="n"/>
      <c r="H1168" s="91">
        <f>IF(F1168="","",F1168*IF(G1168&lt;&gt;"",G1168,N(IFERROR(INDEX(Eng_Cost,MATCH(C1168,Eng_Label,0)),0))))</f>
        <v/>
      </c>
      <c r="I1168" s="95" t="n"/>
      <c r="J1168" s="95" t="n"/>
      <c r="K1168" s="98">
        <f>IF(B1168="","",DATE(YEAR(B1168),MONTH(B1168),1))</f>
        <v/>
      </c>
      <c r="L1168" s="86">
        <f>IF(OR(B1168="",C1168=""),"","RCV-"&amp;TEXT(ROW()-5,"00000"))</f>
        <v/>
      </c>
    </row>
    <row r="1169" ht="20" customHeight="1">
      <c r="B1169" s="93" t="n"/>
      <c r="C1169" s="95" t="n"/>
      <c r="D1169" s="86">
        <f>IF(C1169="","",IFERROR(INDEX(Eng_Item,MATCH(C1169,Eng_Label,0)),"not in list"))</f>
        <v/>
      </c>
      <c r="E1169" s="85">
        <f>IF(C1169="","",IFERROR(INDEX(Eng_Supplier,MATCH(C1169,Eng_Label,0)),""))</f>
        <v/>
      </c>
      <c r="F1169" s="96" t="n"/>
      <c r="G1169" s="99" t="n"/>
      <c r="H1169" s="91">
        <f>IF(F1169="","",F1169*IF(G1169&lt;&gt;"",G1169,N(IFERROR(INDEX(Eng_Cost,MATCH(C1169,Eng_Label,0)),0))))</f>
        <v/>
      </c>
      <c r="I1169" s="95" t="n"/>
      <c r="J1169" s="95" t="n"/>
      <c r="K1169" s="98">
        <f>IF(B1169="","",DATE(YEAR(B1169),MONTH(B1169),1))</f>
        <v/>
      </c>
      <c r="L1169" s="86">
        <f>IF(OR(B1169="",C1169=""),"","RCV-"&amp;TEXT(ROW()-5,"00000"))</f>
        <v/>
      </c>
    </row>
    <row r="1170" ht="20" customHeight="1">
      <c r="B1170" s="93" t="n"/>
      <c r="C1170" s="95" t="n"/>
      <c r="D1170" s="86">
        <f>IF(C1170="","",IFERROR(INDEX(Eng_Item,MATCH(C1170,Eng_Label,0)),"not in list"))</f>
        <v/>
      </c>
      <c r="E1170" s="85">
        <f>IF(C1170="","",IFERROR(INDEX(Eng_Supplier,MATCH(C1170,Eng_Label,0)),""))</f>
        <v/>
      </c>
      <c r="F1170" s="96" t="n"/>
      <c r="G1170" s="99" t="n"/>
      <c r="H1170" s="91">
        <f>IF(F1170="","",F1170*IF(G1170&lt;&gt;"",G1170,N(IFERROR(INDEX(Eng_Cost,MATCH(C1170,Eng_Label,0)),0))))</f>
        <v/>
      </c>
      <c r="I1170" s="95" t="n"/>
      <c r="J1170" s="95" t="n"/>
      <c r="K1170" s="98">
        <f>IF(B1170="","",DATE(YEAR(B1170),MONTH(B1170),1))</f>
        <v/>
      </c>
      <c r="L1170" s="86">
        <f>IF(OR(B1170="",C1170=""),"","RCV-"&amp;TEXT(ROW()-5,"00000"))</f>
        <v/>
      </c>
    </row>
    <row r="1171" ht="20" customHeight="1">
      <c r="B1171" s="93" t="n"/>
      <c r="C1171" s="95" t="n"/>
      <c r="D1171" s="86">
        <f>IF(C1171="","",IFERROR(INDEX(Eng_Item,MATCH(C1171,Eng_Label,0)),"not in list"))</f>
        <v/>
      </c>
      <c r="E1171" s="85">
        <f>IF(C1171="","",IFERROR(INDEX(Eng_Supplier,MATCH(C1171,Eng_Label,0)),""))</f>
        <v/>
      </c>
      <c r="F1171" s="96" t="n"/>
      <c r="G1171" s="99" t="n"/>
      <c r="H1171" s="91">
        <f>IF(F1171="","",F1171*IF(G1171&lt;&gt;"",G1171,N(IFERROR(INDEX(Eng_Cost,MATCH(C1171,Eng_Label,0)),0))))</f>
        <v/>
      </c>
      <c r="I1171" s="95" t="n"/>
      <c r="J1171" s="95" t="n"/>
      <c r="K1171" s="98">
        <f>IF(B1171="","",DATE(YEAR(B1171),MONTH(B1171),1))</f>
        <v/>
      </c>
      <c r="L1171" s="86">
        <f>IF(OR(B1171="",C1171=""),"","RCV-"&amp;TEXT(ROW()-5,"00000"))</f>
        <v/>
      </c>
    </row>
    <row r="1172" ht="20" customHeight="1">
      <c r="B1172" s="93" t="n"/>
      <c r="C1172" s="95" t="n"/>
      <c r="D1172" s="86">
        <f>IF(C1172="","",IFERROR(INDEX(Eng_Item,MATCH(C1172,Eng_Label,0)),"not in list"))</f>
        <v/>
      </c>
      <c r="E1172" s="85">
        <f>IF(C1172="","",IFERROR(INDEX(Eng_Supplier,MATCH(C1172,Eng_Label,0)),""))</f>
        <v/>
      </c>
      <c r="F1172" s="96" t="n"/>
      <c r="G1172" s="99" t="n"/>
      <c r="H1172" s="91">
        <f>IF(F1172="","",F1172*IF(G1172&lt;&gt;"",G1172,N(IFERROR(INDEX(Eng_Cost,MATCH(C1172,Eng_Label,0)),0))))</f>
        <v/>
      </c>
      <c r="I1172" s="95" t="n"/>
      <c r="J1172" s="95" t="n"/>
      <c r="K1172" s="98">
        <f>IF(B1172="","",DATE(YEAR(B1172),MONTH(B1172),1))</f>
        <v/>
      </c>
      <c r="L1172" s="86">
        <f>IF(OR(B1172="",C1172=""),"","RCV-"&amp;TEXT(ROW()-5,"00000"))</f>
        <v/>
      </c>
    </row>
    <row r="1173" ht="20" customHeight="1">
      <c r="B1173" s="93" t="n"/>
      <c r="C1173" s="95" t="n"/>
      <c r="D1173" s="86">
        <f>IF(C1173="","",IFERROR(INDEX(Eng_Item,MATCH(C1173,Eng_Label,0)),"not in list"))</f>
        <v/>
      </c>
      <c r="E1173" s="85">
        <f>IF(C1173="","",IFERROR(INDEX(Eng_Supplier,MATCH(C1173,Eng_Label,0)),""))</f>
        <v/>
      </c>
      <c r="F1173" s="96" t="n"/>
      <c r="G1173" s="99" t="n"/>
      <c r="H1173" s="91">
        <f>IF(F1173="","",F1173*IF(G1173&lt;&gt;"",G1173,N(IFERROR(INDEX(Eng_Cost,MATCH(C1173,Eng_Label,0)),0))))</f>
        <v/>
      </c>
      <c r="I1173" s="95" t="n"/>
      <c r="J1173" s="95" t="n"/>
      <c r="K1173" s="98">
        <f>IF(B1173="","",DATE(YEAR(B1173),MONTH(B1173),1))</f>
        <v/>
      </c>
      <c r="L1173" s="86">
        <f>IF(OR(B1173="",C1173=""),"","RCV-"&amp;TEXT(ROW()-5,"00000"))</f>
        <v/>
      </c>
    </row>
    <row r="1174" ht="20" customHeight="1">
      <c r="B1174" s="93" t="n"/>
      <c r="C1174" s="95" t="n"/>
      <c r="D1174" s="86">
        <f>IF(C1174="","",IFERROR(INDEX(Eng_Item,MATCH(C1174,Eng_Label,0)),"not in list"))</f>
        <v/>
      </c>
      <c r="E1174" s="85">
        <f>IF(C1174="","",IFERROR(INDEX(Eng_Supplier,MATCH(C1174,Eng_Label,0)),""))</f>
        <v/>
      </c>
      <c r="F1174" s="96" t="n"/>
      <c r="G1174" s="99" t="n"/>
      <c r="H1174" s="91">
        <f>IF(F1174="","",F1174*IF(G1174&lt;&gt;"",G1174,N(IFERROR(INDEX(Eng_Cost,MATCH(C1174,Eng_Label,0)),0))))</f>
        <v/>
      </c>
      <c r="I1174" s="95" t="n"/>
      <c r="J1174" s="95" t="n"/>
      <c r="K1174" s="98">
        <f>IF(B1174="","",DATE(YEAR(B1174),MONTH(B1174),1))</f>
        <v/>
      </c>
      <c r="L1174" s="86">
        <f>IF(OR(B1174="",C1174=""),"","RCV-"&amp;TEXT(ROW()-5,"00000"))</f>
        <v/>
      </c>
    </row>
    <row r="1175" ht="20" customHeight="1">
      <c r="B1175" s="93" t="n"/>
      <c r="C1175" s="95" t="n"/>
      <c r="D1175" s="86">
        <f>IF(C1175="","",IFERROR(INDEX(Eng_Item,MATCH(C1175,Eng_Label,0)),"not in list"))</f>
        <v/>
      </c>
      <c r="E1175" s="85">
        <f>IF(C1175="","",IFERROR(INDEX(Eng_Supplier,MATCH(C1175,Eng_Label,0)),""))</f>
        <v/>
      </c>
      <c r="F1175" s="96" t="n"/>
      <c r="G1175" s="99" t="n"/>
      <c r="H1175" s="91">
        <f>IF(F1175="","",F1175*IF(G1175&lt;&gt;"",G1175,N(IFERROR(INDEX(Eng_Cost,MATCH(C1175,Eng_Label,0)),0))))</f>
        <v/>
      </c>
      <c r="I1175" s="95" t="n"/>
      <c r="J1175" s="95" t="n"/>
      <c r="K1175" s="98">
        <f>IF(B1175="","",DATE(YEAR(B1175),MONTH(B1175),1))</f>
        <v/>
      </c>
      <c r="L1175" s="86">
        <f>IF(OR(B1175="",C1175=""),"","RCV-"&amp;TEXT(ROW()-5,"00000"))</f>
        <v/>
      </c>
    </row>
    <row r="1176" ht="20" customHeight="1">
      <c r="B1176" s="93" t="n"/>
      <c r="C1176" s="95" t="n"/>
      <c r="D1176" s="86">
        <f>IF(C1176="","",IFERROR(INDEX(Eng_Item,MATCH(C1176,Eng_Label,0)),"not in list"))</f>
        <v/>
      </c>
      <c r="E1176" s="85">
        <f>IF(C1176="","",IFERROR(INDEX(Eng_Supplier,MATCH(C1176,Eng_Label,0)),""))</f>
        <v/>
      </c>
      <c r="F1176" s="96" t="n"/>
      <c r="G1176" s="99" t="n"/>
      <c r="H1176" s="91">
        <f>IF(F1176="","",F1176*IF(G1176&lt;&gt;"",G1176,N(IFERROR(INDEX(Eng_Cost,MATCH(C1176,Eng_Label,0)),0))))</f>
        <v/>
      </c>
      <c r="I1176" s="95" t="n"/>
      <c r="J1176" s="95" t="n"/>
      <c r="K1176" s="98">
        <f>IF(B1176="","",DATE(YEAR(B1176),MONTH(B1176),1))</f>
        <v/>
      </c>
      <c r="L1176" s="86">
        <f>IF(OR(B1176="",C1176=""),"","RCV-"&amp;TEXT(ROW()-5,"00000"))</f>
        <v/>
      </c>
    </row>
    <row r="1177" ht="20" customHeight="1">
      <c r="B1177" s="93" t="n"/>
      <c r="C1177" s="95" t="n"/>
      <c r="D1177" s="86">
        <f>IF(C1177="","",IFERROR(INDEX(Eng_Item,MATCH(C1177,Eng_Label,0)),"not in list"))</f>
        <v/>
      </c>
      <c r="E1177" s="85">
        <f>IF(C1177="","",IFERROR(INDEX(Eng_Supplier,MATCH(C1177,Eng_Label,0)),""))</f>
        <v/>
      </c>
      <c r="F1177" s="96" t="n"/>
      <c r="G1177" s="99" t="n"/>
      <c r="H1177" s="91">
        <f>IF(F1177="","",F1177*IF(G1177&lt;&gt;"",G1177,N(IFERROR(INDEX(Eng_Cost,MATCH(C1177,Eng_Label,0)),0))))</f>
        <v/>
      </c>
      <c r="I1177" s="95" t="n"/>
      <c r="J1177" s="95" t="n"/>
      <c r="K1177" s="98">
        <f>IF(B1177="","",DATE(YEAR(B1177),MONTH(B1177),1))</f>
        <v/>
      </c>
      <c r="L1177" s="86">
        <f>IF(OR(B1177="",C1177=""),"","RCV-"&amp;TEXT(ROW()-5,"00000"))</f>
        <v/>
      </c>
    </row>
    <row r="1178" ht="20" customHeight="1">
      <c r="B1178" s="93" t="n"/>
      <c r="C1178" s="95" t="n"/>
      <c r="D1178" s="86">
        <f>IF(C1178="","",IFERROR(INDEX(Eng_Item,MATCH(C1178,Eng_Label,0)),"not in list"))</f>
        <v/>
      </c>
      <c r="E1178" s="85">
        <f>IF(C1178="","",IFERROR(INDEX(Eng_Supplier,MATCH(C1178,Eng_Label,0)),""))</f>
        <v/>
      </c>
      <c r="F1178" s="96" t="n"/>
      <c r="G1178" s="99" t="n"/>
      <c r="H1178" s="91">
        <f>IF(F1178="","",F1178*IF(G1178&lt;&gt;"",G1178,N(IFERROR(INDEX(Eng_Cost,MATCH(C1178,Eng_Label,0)),0))))</f>
        <v/>
      </c>
      <c r="I1178" s="95" t="n"/>
      <c r="J1178" s="95" t="n"/>
      <c r="K1178" s="98">
        <f>IF(B1178="","",DATE(YEAR(B1178),MONTH(B1178),1))</f>
        <v/>
      </c>
      <c r="L1178" s="86">
        <f>IF(OR(B1178="",C1178=""),"","RCV-"&amp;TEXT(ROW()-5,"00000"))</f>
        <v/>
      </c>
    </row>
    <row r="1179" ht="20" customHeight="1">
      <c r="B1179" s="93" t="n"/>
      <c r="C1179" s="95" t="n"/>
      <c r="D1179" s="86">
        <f>IF(C1179="","",IFERROR(INDEX(Eng_Item,MATCH(C1179,Eng_Label,0)),"not in list"))</f>
        <v/>
      </c>
      <c r="E1179" s="85">
        <f>IF(C1179="","",IFERROR(INDEX(Eng_Supplier,MATCH(C1179,Eng_Label,0)),""))</f>
        <v/>
      </c>
      <c r="F1179" s="96" t="n"/>
      <c r="G1179" s="99" t="n"/>
      <c r="H1179" s="91">
        <f>IF(F1179="","",F1179*IF(G1179&lt;&gt;"",G1179,N(IFERROR(INDEX(Eng_Cost,MATCH(C1179,Eng_Label,0)),0))))</f>
        <v/>
      </c>
      <c r="I1179" s="95" t="n"/>
      <c r="J1179" s="95" t="n"/>
      <c r="K1179" s="98">
        <f>IF(B1179="","",DATE(YEAR(B1179),MONTH(B1179),1))</f>
        <v/>
      </c>
      <c r="L1179" s="86">
        <f>IF(OR(B1179="",C1179=""),"","RCV-"&amp;TEXT(ROW()-5,"00000"))</f>
        <v/>
      </c>
    </row>
    <row r="1180" ht="20" customHeight="1">
      <c r="B1180" s="93" t="n"/>
      <c r="C1180" s="95" t="n"/>
      <c r="D1180" s="86">
        <f>IF(C1180="","",IFERROR(INDEX(Eng_Item,MATCH(C1180,Eng_Label,0)),"not in list"))</f>
        <v/>
      </c>
      <c r="E1180" s="85">
        <f>IF(C1180="","",IFERROR(INDEX(Eng_Supplier,MATCH(C1180,Eng_Label,0)),""))</f>
        <v/>
      </c>
      <c r="F1180" s="96" t="n"/>
      <c r="G1180" s="99" t="n"/>
      <c r="H1180" s="91">
        <f>IF(F1180="","",F1180*IF(G1180&lt;&gt;"",G1180,N(IFERROR(INDEX(Eng_Cost,MATCH(C1180,Eng_Label,0)),0))))</f>
        <v/>
      </c>
      <c r="I1180" s="95" t="n"/>
      <c r="J1180" s="95" t="n"/>
      <c r="K1180" s="98">
        <f>IF(B1180="","",DATE(YEAR(B1180),MONTH(B1180),1))</f>
        <v/>
      </c>
      <c r="L1180" s="86">
        <f>IF(OR(B1180="",C1180=""),"","RCV-"&amp;TEXT(ROW()-5,"00000"))</f>
        <v/>
      </c>
    </row>
    <row r="1181" ht="20" customHeight="1">
      <c r="B1181" s="93" t="n"/>
      <c r="C1181" s="95" t="n"/>
      <c r="D1181" s="86">
        <f>IF(C1181="","",IFERROR(INDEX(Eng_Item,MATCH(C1181,Eng_Label,0)),"not in list"))</f>
        <v/>
      </c>
      <c r="E1181" s="85">
        <f>IF(C1181="","",IFERROR(INDEX(Eng_Supplier,MATCH(C1181,Eng_Label,0)),""))</f>
        <v/>
      </c>
      <c r="F1181" s="96" t="n"/>
      <c r="G1181" s="99" t="n"/>
      <c r="H1181" s="91">
        <f>IF(F1181="","",F1181*IF(G1181&lt;&gt;"",G1181,N(IFERROR(INDEX(Eng_Cost,MATCH(C1181,Eng_Label,0)),0))))</f>
        <v/>
      </c>
      <c r="I1181" s="95" t="n"/>
      <c r="J1181" s="95" t="n"/>
      <c r="K1181" s="98">
        <f>IF(B1181="","",DATE(YEAR(B1181),MONTH(B1181),1))</f>
        <v/>
      </c>
      <c r="L1181" s="86">
        <f>IF(OR(B1181="",C1181=""),"","RCV-"&amp;TEXT(ROW()-5,"00000"))</f>
        <v/>
      </c>
    </row>
    <row r="1182" ht="20" customHeight="1">
      <c r="B1182" s="93" t="n"/>
      <c r="C1182" s="95" t="n"/>
      <c r="D1182" s="86">
        <f>IF(C1182="","",IFERROR(INDEX(Eng_Item,MATCH(C1182,Eng_Label,0)),"not in list"))</f>
        <v/>
      </c>
      <c r="E1182" s="85">
        <f>IF(C1182="","",IFERROR(INDEX(Eng_Supplier,MATCH(C1182,Eng_Label,0)),""))</f>
        <v/>
      </c>
      <c r="F1182" s="96" t="n"/>
      <c r="G1182" s="99" t="n"/>
      <c r="H1182" s="91">
        <f>IF(F1182="","",F1182*IF(G1182&lt;&gt;"",G1182,N(IFERROR(INDEX(Eng_Cost,MATCH(C1182,Eng_Label,0)),0))))</f>
        <v/>
      </c>
      <c r="I1182" s="95" t="n"/>
      <c r="J1182" s="95" t="n"/>
      <c r="K1182" s="98">
        <f>IF(B1182="","",DATE(YEAR(B1182),MONTH(B1182),1))</f>
        <v/>
      </c>
      <c r="L1182" s="86">
        <f>IF(OR(B1182="",C1182=""),"","RCV-"&amp;TEXT(ROW()-5,"00000"))</f>
        <v/>
      </c>
    </row>
    <row r="1183" ht="20" customHeight="1">
      <c r="B1183" s="93" t="n"/>
      <c r="C1183" s="95" t="n"/>
      <c r="D1183" s="86">
        <f>IF(C1183="","",IFERROR(INDEX(Eng_Item,MATCH(C1183,Eng_Label,0)),"not in list"))</f>
        <v/>
      </c>
      <c r="E1183" s="85">
        <f>IF(C1183="","",IFERROR(INDEX(Eng_Supplier,MATCH(C1183,Eng_Label,0)),""))</f>
        <v/>
      </c>
      <c r="F1183" s="96" t="n"/>
      <c r="G1183" s="99" t="n"/>
      <c r="H1183" s="91">
        <f>IF(F1183="","",F1183*IF(G1183&lt;&gt;"",G1183,N(IFERROR(INDEX(Eng_Cost,MATCH(C1183,Eng_Label,0)),0))))</f>
        <v/>
      </c>
      <c r="I1183" s="95" t="n"/>
      <c r="J1183" s="95" t="n"/>
      <c r="K1183" s="98">
        <f>IF(B1183="","",DATE(YEAR(B1183),MONTH(B1183),1))</f>
        <v/>
      </c>
      <c r="L1183" s="86">
        <f>IF(OR(B1183="",C1183=""),"","RCV-"&amp;TEXT(ROW()-5,"00000"))</f>
        <v/>
      </c>
    </row>
    <row r="1184" ht="20" customHeight="1">
      <c r="B1184" s="93" t="n"/>
      <c r="C1184" s="95" t="n"/>
      <c r="D1184" s="86">
        <f>IF(C1184="","",IFERROR(INDEX(Eng_Item,MATCH(C1184,Eng_Label,0)),"not in list"))</f>
        <v/>
      </c>
      <c r="E1184" s="85">
        <f>IF(C1184="","",IFERROR(INDEX(Eng_Supplier,MATCH(C1184,Eng_Label,0)),""))</f>
        <v/>
      </c>
      <c r="F1184" s="96" t="n"/>
      <c r="G1184" s="99" t="n"/>
      <c r="H1184" s="91">
        <f>IF(F1184="","",F1184*IF(G1184&lt;&gt;"",G1184,N(IFERROR(INDEX(Eng_Cost,MATCH(C1184,Eng_Label,0)),0))))</f>
        <v/>
      </c>
      <c r="I1184" s="95" t="n"/>
      <c r="J1184" s="95" t="n"/>
      <c r="K1184" s="98">
        <f>IF(B1184="","",DATE(YEAR(B1184),MONTH(B1184),1))</f>
        <v/>
      </c>
      <c r="L1184" s="86">
        <f>IF(OR(B1184="",C1184=""),"","RCV-"&amp;TEXT(ROW()-5,"00000"))</f>
        <v/>
      </c>
    </row>
    <row r="1185" ht="20" customHeight="1">
      <c r="B1185" s="93" t="n"/>
      <c r="C1185" s="95" t="n"/>
      <c r="D1185" s="86">
        <f>IF(C1185="","",IFERROR(INDEX(Eng_Item,MATCH(C1185,Eng_Label,0)),"not in list"))</f>
        <v/>
      </c>
      <c r="E1185" s="85">
        <f>IF(C1185="","",IFERROR(INDEX(Eng_Supplier,MATCH(C1185,Eng_Label,0)),""))</f>
        <v/>
      </c>
      <c r="F1185" s="96" t="n"/>
      <c r="G1185" s="99" t="n"/>
      <c r="H1185" s="91">
        <f>IF(F1185="","",F1185*IF(G1185&lt;&gt;"",G1185,N(IFERROR(INDEX(Eng_Cost,MATCH(C1185,Eng_Label,0)),0))))</f>
        <v/>
      </c>
      <c r="I1185" s="95" t="n"/>
      <c r="J1185" s="95" t="n"/>
      <c r="K1185" s="98">
        <f>IF(B1185="","",DATE(YEAR(B1185),MONTH(B1185),1))</f>
        <v/>
      </c>
      <c r="L1185" s="86">
        <f>IF(OR(B1185="",C1185=""),"","RCV-"&amp;TEXT(ROW()-5,"00000"))</f>
        <v/>
      </c>
    </row>
    <row r="1186" ht="20" customHeight="1">
      <c r="B1186" s="93" t="n"/>
      <c r="C1186" s="95" t="n"/>
      <c r="D1186" s="86">
        <f>IF(C1186="","",IFERROR(INDEX(Eng_Item,MATCH(C1186,Eng_Label,0)),"not in list"))</f>
        <v/>
      </c>
      <c r="E1186" s="85">
        <f>IF(C1186="","",IFERROR(INDEX(Eng_Supplier,MATCH(C1186,Eng_Label,0)),""))</f>
        <v/>
      </c>
      <c r="F1186" s="96" t="n"/>
      <c r="G1186" s="99" t="n"/>
      <c r="H1186" s="91">
        <f>IF(F1186="","",F1186*IF(G1186&lt;&gt;"",G1186,N(IFERROR(INDEX(Eng_Cost,MATCH(C1186,Eng_Label,0)),0))))</f>
        <v/>
      </c>
      <c r="I1186" s="95" t="n"/>
      <c r="J1186" s="95" t="n"/>
      <c r="K1186" s="98">
        <f>IF(B1186="","",DATE(YEAR(B1186),MONTH(B1186),1))</f>
        <v/>
      </c>
      <c r="L1186" s="86">
        <f>IF(OR(B1186="",C1186=""),"","RCV-"&amp;TEXT(ROW()-5,"00000"))</f>
        <v/>
      </c>
    </row>
    <row r="1187" ht="20" customHeight="1">
      <c r="B1187" s="93" t="n"/>
      <c r="C1187" s="95" t="n"/>
      <c r="D1187" s="86">
        <f>IF(C1187="","",IFERROR(INDEX(Eng_Item,MATCH(C1187,Eng_Label,0)),"not in list"))</f>
        <v/>
      </c>
      <c r="E1187" s="85">
        <f>IF(C1187="","",IFERROR(INDEX(Eng_Supplier,MATCH(C1187,Eng_Label,0)),""))</f>
        <v/>
      </c>
      <c r="F1187" s="96" t="n"/>
      <c r="G1187" s="99" t="n"/>
      <c r="H1187" s="91">
        <f>IF(F1187="","",F1187*IF(G1187&lt;&gt;"",G1187,N(IFERROR(INDEX(Eng_Cost,MATCH(C1187,Eng_Label,0)),0))))</f>
        <v/>
      </c>
      <c r="I1187" s="95" t="n"/>
      <c r="J1187" s="95" t="n"/>
      <c r="K1187" s="98">
        <f>IF(B1187="","",DATE(YEAR(B1187),MONTH(B1187),1))</f>
        <v/>
      </c>
      <c r="L1187" s="86">
        <f>IF(OR(B1187="",C1187=""),"","RCV-"&amp;TEXT(ROW()-5,"00000"))</f>
        <v/>
      </c>
    </row>
    <row r="1188" ht="20" customHeight="1">
      <c r="B1188" s="93" t="n"/>
      <c r="C1188" s="95" t="n"/>
      <c r="D1188" s="86">
        <f>IF(C1188="","",IFERROR(INDEX(Eng_Item,MATCH(C1188,Eng_Label,0)),"not in list"))</f>
        <v/>
      </c>
      <c r="E1188" s="85">
        <f>IF(C1188="","",IFERROR(INDEX(Eng_Supplier,MATCH(C1188,Eng_Label,0)),""))</f>
        <v/>
      </c>
      <c r="F1188" s="96" t="n"/>
      <c r="G1188" s="99" t="n"/>
      <c r="H1188" s="91">
        <f>IF(F1188="","",F1188*IF(G1188&lt;&gt;"",G1188,N(IFERROR(INDEX(Eng_Cost,MATCH(C1188,Eng_Label,0)),0))))</f>
        <v/>
      </c>
      <c r="I1188" s="95" t="n"/>
      <c r="J1188" s="95" t="n"/>
      <c r="K1188" s="98">
        <f>IF(B1188="","",DATE(YEAR(B1188),MONTH(B1188),1))</f>
        <v/>
      </c>
      <c r="L1188" s="86">
        <f>IF(OR(B1188="",C1188=""),"","RCV-"&amp;TEXT(ROW()-5,"00000"))</f>
        <v/>
      </c>
    </row>
    <row r="1189" ht="20" customHeight="1">
      <c r="B1189" s="93" t="n"/>
      <c r="C1189" s="95" t="n"/>
      <c r="D1189" s="86">
        <f>IF(C1189="","",IFERROR(INDEX(Eng_Item,MATCH(C1189,Eng_Label,0)),"not in list"))</f>
        <v/>
      </c>
      <c r="E1189" s="85">
        <f>IF(C1189="","",IFERROR(INDEX(Eng_Supplier,MATCH(C1189,Eng_Label,0)),""))</f>
        <v/>
      </c>
      <c r="F1189" s="96" t="n"/>
      <c r="G1189" s="99" t="n"/>
      <c r="H1189" s="91">
        <f>IF(F1189="","",F1189*IF(G1189&lt;&gt;"",G1189,N(IFERROR(INDEX(Eng_Cost,MATCH(C1189,Eng_Label,0)),0))))</f>
        <v/>
      </c>
      <c r="I1189" s="95" t="n"/>
      <c r="J1189" s="95" t="n"/>
      <c r="K1189" s="98">
        <f>IF(B1189="","",DATE(YEAR(B1189),MONTH(B1189),1))</f>
        <v/>
      </c>
      <c r="L1189" s="86">
        <f>IF(OR(B1189="",C1189=""),"","RCV-"&amp;TEXT(ROW()-5,"00000"))</f>
        <v/>
      </c>
    </row>
    <row r="1190" ht="20" customHeight="1">
      <c r="B1190" s="93" t="n"/>
      <c r="C1190" s="95" t="n"/>
      <c r="D1190" s="86">
        <f>IF(C1190="","",IFERROR(INDEX(Eng_Item,MATCH(C1190,Eng_Label,0)),"not in list"))</f>
        <v/>
      </c>
      <c r="E1190" s="85">
        <f>IF(C1190="","",IFERROR(INDEX(Eng_Supplier,MATCH(C1190,Eng_Label,0)),""))</f>
        <v/>
      </c>
      <c r="F1190" s="96" t="n"/>
      <c r="G1190" s="99" t="n"/>
      <c r="H1190" s="91">
        <f>IF(F1190="","",F1190*IF(G1190&lt;&gt;"",G1190,N(IFERROR(INDEX(Eng_Cost,MATCH(C1190,Eng_Label,0)),0))))</f>
        <v/>
      </c>
      <c r="I1190" s="95" t="n"/>
      <c r="J1190" s="95" t="n"/>
      <c r="K1190" s="98">
        <f>IF(B1190="","",DATE(YEAR(B1190),MONTH(B1190),1))</f>
        <v/>
      </c>
      <c r="L1190" s="86">
        <f>IF(OR(B1190="",C1190=""),"","RCV-"&amp;TEXT(ROW()-5,"00000"))</f>
        <v/>
      </c>
    </row>
    <row r="1191" ht="20" customHeight="1">
      <c r="B1191" s="93" t="n"/>
      <c r="C1191" s="95" t="n"/>
      <c r="D1191" s="86">
        <f>IF(C1191="","",IFERROR(INDEX(Eng_Item,MATCH(C1191,Eng_Label,0)),"not in list"))</f>
        <v/>
      </c>
      <c r="E1191" s="85">
        <f>IF(C1191="","",IFERROR(INDEX(Eng_Supplier,MATCH(C1191,Eng_Label,0)),""))</f>
        <v/>
      </c>
      <c r="F1191" s="96" t="n"/>
      <c r="G1191" s="99" t="n"/>
      <c r="H1191" s="91">
        <f>IF(F1191="","",F1191*IF(G1191&lt;&gt;"",G1191,N(IFERROR(INDEX(Eng_Cost,MATCH(C1191,Eng_Label,0)),0))))</f>
        <v/>
      </c>
      <c r="I1191" s="95" t="n"/>
      <c r="J1191" s="95" t="n"/>
      <c r="K1191" s="98">
        <f>IF(B1191="","",DATE(YEAR(B1191),MONTH(B1191),1))</f>
        <v/>
      </c>
      <c r="L1191" s="86">
        <f>IF(OR(B1191="",C1191=""),"","RCV-"&amp;TEXT(ROW()-5,"00000"))</f>
        <v/>
      </c>
    </row>
    <row r="1192" ht="20" customHeight="1">
      <c r="B1192" s="93" t="n"/>
      <c r="C1192" s="95" t="n"/>
      <c r="D1192" s="86">
        <f>IF(C1192="","",IFERROR(INDEX(Eng_Item,MATCH(C1192,Eng_Label,0)),"not in list"))</f>
        <v/>
      </c>
      <c r="E1192" s="85">
        <f>IF(C1192="","",IFERROR(INDEX(Eng_Supplier,MATCH(C1192,Eng_Label,0)),""))</f>
        <v/>
      </c>
      <c r="F1192" s="96" t="n"/>
      <c r="G1192" s="99" t="n"/>
      <c r="H1192" s="91">
        <f>IF(F1192="","",F1192*IF(G1192&lt;&gt;"",G1192,N(IFERROR(INDEX(Eng_Cost,MATCH(C1192,Eng_Label,0)),0))))</f>
        <v/>
      </c>
      <c r="I1192" s="95" t="n"/>
      <c r="J1192" s="95" t="n"/>
      <c r="K1192" s="98">
        <f>IF(B1192="","",DATE(YEAR(B1192),MONTH(B1192),1))</f>
        <v/>
      </c>
      <c r="L1192" s="86">
        <f>IF(OR(B1192="",C1192=""),"","RCV-"&amp;TEXT(ROW()-5,"00000"))</f>
        <v/>
      </c>
    </row>
    <row r="1193" ht="20" customHeight="1">
      <c r="B1193" s="93" t="n"/>
      <c r="C1193" s="95" t="n"/>
      <c r="D1193" s="86">
        <f>IF(C1193="","",IFERROR(INDEX(Eng_Item,MATCH(C1193,Eng_Label,0)),"not in list"))</f>
        <v/>
      </c>
      <c r="E1193" s="85">
        <f>IF(C1193="","",IFERROR(INDEX(Eng_Supplier,MATCH(C1193,Eng_Label,0)),""))</f>
        <v/>
      </c>
      <c r="F1193" s="96" t="n"/>
      <c r="G1193" s="99" t="n"/>
      <c r="H1193" s="91">
        <f>IF(F1193="","",F1193*IF(G1193&lt;&gt;"",G1193,N(IFERROR(INDEX(Eng_Cost,MATCH(C1193,Eng_Label,0)),0))))</f>
        <v/>
      </c>
      <c r="I1193" s="95" t="n"/>
      <c r="J1193" s="95" t="n"/>
      <c r="K1193" s="98">
        <f>IF(B1193="","",DATE(YEAR(B1193),MONTH(B1193),1))</f>
        <v/>
      </c>
      <c r="L1193" s="86">
        <f>IF(OR(B1193="",C1193=""),"","RCV-"&amp;TEXT(ROW()-5,"00000"))</f>
        <v/>
      </c>
    </row>
    <row r="1194" ht="20" customHeight="1">
      <c r="B1194" s="93" t="n"/>
      <c r="C1194" s="95" t="n"/>
      <c r="D1194" s="86">
        <f>IF(C1194="","",IFERROR(INDEX(Eng_Item,MATCH(C1194,Eng_Label,0)),"not in list"))</f>
        <v/>
      </c>
      <c r="E1194" s="85">
        <f>IF(C1194="","",IFERROR(INDEX(Eng_Supplier,MATCH(C1194,Eng_Label,0)),""))</f>
        <v/>
      </c>
      <c r="F1194" s="96" t="n"/>
      <c r="G1194" s="99" t="n"/>
      <c r="H1194" s="91">
        <f>IF(F1194="","",F1194*IF(G1194&lt;&gt;"",G1194,N(IFERROR(INDEX(Eng_Cost,MATCH(C1194,Eng_Label,0)),0))))</f>
        <v/>
      </c>
      <c r="I1194" s="95" t="n"/>
      <c r="J1194" s="95" t="n"/>
      <c r="K1194" s="98">
        <f>IF(B1194="","",DATE(YEAR(B1194),MONTH(B1194),1))</f>
        <v/>
      </c>
      <c r="L1194" s="86">
        <f>IF(OR(B1194="",C1194=""),"","RCV-"&amp;TEXT(ROW()-5,"00000"))</f>
        <v/>
      </c>
    </row>
    <row r="1195" ht="20" customHeight="1">
      <c r="B1195" s="93" t="n"/>
      <c r="C1195" s="95" t="n"/>
      <c r="D1195" s="86">
        <f>IF(C1195="","",IFERROR(INDEX(Eng_Item,MATCH(C1195,Eng_Label,0)),"not in list"))</f>
        <v/>
      </c>
      <c r="E1195" s="85">
        <f>IF(C1195="","",IFERROR(INDEX(Eng_Supplier,MATCH(C1195,Eng_Label,0)),""))</f>
        <v/>
      </c>
      <c r="F1195" s="96" t="n"/>
      <c r="G1195" s="99" t="n"/>
      <c r="H1195" s="91">
        <f>IF(F1195="","",F1195*IF(G1195&lt;&gt;"",G1195,N(IFERROR(INDEX(Eng_Cost,MATCH(C1195,Eng_Label,0)),0))))</f>
        <v/>
      </c>
      <c r="I1195" s="95" t="n"/>
      <c r="J1195" s="95" t="n"/>
      <c r="K1195" s="98">
        <f>IF(B1195="","",DATE(YEAR(B1195),MONTH(B1195),1))</f>
        <v/>
      </c>
      <c r="L1195" s="86">
        <f>IF(OR(B1195="",C1195=""),"","RCV-"&amp;TEXT(ROW()-5,"00000"))</f>
        <v/>
      </c>
    </row>
    <row r="1196" ht="20" customHeight="1">
      <c r="B1196" s="93" t="n"/>
      <c r="C1196" s="95" t="n"/>
      <c r="D1196" s="86">
        <f>IF(C1196="","",IFERROR(INDEX(Eng_Item,MATCH(C1196,Eng_Label,0)),"not in list"))</f>
        <v/>
      </c>
      <c r="E1196" s="85">
        <f>IF(C1196="","",IFERROR(INDEX(Eng_Supplier,MATCH(C1196,Eng_Label,0)),""))</f>
        <v/>
      </c>
      <c r="F1196" s="96" t="n"/>
      <c r="G1196" s="99" t="n"/>
      <c r="H1196" s="91">
        <f>IF(F1196="","",F1196*IF(G1196&lt;&gt;"",G1196,N(IFERROR(INDEX(Eng_Cost,MATCH(C1196,Eng_Label,0)),0))))</f>
        <v/>
      </c>
      <c r="I1196" s="95" t="n"/>
      <c r="J1196" s="95" t="n"/>
      <c r="K1196" s="98">
        <f>IF(B1196="","",DATE(YEAR(B1196),MONTH(B1196),1))</f>
        <v/>
      </c>
      <c r="L1196" s="86">
        <f>IF(OR(B1196="",C1196=""),"","RCV-"&amp;TEXT(ROW()-5,"00000"))</f>
        <v/>
      </c>
    </row>
    <row r="1197" ht="20" customHeight="1">
      <c r="B1197" s="93" t="n"/>
      <c r="C1197" s="95" t="n"/>
      <c r="D1197" s="86">
        <f>IF(C1197="","",IFERROR(INDEX(Eng_Item,MATCH(C1197,Eng_Label,0)),"not in list"))</f>
        <v/>
      </c>
      <c r="E1197" s="85">
        <f>IF(C1197="","",IFERROR(INDEX(Eng_Supplier,MATCH(C1197,Eng_Label,0)),""))</f>
        <v/>
      </c>
      <c r="F1197" s="96" t="n"/>
      <c r="G1197" s="99" t="n"/>
      <c r="H1197" s="91">
        <f>IF(F1197="","",F1197*IF(G1197&lt;&gt;"",G1197,N(IFERROR(INDEX(Eng_Cost,MATCH(C1197,Eng_Label,0)),0))))</f>
        <v/>
      </c>
      <c r="I1197" s="95" t="n"/>
      <c r="J1197" s="95" t="n"/>
      <c r="K1197" s="98">
        <f>IF(B1197="","",DATE(YEAR(B1197),MONTH(B1197),1))</f>
        <v/>
      </c>
      <c r="L1197" s="86">
        <f>IF(OR(B1197="",C1197=""),"","RCV-"&amp;TEXT(ROW()-5,"00000"))</f>
        <v/>
      </c>
    </row>
    <row r="1198" ht="20" customHeight="1">
      <c r="B1198" s="93" t="n"/>
      <c r="C1198" s="95" t="n"/>
      <c r="D1198" s="86">
        <f>IF(C1198="","",IFERROR(INDEX(Eng_Item,MATCH(C1198,Eng_Label,0)),"not in list"))</f>
        <v/>
      </c>
      <c r="E1198" s="85">
        <f>IF(C1198="","",IFERROR(INDEX(Eng_Supplier,MATCH(C1198,Eng_Label,0)),""))</f>
        <v/>
      </c>
      <c r="F1198" s="96" t="n"/>
      <c r="G1198" s="99" t="n"/>
      <c r="H1198" s="91">
        <f>IF(F1198="","",F1198*IF(G1198&lt;&gt;"",G1198,N(IFERROR(INDEX(Eng_Cost,MATCH(C1198,Eng_Label,0)),0))))</f>
        <v/>
      </c>
      <c r="I1198" s="95" t="n"/>
      <c r="J1198" s="95" t="n"/>
      <c r="K1198" s="98">
        <f>IF(B1198="","",DATE(YEAR(B1198),MONTH(B1198),1))</f>
        <v/>
      </c>
      <c r="L1198" s="86">
        <f>IF(OR(B1198="",C1198=""),"","RCV-"&amp;TEXT(ROW()-5,"00000"))</f>
        <v/>
      </c>
    </row>
    <row r="1199" ht="20" customHeight="1">
      <c r="B1199" s="93" t="n"/>
      <c r="C1199" s="95" t="n"/>
      <c r="D1199" s="86">
        <f>IF(C1199="","",IFERROR(INDEX(Eng_Item,MATCH(C1199,Eng_Label,0)),"not in list"))</f>
        <v/>
      </c>
      <c r="E1199" s="85">
        <f>IF(C1199="","",IFERROR(INDEX(Eng_Supplier,MATCH(C1199,Eng_Label,0)),""))</f>
        <v/>
      </c>
      <c r="F1199" s="96" t="n"/>
      <c r="G1199" s="99" t="n"/>
      <c r="H1199" s="91">
        <f>IF(F1199="","",F1199*IF(G1199&lt;&gt;"",G1199,N(IFERROR(INDEX(Eng_Cost,MATCH(C1199,Eng_Label,0)),0))))</f>
        <v/>
      </c>
      <c r="I1199" s="95" t="n"/>
      <c r="J1199" s="95" t="n"/>
      <c r="K1199" s="98">
        <f>IF(B1199="","",DATE(YEAR(B1199),MONTH(B1199),1))</f>
        <v/>
      </c>
      <c r="L1199" s="86">
        <f>IF(OR(B1199="",C1199=""),"","RCV-"&amp;TEXT(ROW()-5,"00000"))</f>
        <v/>
      </c>
    </row>
    <row r="1200" ht="20" customHeight="1">
      <c r="B1200" s="93" t="n"/>
      <c r="C1200" s="95" t="n"/>
      <c r="D1200" s="86">
        <f>IF(C1200="","",IFERROR(INDEX(Eng_Item,MATCH(C1200,Eng_Label,0)),"not in list"))</f>
        <v/>
      </c>
      <c r="E1200" s="85">
        <f>IF(C1200="","",IFERROR(INDEX(Eng_Supplier,MATCH(C1200,Eng_Label,0)),""))</f>
        <v/>
      </c>
      <c r="F1200" s="96" t="n"/>
      <c r="G1200" s="99" t="n"/>
      <c r="H1200" s="91">
        <f>IF(F1200="","",F1200*IF(G1200&lt;&gt;"",G1200,N(IFERROR(INDEX(Eng_Cost,MATCH(C1200,Eng_Label,0)),0))))</f>
        <v/>
      </c>
      <c r="I1200" s="95" t="n"/>
      <c r="J1200" s="95" t="n"/>
      <c r="K1200" s="98">
        <f>IF(B1200="","",DATE(YEAR(B1200),MONTH(B1200),1))</f>
        <v/>
      </c>
      <c r="L1200" s="86">
        <f>IF(OR(B1200="",C1200=""),"","RCV-"&amp;TEXT(ROW()-5,"00000"))</f>
        <v/>
      </c>
    </row>
    <row r="1201" ht="20" customHeight="1">
      <c r="B1201" s="93" t="n"/>
      <c r="C1201" s="95" t="n"/>
      <c r="D1201" s="86">
        <f>IF(C1201="","",IFERROR(INDEX(Eng_Item,MATCH(C1201,Eng_Label,0)),"not in list"))</f>
        <v/>
      </c>
      <c r="E1201" s="85">
        <f>IF(C1201="","",IFERROR(INDEX(Eng_Supplier,MATCH(C1201,Eng_Label,0)),""))</f>
        <v/>
      </c>
      <c r="F1201" s="96" t="n"/>
      <c r="G1201" s="99" t="n"/>
      <c r="H1201" s="91">
        <f>IF(F1201="","",F1201*IF(G1201&lt;&gt;"",G1201,N(IFERROR(INDEX(Eng_Cost,MATCH(C1201,Eng_Label,0)),0))))</f>
        <v/>
      </c>
      <c r="I1201" s="95" t="n"/>
      <c r="J1201" s="95" t="n"/>
      <c r="K1201" s="98">
        <f>IF(B1201="","",DATE(YEAR(B1201),MONTH(B1201),1))</f>
        <v/>
      </c>
      <c r="L1201" s="86">
        <f>IF(OR(B1201="",C1201=""),"","RCV-"&amp;TEXT(ROW()-5,"00000"))</f>
        <v/>
      </c>
    </row>
    <row r="1202" ht="20" customHeight="1">
      <c r="B1202" s="93" t="n"/>
      <c r="C1202" s="95" t="n"/>
      <c r="D1202" s="86">
        <f>IF(C1202="","",IFERROR(INDEX(Eng_Item,MATCH(C1202,Eng_Label,0)),"not in list"))</f>
        <v/>
      </c>
      <c r="E1202" s="85">
        <f>IF(C1202="","",IFERROR(INDEX(Eng_Supplier,MATCH(C1202,Eng_Label,0)),""))</f>
        <v/>
      </c>
      <c r="F1202" s="96" t="n"/>
      <c r="G1202" s="99" t="n"/>
      <c r="H1202" s="91">
        <f>IF(F1202="","",F1202*IF(G1202&lt;&gt;"",G1202,N(IFERROR(INDEX(Eng_Cost,MATCH(C1202,Eng_Label,0)),0))))</f>
        <v/>
      </c>
      <c r="I1202" s="95" t="n"/>
      <c r="J1202" s="95" t="n"/>
      <c r="K1202" s="98">
        <f>IF(B1202="","",DATE(YEAR(B1202),MONTH(B1202),1))</f>
        <v/>
      </c>
      <c r="L1202" s="86">
        <f>IF(OR(B1202="",C1202=""),"","RCV-"&amp;TEXT(ROW()-5,"00000"))</f>
        <v/>
      </c>
    </row>
    <row r="1203" ht="20" customHeight="1">
      <c r="B1203" s="93" t="n"/>
      <c r="C1203" s="95" t="n"/>
      <c r="D1203" s="86">
        <f>IF(C1203="","",IFERROR(INDEX(Eng_Item,MATCH(C1203,Eng_Label,0)),"not in list"))</f>
        <v/>
      </c>
      <c r="E1203" s="85">
        <f>IF(C1203="","",IFERROR(INDEX(Eng_Supplier,MATCH(C1203,Eng_Label,0)),""))</f>
        <v/>
      </c>
      <c r="F1203" s="96" t="n"/>
      <c r="G1203" s="99" t="n"/>
      <c r="H1203" s="91">
        <f>IF(F1203="","",F1203*IF(G1203&lt;&gt;"",G1203,N(IFERROR(INDEX(Eng_Cost,MATCH(C1203,Eng_Label,0)),0))))</f>
        <v/>
      </c>
      <c r="I1203" s="95" t="n"/>
      <c r="J1203" s="95" t="n"/>
      <c r="K1203" s="98">
        <f>IF(B1203="","",DATE(YEAR(B1203),MONTH(B1203),1))</f>
        <v/>
      </c>
      <c r="L1203" s="86">
        <f>IF(OR(B1203="",C1203=""),"","RCV-"&amp;TEXT(ROW()-5,"00000"))</f>
        <v/>
      </c>
    </row>
    <row r="1204" ht="20" customHeight="1">
      <c r="B1204" s="93" t="n"/>
      <c r="C1204" s="95" t="n"/>
      <c r="D1204" s="86">
        <f>IF(C1204="","",IFERROR(INDEX(Eng_Item,MATCH(C1204,Eng_Label,0)),"not in list"))</f>
        <v/>
      </c>
      <c r="E1204" s="85">
        <f>IF(C1204="","",IFERROR(INDEX(Eng_Supplier,MATCH(C1204,Eng_Label,0)),""))</f>
        <v/>
      </c>
      <c r="F1204" s="96" t="n"/>
      <c r="G1204" s="99" t="n"/>
      <c r="H1204" s="91">
        <f>IF(F1204="","",F1204*IF(G1204&lt;&gt;"",G1204,N(IFERROR(INDEX(Eng_Cost,MATCH(C1204,Eng_Label,0)),0))))</f>
        <v/>
      </c>
      <c r="I1204" s="95" t="n"/>
      <c r="J1204" s="95" t="n"/>
      <c r="K1204" s="98">
        <f>IF(B1204="","",DATE(YEAR(B1204),MONTH(B1204),1))</f>
        <v/>
      </c>
      <c r="L1204" s="86">
        <f>IF(OR(B1204="",C1204=""),"","RCV-"&amp;TEXT(ROW()-5,"00000"))</f>
        <v/>
      </c>
    </row>
    <row r="1205" ht="20" customHeight="1">
      <c r="B1205" s="93" t="n"/>
      <c r="C1205" s="95" t="n"/>
      <c r="D1205" s="86">
        <f>IF(C1205="","",IFERROR(INDEX(Eng_Item,MATCH(C1205,Eng_Label,0)),"not in list"))</f>
        <v/>
      </c>
      <c r="E1205" s="85">
        <f>IF(C1205="","",IFERROR(INDEX(Eng_Supplier,MATCH(C1205,Eng_Label,0)),""))</f>
        <v/>
      </c>
      <c r="F1205" s="96" t="n"/>
      <c r="G1205" s="99" t="n"/>
      <c r="H1205" s="91">
        <f>IF(F1205="","",F1205*IF(G1205&lt;&gt;"",G1205,N(IFERROR(INDEX(Eng_Cost,MATCH(C1205,Eng_Label,0)),0))))</f>
        <v/>
      </c>
      <c r="I1205" s="95" t="n"/>
      <c r="J1205" s="95" t="n"/>
      <c r="K1205" s="98">
        <f>IF(B1205="","",DATE(YEAR(B1205),MONTH(B1205),1))</f>
        <v/>
      </c>
      <c r="L1205" s="86">
        <f>IF(OR(B1205="",C1205=""),"","RCV-"&amp;TEXT(ROW()-5,"00000"))</f>
        <v/>
      </c>
    </row>
    <row r="1206" ht="20" customHeight="1">
      <c r="B1206" s="93" t="n"/>
      <c r="C1206" s="95" t="n"/>
      <c r="D1206" s="86">
        <f>IF(C1206="","",IFERROR(INDEX(Eng_Item,MATCH(C1206,Eng_Label,0)),"not in list"))</f>
        <v/>
      </c>
      <c r="E1206" s="85">
        <f>IF(C1206="","",IFERROR(INDEX(Eng_Supplier,MATCH(C1206,Eng_Label,0)),""))</f>
        <v/>
      </c>
      <c r="F1206" s="96" t="n"/>
      <c r="G1206" s="99" t="n"/>
      <c r="H1206" s="91">
        <f>IF(F1206="","",F1206*IF(G1206&lt;&gt;"",G1206,N(IFERROR(INDEX(Eng_Cost,MATCH(C1206,Eng_Label,0)),0))))</f>
        <v/>
      </c>
      <c r="I1206" s="95" t="n"/>
      <c r="J1206" s="95" t="n"/>
      <c r="K1206" s="98">
        <f>IF(B1206="","",DATE(YEAR(B1206),MONTH(B1206),1))</f>
        <v/>
      </c>
      <c r="L1206" s="86">
        <f>IF(OR(B1206="",C1206=""),"","RCV-"&amp;TEXT(ROW()-5,"00000"))</f>
        <v/>
      </c>
    </row>
    <row r="1207" ht="20" customHeight="1">
      <c r="B1207" s="93" t="n"/>
      <c r="C1207" s="95" t="n"/>
      <c r="D1207" s="86">
        <f>IF(C1207="","",IFERROR(INDEX(Eng_Item,MATCH(C1207,Eng_Label,0)),"not in list"))</f>
        <v/>
      </c>
      <c r="E1207" s="85">
        <f>IF(C1207="","",IFERROR(INDEX(Eng_Supplier,MATCH(C1207,Eng_Label,0)),""))</f>
        <v/>
      </c>
      <c r="F1207" s="96" t="n"/>
      <c r="G1207" s="99" t="n"/>
      <c r="H1207" s="91">
        <f>IF(F1207="","",F1207*IF(G1207&lt;&gt;"",G1207,N(IFERROR(INDEX(Eng_Cost,MATCH(C1207,Eng_Label,0)),0))))</f>
        <v/>
      </c>
      <c r="I1207" s="95" t="n"/>
      <c r="J1207" s="95" t="n"/>
      <c r="K1207" s="98">
        <f>IF(B1207="","",DATE(YEAR(B1207),MONTH(B1207),1))</f>
        <v/>
      </c>
      <c r="L1207" s="86">
        <f>IF(OR(B1207="",C1207=""),"","RCV-"&amp;TEXT(ROW()-5,"00000"))</f>
        <v/>
      </c>
    </row>
    <row r="1208" ht="20" customHeight="1">
      <c r="B1208" s="93" t="n"/>
      <c r="C1208" s="95" t="n"/>
      <c r="D1208" s="86">
        <f>IF(C1208="","",IFERROR(INDEX(Eng_Item,MATCH(C1208,Eng_Label,0)),"not in list"))</f>
        <v/>
      </c>
      <c r="E1208" s="85">
        <f>IF(C1208="","",IFERROR(INDEX(Eng_Supplier,MATCH(C1208,Eng_Label,0)),""))</f>
        <v/>
      </c>
      <c r="F1208" s="96" t="n"/>
      <c r="G1208" s="99" t="n"/>
      <c r="H1208" s="91">
        <f>IF(F1208="","",F1208*IF(G1208&lt;&gt;"",G1208,N(IFERROR(INDEX(Eng_Cost,MATCH(C1208,Eng_Label,0)),0))))</f>
        <v/>
      </c>
      <c r="I1208" s="95" t="n"/>
      <c r="J1208" s="95" t="n"/>
      <c r="K1208" s="98">
        <f>IF(B1208="","",DATE(YEAR(B1208),MONTH(B1208),1))</f>
        <v/>
      </c>
      <c r="L1208" s="86">
        <f>IF(OR(B1208="",C1208=""),"","RCV-"&amp;TEXT(ROW()-5,"00000"))</f>
        <v/>
      </c>
    </row>
    <row r="1209" ht="20" customHeight="1">
      <c r="B1209" s="93" t="n"/>
      <c r="C1209" s="95" t="n"/>
      <c r="D1209" s="86">
        <f>IF(C1209="","",IFERROR(INDEX(Eng_Item,MATCH(C1209,Eng_Label,0)),"not in list"))</f>
        <v/>
      </c>
      <c r="E1209" s="85">
        <f>IF(C1209="","",IFERROR(INDEX(Eng_Supplier,MATCH(C1209,Eng_Label,0)),""))</f>
        <v/>
      </c>
      <c r="F1209" s="96" t="n"/>
      <c r="G1209" s="99" t="n"/>
      <c r="H1209" s="91">
        <f>IF(F1209="","",F1209*IF(G1209&lt;&gt;"",G1209,N(IFERROR(INDEX(Eng_Cost,MATCH(C1209,Eng_Label,0)),0))))</f>
        <v/>
      </c>
      <c r="I1209" s="95" t="n"/>
      <c r="J1209" s="95" t="n"/>
      <c r="K1209" s="98">
        <f>IF(B1209="","",DATE(YEAR(B1209),MONTH(B1209),1))</f>
        <v/>
      </c>
      <c r="L1209" s="86">
        <f>IF(OR(B1209="",C1209=""),"","RCV-"&amp;TEXT(ROW()-5,"00000"))</f>
        <v/>
      </c>
    </row>
    <row r="1210" ht="20" customHeight="1">
      <c r="B1210" s="93" t="n"/>
      <c r="C1210" s="95" t="n"/>
      <c r="D1210" s="86">
        <f>IF(C1210="","",IFERROR(INDEX(Eng_Item,MATCH(C1210,Eng_Label,0)),"not in list"))</f>
        <v/>
      </c>
      <c r="E1210" s="85">
        <f>IF(C1210="","",IFERROR(INDEX(Eng_Supplier,MATCH(C1210,Eng_Label,0)),""))</f>
        <v/>
      </c>
      <c r="F1210" s="96" t="n"/>
      <c r="G1210" s="99" t="n"/>
      <c r="H1210" s="91">
        <f>IF(F1210="","",F1210*IF(G1210&lt;&gt;"",G1210,N(IFERROR(INDEX(Eng_Cost,MATCH(C1210,Eng_Label,0)),0))))</f>
        <v/>
      </c>
      <c r="I1210" s="95" t="n"/>
      <c r="J1210" s="95" t="n"/>
      <c r="K1210" s="98">
        <f>IF(B1210="","",DATE(YEAR(B1210),MONTH(B1210),1))</f>
        <v/>
      </c>
      <c r="L1210" s="86">
        <f>IF(OR(B1210="",C1210=""),"","RCV-"&amp;TEXT(ROW()-5,"00000"))</f>
        <v/>
      </c>
    </row>
    <row r="1211" ht="20" customHeight="1">
      <c r="B1211" s="93" t="n"/>
      <c r="C1211" s="95" t="n"/>
      <c r="D1211" s="86">
        <f>IF(C1211="","",IFERROR(INDEX(Eng_Item,MATCH(C1211,Eng_Label,0)),"not in list"))</f>
        <v/>
      </c>
      <c r="E1211" s="85">
        <f>IF(C1211="","",IFERROR(INDEX(Eng_Supplier,MATCH(C1211,Eng_Label,0)),""))</f>
        <v/>
      </c>
      <c r="F1211" s="96" t="n"/>
      <c r="G1211" s="99" t="n"/>
      <c r="H1211" s="91">
        <f>IF(F1211="","",F1211*IF(G1211&lt;&gt;"",G1211,N(IFERROR(INDEX(Eng_Cost,MATCH(C1211,Eng_Label,0)),0))))</f>
        <v/>
      </c>
      <c r="I1211" s="95" t="n"/>
      <c r="J1211" s="95" t="n"/>
      <c r="K1211" s="98">
        <f>IF(B1211="","",DATE(YEAR(B1211),MONTH(B1211),1))</f>
        <v/>
      </c>
      <c r="L1211" s="86">
        <f>IF(OR(B1211="",C1211=""),"","RCV-"&amp;TEXT(ROW()-5,"00000"))</f>
        <v/>
      </c>
    </row>
    <row r="1212" ht="20" customHeight="1">
      <c r="B1212" s="93" t="n"/>
      <c r="C1212" s="95" t="n"/>
      <c r="D1212" s="86">
        <f>IF(C1212="","",IFERROR(INDEX(Eng_Item,MATCH(C1212,Eng_Label,0)),"not in list"))</f>
        <v/>
      </c>
      <c r="E1212" s="85">
        <f>IF(C1212="","",IFERROR(INDEX(Eng_Supplier,MATCH(C1212,Eng_Label,0)),""))</f>
        <v/>
      </c>
      <c r="F1212" s="96" t="n"/>
      <c r="G1212" s="99" t="n"/>
      <c r="H1212" s="91">
        <f>IF(F1212="","",F1212*IF(G1212&lt;&gt;"",G1212,N(IFERROR(INDEX(Eng_Cost,MATCH(C1212,Eng_Label,0)),0))))</f>
        <v/>
      </c>
      <c r="I1212" s="95" t="n"/>
      <c r="J1212" s="95" t="n"/>
      <c r="K1212" s="98">
        <f>IF(B1212="","",DATE(YEAR(B1212),MONTH(B1212),1))</f>
        <v/>
      </c>
      <c r="L1212" s="86">
        <f>IF(OR(B1212="",C1212=""),"","RCV-"&amp;TEXT(ROW()-5,"00000"))</f>
        <v/>
      </c>
    </row>
    <row r="1213" ht="20" customHeight="1">
      <c r="B1213" s="93" t="n"/>
      <c r="C1213" s="95" t="n"/>
      <c r="D1213" s="86">
        <f>IF(C1213="","",IFERROR(INDEX(Eng_Item,MATCH(C1213,Eng_Label,0)),"not in list"))</f>
        <v/>
      </c>
      <c r="E1213" s="85">
        <f>IF(C1213="","",IFERROR(INDEX(Eng_Supplier,MATCH(C1213,Eng_Label,0)),""))</f>
        <v/>
      </c>
      <c r="F1213" s="96" t="n"/>
      <c r="G1213" s="99" t="n"/>
      <c r="H1213" s="91">
        <f>IF(F1213="","",F1213*IF(G1213&lt;&gt;"",G1213,N(IFERROR(INDEX(Eng_Cost,MATCH(C1213,Eng_Label,0)),0))))</f>
        <v/>
      </c>
      <c r="I1213" s="95" t="n"/>
      <c r="J1213" s="95" t="n"/>
      <c r="K1213" s="98">
        <f>IF(B1213="","",DATE(YEAR(B1213),MONTH(B1213),1))</f>
        <v/>
      </c>
      <c r="L1213" s="86">
        <f>IF(OR(B1213="",C1213=""),"","RCV-"&amp;TEXT(ROW()-5,"00000"))</f>
        <v/>
      </c>
    </row>
    <row r="1214" ht="20" customHeight="1">
      <c r="B1214" s="93" t="n"/>
      <c r="C1214" s="95" t="n"/>
      <c r="D1214" s="86">
        <f>IF(C1214="","",IFERROR(INDEX(Eng_Item,MATCH(C1214,Eng_Label,0)),"not in list"))</f>
        <v/>
      </c>
      <c r="E1214" s="85">
        <f>IF(C1214="","",IFERROR(INDEX(Eng_Supplier,MATCH(C1214,Eng_Label,0)),""))</f>
        <v/>
      </c>
      <c r="F1214" s="96" t="n"/>
      <c r="G1214" s="99" t="n"/>
      <c r="H1214" s="91">
        <f>IF(F1214="","",F1214*IF(G1214&lt;&gt;"",G1214,N(IFERROR(INDEX(Eng_Cost,MATCH(C1214,Eng_Label,0)),0))))</f>
        <v/>
      </c>
      <c r="I1214" s="95" t="n"/>
      <c r="J1214" s="95" t="n"/>
      <c r="K1214" s="98">
        <f>IF(B1214="","",DATE(YEAR(B1214),MONTH(B1214),1))</f>
        <v/>
      </c>
      <c r="L1214" s="86">
        <f>IF(OR(B1214="",C1214=""),"","RCV-"&amp;TEXT(ROW()-5,"00000"))</f>
        <v/>
      </c>
    </row>
    <row r="1215" ht="20" customHeight="1">
      <c r="B1215" s="93" t="n"/>
      <c r="C1215" s="95" t="n"/>
      <c r="D1215" s="86">
        <f>IF(C1215="","",IFERROR(INDEX(Eng_Item,MATCH(C1215,Eng_Label,0)),"not in list"))</f>
        <v/>
      </c>
      <c r="E1215" s="85">
        <f>IF(C1215="","",IFERROR(INDEX(Eng_Supplier,MATCH(C1215,Eng_Label,0)),""))</f>
        <v/>
      </c>
      <c r="F1215" s="96" t="n"/>
      <c r="G1215" s="99" t="n"/>
      <c r="H1215" s="91">
        <f>IF(F1215="","",F1215*IF(G1215&lt;&gt;"",G1215,N(IFERROR(INDEX(Eng_Cost,MATCH(C1215,Eng_Label,0)),0))))</f>
        <v/>
      </c>
      <c r="I1215" s="95" t="n"/>
      <c r="J1215" s="95" t="n"/>
      <c r="K1215" s="98">
        <f>IF(B1215="","",DATE(YEAR(B1215),MONTH(B1215),1))</f>
        <v/>
      </c>
      <c r="L1215" s="86">
        <f>IF(OR(B1215="",C1215=""),"","RCV-"&amp;TEXT(ROW()-5,"00000"))</f>
        <v/>
      </c>
    </row>
    <row r="1216" ht="20" customHeight="1">
      <c r="B1216" s="93" t="n"/>
      <c r="C1216" s="95" t="n"/>
      <c r="D1216" s="86">
        <f>IF(C1216="","",IFERROR(INDEX(Eng_Item,MATCH(C1216,Eng_Label,0)),"not in list"))</f>
        <v/>
      </c>
      <c r="E1216" s="85">
        <f>IF(C1216="","",IFERROR(INDEX(Eng_Supplier,MATCH(C1216,Eng_Label,0)),""))</f>
        <v/>
      </c>
      <c r="F1216" s="96" t="n"/>
      <c r="G1216" s="99" t="n"/>
      <c r="H1216" s="91">
        <f>IF(F1216="","",F1216*IF(G1216&lt;&gt;"",G1216,N(IFERROR(INDEX(Eng_Cost,MATCH(C1216,Eng_Label,0)),0))))</f>
        <v/>
      </c>
      <c r="I1216" s="95" t="n"/>
      <c r="J1216" s="95" t="n"/>
      <c r="K1216" s="98">
        <f>IF(B1216="","",DATE(YEAR(B1216),MONTH(B1216),1))</f>
        <v/>
      </c>
      <c r="L1216" s="86">
        <f>IF(OR(B1216="",C1216=""),"","RCV-"&amp;TEXT(ROW()-5,"00000"))</f>
        <v/>
      </c>
    </row>
    <row r="1217" ht="20" customHeight="1">
      <c r="B1217" s="93" t="n"/>
      <c r="C1217" s="95" t="n"/>
      <c r="D1217" s="86">
        <f>IF(C1217="","",IFERROR(INDEX(Eng_Item,MATCH(C1217,Eng_Label,0)),"not in list"))</f>
        <v/>
      </c>
      <c r="E1217" s="85">
        <f>IF(C1217="","",IFERROR(INDEX(Eng_Supplier,MATCH(C1217,Eng_Label,0)),""))</f>
        <v/>
      </c>
      <c r="F1217" s="96" t="n"/>
      <c r="G1217" s="99" t="n"/>
      <c r="H1217" s="91">
        <f>IF(F1217="","",F1217*IF(G1217&lt;&gt;"",G1217,N(IFERROR(INDEX(Eng_Cost,MATCH(C1217,Eng_Label,0)),0))))</f>
        <v/>
      </c>
      <c r="I1217" s="95" t="n"/>
      <c r="J1217" s="95" t="n"/>
      <c r="K1217" s="98">
        <f>IF(B1217="","",DATE(YEAR(B1217),MONTH(B1217),1))</f>
        <v/>
      </c>
      <c r="L1217" s="86">
        <f>IF(OR(B1217="",C1217=""),"","RCV-"&amp;TEXT(ROW()-5,"00000"))</f>
        <v/>
      </c>
    </row>
    <row r="1218" ht="20" customHeight="1">
      <c r="B1218" s="93" t="n"/>
      <c r="C1218" s="95" t="n"/>
      <c r="D1218" s="86">
        <f>IF(C1218="","",IFERROR(INDEX(Eng_Item,MATCH(C1218,Eng_Label,0)),"not in list"))</f>
        <v/>
      </c>
      <c r="E1218" s="85">
        <f>IF(C1218="","",IFERROR(INDEX(Eng_Supplier,MATCH(C1218,Eng_Label,0)),""))</f>
        <v/>
      </c>
      <c r="F1218" s="96" t="n"/>
      <c r="G1218" s="99" t="n"/>
      <c r="H1218" s="91">
        <f>IF(F1218="","",F1218*IF(G1218&lt;&gt;"",G1218,N(IFERROR(INDEX(Eng_Cost,MATCH(C1218,Eng_Label,0)),0))))</f>
        <v/>
      </c>
      <c r="I1218" s="95" t="n"/>
      <c r="J1218" s="95" t="n"/>
      <c r="K1218" s="98">
        <f>IF(B1218="","",DATE(YEAR(B1218),MONTH(B1218),1))</f>
        <v/>
      </c>
      <c r="L1218" s="86">
        <f>IF(OR(B1218="",C1218=""),"","RCV-"&amp;TEXT(ROW()-5,"00000"))</f>
        <v/>
      </c>
    </row>
    <row r="1219" ht="20" customHeight="1">
      <c r="B1219" s="93" t="n"/>
      <c r="C1219" s="95" t="n"/>
      <c r="D1219" s="86">
        <f>IF(C1219="","",IFERROR(INDEX(Eng_Item,MATCH(C1219,Eng_Label,0)),"not in list"))</f>
        <v/>
      </c>
      <c r="E1219" s="85">
        <f>IF(C1219="","",IFERROR(INDEX(Eng_Supplier,MATCH(C1219,Eng_Label,0)),""))</f>
        <v/>
      </c>
      <c r="F1219" s="96" t="n"/>
      <c r="G1219" s="99" t="n"/>
      <c r="H1219" s="91">
        <f>IF(F1219="","",F1219*IF(G1219&lt;&gt;"",G1219,N(IFERROR(INDEX(Eng_Cost,MATCH(C1219,Eng_Label,0)),0))))</f>
        <v/>
      </c>
      <c r="I1219" s="95" t="n"/>
      <c r="J1219" s="95" t="n"/>
      <c r="K1219" s="98">
        <f>IF(B1219="","",DATE(YEAR(B1219),MONTH(B1219),1))</f>
        <v/>
      </c>
      <c r="L1219" s="86">
        <f>IF(OR(B1219="",C1219=""),"","RCV-"&amp;TEXT(ROW()-5,"00000"))</f>
        <v/>
      </c>
    </row>
    <row r="1220" ht="20" customHeight="1">
      <c r="B1220" s="93" t="n"/>
      <c r="C1220" s="95" t="n"/>
      <c r="D1220" s="86">
        <f>IF(C1220="","",IFERROR(INDEX(Eng_Item,MATCH(C1220,Eng_Label,0)),"not in list"))</f>
        <v/>
      </c>
      <c r="E1220" s="85">
        <f>IF(C1220="","",IFERROR(INDEX(Eng_Supplier,MATCH(C1220,Eng_Label,0)),""))</f>
        <v/>
      </c>
      <c r="F1220" s="96" t="n"/>
      <c r="G1220" s="99" t="n"/>
      <c r="H1220" s="91">
        <f>IF(F1220="","",F1220*IF(G1220&lt;&gt;"",G1220,N(IFERROR(INDEX(Eng_Cost,MATCH(C1220,Eng_Label,0)),0))))</f>
        <v/>
      </c>
      <c r="I1220" s="95" t="n"/>
      <c r="J1220" s="95" t="n"/>
      <c r="K1220" s="98">
        <f>IF(B1220="","",DATE(YEAR(B1220),MONTH(B1220),1))</f>
        <v/>
      </c>
      <c r="L1220" s="86">
        <f>IF(OR(B1220="",C1220=""),"","RCV-"&amp;TEXT(ROW()-5,"00000"))</f>
        <v/>
      </c>
    </row>
    <row r="1221" ht="20" customHeight="1">
      <c r="B1221" s="93" t="n"/>
      <c r="C1221" s="95" t="n"/>
      <c r="D1221" s="86">
        <f>IF(C1221="","",IFERROR(INDEX(Eng_Item,MATCH(C1221,Eng_Label,0)),"not in list"))</f>
        <v/>
      </c>
      <c r="E1221" s="85">
        <f>IF(C1221="","",IFERROR(INDEX(Eng_Supplier,MATCH(C1221,Eng_Label,0)),""))</f>
        <v/>
      </c>
      <c r="F1221" s="96" t="n"/>
      <c r="G1221" s="99" t="n"/>
      <c r="H1221" s="91">
        <f>IF(F1221="","",F1221*IF(G1221&lt;&gt;"",G1221,N(IFERROR(INDEX(Eng_Cost,MATCH(C1221,Eng_Label,0)),0))))</f>
        <v/>
      </c>
      <c r="I1221" s="95" t="n"/>
      <c r="J1221" s="95" t="n"/>
      <c r="K1221" s="98">
        <f>IF(B1221="","",DATE(YEAR(B1221),MONTH(B1221),1))</f>
        <v/>
      </c>
      <c r="L1221" s="86">
        <f>IF(OR(B1221="",C1221=""),"","RCV-"&amp;TEXT(ROW()-5,"00000"))</f>
        <v/>
      </c>
    </row>
    <row r="1222" ht="20" customHeight="1">
      <c r="B1222" s="93" t="n"/>
      <c r="C1222" s="95" t="n"/>
      <c r="D1222" s="86">
        <f>IF(C1222="","",IFERROR(INDEX(Eng_Item,MATCH(C1222,Eng_Label,0)),"not in list"))</f>
        <v/>
      </c>
      <c r="E1222" s="85">
        <f>IF(C1222="","",IFERROR(INDEX(Eng_Supplier,MATCH(C1222,Eng_Label,0)),""))</f>
        <v/>
      </c>
      <c r="F1222" s="96" t="n"/>
      <c r="G1222" s="99" t="n"/>
      <c r="H1222" s="91">
        <f>IF(F1222="","",F1222*IF(G1222&lt;&gt;"",G1222,N(IFERROR(INDEX(Eng_Cost,MATCH(C1222,Eng_Label,0)),0))))</f>
        <v/>
      </c>
      <c r="I1222" s="95" t="n"/>
      <c r="J1222" s="95" t="n"/>
      <c r="K1222" s="98">
        <f>IF(B1222="","",DATE(YEAR(B1222),MONTH(B1222),1))</f>
        <v/>
      </c>
      <c r="L1222" s="86">
        <f>IF(OR(B1222="",C1222=""),"","RCV-"&amp;TEXT(ROW()-5,"00000"))</f>
        <v/>
      </c>
    </row>
    <row r="1223" ht="20" customHeight="1">
      <c r="B1223" s="93" t="n"/>
      <c r="C1223" s="95" t="n"/>
      <c r="D1223" s="86">
        <f>IF(C1223="","",IFERROR(INDEX(Eng_Item,MATCH(C1223,Eng_Label,0)),"not in list"))</f>
        <v/>
      </c>
      <c r="E1223" s="85">
        <f>IF(C1223="","",IFERROR(INDEX(Eng_Supplier,MATCH(C1223,Eng_Label,0)),""))</f>
        <v/>
      </c>
      <c r="F1223" s="96" t="n"/>
      <c r="G1223" s="99" t="n"/>
      <c r="H1223" s="91">
        <f>IF(F1223="","",F1223*IF(G1223&lt;&gt;"",G1223,N(IFERROR(INDEX(Eng_Cost,MATCH(C1223,Eng_Label,0)),0))))</f>
        <v/>
      </c>
      <c r="I1223" s="95" t="n"/>
      <c r="J1223" s="95" t="n"/>
      <c r="K1223" s="98">
        <f>IF(B1223="","",DATE(YEAR(B1223),MONTH(B1223),1))</f>
        <v/>
      </c>
      <c r="L1223" s="86">
        <f>IF(OR(B1223="",C1223=""),"","RCV-"&amp;TEXT(ROW()-5,"00000"))</f>
        <v/>
      </c>
    </row>
    <row r="1224" ht="20" customHeight="1">
      <c r="B1224" s="93" t="n"/>
      <c r="C1224" s="95" t="n"/>
      <c r="D1224" s="86">
        <f>IF(C1224="","",IFERROR(INDEX(Eng_Item,MATCH(C1224,Eng_Label,0)),"not in list"))</f>
        <v/>
      </c>
      <c r="E1224" s="85">
        <f>IF(C1224="","",IFERROR(INDEX(Eng_Supplier,MATCH(C1224,Eng_Label,0)),""))</f>
        <v/>
      </c>
      <c r="F1224" s="96" t="n"/>
      <c r="G1224" s="99" t="n"/>
      <c r="H1224" s="91">
        <f>IF(F1224="","",F1224*IF(G1224&lt;&gt;"",G1224,N(IFERROR(INDEX(Eng_Cost,MATCH(C1224,Eng_Label,0)),0))))</f>
        <v/>
      </c>
      <c r="I1224" s="95" t="n"/>
      <c r="J1224" s="95" t="n"/>
      <c r="K1224" s="98">
        <f>IF(B1224="","",DATE(YEAR(B1224),MONTH(B1224),1))</f>
        <v/>
      </c>
      <c r="L1224" s="86">
        <f>IF(OR(B1224="",C1224=""),"","RCV-"&amp;TEXT(ROW()-5,"00000"))</f>
        <v/>
      </c>
    </row>
    <row r="1225" ht="20" customHeight="1">
      <c r="B1225" s="93" t="n"/>
      <c r="C1225" s="95" t="n"/>
      <c r="D1225" s="86">
        <f>IF(C1225="","",IFERROR(INDEX(Eng_Item,MATCH(C1225,Eng_Label,0)),"not in list"))</f>
        <v/>
      </c>
      <c r="E1225" s="85">
        <f>IF(C1225="","",IFERROR(INDEX(Eng_Supplier,MATCH(C1225,Eng_Label,0)),""))</f>
        <v/>
      </c>
      <c r="F1225" s="96" t="n"/>
      <c r="G1225" s="99" t="n"/>
      <c r="H1225" s="91">
        <f>IF(F1225="","",F1225*IF(G1225&lt;&gt;"",G1225,N(IFERROR(INDEX(Eng_Cost,MATCH(C1225,Eng_Label,0)),0))))</f>
        <v/>
      </c>
      <c r="I1225" s="95" t="n"/>
      <c r="J1225" s="95" t="n"/>
      <c r="K1225" s="98">
        <f>IF(B1225="","",DATE(YEAR(B1225),MONTH(B1225),1))</f>
        <v/>
      </c>
      <c r="L1225" s="86">
        <f>IF(OR(B1225="",C1225=""),"","RCV-"&amp;TEXT(ROW()-5,"00000"))</f>
        <v/>
      </c>
    </row>
    <row r="1226" ht="20" customHeight="1">
      <c r="B1226" s="93" t="n"/>
      <c r="C1226" s="95" t="n"/>
      <c r="D1226" s="86">
        <f>IF(C1226="","",IFERROR(INDEX(Eng_Item,MATCH(C1226,Eng_Label,0)),"not in list"))</f>
        <v/>
      </c>
      <c r="E1226" s="85">
        <f>IF(C1226="","",IFERROR(INDEX(Eng_Supplier,MATCH(C1226,Eng_Label,0)),""))</f>
        <v/>
      </c>
      <c r="F1226" s="96" t="n"/>
      <c r="G1226" s="99" t="n"/>
      <c r="H1226" s="91">
        <f>IF(F1226="","",F1226*IF(G1226&lt;&gt;"",G1226,N(IFERROR(INDEX(Eng_Cost,MATCH(C1226,Eng_Label,0)),0))))</f>
        <v/>
      </c>
      <c r="I1226" s="95" t="n"/>
      <c r="J1226" s="95" t="n"/>
      <c r="K1226" s="98">
        <f>IF(B1226="","",DATE(YEAR(B1226),MONTH(B1226),1))</f>
        <v/>
      </c>
      <c r="L1226" s="86">
        <f>IF(OR(B1226="",C1226=""),"","RCV-"&amp;TEXT(ROW()-5,"00000"))</f>
        <v/>
      </c>
    </row>
    <row r="1227" ht="20" customHeight="1">
      <c r="B1227" s="93" t="n"/>
      <c r="C1227" s="95" t="n"/>
      <c r="D1227" s="86">
        <f>IF(C1227="","",IFERROR(INDEX(Eng_Item,MATCH(C1227,Eng_Label,0)),"not in list"))</f>
        <v/>
      </c>
      <c r="E1227" s="85">
        <f>IF(C1227="","",IFERROR(INDEX(Eng_Supplier,MATCH(C1227,Eng_Label,0)),""))</f>
        <v/>
      </c>
      <c r="F1227" s="96" t="n"/>
      <c r="G1227" s="99" t="n"/>
      <c r="H1227" s="91">
        <f>IF(F1227="","",F1227*IF(G1227&lt;&gt;"",G1227,N(IFERROR(INDEX(Eng_Cost,MATCH(C1227,Eng_Label,0)),0))))</f>
        <v/>
      </c>
      <c r="I1227" s="95" t="n"/>
      <c r="J1227" s="95" t="n"/>
      <c r="K1227" s="98">
        <f>IF(B1227="","",DATE(YEAR(B1227),MONTH(B1227),1))</f>
        <v/>
      </c>
      <c r="L1227" s="86">
        <f>IF(OR(B1227="",C1227=""),"","RCV-"&amp;TEXT(ROW()-5,"00000"))</f>
        <v/>
      </c>
    </row>
    <row r="1228" ht="20" customHeight="1">
      <c r="B1228" s="93" t="n"/>
      <c r="C1228" s="95" t="n"/>
      <c r="D1228" s="86">
        <f>IF(C1228="","",IFERROR(INDEX(Eng_Item,MATCH(C1228,Eng_Label,0)),"not in list"))</f>
        <v/>
      </c>
      <c r="E1228" s="85">
        <f>IF(C1228="","",IFERROR(INDEX(Eng_Supplier,MATCH(C1228,Eng_Label,0)),""))</f>
        <v/>
      </c>
      <c r="F1228" s="96" t="n"/>
      <c r="G1228" s="99" t="n"/>
      <c r="H1228" s="91">
        <f>IF(F1228="","",F1228*IF(G1228&lt;&gt;"",G1228,N(IFERROR(INDEX(Eng_Cost,MATCH(C1228,Eng_Label,0)),0))))</f>
        <v/>
      </c>
      <c r="I1228" s="95" t="n"/>
      <c r="J1228" s="95" t="n"/>
      <c r="K1228" s="98">
        <f>IF(B1228="","",DATE(YEAR(B1228),MONTH(B1228),1))</f>
        <v/>
      </c>
      <c r="L1228" s="86">
        <f>IF(OR(B1228="",C1228=""),"","RCV-"&amp;TEXT(ROW()-5,"00000"))</f>
        <v/>
      </c>
    </row>
    <row r="1229" ht="20" customHeight="1">
      <c r="B1229" s="93" t="n"/>
      <c r="C1229" s="95" t="n"/>
      <c r="D1229" s="86">
        <f>IF(C1229="","",IFERROR(INDEX(Eng_Item,MATCH(C1229,Eng_Label,0)),"not in list"))</f>
        <v/>
      </c>
      <c r="E1229" s="85">
        <f>IF(C1229="","",IFERROR(INDEX(Eng_Supplier,MATCH(C1229,Eng_Label,0)),""))</f>
        <v/>
      </c>
      <c r="F1229" s="96" t="n"/>
      <c r="G1229" s="99" t="n"/>
      <c r="H1229" s="91">
        <f>IF(F1229="","",F1229*IF(G1229&lt;&gt;"",G1229,N(IFERROR(INDEX(Eng_Cost,MATCH(C1229,Eng_Label,0)),0))))</f>
        <v/>
      </c>
      <c r="I1229" s="95" t="n"/>
      <c r="J1229" s="95" t="n"/>
      <c r="K1229" s="98">
        <f>IF(B1229="","",DATE(YEAR(B1229),MONTH(B1229),1))</f>
        <v/>
      </c>
      <c r="L1229" s="86">
        <f>IF(OR(B1229="",C1229=""),"","RCV-"&amp;TEXT(ROW()-5,"00000"))</f>
        <v/>
      </c>
    </row>
    <row r="1230" ht="20" customHeight="1">
      <c r="B1230" s="93" t="n"/>
      <c r="C1230" s="95" t="n"/>
      <c r="D1230" s="86">
        <f>IF(C1230="","",IFERROR(INDEX(Eng_Item,MATCH(C1230,Eng_Label,0)),"not in list"))</f>
        <v/>
      </c>
      <c r="E1230" s="85">
        <f>IF(C1230="","",IFERROR(INDEX(Eng_Supplier,MATCH(C1230,Eng_Label,0)),""))</f>
        <v/>
      </c>
      <c r="F1230" s="96" t="n"/>
      <c r="G1230" s="99" t="n"/>
      <c r="H1230" s="91">
        <f>IF(F1230="","",F1230*IF(G1230&lt;&gt;"",G1230,N(IFERROR(INDEX(Eng_Cost,MATCH(C1230,Eng_Label,0)),0))))</f>
        <v/>
      </c>
      <c r="I1230" s="95" t="n"/>
      <c r="J1230" s="95" t="n"/>
      <c r="K1230" s="98">
        <f>IF(B1230="","",DATE(YEAR(B1230),MONTH(B1230),1))</f>
        <v/>
      </c>
      <c r="L1230" s="86">
        <f>IF(OR(B1230="",C1230=""),"","RCV-"&amp;TEXT(ROW()-5,"00000"))</f>
        <v/>
      </c>
    </row>
    <row r="1231" ht="20" customHeight="1">
      <c r="B1231" s="93" t="n"/>
      <c r="C1231" s="95" t="n"/>
      <c r="D1231" s="86">
        <f>IF(C1231="","",IFERROR(INDEX(Eng_Item,MATCH(C1231,Eng_Label,0)),"not in list"))</f>
        <v/>
      </c>
      <c r="E1231" s="85">
        <f>IF(C1231="","",IFERROR(INDEX(Eng_Supplier,MATCH(C1231,Eng_Label,0)),""))</f>
        <v/>
      </c>
      <c r="F1231" s="96" t="n"/>
      <c r="G1231" s="99" t="n"/>
      <c r="H1231" s="91">
        <f>IF(F1231="","",F1231*IF(G1231&lt;&gt;"",G1231,N(IFERROR(INDEX(Eng_Cost,MATCH(C1231,Eng_Label,0)),0))))</f>
        <v/>
      </c>
      <c r="I1231" s="95" t="n"/>
      <c r="J1231" s="95" t="n"/>
      <c r="K1231" s="98">
        <f>IF(B1231="","",DATE(YEAR(B1231),MONTH(B1231),1))</f>
        <v/>
      </c>
      <c r="L1231" s="86">
        <f>IF(OR(B1231="",C1231=""),"","RCV-"&amp;TEXT(ROW()-5,"00000"))</f>
        <v/>
      </c>
    </row>
    <row r="1232" ht="20" customHeight="1">
      <c r="B1232" s="93" t="n"/>
      <c r="C1232" s="95" t="n"/>
      <c r="D1232" s="86">
        <f>IF(C1232="","",IFERROR(INDEX(Eng_Item,MATCH(C1232,Eng_Label,0)),"not in list"))</f>
        <v/>
      </c>
      <c r="E1232" s="85">
        <f>IF(C1232="","",IFERROR(INDEX(Eng_Supplier,MATCH(C1232,Eng_Label,0)),""))</f>
        <v/>
      </c>
      <c r="F1232" s="96" t="n"/>
      <c r="G1232" s="99" t="n"/>
      <c r="H1232" s="91">
        <f>IF(F1232="","",F1232*IF(G1232&lt;&gt;"",G1232,N(IFERROR(INDEX(Eng_Cost,MATCH(C1232,Eng_Label,0)),0))))</f>
        <v/>
      </c>
      <c r="I1232" s="95" t="n"/>
      <c r="J1232" s="95" t="n"/>
      <c r="K1232" s="98">
        <f>IF(B1232="","",DATE(YEAR(B1232),MONTH(B1232),1))</f>
        <v/>
      </c>
      <c r="L1232" s="86">
        <f>IF(OR(B1232="",C1232=""),"","RCV-"&amp;TEXT(ROW()-5,"00000"))</f>
        <v/>
      </c>
    </row>
    <row r="1233" ht="20" customHeight="1">
      <c r="B1233" s="93" t="n"/>
      <c r="C1233" s="95" t="n"/>
      <c r="D1233" s="86">
        <f>IF(C1233="","",IFERROR(INDEX(Eng_Item,MATCH(C1233,Eng_Label,0)),"not in list"))</f>
        <v/>
      </c>
      <c r="E1233" s="85">
        <f>IF(C1233="","",IFERROR(INDEX(Eng_Supplier,MATCH(C1233,Eng_Label,0)),""))</f>
        <v/>
      </c>
      <c r="F1233" s="96" t="n"/>
      <c r="G1233" s="99" t="n"/>
      <c r="H1233" s="91">
        <f>IF(F1233="","",F1233*IF(G1233&lt;&gt;"",G1233,N(IFERROR(INDEX(Eng_Cost,MATCH(C1233,Eng_Label,0)),0))))</f>
        <v/>
      </c>
      <c r="I1233" s="95" t="n"/>
      <c r="J1233" s="95" t="n"/>
      <c r="K1233" s="98">
        <f>IF(B1233="","",DATE(YEAR(B1233),MONTH(B1233),1))</f>
        <v/>
      </c>
      <c r="L1233" s="86">
        <f>IF(OR(B1233="",C1233=""),"","RCV-"&amp;TEXT(ROW()-5,"00000"))</f>
        <v/>
      </c>
    </row>
    <row r="1234" ht="20" customHeight="1">
      <c r="B1234" s="93" t="n"/>
      <c r="C1234" s="95" t="n"/>
      <c r="D1234" s="86">
        <f>IF(C1234="","",IFERROR(INDEX(Eng_Item,MATCH(C1234,Eng_Label,0)),"not in list"))</f>
        <v/>
      </c>
      <c r="E1234" s="85">
        <f>IF(C1234="","",IFERROR(INDEX(Eng_Supplier,MATCH(C1234,Eng_Label,0)),""))</f>
        <v/>
      </c>
      <c r="F1234" s="96" t="n"/>
      <c r="G1234" s="99" t="n"/>
      <c r="H1234" s="91">
        <f>IF(F1234="","",F1234*IF(G1234&lt;&gt;"",G1234,N(IFERROR(INDEX(Eng_Cost,MATCH(C1234,Eng_Label,0)),0))))</f>
        <v/>
      </c>
      <c r="I1234" s="95" t="n"/>
      <c r="J1234" s="95" t="n"/>
      <c r="K1234" s="98">
        <f>IF(B1234="","",DATE(YEAR(B1234),MONTH(B1234),1))</f>
        <v/>
      </c>
      <c r="L1234" s="86">
        <f>IF(OR(B1234="",C1234=""),"","RCV-"&amp;TEXT(ROW()-5,"00000"))</f>
        <v/>
      </c>
    </row>
    <row r="1235" ht="20" customHeight="1">
      <c r="B1235" s="93" t="n"/>
      <c r="C1235" s="95" t="n"/>
      <c r="D1235" s="86">
        <f>IF(C1235="","",IFERROR(INDEX(Eng_Item,MATCH(C1235,Eng_Label,0)),"not in list"))</f>
        <v/>
      </c>
      <c r="E1235" s="85">
        <f>IF(C1235="","",IFERROR(INDEX(Eng_Supplier,MATCH(C1235,Eng_Label,0)),""))</f>
        <v/>
      </c>
      <c r="F1235" s="96" t="n"/>
      <c r="G1235" s="99" t="n"/>
      <c r="H1235" s="91">
        <f>IF(F1235="","",F1235*IF(G1235&lt;&gt;"",G1235,N(IFERROR(INDEX(Eng_Cost,MATCH(C1235,Eng_Label,0)),0))))</f>
        <v/>
      </c>
      <c r="I1235" s="95" t="n"/>
      <c r="J1235" s="95" t="n"/>
      <c r="K1235" s="98">
        <f>IF(B1235="","",DATE(YEAR(B1235),MONTH(B1235),1))</f>
        <v/>
      </c>
      <c r="L1235" s="86">
        <f>IF(OR(B1235="",C1235=""),"","RCV-"&amp;TEXT(ROW()-5,"00000"))</f>
        <v/>
      </c>
    </row>
    <row r="1236" ht="20" customHeight="1">
      <c r="B1236" s="93" t="n"/>
      <c r="C1236" s="95" t="n"/>
      <c r="D1236" s="86">
        <f>IF(C1236="","",IFERROR(INDEX(Eng_Item,MATCH(C1236,Eng_Label,0)),"not in list"))</f>
        <v/>
      </c>
      <c r="E1236" s="85">
        <f>IF(C1236="","",IFERROR(INDEX(Eng_Supplier,MATCH(C1236,Eng_Label,0)),""))</f>
        <v/>
      </c>
      <c r="F1236" s="96" t="n"/>
      <c r="G1236" s="99" t="n"/>
      <c r="H1236" s="91">
        <f>IF(F1236="","",F1236*IF(G1236&lt;&gt;"",G1236,N(IFERROR(INDEX(Eng_Cost,MATCH(C1236,Eng_Label,0)),0))))</f>
        <v/>
      </c>
      <c r="I1236" s="95" t="n"/>
      <c r="J1236" s="95" t="n"/>
      <c r="K1236" s="98">
        <f>IF(B1236="","",DATE(YEAR(B1236),MONTH(B1236),1))</f>
        <v/>
      </c>
      <c r="L1236" s="86">
        <f>IF(OR(B1236="",C1236=""),"","RCV-"&amp;TEXT(ROW()-5,"00000"))</f>
        <v/>
      </c>
    </row>
    <row r="1237" ht="20" customHeight="1">
      <c r="B1237" s="93" t="n"/>
      <c r="C1237" s="95" t="n"/>
      <c r="D1237" s="86">
        <f>IF(C1237="","",IFERROR(INDEX(Eng_Item,MATCH(C1237,Eng_Label,0)),"not in list"))</f>
        <v/>
      </c>
      <c r="E1237" s="85">
        <f>IF(C1237="","",IFERROR(INDEX(Eng_Supplier,MATCH(C1237,Eng_Label,0)),""))</f>
        <v/>
      </c>
      <c r="F1237" s="96" t="n"/>
      <c r="G1237" s="99" t="n"/>
      <c r="H1237" s="91">
        <f>IF(F1237="","",F1237*IF(G1237&lt;&gt;"",G1237,N(IFERROR(INDEX(Eng_Cost,MATCH(C1237,Eng_Label,0)),0))))</f>
        <v/>
      </c>
      <c r="I1237" s="95" t="n"/>
      <c r="J1237" s="95" t="n"/>
      <c r="K1237" s="98">
        <f>IF(B1237="","",DATE(YEAR(B1237),MONTH(B1237),1))</f>
        <v/>
      </c>
      <c r="L1237" s="86">
        <f>IF(OR(B1237="",C1237=""),"","RCV-"&amp;TEXT(ROW()-5,"00000"))</f>
        <v/>
      </c>
    </row>
    <row r="1238" ht="20" customHeight="1">
      <c r="B1238" s="93" t="n"/>
      <c r="C1238" s="95" t="n"/>
      <c r="D1238" s="86">
        <f>IF(C1238="","",IFERROR(INDEX(Eng_Item,MATCH(C1238,Eng_Label,0)),"not in list"))</f>
        <v/>
      </c>
      <c r="E1238" s="85">
        <f>IF(C1238="","",IFERROR(INDEX(Eng_Supplier,MATCH(C1238,Eng_Label,0)),""))</f>
        <v/>
      </c>
      <c r="F1238" s="96" t="n"/>
      <c r="G1238" s="99" t="n"/>
      <c r="H1238" s="91">
        <f>IF(F1238="","",F1238*IF(G1238&lt;&gt;"",G1238,N(IFERROR(INDEX(Eng_Cost,MATCH(C1238,Eng_Label,0)),0))))</f>
        <v/>
      </c>
      <c r="I1238" s="95" t="n"/>
      <c r="J1238" s="95" t="n"/>
      <c r="K1238" s="98">
        <f>IF(B1238="","",DATE(YEAR(B1238),MONTH(B1238),1))</f>
        <v/>
      </c>
      <c r="L1238" s="86">
        <f>IF(OR(B1238="",C1238=""),"","RCV-"&amp;TEXT(ROW()-5,"00000"))</f>
        <v/>
      </c>
    </row>
    <row r="1239" ht="20" customHeight="1">
      <c r="B1239" s="93" t="n"/>
      <c r="C1239" s="95" t="n"/>
      <c r="D1239" s="86">
        <f>IF(C1239="","",IFERROR(INDEX(Eng_Item,MATCH(C1239,Eng_Label,0)),"not in list"))</f>
        <v/>
      </c>
      <c r="E1239" s="85">
        <f>IF(C1239="","",IFERROR(INDEX(Eng_Supplier,MATCH(C1239,Eng_Label,0)),""))</f>
        <v/>
      </c>
      <c r="F1239" s="96" t="n"/>
      <c r="G1239" s="99" t="n"/>
      <c r="H1239" s="91">
        <f>IF(F1239="","",F1239*IF(G1239&lt;&gt;"",G1239,N(IFERROR(INDEX(Eng_Cost,MATCH(C1239,Eng_Label,0)),0))))</f>
        <v/>
      </c>
      <c r="I1239" s="95" t="n"/>
      <c r="J1239" s="95" t="n"/>
      <c r="K1239" s="98">
        <f>IF(B1239="","",DATE(YEAR(B1239),MONTH(B1239),1))</f>
        <v/>
      </c>
      <c r="L1239" s="86">
        <f>IF(OR(B1239="",C1239=""),"","RCV-"&amp;TEXT(ROW()-5,"00000"))</f>
        <v/>
      </c>
    </row>
    <row r="1240" ht="20" customHeight="1">
      <c r="B1240" s="93" t="n"/>
      <c r="C1240" s="95" t="n"/>
      <c r="D1240" s="86">
        <f>IF(C1240="","",IFERROR(INDEX(Eng_Item,MATCH(C1240,Eng_Label,0)),"not in list"))</f>
        <v/>
      </c>
      <c r="E1240" s="85">
        <f>IF(C1240="","",IFERROR(INDEX(Eng_Supplier,MATCH(C1240,Eng_Label,0)),""))</f>
        <v/>
      </c>
      <c r="F1240" s="96" t="n"/>
      <c r="G1240" s="99" t="n"/>
      <c r="H1240" s="91">
        <f>IF(F1240="","",F1240*IF(G1240&lt;&gt;"",G1240,N(IFERROR(INDEX(Eng_Cost,MATCH(C1240,Eng_Label,0)),0))))</f>
        <v/>
      </c>
      <c r="I1240" s="95" t="n"/>
      <c r="J1240" s="95" t="n"/>
      <c r="K1240" s="98">
        <f>IF(B1240="","",DATE(YEAR(B1240),MONTH(B1240),1))</f>
        <v/>
      </c>
      <c r="L1240" s="86">
        <f>IF(OR(B1240="",C1240=""),"","RCV-"&amp;TEXT(ROW()-5,"00000"))</f>
        <v/>
      </c>
    </row>
    <row r="1241" ht="20" customHeight="1">
      <c r="B1241" s="93" t="n"/>
      <c r="C1241" s="95" t="n"/>
      <c r="D1241" s="86">
        <f>IF(C1241="","",IFERROR(INDEX(Eng_Item,MATCH(C1241,Eng_Label,0)),"not in list"))</f>
        <v/>
      </c>
      <c r="E1241" s="85">
        <f>IF(C1241="","",IFERROR(INDEX(Eng_Supplier,MATCH(C1241,Eng_Label,0)),""))</f>
        <v/>
      </c>
      <c r="F1241" s="96" t="n"/>
      <c r="G1241" s="99" t="n"/>
      <c r="H1241" s="91">
        <f>IF(F1241="","",F1241*IF(G1241&lt;&gt;"",G1241,N(IFERROR(INDEX(Eng_Cost,MATCH(C1241,Eng_Label,0)),0))))</f>
        <v/>
      </c>
      <c r="I1241" s="95" t="n"/>
      <c r="J1241" s="95" t="n"/>
      <c r="K1241" s="98">
        <f>IF(B1241="","",DATE(YEAR(B1241),MONTH(B1241),1))</f>
        <v/>
      </c>
      <c r="L1241" s="86">
        <f>IF(OR(B1241="",C1241=""),"","RCV-"&amp;TEXT(ROW()-5,"00000"))</f>
        <v/>
      </c>
    </row>
    <row r="1242" ht="20" customHeight="1">
      <c r="B1242" s="93" t="n"/>
      <c r="C1242" s="95" t="n"/>
      <c r="D1242" s="86">
        <f>IF(C1242="","",IFERROR(INDEX(Eng_Item,MATCH(C1242,Eng_Label,0)),"not in list"))</f>
        <v/>
      </c>
      <c r="E1242" s="85">
        <f>IF(C1242="","",IFERROR(INDEX(Eng_Supplier,MATCH(C1242,Eng_Label,0)),""))</f>
        <v/>
      </c>
      <c r="F1242" s="96" t="n"/>
      <c r="G1242" s="99" t="n"/>
      <c r="H1242" s="91">
        <f>IF(F1242="","",F1242*IF(G1242&lt;&gt;"",G1242,N(IFERROR(INDEX(Eng_Cost,MATCH(C1242,Eng_Label,0)),0))))</f>
        <v/>
      </c>
      <c r="I1242" s="95" t="n"/>
      <c r="J1242" s="95" t="n"/>
      <c r="K1242" s="98">
        <f>IF(B1242="","",DATE(YEAR(B1242),MONTH(B1242),1))</f>
        <v/>
      </c>
      <c r="L1242" s="86">
        <f>IF(OR(B1242="",C1242=""),"","RCV-"&amp;TEXT(ROW()-5,"00000"))</f>
        <v/>
      </c>
    </row>
    <row r="1243" ht="20" customHeight="1">
      <c r="B1243" s="93" t="n"/>
      <c r="C1243" s="95" t="n"/>
      <c r="D1243" s="86">
        <f>IF(C1243="","",IFERROR(INDEX(Eng_Item,MATCH(C1243,Eng_Label,0)),"not in list"))</f>
        <v/>
      </c>
      <c r="E1243" s="85">
        <f>IF(C1243="","",IFERROR(INDEX(Eng_Supplier,MATCH(C1243,Eng_Label,0)),""))</f>
        <v/>
      </c>
      <c r="F1243" s="96" t="n"/>
      <c r="G1243" s="99" t="n"/>
      <c r="H1243" s="91">
        <f>IF(F1243="","",F1243*IF(G1243&lt;&gt;"",G1243,N(IFERROR(INDEX(Eng_Cost,MATCH(C1243,Eng_Label,0)),0))))</f>
        <v/>
      </c>
      <c r="I1243" s="95" t="n"/>
      <c r="J1243" s="95" t="n"/>
      <c r="K1243" s="98">
        <f>IF(B1243="","",DATE(YEAR(B1243),MONTH(B1243),1))</f>
        <v/>
      </c>
      <c r="L1243" s="86">
        <f>IF(OR(B1243="",C1243=""),"","RCV-"&amp;TEXT(ROW()-5,"00000"))</f>
        <v/>
      </c>
    </row>
    <row r="1244" ht="20" customHeight="1">
      <c r="B1244" s="93" t="n"/>
      <c r="C1244" s="95" t="n"/>
      <c r="D1244" s="86">
        <f>IF(C1244="","",IFERROR(INDEX(Eng_Item,MATCH(C1244,Eng_Label,0)),"not in list"))</f>
        <v/>
      </c>
      <c r="E1244" s="85">
        <f>IF(C1244="","",IFERROR(INDEX(Eng_Supplier,MATCH(C1244,Eng_Label,0)),""))</f>
        <v/>
      </c>
      <c r="F1244" s="96" t="n"/>
      <c r="G1244" s="99" t="n"/>
      <c r="H1244" s="91">
        <f>IF(F1244="","",F1244*IF(G1244&lt;&gt;"",G1244,N(IFERROR(INDEX(Eng_Cost,MATCH(C1244,Eng_Label,0)),0))))</f>
        <v/>
      </c>
      <c r="I1244" s="95" t="n"/>
      <c r="J1244" s="95" t="n"/>
      <c r="K1244" s="98">
        <f>IF(B1244="","",DATE(YEAR(B1244),MONTH(B1244),1))</f>
        <v/>
      </c>
      <c r="L1244" s="86">
        <f>IF(OR(B1244="",C1244=""),"","RCV-"&amp;TEXT(ROW()-5,"00000"))</f>
        <v/>
      </c>
    </row>
    <row r="1245" ht="20" customHeight="1">
      <c r="B1245" s="93" t="n"/>
      <c r="C1245" s="95" t="n"/>
      <c r="D1245" s="86">
        <f>IF(C1245="","",IFERROR(INDEX(Eng_Item,MATCH(C1245,Eng_Label,0)),"not in list"))</f>
        <v/>
      </c>
      <c r="E1245" s="85">
        <f>IF(C1245="","",IFERROR(INDEX(Eng_Supplier,MATCH(C1245,Eng_Label,0)),""))</f>
        <v/>
      </c>
      <c r="F1245" s="96" t="n"/>
      <c r="G1245" s="99" t="n"/>
      <c r="H1245" s="91">
        <f>IF(F1245="","",F1245*IF(G1245&lt;&gt;"",G1245,N(IFERROR(INDEX(Eng_Cost,MATCH(C1245,Eng_Label,0)),0))))</f>
        <v/>
      </c>
      <c r="I1245" s="95" t="n"/>
      <c r="J1245" s="95" t="n"/>
      <c r="K1245" s="98">
        <f>IF(B1245="","",DATE(YEAR(B1245),MONTH(B1245),1))</f>
        <v/>
      </c>
      <c r="L1245" s="86">
        <f>IF(OR(B1245="",C1245=""),"","RCV-"&amp;TEXT(ROW()-5,"00000"))</f>
        <v/>
      </c>
    </row>
    <row r="1246" ht="20" customHeight="1">
      <c r="B1246" s="93" t="n"/>
      <c r="C1246" s="95" t="n"/>
      <c r="D1246" s="86">
        <f>IF(C1246="","",IFERROR(INDEX(Eng_Item,MATCH(C1246,Eng_Label,0)),"not in list"))</f>
        <v/>
      </c>
      <c r="E1246" s="85">
        <f>IF(C1246="","",IFERROR(INDEX(Eng_Supplier,MATCH(C1246,Eng_Label,0)),""))</f>
        <v/>
      </c>
      <c r="F1246" s="96" t="n"/>
      <c r="G1246" s="99" t="n"/>
      <c r="H1246" s="91">
        <f>IF(F1246="","",F1246*IF(G1246&lt;&gt;"",G1246,N(IFERROR(INDEX(Eng_Cost,MATCH(C1246,Eng_Label,0)),0))))</f>
        <v/>
      </c>
      <c r="I1246" s="95" t="n"/>
      <c r="J1246" s="95" t="n"/>
      <c r="K1246" s="98">
        <f>IF(B1246="","",DATE(YEAR(B1246),MONTH(B1246),1))</f>
        <v/>
      </c>
      <c r="L1246" s="86">
        <f>IF(OR(B1246="",C1246=""),"","RCV-"&amp;TEXT(ROW()-5,"00000"))</f>
        <v/>
      </c>
    </row>
    <row r="1247" ht="20" customHeight="1">
      <c r="B1247" s="93" t="n"/>
      <c r="C1247" s="95" t="n"/>
      <c r="D1247" s="86">
        <f>IF(C1247="","",IFERROR(INDEX(Eng_Item,MATCH(C1247,Eng_Label,0)),"not in list"))</f>
        <v/>
      </c>
      <c r="E1247" s="85">
        <f>IF(C1247="","",IFERROR(INDEX(Eng_Supplier,MATCH(C1247,Eng_Label,0)),""))</f>
        <v/>
      </c>
      <c r="F1247" s="96" t="n"/>
      <c r="G1247" s="99" t="n"/>
      <c r="H1247" s="91">
        <f>IF(F1247="","",F1247*IF(G1247&lt;&gt;"",G1247,N(IFERROR(INDEX(Eng_Cost,MATCH(C1247,Eng_Label,0)),0))))</f>
        <v/>
      </c>
      <c r="I1247" s="95" t="n"/>
      <c r="J1247" s="95" t="n"/>
      <c r="K1247" s="98">
        <f>IF(B1247="","",DATE(YEAR(B1247),MONTH(B1247),1))</f>
        <v/>
      </c>
      <c r="L1247" s="86">
        <f>IF(OR(B1247="",C1247=""),"","RCV-"&amp;TEXT(ROW()-5,"00000"))</f>
        <v/>
      </c>
    </row>
    <row r="1248" ht="20" customHeight="1">
      <c r="B1248" s="93" t="n"/>
      <c r="C1248" s="95" t="n"/>
      <c r="D1248" s="86">
        <f>IF(C1248="","",IFERROR(INDEX(Eng_Item,MATCH(C1248,Eng_Label,0)),"not in list"))</f>
        <v/>
      </c>
      <c r="E1248" s="85">
        <f>IF(C1248="","",IFERROR(INDEX(Eng_Supplier,MATCH(C1248,Eng_Label,0)),""))</f>
        <v/>
      </c>
      <c r="F1248" s="96" t="n"/>
      <c r="G1248" s="99" t="n"/>
      <c r="H1248" s="91">
        <f>IF(F1248="","",F1248*IF(G1248&lt;&gt;"",G1248,N(IFERROR(INDEX(Eng_Cost,MATCH(C1248,Eng_Label,0)),0))))</f>
        <v/>
      </c>
      <c r="I1248" s="95" t="n"/>
      <c r="J1248" s="95" t="n"/>
      <c r="K1248" s="98">
        <f>IF(B1248="","",DATE(YEAR(B1248),MONTH(B1248),1))</f>
        <v/>
      </c>
      <c r="L1248" s="86">
        <f>IF(OR(B1248="",C1248=""),"","RCV-"&amp;TEXT(ROW()-5,"00000"))</f>
        <v/>
      </c>
    </row>
    <row r="1249" ht="20" customHeight="1">
      <c r="B1249" s="93" t="n"/>
      <c r="C1249" s="95" t="n"/>
      <c r="D1249" s="86">
        <f>IF(C1249="","",IFERROR(INDEX(Eng_Item,MATCH(C1249,Eng_Label,0)),"not in list"))</f>
        <v/>
      </c>
      <c r="E1249" s="85">
        <f>IF(C1249="","",IFERROR(INDEX(Eng_Supplier,MATCH(C1249,Eng_Label,0)),""))</f>
        <v/>
      </c>
      <c r="F1249" s="96" t="n"/>
      <c r="G1249" s="99" t="n"/>
      <c r="H1249" s="91">
        <f>IF(F1249="","",F1249*IF(G1249&lt;&gt;"",G1249,N(IFERROR(INDEX(Eng_Cost,MATCH(C1249,Eng_Label,0)),0))))</f>
        <v/>
      </c>
      <c r="I1249" s="95" t="n"/>
      <c r="J1249" s="95" t="n"/>
      <c r="K1249" s="98">
        <f>IF(B1249="","",DATE(YEAR(B1249),MONTH(B1249),1))</f>
        <v/>
      </c>
      <c r="L1249" s="86">
        <f>IF(OR(B1249="",C1249=""),"","RCV-"&amp;TEXT(ROW()-5,"00000"))</f>
        <v/>
      </c>
    </row>
    <row r="1250" ht="20" customHeight="1">
      <c r="B1250" s="93" t="n"/>
      <c r="C1250" s="95" t="n"/>
      <c r="D1250" s="86">
        <f>IF(C1250="","",IFERROR(INDEX(Eng_Item,MATCH(C1250,Eng_Label,0)),"not in list"))</f>
        <v/>
      </c>
      <c r="E1250" s="85">
        <f>IF(C1250="","",IFERROR(INDEX(Eng_Supplier,MATCH(C1250,Eng_Label,0)),""))</f>
        <v/>
      </c>
      <c r="F1250" s="96" t="n"/>
      <c r="G1250" s="99" t="n"/>
      <c r="H1250" s="91">
        <f>IF(F1250="","",F1250*IF(G1250&lt;&gt;"",G1250,N(IFERROR(INDEX(Eng_Cost,MATCH(C1250,Eng_Label,0)),0))))</f>
        <v/>
      </c>
      <c r="I1250" s="95" t="n"/>
      <c r="J1250" s="95" t="n"/>
      <c r="K1250" s="98">
        <f>IF(B1250="","",DATE(YEAR(B1250),MONTH(B1250),1))</f>
        <v/>
      </c>
      <c r="L1250" s="86">
        <f>IF(OR(B1250="",C1250=""),"","RCV-"&amp;TEXT(ROW()-5,"00000"))</f>
        <v/>
      </c>
    </row>
    <row r="1251" ht="20" customHeight="1">
      <c r="B1251" s="93" t="n"/>
      <c r="C1251" s="95" t="n"/>
      <c r="D1251" s="86">
        <f>IF(C1251="","",IFERROR(INDEX(Eng_Item,MATCH(C1251,Eng_Label,0)),"not in list"))</f>
        <v/>
      </c>
      <c r="E1251" s="85">
        <f>IF(C1251="","",IFERROR(INDEX(Eng_Supplier,MATCH(C1251,Eng_Label,0)),""))</f>
        <v/>
      </c>
      <c r="F1251" s="96" t="n"/>
      <c r="G1251" s="99" t="n"/>
      <c r="H1251" s="91">
        <f>IF(F1251="","",F1251*IF(G1251&lt;&gt;"",G1251,N(IFERROR(INDEX(Eng_Cost,MATCH(C1251,Eng_Label,0)),0))))</f>
        <v/>
      </c>
      <c r="I1251" s="95" t="n"/>
      <c r="J1251" s="95" t="n"/>
      <c r="K1251" s="98">
        <f>IF(B1251="","",DATE(YEAR(B1251),MONTH(B1251),1))</f>
        <v/>
      </c>
      <c r="L1251" s="86">
        <f>IF(OR(B1251="",C1251=""),"","RCV-"&amp;TEXT(ROW()-5,"00000"))</f>
        <v/>
      </c>
    </row>
    <row r="1252" ht="20" customHeight="1">
      <c r="B1252" s="93" t="n"/>
      <c r="C1252" s="95" t="n"/>
      <c r="D1252" s="86">
        <f>IF(C1252="","",IFERROR(INDEX(Eng_Item,MATCH(C1252,Eng_Label,0)),"not in list"))</f>
        <v/>
      </c>
      <c r="E1252" s="85">
        <f>IF(C1252="","",IFERROR(INDEX(Eng_Supplier,MATCH(C1252,Eng_Label,0)),""))</f>
        <v/>
      </c>
      <c r="F1252" s="96" t="n"/>
      <c r="G1252" s="99" t="n"/>
      <c r="H1252" s="91">
        <f>IF(F1252="","",F1252*IF(G1252&lt;&gt;"",G1252,N(IFERROR(INDEX(Eng_Cost,MATCH(C1252,Eng_Label,0)),0))))</f>
        <v/>
      </c>
      <c r="I1252" s="95" t="n"/>
      <c r="J1252" s="95" t="n"/>
      <c r="K1252" s="98">
        <f>IF(B1252="","",DATE(YEAR(B1252),MONTH(B1252),1))</f>
        <v/>
      </c>
      <c r="L1252" s="86">
        <f>IF(OR(B1252="",C1252=""),"","RCV-"&amp;TEXT(ROW()-5,"00000"))</f>
        <v/>
      </c>
    </row>
    <row r="1253" ht="20" customHeight="1">
      <c r="B1253" s="93" t="n"/>
      <c r="C1253" s="95" t="n"/>
      <c r="D1253" s="86">
        <f>IF(C1253="","",IFERROR(INDEX(Eng_Item,MATCH(C1253,Eng_Label,0)),"not in list"))</f>
        <v/>
      </c>
      <c r="E1253" s="85">
        <f>IF(C1253="","",IFERROR(INDEX(Eng_Supplier,MATCH(C1253,Eng_Label,0)),""))</f>
        <v/>
      </c>
      <c r="F1253" s="96" t="n"/>
      <c r="G1253" s="99" t="n"/>
      <c r="H1253" s="91">
        <f>IF(F1253="","",F1253*IF(G1253&lt;&gt;"",G1253,N(IFERROR(INDEX(Eng_Cost,MATCH(C1253,Eng_Label,0)),0))))</f>
        <v/>
      </c>
      <c r="I1253" s="95" t="n"/>
      <c r="J1253" s="95" t="n"/>
      <c r="K1253" s="98">
        <f>IF(B1253="","",DATE(YEAR(B1253),MONTH(B1253),1))</f>
        <v/>
      </c>
      <c r="L1253" s="86">
        <f>IF(OR(B1253="",C1253=""),"","RCV-"&amp;TEXT(ROW()-5,"00000"))</f>
        <v/>
      </c>
    </row>
    <row r="1254" ht="20" customHeight="1">
      <c r="B1254" s="93" t="n"/>
      <c r="C1254" s="95" t="n"/>
      <c r="D1254" s="86">
        <f>IF(C1254="","",IFERROR(INDEX(Eng_Item,MATCH(C1254,Eng_Label,0)),"not in list"))</f>
        <v/>
      </c>
      <c r="E1254" s="85">
        <f>IF(C1254="","",IFERROR(INDEX(Eng_Supplier,MATCH(C1254,Eng_Label,0)),""))</f>
        <v/>
      </c>
      <c r="F1254" s="96" t="n"/>
      <c r="G1254" s="99" t="n"/>
      <c r="H1254" s="91">
        <f>IF(F1254="","",F1254*IF(G1254&lt;&gt;"",G1254,N(IFERROR(INDEX(Eng_Cost,MATCH(C1254,Eng_Label,0)),0))))</f>
        <v/>
      </c>
      <c r="I1254" s="95" t="n"/>
      <c r="J1254" s="95" t="n"/>
      <c r="K1254" s="98">
        <f>IF(B1254="","",DATE(YEAR(B1254),MONTH(B1254),1))</f>
        <v/>
      </c>
      <c r="L1254" s="86">
        <f>IF(OR(B1254="",C1254=""),"","RCV-"&amp;TEXT(ROW()-5,"00000"))</f>
        <v/>
      </c>
    </row>
    <row r="1255" ht="20" customHeight="1">
      <c r="B1255" s="93" t="n"/>
      <c r="C1255" s="95" t="n"/>
      <c r="D1255" s="86">
        <f>IF(C1255="","",IFERROR(INDEX(Eng_Item,MATCH(C1255,Eng_Label,0)),"not in list"))</f>
        <v/>
      </c>
      <c r="E1255" s="85">
        <f>IF(C1255="","",IFERROR(INDEX(Eng_Supplier,MATCH(C1255,Eng_Label,0)),""))</f>
        <v/>
      </c>
      <c r="F1255" s="96" t="n"/>
      <c r="G1255" s="99" t="n"/>
      <c r="H1255" s="91">
        <f>IF(F1255="","",F1255*IF(G1255&lt;&gt;"",G1255,N(IFERROR(INDEX(Eng_Cost,MATCH(C1255,Eng_Label,0)),0))))</f>
        <v/>
      </c>
      <c r="I1255" s="95" t="n"/>
      <c r="J1255" s="95" t="n"/>
      <c r="K1255" s="98">
        <f>IF(B1255="","",DATE(YEAR(B1255),MONTH(B1255),1))</f>
        <v/>
      </c>
      <c r="L1255" s="86">
        <f>IF(OR(B1255="",C1255=""),"","RCV-"&amp;TEXT(ROW()-5,"00000"))</f>
        <v/>
      </c>
    </row>
    <row r="1256" ht="20" customHeight="1">
      <c r="B1256" s="93" t="n"/>
      <c r="C1256" s="95" t="n"/>
      <c r="D1256" s="86">
        <f>IF(C1256="","",IFERROR(INDEX(Eng_Item,MATCH(C1256,Eng_Label,0)),"not in list"))</f>
        <v/>
      </c>
      <c r="E1256" s="85">
        <f>IF(C1256="","",IFERROR(INDEX(Eng_Supplier,MATCH(C1256,Eng_Label,0)),""))</f>
        <v/>
      </c>
      <c r="F1256" s="96" t="n"/>
      <c r="G1256" s="99" t="n"/>
      <c r="H1256" s="91">
        <f>IF(F1256="","",F1256*IF(G1256&lt;&gt;"",G1256,N(IFERROR(INDEX(Eng_Cost,MATCH(C1256,Eng_Label,0)),0))))</f>
        <v/>
      </c>
      <c r="I1256" s="95" t="n"/>
      <c r="J1256" s="95" t="n"/>
      <c r="K1256" s="98">
        <f>IF(B1256="","",DATE(YEAR(B1256),MONTH(B1256),1))</f>
        <v/>
      </c>
      <c r="L1256" s="86">
        <f>IF(OR(B1256="",C1256=""),"","RCV-"&amp;TEXT(ROW()-5,"00000"))</f>
        <v/>
      </c>
    </row>
    <row r="1257" ht="20" customHeight="1">
      <c r="B1257" s="93" t="n"/>
      <c r="C1257" s="95" t="n"/>
      <c r="D1257" s="86">
        <f>IF(C1257="","",IFERROR(INDEX(Eng_Item,MATCH(C1257,Eng_Label,0)),"not in list"))</f>
        <v/>
      </c>
      <c r="E1257" s="85">
        <f>IF(C1257="","",IFERROR(INDEX(Eng_Supplier,MATCH(C1257,Eng_Label,0)),""))</f>
        <v/>
      </c>
      <c r="F1257" s="96" t="n"/>
      <c r="G1257" s="99" t="n"/>
      <c r="H1257" s="91">
        <f>IF(F1257="","",F1257*IF(G1257&lt;&gt;"",G1257,N(IFERROR(INDEX(Eng_Cost,MATCH(C1257,Eng_Label,0)),0))))</f>
        <v/>
      </c>
      <c r="I1257" s="95" t="n"/>
      <c r="J1257" s="95" t="n"/>
      <c r="K1257" s="98">
        <f>IF(B1257="","",DATE(YEAR(B1257),MONTH(B1257),1))</f>
        <v/>
      </c>
      <c r="L1257" s="86">
        <f>IF(OR(B1257="",C1257=""),"","RCV-"&amp;TEXT(ROW()-5,"00000"))</f>
        <v/>
      </c>
    </row>
    <row r="1258" ht="20" customHeight="1">
      <c r="B1258" s="93" t="n"/>
      <c r="C1258" s="95" t="n"/>
      <c r="D1258" s="86">
        <f>IF(C1258="","",IFERROR(INDEX(Eng_Item,MATCH(C1258,Eng_Label,0)),"not in list"))</f>
        <v/>
      </c>
      <c r="E1258" s="85">
        <f>IF(C1258="","",IFERROR(INDEX(Eng_Supplier,MATCH(C1258,Eng_Label,0)),""))</f>
        <v/>
      </c>
      <c r="F1258" s="96" t="n"/>
      <c r="G1258" s="99" t="n"/>
      <c r="H1258" s="91">
        <f>IF(F1258="","",F1258*IF(G1258&lt;&gt;"",G1258,N(IFERROR(INDEX(Eng_Cost,MATCH(C1258,Eng_Label,0)),0))))</f>
        <v/>
      </c>
      <c r="I1258" s="95" t="n"/>
      <c r="J1258" s="95" t="n"/>
      <c r="K1258" s="98">
        <f>IF(B1258="","",DATE(YEAR(B1258),MONTH(B1258),1))</f>
        <v/>
      </c>
      <c r="L1258" s="86">
        <f>IF(OR(B1258="",C1258=""),"","RCV-"&amp;TEXT(ROW()-5,"00000"))</f>
        <v/>
      </c>
    </row>
    <row r="1259" ht="20" customHeight="1">
      <c r="B1259" s="93" t="n"/>
      <c r="C1259" s="95" t="n"/>
      <c r="D1259" s="86">
        <f>IF(C1259="","",IFERROR(INDEX(Eng_Item,MATCH(C1259,Eng_Label,0)),"not in list"))</f>
        <v/>
      </c>
      <c r="E1259" s="85">
        <f>IF(C1259="","",IFERROR(INDEX(Eng_Supplier,MATCH(C1259,Eng_Label,0)),""))</f>
        <v/>
      </c>
      <c r="F1259" s="96" t="n"/>
      <c r="G1259" s="99" t="n"/>
      <c r="H1259" s="91">
        <f>IF(F1259="","",F1259*IF(G1259&lt;&gt;"",G1259,N(IFERROR(INDEX(Eng_Cost,MATCH(C1259,Eng_Label,0)),0))))</f>
        <v/>
      </c>
      <c r="I1259" s="95" t="n"/>
      <c r="J1259" s="95" t="n"/>
      <c r="K1259" s="98">
        <f>IF(B1259="","",DATE(YEAR(B1259),MONTH(B1259),1))</f>
        <v/>
      </c>
      <c r="L1259" s="86">
        <f>IF(OR(B1259="",C1259=""),"","RCV-"&amp;TEXT(ROW()-5,"00000"))</f>
        <v/>
      </c>
    </row>
    <row r="1260" ht="20" customHeight="1">
      <c r="B1260" s="93" t="n"/>
      <c r="C1260" s="95" t="n"/>
      <c r="D1260" s="86">
        <f>IF(C1260="","",IFERROR(INDEX(Eng_Item,MATCH(C1260,Eng_Label,0)),"not in list"))</f>
        <v/>
      </c>
      <c r="E1260" s="85">
        <f>IF(C1260="","",IFERROR(INDEX(Eng_Supplier,MATCH(C1260,Eng_Label,0)),""))</f>
        <v/>
      </c>
      <c r="F1260" s="96" t="n"/>
      <c r="G1260" s="99" t="n"/>
      <c r="H1260" s="91">
        <f>IF(F1260="","",F1260*IF(G1260&lt;&gt;"",G1260,N(IFERROR(INDEX(Eng_Cost,MATCH(C1260,Eng_Label,0)),0))))</f>
        <v/>
      </c>
      <c r="I1260" s="95" t="n"/>
      <c r="J1260" s="95" t="n"/>
      <c r="K1260" s="98">
        <f>IF(B1260="","",DATE(YEAR(B1260),MONTH(B1260),1))</f>
        <v/>
      </c>
      <c r="L1260" s="86">
        <f>IF(OR(B1260="",C1260=""),"","RCV-"&amp;TEXT(ROW()-5,"00000"))</f>
        <v/>
      </c>
    </row>
    <row r="1261" ht="20" customHeight="1">
      <c r="B1261" s="93" t="n"/>
      <c r="C1261" s="95" t="n"/>
      <c r="D1261" s="86">
        <f>IF(C1261="","",IFERROR(INDEX(Eng_Item,MATCH(C1261,Eng_Label,0)),"not in list"))</f>
        <v/>
      </c>
      <c r="E1261" s="85">
        <f>IF(C1261="","",IFERROR(INDEX(Eng_Supplier,MATCH(C1261,Eng_Label,0)),""))</f>
        <v/>
      </c>
      <c r="F1261" s="96" t="n"/>
      <c r="G1261" s="99" t="n"/>
      <c r="H1261" s="91">
        <f>IF(F1261="","",F1261*IF(G1261&lt;&gt;"",G1261,N(IFERROR(INDEX(Eng_Cost,MATCH(C1261,Eng_Label,0)),0))))</f>
        <v/>
      </c>
      <c r="I1261" s="95" t="n"/>
      <c r="J1261" s="95" t="n"/>
      <c r="K1261" s="98">
        <f>IF(B1261="","",DATE(YEAR(B1261),MONTH(B1261),1))</f>
        <v/>
      </c>
      <c r="L1261" s="86">
        <f>IF(OR(B1261="",C1261=""),"","RCV-"&amp;TEXT(ROW()-5,"00000"))</f>
        <v/>
      </c>
    </row>
    <row r="1262" ht="20" customHeight="1">
      <c r="B1262" s="93" t="n"/>
      <c r="C1262" s="95" t="n"/>
      <c r="D1262" s="86">
        <f>IF(C1262="","",IFERROR(INDEX(Eng_Item,MATCH(C1262,Eng_Label,0)),"not in list"))</f>
        <v/>
      </c>
      <c r="E1262" s="85">
        <f>IF(C1262="","",IFERROR(INDEX(Eng_Supplier,MATCH(C1262,Eng_Label,0)),""))</f>
        <v/>
      </c>
      <c r="F1262" s="96" t="n"/>
      <c r="G1262" s="99" t="n"/>
      <c r="H1262" s="91">
        <f>IF(F1262="","",F1262*IF(G1262&lt;&gt;"",G1262,N(IFERROR(INDEX(Eng_Cost,MATCH(C1262,Eng_Label,0)),0))))</f>
        <v/>
      </c>
      <c r="I1262" s="95" t="n"/>
      <c r="J1262" s="95" t="n"/>
      <c r="K1262" s="98">
        <f>IF(B1262="","",DATE(YEAR(B1262),MONTH(B1262),1))</f>
        <v/>
      </c>
      <c r="L1262" s="86">
        <f>IF(OR(B1262="",C1262=""),"","RCV-"&amp;TEXT(ROW()-5,"00000"))</f>
        <v/>
      </c>
    </row>
    <row r="1263" ht="20" customHeight="1">
      <c r="B1263" s="93" t="n"/>
      <c r="C1263" s="95" t="n"/>
      <c r="D1263" s="86">
        <f>IF(C1263="","",IFERROR(INDEX(Eng_Item,MATCH(C1263,Eng_Label,0)),"not in list"))</f>
        <v/>
      </c>
      <c r="E1263" s="85">
        <f>IF(C1263="","",IFERROR(INDEX(Eng_Supplier,MATCH(C1263,Eng_Label,0)),""))</f>
        <v/>
      </c>
      <c r="F1263" s="96" t="n"/>
      <c r="G1263" s="99" t="n"/>
      <c r="H1263" s="91">
        <f>IF(F1263="","",F1263*IF(G1263&lt;&gt;"",G1263,N(IFERROR(INDEX(Eng_Cost,MATCH(C1263,Eng_Label,0)),0))))</f>
        <v/>
      </c>
      <c r="I1263" s="95" t="n"/>
      <c r="J1263" s="95" t="n"/>
      <c r="K1263" s="98">
        <f>IF(B1263="","",DATE(YEAR(B1263),MONTH(B1263),1))</f>
        <v/>
      </c>
      <c r="L1263" s="86">
        <f>IF(OR(B1263="",C1263=""),"","RCV-"&amp;TEXT(ROW()-5,"00000"))</f>
        <v/>
      </c>
    </row>
    <row r="1264" ht="20" customHeight="1">
      <c r="B1264" s="93" t="n"/>
      <c r="C1264" s="95" t="n"/>
      <c r="D1264" s="86">
        <f>IF(C1264="","",IFERROR(INDEX(Eng_Item,MATCH(C1264,Eng_Label,0)),"not in list"))</f>
        <v/>
      </c>
      <c r="E1264" s="85">
        <f>IF(C1264="","",IFERROR(INDEX(Eng_Supplier,MATCH(C1264,Eng_Label,0)),""))</f>
        <v/>
      </c>
      <c r="F1264" s="96" t="n"/>
      <c r="G1264" s="99" t="n"/>
      <c r="H1264" s="91">
        <f>IF(F1264="","",F1264*IF(G1264&lt;&gt;"",G1264,N(IFERROR(INDEX(Eng_Cost,MATCH(C1264,Eng_Label,0)),0))))</f>
        <v/>
      </c>
      <c r="I1264" s="95" t="n"/>
      <c r="J1264" s="95" t="n"/>
      <c r="K1264" s="98">
        <f>IF(B1264="","",DATE(YEAR(B1264),MONTH(B1264),1))</f>
        <v/>
      </c>
      <c r="L1264" s="86">
        <f>IF(OR(B1264="",C1264=""),"","RCV-"&amp;TEXT(ROW()-5,"00000"))</f>
        <v/>
      </c>
    </row>
    <row r="1265" ht="20" customHeight="1">
      <c r="B1265" s="93" t="n"/>
      <c r="C1265" s="95" t="n"/>
      <c r="D1265" s="86">
        <f>IF(C1265="","",IFERROR(INDEX(Eng_Item,MATCH(C1265,Eng_Label,0)),"not in list"))</f>
        <v/>
      </c>
      <c r="E1265" s="85">
        <f>IF(C1265="","",IFERROR(INDEX(Eng_Supplier,MATCH(C1265,Eng_Label,0)),""))</f>
        <v/>
      </c>
      <c r="F1265" s="96" t="n"/>
      <c r="G1265" s="99" t="n"/>
      <c r="H1265" s="91">
        <f>IF(F1265="","",F1265*IF(G1265&lt;&gt;"",G1265,N(IFERROR(INDEX(Eng_Cost,MATCH(C1265,Eng_Label,0)),0))))</f>
        <v/>
      </c>
      <c r="I1265" s="95" t="n"/>
      <c r="J1265" s="95" t="n"/>
      <c r="K1265" s="98">
        <f>IF(B1265="","",DATE(YEAR(B1265),MONTH(B1265),1))</f>
        <v/>
      </c>
      <c r="L1265" s="86">
        <f>IF(OR(B1265="",C1265=""),"","RCV-"&amp;TEXT(ROW()-5,"00000"))</f>
        <v/>
      </c>
    </row>
    <row r="1266" ht="20" customHeight="1">
      <c r="B1266" s="93" t="n"/>
      <c r="C1266" s="95" t="n"/>
      <c r="D1266" s="86">
        <f>IF(C1266="","",IFERROR(INDEX(Eng_Item,MATCH(C1266,Eng_Label,0)),"not in list"))</f>
        <v/>
      </c>
      <c r="E1266" s="85">
        <f>IF(C1266="","",IFERROR(INDEX(Eng_Supplier,MATCH(C1266,Eng_Label,0)),""))</f>
        <v/>
      </c>
      <c r="F1266" s="96" t="n"/>
      <c r="G1266" s="99" t="n"/>
      <c r="H1266" s="91">
        <f>IF(F1266="","",F1266*IF(G1266&lt;&gt;"",G1266,N(IFERROR(INDEX(Eng_Cost,MATCH(C1266,Eng_Label,0)),0))))</f>
        <v/>
      </c>
      <c r="I1266" s="95" t="n"/>
      <c r="J1266" s="95" t="n"/>
      <c r="K1266" s="98">
        <f>IF(B1266="","",DATE(YEAR(B1266),MONTH(B1266),1))</f>
        <v/>
      </c>
      <c r="L1266" s="86">
        <f>IF(OR(B1266="",C1266=""),"","RCV-"&amp;TEXT(ROW()-5,"00000"))</f>
        <v/>
      </c>
    </row>
    <row r="1267" ht="20" customHeight="1">
      <c r="B1267" s="93" t="n"/>
      <c r="C1267" s="95" t="n"/>
      <c r="D1267" s="86">
        <f>IF(C1267="","",IFERROR(INDEX(Eng_Item,MATCH(C1267,Eng_Label,0)),"not in list"))</f>
        <v/>
      </c>
      <c r="E1267" s="85">
        <f>IF(C1267="","",IFERROR(INDEX(Eng_Supplier,MATCH(C1267,Eng_Label,0)),""))</f>
        <v/>
      </c>
      <c r="F1267" s="96" t="n"/>
      <c r="G1267" s="99" t="n"/>
      <c r="H1267" s="91">
        <f>IF(F1267="","",F1267*IF(G1267&lt;&gt;"",G1267,N(IFERROR(INDEX(Eng_Cost,MATCH(C1267,Eng_Label,0)),0))))</f>
        <v/>
      </c>
      <c r="I1267" s="95" t="n"/>
      <c r="J1267" s="95" t="n"/>
      <c r="K1267" s="98">
        <f>IF(B1267="","",DATE(YEAR(B1267),MONTH(B1267),1))</f>
        <v/>
      </c>
      <c r="L1267" s="86">
        <f>IF(OR(B1267="",C1267=""),"","RCV-"&amp;TEXT(ROW()-5,"00000"))</f>
        <v/>
      </c>
    </row>
    <row r="1268" ht="20" customHeight="1">
      <c r="B1268" s="93" t="n"/>
      <c r="C1268" s="95" t="n"/>
      <c r="D1268" s="86">
        <f>IF(C1268="","",IFERROR(INDEX(Eng_Item,MATCH(C1268,Eng_Label,0)),"not in list"))</f>
        <v/>
      </c>
      <c r="E1268" s="85">
        <f>IF(C1268="","",IFERROR(INDEX(Eng_Supplier,MATCH(C1268,Eng_Label,0)),""))</f>
        <v/>
      </c>
      <c r="F1268" s="96" t="n"/>
      <c r="G1268" s="99" t="n"/>
      <c r="H1268" s="91">
        <f>IF(F1268="","",F1268*IF(G1268&lt;&gt;"",G1268,N(IFERROR(INDEX(Eng_Cost,MATCH(C1268,Eng_Label,0)),0))))</f>
        <v/>
      </c>
      <c r="I1268" s="95" t="n"/>
      <c r="J1268" s="95" t="n"/>
      <c r="K1268" s="98">
        <f>IF(B1268="","",DATE(YEAR(B1268),MONTH(B1268),1))</f>
        <v/>
      </c>
      <c r="L1268" s="86">
        <f>IF(OR(B1268="",C1268=""),"","RCV-"&amp;TEXT(ROW()-5,"00000"))</f>
        <v/>
      </c>
    </row>
    <row r="1269" ht="20" customHeight="1">
      <c r="B1269" s="93" t="n"/>
      <c r="C1269" s="95" t="n"/>
      <c r="D1269" s="86">
        <f>IF(C1269="","",IFERROR(INDEX(Eng_Item,MATCH(C1269,Eng_Label,0)),"not in list"))</f>
        <v/>
      </c>
      <c r="E1269" s="85">
        <f>IF(C1269="","",IFERROR(INDEX(Eng_Supplier,MATCH(C1269,Eng_Label,0)),""))</f>
        <v/>
      </c>
      <c r="F1269" s="96" t="n"/>
      <c r="G1269" s="99" t="n"/>
      <c r="H1269" s="91">
        <f>IF(F1269="","",F1269*IF(G1269&lt;&gt;"",G1269,N(IFERROR(INDEX(Eng_Cost,MATCH(C1269,Eng_Label,0)),0))))</f>
        <v/>
      </c>
      <c r="I1269" s="95" t="n"/>
      <c r="J1269" s="95" t="n"/>
      <c r="K1269" s="98">
        <f>IF(B1269="","",DATE(YEAR(B1269),MONTH(B1269),1))</f>
        <v/>
      </c>
      <c r="L1269" s="86">
        <f>IF(OR(B1269="",C1269=""),"","RCV-"&amp;TEXT(ROW()-5,"00000"))</f>
        <v/>
      </c>
    </row>
    <row r="1270" ht="20" customHeight="1">
      <c r="B1270" s="93" t="n"/>
      <c r="C1270" s="95" t="n"/>
      <c r="D1270" s="86">
        <f>IF(C1270="","",IFERROR(INDEX(Eng_Item,MATCH(C1270,Eng_Label,0)),"not in list"))</f>
        <v/>
      </c>
      <c r="E1270" s="85">
        <f>IF(C1270="","",IFERROR(INDEX(Eng_Supplier,MATCH(C1270,Eng_Label,0)),""))</f>
        <v/>
      </c>
      <c r="F1270" s="96" t="n"/>
      <c r="G1270" s="99" t="n"/>
      <c r="H1270" s="91">
        <f>IF(F1270="","",F1270*IF(G1270&lt;&gt;"",G1270,N(IFERROR(INDEX(Eng_Cost,MATCH(C1270,Eng_Label,0)),0))))</f>
        <v/>
      </c>
      <c r="I1270" s="95" t="n"/>
      <c r="J1270" s="95" t="n"/>
      <c r="K1270" s="98">
        <f>IF(B1270="","",DATE(YEAR(B1270),MONTH(B1270),1))</f>
        <v/>
      </c>
      <c r="L1270" s="86">
        <f>IF(OR(B1270="",C1270=""),"","RCV-"&amp;TEXT(ROW()-5,"00000"))</f>
        <v/>
      </c>
    </row>
    <row r="1271" ht="20" customHeight="1">
      <c r="B1271" s="93" t="n"/>
      <c r="C1271" s="95" t="n"/>
      <c r="D1271" s="86">
        <f>IF(C1271="","",IFERROR(INDEX(Eng_Item,MATCH(C1271,Eng_Label,0)),"not in list"))</f>
        <v/>
      </c>
      <c r="E1271" s="85">
        <f>IF(C1271="","",IFERROR(INDEX(Eng_Supplier,MATCH(C1271,Eng_Label,0)),""))</f>
        <v/>
      </c>
      <c r="F1271" s="96" t="n"/>
      <c r="G1271" s="99" t="n"/>
      <c r="H1271" s="91">
        <f>IF(F1271="","",F1271*IF(G1271&lt;&gt;"",G1271,N(IFERROR(INDEX(Eng_Cost,MATCH(C1271,Eng_Label,0)),0))))</f>
        <v/>
      </c>
      <c r="I1271" s="95" t="n"/>
      <c r="J1271" s="95" t="n"/>
      <c r="K1271" s="98">
        <f>IF(B1271="","",DATE(YEAR(B1271),MONTH(B1271),1))</f>
        <v/>
      </c>
      <c r="L1271" s="86">
        <f>IF(OR(B1271="",C1271=""),"","RCV-"&amp;TEXT(ROW()-5,"00000"))</f>
        <v/>
      </c>
    </row>
    <row r="1272" ht="20" customHeight="1">
      <c r="B1272" s="93" t="n"/>
      <c r="C1272" s="95" t="n"/>
      <c r="D1272" s="86">
        <f>IF(C1272="","",IFERROR(INDEX(Eng_Item,MATCH(C1272,Eng_Label,0)),"not in list"))</f>
        <v/>
      </c>
      <c r="E1272" s="85">
        <f>IF(C1272="","",IFERROR(INDEX(Eng_Supplier,MATCH(C1272,Eng_Label,0)),""))</f>
        <v/>
      </c>
      <c r="F1272" s="96" t="n"/>
      <c r="G1272" s="99" t="n"/>
      <c r="H1272" s="91">
        <f>IF(F1272="","",F1272*IF(G1272&lt;&gt;"",G1272,N(IFERROR(INDEX(Eng_Cost,MATCH(C1272,Eng_Label,0)),0))))</f>
        <v/>
      </c>
      <c r="I1272" s="95" t="n"/>
      <c r="J1272" s="95" t="n"/>
      <c r="K1272" s="98">
        <f>IF(B1272="","",DATE(YEAR(B1272),MONTH(B1272),1))</f>
        <v/>
      </c>
      <c r="L1272" s="86">
        <f>IF(OR(B1272="",C1272=""),"","RCV-"&amp;TEXT(ROW()-5,"00000"))</f>
        <v/>
      </c>
    </row>
    <row r="1273" ht="20" customHeight="1">
      <c r="B1273" s="93" t="n"/>
      <c r="C1273" s="95" t="n"/>
      <c r="D1273" s="86">
        <f>IF(C1273="","",IFERROR(INDEX(Eng_Item,MATCH(C1273,Eng_Label,0)),"not in list"))</f>
        <v/>
      </c>
      <c r="E1273" s="85">
        <f>IF(C1273="","",IFERROR(INDEX(Eng_Supplier,MATCH(C1273,Eng_Label,0)),""))</f>
        <v/>
      </c>
      <c r="F1273" s="96" t="n"/>
      <c r="G1273" s="99" t="n"/>
      <c r="H1273" s="91">
        <f>IF(F1273="","",F1273*IF(G1273&lt;&gt;"",G1273,N(IFERROR(INDEX(Eng_Cost,MATCH(C1273,Eng_Label,0)),0))))</f>
        <v/>
      </c>
      <c r="I1273" s="95" t="n"/>
      <c r="J1273" s="95" t="n"/>
      <c r="K1273" s="98">
        <f>IF(B1273="","",DATE(YEAR(B1273),MONTH(B1273),1))</f>
        <v/>
      </c>
      <c r="L1273" s="86">
        <f>IF(OR(B1273="",C1273=""),"","RCV-"&amp;TEXT(ROW()-5,"00000"))</f>
        <v/>
      </c>
    </row>
    <row r="1274" ht="20" customHeight="1">
      <c r="B1274" s="93" t="n"/>
      <c r="C1274" s="95" t="n"/>
      <c r="D1274" s="86">
        <f>IF(C1274="","",IFERROR(INDEX(Eng_Item,MATCH(C1274,Eng_Label,0)),"not in list"))</f>
        <v/>
      </c>
      <c r="E1274" s="85">
        <f>IF(C1274="","",IFERROR(INDEX(Eng_Supplier,MATCH(C1274,Eng_Label,0)),""))</f>
        <v/>
      </c>
      <c r="F1274" s="96" t="n"/>
      <c r="G1274" s="99" t="n"/>
      <c r="H1274" s="91">
        <f>IF(F1274="","",F1274*IF(G1274&lt;&gt;"",G1274,N(IFERROR(INDEX(Eng_Cost,MATCH(C1274,Eng_Label,0)),0))))</f>
        <v/>
      </c>
      <c r="I1274" s="95" t="n"/>
      <c r="J1274" s="95" t="n"/>
      <c r="K1274" s="98">
        <f>IF(B1274="","",DATE(YEAR(B1274),MONTH(B1274),1))</f>
        <v/>
      </c>
      <c r="L1274" s="86">
        <f>IF(OR(B1274="",C1274=""),"","RCV-"&amp;TEXT(ROW()-5,"00000"))</f>
        <v/>
      </c>
    </row>
    <row r="1275" ht="20" customHeight="1">
      <c r="B1275" s="93" t="n"/>
      <c r="C1275" s="95" t="n"/>
      <c r="D1275" s="86">
        <f>IF(C1275="","",IFERROR(INDEX(Eng_Item,MATCH(C1275,Eng_Label,0)),"not in list"))</f>
        <v/>
      </c>
      <c r="E1275" s="85">
        <f>IF(C1275="","",IFERROR(INDEX(Eng_Supplier,MATCH(C1275,Eng_Label,0)),""))</f>
        <v/>
      </c>
      <c r="F1275" s="96" t="n"/>
      <c r="G1275" s="99" t="n"/>
      <c r="H1275" s="91">
        <f>IF(F1275="","",F1275*IF(G1275&lt;&gt;"",G1275,N(IFERROR(INDEX(Eng_Cost,MATCH(C1275,Eng_Label,0)),0))))</f>
        <v/>
      </c>
      <c r="I1275" s="95" t="n"/>
      <c r="J1275" s="95" t="n"/>
      <c r="K1275" s="98">
        <f>IF(B1275="","",DATE(YEAR(B1275),MONTH(B1275),1))</f>
        <v/>
      </c>
      <c r="L1275" s="86">
        <f>IF(OR(B1275="",C1275=""),"","RCV-"&amp;TEXT(ROW()-5,"00000"))</f>
        <v/>
      </c>
    </row>
    <row r="1276" ht="20" customHeight="1">
      <c r="B1276" s="93" t="n"/>
      <c r="C1276" s="95" t="n"/>
      <c r="D1276" s="86">
        <f>IF(C1276="","",IFERROR(INDEX(Eng_Item,MATCH(C1276,Eng_Label,0)),"not in list"))</f>
        <v/>
      </c>
      <c r="E1276" s="85">
        <f>IF(C1276="","",IFERROR(INDEX(Eng_Supplier,MATCH(C1276,Eng_Label,0)),""))</f>
        <v/>
      </c>
      <c r="F1276" s="96" t="n"/>
      <c r="G1276" s="99" t="n"/>
      <c r="H1276" s="91">
        <f>IF(F1276="","",F1276*IF(G1276&lt;&gt;"",G1276,N(IFERROR(INDEX(Eng_Cost,MATCH(C1276,Eng_Label,0)),0))))</f>
        <v/>
      </c>
      <c r="I1276" s="95" t="n"/>
      <c r="J1276" s="95" t="n"/>
      <c r="K1276" s="98">
        <f>IF(B1276="","",DATE(YEAR(B1276),MONTH(B1276),1))</f>
        <v/>
      </c>
      <c r="L1276" s="86">
        <f>IF(OR(B1276="",C1276=""),"","RCV-"&amp;TEXT(ROW()-5,"00000"))</f>
        <v/>
      </c>
    </row>
    <row r="1277" ht="20" customHeight="1">
      <c r="B1277" s="93" t="n"/>
      <c r="C1277" s="95" t="n"/>
      <c r="D1277" s="86">
        <f>IF(C1277="","",IFERROR(INDEX(Eng_Item,MATCH(C1277,Eng_Label,0)),"not in list"))</f>
        <v/>
      </c>
      <c r="E1277" s="85">
        <f>IF(C1277="","",IFERROR(INDEX(Eng_Supplier,MATCH(C1277,Eng_Label,0)),""))</f>
        <v/>
      </c>
      <c r="F1277" s="96" t="n"/>
      <c r="G1277" s="99" t="n"/>
      <c r="H1277" s="91">
        <f>IF(F1277="","",F1277*IF(G1277&lt;&gt;"",G1277,N(IFERROR(INDEX(Eng_Cost,MATCH(C1277,Eng_Label,0)),0))))</f>
        <v/>
      </c>
      <c r="I1277" s="95" t="n"/>
      <c r="J1277" s="95" t="n"/>
      <c r="K1277" s="98">
        <f>IF(B1277="","",DATE(YEAR(B1277),MONTH(B1277),1))</f>
        <v/>
      </c>
      <c r="L1277" s="86">
        <f>IF(OR(B1277="",C1277=""),"","RCV-"&amp;TEXT(ROW()-5,"00000"))</f>
        <v/>
      </c>
    </row>
    <row r="1278" ht="20" customHeight="1">
      <c r="B1278" s="93" t="n"/>
      <c r="C1278" s="95" t="n"/>
      <c r="D1278" s="86">
        <f>IF(C1278="","",IFERROR(INDEX(Eng_Item,MATCH(C1278,Eng_Label,0)),"not in list"))</f>
        <v/>
      </c>
      <c r="E1278" s="85">
        <f>IF(C1278="","",IFERROR(INDEX(Eng_Supplier,MATCH(C1278,Eng_Label,0)),""))</f>
        <v/>
      </c>
      <c r="F1278" s="96" t="n"/>
      <c r="G1278" s="99" t="n"/>
      <c r="H1278" s="91">
        <f>IF(F1278="","",F1278*IF(G1278&lt;&gt;"",G1278,N(IFERROR(INDEX(Eng_Cost,MATCH(C1278,Eng_Label,0)),0))))</f>
        <v/>
      </c>
      <c r="I1278" s="95" t="n"/>
      <c r="J1278" s="95" t="n"/>
      <c r="K1278" s="98">
        <f>IF(B1278="","",DATE(YEAR(B1278),MONTH(B1278),1))</f>
        <v/>
      </c>
      <c r="L1278" s="86">
        <f>IF(OR(B1278="",C1278=""),"","RCV-"&amp;TEXT(ROW()-5,"00000"))</f>
        <v/>
      </c>
    </row>
    <row r="1279" ht="20" customHeight="1">
      <c r="B1279" s="93" t="n"/>
      <c r="C1279" s="95" t="n"/>
      <c r="D1279" s="86">
        <f>IF(C1279="","",IFERROR(INDEX(Eng_Item,MATCH(C1279,Eng_Label,0)),"not in list"))</f>
        <v/>
      </c>
      <c r="E1279" s="85">
        <f>IF(C1279="","",IFERROR(INDEX(Eng_Supplier,MATCH(C1279,Eng_Label,0)),""))</f>
        <v/>
      </c>
      <c r="F1279" s="96" t="n"/>
      <c r="G1279" s="99" t="n"/>
      <c r="H1279" s="91">
        <f>IF(F1279="","",F1279*IF(G1279&lt;&gt;"",G1279,N(IFERROR(INDEX(Eng_Cost,MATCH(C1279,Eng_Label,0)),0))))</f>
        <v/>
      </c>
      <c r="I1279" s="95" t="n"/>
      <c r="J1279" s="95" t="n"/>
      <c r="K1279" s="98">
        <f>IF(B1279="","",DATE(YEAR(B1279),MONTH(B1279),1))</f>
        <v/>
      </c>
      <c r="L1279" s="86">
        <f>IF(OR(B1279="",C1279=""),"","RCV-"&amp;TEXT(ROW()-5,"00000"))</f>
        <v/>
      </c>
    </row>
    <row r="1280" ht="20" customHeight="1">
      <c r="B1280" s="93" t="n"/>
      <c r="C1280" s="95" t="n"/>
      <c r="D1280" s="86">
        <f>IF(C1280="","",IFERROR(INDEX(Eng_Item,MATCH(C1280,Eng_Label,0)),"not in list"))</f>
        <v/>
      </c>
      <c r="E1280" s="85">
        <f>IF(C1280="","",IFERROR(INDEX(Eng_Supplier,MATCH(C1280,Eng_Label,0)),""))</f>
        <v/>
      </c>
      <c r="F1280" s="96" t="n"/>
      <c r="G1280" s="99" t="n"/>
      <c r="H1280" s="91">
        <f>IF(F1280="","",F1280*IF(G1280&lt;&gt;"",G1280,N(IFERROR(INDEX(Eng_Cost,MATCH(C1280,Eng_Label,0)),0))))</f>
        <v/>
      </c>
      <c r="I1280" s="95" t="n"/>
      <c r="J1280" s="95" t="n"/>
      <c r="K1280" s="98">
        <f>IF(B1280="","",DATE(YEAR(B1280),MONTH(B1280),1))</f>
        <v/>
      </c>
      <c r="L1280" s="86">
        <f>IF(OR(B1280="",C1280=""),"","RCV-"&amp;TEXT(ROW()-5,"00000"))</f>
        <v/>
      </c>
    </row>
    <row r="1281" ht="20" customHeight="1">
      <c r="B1281" s="93" t="n"/>
      <c r="C1281" s="95" t="n"/>
      <c r="D1281" s="86">
        <f>IF(C1281="","",IFERROR(INDEX(Eng_Item,MATCH(C1281,Eng_Label,0)),"not in list"))</f>
        <v/>
      </c>
      <c r="E1281" s="85">
        <f>IF(C1281="","",IFERROR(INDEX(Eng_Supplier,MATCH(C1281,Eng_Label,0)),""))</f>
        <v/>
      </c>
      <c r="F1281" s="96" t="n"/>
      <c r="G1281" s="99" t="n"/>
      <c r="H1281" s="91">
        <f>IF(F1281="","",F1281*IF(G1281&lt;&gt;"",G1281,N(IFERROR(INDEX(Eng_Cost,MATCH(C1281,Eng_Label,0)),0))))</f>
        <v/>
      </c>
      <c r="I1281" s="95" t="n"/>
      <c r="J1281" s="95" t="n"/>
      <c r="K1281" s="98">
        <f>IF(B1281="","",DATE(YEAR(B1281),MONTH(B1281),1))</f>
        <v/>
      </c>
      <c r="L1281" s="86">
        <f>IF(OR(B1281="",C1281=""),"","RCV-"&amp;TEXT(ROW()-5,"00000"))</f>
        <v/>
      </c>
    </row>
    <row r="1282" ht="20" customHeight="1">
      <c r="B1282" s="93" t="n"/>
      <c r="C1282" s="95" t="n"/>
      <c r="D1282" s="86">
        <f>IF(C1282="","",IFERROR(INDEX(Eng_Item,MATCH(C1282,Eng_Label,0)),"not in list"))</f>
        <v/>
      </c>
      <c r="E1282" s="85">
        <f>IF(C1282="","",IFERROR(INDEX(Eng_Supplier,MATCH(C1282,Eng_Label,0)),""))</f>
        <v/>
      </c>
      <c r="F1282" s="96" t="n"/>
      <c r="G1282" s="99" t="n"/>
      <c r="H1282" s="91">
        <f>IF(F1282="","",F1282*IF(G1282&lt;&gt;"",G1282,N(IFERROR(INDEX(Eng_Cost,MATCH(C1282,Eng_Label,0)),0))))</f>
        <v/>
      </c>
      <c r="I1282" s="95" t="n"/>
      <c r="J1282" s="95" t="n"/>
      <c r="K1282" s="98">
        <f>IF(B1282="","",DATE(YEAR(B1282),MONTH(B1282),1))</f>
        <v/>
      </c>
      <c r="L1282" s="86">
        <f>IF(OR(B1282="",C1282=""),"","RCV-"&amp;TEXT(ROW()-5,"00000"))</f>
        <v/>
      </c>
    </row>
    <row r="1283" ht="20" customHeight="1">
      <c r="B1283" s="93" t="n"/>
      <c r="C1283" s="95" t="n"/>
      <c r="D1283" s="86">
        <f>IF(C1283="","",IFERROR(INDEX(Eng_Item,MATCH(C1283,Eng_Label,0)),"not in list"))</f>
        <v/>
      </c>
      <c r="E1283" s="85">
        <f>IF(C1283="","",IFERROR(INDEX(Eng_Supplier,MATCH(C1283,Eng_Label,0)),""))</f>
        <v/>
      </c>
      <c r="F1283" s="96" t="n"/>
      <c r="G1283" s="99" t="n"/>
      <c r="H1283" s="91">
        <f>IF(F1283="","",F1283*IF(G1283&lt;&gt;"",G1283,N(IFERROR(INDEX(Eng_Cost,MATCH(C1283,Eng_Label,0)),0))))</f>
        <v/>
      </c>
      <c r="I1283" s="95" t="n"/>
      <c r="J1283" s="95" t="n"/>
      <c r="K1283" s="98">
        <f>IF(B1283="","",DATE(YEAR(B1283),MONTH(B1283),1))</f>
        <v/>
      </c>
      <c r="L1283" s="86">
        <f>IF(OR(B1283="",C1283=""),"","RCV-"&amp;TEXT(ROW()-5,"00000"))</f>
        <v/>
      </c>
    </row>
    <row r="1284" ht="20" customHeight="1">
      <c r="B1284" s="93" t="n"/>
      <c r="C1284" s="95" t="n"/>
      <c r="D1284" s="86">
        <f>IF(C1284="","",IFERROR(INDEX(Eng_Item,MATCH(C1284,Eng_Label,0)),"not in list"))</f>
        <v/>
      </c>
      <c r="E1284" s="85">
        <f>IF(C1284="","",IFERROR(INDEX(Eng_Supplier,MATCH(C1284,Eng_Label,0)),""))</f>
        <v/>
      </c>
      <c r="F1284" s="96" t="n"/>
      <c r="G1284" s="99" t="n"/>
      <c r="H1284" s="91">
        <f>IF(F1284="","",F1284*IF(G1284&lt;&gt;"",G1284,N(IFERROR(INDEX(Eng_Cost,MATCH(C1284,Eng_Label,0)),0))))</f>
        <v/>
      </c>
      <c r="I1284" s="95" t="n"/>
      <c r="J1284" s="95" t="n"/>
      <c r="K1284" s="98">
        <f>IF(B1284="","",DATE(YEAR(B1284),MONTH(B1284),1))</f>
        <v/>
      </c>
      <c r="L1284" s="86">
        <f>IF(OR(B1284="",C1284=""),"","RCV-"&amp;TEXT(ROW()-5,"00000"))</f>
        <v/>
      </c>
    </row>
    <row r="1285" ht="20" customHeight="1">
      <c r="B1285" s="93" t="n"/>
      <c r="C1285" s="95" t="n"/>
      <c r="D1285" s="86">
        <f>IF(C1285="","",IFERROR(INDEX(Eng_Item,MATCH(C1285,Eng_Label,0)),"not in list"))</f>
        <v/>
      </c>
      <c r="E1285" s="85">
        <f>IF(C1285="","",IFERROR(INDEX(Eng_Supplier,MATCH(C1285,Eng_Label,0)),""))</f>
        <v/>
      </c>
      <c r="F1285" s="96" t="n"/>
      <c r="G1285" s="99" t="n"/>
      <c r="H1285" s="91">
        <f>IF(F1285="","",F1285*IF(G1285&lt;&gt;"",G1285,N(IFERROR(INDEX(Eng_Cost,MATCH(C1285,Eng_Label,0)),0))))</f>
        <v/>
      </c>
      <c r="I1285" s="95" t="n"/>
      <c r="J1285" s="95" t="n"/>
      <c r="K1285" s="98">
        <f>IF(B1285="","",DATE(YEAR(B1285),MONTH(B1285),1))</f>
        <v/>
      </c>
      <c r="L1285" s="86">
        <f>IF(OR(B1285="",C1285=""),"","RCV-"&amp;TEXT(ROW()-5,"00000"))</f>
        <v/>
      </c>
    </row>
    <row r="1286" ht="20" customHeight="1">
      <c r="B1286" s="93" t="n"/>
      <c r="C1286" s="95" t="n"/>
      <c r="D1286" s="86">
        <f>IF(C1286="","",IFERROR(INDEX(Eng_Item,MATCH(C1286,Eng_Label,0)),"not in list"))</f>
        <v/>
      </c>
      <c r="E1286" s="85">
        <f>IF(C1286="","",IFERROR(INDEX(Eng_Supplier,MATCH(C1286,Eng_Label,0)),""))</f>
        <v/>
      </c>
      <c r="F1286" s="96" t="n"/>
      <c r="G1286" s="99" t="n"/>
      <c r="H1286" s="91">
        <f>IF(F1286="","",F1286*IF(G1286&lt;&gt;"",G1286,N(IFERROR(INDEX(Eng_Cost,MATCH(C1286,Eng_Label,0)),0))))</f>
        <v/>
      </c>
      <c r="I1286" s="95" t="n"/>
      <c r="J1286" s="95" t="n"/>
      <c r="K1286" s="98">
        <f>IF(B1286="","",DATE(YEAR(B1286),MONTH(B1286),1))</f>
        <v/>
      </c>
      <c r="L1286" s="86">
        <f>IF(OR(B1286="",C1286=""),"","RCV-"&amp;TEXT(ROW()-5,"00000"))</f>
        <v/>
      </c>
    </row>
    <row r="1287" ht="20" customHeight="1">
      <c r="B1287" s="93" t="n"/>
      <c r="C1287" s="95" t="n"/>
      <c r="D1287" s="86">
        <f>IF(C1287="","",IFERROR(INDEX(Eng_Item,MATCH(C1287,Eng_Label,0)),"not in list"))</f>
        <v/>
      </c>
      <c r="E1287" s="85">
        <f>IF(C1287="","",IFERROR(INDEX(Eng_Supplier,MATCH(C1287,Eng_Label,0)),""))</f>
        <v/>
      </c>
      <c r="F1287" s="96" t="n"/>
      <c r="G1287" s="99" t="n"/>
      <c r="H1287" s="91">
        <f>IF(F1287="","",F1287*IF(G1287&lt;&gt;"",G1287,N(IFERROR(INDEX(Eng_Cost,MATCH(C1287,Eng_Label,0)),0))))</f>
        <v/>
      </c>
      <c r="I1287" s="95" t="n"/>
      <c r="J1287" s="95" t="n"/>
      <c r="K1287" s="98">
        <f>IF(B1287="","",DATE(YEAR(B1287),MONTH(B1287),1))</f>
        <v/>
      </c>
      <c r="L1287" s="86">
        <f>IF(OR(B1287="",C1287=""),"","RCV-"&amp;TEXT(ROW()-5,"00000"))</f>
        <v/>
      </c>
    </row>
    <row r="1288" ht="20" customHeight="1">
      <c r="B1288" s="93" t="n"/>
      <c r="C1288" s="95" t="n"/>
      <c r="D1288" s="86">
        <f>IF(C1288="","",IFERROR(INDEX(Eng_Item,MATCH(C1288,Eng_Label,0)),"not in list"))</f>
        <v/>
      </c>
      <c r="E1288" s="85">
        <f>IF(C1288="","",IFERROR(INDEX(Eng_Supplier,MATCH(C1288,Eng_Label,0)),""))</f>
        <v/>
      </c>
      <c r="F1288" s="96" t="n"/>
      <c r="G1288" s="99" t="n"/>
      <c r="H1288" s="91">
        <f>IF(F1288="","",F1288*IF(G1288&lt;&gt;"",G1288,N(IFERROR(INDEX(Eng_Cost,MATCH(C1288,Eng_Label,0)),0))))</f>
        <v/>
      </c>
      <c r="I1288" s="95" t="n"/>
      <c r="J1288" s="95" t="n"/>
      <c r="K1288" s="98">
        <f>IF(B1288="","",DATE(YEAR(B1288),MONTH(B1288),1))</f>
        <v/>
      </c>
      <c r="L1288" s="86">
        <f>IF(OR(B1288="",C1288=""),"","RCV-"&amp;TEXT(ROW()-5,"00000"))</f>
        <v/>
      </c>
    </row>
    <row r="1289" ht="20" customHeight="1">
      <c r="B1289" s="93" t="n"/>
      <c r="C1289" s="95" t="n"/>
      <c r="D1289" s="86">
        <f>IF(C1289="","",IFERROR(INDEX(Eng_Item,MATCH(C1289,Eng_Label,0)),"not in list"))</f>
        <v/>
      </c>
      <c r="E1289" s="85">
        <f>IF(C1289="","",IFERROR(INDEX(Eng_Supplier,MATCH(C1289,Eng_Label,0)),""))</f>
        <v/>
      </c>
      <c r="F1289" s="96" t="n"/>
      <c r="G1289" s="99" t="n"/>
      <c r="H1289" s="91">
        <f>IF(F1289="","",F1289*IF(G1289&lt;&gt;"",G1289,N(IFERROR(INDEX(Eng_Cost,MATCH(C1289,Eng_Label,0)),0))))</f>
        <v/>
      </c>
      <c r="I1289" s="95" t="n"/>
      <c r="J1289" s="95" t="n"/>
      <c r="K1289" s="98">
        <f>IF(B1289="","",DATE(YEAR(B1289),MONTH(B1289),1))</f>
        <v/>
      </c>
      <c r="L1289" s="86">
        <f>IF(OR(B1289="",C1289=""),"","RCV-"&amp;TEXT(ROW()-5,"00000"))</f>
        <v/>
      </c>
    </row>
    <row r="1290" ht="20" customHeight="1">
      <c r="B1290" s="93" t="n"/>
      <c r="C1290" s="95" t="n"/>
      <c r="D1290" s="86">
        <f>IF(C1290="","",IFERROR(INDEX(Eng_Item,MATCH(C1290,Eng_Label,0)),"not in list"))</f>
        <v/>
      </c>
      <c r="E1290" s="85">
        <f>IF(C1290="","",IFERROR(INDEX(Eng_Supplier,MATCH(C1290,Eng_Label,0)),""))</f>
        <v/>
      </c>
      <c r="F1290" s="96" t="n"/>
      <c r="G1290" s="99" t="n"/>
      <c r="H1290" s="91">
        <f>IF(F1290="","",F1290*IF(G1290&lt;&gt;"",G1290,N(IFERROR(INDEX(Eng_Cost,MATCH(C1290,Eng_Label,0)),0))))</f>
        <v/>
      </c>
      <c r="I1290" s="95" t="n"/>
      <c r="J1290" s="95" t="n"/>
      <c r="K1290" s="98">
        <f>IF(B1290="","",DATE(YEAR(B1290),MONTH(B1290),1))</f>
        <v/>
      </c>
      <c r="L1290" s="86">
        <f>IF(OR(B1290="",C1290=""),"","RCV-"&amp;TEXT(ROW()-5,"00000"))</f>
        <v/>
      </c>
    </row>
    <row r="1291" ht="20" customHeight="1">
      <c r="B1291" s="93" t="n"/>
      <c r="C1291" s="95" t="n"/>
      <c r="D1291" s="86">
        <f>IF(C1291="","",IFERROR(INDEX(Eng_Item,MATCH(C1291,Eng_Label,0)),"not in list"))</f>
        <v/>
      </c>
      <c r="E1291" s="85">
        <f>IF(C1291="","",IFERROR(INDEX(Eng_Supplier,MATCH(C1291,Eng_Label,0)),""))</f>
        <v/>
      </c>
      <c r="F1291" s="96" t="n"/>
      <c r="G1291" s="99" t="n"/>
      <c r="H1291" s="91">
        <f>IF(F1291="","",F1291*IF(G1291&lt;&gt;"",G1291,N(IFERROR(INDEX(Eng_Cost,MATCH(C1291,Eng_Label,0)),0))))</f>
        <v/>
      </c>
      <c r="I1291" s="95" t="n"/>
      <c r="J1291" s="95" t="n"/>
      <c r="K1291" s="98">
        <f>IF(B1291="","",DATE(YEAR(B1291),MONTH(B1291),1))</f>
        <v/>
      </c>
      <c r="L1291" s="86">
        <f>IF(OR(B1291="",C1291=""),"","RCV-"&amp;TEXT(ROW()-5,"00000"))</f>
        <v/>
      </c>
    </row>
    <row r="1292" ht="20" customHeight="1">
      <c r="B1292" s="93" t="n"/>
      <c r="C1292" s="95" t="n"/>
      <c r="D1292" s="86">
        <f>IF(C1292="","",IFERROR(INDEX(Eng_Item,MATCH(C1292,Eng_Label,0)),"not in list"))</f>
        <v/>
      </c>
      <c r="E1292" s="85">
        <f>IF(C1292="","",IFERROR(INDEX(Eng_Supplier,MATCH(C1292,Eng_Label,0)),""))</f>
        <v/>
      </c>
      <c r="F1292" s="96" t="n"/>
      <c r="G1292" s="99" t="n"/>
      <c r="H1292" s="91">
        <f>IF(F1292="","",F1292*IF(G1292&lt;&gt;"",G1292,N(IFERROR(INDEX(Eng_Cost,MATCH(C1292,Eng_Label,0)),0))))</f>
        <v/>
      </c>
      <c r="I1292" s="95" t="n"/>
      <c r="J1292" s="95" t="n"/>
      <c r="K1292" s="98">
        <f>IF(B1292="","",DATE(YEAR(B1292),MONTH(B1292),1))</f>
        <v/>
      </c>
      <c r="L1292" s="86">
        <f>IF(OR(B1292="",C1292=""),"","RCV-"&amp;TEXT(ROW()-5,"00000"))</f>
        <v/>
      </c>
    </row>
    <row r="1293" ht="20" customHeight="1">
      <c r="B1293" s="93" t="n"/>
      <c r="C1293" s="95" t="n"/>
      <c r="D1293" s="86">
        <f>IF(C1293="","",IFERROR(INDEX(Eng_Item,MATCH(C1293,Eng_Label,0)),"not in list"))</f>
        <v/>
      </c>
      <c r="E1293" s="85">
        <f>IF(C1293="","",IFERROR(INDEX(Eng_Supplier,MATCH(C1293,Eng_Label,0)),""))</f>
        <v/>
      </c>
      <c r="F1293" s="96" t="n"/>
      <c r="G1293" s="99" t="n"/>
      <c r="H1293" s="91">
        <f>IF(F1293="","",F1293*IF(G1293&lt;&gt;"",G1293,N(IFERROR(INDEX(Eng_Cost,MATCH(C1293,Eng_Label,0)),0))))</f>
        <v/>
      </c>
      <c r="I1293" s="95" t="n"/>
      <c r="J1293" s="95" t="n"/>
      <c r="K1293" s="98">
        <f>IF(B1293="","",DATE(YEAR(B1293),MONTH(B1293),1))</f>
        <v/>
      </c>
      <c r="L1293" s="86">
        <f>IF(OR(B1293="",C1293=""),"","RCV-"&amp;TEXT(ROW()-5,"00000"))</f>
        <v/>
      </c>
    </row>
    <row r="1294" ht="20" customHeight="1">
      <c r="B1294" s="93" t="n"/>
      <c r="C1294" s="95" t="n"/>
      <c r="D1294" s="86">
        <f>IF(C1294="","",IFERROR(INDEX(Eng_Item,MATCH(C1294,Eng_Label,0)),"not in list"))</f>
        <v/>
      </c>
      <c r="E1294" s="85">
        <f>IF(C1294="","",IFERROR(INDEX(Eng_Supplier,MATCH(C1294,Eng_Label,0)),""))</f>
        <v/>
      </c>
      <c r="F1294" s="96" t="n"/>
      <c r="G1294" s="99" t="n"/>
      <c r="H1294" s="91">
        <f>IF(F1294="","",F1294*IF(G1294&lt;&gt;"",G1294,N(IFERROR(INDEX(Eng_Cost,MATCH(C1294,Eng_Label,0)),0))))</f>
        <v/>
      </c>
      <c r="I1294" s="95" t="n"/>
      <c r="J1294" s="95" t="n"/>
      <c r="K1294" s="98">
        <f>IF(B1294="","",DATE(YEAR(B1294),MONTH(B1294),1))</f>
        <v/>
      </c>
      <c r="L1294" s="86">
        <f>IF(OR(B1294="",C1294=""),"","RCV-"&amp;TEXT(ROW()-5,"00000"))</f>
        <v/>
      </c>
    </row>
    <row r="1295" ht="20" customHeight="1">
      <c r="B1295" s="93" t="n"/>
      <c r="C1295" s="95" t="n"/>
      <c r="D1295" s="86">
        <f>IF(C1295="","",IFERROR(INDEX(Eng_Item,MATCH(C1295,Eng_Label,0)),"not in list"))</f>
        <v/>
      </c>
      <c r="E1295" s="85">
        <f>IF(C1295="","",IFERROR(INDEX(Eng_Supplier,MATCH(C1295,Eng_Label,0)),""))</f>
        <v/>
      </c>
      <c r="F1295" s="96" t="n"/>
      <c r="G1295" s="99" t="n"/>
      <c r="H1295" s="91">
        <f>IF(F1295="","",F1295*IF(G1295&lt;&gt;"",G1295,N(IFERROR(INDEX(Eng_Cost,MATCH(C1295,Eng_Label,0)),0))))</f>
        <v/>
      </c>
      <c r="I1295" s="95" t="n"/>
      <c r="J1295" s="95" t="n"/>
      <c r="K1295" s="98">
        <f>IF(B1295="","",DATE(YEAR(B1295),MONTH(B1295),1))</f>
        <v/>
      </c>
      <c r="L1295" s="86">
        <f>IF(OR(B1295="",C1295=""),"","RCV-"&amp;TEXT(ROW()-5,"00000"))</f>
        <v/>
      </c>
    </row>
    <row r="1296" ht="20" customHeight="1">
      <c r="B1296" s="93" t="n"/>
      <c r="C1296" s="95" t="n"/>
      <c r="D1296" s="86">
        <f>IF(C1296="","",IFERROR(INDEX(Eng_Item,MATCH(C1296,Eng_Label,0)),"not in list"))</f>
        <v/>
      </c>
      <c r="E1296" s="85">
        <f>IF(C1296="","",IFERROR(INDEX(Eng_Supplier,MATCH(C1296,Eng_Label,0)),""))</f>
        <v/>
      </c>
      <c r="F1296" s="96" t="n"/>
      <c r="G1296" s="99" t="n"/>
      <c r="H1296" s="91">
        <f>IF(F1296="","",F1296*IF(G1296&lt;&gt;"",G1296,N(IFERROR(INDEX(Eng_Cost,MATCH(C1296,Eng_Label,0)),0))))</f>
        <v/>
      </c>
      <c r="I1296" s="95" t="n"/>
      <c r="J1296" s="95" t="n"/>
      <c r="K1296" s="98">
        <f>IF(B1296="","",DATE(YEAR(B1296),MONTH(B1296),1))</f>
        <v/>
      </c>
      <c r="L1296" s="86">
        <f>IF(OR(B1296="",C1296=""),"","RCV-"&amp;TEXT(ROW()-5,"00000"))</f>
        <v/>
      </c>
    </row>
    <row r="1297" ht="20" customHeight="1">
      <c r="B1297" s="93" t="n"/>
      <c r="C1297" s="95" t="n"/>
      <c r="D1297" s="86">
        <f>IF(C1297="","",IFERROR(INDEX(Eng_Item,MATCH(C1297,Eng_Label,0)),"not in list"))</f>
        <v/>
      </c>
      <c r="E1297" s="85">
        <f>IF(C1297="","",IFERROR(INDEX(Eng_Supplier,MATCH(C1297,Eng_Label,0)),""))</f>
        <v/>
      </c>
      <c r="F1297" s="96" t="n"/>
      <c r="G1297" s="99" t="n"/>
      <c r="H1297" s="91">
        <f>IF(F1297="","",F1297*IF(G1297&lt;&gt;"",G1297,N(IFERROR(INDEX(Eng_Cost,MATCH(C1297,Eng_Label,0)),0))))</f>
        <v/>
      </c>
      <c r="I1297" s="95" t="n"/>
      <c r="J1297" s="95" t="n"/>
      <c r="K1297" s="98">
        <f>IF(B1297="","",DATE(YEAR(B1297),MONTH(B1297),1))</f>
        <v/>
      </c>
      <c r="L1297" s="86">
        <f>IF(OR(B1297="",C1297=""),"","RCV-"&amp;TEXT(ROW()-5,"00000"))</f>
        <v/>
      </c>
    </row>
    <row r="1298" ht="20" customHeight="1">
      <c r="B1298" s="93" t="n"/>
      <c r="C1298" s="95" t="n"/>
      <c r="D1298" s="86">
        <f>IF(C1298="","",IFERROR(INDEX(Eng_Item,MATCH(C1298,Eng_Label,0)),"not in list"))</f>
        <v/>
      </c>
      <c r="E1298" s="85">
        <f>IF(C1298="","",IFERROR(INDEX(Eng_Supplier,MATCH(C1298,Eng_Label,0)),""))</f>
        <v/>
      </c>
      <c r="F1298" s="96" t="n"/>
      <c r="G1298" s="99" t="n"/>
      <c r="H1298" s="91">
        <f>IF(F1298="","",F1298*IF(G1298&lt;&gt;"",G1298,N(IFERROR(INDEX(Eng_Cost,MATCH(C1298,Eng_Label,0)),0))))</f>
        <v/>
      </c>
      <c r="I1298" s="95" t="n"/>
      <c r="J1298" s="95" t="n"/>
      <c r="K1298" s="98">
        <f>IF(B1298="","",DATE(YEAR(B1298),MONTH(B1298),1))</f>
        <v/>
      </c>
      <c r="L1298" s="86">
        <f>IF(OR(B1298="",C1298=""),"","RCV-"&amp;TEXT(ROW()-5,"00000"))</f>
        <v/>
      </c>
    </row>
    <row r="1299" ht="20" customHeight="1">
      <c r="B1299" s="93" t="n"/>
      <c r="C1299" s="95" t="n"/>
      <c r="D1299" s="86">
        <f>IF(C1299="","",IFERROR(INDEX(Eng_Item,MATCH(C1299,Eng_Label,0)),"not in list"))</f>
        <v/>
      </c>
      <c r="E1299" s="85">
        <f>IF(C1299="","",IFERROR(INDEX(Eng_Supplier,MATCH(C1299,Eng_Label,0)),""))</f>
        <v/>
      </c>
      <c r="F1299" s="96" t="n"/>
      <c r="G1299" s="99" t="n"/>
      <c r="H1299" s="91">
        <f>IF(F1299="","",F1299*IF(G1299&lt;&gt;"",G1299,N(IFERROR(INDEX(Eng_Cost,MATCH(C1299,Eng_Label,0)),0))))</f>
        <v/>
      </c>
      <c r="I1299" s="95" t="n"/>
      <c r="J1299" s="95" t="n"/>
      <c r="K1299" s="98">
        <f>IF(B1299="","",DATE(YEAR(B1299),MONTH(B1299),1))</f>
        <v/>
      </c>
      <c r="L1299" s="86">
        <f>IF(OR(B1299="",C1299=""),"","RCV-"&amp;TEXT(ROW()-5,"00000"))</f>
        <v/>
      </c>
    </row>
    <row r="1300" ht="20" customHeight="1">
      <c r="B1300" s="93" t="n"/>
      <c r="C1300" s="95" t="n"/>
      <c r="D1300" s="86">
        <f>IF(C1300="","",IFERROR(INDEX(Eng_Item,MATCH(C1300,Eng_Label,0)),"not in list"))</f>
        <v/>
      </c>
      <c r="E1300" s="85">
        <f>IF(C1300="","",IFERROR(INDEX(Eng_Supplier,MATCH(C1300,Eng_Label,0)),""))</f>
        <v/>
      </c>
      <c r="F1300" s="96" t="n"/>
      <c r="G1300" s="99" t="n"/>
      <c r="H1300" s="91">
        <f>IF(F1300="","",F1300*IF(G1300&lt;&gt;"",G1300,N(IFERROR(INDEX(Eng_Cost,MATCH(C1300,Eng_Label,0)),0))))</f>
        <v/>
      </c>
      <c r="I1300" s="95" t="n"/>
      <c r="J1300" s="95" t="n"/>
      <c r="K1300" s="98">
        <f>IF(B1300="","",DATE(YEAR(B1300),MONTH(B1300),1))</f>
        <v/>
      </c>
      <c r="L1300" s="86">
        <f>IF(OR(B1300="",C1300=""),"","RCV-"&amp;TEXT(ROW()-5,"00000"))</f>
        <v/>
      </c>
    </row>
    <row r="1301" ht="20" customHeight="1">
      <c r="B1301" s="93" t="n"/>
      <c r="C1301" s="95" t="n"/>
      <c r="D1301" s="86">
        <f>IF(C1301="","",IFERROR(INDEX(Eng_Item,MATCH(C1301,Eng_Label,0)),"not in list"))</f>
        <v/>
      </c>
      <c r="E1301" s="85">
        <f>IF(C1301="","",IFERROR(INDEX(Eng_Supplier,MATCH(C1301,Eng_Label,0)),""))</f>
        <v/>
      </c>
      <c r="F1301" s="96" t="n"/>
      <c r="G1301" s="99" t="n"/>
      <c r="H1301" s="91">
        <f>IF(F1301="","",F1301*IF(G1301&lt;&gt;"",G1301,N(IFERROR(INDEX(Eng_Cost,MATCH(C1301,Eng_Label,0)),0))))</f>
        <v/>
      </c>
      <c r="I1301" s="95" t="n"/>
      <c r="J1301" s="95" t="n"/>
      <c r="K1301" s="98">
        <f>IF(B1301="","",DATE(YEAR(B1301),MONTH(B1301),1))</f>
        <v/>
      </c>
      <c r="L1301" s="86">
        <f>IF(OR(B1301="",C1301=""),"","RCV-"&amp;TEXT(ROW()-5,"00000"))</f>
        <v/>
      </c>
    </row>
    <row r="1302" ht="20" customHeight="1">
      <c r="B1302" s="93" t="n"/>
      <c r="C1302" s="95" t="n"/>
      <c r="D1302" s="86">
        <f>IF(C1302="","",IFERROR(INDEX(Eng_Item,MATCH(C1302,Eng_Label,0)),"not in list"))</f>
        <v/>
      </c>
      <c r="E1302" s="85">
        <f>IF(C1302="","",IFERROR(INDEX(Eng_Supplier,MATCH(C1302,Eng_Label,0)),""))</f>
        <v/>
      </c>
      <c r="F1302" s="96" t="n"/>
      <c r="G1302" s="99" t="n"/>
      <c r="H1302" s="91">
        <f>IF(F1302="","",F1302*IF(G1302&lt;&gt;"",G1302,N(IFERROR(INDEX(Eng_Cost,MATCH(C1302,Eng_Label,0)),0))))</f>
        <v/>
      </c>
      <c r="I1302" s="95" t="n"/>
      <c r="J1302" s="95" t="n"/>
      <c r="K1302" s="98">
        <f>IF(B1302="","",DATE(YEAR(B1302),MONTH(B1302),1))</f>
        <v/>
      </c>
      <c r="L1302" s="86">
        <f>IF(OR(B1302="",C1302=""),"","RCV-"&amp;TEXT(ROW()-5,"00000"))</f>
        <v/>
      </c>
    </row>
    <row r="1303" ht="20" customHeight="1">
      <c r="B1303" s="93" t="n"/>
      <c r="C1303" s="95" t="n"/>
      <c r="D1303" s="86">
        <f>IF(C1303="","",IFERROR(INDEX(Eng_Item,MATCH(C1303,Eng_Label,0)),"not in list"))</f>
        <v/>
      </c>
      <c r="E1303" s="85">
        <f>IF(C1303="","",IFERROR(INDEX(Eng_Supplier,MATCH(C1303,Eng_Label,0)),""))</f>
        <v/>
      </c>
      <c r="F1303" s="96" t="n"/>
      <c r="G1303" s="99" t="n"/>
      <c r="H1303" s="91">
        <f>IF(F1303="","",F1303*IF(G1303&lt;&gt;"",G1303,N(IFERROR(INDEX(Eng_Cost,MATCH(C1303,Eng_Label,0)),0))))</f>
        <v/>
      </c>
      <c r="I1303" s="95" t="n"/>
      <c r="J1303" s="95" t="n"/>
      <c r="K1303" s="98">
        <f>IF(B1303="","",DATE(YEAR(B1303),MONTH(B1303),1))</f>
        <v/>
      </c>
      <c r="L1303" s="86">
        <f>IF(OR(B1303="",C1303=""),"","RCV-"&amp;TEXT(ROW()-5,"00000"))</f>
        <v/>
      </c>
    </row>
    <row r="1304" ht="20" customHeight="1">
      <c r="B1304" s="93" t="n"/>
      <c r="C1304" s="95" t="n"/>
      <c r="D1304" s="86">
        <f>IF(C1304="","",IFERROR(INDEX(Eng_Item,MATCH(C1304,Eng_Label,0)),"not in list"))</f>
        <v/>
      </c>
      <c r="E1304" s="85">
        <f>IF(C1304="","",IFERROR(INDEX(Eng_Supplier,MATCH(C1304,Eng_Label,0)),""))</f>
        <v/>
      </c>
      <c r="F1304" s="96" t="n"/>
      <c r="G1304" s="99" t="n"/>
      <c r="H1304" s="91">
        <f>IF(F1304="","",F1304*IF(G1304&lt;&gt;"",G1304,N(IFERROR(INDEX(Eng_Cost,MATCH(C1304,Eng_Label,0)),0))))</f>
        <v/>
      </c>
      <c r="I1304" s="95" t="n"/>
      <c r="J1304" s="95" t="n"/>
      <c r="K1304" s="98">
        <f>IF(B1304="","",DATE(YEAR(B1304),MONTH(B1304),1))</f>
        <v/>
      </c>
      <c r="L1304" s="86">
        <f>IF(OR(B1304="",C1304=""),"","RCV-"&amp;TEXT(ROW()-5,"00000"))</f>
        <v/>
      </c>
    </row>
    <row r="1305" ht="20" customHeight="1">
      <c r="B1305" s="93" t="n"/>
      <c r="C1305" s="95" t="n"/>
      <c r="D1305" s="86">
        <f>IF(C1305="","",IFERROR(INDEX(Eng_Item,MATCH(C1305,Eng_Label,0)),"not in list"))</f>
        <v/>
      </c>
      <c r="E1305" s="85">
        <f>IF(C1305="","",IFERROR(INDEX(Eng_Supplier,MATCH(C1305,Eng_Label,0)),""))</f>
        <v/>
      </c>
      <c r="F1305" s="96" t="n"/>
      <c r="G1305" s="99" t="n"/>
      <c r="H1305" s="91">
        <f>IF(F1305="","",F1305*IF(G1305&lt;&gt;"",G1305,N(IFERROR(INDEX(Eng_Cost,MATCH(C1305,Eng_Label,0)),0))))</f>
        <v/>
      </c>
      <c r="I1305" s="95" t="n"/>
      <c r="J1305" s="95" t="n"/>
      <c r="K1305" s="98">
        <f>IF(B1305="","",DATE(YEAR(B1305),MONTH(B1305),1))</f>
        <v/>
      </c>
      <c r="L1305" s="86">
        <f>IF(OR(B1305="",C1305=""),"","RCV-"&amp;TEXT(ROW()-5,"00000"))</f>
        <v/>
      </c>
    </row>
    <row r="1306" ht="20" customHeight="1">
      <c r="B1306" s="93" t="n"/>
      <c r="C1306" s="95" t="n"/>
      <c r="D1306" s="86">
        <f>IF(C1306="","",IFERROR(INDEX(Eng_Item,MATCH(C1306,Eng_Label,0)),"not in list"))</f>
        <v/>
      </c>
      <c r="E1306" s="85">
        <f>IF(C1306="","",IFERROR(INDEX(Eng_Supplier,MATCH(C1306,Eng_Label,0)),""))</f>
        <v/>
      </c>
      <c r="F1306" s="96" t="n"/>
      <c r="G1306" s="99" t="n"/>
      <c r="H1306" s="91">
        <f>IF(F1306="","",F1306*IF(G1306&lt;&gt;"",G1306,N(IFERROR(INDEX(Eng_Cost,MATCH(C1306,Eng_Label,0)),0))))</f>
        <v/>
      </c>
      <c r="I1306" s="95" t="n"/>
      <c r="J1306" s="95" t="n"/>
      <c r="K1306" s="98">
        <f>IF(B1306="","",DATE(YEAR(B1306),MONTH(B1306),1))</f>
        <v/>
      </c>
      <c r="L1306" s="86">
        <f>IF(OR(B1306="",C1306=""),"","RCV-"&amp;TEXT(ROW()-5,"00000"))</f>
        <v/>
      </c>
    </row>
    <row r="1307" ht="20" customHeight="1">
      <c r="B1307" s="93" t="n"/>
      <c r="C1307" s="95" t="n"/>
      <c r="D1307" s="86">
        <f>IF(C1307="","",IFERROR(INDEX(Eng_Item,MATCH(C1307,Eng_Label,0)),"not in list"))</f>
        <v/>
      </c>
      <c r="E1307" s="85">
        <f>IF(C1307="","",IFERROR(INDEX(Eng_Supplier,MATCH(C1307,Eng_Label,0)),""))</f>
        <v/>
      </c>
      <c r="F1307" s="96" t="n"/>
      <c r="G1307" s="99" t="n"/>
      <c r="H1307" s="91">
        <f>IF(F1307="","",F1307*IF(G1307&lt;&gt;"",G1307,N(IFERROR(INDEX(Eng_Cost,MATCH(C1307,Eng_Label,0)),0))))</f>
        <v/>
      </c>
      <c r="I1307" s="95" t="n"/>
      <c r="J1307" s="95" t="n"/>
      <c r="K1307" s="98">
        <f>IF(B1307="","",DATE(YEAR(B1307),MONTH(B1307),1))</f>
        <v/>
      </c>
      <c r="L1307" s="86">
        <f>IF(OR(B1307="",C1307=""),"","RCV-"&amp;TEXT(ROW()-5,"00000"))</f>
        <v/>
      </c>
    </row>
    <row r="1308" ht="20" customHeight="1">
      <c r="B1308" s="93" t="n"/>
      <c r="C1308" s="95" t="n"/>
      <c r="D1308" s="86">
        <f>IF(C1308="","",IFERROR(INDEX(Eng_Item,MATCH(C1308,Eng_Label,0)),"not in list"))</f>
        <v/>
      </c>
      <c r="E1308" s="85">
        <f>IF(C1308="","",IFERROR(INDEX(Eng_Supplier,MATCH(C1308,Eng_Label,0)),""))</f>
        <v/>
      </c>
      <c r="F1308" s="96" t="n"/>
      <c r="G1308" s="99" t="n"/>
      <c r="H1308" s="91">
        <f>IF(F1308="","",F1308*IF(G1308&lt;&gt;"",G1308,N(IFERROR(INDEX(Eng_Cost,MATCH(C1308,Eng_Label,0)),0))))</f>
        <v/>
      </c>
      <c r="I1308" s="95" t="n"/>
      <c r="J1308" s="95" t="n"/>
      <c r="K1308" s="98">
        <f>IF(B1308="","",DATE(YEAR(B1308),MONTH(B1308),1))</f>
        <v/>
      </c>
      <c r="L1308" s="86">
        <f>IF(OR(B1308="",C1308=""),"","RCV-"&amp;TEXT(ROW()-5,"00000"))</f>
        <v/>
      </c>
    </row>
    <row r="1309" ht="20" customHeight="1">
      <c r="B1309" s="93" t="n"/>
      <c r="C1309" s="95" t="n"/>
      <c r="D1309" s="86">
        <f>IF(C1309="","",IFERROR(INDEX(Eng_Item,MATCH(C1309,Eng_Label,0)),"not in list"))</f>
        <v/>
      </c>
      <c r="E1309" s="85">
        <f>IF(C1309="","",IFERROR(INDEX(Eng_Supplier,MATCH(C1309,Eng_Label,0)),""))</f>
        <v/>
      </c>
      <c r="F1309" s="96" t="n"/>
      <c r="G1309" s="99" t="n"/>
      <c r="H1309" s="91">
        <f>IF(F1309="","",F1309*IF(G1309&lt;&gt;"",G1309,N(IFERROR(INDEX(Eng_Cost,MATCH(C1309,Eng_Label,0)),0))))</f>
        <v/>
      </c>
      <c r="I1309" s="95" t="n"/>
      <c r="J1309" s="95" t="n"/>
      <c r="K1309" s="98">
        <f>IF(B1309="","",DATE(YEAR(B1309),MONTH(B1309),1))</f>
        <v/>
      </c>
      <c r="L1309" s="86">
        <f>IF(OR(B1309="",C1309=""),"","RCV-"&amp;TEXT(ROW()-5,"00000"))</f>
        <v/>
      </c>
    </row>
    <row r="1310" ht="20" customHeight="1">
      <c r="B1310" s="93" t="n"/>
      <c r="C1310" s="95" t="n"/>
      <c r="D1310" s="86">
        <f>IF(C1310="","",IFERROR(INDEX(Eng_Item,MATCH(C1310,Eng_Label,0)),"not in list"))</f>
        <v/>
      </c>
      <c r="E1310" s="85">
        <f>IF(C1310="","",IFERROR(INDEX(Eng_Supplier,MATCH(C1310,Eng_Label,0)),""))</f>
        <v/>
      </c>
      <c r="F1310" s="96" t="n"/>
      <c r="G1310" s="99" t="n"/>
      <c r="H1310" s="91">
        <f>IF(F1310="","",F1310*IF(G1310&lt;&gt;"",G1310,N(IFERROR(INDEX(Eng_Cost,MATCH(C1310,Eng_Label,0)),0))))</f>
        <v/>
      </c>
      <c r="I1310" s="95" t="n"/>
      <c r="J1310" s="95" t="n"/>
      <c r="K1310" s="98">
        <f>IF(B1310="","",DATE(YEAR(B1310),MONTH(B1310),1))</f>
        <v/>
      </c>
      <c r="L1310" s="86">
        <f>IF(OR(B1310="",C1310=""),"","RCV-"&amp;TEXT(ROW()-5,"00000"))</f>
        <v/>
      </c>
    </row>
    <row r="1311" ht="20" customHeight="1">
      <c r="B1311" s="93" t="n"/>
      <c r="C1311" s="95" t="n"/>
      <c r="D1311" s="86">
        <f>IF(C1311="","",IFERROR(INDEX(Eng_Item,MATCH(C1311,Eng_Label,0)),"not in list"))</f>
        <v/>
      </c>
      <c r="E1311" s="85">
        <f>IF(C1311="","",IFERROR(INDEX(Eng_Supplier,MATCH(C1311,Eng_Label,0)),""))</f>
        <v/>
      </c>
      <c r="F1311" s="96" t="n"/>
      <c r="G1311" s="99" t="n"/>
      <c r="H1311" s="91">
        <f>IF(F1311="","",F1311*IF(G1311&lt;&gt;"",G1311,N(IFERROR(INDEX(Eng_Cost,MATCH(C1311,Eng_Label,0)),0))))</f>
        <v/>
      </c>
      <c r="I1311" s="95" t="n"/>
      <c r="J1311" s="95" t="n"/>
      <c r="K1311" s="98">
        <f>IF(B1311="","",DATE(YEAR(B1311),MONTH(B1311),1))</f>
        <v/>
      </c>
      <c r="L1311" s="86">
        <f>IF(OR(B1311="",C1311=""),"","RCV-"&amp;TEXT(ROW()-5,"00000"))</f>
        <v/>
      </c>
    </row>
    <row r="1312" ht="20" customHeight="1">
      <c r="B1312" s="93" t="n"/>
      <c r="C1312" s="95" t="n"/>
      <c r="D1312" s="86">
        <f>IF(C1312="","",IFERROR(INDEX(Eng_Item,MATCH(C1312,Eng_Label,0)),"not in list"))</f>
        <v/>
      </c>
      <c r="E1312" s="85">
        <f>IF(C1312="","",IFERROR(INDEX(Eng_Supplier,MATCH(C1312,Eng_Label,0)),""))</f>
        <v/>
      </c>
      <c r="F1312" s="96" t="n"/>
      <c r="G1312" s="99" t="n"/>
      <c r="H1312" s="91">
        <f>IF(F1312="","",F1312*IF(G1312&lt;&gt;"",G1312,N(IFERROR(INDEX(Eng_Cost,MATCH(C1312,Eng_Label,0)),0))))</f>
        <v/>
      </c>
      <c r="I1312" s="95" t="n"/>
      <c r="J1312" s="95" t="n"/>
      <c r="K1312" s="98">
        <f>IF(B1312="","",DATE(YEAR(B1312),MONTH(B1312),1))</f>
        <v/>
      </c>
      <c r="L1312" s="86">
        <f>IF(OR(B1312="",C1312=""),"","RCV-"&amp;TEXT(ROW()-5,"00000"))</f>
        <v/>
      </c>
    </row>
    <row r="1313" ht="20" customHeight="1">
      <c r="B1313" s="93" t="n"/>
      <c r="C1313" s="95" t="n"/>
      <c r="D1313" s="86">
        <f>IF(C1313="","",IFERROR(INDEX(Eng_Item,MATCH(C1313,Eng_Label,0)),"not in list"))</f>
        <v/>
      </c>
      <c r="E1313" s="85">
        <f>IF(C1313="","",IFERROR(INDEX(Eng_Supplier,MATCH(C1313,Eng_Label,0)),""))</f>
        <v/>
      </c>
      <c r="F1313" s="96" t="n"/>
      <c r="G1313" s="99" t="n"/>
      <c r="H1313" s="91">
        <f>IF(F1313="","",F1313*IF(G1313&lt;&gt;"",G1313,N(IFERROR(INDEX(Eng_Cost,MATCH(C1313,Eng_Label,0)),0))))</f>
        <v/>
      </c>
      <c r="I1313" s="95" t="n"/>
      <c r="J1313" s="95" t="n"/>
      <c r="K1313" s="98">
        <f>IF(B1313="","",DATE(YEAR(B1313),MONTH(B1313),1))</f>
        <v/>
      </c>
      <c r="L1313" s="86">
        <f>IF(OR(B1313="",C1313=""),"","RCV-"&amp;TEXT(ROW()-5,"00000"))</f>
        <v/>
      </c>
    </row>
    <row r="1314" ht="20" customHeight="1">
      <c r="B1314" s="93" t="n"/>
      <c r="C1314" s="95" t="n"/>
      <c r="D1314" s="86">
        <f>IF(C1314="","",IFERROR(INDEX(Eng_Item,MATCH(C1314,Eng_Label,0)),"not in list"))</f>
        <v/>
      </c>
      <c r="E1314" s="85">
        <f>IF(C1314="","",IFERROR(INDEX(Eng_Supplier,MATCH(C1314,Eng_Label,0)),""))</f>
        <v/>
      </c>
      <c r="F1314" s="96" t="n"/>
      <c r="G1314" s="99" t="n"/>
      <c r="H1314" s="91">
        <f>IF(F1314="","",F1314*IF(G1314&lt;&gt;"",G1314,N(IFERROR(INDEX(Eng_Cost,MATCH(C1314,Eng_Label,0)),0))))</f>
        <v/>
      </c>
      <c r="I1314" s="95" t="n"/>
      <c r="J1314" s="95" t="n"/>
      <c r="K1314" s="98">
        <f>IF(B1314="","",DATE(YEAR(B1314),MONTH(B1314),1))</f>
        <v/>
      </c>
      <c r="L1314" s="86">
        <f>IF(OR(B1314="",C1314=""),"","RCV-"&amp;TEXT(ROW()-5,"00000"))</f>
        <v/>
      </c>
    </row>
    <row r="1315" ht="20" customHeight="1">
      <c r="B1315" s="93" t="n"/>
      <c r="C1315" s="95" t="n"/>
      <c r="D1315" s="86">
        <f>IF(C1315="","",IFERROR(INDEX(Eng_Item,MATCH(C1315,Eng_Label,0)),"not in list"))</f>
        <v/>
      </c>
      <c r="E1315" s="85">
        <f>IF(C1315="","",IFERROR(INDEX(Eng_Supplier,MATCH(C1315,Eng_Label,0)),""))</f>
        <v/>
      </c>
      <c r="F1315" s="96" t="n"/>
      <c r="G1315" s="99" t="n"/>
      <c r="H1315" s="91">
        <f>IF(F1315="","",F1315*IF(G1315&lt;&gt;"",G1315,N(IFERROR(INDEX(Eng_Cost,MATCH(C1315,Eng_Label,0)),0))))</f>
        <v/>
      </c>
      <c r="I1315" s="95" t="n"/>
      <c r="J1315" s="95" t="n"/>
      <c r="K1315" s="98">
        <f>IF(B1315="","",DATE(YEAR(B1315),MONTH(B1315),1))</f>
        <v/>
      </c>
      <c r="L1315" s="86">
        <f>IF(OR(B1315="",C1315=""),"","RCV-"&amp;TEXT(ROW()-5,"00000"))</f>
        <v/>
      </c>
    </row>
    <row r="1316" ht="20" customHeight="1">
      <c r="B1316" s="93" t="n"/>
      <c r="C1316" s="95" t="n"/>
      <c r="D1316" s="86">
        <f>IF(C1316="","",IFERROR(INDEX(Eng_Item,MATCH(C1316,Eng_Label,0)),"not in list"))</f>
        <v/>
      </c>
      <c r="E1316" s="85">
        <f>IF(C1316="","",IFERROR(INDEX(Eng_Supplier,MATCH(C1316,Eng_Label,0)),""))</f>
        <v/>
      </c>
      <c r="F1316" s="96" t="n"/>
      <c r="G1316" s="99" t="n"/>
      <c r="H1316" s="91">
        <f>IF(F1316="","",F1316*IF(G1316&lt;&gt;"",G1316,N(IFERROR(INDEX(Eng_Cost,MATCH(C1316,Eng_Label,0)),0))))</f>
        <v/>
      </c>
      <c r="I1316" s="95" t="n"/>
      <c r="J1316" s="95" t="n"/>
      <c r="K1316" s="98">
        <f>IF(B1316="","",DATE(YEAR(B1316),MONTH(B1316),1))</f>
        <v/>
      </c>
      <c r="L1316" s="86">
        <f>IF(OR(B1316="",C1316=""),"","RCV-"&amp;TEXT(ROW()-5,"00000"))</f>
        <v/>
      </c>
    </row>
    <row r="1317" ht="20" customHeight="1">
      <c r="B1317" s="93" t="n"/>
      <c r="C1317" s="95" t="n"/>
      <c r="D1317" s="86">
        <f>IF(C1317="","",IFERROR(INDEX(Eng_Item,MATCH(C1317,Eng_Label,0)),"not in list"))</f>
        <v/>
      </c>
      <c r="E1317" s="85">
        <f>IF(C1317="","",IFERROR(INDEX(Eng_Supplier,MATCH(C1317,Eng_Label,0)),""))</f>
        <v/>
      </c>
      <c r="F1317" s="96" t="n"/>
      <c r="G1317" s="99" t="n"/>
      <c r="H1317" s="91">
        <f>IF(F1317="","",F1317*IF(G1317&lt;&gt;"",G1317,N(IFERROR(INDEX(Eng_Cost,MATCH(C1317,Eng_Label,0)),0))))</f>
        <v/>
      </c>
      <c r="I1317" s="95" t="n"/>
      <c r="J1317" s="95" t="n"/>
      <c r="K1317" s="98">
        <f>IF(B1317="","",DATE(YEAR(B1317),MONTH(B1317),1))</f>
        <v/>
      </c>
      <c r="L1317" s="86">
        <f>IF(OR(B1317="",C1317=""),"","RCV-"&amp;TEXT(ROW()-5,"00000"))</f>
        <v/>
      </c>
    </row>
    <row r="1318" ht="20" customHeight="1">
      <c r="B1318" s="93" t="n"/>
      <c r="C1318" s="95" t="n"/>
      <c r="D1318" s="86">
        <f>IF(C1318="","",IFERROR(INDEX(Eng_Item,MATCH(C1318,Eng_Label,0)),"not in list"))</f>
        <v/>
      </c>
      <c r="E1318" s="85">
        <f>IF(C1318="","",IFERROR(INDEX(Eng_Supplier,MATCH(C1318,Eng_Label,0)),""))</f>
        <v/>
      </c>
      <c r="F1318" s="96" t="n"/>
      <c r="G1318" s="99" t="n"/>
      <c r="H1318" s="91">
        <f>IF(F1318="","",F1318*IF(G1318&lt;&gt;"",G1318,N(IFERROR(INDEX(Eng_Cost,MATCH(C1318,Eng_Label,0)),0))))</f>
        <v/>
      </c>
      <c r="I1318" s="95" t="n"/>
      <c r="J1318" s="95" t="n"/>
      <c r="K1318" s="98">
        <f>IF(B1318="","",DATE(YEAR(B1318),MONTH(B1318),1))</f>
        <v/>
      </c>
      <c r="L1318" s="86">
        <f>IF(OR(B1318="",C1318=""),"","RCV-"&amp;TEXT(ROW()-5,"00000"))</f>
        <v/>
      </c>
    </row>
    <row r="1319" ht="20" customHeight="1">
      <c r="B1319" s="93" t="n"/>
      <c r="C1319" s="95" t="n"/>
      <c r="D1319" s="86">
        <f>IF(C1319="","",IFERROR(INDEX(Eng_Item,MATCH(C1319,Eng_Label,0)),"not in list"))</f>
        <v/>
      </c>
      <c r="E1319" s="85">
        <f>IF(C1319="","",IFERROR(INDEX(Eng_Supplier,MATCH(C1319,Eng_Label,0)),""))</f>
        <v/>
      </c>
      <c r="F1319" s="96" t="n"/>
      <c r="G1319" s="99" t="n"/>
      <c r="H1319" s="91">
        <f>IF(F1319="","",F1319*IF(G1319&lt;&gt;"",G1319,N(IFERROR(INDEX(Eng_Cost,MATCH(C1319,Eng_Label,0)),0))))</f>
        <v/>
      </c>
      <c r="I1319" s="95" t="n"/>
      <c r="J1319" s="95" t="n"/>
      <c r="K1319" s="98">
        <f>IF(B1319="","",DATE(YEAR(B1319),MONTH(B1319),1))</f>
        <v/>
      </c>
      <c r="L1319" s="86">
        <f>IF(OR(B1319="",C1319=""),"","RCV-"&amp;TEXT(ROW()-5,"00000"))</f>
        <v/>
      </c>
    </row>
    <row r="1320" ht="20" customHeight="1">
      <c r="B1320" s="93" t="n"/>
      <c r="C1320" s="95" t="n"/>
      <c r="D1320" s="86">
        <f>IF(C1320="","",IFERROR(INDEX(Eng_Item,MATCH(C1320,Eng_Label,0)),"not in list"))</f>
        <v/>
      </c>
      <c r="E1320" s="85">
        <f>IF(C1320="","",IFERROR(INDEX(Eng_Supplier,MATCH(C1320,Eng_Label,0)),""))</f>
        <v/>
      </c>
      <c r="F1320" s="96" t="n"/>
      <c r="G1320" s="99" t="n"/>
      <c r="H1320" s="91">
        <f>IF(F1320="","",F1320*IF(G1320&lt;&gt;"",G1320,N(IFERROR(INDEX(Eng_Cost,MATCH(C1320,Eng_Label,0)),0))))</f>
        <v/>
      </c>
      <c r="I1320" s="95" t="n"/>
      <c r="J1320" s="95" t="n"/>
      <c r="K1320" s="98">
        <f>IF(B1320="","",DATE(YEAR(B1320),MONTH(B1320),1))</f>
        <v/>
      </c>
      <c r="L1320" s="86">
        <f>IF(OR(B1320="",C1320=""),"","RCV-"&amp;TEXT(ROW()-5,"00000"))</f>
        <v/>
      </c>
    </row>
    <row r="1321" ht="20" customHeight="1">
      <c r="B1321" s="93" t="n"/>
      <c r="C1321" s="95" t="n"/>
      <c r="D1321" s="86">
        <f>IF(C1321="","",IFERROR(INDEX(Eng_Item,MATCH(C1321,Eng_Label,0)),"not in list"))</f>
        <v/>
      </c>
      <c r="E1321" s="85">
        <f>IF(C1321="","",IFERROR(INDEX(Eng_Supplier,MATCH(C1321,Eng_Label,0)),""))</f>
        <v/>
      </c>
      <c r="F1321" s="96" t="n"/>
      <c r="G1321" s="99" t="n"/>
      <c r="H1321" s="91">
        <f>IF(F1321="","",F1321*IF(G1321&lt;&gt;"",G1321,N(IFERROR(INDEX(Eng_Cost,MATCH(C1321,Eng_Label,0)),0))))</f>
        <v/>
      </c>
      <c r="I1321" s="95" t="n"/>
      <c r="J1321" s="95" t="n"/>
      <c r="K1321" s="98">
        <f>IF(B1321="","",DATE(YEAR(B1321),MONTH(B1321),1))</f>
        <v/>
      </c>
      <c r="L1321" s="86">
        <f>IF(OR(B1321="",C1321=""),"","RCV-"&amp;TEXT(ROW()-5,"00000"))</f>
        <v/>
      </c>
    </row>
    <row r="1322" ht="20" customHeight="1">
      <c r="B1322" s="93" t="n"/>
      <c r="C1322" s="95" t="n"/>
      <c r="D1322" s="86">
        <f>IF(C1322="","",IFERROR(INDEX(Eng_Item,MATCH(C1322,Eng_Label,0)),"not in list"))</f>
        <v/>
      </c>
      <c r="E1322" s="85">
        <f>IF(C1322="","",IFERROR(INDEX(Eng_Supplier,MATCH(C1322,Eng_Label,0)),""))</f>
        <v/>
      </c>
      <c r="F1322" s="96" t="n"/>
      <c r="G1322" s="99" t="n"/>
      <c r="H1322" s="91">
        <f>IF(F1322="","",F1322*IF(G1322&lt;&gt;"",G1322,N(IFERROR(INDEX(Eng_Cost,MATCH(C1322,Eng_Label,0)),0))))</f>
        <v/>
      </c>
      <c r="I1322" s="95" t="n"/>
      <c r="J1322" s="95" t="n"/>
      <c r="K1322" s="98">
        <f>IF(B1322="","",DATE(YEAR(B1322),MONTH(B1322),1))</f>
        <v/>
      </c>
      <c r="L1322" s="86">
        <f>IF(OR(B1322="",C1322=""),"","RCV-"&amp;TEXT(ROW()-5,"00000"))</f>
        <v/>
      </c>
    </row>
    <row r="1323" ht="20" customHeight="1">
      <c r="B1323" s="93" t="n"/>
      <c r="C1323" s="95" t="n"/>
      <c r="D1323" s="86">
        <f>IF(C1323="","",IFERROR(INDEX(Eng_Item,MATCH(C1323,Eng_Label,0)),"not in list"))</f>
        <v/>
      </c>
      <c r="E1323" s="85">
        <f>IF(C1323="","",IFERROR(INDEX(Eng_Supplier,MATCH(C1323,Eng_Label,0)),""))</f>
        <v/>
      </c>
      <c r="F1323" s="96" t="n"/>
      <c r="G1323" s="99" t="n"/>
      <c r="H1323" s="91">
        <f>IF(F1323="","",F1323*IF(G1323&lt;&gt;"",G1323,N(IFERROR(INDEX(Eng_Cost,MATCH(C1323,Eng_Label,0)),0))))</f>
        <v/>
      </c>
      <c r="I1323" s="95" t="n"/>
      <c r="J1323" s="95" t="n"/>
      <c r="K1323" s="98">
        <f>IF(B1323="","",DATE(YEAR(B1323),MONTH(B1323),1))</f>
        <v/>
      </c>
      <c r="L1323" s="86">
        <f>IF(OR(B1323="",C1323=""),"","RCV-"&amp;TEXT(ROW()-5,"00000"))</f>
        <v/>
      </c>
    </row>
    <row r="1324" ht="20" customHeight="1">
      <c r="B1324" s="93" t="n"/>
      <c r="C1324" s="95" t="n"/>
      <c r="D1324" s="86">
        <f>IF(C1324="","",IFERROR(INDEX(Eng_Item,MATCH(C1324,Eng_Label,0)),"not in list"))</f>
        <v/>
      </c>
      <c r="E1324" s="85">
        <f>IF(C1324="","",IFERROR(INDEX(Eng_Supplier,MATCH(C1324,Eng_Label,0)),""))</f>
        <v/>
      </c>
      <c r="F1324" s="96" t="n"/>
      <c r="G1324" s="99" t="n"/>
      <c r="H1324" s="91">
        <f>IF(F1324="","",F1324*IF(G1324&lt;&gt;"",G1324,N(IFERROR(INDEX(Eng_Cost,MATCH(C1324,Eng_Label,0)),0))))</f>
        <v/>
      </c>
      <c r="I1324" s="95" t="n"/>
      <c r="J1324" s="95" t="n"/>
      <c r="K1324" s="98">
        <f>IF(B1324="","",DATE(YEAR(B1324),MONTH(B1324),1))</f>
        <v/>
      </c>
      <c r="L1324" s="86">
        <f>IF(OR(B1324="",C1324=""),"","RCV-"&amp;TEXT(ROW()-5,"00000"))</f>
        <v/>
      </c>
    </row>
    <row r="1325" ht="20" customHeight="1">
      <c r="B1325" s="93" t="n"/>
      <c r="C1325" s="95" t="n"/>
      <c r="D1325" s="86">
        <f>IF(C1325="","",IFERROR(INDEX(Eng_Item,MATCH(C1325,Eng_Label,0)),"not in list"))</f>
        <v/>
      </c>
      <c r="E1325" s="85">
        <f>IF(C1325="","",IFERROR(INDEX(Eng_Supplier,MATCH(C1325,Eng_Label,0)),""))</f>
        <v/>
      </c>
      <c r="F1325" s="96" t="n"/>
      <c r="G1325" s="99" t="n"/>
      <c r="H1325" s="91">
        <f>IF(F1325="","",F1325*IF(G1325&lt;&gt;"",G1325,N(IFERROR(INDEX(Eng_Cost,MATCH(C1325,Eng_Label,0)),0))))</f>
        <v/>
      </c>
      <c r="I1325" s="95" t="n"/>
      <c r="J1325" s="95" t="n"/>
      <c r="K1325" s="98">
        <f>IF(B1325="","",DATE(YEAR(B1325),MONTH(B1325),1))</f>
        <v/>
      </c>
      <c r="L1325" s="86">
        <f>IF(OR(B1325="",C1325=""),"","RCV-"&amp;TEXT(ROW()-5,"00000"))</f>
        <v/>
      </c>
    </row>
    <row r="1326" ht="20" customHeight="1">
      <c r="B1326" s="93" t="n"/>
      <c r="C1326" s="95" t="n"/>
      <c r="D1326" s="86">
        <f>IF(C1326="","",IFERROR(INDEX(Eng_Item,MATCH(C1326,Eng_Label,0)),"not in list"))</f>
        <v/>
      </c>
      <c r="E1326" s="85">
        <f>IF(C1326="","",IFERROR(INDEX(Eng_Supplier,MATCH(C1326,Eng_Label,0)),""))</f>
        <v/>
      </c>
      <c r="F1326" s="96" t="n"/>
      <c r="G1326" s="99" t="n"/>
      <c r="H1326" s="91">
        <f>IF(F1326="","",F1326*IF(G1326&lt;&gt;"",G1326,N(IFERROR(INDEX(Eng_Cost,MATCH(C1326,Eng_Label,0)),0))))</f>
        <v/>
      </c>
      <c r="I1326" s="95" t="n"/>
      <c r="J1326" s="95" t="n"/>
      <c r="K1326" s="98">
        <f>IF(B1326="","",DATE(YEAR(B1326),MONTH(B1326),1))</f>
        <v/>
      </c>
      <c r="L1326" s="86">
        <f>IF(OR(B1326="",C1326=""),"","RCV-"&amp;TEXT(ROW()-5,"00000"))</f>
        <v/>
      </c>
    </row>
    <row r="1327" ht="20" customHeight="1">
      <c r="B1327" s="93" t="n"/>
      <c r="C1327" s="95" t="n"/>
      <c r="D1327" s="86">
        <f>IF(C1327="","",IFERROR(INDEX(Eng_Item,MATCH(C1327,Eng_Label,0)),"not in list"))</f>
        <v/>
      </c>
      <c r="E1327" s="85">
        <f>IF(C1327="","",IFERROR(INDEX(Eng_Supplier,MATCH(C1327,Eng_Label,0)),""))</f>
        <v/>
      </c>
      <c r="F1327" s="96" t="n"/>
      <c r="G1327" s="99" t="n"/>
      <c r="H1327" s="91">
        <f>IF(F1327="","",F1327*IF(G1327&lt;&gt;"",G1327,N(IFERROR(INDEX(Eng_Cost,MATCH(C1327,Eng_Label,0)),0))))</f>
        <v/>
      </c>
      <c r="I1327" s="95" t="n"/>
      <c r="J1327" s="95" t="n"/>
      <c r="K1327" s="98">
        <f>IF(B1327="","",DATE(YEAR(B1327),MONTH(B1327),1))</f>
        <v/>
      </c>
      <c r="L1327" s="86">
        <f>IF(OR(B1327="",C1327=""),"","RCV-"&amp;TEXT(ROW()-5,"00000"))</f>
        <v/>
      </c>
    </row>
    <row r="1328" ht="20" customHeight="1">
      <c r="B1328" s="93" t="n"/>
      <c r="C1328" s="95" t="n"/>
      <c r="D1328" s="86">
        <f>IF(C1328="","",IFERROR(INDEX(Eng_Item,MATCH(C1328,Eng_Label,0)),"not in list"))</f>
        <v/>
      </c>
      <c r="E1328" s="85">
        <f>IF(C1328="","",IFERROR(INDEX(Eng_Supplier,MATCH(C1328,Eng_Label,0)),""))</f>
        <v/>
      </c>
      <c r="F1328" s="96" t="n"/>
      <c r="G1328" s="99" t="n"/>
      <c r="H1328" s="91">
        <f>IF(F1328="","",F1328*IF(G1328&lt;&gt;"",G1328,N(IFERROR(INDEX(Eng_Cost,MATCH(C1328,Eng_Label,0)),0))))</f>
        <v/>
      </c>
      <c r="I1328" s="95" t="n"/>
      <c r="J1328" s="95" t="n"/>
      <c r="K1328" s="98">
        <f>IF(B1328="","",DATE(YEAR(B1328),MONTH(B1328),1))</f>
        <v/>
      </c>
      <c r="L1328" s="86">
        <f>IF(OR(B1328="",C1328=""),"","RCV-"&amp;TEXT(ROW()-5,"00000"))</f>
        <v/>
      </c>
    </row>
    <row r="1329" ht="20" customHeight="1">
      <c r="B1329" s="93" t="n"/>
      <c r="C1329" s="95" t="n"/>
      <c r="D1329" s="86">
        <f>IF(C1329="","",IFERROR(INDEX(Eng_Item,MATCH(C1329,Eng_Label,0)),"not in list"))</f>
        <v/>
      </c>
      <c r="E1329" s="85">
        <f>IF(C1329="","",IFERROR(INDEX(Eng_Supplier,MATCH(C1329,Eng_Label,0)),""))</f>
        <v/>
      </c>
      <c r="F1329" s="96" t="n"/>
      <c r="G1329" s="99" t="n"/>
      <c r="H1329" s="91">
        <f>IF(F1329="","",F1329*IF(G1329&lt;&gt;"",G1329,N(IFERROR(INDEX(Eng_Cost,MATCH(C1329,Eng_Label,0)),0))))</f>
        <v/>
      </c>
      <c r="I1329" s="95" t="n"/>
      <c r="J1329" s="95" t="n"/>
      <c r="K1329" s="98">
        <f>IF(B1329="","",DATE(YEAR(B1329),MONTH(B1329),1))</f>
        <v/>
      </c>
      <c r="L1329" s="86">
        <f>IF(OR(B1329="",C1329=""),"","RCV-"&amp;TEXT(ROW()-5,"00000"))</f>
        <v/>
      </c>
    </row>
    <row r="1330" ht="20" customHeight="1">
      <c r="B1330" s="93" t="n"/>
      <c r="C1330" s="95" t="n"/>
      <c r="D1330" s="86">
        <f>IF(C1330="","",IFERROR(INDEX(Eng_Item,MATCH(C1330,Eng_Label,0)),"not in list"))</f>
        <v/>
      </c>
      <c r="E1330" s="85">
        <f>IF(C1330="","",IFERROR(INDEX(Eng_Supplier,MATCH(C1330,Eng_Label,0)),""))</f>
        <v/>
      </c>
      <c r="F1330" s="96" t="n"/>
      <c r="G1330" s="99" t="n"/>
      <c r="H1330" s="91">
        <f>IF(F1330="","",F1330*IF(G1330&lt;&gt;"",G1330,N(IFERROR(INDEX(Eng_Cost,MATCH(C1330,Eng_Label,0)),0))))</f>
        <v/>
      </c>
      <c r="I1330" s="95" t="n"/>
      <c r="J1330" s="95" t="n"/>
      <c r="K1330" s="98">
        <f>IF(B1330="","",DATE(YEAR(B1330),MONTH(B1330),1))</f>
        <v/>
      </c>
      <c r="L1330" s="86">
        <f>IF(OR(B1330="",C1330=""),"","RCV-"&amp;TEXT(ROW()-5,"00000"))</f>
        <v/>
      </c>
    </row>
    <row r="1331" ht="20" customHeight="1">
      <c r="B1331" s="93" t="n"/>
      <c r="C1331" s="95" t="n"/>
      <c r="D1331" s="86">
        <f>IF(C1331="","",IFERROR(INDEX(Eng_Item,MATCH(C1331,Eng_Label,0)),"not in list"))</f>
        <v/>
      </c>
      <c r="E1331" s="85">
        <f>IF(C1331="","",IFERROR(INDEX(Eng_Supplier,MATCH(C1331,Eng_Label,0)),""))</f>
        <v/>
      </c>
      <c r="F1331" s="96" t="n"/>
      <c r="G1331" s="99" t="n"/>
      <c r="H1331" s="91">
        <f>IF(F1331="","",F1331*IF(G1331&lt;&gt;"",G1331,N(IFERROR(INDEX(Eng_Cost,MATCH(C1331,Eng_Label,0)),0))))</f>
        <v/>
      </c>
      <c r="I1331" s="95" t="n"/>
      <c r="J1331" s="95" t="n"/>
      <c r="K1331" s="98">
        <f>IF(B1331="","",DATE(YEAR(B1331),MONTH(B1331),1))</f>
        <v/>
      </c>
      <c r="L1331" s="86">
        <f>IF(OR(B1331="",C1331=""),"","RCV-"&amp;TEXT(ROW()-5,"00000"))</f>
        <v/>
      </c>
    </row>
    <row r="1332" ht="20" customHeight="1">
      <c r="B1332" s="93" t="n"/>
      <c r="C1332" s="95" t="n"/>
      <c r="D1332" s="86">
        <f>IF(C1332="","",IFERROR(INDEX(Eng_Item,MATCH(C1332,Eng_Label,0)),"not in list"))</f>
        <v/>
      </c>
      <c r="E1332" s="85">
        <f>IF(C1332="","",IFERROR(INDEX(Eng_Supplier,MATCH(C1332,Eng_Label,0)),""))</f>
        <v/>
      </c>
      <c r="F1332" s="96" t="n"/>
      <c r="G1332" s="99" t="n"/>
      <c r="H1332" s="91">
        <f>IF(F1332="","",F1332*IF(G1332&lt;&gt;"",G1332,N(IFERROR(INDEX(Eng_Cost,MATCH(C1332,Eng_Label,0)),0))))</f>
        <v/>
      </c>
      <c r="I1332" s="95" t="n"/>
      <c r="J1332" s="95" t="n"/>
      <c r="K1332" s="98">
        <f>IF(B1332="","",DATE(YEAR(B1332),MONTH(B1332),1))</f>
        <v/>
      </c>
      <c r="L1332" s="86">
        <f>IF(OR(B1332="",C1332=""),"","RCV-"&amp;TEXT(ROW()-5,"00000"))</f>
        <v/>
      </c>
    </row>
    <row r="1333" ht="20" customHeight="1">
      <c r="B1333" s="93" t="n"/>
      <c r="C1333" s="95" t="n"/>
      <c r="D1333" s="86">
        <f>IF(C1333="","",IFERROR(INDEX(Eng_Item,MATCH(C1333,Eng_Label,0)),"not in list"))</f>
        <v/>
      </c>
      <c r="E1333" s="85">
        <f>IF(C1333="","",IFERROR(INDEX(Eng_Supplier,MATCH(C1333,Eng_Label,0)),""))</f>
        <v/>
      </c>
      <c r="F1333" s="96" t="n"/>
      <c r="G1333" s="99" t="n"/>
      <c r="H1333" s="91">
        <f>IF(F1333="","",F1333*IF(G1333&lt;&gt;"",G1333,N(IFERROR(INDEX(Eng_Cost,MATCH(C1333,Eng_Label,0)),0))))</f>
        <v/>
      </c>
      <c r="I1333" s="95" t="n"/>
      <c r="J1333" s="95" t="n"/>
      <c r="K1333" s="98">
        <f>IF(B1333="","",DATE(YEAR(B1333),MONTH(B1333),1))</f>
        <v/>
      </c>
      <c r="L1333" s="86">
        <f>IF(OR(B1333="",C1333=""),"","RCV-"&amp;TEXT(ROW()-5,"00000"))</f>
        <v/>
      </c>
    </row>
    <row r="1334" ht="20" customHeight="1">
      <c r="B1334" s="93" t="n"/>
      <c r="C1334" s="95" t="n"/>
      <c r="D1334" s="86">
        <f>IF(C1334="","",IFERROR(INDEX(Eng_Item,MATCH(C1334,Eng_Label,0)),"not in list"))</f>
        <v/>
      </c>
      <c r="E1334" s="85">
        <f>IF(C1334="","",IFERROR(INDEX(Eng_Supplier,MATCH(C1334,Eng_Label,0)),""))</f>
        <v/>
      </c>
      <c r="F1334" s="96" t="n"/>
      <c r="G1334" s="99" t="n"/>
      <c r="H1334" s="91">
        <f>IF(F1334="","",F1334*IF(G1334&lt;&gt;"",G1334,N(IFERROR(INDEX(Eng_Cost,MATCH(C1334,Eng_Label,0)),0))))</f>
        <v/>
      </c>
      <c r="I1334" s="95" t="n"/>
      <c r="J1334" s="95" t="n"/>
      <c r="K1334" s="98">
        <f>IF(B1334="","",DATE(YEAR(B1334),MONTH(B1334),1))</f>
        <v/>
      </c>
      <c r="L1334" s="86">
        <f>IF(OR(B1334="",C1334=""),"","RCV-"&amp;TEXT(ROW()-5,"00000"))</f>
        <v/>
      </c>
    </row>
    <row r="1335" ht="20" customHeight="1">
      <c r="B1335" s="93" t="n"/>
      <c r="C1335" s="95" t="n"/>
      <c r="D1335" s="86">
        <f>IF(C1335="","",IFERROR(INDEX(Eng_Item,MATCH(C1335,Eng_Label,0)),"not in list"))</f>
        <v/>
      </c>
      <c r="E1335" s="85">
        <f>IF(C1335="","",IFERROR(INDEX(Eng_Supplier,MATCH(C1335,Eng_Label,0)),""))</f>
        <v/>
      </c>
      <c r="F1335" s="96" t="n"/>
      <c r="G1335" s="99" t="n"/>
      <c r="H1335" s="91">
        <f>IF(F1335="","",F1335*IF(G1335&lt;&gt;"",G1335,N(IFERROR(INDEX(Eng_Cost,MATCH(C1335,Eng_Label,0)),0))))</f>
        <v/>
      </c>
      <c r="I1335" s="95" t="n"/>
      <c r="J1335" s="95" t="n"/>
      <c r="K1335" s="98">
        <f>IF(B1335="","",DATE(YEAR(B1335),MONTH(B1335),1))</f>
        <v/>
      </c>
      <c r="L1335" s="86">
        <f>IF(OR(B1335="",C1335=""),"","RCV-"&amp;TEXT(ROW()-5,"00000"))</f>
        <v/>
      </c>
    </row>
    <row r="1336" ht="20" customHeight="1">
      <c r="B1336" s="93" t="n"/>
      <c r="C1336" s="95" t="n"/>
      <c r="D1336" s="86">
        <f>IF(C1336="","",IFERROR(INDEX(Eng_Item,MATCH(C1336,Eng_Label,0)),"not in list"))</f>
        <v/>
      </c>
      <c r="E1336" s="85">
        <f>IF(C1336="","",IFERROR(INDEX(Eng_Supplier,MATCH(C1336,Eng_Label,0)),""))</f>
        <v/>
      </c>
      <c r="F1336" s="96" t="n"/>
      <c r="G1336" s="99" t="n"/>
      <c r="H1336" s="91">
        <f>IF(F1336="","",F1336*IF(G1336&lt;&gt;"",G1336,N(IFERROR(INDEX(Eng_Cost,MATCH(C1336,Eng_Label,0)),0))))</f>
        <v/>
      </c>
      <c r="I1336" s="95" t="n"/>
      <c r="J1336" s="95" t="n"/>
      <c r="K1336" s="98">
        <f>IF(B1336="","",DATE(YEAR(B1336),MONTH(B1336),1))</f>
        <v/>
      </c>
      <c r="L1336" s="86">
        <f>IF(OR(B1336="",C1336=""),"","RCV-"&amp;TEXT(ROW()-5,"00000"))</f>
        <v/>
      </c>
    </row>
    <row r="1337" ht="20" customHeight="1">
      <c r="B1337" s="93" t="n"/>
      <c r="C1337" s="95" t="n"/>
      <c r="D1337" s="86">
        <f>IF(C1337="","",IFERROR(INDEX(Eng_Item,MATCH(C1337,Eng_Label,0)),"not in list"))</f>
        <v/>
      </c>
      <c r="E1337" s="85">
        <f>IF(C1337="","",IFERROR(INDEX(Eng_Supplier,MATCH(C1337,Eng_Label,0)),""))</f>
        <v/>
      </c>
      <c r="F1337" s="96" t="n"/>
      <c r="G1337" s="99" t="n"/>
      <c r="H1337" s="91">
        <f>IF(F1337="","",F1337*IF(G1337&lt;&gt;"",G1337,N(IFERROR(INDEX(Eng_Cost,MATCH(C1337,Eng_Label,0)),0))))</f>
        <v/>
      </c>
      <c r="I1337" s="95" t="n"/>
      <c r="J1337" s="95" t="n"/>
      <c r="K1337" s="98">
        <f>IF(B1337="","",DATE(YEAR(B1337),MONTH(B1337),1))</f>
        <v/>
      </c>
      <c r="L1337" s="86">
        <f>IF(OR(B1337="",C1337=""),"","RCV-"&amp;TEXT(ROW()-5,"00000"))</f>
        <v/>
      </c>
    </row>
    <row r="1338" ht="20" customHeight="1">
      <c r="B1338" s="93" t="n"/>
      <c r="C1338" s="95" t="n"/>
      <c r="D1338" s="86">
        <f>IF(C1338="","",IFERROR(INDEX(Eng_Item,MATCH(C1338,Eng_Label,0)),"not in list"))</f>
        <v/>
      </c>
      <c r="E1338" s="85">
        <f>IF(C1338="","",IFERROR(INDEX(Eng_Supplier,MATCH(C1338,Eng_Label,0)),""))</f>
        <v/>
      </c>
      <c r="F1338" s="96" t="n"/>
      <c r="G1338" s="99" t="n"/>
      <c r="H1338" s="91">
        <f>IF(F1338="","",F1338*IF(G1338&lt;&gt;"",G1338,N(IFERROR(INDEX(Eng_Cost,MATCH(C1338,Eng_Label,0)),0))))</f>
        <v/>
      </c>
      <c r="I1338" s="95" t="n"/>
      <c r="J1338" s="95" t="n"/>
      <c r="K1338" s="98">
        <f>IF(B1338="","",DATE(YEAR(B1338),MONTH(B1338),1))</f>
        <v/>
      </c>
      <c r="L1338" s="86">
        <f>IF(OR(B1338="",C1338=""),"","RCV-"&amp;TEXT(ROW()-5,"00000"))</f>
        <v/>
      </c>
    </row>
    <row r="1339" ht="20" customHeight="1">
      <c r="B1339" s="93" t="n"/>
      <c r="C1339" s="95" t="n"/>
      <c r="D1339" s="86">
        <f>IF(C1339="","",IFERROR(INDEX(Eng_Item,MATCH(C1339,Eng_Label,0)),"not in list"))</f>
        <v/>
      </c>
      <c r="E1339" s="85">
        <f>IF(C1339="","",IFERROR(INDEX(Eng_Supplier,MATCH(C1339,Eng_Label,0)),""))</f>
        <v/>
      </c>
      <c r="F1339" s="96" t="n"/>
      <c r="G1339" s="99" t="n"/>
      <c r="H1339" s="91">
        <f>IF(F1339="","",F1339*IF(G1339&lt;&gt;"",G1339,N(IFERROR(INDEX(Eng_Cost,MATCH(C1339,Eng_Label,0)),0))))</f>
        <v/>
      </c>
      <c r="I1339" s="95" t="n"/>
      <c r="J1339" s="95" t="n"/>
      <c r="K1339" s="98">
        <f>IF(B1339="","",DATE(YEAR(B1339),MONTH(B1339),1))</f>
        <v/>
      </c>
      <c r="L1339" s="86">
        <f>IF(OR(B1339="",C1339=""),"","RCV-"&amp;TEXT(ROW()-5,"00000"))</f>
        <v/>
      </c>
    </row>
    <row r="1340" ht="20" customHeight="1">
      <c r="B1340" s="93" t="n"/>
      <c r="C1340" s="95" t="n"/>
      <c r="D1340" s="86">
        <f>IF(C1340="","",IFERROR(INDEX(Eng_Item,MATCH(C1340,Eng_Label,0)),"not in list"))</f>
        <v/>
      </c>
      <c r="E1340" s="85">
        <f>IF(C1340="","",IFERROR(INDEX(Eng_Supplier,MATCH(C1340,Eng_Label,0)),""))</f>
        <v/>
      </c>
      <c r="F1340" s="96" t="n"/>
      <c r="G1340" s="99" t="n"/>
      <c r="H1340" s="91">
        <f>IF(F1340="","",F1340*IF(G1340&lt;&gt;"",G1340,N(IFERROR(INDEX(Eng_Cost,MATCH(C1340,Eng_Label,0)),0))))</f>
        <v/>
      </c>
      <c r="I1340" s="95" t="n"/>
      <c r="J1340" s="95" t="n"/>
      <c r="K1340" s="98">
        <f>IF(B1340="","",DATE(YEAR(B1340),MONTH(B1340),1))</f>
        <v/>
      </c>
      <c r="L1340" s="86">
        <f>IF(OR(B1340="",C1340=""),"","RCV-"&amp;TEXT(ROW()-5,"00000"))</f>
        <v/>
      </c>
    </row>
    <row r="1341" ht="20" customHeight="1">
      <c r="B1341" s="93" t="n"/>
      <c r="C1341" s="95" t="n"/>
      <c r="D1341" s="86">
        <f>IF(C1341="","",IFERROR(INDEX(Eng_Item,MATCH(C1341,Eng_Label,0)),"not in list"))</f>
        <v/>
      </c>
      <c r="E1341" s="85">
        <f>IF(C1341="","",IFERROR(INDEX(Eng_Supplier,MATCH(C1341,Eng_Label,0)),""))</f>
        <v/>
      </c>
      <c r="F1341" s="96" t="n"/>
      <c r="G1341" s="99" t="n"/>
      <c r="H1341" s="91">
        <f>IF(F1341="","",F1341*IF(G1341&lt;&gt;"",G1341,N(IFERROR(INDEX(Eng_Cost,MATCH(C1341,Eng_Label,0)),0))))</f>
        <v/>
      </c>
      <c r="I1341" s="95" t="n"/>
      <c r="J1341" s="95" t="n"/>
      <c r="K1341" s="98">
        <f>IF(B1341="","",DATE(YEAR(B1341),MONTH(B1341),1))</f>
        <v/>
      </c>
      <c r="L1341" s="86">
        <f>IF(OR(B1341="",C1341=""),"","RCV-"&amp;TEXT(ROW()-5,"00000"))</f>
        <v/>
      </c>
    </row>
    <row r="1342" ht="20" customHeight="1">
      <c r="B1342" s="93" t="n"/>
      <c r="C1342" s="95" t="n"/>
      <c r="D1342" s="86">
        <f>IF(C1342="","",IFERROR(INDEX(Eng_Item,MATCH(C1342,Eng_Label,0)),"not in list"))</f>
        <v/>
      </c>
      <c r="E1342" s="85">
        <f>IF(C1342="","",IFERROR(INDEX(Eng_Supplier,MATCH(C1342,Eng_Label,0)),""))</f>
        <v/>
      </c>
      <c r="F1342" s="96" t="n"/>
      <c r="G1342" s="99" t="n"/>
      <c r="H1342" s="91">
        <f>IF(F1342="","",F1342*IF(G1342&lt;&gt;"",G1342,N(IFERROR(INDEX(Eng_Cost,MATCH(C1342,Eng_Label,0)),0))))</f>
        <v/>
      </c>
      <c r="I1342" s="95" t="n"/>
      <c r="J1342" s="95" t="n"/>
      <c r="K1342" s="98">
        <f>IF(B1342="","",DATE(YEAR(B1342),MONTH(B1342),1))</f>
        <v/>
      </c>
      <c r="L1342" s="86">
        <f>IF(OR(B1342="",C1342=""),"","RCV-"&amp;TEXT(ROW()-5,"00000"))</f>
        <v/>
      </c>
    </row>
    <row r="1343" ht="20" customHeight="1">
      <c r="B1343" s="93" t="n"/>
      <c r="C1343" s="95" t="n"/>
      <c r="D1343" s="86">
        <f>IF(C1343="","",IFERROR(INDEX(Eng_Item,MATCH(C1343,Eng_Label,0)),"not in list"))</f>
        <v/>
      </c>
      <c r="E1343" s="85">
        <f>IF(C1343="","",IFERROR(INDEX(Eng_Supplier,MATCH(C1343,Eng_Label,0)),""))</f>
        <v/>
      </c>
      <c r="F1343" s="96" t="n"/>
      <c r="G1343" s="99" t="n"/>
      <c r="H1343" s="91">
        <f>IF(F1343="","",F1343*IF(G1343&lt;&gt;"",G1343,N(IFERROR(INDEX(Eng_Cost,MATCH(C1343,Eng_Label,0)),0))))</f>
        <v/>
      </c>
      <c r="I1343" s="95" t="n"/>
      <c r="J1343" s="95" t="n"/>
      <c r="K1343" s="98">
        <f>IF(B1343="","",DATE(YEAR(B1343),MONTH(B1343),1))</f>
        <v/>
      </c>
      <c r="L1343" s="86">
        <f>IF(OR(B1343="",C1343=""),"","RCV-"&amp;TEXT(ROW()-5,"00000"))</f>
        <v/>
      </c>
    </row>
    <row r="1344" ht="20" customHeight="1">
      <c r="B1344" s="93" t="n"/>
      <c r="C1344" s="95" t="n"/>
      <c r="D1344" s="86">
        <f>IF(C1344="","",IFERROR(INDEX(Eng_Item,MATCH(C1344,Eng_Label,0)),"not in list"))</f>
        <v/>
      </c>
      <c r="E1344" s="85">
        <f>IF(C1344="","",IFERROR(INDEX(Eng_Supplier,MATCH(C1344,Eng_Label,0)),""))</f>
        <v/>
      </c>
      <c r="F1344" s="96" t="n"/>
      <c r="G1344" s="99" t="n"/>
      <c r="H1344" s="91">
        <f>IF(F1344="","",F1344*IF(G1344&lt;&gt;"",G1344,N(IFERROR(INDEX(Eng_Cost,MATCH(C1344,Eng_Label,0)),0))))</f>
        <v/>
      </c>
      <c r="I1344" s="95" t="n"/>
      <c r="J1344" s="95" t="n"/>
      <c r="K1344" s="98">
        <f>IF(B1344="","",DATE(YEAR(B1344),MONTH(B1344),1))</f>
        <v/>
      </c>
      <c r="L1344" s="86">
        <f>IF(OR(B1344="",C1344=""),"","RCV-"&amp;TEXT(ROW()-5,"00000"))</f>
        <v/>
      </c>
    </row>
    <row r="1345" ht="20" customHeight="1">
      <c r="B1345" s="93" t="n"/>
      <c r="C1345" s="95" t="n"/>
      <c r="D1345" s="86">
        <f>IF(C1345="","",IFERROR(INDEX(Eng_Item,MATCH(C1345,Eng_Label,0)),"not in list"))</f>
        <v/>
      </c>
      <c r="E1345" s="85">
        <f>IF(C1345="","",IFERROR(INDEX(Eng_Supplier,MATCH(C1345,Eng_Label,0)),""))</f>
        <v/>
      </c>
      <c r="F1345" s="96" t="n"/>
      <c r="G1345" s="99" t="n"/>
      <c r="H1345" s="91">
        <f>IF(F1345="","",F1345*IF(G1345&lt;&gt;"",G1345,N(IFERROR(INDEX(Eng_Cost,MATCH(C1345,Eng_Label,0)),0))))</f>
        <v/>
      </c>
      <c r="I1345" s="95" t="n"/>
      <c r="J1345" s="95" t="n"/>
      <c r="K1345" s="98">
        <f>IF(B1345="","",DATE(YEAR(B1345),MONTH(B1345),1))</f>
        <v/>
      </c>
      <c r="L1345" s="86">
        <f>IF(OR(B1345="",C1345=""),"","RCV-"&amp;TEXT(ROW()-5,"00000"))</f>
        <v/>
      </c>
    </row>
    <row r="1346" ht="20" customHeight="1">
      <c r="B1346" s="93" t="n"/>
      <c r="C1346" s="95" t="n"/>
      <c r="D1346" s="86">
        <f>IF(C1346="","",IFERROR(INDEX(Eng_Item,MATCH(C1346,Eng_Label,0)),"not in list"))</f>
        <v/>
      </c>
      <c r="E1346" s="85">
        <f>IF(C1346="","",IFERROR(INDEX(Eng_Supplier,MATCH(C1346,Eng_Label,0)),""))</f>
        <v/>
      </c>
      <c r="F1346" s="96" t="n"/>
      <c r="G1346" s="99" t="n"/>
      <c r="H1346" s="91">
        <f>IF(F1346="","",F1346*IF(G1346&lt;&gt;"",G1346,N(IFERROR(INDEX(Eng_Cost,MATCH(C1346,Eng_Label,0)),0))))</f>
        <v/>
      </c>
      <c r="I1346" s="95" t="n"/>
      <c r="J1346" s="95" t="n"/>
      <c r="K1346" s="98">
        <f>IF(B1346="","",DATE(YEAR(B1346),MONTH(B1346),1))</f>
        <v/>
      </c>
      <c r="L1346" s="86">
        <f>IF(OR(B1346="",C1346=""),"","RCV-"&amp;TEXT(ROW()-5,"00000"))</f>
        <v/>
      </c>
    </row>
    <row r="1347" ht="20" customHeight="1">
      <c r="B1347" s="93" t="n"/>
      <c r="C1347" s="95" t="n"/>
      <c r="D1347" s="86">
        <f>IF(C1347="","",IFERROR(INDEX(Eng_Item,MATCH(C1347,Eng_Label,0)),"not in list"))</f>
        <v/>
      </c>
      <c r="E1347" s="85">
        <f>IF(C1347="","",IFERROR(INDEX(Eng_Supplier,MATCH(C1347,Eng_Label,0)),""))</f>
        <v/>
      </c>
      <c r="F1347" s="96" t="n"/>
      <c r="G1347" s="99" t="n"/>
      <c r="H1347" s="91">
        <f>IF(F1347="","",F1347*IF(G1347&lt;&gt;"",G1347,N(IFERROR(INDEX(Eng_Cost,MATCH(C1347,Eng_Label,0)),0))))</f>
        <v/>
      </c>
      <c r="I1347" s="95" t="n"/>
      <c r="J1347" s="95" t="n"/>
      <c r="K1347" s="98">
        <f>IF(B1347="","",DATE(YEAR(B1347),MONTH(B1347),1))</f>
        <v/>
      </c>
      <c r="L1347" s="86">
        <f>IF(OR(B1347="",C1347=""),"","RCV-"&amp;TEXT(ROW()-5,"00000"))</f>
        <v/>
      </c>
    </row>
    <row r="1348" ht="20" customHeight="1">
      <c r="B1348" s="93" t="n"/>
      <c r="C1348" s="95" t="n"/>
      <c r="D1348" s="86">
        <f>IF(C1348="","",IFERROR(INDEX(Eng_Item,MATCH(C1348,Eng_Label,0)),"not in list"))</f>
        <v/>
      </c>
      <c r="E1348" s="85">
        <f>IF(C1348="","",IFERROR(INDEX(Eng_Supplier,MATCH(C1348,Eng_Label,0)),""))</f>
        <v/>
      </c>
      <c r="F1348" s="96" t="n"/>
      <c r="G1348" s="99" t="n"/>
      <c r="H1348" s="91">
        <f>IF(F1348="","",F1348*IF(G1348&lt;&gt;"",G1348,N(IFERROR(INDEX(Eng_Cost,MATCH(C1348,Eng_Label,0)),0))))</f>
        <v/>
      </c>
      <c r="I1348" s="95" t="n"/>
      <c r="J1348" s="95" t="n"/>
      <c r="K1348" s="98">
        <f>IF(B1348="","",DATE(YEAR(B1348),MONTH(B1348),1))</f>
        <v/>
      </c>
      <c r="L1348" s="86">
        <f>IF(OR(B1348="",C1348=""),"","RCV-"&amp;TEXT(ROW()-5,"00000"))</f>
        <v/>
      </c>
    </row>
    <row r="1349" ht="20" customHeight="1">
      <c r="B1349" s="93" t="n"/>
      <c r="C1349" s="95" t="n"/>
      <c r="D1349" s="86">
        <f>IF(C1349="","",IFERROR(INDEX(Eng_Item,MATCH(C1349,Eng_Label,0)),"not in list"))</f>
        <v/>
      </c>
      <c r="E1349" s="85">
        <f>IF(C1349="","",IFERROR(INDEX(Eng_Supplier,MATCH(C1349,Eng_Label,0)),""))</f>
        <v/>
      </c>
      <c r="F1349" s="96" t="n"/>
      <c r="G1349" s="99" t="n"/>
      <c r="H1349" s="91">
        <f>IF(F1349="","",F1349*IF(G1349&lt;&gt;"",G1349,N(IFERROR(INDEX(Eng_Cost,MATCH(C1349,Eng_Label,0)),0))))</f>
        <v/>
      </c>
      <c r="I1349" s="95" t="n"/>
      <c r="J1349" s="95" t="n"/>
      <c r="K1349" s="98">
        <f>IF(B1349="","",DATE(YEAR(B1349),MONTH(B1349),1))</f>
        <v/>
      </c>
      <c r="L1349" s="86">
        <f>IF(OR(B1349="",C1349=""),"","RCV-"&amp;TEXT(ROW()-5,"00000"))</f>
        <v/>
      </c>
    </row>
    <row r="1350" ht="20" customHeight="1">
      <c r="B1350" s="93" t="n"/>
      <c r="C1350" s="95" t="n"/>
      <c r="D1350" s="86">
        <f>IF(C1350="","",IFERROR(INDEX(Eng_Item,MATCH(C1350,Eng_Label,0)),"not in list"))</f>
        <v/>
      </c>
      <c r="E1350" s="85">
        <f>IF(C1350="","",IFERROR(INDEX(Eng_Supplier,MATCH(C1350,Eng_Label,0)),""))</f>
        <v/>
      </c>
      <c r="F1350" s="96" t="n"/>
      <c r="G1350" s="99" t="n"/>
      <c r="H1350" s="91">
        <f>IF(F1350="","",F1350*IF(G1350&lt;&gt;"",G1350,N(IFERROR(INDEX(Eng_Cost,MATCH(C1350,Eng_Label,0)),0))))</f>
        <v/>
      </c>
      <c r="I1350" s="95" t="n"/>
      <c r="J1350" s="95" t="n"/>
      <c r="K1350" s="98">
        <f>IF(B1350="","",DATE(YEAR(B1350),MONTH(B1350),1))</f>
        <v/>
      </c>
      <c r="L1350" s="86">
        <f>IF(OR(B1350="",C1350=""),"","RCV-"&amp;TEXT(ROW()-5,"00000"))</f>
        <v/>
      </c>
    </row>
    <row r="1351" ht="20" customHeight="1">
      <c r="B1351" s="93" t="n"/>
      <c r="C1351" s="95" t="n"/>
      <c r="D1351" s="86">
        <f>IF(C1351="","",IFERROR(INDEX(Eng_Item,MATCH(C1351,Eng_Label,0)),"not in list"))</f>
        <v/>
      </c>
      <c r="E1351" s="85">
        <f>IF(C1351="","",IFERROR(INDEX(Eng_Supplier,MATCH(C1351,Eng_Label,0)),""))</f>
        <v/>
      </c>
      <c r="F1351" s="96" t="n"/>
      <c r="G1351" s="99" t="n"/>
      <c r="H1351" s="91">
        <f>IF(F1351="","",F1351*IF(G1351&lt;&gt;"",G1351,N(IFERROR(INDEX(Eng_Cost,MATCH(C1351,Eng_Label,0)),0))))</f>
        <v/>
      </c>
      <c r="I1351" s="95" t="n"/>
      <c r="J1351" s="95" t="n"/>
      <c r="K1351" s="98">
        <f>IF(B1351="","",DATE(YEAR(B1351),MONTH(B1351),1))</f>
        <v/>
      </c>
      <c r="L1351" s="86">
        <f>IF(OR(B1351="",C1351=""),"","RCV-"&amp;TEXT(ROW()-5,"00000"))</f>
        <v/>
      </c>
    </row>
    <row r="1352" ht="20" customHeight="1">
      <c r="B1352" s="93" t="n"/>
      <c r="C1352" s="95" t="n"/>
      <c r="D1352" s="86">
        <f>IF(C1352="","",IFERROR(INDEX(Eng_Item,MATCH(C1352,Eng_Label,0)),"not in list"))</f>
        <v/>
      </c>
      <c r="E1352" s="85">
        <f>IF(C1352="","",IFERROR(INDEX(Eng_Supplier,MATCH(C1352,Eng_Label,0)),""))</f>
        <v/>
      </c>
      <c r="F1352" s="96" t="n"/>
      <c r="G1352" s="99" t="n"/>
      <c r="H1352" s="91">
        <f>IF(F1352="","",F1352*IF(G1352&lt;&gt;"",G1352,N(IFERROR(INDEX(Eng_Cost,MATCH(C1352,Eng_Label,0)),0))))</f>
        <v/>
      </c>
      <c r="I1352" s="95" t="n"/>
      <c r="J1352" s="95" t="n"/>
      <c r="K1352" s="98">
        <f>IF(B1352="","",DATE(YEAR(B1352),MONTH(B1352),1))</f>
        <v/>
      </c>
      <c r="L1352" s="86">
        <f>IF(OR(B1352="",C1352=""),"","RCV-"&amp;TEXT(ROW()-5,"00000"))</f>
        <v/>
      </c>
    </row>
    <row r="1353" ht="20" customHeight="1">
      <c r="B1353" s="93" t="n"/>
      <c r="C1353" s="95" t="n"/>
      <c r="D1353" s="86">
        <f>IF(C1353="","",IFERROR(INDEX(Eng_Item,MATCH(C1353,Eng_Label,0)),"not in list"))</f>
        <v/>
      </c>
      <c r="E1353" s="85">
        <f>IF(C1353="","",IFERROR(INDEX(Eng_Supplier,MATCH(C1353,Eng_Label,0)),""))</f>
        <v/>
      </c>
      <c r="F1353" s="96" t="n"/>
      <c r="G1353" s="99" t="n"/>
      <c r="H1353" s="91">
        <f>IF(F1353="","",F1353*IF(G1353&lt;&gt;"",G1353,N(IFERROR(INDEX(Eng_Cost,MATCH(C1353,Eng_Label,0)),0))))</f>
        <v/>
      </c>
      <c r="I1353" s="95" t="n"/>
      <c r="J1353" s="95" t="n"/>
      <c r="K1353" s="98">
        <f>IF(B1353="","",DATE(YEAR(B1353),MONTH(B1353),1))</f>
        <v/>
      </c>
      <c r="L1353" s="86">
        <f>IF(OR(B1353="",C1353=""),"","RCV-"&amp;TEXT(ROW()-5,"00000"))</f>
        <v/>
      </c>
    </row>
    <row r="1354" ht="20" customHeight="1">
      <c r="B1354" s="93" t="n"/>
      <c r="C1354" s="95" t="n"/>
      <c r="D1354" s="86">
        <f>IF(C1354="","",IFERROR(INDEX(Eng_Item,MATCH(C1354,Eng_Label,0)),"not in list"))</f>
        <v/>
      </c>
      <c r="E1354" s="85">
        <f>IF(C1354="","",IFERROR(INDEX(Eng_Supplier,MATCH(C1354,Eng_Label,0)),""))</f>
        <v/>
      </c>
      <c r="F1354" s="96" t="n"/>
      <c r="G1354" s="99" t="n"/>
      <c r="H1354" s="91">
        <f>IF(F1354="","",F1354*IF(G1354&lt;&gt;"",G1354,N(IFERROR(INDEX(Eng_Cost,MATCH(C1354,Eng_Label,0)),0))))</f>
        <v/>
      </c>
      <c r="I1354" s="95" t="n"/>
      <c r="J1354" s="95" t="n"/>
      <c r="K1354" s="98">
        <f>IF(B1354="","",DATE(YEAR(B1354),MONTH(B1354),1))</f>
        <v/>
      </c>
      <c r="L1354" s="86">
        <f>IF(OR(B1354="",C1354=""),"","RCV-"&amp;TEXT(ROW()-5,"00000"))</f>
        <v/>
      </c>
    </row>
    <row r="1355" ht="20" customHeight="1">
      <c r="B1355" s="93" t="n"/>
      <c r="C1355" s="95" t="n"/>
      <c r="D1355" s="86">
        <f>IF(C1355="","",IFERROR(INDEX(Eng_Item,MATCH(C1355,Eng_Label,0)),"not in list"))</f>
        <v/>
      </c>
      <c r="E1355" s="85">
        <f>IF(C1355="","",IFERROR(INDEX(Eng_Supplier,MATCH(C1355,Eng_Label,0)),""))</f>
        <v/>
      </c>
      <c r="F1355" s="96" t="n"/>
      <c r="G1355" s="99" t="n"/>
      <c r="H1355" s="91">
        <f>IF(F1355="","",F1355*IF(G1355&lt;&gt;"",G1355,N(IFERROR(INDEX(Eng_Cost,MATCH(C1355,Eng_Label,0)),0))))</f>
        <v/>
      </c>
      <c r="I1355" s="95" t="n"/>
      <c r="J1355" s="95" t="n"/>
      <c r="K1355" s="98">
        <f>IF(B1355="","",DATE(YEAR(B1355),MONTH(B1355),1))</f>
        <v/>
      </c>
      <c r="L1355" s="86">
        <f>IF(OR(B1355="",C1355=""),"","RCV-"&amp;TEXT(ROW()-5,"00000"))</f>
        <v/>
      </c>
    </row>
    <row r="1356" ht="20" customHeight="1">
      <c r="B1356" s="93" t="n"/>
      <c r="C1356" s="95" t="n"/>
      <c r="D1356" s="86">
        <f>IF(C1356="","",IFERROR(INDEX(Eng_Item,MATCH(C1356,Eng_Label,0)),"not in list"))</f>
        <v/>
      </c>
      <c r="E1356" s="85">
        <f>IF(C1356="","",IFERROR(INDEX(Eng_Supplier,MATCH(C1356,Eng_Label,0)),""))</f>
        <v/>
      </c>
      <c r="F1356" s="96" t="n"/>
      <c r="G1356" s="99" t="n"/>
      <c r="H1356" s="91">
        <f>IF(F1356="","",F1356*IF(G1356&lt;&gt;"",G1356,N(IFERROR(INDEX(Eng_Cost,MATCH(C1356,Eng_Label,0)),0))))</f>
        <v/>
      </c>
      <c r="I1356" s="95" t="n"/>
      <c r="J1356" s="95" t="n"/>
      <c r="K1356" s="98">
        <f>IF(B1356="","",DATE(YEAR(B1356),MONTH(B1356),1))</f>
        <v/>
      </c>
      <c r="L1356" s="86">
        <f>IF(OR(B1356="",C1356=""),"","RCV-"&amp;TEXT(ROW()-5,"00000"))</f>
        <v/>
      </c>
    </row>
    <row r="1357" ht="20" customHeight="1">
      <c r="B1357" s="93" t="n"/>
      <c r="C1357" s="95" t="n"/>
      <c r="D1357" s="86">
        <f>IF(C1357="","",IFERROR(INDEX(Eng_Item,MATCH(C1357,Eng_Label,0)),"not in list"))</f>
        <v/>
      </c>
      <c r="E1357" s="85">
        <f>IF(C1357="","",IFERROR(INDEX(Eng_Supplier,MATCH(C1357,Eng_Label,0)),""))</f>
        <v/>
      </c>
      <c r="F1357" s="96" t="n"/>
      <c r="G1357" s="99" t="n"/>
      <c r="H1357" s="91">
        <f>IF(F1357="","",F1357*IF(G1357&lt;&gt;"",G1357,N(IFERROR(INDEX(Eng_Cost,MATCH(C1357,Eng_Label,0)),0))))</f>
        <v/>
      </c>
      <c r="I1357" s="95" t="n"/>
      <c r="J1357" s="95" t="n"/>
      <c r="K1357" s="98">
        <f>IF(B1357="","",DATE(YEAR(B1357),MONTH(B1357),1))</f>
        <v/>
      </c>
      <c r="L1357" s="86">
        <f>IF(OR(B1357="",C1357=""),"","RCV-"&amp;TEXT(ROW()-5,"00000"))</f>
        <v/>
      </c>
    </row>
    <row r="1358" ht="20" customHeight="1">
      <c r="B1358" s="93" t="n"/>
      <c r="C1358" s="95" t="n"/>
      <c r="D1358" s="86">
        <f>IF(C1358="","",IFERROR(INDEX(Eng_Item,MATCH(C1358,Eng_Label,0)),"not in list"))</f>
        <v/>
      </c>
      <c r="E1358" s="85">
        <f>IF(C1358="","",IFERROR(INDEX(Eng_Supplier,MATCH(C1358,Eng_Label,0)),""))</f>
        <v/>
      </c>
      <c r="F1358" s="96" t="n"/>
      <c r="G1358" s="99" t="n"/>
      <c r="H1358" s="91">
        <f>IF(F1358="","",F1358*IF(G1358&lt;&gt;"",G1358,N(IFERROR(INDEX(Eng_Cost,MATCH(C1358,Eng_Label,0)),0))))</f>
        <v/>
      </c>
      <c r="I1358" s="95" t="n"/>
      <c r="J1358" s="95" t="n"/>
      <c r="K1358" s="98">
        <f>IF(B1358="","",DATE(YEAR(B1358),MONTH(B1358),1))</f>
        <v/>
      </c>
      <c r="L1358" s="86">
        <f>IF(OR(B1358="",C1358=""),"","RCV-"&amp;TEXT(ROW()-5,"00000"))</f>
        <v/>
      </c>
    </row>
    <row r="1359" ht="20" customHeight="1">
      <c r="B1359" s="93" t="n"/>
      <c r="C1359" s="95" t="n"/>
      <c r="D1359" s="86">
        <f>IF(C1359="","",IFERROR(INDEX(Eng_Item,MATCH(C1359,Eng_Label,0)),"not in list"))</f>
        <v/>
      </c>
      <c r="E1359" s="85">
        <f>IF(C1359="","",IFERROR(INDEX(Eng_Supplier,MATCH(C1359,Eng_Label,0)),""))</f>
        <v/>
      </c>
      <c r="F1359" s="96" t="n"/>
      <c r="G1359" s="99" t="n"/>
      <c r="H1359" s="91">
        <f>IF(F1359="","",F1359*IF(G1359&lt;&gt;"",G1359,N(IFERROR(INDEX(Eng_Cost,MATCH(C1359,Eng_Label,0)),0))))</f>
        <v/>
      </c>
      <c r="I1359" s="95" t="n"/>
      <c r="J1359" s="95" t="n"/>
      <c r="K1359" s="98">
        <f>IF(B1359="","",DATE(YEAR(B1359),MONTH(B1359),1))</f>
        <v/>
      </c>
      <c r="L1359" s="86">
        <f>IF(OR(B1359="",C1359=""),"","RCV-"&amp;TEXT(ROW()-5,"00000"))</f>
        <v/>
      </c>
    </row>
    <row r="1360" ht="20" customHeight="1">
      <c r="B1360" s="93" t="n"/>
      <c r="C1360" s="95" t="n"/>
      <c r="D1360" s="86">
        <f>IF(C1360="","",IFERROR(INDEX(Eng_Item,MATCH(C1360,Eng_Label,0)),"not in list"))</f>
        <v/>
      </c>
      <c r="E1360" s="85">
        <f>IF(C1360="","",IFERROR(INDEX(Eng_Supplier,MATCH(C1360,Eng_Label,0)),""))</f>
        <v/>
      </c>
      <c r="F1360" s="96" t="n"/>
      <c r="G1360" s="99" t="n"/>
      <c r="H1360" s="91">
        <f>IF(F1360="","",F1360*IF(G1360&lt;&gt;"",G1360,N(IFERROR(INDEX(Eng_Cost,MATCH(C1360,Eng_Label,0)),0))))</f>
        <v/>
      </c>
      <c r="I1360" s="95" t="n"/>
      <c r="J1360" s="95" t="n"/>
      <c r="K1360" s="98">
        <f>IF(B1360="","",DATE(YEAR(B1360),MONTH(B1360),1))</f>
        <v/>
      </c>
      <c r="L1360" s="86">
        <f>IF(OR(B1360="",C1360=""),"","RCV-"&amp;TEXT(ROW()-5,"00000"))</f>
        <v/>
      </c>
    </row>
    <row r="1361" ht="20" customHeight="1">
      <c r="B1361" s="93" t="n"/>
      <c r="C1361" s="95" t="n"/>
      <c r="D1361" s="86">
        <f>IF(C1361="","",IFERROR(INDEX(Eng_Item,MATCH(C1361,Eng_Label,0)),"not in list"))</f>
        <v/>
      </c>
      <c r="E1361" s="85">
        <f>IF(C1361="","",IFERROR(INDEX(Eng_Supplier,MATCH(C1361,Eng_Label,0)),""))</f>
        <v/>
      </c>
      <c r="F1361" s="96" t="n"/>
      <c r="G1361" s="99" t="n"/>
      <c r="H1361" s="91">
        <f>IF(F1361="","",F1361*IF(G1361&lt;&gt;"",G1361,N(IFERROR(INDEX(Eng_Cost,MATCH(C1361,Eng_Label,0)),0))))</f>
        <v/>
      </c>
      <c r="I1361" s="95" t="n"/>
      <c r="J1361" s="95" t="n"/>
      <c r="K1361" s="98">
        <f>IF(B1361="","",DATE(YEAR(B1361),MONTH(B1361),1))</f>
        <v/>
      </c>
      <c r="L1361" s="86">
        <f>IF(OR(B1361="",C1361=""),"","RCV-"&amp;TEXT(ROW()-5,"00000"))</f>
        <v/>
      </c>
    </row>
    <row r="1362" ht="20" customHeight="1">
      <c r="B1362" s="93" t="n"/>
      <c r="C1362" s="95" t="n"/>
      <c r="D1362" s="86">
        <f>IF(C1362="","",IFERROR(INDEX(Eng_Item,MATCH(C1362,Eng_Label,0)),"not in list"))</f>
        <v/>
      </c>
      <c r="E1362" s="85">
        <f>IF(C1362="","",IFERROR(INDEX(Eng_Supplier,MATCH(C1362,Eng_Label,0)),""))</f>
        <v/>
      </c>
      <c r="F1362" s="96" t="n"/>
      <c r="G1362" s="99" t="n"/>
      <c r="H1362" s="91">
        <f>IF(F1362="","",F1362*IF(G1362&lt;&gt;"",G1362,N(IFERROR(INDEX(Eng_Cost,MATCH(C1362,Eng_Label,0)),0))))</f>
        <v/>
      </c>
      <c r="I1362" s="95" t="n"/>
      <c r="J1362" s="95" t="n"/>
      <c r="K1362" s="98">
        <f>IF(B1362="","",DATE(YEAR(B1362),MONTH(B1362),1))</f>
        <v/>
      </c>
      <c r="L1362" s="86">
        <f>IF(OR(B1362="",C1362=""),"","RCV-"&amp;TEXT(ROW()-5,"00000"))</f>
        <v/>
      </c>
    </row>
    <row r="1363" ht="20" customHeight="1">
      <c r="B1363" s="93" t="n"/>
      <c r="C1363" s="95" t="n"/>
      <c r="D1363" s="86">
        <f>IF(C1363="","",IFERROR(INDEX(Eng_Item,MATCH(C1363,Eng_Label,0)),"not in list"))</f>
        <v/>
      </c>
      <c r="E1363" s="85">
        <f>IF(C1363="","",IFERROR(INDEX(Eng_Supplier,MATCH(C1363,Eng_Label,0)),""))</f>
        <v/>
      </c>
      <c r="F1363" s="96" t="n"/>
      <c r="G1363" s="99" t="n"/>
      <c r="H1363" s="91">
        <f>IF(F1363="","",F1363*IF(G1363&lt;&gt;"",G1363,N(IFERROR(INDEX(Eng_Cost,MATCH(C1363,Eng_Label,0)),0))))</f>
        <v/>
      </c>
      <c r="I1363" s="95" t="n"/>
      <c r="J1363" s="95" t="n"/>
      <c r="K1363" s="98">
        <f>IF(B1363="","",DATE(YEAR(B1363),MONTH(B1363),1))</f>
        <v/>
      </c>
      <c r="L1363" s="86">
        <f>IF(OR(B1363="",C1363=""),"","RCV-"&amp;TEXT(ROW()-5,"00000"))</f>
        <v/>
      </c>
    </row>
    <row r="1364" ht="20" customHeight="1">
      <c r="B1364" s="93" t="n"/>
      <c r="C1364" s="95" t="n"/>
      <c r="D1364" s="86">
        <f>IF(C1364="","",IFERROR(INDEX(Eng_Item,MATCH(C1364,Eng_Label,0)),"not in list"))</f>
        <v/>
      </c>
      <c r="E1364" s="85">
        <f>IF(C1364="","",IFERROR(INDEX(Eng_Supplier,MATCH(C1364,Eng_Label,0)),""))</f>
        <v/>
      </c>
      <c r="F1364" s="96" t="n"/>
      <c r="G1364" s="99" t="n"/>
      <c r="H1364" s="91">
        <f>IF(F1364="","",F1364*IF(G1364&lt;&gt;"",G1364,N(IFERROR(INDEX(Eng_Cost,MATCH(C1364,Eng_Label,0)),0))))</f>
        <v/>
      </c>
      <c r="I1364" s="95" t="n"/>
      <c r="J1364" s="95" t="n"/>
      <c r="K1364" s="98">
        <f>IF(B1364="","",DATE(YEAR(B1364),MONTH(B1364),1))</f>
        <v/>
      </c>
      <c r="L1364" s="86">
        <f>IF(OR(B1364="",C1364=""),"","RCV-"&amp;TEXT(ROW()-5,"00000"))</f>
        <v/>
      </c>
    </row>
    <row r="1365" ht="20" customHeight="1">
      <c r="B1365" s="93" t="n"/>
      <c r="C1365" s="95" t="n"/>
      <c r="D1365" s="86">
        <f>IF(C1365="","",IFERROR(INDEX(Eng_Item,MATCH(C1365,Eng_Label,0)),"not in list"))</f>
        <v/>
      </c>
      <c r="E1365" s="85">
        <f>IF(C1365="","",IFERROR(INDEX(Eng_Supplier,MATCH(C1365,Eng_Label,0)),""))</f>
        <v/>
      </c>
      <c r="F1365" s="96" t="n"/>
      <c r="G1365" s="99" t="n"/>
      <c r="H1365" s="91">
        <f>IF(F1365="","",F1365*IF(G1365&lt;&gt;"",G1365,N(IFERROR(INDEX(Eng_Cost,MATCH(C1365,Eng_Label,0)),0))))</f>
        <v/>
      </c>
      <c r="I1365" s="95" t="n"/>
      <c r="J1365" s="95" t="n"/>
      <c r="K1365" s="98">
        <f>IF(B1365="","",DATE(YEAR(B1365),MONTH(B1365),1))</f>
        <v/>
      </c>
      <c r="L1365" s="86">
        <f>IF(OR(B1365="",C1365=""),"","RCV-"&amp;TEXT(ROW()-5,"00000"))</f>
        <v/>
      </c>
    </row>
    <row r="1366" ht="20" customHeight="1">
      <c r="B1366" s="93" t="n"/>
      <c r="C1366" s="95" t="n"/>
      <c r="D1366" s="86">
        <f>IF(C1366="","",IFERROR(INDEX(Eng_Item,MATCH(C1366,Eng_Label,0)),"not in list"))</f>
        <v/>
      </c>
      <c r="E1366" s="85">
        <f>IF(C1366="","",IFERROR(INDEX(Eng_Supplier,MATCH(C1366,Eng_Label,0)),""))</f>
        <v/>
      </c>
      <c r="F1366" s="96" t="n"/>
      <c r="G1366" s="99" t="n"/>
      <c r="H1366" s="91">
        <f>IF(F1366="","",F1366*IF(G1366&lt;&gt;"",G1366,N(IFERROR(INDEX(Eng_Cost,MATCH(C1366,Eng_Label,0)),0))))</f>
        <v/>
      </c>
      <c r="I1366" s="95" t="n"/>
      <c r="J1366" s="95" t="n"/>
      <c r="K1366" s="98">
        <f>IF(B1366="","",DATE(YEAR(B1366),MONTH(B1366),1))</f>
        <v/>
      </c>
      <c r="L1366" s="86">
        <f>IF(OR(B1366="",C1366=""),"","RCV-"&amp;TEXT(ROW()-5,"00000"))</f>
        <v/>
      </c>
    </row>
    <row r="1367" ht="20" customHeight="1">
      <c r="B1367" s="93" t="n"/>
      <c r="C1367" s="95" t="n"/>
      <c r="D1367" s="86">
        <f>IF(C1367="","",IFERROR(INDEX(Eng_Item,MATCH(C1367,Eng_Label,0)),"not in list"))</f>
        <v/>
      </c>
      <c r="E1367" s="85">
        <f>IF(C1367="","",IFERROR(INDEX(Eng_Supplier,MATCH(C1367,Eng_Label,0)),""))</f>
        <v/>
      </c>
      <c r="F1367" s="96" t="n"/>
      <c r="G1367" s="99" t="n"/>
      <c r="H1367" s="91">
        <f>IF(F1367="","",F1367*IF(G1367&lt;&gt;"",G1367,N(IFERROR(INDEX(Eng_Cost,MATCH(C1367,Eng_Label,0)),0))))</f>
        <v/>
      </c>
      <c r="I1367" s="95" t="n"/>
      <c r="J1367" s="95" t="n"/>
      <c r="K1367" s="98">
        <f>IF(B1367="","",DATE(YEAR(B1367),MONTH(B1367),1))</f>
        <v/>
      </c>
      <c r="L1367" s="86">
        <f>IF(OR(B1367="",C1367=""),"","RCV-"&amp;TEXT(ROW()-5,"00000"))</f>
        <v/>
      </c>
    </row>
    <row r="1368" ht="20" customHeight="1">
      <c r="B1368" s="93" t="n"/>
      <c r="C1368" s="95" t="n"/>
      <c r="D1368" s="86">
        <f>IF(C1368="","",IFERROR(INDEX(Eng_Item,MATCH(C1368,Eng_Label,0)),"not in list"))</f>
        <v/>
      </c>
      <c r="E1368" s="85">
        <f>IF(C1368="","",IFERROR(INDEX(Eng_Supplier,MATCH(C1368,Eng_Label,0)),""))</f>
        <v/>
      </c>
      <c r="F1368" s="96" t="n"/>
      <c r="G1368" s="99" t="n"/>
      <c r="H1368" s="91">
        <f>IF(F1368="","",F1368*IF(G1368&lt;&gt;"",G1368,N(IFERROR(INDEX(Eng_Cost,MATCH(C1368,Eng_Label,0)),0))))</f>
        <v/>
      </c>
      <c r="I1368" s="95" t="n"/>
      <c r="J1368" s="95" t="n"/>
      <c r="K1368" s="98">
        <f>IF(B1368="","",DATE(YEAR(B1368),MONTH(B1368),1))</f>
        <v/>
      </c>
      <c r="L1368" s="86">
        <f>IF(OR(B1368="",C1368=""),"","RCV-"&amp;TEXT(ROW()-5,"00000"))</f>
        <v/>
      </c>
    </row>
    <row r="1369" ht="20" customHeight="1">
      <c r="B1369" s="93" t="n"/>
      <c r="C1369" s="95" t="n"/>
      <c r="D1369" s="86">
        <f>IF(C1369="","",IFERROR(INDEX(Eng_Item,MATCH(C1369,Eng_Label,0)),"not in list"))</f>
        <v/>
      </c>
      <c r="E1369" s="85">
        <f>IF(C1369="","",IFERROR(INDEX(Eng_Supplier,MATCH(C1369,Eng_Label,0)),""))</f>
        <v/>
      </c>
      <c r="F1369" s="96" t="n"/>
      <c r="G1369" s="99" t="n"/>
      <c r="H1369" s="91">
        <f>IF(F1369="","",F1369*IF(G1369&lt;&gt;"",G1369,N(IFERROR(INDEX(Eng_Cost,MATCH(C1369,Eng_Label,0)),0))))</f>
        <v/>
      </c>
      <c r="I1369" s="95" t="n"/>
      <c r="J1369" s="95" t="n"/>
      <c r="K1369" s="98">
        <f>IF(B1369="","",DATE(YEAR(B1369),MONTH(B1369),1))</f>
        <v/>
      </c>
      <c r="L1369" s="86">
        <f>IF(OR(B1369="",C1369=""),"","RCV-"&amp;TEXT(ROW()-5,"00000"))</f>
        <v/>
      </c>
    </row>
    <row r="1370" ht="20" customHeight="1">
      <c r="B1370" s="93" t="n"/>
      <c r="C1370" s="95" t="n"/>
      <c r="D1370" s="86">
        <f>IF(C1370="","",IFERROR(INDEX(Eng_Item,MATCH(C1370,Eng_Label,0)),"not in list"))</f>
        <v/>
      </c>
      <c r="E1370" s="85">
        <f>IF(C1370="","",IFERROR(INDEX(Eng_Supplier,MATCH(C1370,Eng_Label,0)),""))</f>
        <v/>
      </c>
      <c r="F1370" s="96" t="n"/>
      <c r="G1370" s="99" t="n"/>
      <c r="H1370" s="91">
        <f>IF(F1370="","",F1370*IF(G1370&lt;&gt;"",G1370,N(IFERROR(INDEX(Eng_Cost,MATCH(C1370,Eng_Label,0)),0))))</f>
        <v/>
      </c>
      <c r="I1370" s="95" t="n"/>
      <c r="J1370" s="95" t="n"/>
      <c r="K1370" s="98">
        <f>IF(B1370="","",DATE(YEAR(B1370),MONTH(B1370),1))</f>
        <v/>
      </c>
      <c r="L1370" s="86">
        <f>IF(OR(B1370="",C1370=""),"","RCV-"&amp;TEXT(ROW()-5,"00000"))</f>
        <v/>
      </c>
    </row>
    <row r="1371" ht="20" customHeight="1">
      <c r="B1371" s="93" t="n"/>
      <c r="C1371" s="95" t="n"/>
      <c r="D1371" s="86">
        <f>IF(C1371="","",IFERROR(INDEX(Eng_Item,MATCH(C1371,Eng_Label,0)),"not in list"))</f>
        <v/>
      </c>
      <c r="E1371" s="85">
        <f>IF(C1371="","",IFERROR(INDEX(Eng_Supplier,MATCH(C1371,Eng_Label,0)),""))</f>
        <v/>
      </c>
      <c r="F1371" s="96" t="n"/>
      <c r="G1371" s="99" t="n"/>
      <c r="H1371" s="91">
        <f>IF(F1371="","",F1371*IF(G1371&lt;&gt;"",G1371,N(IFERROR(INDEX(Eng_Cost,MATCH(C1371,Eng_Label,0)),0))))</f>
        <v/>
      </c>
      <c r="I1371" s="95" t="n"/>
      <c r="J1371" s="95" t="n"/>
      <c r="K1371" s="98">
        <f>IF(B1371="","",DATE(YEAR(B1371),MONTH(B1371),1))</f>
        <v/>
      </c>
      <c r="L1371" s="86">
        <f>IF(OR(B1371="",C1371=""),"","RCV-"&amp;TEXT(ROW()-5,"00000"))</f>
        <v/>
      </c>
    </row>
    <row r="1372" ht="20" customHeight="1">
      <c r="B1372" s="93" t="n"/>
      <c r="C1372" s="95" t="n"/>
      <c r="D1372" s="86">
        <f>IF(C1372="","",IFERROR(INDEX(Eng_Item,MATCH(C1372,Eng_Label,0)),"not in list"))</f>
        <v/>
      </c>
      <c r="E1372" s="85">
        <f>IF(C1372="","",IFERROR(INDEX(Eng_Supplier,MATCH(C1372,Eng_Label,0)),""))</f>
        <v/>
      </c>
      <c r="F1372" s="96" t="n"/>
      <c r="G1372" s="99" t="n"/>
      <c r="H1372" s="91">
        <f>IF(F1372="","",F1372*IF(G1372&lt;&gt;"",G1372,N(IFERROR(INDEX(Eng_Cost,MATCH(C1372,Eng_Label,0)),0))))</f>
        <v/>
      </c>
      <c r="I1372" s="95" t="n"/>
      <c r="J1372" s="95" t="n"/>
      <c r="K1372" s="98">
        <f>IF(B1372="","",DATE(YEAR(B1372),MONTH(B1372),1))</f>
        <v/>
      </c>
      <c r="L1372" s="86">
        <f>IF(OR(B1372="",C1372=""),"","RCV-"&amp;TEXT(ROW()-5,"00000"))</f>
        <v/>
      </c>
    </row>
    <row r="1373" ht="20" customHeight="1">
      <c r="B1373" s="93" t="n"/>
      <c r="C1373" s="95" t="n"/>
      <c r="D1373" s="86">
        <f>IF(C1373="","",IFERROR(INDEX(Eng_Item,MATCH(C1373,Eng_Label,0)),"not in list"))</f>
        <v/>
      </c>
      <c r="E1373" s="85">
        <f>IF(C1373="","",IFERROR(INDEX(Eng_Supplier,MATCH(C1373,Eng_Label,0)),""))</f>
        <v/>
      </c>
      <c r="F1373" s="96" t="n"/>
      <c r="G1373" s="99" t="n"/>
      <c r="H1373" s="91">
        <f>IF(F1373="","",F1373*IF(G1373&lt;&gt;"",G1373,N(IFERROR(INDEX(Eng_Cost,MATCH(C1373,Eng_Label,0)),0))))</f>
        <v/>
      </c>
      <c r="I1373" s="95" t="n"/>
      <c r="J1373" s="95" t="n"/>
      <c r="K1373" s="98">
        <f>IF(B1373="","",DATE(YEAR(B1373),MONTH(B1373),1))</f>
        <v/>
      </c>
      <c r="L1373" s="86">
        <f>IF(OR(B1373="",C1373=""),"","RCV-"&amp;TEXT(ROW()-5,"00000"))</f>
        <v/>
      </c>
    </row>
    <row r="1374" ht="20" customHeight="1">
      <c r="B1374" s="93" t="n"/>
      <c r="C1374" s="95" t="n"/>
      <c r="D1374" s="86">
        <f>IF(C1374="","",IFERROR(INDEX(Eng_Item,MATCH(C1374,Eng_Label,0)),"not in list"))</f>
        <v/>
      </c>
      <c r="E1374" s="85">
        <f>IF(C1374="","",IFERROR(INDEX(Eng_Supplier,MATCH(C1374,Eng_Label,0)),""))</f>
        <v/>
      </c>
      <c r="F1374" s="96" t="n"/>
      <c r="G1374" s="99" t="n"/>
      <c r="H1374" s="91">
        <f>IF(F1374="","",F1374*IF(G1374&lt;&gt;"",G1374,N(IFERROR(INDEX(Eng_Cost,MATCH(C1374,Eng_Label,0)),0))))</f>
        <v/>
      </c>
      <c r="I1374" s="95" t="n"/>
      <c r="J1374" s="95" t="n"/>
      <c r="K1374" s="98">
        <f>IF(B1374="","",DATE(YEAR(B1374),MONTH(B1374),1))</f>
        <v/>
      </c>
      <c r="L1374" s="86">
        <f>IF(OR(B1374="",C1374=""),"","RCV-"&amp;TEXT(ROW()-5,"00000"))</f>
        <v/>
      </c>
    </row>
    <row r="1375" ht="20" customHeight="1">
      <c r="B1375" s="93" t="n"/>
      <c r="C1375" s="95" t="n"/>
      <c r="D1375" s="86">
        <f>IF(C1375="","",IFERROR(INDEX(Eng_Item,MATCH(C1375,Eng_Label,0)),"not in list"))</f>
        <v/>
      </c>
      <c r="E1375" s="85">
        <f>IF(C1375="","",IFERROR(INDEX(Eng_Supplier,MATCH(C1375,Eng_Label,0)),""))</f>
        <v/>
      </c>
      <c r="F1375" s="96" t="n"/>
      <c r="G1375" s="99" t="n"/>
      <c r="H1375" s="91">
        <f>IF(F1375="","",F1375*IF(G1375&lt;&gt;"",G1375,N(IFERROR(INDEX(Eng_Cost,MATCH(C1375,Eng_Label,0)),0))))</f>
        <v/>
      </c>
      <c r="I1375" s="95" t="n"/>
      <c r="J1375" s="95" t="n"/>
      <c r="K1375" s="98">
        <f>IF(B1375="","",DATE(YEAR(B1375),MONTH(B1375),1))</f>
        <v/>
      </c>
      <c r="L1375" s="86">
        <f>IF(OR(B1375="",C1375=""),"","RCV-"&amp;TEXT(ROW()-5,"00000"))</f>
        <v/>
      </c>
    </row>
    <row r="1376" ht="20" customHeight="1">
      <c r="B1376" s="93" t="n"/>
      <c r="C1376" s="95" t="n"/>
      <c r="D1376" s="86">
        <f>IF(C1376="","",IFERROR(INDEX(Eng_Item,MATCH(C1376,Eng_Label,0)),"not in list"))</f>
        <v/>
      </c>
      <c r="E1376" s="85">
        <f>IF(C1376="","",IFERROR(INDEX(Eng_Supplier,MATCH(C1376,Eng_Label,0)),""))</f>
        <v/>
      </c>
      <c r="F1376" s="96" t="n"/>
      <c r="G1376" s="99" t="n"/>
      <c r="H1376" s="91">
        <f>IF(F1376="","",F1376*IF(G1376&lt;&gt;"",G1376,N(IFERROR(INDEX(Eng_Cost,MATCH(C1376,Eng_Label,0)),0))))</f>
        <v/>
      </c>
      <c r="I1376" s="95" t="n"/>
      <c r="J1376" s="95" t="n"/>
      <c r="K1376" s="98">
        <f>IF(B1376="","",DATE(YEAR(B1376),MONTH(B1376),1))</f>
        <v/>
      </c>
      <c r="L1376" s="86">
        <f>IF(OR(B1376="",C1376=""),"","RCV-"&amp;TEXT(ROW()-5,"00000"))</f>
        <v/>
      </c>
    </row>
    <row r="1377" ht="20" customHeight="1">
      <c r="B1377" s="93" t="n"/>
      <c r="C1377" s="95" t="n"/>
      <c r="D1377" s="86">
        <f>IF(C1377="","",IFERROR(INDEX(Eng_Item,MATCH(C1377,Eng_Label,0)),"not in list"))</f>
        <v/>
      </c>
      <c r="E1377" s="85">
        <f>IF(C1377="","",IFERROR(INDEX(Eng_Supplier,MATCH(C1377,Eng_Label,0)),""))</f>
        <v/>
      </c>
      <c r="F1377" s="96" t="n"/>
      <c r="G1377" s="99" t="n"/>
      <c r="H1377" s="91">
        <f>IF(F1377="","",F1377*IF(G1377&lt;&gt;"",G1377,N(IFERROR(INDEX(Eng_Cost,MATCH(C1377,Eng_Label,0)),0))))</f>
        <v/>
      </c>
      <c r="I1377" s="95" t="n"/>
      <c r="J1377" s="95" t="n"/>
      <c r="K1377" s="98">
        <f>IF(B1377="","",DATE(YEAR(B1377),MONTH(B1377),1))</f>
        <v/>
      </c>
      <c r="L1377" s="86">
        <f>IF(OR(B1377="",C1377=""),"","RCV-"&amp;TEXT(ROW()-5,"00000"))</f>
        <v/>
      </c>
    </row>
    <row r="1378" ht="20" customHeight="1">
      <c r="B1378" s="93" t="n"/>
      <c r="C1378" s="95" t="n"/>
      <c r="D1378" s="86">
        <f>IF(C1378="","",IFERROR(INDEX(Eng_Item,MATCH(C1378,Eng_Label,0)),"not in list"))</f>
        <v/>
      </c>
      <c r="E1378" s="85">
        <f>IF(C1378="","",IFERROR(INDEX(Eng_Supplier,MATCH(C1378,Eng_Label,0)),""))</f>
        <v/>
      </c>
      <c r="F1378" s="96" t="n"/>
      <c r="G1378" s="99" t="n"/>
      <c r="H1378" s="91">
        <f>IF(F1378="","",F1378*IF(G1378&lt;&gt;"",G1378,N(IFERROR(INDEX(Eng_Cost,MATCH(C1378,Eng_Label,0)),0))))</f>
        <v/>
      </c>
      <c r="I1378" s="95" t="n"/>
      <c r="J1378" s="95" t="n"/>
      <c r="K1378" s="98">
        <f>IF(B1378="","",DATE(YEAR(B1378),MONTH(B1378),1))</f>
        <v/>
      </c>
      <c r="L1378" s="86">
        <f>IF(OR(B1378="",C1378=""),"","RCV-"&amp;TEXT(ROW()-5,"00000"))</f>
        <v/>
      </c>
    </row>
    <row r="1379" ht="20" customHeight="1">
      <c r="B1379" s="93" t="n"/>
      <c r="C1379" s="95" t="n"/>
      <c r="D1379" s="86">
        <f>IF(C1379="","",IFERROR(INDEX(Eng_Item,MATCH(C1379,Eng_Label,0)),"not in list"))</f>
        <v/>
      </c>
      <c r="E1379" s="85">
        <f>IF(C1379="","",IFERROR(INDEX(Eng_Supplier,MATCH(C1379,Eng_Label,0)),""))</f>
        <v/>
      </c>
      <c r="F1379" s="96" t="n"/>
      <c r="G1379" s="99" t="n"/>
      <c r="H1379" s="91">
        <f>IF(F1379="","",F1379*IF(G1379&lt;&gt;"",G1379,N(IFERROR(INDEX(Eng_Cost,MATCH(C1379,Eng_Label,0)),0))))</f>
        <v/>
      </c>
      <c r="I1379" s="95" t="n"/>
      <c r="J1379" s="95" t="n"/>
      <c r="K1379" s="98">
        <f>IF(B1379="","",DATE(YEAR(B1379),MONTH(B1379),1))</f>
        <v/>
      </c>
      <c r="L1379" s="86">
        <f>IF(OR(B1379="",C1379=""),"","RCV-"&amp;TEXT(ROW()-5,"00000"))</f>
        <v/>
      </c>
    </row>
    <row r="1380" ht="20" customHeight="1">
      <c r="B1380" s="93" t="n"/>
      <c r="C1380" s="95" t="n"/>
      <c r="D1380" s="86">
        <f>IF(C1380="","",IFERROR(INDEX(Eng_Item,MATCH(C1380,Eng_Label,0)),"not in list"))</f>
        <v/>
      </c>
      <c r="E1380" s="85">
        <f>IF(C1380="","",IFERROR(INDEX(Eng_Supplier,MATCH(C1380,Eng_Label,0)),""))</f>
        <v/>
      </c>
      <c r="F1380" s="96" t="n"/>
      <c r="G1380" s="99" t="n"/>
      <c r="H1380" s="91">
        <f>IF(F1380="","",F1380*IF(G1380&lt;&gt;"",G1380,N(IFERROR(INDEX(Eng_Cost,MATCH(C1380,Eng_Label,0)),0))))</f>
        <v/>
      </c>
      <c r="I1380" s="95" t="n"/>
      <c r="J1380" s="95" t="n"/>
      <c r="K1380" s="98">
        <f>IF(B1380="","",DATE(YEAR(B1380),MONTH(B1380),1))</f>
        <v/>
      </c>
      <c r="L1380" s="86">
        <f>IF(OR(B1380="",C1380=""),"","RCV-"&amp;TEXT(ROW()-5,"00000"))</f>
        <v/>
      </c>
    </row>
    <row r="1381" ht="20" customHeight="1">
      <c r="B1381" s="93" t="n"/>
      <c r="C1381" s="95" t="n"/>
      <c r="D1381" s="86">
        <f>IF(C1381="","",IFERROR(INDEX(Eng_Item,MATCH(C1381,Eng_Label,0)),"not in list"))</f>
        <v/>
      </c>
      <c r="E1381" s="85">
        <f>IF(C1381="","",IFERROR(INDEX(Eng_Supplier,MATCH(C1381,Eng_Label,0)),""))</f>
        <v/>
      </c>
      <c r="F1381" s="96" t="n"/>
      <c r="G1381" s="99" t="n"/>
      <c r="H1381" s="91">
        <f>IF(F1381="","",F1381*IF(G1381&lt;&gt;"",G1381,N(IFERROR(INDEX(Eng_Cost,MATCH(C1381,Eng_Label,0)),0))))</f>
        <v/>
      </c>
      <c r="I1381" s="95" t="n"/>
      <c r="J1381" s="95" t="n"/>
      <c r="K1381" s="98">
        <f>IF(B1381="","",DATE(YEAR(B1381),MONTH(B1381),1))</f>
        <v/>
      </c>
      <c r="L1381" s="86">
        <f>IF(OR(B1381="",C1381=""),"","RCV-"&amp;TEXT(ROW()-5,"00000"))</f>
        <v/>
      </c>
    </row>
    <row r="1382" ht="20" customHeight="1">
      <c r="B1382" s="93" t="n"/>
      <c r="C1382" s="95" t="n"/>
      <c r="D1382" s="86">
        <f>IF(C1382="","",IFERROR(INDEX(Eng_Item,MATCH(C1382,Eng_Label,0)),"not in list"))</f>
        <v/>
      </c>
      <c r="E1382" s="85">
        <f>IF(C1382="","",IFERROR(INDEX(Eng_Supplier,MATCH(C1382,Eng_Label,0)),""))</f>
        <v/>
      </c>
      <c r="F1382" s="96" t="n"/>
      <c r="G1382" s="99" t="n"/>
      <c r="H1382" s="91">
        <f>IF(F1382="","",F1382*IF(G1382&lt;&gt;"",G1382,N(IFERROR(INDEX(Eng_Cost,MATCH(C1382,Eng_Label,0)),0))))</f>
        <v/>
      </c>
      <c r="I1382" s="95" t="n"/>
      <c r="J1382" s="95" t="n"/>
      <c r="K1382" s="98">
        <f>IF(B1382="","",DATE(YEAR(B1382),MONTH(B1382),1))</f>
        <v/>
      </c>
      <c r="L1382" s="86">
        <f>IF(OR(B1382="",C1382=""),"","RCV-"&amp;TEXT(ROW()-5,"00000"))</f>
        <v/>
      </c>
    </row>
    <row r="1383" ht="20" customHeight="1">
      <c r="B1383" s="93" t="n"/>
      <c r="C1383" s="95" t="n"/>
      <c r="D1383" s="86">
        <f>IF(C1383="","",IFERROR(INDEX(Eng_Item,MATCH(C1383,Eng_Label,0)),"not in list"))</f>
        <v/>
      </c>
      <c r="E1383" s="85">
        <f>IF(C1383="","",IFERROR(INDEX(Eng_Supplier,MATCH(C1383,Eng_Label,0)),""))</f>
        <v/>
      </c>
      <c r="F1383" s="96" t="n"/>
      <c r="G1383" s="99" t="n"/>
      <c r="H1383" s="91">
        <f>IF(F1383="","",F1383*IF(G1383&lt;&gt;"",G1383,N(IFERROR(INDEX(Eng_Cost,MATCH(C1383,Eng_Label,0)),0))))</f>
        <v/>
      </c>
      <c r="I1383" s="95" t="n"/>
      <c r="J1383" s="95" t="n"/>
      <c r="K1383" s="98">
        <f>IF(B1383="","",DATE(YEAR(B1383),MONTH(B1383),1))</f>
        <v/>
      </c>
      <c r="L1383" s="86">
        <f>IF(OR(B1383="",C1383=""),"","RCV-"&amp;TEXT(ROW()-5,"00000"))</f>
        <v/>
      </c>
    </row>
    <row r="1384" ht="20" customHeight="1">
      <c r="B1384" s="93" t="n"/>
      <c r="C1384" s="95" t="n"/>
      <c r="D1384" s="86">
        <f>IF(C1384="","",IFERROR(INDEX(Eng_Item,MATCH(C1384,Eng_Label,0)),"not in list"))</f>
        <v/>
      </c>
      <c r="E1384" s="85">
        <f>IF(C1384="","",IFERROR(INDEX(Eng_Supplier,MATCH(C1384,Eng_Label,0)),""))</f>
        <v/>
      </c>
      <c r="F1384" s="96" t="n"/>
      <c r="G1384" s="99" t="n"/>
      <c r="H1384" s="91">
        <f>IF(F1384="","",F1384*IF(G1384&lt;&gt;"",G1384,N(IFERROR(INDEX(Eng_Cost,MATCH(C1384,Eng_Label,0)),0))))</f>
        <v/>
      </c>
      <c r="I1384" s="95" t="n"/>
      <c r="J1384" s="95" t="n"/>
      <c r="K1384" s="98">
        <f>IF(B1384="","",DATE(YEAR(B1384),MONTH(B1384),1))</f>
        <v/>
      </c>
      <c r="L1384" s="86">
        <f>IF(OR(B1384="",C1384=""),"","RCV-"&amp;TEXT(ROW()-5,"00000"))</f>
        <v/>
      </c>
    </row>
    <row r="1385" ht="20" customHeight="1">
      <c r="B1385" s="93" t="n"/>
      <c r="C1385" s="95" t="n"/>
      <c r="D1385" s="86">
        <f>IF(C1385="","",IFERROR(INDEX(Eng_Item,MATCH(C1385,Eng_Label,0)),"not in list"))</f>
        <v/>
      </c>
      <c r="E1385" s="85">
        <f>IF(C1385="","",IFERROR(INDEX(Eng_Supplier,MATCH(C1385,Eng_Label,0)),""))</f>
        <v/>
      </c>
      <c r="F1385" s="96" t="n"/>
      <c r="G1385" s="99" t="n"/>
      <c r="H1385" s="91">
        <f>IF(F1385="","",F1385*IF(G1385&lt;&gt;"",G1385,N(IFERROR(INDEX(Eng_Cost,MATCH(C1385,Eng_Label,0)),0))))</f>
        <v/>
      </c>
      <c r="I1385" s="95" t="n"/>
      <c r="J1385" s="95" t="n"/>
      <c r="K1385" s="98">
        <f>IF(B1385="","",DATE(YEAR(B1385),MONTH(B1385),1))</f>
        <v/>
      </c>
      <c r="L1385" s="86">
        <f>IF(OR(B1385="",C1385=""),"","RCV-"&amp;TEXT(ROW()-5,"00000"))</f>
        <v/>
      </c>
    </row>
    <row r="1386" ht="20" customHeight="1">
      <c r="B1386" s="93" t="n"/>
      <c r="C1386" s="95" t="n"/>
      <c r="D1386" s="86">
        <f>IF(C1386="","",IFERROR(INDEX(Eng_Item,MATCH(C1386,Eng_Label,0)),"not in list"))</f>
        <v/>
      </c>
      <c r="E1386" s="85">
        <f>IF(C1386="","",IFERROR(INDEX(Eng_Supplier,MATCH(C1386,Eng_Label,0)),""))</f>
        <v/>
      </c>
      <c r="F1386" s="96" t="n"/>
      <c r="G1386" s="99" t="n"/>
      <c r="H1386" s="91">
        <f>IF(F1386="","",F1386*IF(G1386&lt;&gt;"",G1386,N(IFERROR(INDEX(Eng_Cost,MATCH(C1386,Eng_Label,0)),0))))</f>
        <v/>
      </c>
      <c r="I1386" s="95" t="n"/>
      <c r="J1386" s="95" t="n"/>
      <c r="K1386" s="98">
        <f>IF(B1386="","",DATE(YEAR(B1386),MONTH(B1386),1))</f>
        <v/>
      </c>
      <c r="L1386" s="86">
        <f>IF(OR(B1386="",C1386=""),"","RCV-"&amp;TEXT(ROW()-5,"00000"))</f>
        <v/>
      </c>
    </row>
    <row r="1387" ht="20" customHeight="1">
      <c r="B1387" s="93" t="n"/>
      <c r="C1387" s="95" t="n"/>
      <c r="D1387" s="86">
        <f>IF(C1387="","",IFERROR(INDEX(Eng_Item,MATCH(C1387,Eng_Label,0)),"not in list"))</f>
        <v/>
      </c>
      <c r="E1387" s="85">
        <f>IF(C1387="","",IFERROR(INDEX(Eng_Supplier,MATCH(C1387,Eng_Label,0)),""))</f>
        <v/>
      </c>
      <c r="F1387" s="96" t="n"/>
      <c r="G1387" s="99" t="n"/>
      <c r="H1387" s="91">
        <f>IF(F1387="","",F1387*IF(G1387&lt;&gt;"",G1387,N(IFERROR(INDEX(Eng_Cost,MATCH(C1387,Eng_Label,0)),0))))</f>
        <v/>
      </c>
      <c r="I1387" s="95" t="n"/>
      <c r="J1387" s="95" t="n"/>
      <c r="K1387" s="98">
        <f>IF(B1387="","",DATE(YEAR(B1387),MONTH(B1387),1))</f>
        <v/>
      </c>
      <c r="L1387" s="86">
        <f>IF(OR(B1387="",C1387=""),"","RCV-"&amp;TEXT(ROW()-5,"00000"))</f>
        <v/>
      </c>
    </row>
    <row r="1388" ht="20" customHeight="1">
      <c r="B1388" s="93" t="n"/>
      <c r="C1388" s="95" t="n"/>
      <c r="D1388" s="86">
        <f>IF(C1388="","",IFERROR(INDEX(Eng_Item,MATCH(C1388,Eng_Label,0)),"not in list"))</f>
        <v/>
      </c>
      <c r="E1388" s="85">
        <f>IF(C1388="","",IFERROR(INDEX(Eng_Supplier,MATCH(C1388,Eng_Label,0)),""))</f>
        <v/>
      </c>
      <c r="F1388" s="96" t="n"/>
      <c r="G1388" s="99" t="n"/>
      <c r="H1388" s="91">
        <f>IF(F1388="","",F1388*IF(G1388&lt;&gt;"",G1388,N(IFERROR(INDEX(Eng_Cost,MATCH(C1388,Eng_Label,0)),0))))</f>
        <v/>
      </c>
      <c r="I1388" s="95" t="n"/>
      <c r="J1388" s="95" t="n"/>
      <c r="K1388" s="98">
        <f>IF(B1388="","",DATE(YEAR(B1388),MONTH(B1388),1))</f>
        <v/>
      </c>
      <c r="L1388" s="86">
        <f>IF(OR(B1388="",C1388=""),"","RCV-"&amp;TEXT(ROW()-5,"00000"))</f>
        <v/>
      </c>
    </row>
    <row r="1389" ht="20" customHeight="1">
      <c r="B1389" s="93" t="n"/>
      <c r="C1389" s="95" t="n"/>
      <c r="D1389" s="86">
        <f>IF(C1389="","",IFERROR(INDEX(Eng_Item,MATCH(C1389,Eng_Label,0)),"not in list"))</f>
        <v/>
      </c>
      <c r="E1389" s="85">
        <f>IF(C1389="","",IFERROR(INDEX(Eng_Supplier,MATCH(C1389,Eng_Label,0)),""))</f>
        <v/>
      </c>
      <c r="F1389" s="96" t="n"/>
      <c r="G1389" s="99" t="n"/>
      <c r="H1389" s="91">
        <f>IF(F1389="","",F1389*IF(G1389&lt;&gt;"",G1389,N(IFERROR(INDEX(Eng_Cost,MATCH(C1389,Eng_Label,0)),0))))</f>
        <v/>
      </c>
      <c r="I1389" s="95" t="n"/>
      <c r="J1389" s="95" t="n"/>
      <c r="K1389" s="98">
        <f>IF(B1389="","",DATE(YEAR(B1389),MONTH(B1389),1))</f>
        <v/>
      </c>
      <c r="L1389" s="86">
        <f>IF(OR(B1389="",C1389=""),"","RCV-"&amp;TEXT(ROW()-5,"00000"))</f>
        <v/>
      </c>
    </row>
    <row r="1390" ht="20" customHeight="1">
      <c r="B1390" s="93" t="n"/>
      <c r="C1390" s="95" t="n"/>
      <c r="D1390" s="86">
        <f>IF(C1390="","",IFERROR(INDEX(Eng_Item,MATCH(C1390,Eng_Label,0)),"not in list"))</f>
        <v/>
      </c>
      <c r="E1390" s="85">
        <f>IF(C1390="","",IFERROR(INDEX(Eng_Supplier,MATCH(C1390,Eng_Label,0)),""))</f>
        <v/>
      </c>
      <c r="F1390" s="96" t="n"/>
      <c r="G1390" s="99" t="n"/>
      <c r="H1390" s="91">
        <f>IF(F1390="","",F1390*IF(G1390&lt;&gt;"",G1390,N(IFERROR(INDEX(Eng_Cost,MATCH(C1390,Eng_Label,0)),0))))</f>
        <v/>
      </c>
      <c r="I1390" s="95" t="n"/>
      <c r="J1390" s="95" t="n"/>
      <c r="K1390" s="98">
        <f>IF(B1390="","",DATE(YEAR(B1390),MONTH(B1390),1))</f>
        <v/>
      </c>
      <c r="L1390" s="86">
        <f>IF(OR(B1390="",C1390=""),"","RCV-"&amp;TEXT(ROW()-5,"00000"))</f>
        <v/>
      </c>
    </row>
    <row r="1391" ht="20" customHeight="1">
      <c r="B1391" s="93" t="n"/>
      <c r="C1391" s="95" t="n"/>
      <c r="D1391" s="86">
        <f>IF(C1391="","",IFERROR(INDEX(Eng_Item,MATCH(C1391,Eng_Label,0)),"not in list"))</f>
        <v/>
      </c>
      <c r="E1391" s="85">
        <f>IF(C1391="","",IFERROR(INDEX(Eng_Supplier,MATCH(C1391,Eng_Label,0)),""))</f>
        <v/>
      </c>
      <c r="F1391" s="96" t="n"/>
      <c r="G1391" s="99" t="n"/>
      <c r="H1391" s="91">
        <f>IF(F1391="","",F1391*IF(G1391&lt;&gt;"",G1391,N(IFERROR(INDEX(Eng_Cost,MATCH(C1391,Eng_Label,0)),0))))</f>
        <v/>
      </c>
      <c r="I1391" s="95" t="n"/>
      <c r="J1391" s="95" t="n"/>
      <c r="K1391" s="98">
        <f>IF(B1391="","",DATE(YEAR(B1391),MONTH(B1391),1))</f>
        <v/>
      </c>
      <c r="L1391" s="86">
        <f>IF(OR(B1391="",C1391=""),"","RCV-"&amp;TEXT(ROW()-5,"00000"))</f>
        <v/>
      </c>
    </row>
    <row r="1392" ht="20" customHeight="1">
      <c r="B1392" s="93" t="n"/>
      <c r="C1392" s="95" t="n"/>
      <c r="D1392" s="86">
        <f>IF(C1392="","",IFERROR(INDEX(Eng_Item,MATCH(C1392,Eng_Label,0)),"not in list"))</f>
        <v/>
      </c>
      <c r="E1392" s="85">
        <f>IF(C1392="","",IFERROR(INDEX(Eng_Supplier,MATCH(C1392,Eng_Label,0)),""))</f>
        <v/>
      </c>
      <c r="F1392" s="96" t="n"/>
      <c r="G1392" s="99" t="n"/>
      <c r="H1392" s="91">
        <f>IF(F1392="","",F1392*IF(G1392&lt;&gt;"",G1392,N(IFERROR(INDEX(Eng_Cost,MATCH(C1392,Eng_Label,0)),0))))</f>
        <v/>
      </c>
      <c r="I1392" s="95" t="n"/>
      <c r="J1392" s="95" t="n"/>
      <c r="K1392" s="98">
        <f>IF(B1392="","",DATE(YEAR(B1392),MONTH(B1392),1))</f>
        <v/>
      </c>
      <c r="L1392" s="86">
        <f>IF(OR(B1392="",C1392=""),"","RCV-"&amp;TEXT(ROW()-5,"00000"))</f>
        <v/>
      </c>
    </row>
    <row r="1393" ht="20" customHeight="1">
      <c r="B1393" s="93" t="n"/>
      <c r="C1393" s="95" t="n"/>
      <c r="D1393" s="86">
        <f>IF(C1393="","",IFERROR(INDEX(Eng_Item,MATCH(C1393,Eng_Label,0)),"not in list"))</f>
        <v/>
      </c>
      <c r="E1393" s="85">
        <f>IF(C1393="","",IFERROR(INDEX(Eng_Supplier,MATCH(C1393,Eng_Label,0)),""))</f>
        <v/>
      </c>
      <c r="F1393" s="96" t="n"/>
      <c r="G1393" s="99" t="n"/>
      <c r="H1393" s="91">
        <f>IF(F1393="","",F1393*IF(G1393&lt;&gt;"",G1393,N(IFERROR(INDEX(Eng_Cost,MATCH(C1393,Eng_Label,0)),0))))</f>
        <v/>
      </c>
      <c r="I1393" s="95" t="n"/>
      <c r="J1393" s="95" t="n"/>
      <c r="K1393" s="98">
        <f>IF(B1393="","",DATE(YEAR(B1393),MONTH(B1393),1))</f>
        <v/>
      </c>
      <c r="L1393" s="86">
        <f>IF(OR(B1393="",C1393=""),"","RCV-"&amp;TEXT(ROW()-5,"00000"))</f>
        <v/>
      </c>
    </row>
    <row r="1394" ht="20" customHeight="1">
      <c r="B1394" s="93" t="n"/>
      <c r="C1394" s="95" t="n"/>
      <c r="D1394" s="86">
        <f>IF(C1394="","",IFERROR(INDEX(Eng_Item,MATCH(C1394,Eng_Label,0)),"not in list"))</f>
        <v/>
      </c>
      <c r="E1394" s="85">
        <f>IF(C1394="","",IFERROR(INDEX(Eng_Supplier,MATCH(C1394,Eng_Label,0)),""))</f>
        <v/>
      </c>
      <c r="F1394" s="96" t="n"/>
      <c r="G1394" s="99" t="n"/>
      <c r="H1394" s="91">
        <f>IF(F1394="","",F1394*IF(G1394&lt;&gt;"",G1394,N(IFERROR(INDEX(Eng_Cost,MATCH(C1394,Eng_Label,0)),0))))</f>
        <v/>
      </c>
      <c r="I1394" s="95" t="n"/>
      <c r="J1394" s="95" t="n"/>
      <c r="K1394" s="98">
        <f>IF(B1394="","",DATE(YEAR(B1394),MONTH(B1394),1))</f>
        <v/>
      </c>
      <c r="L1394" s="86">
        <f>IF(OR(B1394="",C1394=""),"","RCV-"&amp;TEXT(ROW()-5,"00000"))</f>
        <v/>
      </c>
    </row>
    <row r="1395" ht="20" customHeight="1">
      <c r="B1395" s="93" t="n"/>
      <c r="C1395" s="95" t="n"/>
      <c r="D1395" s="86">
        <f>IF(C1395="","",IFERROR(INDEX(Eng_Item,MATCH(C1395,Eng_Label,0)),"not in list"))</f>
        <v/>
      </c>
      <c r="E1395" s="85">
        <f>IF(C1395="","",IFERROR(INDEX(Eng_Supplier,MATCH(C1395,Eng_Label,0)),""))</f>
        <v/>
      </c>
      <c r="F1395" s="96" t="n"/>
      <c r="G1395" s="99" t="n"/>
      <c r="H1395" s="91">
        <f>IF(F1395="","",F1395*IF(G1395&lt;&gt;"",G1395,N(IFERROR(INDEX(Eng_Cost,MATCH(C1395,Eng_Label,0)),0))))</f>
        <v/>
      </c>
      <c r="I1395" s="95" t="n"/>
      <c r="J1395" s="95" t="n"/>
      <c r="K1395" s="98">
        <f>IF(B1395="","",DATE(YEAR(B1395),MONTH(B1395),1))</f>
        <v/>
      </c>
      <c r="L1395" s="86">
        <f>IF(OR(B1395="",C1395=""),"","RCV-"&amp;TEXT(ROW()-5,"00000"))</f>
        <v/>
      </c>
    </row>
    <row r="1396" ht="20" customHeight="1">
      <c r="B1396" s="93" t="n"/>
      <c r="C1396" s="95" t="n"/>
      <c r="D1396" s="86">
        <f>IF(C1396="","",IFERROR(INDEX(Eng_Item,MATCH(C1396,Eng_Label,0)),"not in list"))</f>
        <v/>
      </c>
      <c r="E1396" s="85">
        <f>IF(C1396="","",IFERROR(INDEX(Eng_Supplier,MATCH(C1396,Eng_Label,0)),""))</f>
        <v/>
      </c>
      <c r="F1396" s="96" t="n"/>
      <c r="G1396" s="99" t="n"/>
      <c r="H1396" s="91">
        <f>IF(F1396="","",F1396*IF(G1396&lt;&gt;"",G1396,N(IFERROR(INDEX(Eng_Cost,MATCH(C1396,Eng_Label,0)),0))))</f>
        <v/>
      </c>
      <c r="I1396" s="95" t="n"/>
      <c r="J1396" s="95" t="n"/>
      <c r="K1396" s="98">
        <f>IF(B1396="","",DATE(YEAR(B1396),MONTH(B1396),1))</f>
        <v/>
      </c>
      <c r="L1396" s="86">
        <f>IF(OR(B1396="",C1396=""),"","RCV-"&amp;TEXT(ROW()-5,"00000"))</f>
        <v/>
      </c>
    </row>
    <row r="1397" ht="20" customHeight="1">
      <c r="B1397" s="93" t="n"/>
      <c r="C1397" s="95" t="n"/>
      <c r="D1397" s="86">
        <f>IF(C1397="","",IFERROR(INDEX(Eng_Item,MATCH(C1397,Eng_Label,0)),"not in list"))</f>
        <v/>
      </c>
      <c r="E1397" s="85">
        <f>IF(C1397="","",IFERROR(INDEX(Eng_Supplier,MATCH(C1397,Eng_Label,0)),""))</f>
        <v/>
      </c>
      <c r="F1397" s="96" t="n"/>
      <c r="G1397" s="99" t="n"/>
      <c r="H1397" s="91">
        <f>IF(F1397="","",F1397*IF(G1397&lt;&gt;"",G1397,N(IFERROR(INDEX(Eng_Cost,MATCH(C1397,Eng_Label,0)),0))))</f>
        <v/>
      </c>
      <c r="I1397" s="95" t="n"/>
      <c r="J1397" s="95" t="n"/>
      <c r="K1397" s="98">
        <f>IF(B1397="","",DATE(YEAR(B1397),MONTH(B1397),1))</f>
        <v/>
      </c>
      <c r="L1397" s="86">
        <f>IF(OR(B1397="",C1397=""),"","RCV-"&amp;TEXT(ROW()-5,"00000"))</f>
        <v/>
      </c>
    </row>
    <row r="1398" ht="20" customHeight="1">
      <c r="B1398" s="93" t="n"/>
      <c r="C1398" s="95" t="n"/>
      <c r="D1398" s="86">
        <f>IF(C1398="","",IFERROR(INDEX(Eng_Item,MATCH(C1398,Eng_Label,0)),"not in list"))</f>
        <v/>
      </c>
      <c r="E1398" s="85">
        <f>IF(C1398="","",IFERROR(INDEX(Eng_Supplier,MATCH(C1398,Eng_Label,0)),""))</f>
        <v/>
      </c>
      <c r="F1398" s="96" t="n"/>
      <c r="G1398" s="99" t="n"/>
      <c r="H1398" s="91">
        <f>IF(F1398="","",F1398*IF(G1398&lt;&gt;"",G1398,N(IFERROR(INDEX(Eng_Cost,MATCH(C1398,Eng_Label,0)),0))))</f>
        <v/>
      </c>
      <c r="I1398" s="95" t="n"/>
      <c r="J1398" s="95" t="n"/>
      <c r="K1398" s="98">
        <f>IF(B1398="","",DATE(YEAR(B1398),MONTH(B1398),1))</f>
        <v/>
      </c>
      <c r="L1398" s="86">
        <f>IF(OR(B1398="",C1398=""),"","RCV-"&amp;TEXT(ROW()-5,"00000"))</f>
        <v/>
      </c>
    </row>
    <row r="1399" ht="20" customHeight="1">
      <c r="B1399" s="93" t="n"/>
      <c r="C1399" s="95" t="n"/>
      <c r="D1399" s="86">
        <f>IF(C1399="","",IFERROR(INDEX(Eng_Item,MATCH(C1399,Eng_Label,0)),"not in list"))</f>
        <v/>
      </c>
      <c r="E1399" s="85">
        <f>IF(C1399="","",IFERROR(INDEX(Eng_Supplier,MATCH(C1399,Eng_Label,0)),""))</f>
        <v/>
      </c>
      <c r="F1399" s="96" t="n"/>
      <c r="G1399" s="99" t="n"/>
      <c r="H1399" s="91">
        <f>IF(F1399="","",F1399*IF(G1399&lt;&gt;"",G1399,N(IFERROR(INDEX(Eng_Cost,MATCH(C1399,Eng_Label,0)),0))))</f>
        <v/>
      </c>
      <c r="I1399" s="95" t="n"/>
      <c r="J1399" s="95" t="n"/>
      <c r="K1399" s="98">
        <f>IF(B1399="","",DATE(YEAR(B1399),MONTH(B1399),1))</f>
        <v/>
      </c>
      <c r="L1399" s="86">
        <f>IF(OR(B1399="",C1399=""),"","RCV-"&amp;TEXT(ROW()-5,"00000"))</f>
        <v/>
      </c>
    </row>
    <row r="1400" ht="20" customHeight="1">
      <c r="B1400" s="93" t="n"/>
      <c r="C1400" s="95" t="n"/>
      <c r="D1400" s="86">
        <f>IF(C1400="","",IFERROR(INDEX(Eng_Item,MATCH(C1400,Eng_Label,0)),"not in list"))</f>
        <v/>
      </c>
      <c r="E1400" s="85">
        <f>IF(C1400="","",IFERROR(INDEX(Eng_Supplier,MATCH(C1400,Eng_Label,0)),""))</f>
        <v/>
      </c>
      <c r="F1400" s="96" t="n"/>
      <c r="G1400" s="99" t="n"/>
      <c r="H1400" s="91">
        <f>IF(F1400="","",F1400*IF(G1400&lt;&gt;"",G1400,N(IFERROR(INDEX(Eng_Cost,MATCH(C1400,Eng_Label,0)),0))))</f>
        <v/>
      </c>
      <c r="I1400" s="95" t="n"/>
      <c r="J1400" s="95" t="n"/>
      <c r="K1400" s="98">
        <f>IF(B1400="","",DATE(YEAR(B1400),MONTH(B1400),1))</f>
        <v/>
      </c>
      <c r="L1400" s="86">
        <f>IF(OR(B1400="",C1400=""),"","RCV-"&amp;TEXT(ROW()-5,"00000"))</f>
        <v/>
      </c>
    </row>
    <row r="1401" ht="20" customHeight="1">
      <c r="B1401" s="93" t="n"/>
      <c r="C1401" s="95" t="n"/>
      <c r="D1401" s="86">
        <f>IF(C1401="","",IFERROR(INDEX(Eng_Item,MATCH(C1401,Eng_Label,0)),"not in list"))</f>
        <v/>
      </c>
      <c r="E1401" s="85">
        <f>IF(C1401="","",IFERROR(INDEX(Eng_Supplier,MATCH(C1401,Eng_Label,0)),""))</f>
        <v/>
      </c>
      <c r="F1401" s="96" t="n"/>
      <c r="G1401" s="99" t="n"/>
      <c r="H1401" s="91">
        <f>IF(F1401="","",F1401*IF(G1401&lt;&gt;"",G1401,N(IFERROR(INDEX(Eng_Cost,MATCH(C1401,Eng_Label,0)),0))))</f>
        <v/>
      </c>
      <c r="I1401" s="95" t="n"/>
      <c r="J1401" s="95" t="n"/>
      <c r="K1401" s="98">
        <f>IF(B1401="","",DATE(YEAR(B1401),MONTH(B1401),1))</f>
        <v/>
      </c>
      <c r="L1401" s="86">
        <f>IF(OR(B1401="",C1401=""),"","RCV-"&amp;TEXT(ROW()-5,"00000"))</f>
        <v/>
      </c>
    </row>
    <row r="1402" ht="20" customHeight="1">
      <c r="B1402" s="93" t="n"/>
      <c r="C1402" s="95" t="n"/>
      <c r="D1402" s="86">
        <f>IF(C1402="","",IFERROR(INDEX(Eng_Item,MATCH(C1402,Eng_Label,0)),"not in list"))</f>
        <v/>
      </c>
      <c r="E1402" s="85">
        <f>IF(C1402="","",IFERROR(INDEX(Eng_Supplier,MATCH(C1402,Eng_Label,0)),""))</f>
        <v/>
      </c>
      <c r="F1402" s="96" t="n"/>
      <c r="G1402" s="99" t="n"/>
      <c r="H1402" s="91">
        <f>IF(F1402="","",F1402*IF(G1402&lt;&gt;"",G1402,N(IFERROR(INDEX(Eng_Cost,MATCH(C1402,Eng_Label,0)),0))))</f>
        <v/>
      </c>
      <c r="I1402" s="95" t="n"/>
      <c r="J1402" s="95" t="n"/>
      <c r="K1402" s="98">
        <f>IF(B1402="","",DATE(YEAR(B1402),MONTH(B1402),1))</f>
        <v/>
      </c>
      <c r="L1402" s="86">
        <f>IF(OR(B1402="",C1402=""),"","RCV-"&amp;TEXT(ROW()-5,"00000"))</f>
        <v/>
      </c>
    </row>
    <row r="1403" ht="20" customHeight="1">
      <c r="B1403" s="93" t="n"/>
      <c r="C1403" s="95" t="n"/>
      <c r="D1403" s="86">
        <f>IF(C1403="","",IFERROR(INDEX(Eng_Item,MATCH(C1403,Eng_Label,0)),"not in list"))</f>
        <v/>
      </c>
      <c r="E1403" s="85">
        <f>IF(C1403="","",IFERROR(INDEX(Eng_Supplier,MATCH(C1403,Eng_Label,0)),""))</f>
        <v/>
      </c>
      <c r="F1403" s="96" t="n"/>
      <c r="G1403" s="99" t="n"/>
      <c r="H1403" s="91">
        <f>IF(F1403="","",F1403*IF(G1403&lt;&gt;"",G1403,N(IFERROR(INDEX(Eng_Cost,MATCH(C1403,Eng_Label,0)),0))))</f>
        <v/>
      </c>
      <c r="I1403" s="95" t="n"/>
      <c r="J1403" s="95" t="n"/>
      <c r="K1403" s="98">
        <f>IF(B1403="","",DATE(YEAR(B1403),MONTH(B1403),1))</f>
        <v/>
      </c>
      <c r="L1403" s="86">
        <f>IF(OR(B1403="",C1403=""),"","RCV-"&amp;TEXT(ROW()-5,"00000"))</f>
        <v/>
      </c>
    </row>
    <row r="1404" ht="20" customHeight="1">
      <c r="B1404" s="93" t="n"/>
      <c r="C1404" s="95" t="n"/>
      <c r="D1404" s="86">
        <f>IF(C1404="","",IFERROR(INDEX(Eng_Item,MATCH(C1404,Eng_Label,0)),"not in list"))</f>
        <v/>
      </c>
      <c r="E1404" s="85">
        <f>IF(C1404="","",IFERROR(INDEX(Eng_Supplier,MATCH(C1404,Eng_Label,0)),""))</f>
        <v/>
      </c>
      <c r="F1404" s="96" t="n"/>
      <c r="G1404" s="99" t="n"/>
      <c r="H1404" s="91">
        <f>IF(F1404="","",F1404*IF(G1404&lt;&gt;"",G1404,N(IFERROR(INDEX(Eng_Cost,MATCH(C1404,Eng_Label,0)),0))))</f>
        <v/>
      </c>
      <c r="I1404" s="95" t="n"/>
      <c r="J1404" s="95" t="n"/>
      <c r="K1404" s="98">
        <f>IF(B1404="","",DATE(YEAR(B1404),MONTH(B1404),1))</f>
        <v/>
      </c>
      <c r="L1404" s="86">
        <f>IF(OR(B1404="",C1404=""),"","RCV-"&amp;TEXT(ROW()-5,"00000"))</f>
        <v/>
      </c>
    </row>
    <row r="1405" ht="20" customHeight="1">
      <c r="B1405" s="93" t="n"/>
      <c r="C1405" s="95" t="n"/>
      <c r="D1405" s="86">
        <f>IF(C1405="","",IFERROR(INDEX(Eng_Item,MATCH(C1405,Eng_Label,0)),"not in list"))</f>
        <v/>
      </c>
      <c r="E1405" s="85">
        <f>IF(C1405="","",IFERROR(INDEX(Eng_Supplier,MATCH(C1405,Eng_Label,0)),""))</f>
        <v/>
      </c>
      <c r="F1405" s="96" t="n"/>
      <c r="G1405" s="99" t="n"/>
      <c r="H1405" s="91">
        <f>IF(F1405="","",F1405*IF(G1405&lt;&gt;"",G1405,N(IFERROR(INDEX(Eng_Cost,MATCH(C1405,Eng_Label,0)),0))))</f>
        <v/>
      </c>
      <c r="I1405" s="95" t="n"/>
      <c r="J1405" s="95" t="n"/>
      <c r="K1405" s="98">
        <f>IF(B1405="","",DATE(YEAR(B1405),MONTH(B1405),1))</f>
        <v/>
      </c>
      <c r="L1405" s="86">
        <f>IF(OR(B1405="",C1405=""),"","RCV-"&amp;TEXT(ROW()-5,"00000"))</f>
        <v/>
      </c>
    </row>
    <row r="1406" ht="20" customHeight="1">
      <c r="B1406" s="93" t="n"/>
      <c r="C1406" s="95" t="n"/>
      <c r="D1406" s="86">
        <f>IF(C1406="","",IFERROR(INDEX(Eng_Item,MATCH(C1406,Eng_Label,0)),"not in list"))</f>
        <v/>
      </c>
      <c r="E1406" s="85">
        <f>IF(C1406="","",IFERROR(INDEX(Eng_Supplier,MATCH(C1406,Eng_Label,0)),""))</f>
        <v/>
      </c>
      <c r="F1406" s="96" t="n"/>
      <c r="G1406" s="99" t="n"/>
      <c r="H1406" s="91">
        <f>IF(F1406="","",F1406*IF(G1406&lt;&gt;"",G1406,N(IFERROR(INDEX(Eng_Cost,MATCH(C1406,Eng_Label,0)),0))))</f>
        <v/>
      </c>
      <c r="I1406" s="95" t="n"/>
      <c r="J1406" s="95" t="n"/>
      <c r="K1406" s="98">
        <f>IF(B1406="","",DATE(YEAR(B1406),MONTH(B1406),1))</f>
        <v/>
      </c>
      <c r="L1406" s="86">
        <f>IF(OR(B1406="",C1406=""),"","RCV-"&amp;TEXT(ROW()-5,"00000"))</f>
        <v/>
      </c>
    </row>
    <row r="1407" ht="20" customHeight="1">
      <c r="B1407" s="93" t="n"/>
      <c r="C1407" s="95" t="n"/>
      <c r="D1407" s="86">
        <f>IF(C1407="","",IFERROR(INDEX(Eng_Item,MATCH(C1407,Eng_Label,0)),"not in list"))</f>
        <v/>
      </c>
      <c r="E1407" s="85">
        <f>IF(C1407="","",IFERROR(INDEX(Eng_Supplier,MATCH(C1407,Eng_Label,0)),""))</f>
        <v/>
      </c>
      <c r="F1407" s="96" t="n"/>
      <c r="G1407" s="99" t="n"/>
      <c r="H1407" s="91">
        <f>IF(F1407="","",F1407*IF(G1407&lt;&gt;"",G1407,N(IFERROR(INDEX(Eng_Cost,MATCH(C1407,Eng_Label,0)),0))))</f>
        <v/>
      </c>
      <c r="I1407" s="95" t="n"/>
      <c r="J1407" s="95" t="n"/>
      <c r="K1407" s="98">
        <f>IF(B1407="","",DATE(YEAR(B1407),MONTH(B1407),1))</f>
        <v/>
      </c>
      <c r="L1407" s="86">
        <f>IF(OR(B1407="",C1407=""),"","RCV-"&amp;TEXT(ROW()-5,"00000"))</f>
        <v/>
      </c>
    </row>
    <row r="1408" ht="20" customHeight="1">
      <c r="B1408" s="93" t="n"/>
      <c r="C1408" s="95" t="n"/>
      <c r="D1408" s="86">
        <f>IF(C1408="","",IFERROR(INDEX(Eng_Item,MATCH(C1408,Eng_Label,0)),"not in list"))</f>
        <v/>
      </c>
      <c r="E1408" s="85">
        <f>IF(C1408="","",IFERROR(INDEX(Eng_Supplier,MATCH(C1408,Eng_Label,0)),""))</f>
        <v/>
      </c>
      <c r="F1408" s="96" t="n"/>
      <c r="G1408" s="99" t="n"/>
      <c r="H1408" s="91">
        <f>IF(F1408="","",F1408*IF(G1408&lt;&gt;"",G1408,N(IFERROR(INDEX(Eng_Cost,MATCH(C1408,Eng_Label,0)),0))))</f>
        <v/>
      </c>
      <c r="I1408" s="95" t="n"/>
      <c r="J1408" s="95" t="n"/>
      <c r="K1408" s="98">
        <f>IF(B1408="","",DATE(YEAR(B1408),MONTH(B1408),1))</f>
        <v/>
      </c>
      <c r="L1408" s="86">
        <f>IF(OR(B1408="",C1408=""),"","RCV-"&amp;TEXT(ROW()-5,"00000"))</f>
        <v/>
      </c>
    </row>
    <row r="1409" ht="20" customHeight="1">
      <c r="B1409" s="93" t="n"/>
      <c r="C1409" s="95" t="n"/>
      <c r="D1409" s="86">
        <f>IF(C1409="","",IFERROR(INDEX(Eng_Item,MATCH(C1409,Eng_Label,0)),"not in list"))</f>
        <v/>
      </c>
      <c r="E1409" s="85">
        <f>IF(C1409="","",IFERROR(INDEX(Eng_Supplier,MATCH(C1409,Eng_Label,0)),""))</f>
        <v/>
      </c>
      <c r="F1409" s="96" t="n"/>
      <c r="G1409" s="99" t="n"/>
      <c r="H1409" s="91">
        <f>IF(F1409="","",F1409*IF(G1409&lt;&gt;"",G1409,N(IFERROR(INDEX(Eng_Cost,MATCH(C1409,Eng_Label,0)),0))))</f>
        <v/>
      </c>
      <c r="I1409" s="95" t="n"/>
      <c r="J1409" s="95" t="n"/>
      <c r="K1409" s="98">
        <f>IF(B1409="","",DATE(YEAR(B1409),MONTH(B1409),1))</f>
        <v/>
      </c>
      <c r="L1409" s="86">
        <f>IF(OR(B1409="",C1409=""),"","RCV-"&amp;TEXT(ROW()-5,"00000"))</f>
        <v/>
      </c>
    </row>
    <row r="1410" ht="20" customHeight="1">
      <c r="B1410" s="93" t="n"/>
      <c r="C1410" s="95" t="n"/>
      <c r="D1410" s="86">
        <f>IF(C1410="","",IFERROR(INDEX(Eng_Item,MATCH(C1410,Eng_Label,0)),"not in list"))</f>
        <v/>
      </c>
      <c r="E1410" s="85">
        <f>IF(C1410="","",IFERROR(INDEX(Eng_Supplier,MATCH(C1410,Eng_Label,0)),""))</f>
        <v/>
      </c>
      <c r="F1410" s="96" t="n"/>
      <c r="G1410" s="99" t="n"/>
      <c r="H1410" s="91">
        <f>IF(F1410="","",F1410*IF(G1410&lt;&gt;"",G1410,N(IFERROR(INDEX(Eng_Cost,MATCH(C1410,Eng_Label,0)),0))))</f>
        <v/>
      </c>
      <c r="I1410" s="95" t="n"/>
      <c r="J1410" s="95" t="n"/>
      <c r="K1410" s="98">
        <f>IF(B1410="","",DATE(YEAR(B1410),MONTH(B1410),1))</f>
        <v/>
      </c>
      <c r="L1410" s="86">
        <f>IF(OR(B1410="",C1410=""),"","RCV-"&amp;TEXT(ROW()-5,"00000"))</f>
        <v/>
      </c>
    </row>
    <row r="1411" ht="20" customHeight="1">
      <c r="B1411" s="93" t="n"/>
      <c r="C1411" s="95" t="n"/>
      <c r="D1411" s="86">
        <f>IF(C1411="","",IFERROR(INDEX(Eng_Item,MATCH(C1411,Eng_Label,0)),"not in list"))</f>
        <v/>
      </c>
      <c r="E1411" s="85">
        <f>IF(C1411="","",IFERROR(INDEX(Eng_Supplier,MATCH(C1411,Eng_Label,0)),""))</f>
        <v/>
      </c>
      <c r="F1411" s="96" t="n"/>
      <c r="G1411" s="99" t="n"/>
      <c r="H1411" s="91">
        <f>IF(F1411="","",F1411*IF(G1411&lt;&gt;"",G1411,N(IFERROR(INDEX(Eng_Cost,MATCH(C1411,Eng_Label,0)),0))))</f>
        <v/>
      </c>
      <c r="I1411" s="95" t="n"/>
      <c r="J1411" s="95" t="n"/>
      <c r="K1411" s="98">
        <f>IF(B1411="","",DATE(YEAR(B1411),MONTH(B1411),1))</f>
        <v/>
      </c>
      <c r="L1411" s="86">
        <f>IF(OR(B1411="",C1411=""),"","RCV-"&amp;TEXT(ROW()-5,"00000"))</f>
        <v/>
      </c>
    </row>
    <row r="1412" ht="20" customHeight="1">
      <c r="B1412" s="93" t="n"/>
      <c r="C1412" s="95" t="n"/>
      <c r="D1412" s="86">
        <f>IF(C1412="","",IFERROR(INDEX(Eng_Item,MATCH(C1412,Eng_Label,0)),"not in list"))</f>
        <v/>
      </c>
      <c r="E1412" s="85">
        <f>IF(C1412="","",IFERROR(INDEX(Eng_Supplier,MATCH(C1412,Eng_Label,0)),""))</f>
        <v/>
      </c>
      <c r="F1412" s="96" t="n"/>
      <c r="G1412" s="99" t="n"/>
      <c r="H1412" s="91">
        <f>IF(F1412="","",F1412*IF(G1412&lt;&gt;"",G1412,N(IFERROR(INDEX(Eng_Cost,MATCH(C1412,Eng_Label,0)),0))))</f>
        <v/>
      </c>
      <c r="I1412" s="95" t="n"/>
      <c r="J1412" s="95" t="n"/>
      <c r="K1412" s="98">
        <f>IF(B1412="","",DATE(YEAR(B1412),MONTH(B1412),1))</f>
        <v/>
      </c>
      <c r="L1412" s="86">
        <f>IF(OR(B1412="",C1412=""),"","RCV-"&amp;TEXT(ROW()-5,"00000"))</f>
        <v/>
      </c>
    </row>
    <row r="1413" ht="20" customHeight="1">
      <c r="B1413" s="93" t="n"/>
      <c r="C1413" s="95" t="n"/>
      <c r="D1413" s="86">
        <f>IF(C1413="","",IFERROR(INDEX(Eng_Item,MATCH(C1413,Eng_Label,0)),"not in list"))</f>
        <v/>
      </c>
      <c r="E1413" s="85">
        <f>IF(C1413="","",IFERROR(INDEX(Eng_Supplier,MATCH(C1413,Eng_Label,0)),""))</f>
        <v/>
      </c>
      <c r="F1413" s="96" t="n"/>
      <c r="G1413" s="99" t="n"/>
      <c r="H1413" s="91">
        <f>IF(F1413="","",F1413*IF(G1413&lt;&gt;"",G1413,N(IFERROR(INDEX(Eng_Cost,MATCH(C1413,Eng_Label,0)),0))))</f>
        <v/>
      </c>
      <c r="I1413" s="95" t="n"/>
      <c r="J1413" s="95" t="n"/>
      <c r="K1413" s="98">
        <f>IF(B1413="","",DATE(YEAR(B1413),MONTH(B1413),1))</f>
        <v/>
      </c>
      <c r="L1413" s="86">
        <f>IF(OR(B1413="",C1413=""),"","RCV-"&amp;TEXT(ROW()-5,"00000"))</f>
        <v/>
      </c>
    </row>
    <row r="1414" ht="20" customHeight="1">
      <c r="B1414" s="93" t="n"/>
      <c r="C1414" s="95" t="n"/>
      <c r="D1414" s="86">
        <f>IF(C1414="","",IFERROR(INDEX(Eng_Item,MATCH(C1414,Eng_Label,0)),"not in list"))</f>
        <v/>
      </c>
      <c r="E1414" s="85">
        <f>IF(C1414="","",IFERROR(INDEX(Eng_Supplier,MATCH(C1414,Eng_Label,0)),""))</f>
        <v/>
      </c>
      <c r="F1414" s="96" t="n"/>
      <c r="G1414" s="99" t="n"/>
      <c r="H1414" s="91">
        <f>IF(F1414="","",F1414*IF(G1414&lt;&gt;"",G1414,N(IFERROR(INDEX(Eng_Cost,MATCH(C1414,Eng_Label,0)),0))))</f>
        <v/>
      </c>
      <c r="I1414" s="95" t="n"/>
      <c r="J1414" s="95" t="n"/>
      <c r="K1414" s="98">
        <f>IF(B1414="","",DATE(YEAR(B1414),MONTH(B1414),1))</f>
        <v/>
      </c>
      <c r="L1414" s="86">
        <f>IF(OR(B1414="",C1414=""),"","RCV-"&amp;TEXT(ROW()-5,"00000"))</f>
        <v/>
      </c>
    </row>
    <row r="1415" ht="20" customHeight="1">
      <c r="B1415" s="93" t="n"/>
      <c r="C1415" s="95" t="n"/>
      <c r="D1415" s="86">
        <f>IF(C1415="","",IFERROR(INDEX(Eng_Item,MATCH(C1415,Eng_Label,0)),"not in list"))</f>
        <v/>
      </c>
      <c r="E1415" s="85">
        <f>IF(C1415="","",IFERROR(INDEX(Eng_Supplier,MATCH(C1415,Eng_Label,0)),""))</f>
        <v/>
      </c>
      <c r="F1415" s="96" t="n"/>
      <c r="G1415" s="99" t="n"/>
      <c r="H1415" s="91">
        <f>IF(F1415="","",F1415*IF(G1415&lt;&gt;"",G1415,N(IFERROR(INDEX(Eng_Cost,MATCH(C1415,Eng_Label,0)),0))))</f>
        <v/>
      </c>
      <c r="I1415" s="95" t="n"/>
      <c r="J1415" s="95" t="n"/>
      <c r="K1415" s="98">
        <f>IF(B1415="","",DATE(YEAR(B1415),MONTH(B1415),1))</f>
        <v/>
      </c>
      <c r="L1415" s="86">
        <f>IF(OR(B1415="",C1415=""),"","RCV-"&amp;TEXT(ROW()-5,"00000"))</f>
        <v/>
      </c>
    </row>
    <row r="1416" ht="20" customHeight="1">
      <c r="B1416" s="93" t="n"/>
      <c r="C1416" s="95" t="n"/>
      <c r="D1416" s="86">
        <f>IF(C1416="","",IFERROR(INDEX(Eng_Item,MATCH(C1416,Eng_Label,0)),"not in list"))</f>
        <v/>
      </c>
      <c r="E1416" s="85">
        <f>IF(C1416="","",IFERROR(INDEX(Eng_Supplier,MATCH(C1416,Eng_Label,0)),""))</f>
        <v/>
      </c>
      <c r="F1416" s="96" t="n"/>
      <c r="G1416" s="99" t="n"/>
      <c r="H1416" s="91">
        <f>IF(F1416="","",F1416*IF(G1416&lt;&gt;"",G1416,N(IFERROR(INDEX(Eng_Cost,MATCH(C1416,Eng_Label,0)),0))))</f>
        <v/>
      </c>
      <c r="I1416" s="95" t="n"/>
      <c r="J1416" s="95" t="n"/>
      <c r="K1416" s="98">
        <f>IF(B1416="","",DATE(YEAR(B1416),MONTH(B1416),1))</f>
        <v/>
      </c>
      <c r="L1416" s="86">
        <f>IF(OR(B1416="",C1416=""),"","RCV-"&amp;TEXT(ROW()-5,"00000"))</f>
        <v/>
      </c>
    </row>
    <row r="1417" ht="20" customHeight="1">
      <c r="B1417" s="93" t="n"/>
      <c r="C1417" s="95" t="n"/>
      <c r="D1417" s="86">
        <f>IF(C1417="","",IFERROR(INDEX(Eng_Item,MATCH(C1417,Eng_Label,0)),"not in list"))</f>
        <v/>
      </c>
      <c r="E1417" s="85">
        <f>IF(C1417="","",IFERROR(INDEX(Eng_Supplier,MATCH(C1417,Eng_Label,0)),""))</f>
        <v/>
      </c>
      <c r="F1417" s="96" t="n"/>
      <c r="G1417" s="99" t="n"/>
      <c r="H1417" s="91">
        <f>IF(F1417="","",F1417*IF(G1417&lt;&gt;"",G1417,N(IFERROR(INDEX(Eng_Cost,MATCH(C1417,Eng_Label,0)),0))))</f>
        <v/>
      </c>
      <c r="I1417" s="95" t="n"/>
      <c r="J1417" s="95" t="n"/>
      <c r="K1417" s="98">
        <f>IF(B1417="","",DATE(YEAR(B1417),MONTH(B1417),1))</f>
        <v/>
      </c>
      <c r="L1417" s="86">
        <f>IF(OR(B1417="",C1417=""),"","RCV-"&amp;TEXT(ROW()-5,"00000"))</f>
        <v/>
      </c>
    </row>
    <row r="1418" ht="20" customHeight="1">
      <c r="B1418" s="93" t="n"/>
      <c r="C1418" s="95" t="n"/>
      <c r="D1418" s="86">
        <f>IF(C1418="","",IFERROR(INDEX(Eng_Item,MATCH(C1418,Eng_Label,0)),"not in list"))</f>
        <v/>
      </c>
      <c r="E1418" s="85">
        <f>IF(C1418="","",IFERROR(INDEX(Eng_Supplier,MATCH(C1418,Eng_Label,0)),""))</f>
        <v/>
      </c>
      <c r="F1418" s="96" t="n"/>
      <c r="G1418" s="99" t="n"/>
      <c r="H1418" s="91">
        <f>IF(F1418="","",F1418*IF(G1418&lt;&gt;"",G1418,N(IFERROR(INDEX(Eng_Cost,MATCH(C1418,Eng_Label,0)),0))))</f>
        <v/>
      </c>
      <c r="I1418" s="95" t="n"/>
      <c r="J1418" s="95" t="n"/>
      <c r="K1418" s="98">
        <f>IF(B1418="","",DATE(YEAR(B1418),MONTH(B1418),1))</f>
        <v/>
      </c>
      <c r="L1418" s="86">
        <f>IF(OR(B1418="",C1418=""),"","RCV-"&amp;TEXT(ROW()-5,"00000"))</f>
        <v/>
      </c>
    </row>
    <row r="1419" ht="20" customHeight="1">
      <c r="B1419" s="93" t="n"/>
      <c r="C1419" s="95" t="n"/>
      <c r="D1419" s="86">
        <f>IF(C1419="","",IFERROR(INDEX(Eng_Item,MATCH(C1419,Eng_Label,0)),"not in list"))</f>
        <v/>
      </c>
      <c r="E1419" s="85">
        <f>IF(C1419="","",IFERROR(INDEX(Eng_Supplier,MATCH(C1419,Eng_Label,0)),""))</f>
        <v/>
      </c>
      <c r="F1419" s="96" t="n"/>
      <c r="G1419" s="99" t="n"/>
      <c r="H1419" s="91">
        <f>IF(F1419="","",F1419*IF(G1419&lt;&gt;"",G1419,N(IFERROR(INDEX(Eng_Cost,MATCH(C1419,Eng_Label,0)),0))))</f>
        <v/>
      </c>
      <c r="I1419" s="95" t="n"/>
      <c r="J1419" s="95" t="n"/>
      <c r="K1419" s="98">
        <f>IF(B1419="","",DATE(YEAR(B1419),MONTH(B1419),1))</f>
        <v/>
      </c>
      <c r="L1419" s="86">
        <f>IF(OR(B1419="",C1419=""),"","RCV-"&amp;TEXT(ROW()-5,"00000"))</f>
        <v/>
      </c>
    </row>
    <row r="1420" ht="20" customHeight="1">
      <c r="B1420" s="93" t="n"/>
      <c r="C1420" s="95" t="n"/>
      <c r="D1420" s="86">
        <f>IF(C1420="","",IFERROR(INDEX(Eng_Item,MATCH(C1420,Eng_Label,0)),"not in list"))</f>
        <v/>
      </c>
      <c r="E1420" s="85">
        <f>IF(C1420="","",IFERROR(INDEX(Eng_Supplier,MATCH(C1420,Eng_Label,0)),""))</f>
        <v/>
      </c>
      <c r="F1420" s="96" t="n"/>
      <c r="G1420" s="99" t="n"/>
      <c r="H1420" s="91">
        <f>IF(F1420="","",F1420*IF(G1420&lt;&gt;"",G1420,N(IFERROR(INDEX(Eng_Cost,MATCH(C1420,Eng_Label,0)),0))))</f>
        <v/>
      </c>
      <c r="I1420" s="95" t="n"/>
      <c r="J1420" s="95" t="n"/>
      <c r="K1420" s="98">
        <f>IF(B1420="","",DATE(YEAR(B1420),MONTH(B1420),1))</f>
        <v/>
      </c>
      <c r="L1420" s="86">
        <f>IF(OR(B1420="",C1420=""),"","RCV-"&amp;TEXT(ROW()-5,"00000"))</f>
        <v/>
      </c>
    </row>
    <row r="1421" ht="20" customHeight="1">
      <c r="B1421" s="93" t="n"/>
      <c r="C1421" s="95" t="n"/>
      <c r="D1421" s="86">
        <f>IF(C1421="","",IFERROR(INDEX(Eng_Item,MATCH(C1421,Eng_Label,0)),"not in list"))</f>
        <v/>
      </c>
      <c r="E1421" s="85">
        <f>IF(C1421="","",IFERROR(INDEX(Eng_Supplier,MATCH(C1421,Eng_Label,0)),""))</f>
        <v/>
      </c>
      <c r="F1421" s="96" t="n"/>
      <c r="G1421" s="99" t="n"/>
      <c r="H1421" s="91">
        <f>IF(F1421="","",F1421*IF(G1421&lt;&gt;"",G1421,N(IFERROR(INDEX(Eng_Cost,MATCH(C1421,Eng_Label,0)),0))))</f>
        <v/>
      </c>
      <c r="I1421" s="95" t="n"/>
      <c r="J1421" s="95" t="n"/>
      <c r="K1421" s="98">
        <f>IF(B1421="","",DATE(YEAR(B1421),MONTH(B1421),1))</f>
        <v/>
      </c>
      <c r="L1421" s="86">
        <f>IF(OR(B1421="",C1421=""),"","RCV-"&amp;TEXT(ROW()-5,"00000"))</f>
        <v/>
      </c>
    </row>
    <row r="1422" ht="20" customHeight="1">
      <c r="B1422" s="93" t="n"/>
      <c r="C1422" s="95" t="n"/>
      <c r="D1422" s="86">
        <f>IF(C1422="","",IFERROR(INDEX(Eng_Item,MATCH(C1422,Eng_Label,0)),"not in list"))</f>
        <v/>
      </c>
      <c r="E1422" s="85">
        <f>IF(C1422="","",IFERROR(INDEX(Eng_Supplier,MATCH(C1422,Eng_Label,0)),""))</f>
        <v/>
      </c>
      <c r="F1422" s="96" t="n"/>
      <c r="G1422" s="99" t="n"/>
      <c r="H1422" s="91">
        <f>IF(F1422="","",F1422*IF(G1422&lt;&gt;"",G1422,N(IFERROR(INDEX(Eng_Cost,MATCH(C1422,Eng_Label,0)),0))))</f>
        <v/>
      </c>
      <c r="I1422" s="95" t="n"/>
      <c r="J1422" s="95" t="n"/>
      <c r="K1422" s="98">
        <f>IF(B1422="","",DATE(YEAR(B1422),MONTH(B1422),1))</f>
        <v/>
      </c>
      <c r="L1422" s="86">
        <f>IF(OR(B1422="",C1422=""),"","RCV-"&amp;TEXT(ROW()-5,"00000"))</f>
        <v/>
      </c>
    </row>
    <row r="1423" ht="20" customHeight="1">
      <c r="B1423" s="93" t="n"/>
      <c r="C1423" s="95" t="n"/>
      <c r="D1423" s="86">
        <f>IF(C1423="","",IFERROR(INDEX(Eng_Item,MATCH(C1423,Eng_Label,0)),"not in list"))</f>
        <v/>
      </c>
      <c r="E1423" s="85">
        <f>IF(C1423="","",IFERROR(INDEX(Eng_Supplier,MATCH(C1423,Eng_Label,0)),""))</f>
        <v/>
      </c>
      <c r="F1423" s="96" t="n"/>
      <c r="G1423" s="99" t="n"/>
      <c r="H1423" s="91">
        <f>IF(F1423="","",F1423*IF(G1423&lt;&gt;"",G1423,N(IFERROR(INDEX(Eng_Cost,MATCH(C1423,Eng_Label,0)),0))))</f>
        <v/>
      </c>
      <c r="I1423" s="95" t="n"/>
      <c r="J1423" s="95" t="n"/>
      <c r="K1423" s="98">
        <f>IF(B1423="","",DATE(YEAR(B1423),MONTH(B1423),1))</f>
        <v/>
      </c>
      <c r="L1423" s="86">
        <f>IF(OR(B1423="",C1423=""),"","RCV-"&amp;TEXT(ROW()-5,"00000"))</f>
        <v/>
      </c>
    </row>
    <row r="1424" ht="20" customHeight="1">
      <c r="B1424" s="93" t="n"/>
      <c r="C1424" s="95" t="n"/>
      <c r="D1424" s="86">
        <f>IF(C1424="","",IFERROR(INDEX(Eng_Item,MATCH(C1424,Eng_Label,0)),"not in list"))</f>
        <v/>
      </c>
      <c r="E1424" s="85">
        <f>IF(C1424="","",IFERROR(INDEX(Eng_Supplier,MATCH(C1424,Eng_Label,0)),""))</f>
        <v/>
      </c>
      <c r="F1424" s="96" t="n"/>
      <c r="G1424" s="99" t="n"/>
      <c r="H1424" s="91">
        <f>IF(F1424="","",F1424*IF(G1424&lt;&gt;"",G1424,N(IFERROR(INDEX(Eng_Cost,MATCH(C1424,Eng_Label,0)),0))))</f>
        <v/>
      </c>
      <c r="I1424" s="95" t="n"/>
      <c r="J1424" s="95" t="n"/>
      <c r="K1424" s="98">
        <f>IF(B1424="","",DATE(YEAR(B1424),MONTH(B1424),1))</f>
        <v/>
      </c>
      <c r="L1424" s="86">
        <f>IF(OR(B1424="",C1424=""),"","RCV-"&amp;TEXT(ROW()-5,"00000"))</f>
        <v/>
      </c>
    </row>
    <row r="1425" ht="20" customHeight="1">
      <c r="B1425" s="93" t="n"/>
      <c r="C1425" s="95" t="n"/>
      <c r="D1425" s="86">
        <f>IF(C1425="","",IFERROR(INDEX(Eng_Item,MATCH(C1425,Eng_Label,0)),"not in list"))</f>
        <v/>
      </c>
      <c r="E1425" s="85">
        <f>IF(C1425="","",IFERROR(INDEX(Eng_Supplier,MATCH(C1425,Eng_Label,0)),""))</f>
        <v/>
      </c>
      <c r="F1425" s="96" t="n"/>
      <c r="G1425" s="99" t="n"/>
      <c r="H1425" s="91">
        <f>IF(F1425="","",F1425*IF(G1425&lt;&gt;"",G1425,N(IFERROR(INDEX(Eng_Cost,MATCH(C1425,Eng_Label,0)),0))))</f>
        <v/>
      </c>
      <c r="I1425" s="95" t="n"/>
      <c r="J1425" s="95" t="n"/>
      <c r="K1425" s="98">
        <f>IF(B1425="","",DATE(YEAR(B1425),MONTH(B1425),1))</f>
        <v/>
      </c>
      <c r="L1425" s="86">
        <f>IF(OR(B1425="",C1425=""),"","RCV-"&amp;TEXT(ROW()-5,"00000"))</f>
        <v/>
      </c>
    </row>
    <row r="1426" ht="20" customHeight="1">
      <c r="B1426" s="93" t="n"/>
      <c r="C1426" s="95" t="n"/>
      <c r="D1426" s="86">
        <f>IF(C1426="","",IFERROR(INDEX(Eng_Item,MATCH(C1426,Eng_Label,0)),"not in list"))</f>
        <v/>
      </c>
      <c r="E1426" s="85">
        <f>IF(C1426="","",IFERROR(INDEX(Eng_Supplier,MATCH(C1426,Eng_Label,0)),""))</f>
        <v/>
      </c>
      <c r="F1426" s="96" t="n"/>
      <c r="G1426" s="99" t="n"/>
      <c r="H1426" s="91">
        <f>IF(F1426="","",F1426*IF(G1426&lt;&gt;"",G1426,N(IFERROR(INDEX(Eng_Cost,MATCH(C1426,Eng_Label,0)),0))))</f>
        <v/>
      </c>
      <c r="I1426" s="95" t="n"/>
      <c r="J1426" s="95" t="n"/>
      <c r="K1426" s="98">
        <f>IF(B1426="","",DATE(YEAR(B1426),MONTH(B1426),1))</f>
        <v/>
      </c>
      <c r="L1426" s="86">
        <f>IF(OR(B1426="",C1426=""),"","RCV-"&amp;TEXT(ROW()-5,"00000"))</f>
        <v/>
      </c>
    </row>
    <row r="1427" ht="20" customHeight="1">
      <c r="B1427" s="93" t="n"/>
      <c r="C1427" s="95" t="n"/>
      <c r="D1427" s="86">
        <f>IF(C1427="","",IFERROR(INDEX(Eng_Item,MATCH(C1427,Eng_Label,0)),"not in list"))</f>
        <v/>
      </c>
      <c r="E1427" s="85">
        <f>IF(C1427="","",IFERROR(INDEX(Eng_Supplier,MATCH(C1427,Eng_Label,0)),""))</f>
        <v/>
      </c>
      <c r="F1427" s="96" t="n"/>
      <c r="G1427" s="99" t="n"/>
      <c r="H1427" s="91">
        <f>IF(F1427="","",F1427*IF(G1427&lt;&gt;"",G1427,N(IFERROR(INDEX(Eng_Cost,MATCH(C1427,Eng_Label,0)),0))))</f>
        <v/>
      </c>
      <c r="I1427" s="95" t="n"/>
      <c r="J1427" s="95" t="n"/>
      <c r="K1427" s="98">
        <f>IF(B1427="","",DATE(YEAR(B1427),MONTH(B1427),1))</f>
        <v/>
      </c>
      <c r="L1427" s="86">
        <f>IF(OR(B1427="",C1427=""),"","RCV-"&amp;TEXT(ROW()-5,"00000"))</f>
        <v/>
      </c>
    </row>
    <row r="1428" ht="20" customHeight="1">
      <c r="B1428" s="93" t="n"/>
      <c r="C1428" s="95" t="n"/>
      <c r="D1428" s="86">
        <f>IF(C1428="","",IFERROR(INDEX(Eng_Item,MATCH(C1428,Eng_Label,0)),"not in list"))</f>
        <v/>
      </c>
      <c r="E1428" s="85">
        <f>IF(C1428="","",IFERROR(INDEX(Eng_Supplier,MATCH(C1428,Eng_Label,0)),""))</f>
        <v/>
      </c>
      <c r="F1428" s="96" t="n"/>
      <c r="G1428" s="99" t="n"/>
      <c r="H1428" s="91">
        <f>IF(F1428="","",F1428*IF(G1428&lt;&gt;"",G1428,N(IFERROR(INDEX(Eng_Cost,MATCH(C1428,Eng_Label,0)),0))))</f>
        <v/>
      </c>
      <c r="I1428" s="95" t="n"/>
      <c r="J1428" s="95" t="n"/>
      <c r="K1428" s="98">
        <f>IF(B1428="","",DATE(YEAR(B1428),MONTH(B1428),1))</f>
        <v/>
      </c>
      <c r="L1428" s="86">
        <f>IF(OR(B1428="",C1428=""),"","RCV-"&amp;TEXT(ROW()-5,"00000"))</f>
        <v/>
      </c>
    </row>
    <row r="1429" ht="20" customHeight="1">
      <c r="B1429" s="93" t="n"/>
      <c r="C1429" s="95" t="n"/>
      <c r="D1429" s="86">
        <f>IF(C1429="","",IFERROR(INDEX(Eng_Item,MATCH(C1429,Eng_Label,0)),"not in list"))</f>
        <v/>
      </c>
      <c r="E1429" s="85">
        <f>IF(C1429="","",IFERROR(INDEX(Eng_Supplier,MATCH(C1429,Eng_Label,0)),""))</f>
        <v/>
      </c>
      <c r="F1429" s="96" t="n"/>
      <c r="G1429" s="99" t="n"/>
      <c r="H1429" s="91">
        <f>IF(F1429="","",F1429*IF(G1429&lt;&gt;"",G1429,N(IFERROR(INDEX(Eng_Cost,MATCH(C1429,Eng_Label,0)),0))))</f>
        <v/>
      </c>
      <c r="I1429" s="95" t="n"/>
      <c r="J1429" s="95" t="n"/>
      <c r="K1429" s="98">
        <f>IF(B1429="","",DATE(YEAR(B1429),MONTH(B1429),1))</f>
        <v/>
      </c>
      <c r="L1429" s="86">
        <f>IF(OR(B1429="",C1429=""),"","RCV-"&amp;TEXT(ROW()-5,"00000"))</f>
        <v/>
      </c>
    </row>
    <row r="1430" ht="20" customHeight="1">
      <c r="B1430" s="93" t="n"/>
      <c r="C1430" s="95" t="n"/>
      <c r="D1430" s="86">
        <f>IF(C1430="","",IFERROR(INDEX(Eng_Item,MATCH(C1430,Eng_Label,0)),"not in list"))</f>
        <v/>
      </c>
      <c r="E1430" s="85">
        <f>IF(C1430="","",IFERROR(INDEX(Eng_Supplier,MATCH(C1430,Eng_Label,0)),""))</f>
        <v/>
      </c>
      <c r="F1430" s="96" t="n"/>
      <c r="G1430" s="99" t="n"/>
      <c r="H1430" s="91">
        <f>IF(F1430="","",F1430*IF(G1430&lt;&gt;"",G1430,N(IFERROR(INDEX(Eng_Cost,MATCH(C1430,Eng_Label,0)),0))))</f>
        <v/>
      </c>
      <c r="I1430" s="95" t="n"/>
      <c r="J1430" s="95" t="n"/>
      <c r="K1430" s="98">
        <f>IF(B1430="","",DATE(YEAR(B1430),MONTH(B1430),1))</f>
        <v/>
      </c>
      <c r="L1430" s="86">
        <f>IF(OR(B1430="",C1430=""),"","RCV-"&amp;TEXT(ROW()-5,"00000"))</f>
        <v/>
      </c>
    </row>
    <row r="1431" ht="20" customHeight="1">
      <c r="B1431" s="93" t="n"/>
      <c r="C1431" s="95" t="n"/>
      <c r="D1431" s="86">
        <f>IF(C1431="","",IFERROR(INDEX(Eng_Item,MATCH(C1431,Eng_Label,0)),"not in list"))</f>
        <v/>
      </c>
      <c r="E1431" s="85">
        <f>IF(C1431="","",IFERROR(INDEX(Eng_Supplier,MATCH(C1431,Eng_Label,0)),""))</f>
        <v/>
      </c>
      <c r="F1431" s="96" t="n"/>
      <c r="G1431" s="99" t="n"/>
      <c r="H1431" s="91">
        <f>IF(F1431="","",F1431*IF(G1431&lt;&gt;"",G1431,N(IFERROR(INDEX(Eng_Cost,MATCH(C1431,Eng_Label,0)),0))))</f>
        <v/>
      </c>
      <c r="I1431" s="95" t="n"/>
      <c r="J1431" s="95" t="n"/>
      <c r="K1431" s="98">
        <f>IF(B1431="","",DATE(YEAR(B1431),MONTH(B1431),1))</f>
        <v/>
      </c>
      <c r="L1431" s="86">
        <f>IF(OR(B1431="",C1431=""),"","RCV-"&amp;TEXT(ROW()-5,"00000"))</f>
        <v/>
      </c>
    </row>
    <row r="1432" ht="20" customHeight="1">
      <c r="B1432" s="93" t="n"/>
      <c r="C1432" s="95" t="n"/>
      <c r="D1432" s="86">
        <f>IF(C1432="","",IFERROR(INDEX(Eng_Item,MATCH(C1432,Eng_Label,0)),"not in list"))</f>
        <v/>
      </c>
      <c r="E1432" s="85">
        <f>IF(C1432="","",IFERROR(INDEX(Eng_Supplier,MATCH(C1432,Eng_Label,0)),""))</f>
        <v/>
      </c>
      <c r="F1432" s="96" t="n"/>
      <c r="G1432" s="99" t="n"/>
      <c r="H1432" s="91">
        <f>IF(F1432="","",F1432*IF(G1432&lt;&gt;"",G1432,N(IFERROR(INDEX(Eng_Cost,MATCH(C1432,Eng_Label,0)),0))))</f>
        <v/>
      </c>
      <c r="I1432" s="95" t="n"/>
      <c r="J1432" s="95" t="n"/>
      <c r="K1432" s="98">
        <f>IF(B1432="","",DATE(YEAR(B1432),MONTH(B1432),1))</f>
        <v/>
      </c>
      <c r="L1432" s="86">
        <f>IF(OR(B1432="",C1432=""),"","RCV-"&amp;TEXT(ROW()-5,"00000"))</f>
        <v/>
      </c>
    </row>
    <row r="1433" ht="20" customHeight="1">
      <c r="B1433" s="93" t="n"/>
      <c r="C1433" s="95" t="n"/>
      <c r="D1433" s="86">
        <f>IF(C1433="","",IFERROR(INDEX(Eng_Item,MATCH(C1433,Eng_Label,0)),"not in list"))</f>
        <v/>
      </c>
      <c r="E1433" s="85">
        <f>IF(C1433="","",IFERROR(INDEX(Eng_Supplier,MATCH(C1433,Eng_Label,0)),""))</f>
        <v/>
      </c>
      <c r="F1433" s="96" t="n"/>
      <c r="G1433" s="99" t="n"/>
      <c r="H1433" s="91">
        <f>IF(F1433="","",F1433*IF(G1433&lt;&gt;"",G1433,N(IFERROR(INDEX(Eng_Cost,MATCH(C1433,Eng_Label,0)),0))))</f>
        <v/>
      </c>
      <c r="I1433" s="95" t="n"/>
      <c r="J1433" s="95" t="n"/>
      <c r="K1433" s="98">
        <f>IF(B1433="","",DATE(YEAR(B1433),MONTH(B1433),1))</f>
        <v/>
      </c>
      <c r="L1433" s="86">
        <f>IF(OR(B1433="",C1433=""),"","RCV-"&amp;TEXT(ROW()-5,"00000"))</f>
        <v/>
      </c>
    </row>
    <row r="1434" ht="20" customHeight="1">
      <c r="B1434" s="93" t="n"/>
      <c r="C1434" s="95" t="n"/>
      <c r="D1434" s="86">
        <f>IF(C1434="","",IFERROR(INDEX(Eng_Item,MATCH(C1434,Eng_Label,0)),"not in list"))</f>
        <v/>
      </c>
      <c r="E1434" s="85">
        <f>IF(C1434="","",IFERROR(INDEX(Eng_Supplier,MATCH(C1434,Eng_Label,0)),""))</f>
        <v/>
      </c>
      <c r="F1434" s="96" t="n"/>
      <c r="G1434" s="99" t="n"/>
      <c r="H1434" s="91">
        <f>IF(F1434="","",F1434*IF(G1434&lt;&gt;"",G1434,N(IFERROR(INDEX(Eng_Cost,MATCH(C1434,Eng_Label,0)),0))))</f>
        <v/>
      </c>
      <c r="I1434" s="95" t="n"/>
      <c r="J1434" s="95" t="n"/>
      <c r="K1434" s="98">
        <f>IF(B1434="","",DATE(YEAR(B1434),MONTH(B1434),1))</f>
        <v/>
      </c>
      <c r="L1434" s="86">
        <f>IF(OR(B1434="",C1434=""),"","RCV-"&amp;TEXT(ROW()-5,"00000"))</f>
        <v/>
      </c>
    </row>
    <row r="1435" ht="20" customHeight="1">
      <c r="B1435" s="93" t="n"/>
      <c r="C1435" s="95" t="n"/>
      <c r="D1435" s="86">
        <f>IF(C1435="","",IFERROR(INDEX(Eng_Item,MATCH(C1435,Eng_Label,0)),"not in list"))</f>
        <v/>
      </c>
      <c r="E1435" s="85">
        <f>IF(C1435="","",IFERROR(INDEX(Eng_Supplier,MATCH(C1435,Eng_Label,0)),""))</f>
        <v/>
      </c>
      <c r="F1435" s="96" t="n"/>
      <c r="G1435" s="99" t="n"/>
      <c r="H1435" s="91">
        <f>IF(F1435="","",F1435*IF(G1435&lt;&gt;"",G1435,N(IFERROR(INDEX(Eng_Cost,MATCH(C1435,Eng_Label,0)),0))))</f>
        <v/>
      </c>
      <c r="I1435" s="95" t="n"/>
      <c r="J1435" s="95" t="n"/>
      <c r="K1435" s="98">
        <f>IF(B1435="","",DATE(YEAR(B1435),MONTH(B1435),1))</f>
        <v/>
      </c>
      <c r="L1435" s="86">
        <f>IF(OR(B1435="",C1435=""),"","RCV-"&amp;TEXT(ROW()-5,"00000"))</f>
        <v/>
      </c>
    </row>
    <row r="1436" ht="20" customHeight="1">
      <c r="B1436" s="93" t="n"/>
      <c r="C1436" s="95" t="n"/>
      <c r="D1436" s="86">
        <f>IF(C1436="","",IFERROR(INDEX(Eng_Item,MATCH(C1436,Eng_Label,0)),"not in list"))</f>
        <v/>
      </c>
      <c r="E1436" s="85">
        <f>IF(C1436="","",IFERROR(INDEX(Eng_Supplier,MATCH(C1436,Eng_Label,0)),""))</f>
        <v/>
      </c>
      <c r="F1436" s="96" t="n"/>
      <c r="G1436" s="99" t="n"/>
      <c r="H1436" s="91">
        <f>IF(F1436="","",F1436*IF(G1436&lt;&gt;"",G1436,N(IFERROR(INDEX(Eng_Cost,MATCH(C1436,Eng_Label,0)),0))))</f>
        <v/>
      </c>
      <c r="I1436" s="95" t="n"/>
      <c r="J1436" s="95" t="n"/>
      <c r="K1436" s="98">
        <f>IF(B1436="","",DATE(YEAR(B1436),MONTH(B1436),1))</f>
        <v/>
      </c>
      <c r="L1436" s="86">
        <f>IF(OR(B1436="",C1436=""),"","RCV-"&amp;TEXT(ROW()-5,"00000"))</f>
        <v/>
      </c>
    </row>
    <row r="1437" ht="20" customHeight="1">
      <c r="B1437" s="93" t="n"/>
      <c r="C1437" s="95" t="n"/>
      <c r="D1437" s="86">
        <f>IF(C1437="","",IFERROR(INDEX(Eng_Item,MATCH(C1437,Eng_Label,0)),"not in list"))</f>
        <v/>
      </c>
      <c r="E1437" s="85">
        <f>IF(C1437="","",IFERROR(INDEX(Eng_Supplier,MATCH(C1437,Eng_Label,0)),""))</f>
        <v/>
      </c>
      <c r="F1437" s="96" t="n"/>
      <c r="G1437" s="99" t="n"/>
      <c r="H1437" s="91">
        <f>IF(F1437="","",F1437*IF(G1437&lt;&gt;"",G1437,N(IFERROR(INDEX(Eng_Cost,MATCH(C1437,Eng_Label,0)),0))))</f>
        <v/>
      </c>
      <c r="I1437" s="95" t="n"/>
      <c r="J1437" s="95" t="n"/>
      <c r="K1437" s="98">
        <f>IF(B1437="","",DATE(YEAR(B1437),MONTH(B1437),1))</f>
        <v/>
      </c>
      <c r="L1437" s="86">
        <f>IF(OR(B1437="",C1437=""),"","RCV-"&amp;TEXT(ROW()-5,"00000"))</f>
        <v/>
      </c>
    </row>
    <row r="1438" ht="20" customHeight="1">
      <c r="B1438" s="93" t="n"/>
      <c r="C1438" s="95" t="n"/>
      <c r="D1438" s="86">
        <f>IF(C1438="","",IFERROR(INDEX(Eng_Item,MATCH(C1438,Eng_Label,0)),"not in list"))</f>
        <v/>
      </c>
      <c r="E1438" s="85">
        <f>IF(C1438="","",IFERROR(INDEX(Eng_Supplier,MATCH(C1438,Eng_Label,0)),""))</f>
        <v/>
      </c>
      <c r="F1438" s="96" t="n"/>
      <c r="G1438" s="99" t="n"/>
      <c r="H1438" s="91">
        <f>IF(F1438="","",F1438*IF(G1438&lt;&gt;"",G1438,N(IFERROR(INDEX(Eng_Cost,MATCH(C1438,Eng_Label,0)),0))))</f>
        <v/>
      </c>
      <c r="I1438" s="95" t="n"/>
      <c r="J1438" s="95" t="n"/>
      <c r="K1438" s="98">
        <f>IF(B1438="","",DATE(YEAR(B1438),MONTH(B1438),1))</f>
        <v/>
      </c>
      <c r="L1438" s="86">
        <f>IF(OR(B1438="",C1438=""),"","RCV-"&amp;TEXT(ROW()-5,"00000"))</f>
        <v/>
      </c>
    </row>
    <row r="1439" ht="20" customHeight="1">
      <c r="B1439" s="93" t="n"/>
      <c r="C1439" s="95" t="n"/>
      <c r="D1439" s="86">
        <f>IF(C1439="","",IFERROR(INDEX(Eng_Item,MATCH(C1439,Eng_Label,0)),"not in list"))</f>
        <v/>
      </c>
      <c r="E1439" s="85">
        <f>IF(C1439="","",IFERROR(INDEX(Eng_Supplier,MATCH(C1439,Eng_Label,0)),""))</f>
        <v/>
      </c>
      <c r="F1439" s="96" t="n"/>
      <c r="G1439" s="99" t="n"/>
      <c r="H1439" s="91">
        <f>IF(F1439="","",F1439*IF(G1439&lt;&gt;"",G1439,N(IFERROR(INDEX(Eng_Cost,MATCH(C1439,Eng_Label,0)),0))))</f>
        <v/>
      </c>
      <c r="I1439" s="95" t="n"/>
      <c r="J1439" s="95" t="n"/>
      <c r="K1439" s="98">
        <f>IF(B1439="","",DATE(YEAR(B1439),MONTH(B1439),1))</f>
        <v/>
      </c>
      <c r="L1439" s="86">
        <f>IF(OR(B1439="",C1439=""),"","RCV-"&amp;TEXT(ROW()-5,"00000"))</f>
        <v/>
      </c>
    </row>
    <row r="1440" ht="20" customHeight="1">
      <c r="B1440" s="93" t="n"/>
      <c r="C1440" s="95" t="n"/>
      <c r="D1440" s="86">
        <f>IF(C1440="","",IFERROR(INDEX(Eng_Item,MATCH(C1440,Eng_Label,0)),"not in list"))</f>
        <v/>
      </c>
      <c r="E1440" s="85">
        <f>IF(C1440="","",IFERROR(INDEX(Eng_Supplier,MATCH(C1440,Eng_Label,0)),""))</f>
        <v/>
      </c>
      <c r="F1440" s="96" t="n"/>
      <c r="G1440" s="99" t="n"/>
      <c r="H1440" s="91">
        <f>IF(F1440="","",F1440*IF(G1440&lt;&gt;"",G1440,N(IFERROR(INDEX(Eng_Cost,MATCH(C1440,Eng_Label,0)),0))))</f>
        <v/>
      </c>
      <c r="I1440" s="95" t="n"/>
      <c r="J1440" s="95" t="n"/>
      <c r="K1440" s="98">
        <f>IF(B1440="","",DATE(YEAR(B1440),MONTH(B1440),1))</f>
        <v/>
      </c>
      <c r="L1440" s="86">
        <f>IF(OR(B1440="",C1440=""),"","RCV-"&amp;TEXT(ROW()-5,"00000"))</f>
        <v/>
      </c>
    </row>
    <row r="1441" ht="20" customHeight="1">
      <c r="B1441" s="93" t="n"/>
      <c r="C1441" s="95" t="n"/>
      <c r="D1441" s="86">
        <f>IF(C1441="","",IFERROR(INDEX(Eng_Item,MATCH(C1441,Eng_Label,0)),"not in list"))</f>
        <v/>
      </c>
      <c r="E1441" s="85">
        <f>IF(C1441="","",IFERROR(INDEX(Eng_Supplier,MATCH(C1441,Eng_Label,0)),""))</f>
        <v/>
      </c>
      <c r="F1441" s="96" t="n"/>
      <c r="G1441" s="99" t="n"/>
      <c r="H1441" s="91">
        <f>IF(F1441="","",F1441*IF(G1441&lt;&gt;"",G1441,N(IFERROR(INDEX(Eng_Cost,MATCH(C1441,Eng_Label,0)),0))))</f>
        <v/>
      </c>
      <c r="I1441" s="95" t="n"/>
      <c r="J1441" s="95" t="n"/>
      <c r="K1441" s="98">
        <f>IF(B1441="","",DATE(YEAR(B1441),MONTH(B1441),1))</f>
        <v/>
      </c>
      <c r="L1441" s="86">
        <f>IF(OR(B1441="",C1441=""),"","RCV-"&amp;TEXT(ROW()-5,"00000"))</f>
        <v/>
      </c>
    </row>
    <row r="1442" ht="20" customHeight="1">
      <c r="B1442" s="93" t="n"/>
      <c r="C1442" s="95" t="n"/>
      <c r="D1442" s="86">
        <f>IF(C1442="","",IFERROR(INDEX(Eng_Item,MATCH(C1442,Eng_Label,0)),"not in list"))</f>
        <v/>
      </c>
      <c r="E1442" s="85">
        <f>IF(C1442="","",IFERROR(INDEX(Eng_Supplier,MATCH(C1442,Eng_Label,0)),""))</f>
        <v/>
      </c>
      <c r="F1442" s="96" t="n"/>
      <c r="G1442" s="99" t="n"/>
      <c r="H1442" s="91">
        <f>IF(F1442="","",F1442*IF(G1442&lt;&gt;"",G1442,N(IFERROR(INDEX(Eng_Cost,MATCH(C1442,Eng_Label,0)),0))))</f>
        <v/>
      </c>
      <c r="I1442" s="95" t="n"/>
      <c r="J1442" s="95" t="n"/>
      <c r="K1442" s="98">
        <f>IF(B1442="","",DATE(YEAR(B1442),MONTH(B1442),1))</f>
        <v/>
      </c>
      <c r="L1442" s="86">
        <f>IF(OR(B1442="",C1442=""),"","RCV-"&amp;TEXT(ROW()-5,"00000"))</f>
        <v/>
      </c>
    </row>
    <row r="1443" ht="20" customHeight="1">
      <c r="B1443" s="93" t="n"/>
      <c r="C1443" s="95" t="n"/>
      <c r="D1443" s="86">
        <f>IF(C1443="","",IFERROR(INDEX(Eng_Item,MATCH(C1443,Eng_Label,0)),"not in list"))</f>
        <v/>
      </c>
      <c r="E1443" s="85">
        <f>IF(C1443="","",IFERROR(INDEX(Eng_Supplier,MATCH(C1443,Eng_Label,0)),""))</f>
        <v/>
      </c>
      <c r="F1443" s="96" t="n"/>
      <c r="G1443" s="99" t="n"/>
      <c r="H1443" s="91">
        <f>IF(F1443="","",F1443*IF(G1443&lt;&gt;"",G1443,N(IFERROR(INDEX(Eng_Cost,MATCH(C1443,Eng_Label,0)),0))))</f>
        <v/>
      </c>
      <c r="I1443" s="95" t="n"/>
      <c r="J1443" s="95" t="n"/>
      <c r="K1443" s="98">
        <f>IF(B1443="","",DATE(YEAR(B1443),MONTH(B1443),1))</f>
        <v/>
      </c>
      <c r="L1443" s="86">
        <f>IF(OR(B1443="",C1443=""),"","RCV-"&amp;TEXT(ROW()-5,"00000"))</f>
        <v/>
      </c>
    </row>
    <row r="1444" ht="20" customHeight="1">
      <c r="B1444" s="93" t="n"/>
      <c r="C1444" s="95" t="n"/>
      <c r="D1444" s="86">
        <f>IF(C1444="","",IFERROR(INDEX(Eng_Item,MATCH(C1444,Eng_Label,0)),"not in list"))</f>
        <v/>
      </c>
      <c r="E1444" s="85">
        <f>IF(C1444="","",IFERROR(INDEX(Eng_Supplier,MATCH(C1444,Eng_Label,0)),""))</f>
        <v/>
      </c>
      <c r="F1444" s="96" t="n"/>
      <c r="G1444" s="99" t="n"/>
      <c r="H1444" s="91">
        <f>IF(F1444="","",F1444*IF(G1444&lt;&gt;"",G1444,N(IFERROR(INDEX(Eng_Cost,MATCH(C1444,Eng_Label,0)),0))))</f>
        <v/>
      </c>
      <c r="I1444" s="95" t="n"/>
      <c r="J1444" s="95" t="n"/>
      <c r="K1444" s="98">
        <f>IF(B1444="","",DATE(YEAR(B1444),MONTH(B1444),1))</f>
        <v/>
      </c>
      <c r="L1444" s="86">
        <f>IF(OR(B1444="",C1444=""),"","RCV-"&amp;TEXT(ROW()-5,"00000"))</f>
        <v/>
      </c>
    </row>
    <row r="1445" ht="20" customHeight="1">
      <c r="B1445" s="93" t="n"/>
      <c r="C1445" s="95" t="n"/>
      <c r="D1445" s="86">
        <f>IF(C1445="","",IFERROR(INDEX(Eng_Item,MATCH(C1445,Eng_Label,0)),"not in list"))</f>
        <v/>
      </c>
      <c r="E1445" s="85">
        <f>IF(C1445="","",IFERROR(INDEX(Eng_Supplier,MATCH(C1445,Eng_Label,0)),""))</f>
        <v/>
      </c>
      <c r="F1445" s="96" t="n"/>
      <c r="G1445" s="99" t="n"/>
      <c r="H1445" s="91">
        <f>IF(F1445="","",F1445*IF(G1445&lt;&gt;"",G1445,N(IFERROR(INDEX(Eng_Cost,MATCH(C1445,Eng_Label,0)),0))))</f>
        <v/>
      </c>
      <c r="I1445" s="95" t="n"/>
      <c r="J1445" s="95" t="n"/>
      <c r="K1445" s="98">
        <f>IF(B1445="","",DATE(YEAR(B1445),MONTH(B1445),1))</f>
        <v/>
      </c>
      <c r="L1445" s="86">
        <f>IF(OR(B1445="",C1445=""),"","RCV-"&amp;TEXT(ROW()-5,"00000"))</f>
        <v/>
      </c>
    </row>
    <row r="1446" ht="20" customHeight="1">
      <c r="B1446" s="93" t="n"/>
      <c r="C1446" s="95" t="n"/>
      <c r="D1446" s="86">
        <f>IF(C1446="","",IFERROR(INDEX(Eng_Item,MATCH(C1446,Eng_Label,0)),"not in list"))</f>
        <v/>
      </c>
      <c r="E1446" s="85">
        <f>IF(C1446="","",IFERROR(INDEX(Eng_Supplier,MATCH(C1446,Eng_Label,0)),""))</f>
        <v/>
      </c>
      <c r="F1446" s="96" t="n"/>
      <c r="G1446" s="99" t="n"/>
      <c r="H1446" s="91">
        <f>IF(F1446="","",F1446*IF(G1446&lt;&gt;"",G1446,N(IFERROR(INDEX(Eng_Cost,MATCH(C1446,Eng_Label,0)),0))))</f>
        <v/>
      </c>
      <c r="I1446" s="95" t="n"/>
      <c r="J1446" s="95" t="n"/>
      <c r="K1446" s="98">
        <f>IF(B1446="","",DATE(YEAR(B1446),MONTH(B1446),1))</f>
        <v/>
      </c>
      <c r="L1446" s="86">
        <f>IF(OR(B1446="",C1446=""),"","RCV-"&amp;TEXT(ROW()-5,"00000"))</f>
        <v/>
      </c>
    </row>
    <row r="1447" ht="20" customHeight="1">
      <c r="B1447" s="93" t="n"/>
      <c r="C1447" s="95" t="n"/>
      <c r="D1447" s="86">
        <f>IF(C1447="","",IFERROR(INDEX(Eng_Item,MATCH(C1447,Eng_Label,0)),"not in list"))</f>
        <v/>
      </c>
      <c r="E1447" s="85">
        <f>IF(C1447="","",IFERROR(INDEX(Eng_Supplier,MATCH(C1447,Eng_Label,0)),""))</f>
        <v/>
      </c>
      <c r="F1447" s="96" t="n"/>
      <c r="G1447" s="99" t="n"/>
      <c r="H1447" s="91">
        <f>IF(F1447="","",F1447*IF(G1447&lt;&gt;"",G1447,N(IFERROR(INDEX(Eng_Cost,MATCH(C1447,Eng_Label,0)),0))))</f>
        <v/>
      </c>
      <c r="I1447" s="95" t="n"/>
      <c r="J1447" s="95" t="n"/>
      <c r="K1447" s="98">
        <f>IF(B1447="","",DATE(YEAR(B1447),MONTH(B1447),1))</f>
        <v/>
      </c>
      <c r="L1447" s="86">
        <f>IF(OR(B1447="",C1447=""),"","RCV-"&amp;TEXT(ROW()-5,"00000"))</f>
        <v/>
      </c>
    </row>
    <row r="1448" ht="20" customHeight="1">
      <c r="B1448" s="93" t="n"/>
      <c r="C1448" s="95" t="n"/>
      <c r="D1448" s="86">
        <f>IF(C1448="","",IFERROR(INDEX(Eng_Item,MATCH(C1448,Eng_Label,0)),"not in list"))</f>
        <v/>
      </c>
      <c r="E1448" s="85">
        <f>IF(C1448="","",IFERROR(INDEX(Eng_Supplier,MATCH(C1448,Eng_Label,0)),""))</f>
        <v/>
      </c>
      <c r="F1448" s="96" t="n"/>
      <c r="G1448" s="99" t="n"/>
      <c r="H1448" s="91">
        <f>IF(F1448="","",F1448*IF(G1448&lt;&gt;"",G1448,N(IFERROR(INDEX(Eng_Cost,MATCH(C1448,Eng_Label,0)),0))))</f>
        <v/>
      </c>
      <c r="I1448" s="95" t="n"/>
      <c r="J1448" s="95" t="n"/>
      <c r="K1448" s="98">
        <f>IF(B1448="","",DATE(YEAR(B1448),MONTH(B1448),1))</f>
        <v/>
      </c>
      <c r="L1448" s="86">
        <f>IF(OR(B1448="",C1448=""),"","RCV-"&amp;TEXT(ROW()-5,"00000"))</f>
        <v/>
      </c>
    </row>
    <row r="1449" ht="20" customHeight="1">
      <c r="B1449" s="93" t="n"/>
      <c r="C1449" s="95" t="n"/>
      <c r="D1449" s="86">
        <f>IF(C1449="","",IFERROR(INDEX(Eng_Item,MATCH(C1449,Eng_Label,0)),"not in list"))</f>
        <v/>
      </c>
      <c r="E1449" s="85">
        <f>IF(C1449="","",IFERROR(INDEX(Eng_Supplier,MATCH(C1449,Eng_Label,0)),""))</f>
        <v/>
      </c>
      <c r="F1449" s="96" t="n"/>
      <c r="G1449" s="99" t="n"/>
      <c r="H1449" s="91">
        <f>IF(F1449="","",F1449*IF(G1449&lt;&gt;"",G1449,N(IFERROR(INDEX(Eng_Cost,MATCH(C1449,Eng_Label,0)),0))))</f>
        <v/>
      </c>
      <c r="I1449" s="95" t="n"/>
      <c r="J1449" s="95" t="n"/>
      <c r="K1449" s="98">
        <f>IF(B1449="","",DATE(YEAR(B1449),MONTH(B1449),1))</f>
        <v/>
      </c>
      <c r="L1449" s="86">
        <f>IF(OR(B1449="",C1449=""),"","RCV-"&amp;TEXT(ROW()-5,"00000"))</f>
        <v/>
      </c>
    </row>
    <row r="1450" ht="20" customHeight="1">
      <c r="B1450" s="93" t="n"/>
      <c r="C1450" s="95" t="n"/>
      <c r="D1450" s="86">
        <f>IF(C1450="","",IFERROR(INDEX(Eng_Item,MATCH(C1450,Eng_Label,0)),"not in list"))</f>
        <v/>
      </c>
      <c r="E1450" s="85">
        <f>IF(C1450="","",IFERROR(INDEX(Eng_Supplier,MATCH(C1450,Eng_Label,0)),""))</f>
        <v/>
      </c>
      <c r="F1450" s="96" t="n"/>
      <c r="G1450" s="99" t="n"/>
      <c r="H1450" s="91">
        <f>IF(F1450="","",F1450*IF(G1450&lt;&gt;"",G1450,N(IFERROR(INDEX(Eng_Cost,MATCH(C1450,Eng_Label,0)),0))))</f>
        <v/>
      </c>
      <c r="I1450" s="95" t="n"/>
      <c r="J1450" s="95" t="n"/>
      <c r="K1450" s="98">
        <f>IF(B1450="","",DATE(YEAR(B1450),MONTH(B1450),1))</f>
        <v/>
      </c>
      <c r="L1450" s="86">
        <f>IF(OR(B1450="",C1450=""),"","RCV-"&amp;TEXT(ROW()-5,"00000"))</f>
        <v/>
      </c>
    </row>
    <row r="1451" ht="20" customHeight="1">
      <c r="B1451" s="93" t="n"/>
      <c r="C1451" s="95" t="n"/>
      <c r="D1451" s="86">
        <f>IF(C1451="","",IFERROR(INDEX(Eng_Item,MATCH(C1451,Eng_Label,0)),"not in list"))</f>
        <v/>
      </c>
      <c r="E1451" s="85">
        <f>IF(C1451="","",IFERROR(INDEX(Eng_Supplier,MATCH(C1451,Eng_Label,0)),""))</f>
        <v/>
      </c>
      <c r="F1451" s="96" t="n"/>
      <c r="G1451" s="99" t="n"/>
      <c r="H1451" s="91">
        <f>IF(F1451="","",F1451*IF(G1451&lt;&gt;"",G1451,N(IFERROR(INDEX(Eng_Cost,MATCH(C1451,Eng_Label,0)),0))))</f>
        <v/>
      </c>
      <c r="I1451" s="95" t="n"/>
      <c r="J1451" s="95" t="n"/>
      <c r="K1451" s="98">
        <f>IF(B1451="","",DATE(YEAR(B1451),MONTH(B1451),1))</f>
        <v/>
      </c>
      <c r="L1451" s="86">
        <f>IF(OR(B1451="",C1451=""),"","RCV-"&amp;TEXT(ROW()-5,"00000"))</f>
        <v/>
      </c>
    </row>
    <row r="1452" ht="20" customHeight="1">
      <c r="B1452" s="93" t="n"/>
      <c r="C1452" s="95" t="n"/>
      <c r="D1452" s="86">
        <f>IF(C1452="","",IFERROR(INDEX(Eng_Item,MATCH(C1452,Eng_Label,0)),"not in list"))</f>
        <v/>
      </c>
      <c r="E1452" s="85">
        <f>IF(C1452="","",IFERROR(INDEX(Eng_Supplier,MATCH(C1452,Eng_Label,0)),""))</f>
        <v/>
      </c>
      <c r="F1452" s="96" t="n"/>
      <c r="G1452" s="99" t="n"/>
      <c r="H1452" s="91">
        <f>IF(F1452="","",F1452*IF(G1452&lt;&gt;"",G1452,N(IFERROR(INDEX(Eng_Cost,MATCH(C1452,Eng_Label,0)),0))))</f>
        <v/>
      </c>
      <c r="I1452" s="95" t="n"/>
      <c r="J1452" s="95" t="n"/>
      <c r="K1452" s="98">
        <f>IF(B1452="","",DATE(YEAR(B1452),MONTH(B1452),1))</f>
        <v/>
      </c>
      <c r="L1452" s="86">
        <f>IF(OR(B1452="",C1452=""),"","RCV-"&amp;TEXT(ROW()-5,"00000"))</f>
        <v/>
      </c>
    </row>
    <row r="1453" ht="20" customHeight="1">
      <c r="B1453" s="93" t="n"/>
      <c r="C1453" s="95" t="n"/>
      <c r="D1453" s="86">
        <f>IF(C1453="","",IFERROR(INDEX(Eng_Item,MATCH(C1453,Eng_Label,0)),"not in list"))</f>
        <v/>
      </c>
      <c r="E1453" s="85">
        <f>IF(C1453="","",IFERROR(INDEX(Eng_Supplier,MATCH(C1453,Eng_Label,0)),""))</f>
        <v/>
      </c>
      <c r="F1453" s="96" t="n"/>
      <c r="G1453" s="99" t="n"/>
      <c r="H1453" s="91">
        <f>IF(F1453="","",F1453*IF(G1453&lt;&gt;"",G1453,N(IFERROR(INDEX(Eng_Cost,MATCH(C1453,Eng_Label,0)),0))))</f>
        <v/>
      </c>
      <c r="I1453" s="95" t="n"/>
      <c r="J1453" s="95" t="n"/>
      <c r="K1453" s="98">
        <f>IF(B1453="","",DATE(YEAR(B1453),MONTH(B1453),1))</f>
        <v/>
      </c>
      <c r="L1453" s="86">
        <f>IF(OR(B1453="",C1453=""),"","RCV-"&amp;TEXT(ROW()-5,"00000"))</f>
        <v/>
      </c>
    </row>
    <row r="1454" ht="20" customHeight="1">
      <c r="B1454" s="93" t="n"/>
      <c r="C1454" s="95" t="n"/>
      <c r="D1454" s="86">
        <f>IF(C1454="","",IFERROR(INDEX(Eng_Item,MATCH(C1454,Eng_Label,0)),"not in list"))</f>
        <v/>
      </c>
      <c r="E1454" s="85">
        <f>IF(C1454="","",IFERROR(INDEX(Eng_Supplier,MATCH(C1454,Eng_Label,0)),""))</f>
        <v/>
      </c>
      <c r="F1454" s="96" t="n"/>
      <c r="G1454" s="99" t="n"/>
      <c r="H1454" s="91">
        <f>IF(F1454="","",F1454*IF(G1454&lt;&gt;"",G1454,N(IFERROR(INDEX(Eng_Cost,MATCH(C1454,Eng_Label,0)),0))))</f>
        <v/>
      </c>
      <c r="I1454" s="95" t="n"/>
      <c r="J1454" s="95" t="n"/>
      <c r="K1454" s="98">
        <f>IF(B1454="","",DATE(YEAR(B1454),MONTH(B1454),1))</f>
        <v/>
      </c>
      <c r="L1454" s="86">
        <f>IF(OR(B1454="",C1454=""),"","RCV-"&amp;TEXT(ROW()-5,"00000"))</f>
        <v/>
      </c>
    </row>
    <row r="1455" ht="20" customHeight="1">
      <c r="B1455" s="93" t="n"/>
      <c r="C1455" s="95" t="n"/>
      <c r="D1455" s="86">
        <f>IF(C1455="","",IFERROR(INDEX(Eng_Item,MATCH(C1455,Eng_Label,0)),"not in list"))</f>
        <v/>
      </c>
      <c r="E1455" s="85">
        <f>IF(C1455="","",IFERROR(INDEX(Eng_Supplier,MATCH(C1455,Eng_Label,0)),""))</f>
        <v/>
      </c>
      <c r="F1455" s="96" t="n"/>
      <c r="G1455" s="99" t="n"/>
      <c r="H1455" s="91">
        <f>IF(F1455="","",F1455*IF(G1455&lt;&gt;"",G1455,N(IFERROR(INDEX(Eng_Cost,MATCH(C1455,Eng_Label,0)),0))))</f>
        <v/>
      </c>
      <c r="I1455" s="95" t="n"/>
      <c r="J1455" s="95" t="n"/>
      <c r="K1455" s="98">
        <f>IF(B1455="","",DATE(YEAR(B1455),MONTH(B1455),1))</f>
        <v/>
      </c>
      <c r="L1455" s="86">
        <f>IF(OR(B1455="",C1455=""),"","RCV-"&amp;TEXT(ROW()-5,"00000"))</f>
        <v/>
      </c>
    </row>
    <row r="1456" ht="20" customHeight="1">
      <c r="B1456" s="93" t="n"/>
      <c r="C1456" s="95" t="n"/>
      <c r="D1456" s="86">
        <f>IF(C1456="","",IFERROR(INDEX(Eng_Item,MATCH(C1456,Eng_Label,0)),"not in list"))</f>
        <v/>
      </c>
      <c r="E1456" s="85">
        <f>IF(C1456="","",IFERROR(INDEX(Eng_Supplier,MATCH(C1456,Eng_Label,0)),""))</f>
        <v/>
      </c>
      <c r="F1456" s="96" t="n"/>
      <c r="G1456" s="99" t="n"/>
      <c r="H1456" s="91">
        <f>IF(F1456="","",F1456*IF(G1456&lt;&gt;"",G1456,N(IFERROR(INDEX(Eng_Cost,MATCH(C1456,Eng_Label,0)),0))))</f>
        <v/>
      </c>
      <c r="I1456" s="95" t="n"/>
      <c r="J1456" s="95" t="n"/>
      <c r="K1456" s="98">
        <f>IF(B1456="","",DATE(YEAR(B1456),MONTH(B1456),1))</f>
        <v/>
      </c>
      <c r="L1456" s="86">
        <f>IF(OR(B1456="",C1456=""),"","RCV-"&amp;TEXT(ROW()-5,"00000"))</f>
        <v/>
      </c>
    </row>
    <row r="1457" ht="20" customHeight="1">
      <c r="B1457" s="93" t="n"/>
      <c r="C1457" s="95" t="n"/>
      <c r="D1457" s="86">
        <f>IF(C1457="","",IFERROR(INDEX(Eng_Item,MATCH(C1457,Eng_Label,0)),"not in list"))</f>
        <v/>
      </c>
      <c r="E1457" s="85">
        <f>IF(C1457="","",IFERROR(INDEX(Eng_Supplier,MATCH(C1457,Eng_Label,0)),""))</f>
        <v/>
      </c>
      <c r="F1457" s="96" t="n"/>
      <c r="G1457" s="99" t="n"/>
      <c r="H1457" s="91">
        <f>IF(F1457="","",F1457*IF(G1457&lt;&gt;"",G1457,N(IFERROR(INDEX(Eng_Cost,MATCH(C1457,Eng_Label,0)),0))))</f>
        <v/>
      </c>
      <c r="I1457" s="95" t="n"/>
      <c r="J1457" s="95" t="n"/>
      <c r="K1457" s="98">
        <f>IF(B1457="","",DATE(YEAR(B1457),MONTH(B1457),1))</f>
        <v/>
      </c>
      <c r="L1457" s="86">
        <f>IF(OR(B1457="",C1457=""),"","RCV-"&amp;TEXT(ROW()-5,"00000"))</f>
        <v/>
      </c>
    </row>
    <row r="1458" ht="20" customHeight="1">
      <c r="B1458" s="93" t="n"/>
      <c r="C1458" s="95" t="n"/>
      <c r="D1458" s="86">
        <f>IF(C1458="","",IFERROR(INDEX(Eng_Item,MATCH(C1458,Eng_Label,0)),"not in list"))</f>
        <v/>
      </c>
      <c r="E1458" s="85">
        <f>IF(C1458="","",IFERROR(INDEX(Eng_Supplier,MATCH(C1458,Eng_Label,0)),""))</f>
        <v/>
      </c>
      <c r="F1458" s="96" t="n"/>
      <c r="G1458" s="99" t="n"/>
      <c r="H1458" s="91">
        <f>IF(F1458="","",F1458*IF(G1458&lt;&gt;"",G1458,N(IFERROR(INDEX(Eng_Cost,MATCH(C1458,Eng_Label,0)),0))))</f>
        <v/>
      </c>
      <c r="I1458" s="95" t="n"/>
      <c r="J1458" s="95" t="n"/>
      <c r="K1458" s="98">
        <f>IF(B1458="","",DATE(YEAR(B1458),MONTH(B1458),1))</f>
        <v/>
      </c>
      <c r="L1458" s="86">
        <f>IF(OR(B1458="",C1458=""),"","RCV-"&amp;TEXT(ROW()-5,"00000"))</f>
        <v/>
      </c>
    </row>
    <row r="1459" ht="20" customHeight="1">
      <c r="B1459" s="93" t="n"/>
      <c r="C1459" s="95" t="n"/>
      <c r="D1459" s="86">
        <f>IF(C1459="","",IFERROR(INDEX(Eng_Item,MATCH(C1459,Eng_Label,0)),"not in list"))</f>
        <v/>
      </c>
      <c r="E1459" s="85">
        <f>IF(C1459="","",IFERROR(INDEX(Eng_Supplier,MATCH(C1459,Eng_Label,0)),""))</f>
        <v/>
      </c>
      <c r="F1459" s="96" t="n"/>
      <c r="G1459" s="99" t="n"/>
      <c r="H1459" s="91">
        <f>IF(F1459="","",F1459*IF(G1459&lt;&gt;"",G1459,N(IFERROR(INDEX(Eng_Cost,MATCH(C1459,Eng_Label,0)),0))))</f>
        <v/>
      </c>
      <c r="I1459" s="95" t="n"/>
      <c r="J1459" s="95" t="n"/>
      <c r="K1459" s="98">
        <f>IF(B1459="","",DATE(YEAR(B1459),MONTH(B1459),1))</f>
        <v/>
      </c>
      <c r="L1459" s="86">
        <f>IF(OR(B1459="",C1459=""),"","RCV-"&amp;TEXT(ROW()-5,"00000"))</f>
        <v/>
      </c>
    </row>
    <row r="1460" ht="20" customHeight="1">
      <c r="B1460" s="93" t="n"/>
      <c r="C1460" s="95" t="n"/>
      <c r="D1460" s="86">
        <f>IF(C1460="","",IFERROR(INDEX(Eng_Item,MATCH(C1460,Eng_Label,0)),"not in list"))</f>
        <v/>
      </c>
      <c r="E1460" s="85">
        <f>IF(C1460="","",IFERROR(INDEX(Eng_Supplier,MATCH(C1460,Eng_Label,0)),""))</f>
        <v/>
      </c>
      <c r="F1460" s="96" t="n"/>
      <c r="G1460" s="99" t="n"/>
      <c r="H1460" s="91">
        <f>IF(F1460="","",F1460*IF(G1460&lt;&gt;"",G1460,N(IFERROR(INDEX(Eng_Cost,MATCH(C1460,Eng_Label,0)),0))))</f>
        <v/>
      </c>
      <c r="I1460" s="95" t="n"/>
      <c r="J1460" s="95" t="n"/>
      <c r="K1460" s="98">
        <f>IF(B1460="","",DATE(YEAR(B1460),MONTH(B1460),1))</f>
        <v/>
      </c>
      <c r="L1460" s="86">
        <f>IF(OR(B1460="",C1460=""),"","RCV-"&amp;TEXT(ROW()-5,"00000"))</f>
        <v/>
      </c>
    </row>
    <row r="1461" ht="20" customHeight="1">
      <c r="B1461" s="93" t="n"/>
      <c r="C1461" s="95" t="n"/>
      <c r="D1461" s="86">
        <f>IF(C1461="","",IFERROR(INDEX(Eng_Item,MATCH(C1461,Eng_Label,0)),"not in list"))</f>
        <v/>
      </c>
      <c r="E1461" s="85">
        <f>IF(C1461="","",IFERROR(INDEX(Eng_Supplier,MATCH(C1461,Eng_Label,0)),""))</f>
        <v/>
      </c>
      <c r="F1461" s="96" t="n"/>
      <c r="G1461" s="99" t="n"/>
      <c r="H1461" s="91">
        <f>IF(F1461="","",F1461*IF(G1461&lt;&gt;"",G1461,N(IFERROR(INDEX(Eng_Cost,MATCH(C1461,Eng_Label,0)),0))))</f>
        <v/>
      </c>
      <c r="I1461" s="95" t="n"/>
      <c r="J1461" s="95" t="n"/>
      <c r="K1461" s="98">
        <f>IF(B1461="","",DATE(YEAR(B1461),MONTH(B1461),1))</f>
        <v/>
      </c>
      <c r="L1461" s="86">
        <f>IF(OR(B1461="",C1461=""),"","RCV-"&amp;TEXT(ROW()-5,"00000"))</f>
        <v/>
      </c>
    </row>
    <row r="1462" ht="20" customHeight="1">
      <c r="B1462" s="93" t="n"/>
      <c r="C1462" s="95" t="n"/>
      <c r="D1462" s="86">
        <f>IF(C1462="","",IFERROR(INDEX(Eng_Item,MATCH(C1462,Eng_Label,0)),"not in list"))</f>
        <v/>
      </c>
      <c r="E1462" s="85">
        <f>IF(C1462="","",IFERROR(INDEX(Eng_Supplier,MATCH(C1462,Eng_Label,0)),""))</f>
        <v/>
      </c>
      <c r="F1462" s="96" t="n"/>
      <c r="G1462" s="99" t="n"/>
      <c r="H1462" s="91">
        <f>IF(F1462="","",F1462*IF(G1462&lt;&gt;"",G1462,N(IFERROR(INDEX(Eng_Cost,MATCH(C1462,Eng_Label,0)),0))))</f>
        <v/>
      </c>
      <c r="I1462" s="95" t="n"/>
      <c r="J1462" s="95" t="n"/>
      <c r="K1462" s="98">
        <f>IF(B1462="","",DATE(YEAR(B1462),MONTH(B1462),1))</f>
        <v/>
      </c>
      <c r="L1462" s="86">
        <f>IF(OR(B1462="",C1462=""),"","RCV-"&amp;TEXT(ROW()-5,"00000"))</f>
        <v/>
      </c>
    </row>
    <row r="1463" ht="20" customHeight="1">
      <c r="B1463" s="93" t="n"/>
      <c r="C1463" s="95" t="n"/>
      <c r="D1463" s="86">
        <f>IF(C1463="","",IFERROR(INDEX(Eng_Item,MATCH(C1463,Eng_Label,0)),"not in list"))</f>
        <v/>
      </c>
      <c r="E1463" s="85">
        <f>IF(C1463="","",IFERROR(INDEX(Eng_Supplier,MATCH(C1463,Eng_Label,0)),""))</f>
        <v/>
      </c>
      <c r="F1463" s="96" t="n"/>
      <c r="G1463" s="99" t="n"/>
      <c r="H1463" s="91">
        <f>IF(F1463="","",F1463*IF(G1463&lt;&gt;"",G1463,N(IFERROR(INDEX(Eng_Cost,MATCH(C1463,Eng_Label,0)),0))))</f>
        <v/>
      </c>
      <c r="I1463" s="95" t="n"/>
      <c r="J1463" s="95" t="n"/>
      <c r="K1463" s="98">
        <f>IF(B1463="","",DATE(YEAR(B1463),MONTH(B1463),1))</f>
        <v/>
      </c>
      <c r="L1463" s="86">
        <f>IF(OR(B1463="",C1463=""),"","RCV-"&amp;TEXT(ROW()-5,"00000"))</f>
        <v/>
      </c>
    </row>
    <row r="1464" ht="20" customHeight="1">
      <c r="B1464" s="93" t="n"/>
      <c r="C1464" s="95" t="n"/>
      <c r="D1464" s="86">
        <f>IF(C1464="","",IFERROR(INDEX(Eng_Item,MATCH(C1464,Eng_Label,0)),"not in list"))</f>
        <v/>
      </c>
      <c r="E1464" s="85">
        <f>IF(C1464="","",IFERROR(INDEX(Eng_Supplier,MATCH(C1464,Eng_Label,0)),""))</f>
        <v/>
      </c>
      <c r="F1464" s="96" t="n"/>
      <c r="G1464" s="99" t="n"/>
      <c r="H1464" s="91">
        <f>IF(F1464="","",F1464*IF(G1464&lt;&gt;"",G1464,N(IFERROR(INDEX(Eng_Cost,MATCH(C1464,Eng_Label,0)),0))))</f>
        <v/>
      </c>
      <c r="I1464" s="95" t="n"/>
      <c r="J1464" s="95" t="n"/>
      <c r="K1464" s="98">
        <f>IF(B1464="","",DATE(YEAR(B1464),MONTH(B1464),1))</f>
        <v/>
      </c>
      <c r="L1464" s="86">
        <f>IF(OR(B1464="",C1464=""),"","RCV-"&amp;TEXT(ROW()-5,"00000"))</f>
        <v/>
      </c>
    </row>
    <row r="1465" ht="20" customHeight="1">
      <c r="B1465" s="93" t="n"/>
      <c r="C1465" s="95" t="n"/>
      <c r="D1465" s="86">
        <f>IF(C1465="","",IFERROR(INDEX(Eng_Item,MATCH(C1465,Eng_Label,0)),"not in list"))</f>
        <v/>
      </c>
      <c r="E1465" s="85">
        <f>IF(C1465="","",IFERROR(INDEX(Eng_Supplier,MATCH(C1465,Eng_Label,0)),""))</f>
        <v/>
      </c>
      <c r="F1465" s="96" t="n"/>
      <c r="G1465" s="99" t="n"/>
      <c r="H1465" s="91">
        <f>IF(F1465="","",F1465*IF(G1465&lt;&gt;"",G1465,N(IFERROR(INDEX(Eng_Cost,MATCH(C1465,Eng_Label,0)),0))))</f>
        <v/>
      </c>
      <c r="I1465" s="95" t="n"/>
      <c r="J1465" s="95" t="n"/>
      <c r="K1465" s="98">
        <f>IF(B1465="","",DATE(YEAR(B1465),MONTH(B1465),1))</f>
        <v/>
      </c>
      <c r="L1465" s="86">
        <f>IF(OR(B1465="",C1465=""),"","RCV-"&amp;TEXT(ROW()-5,"00000"))</f>
        <v/>
      </c>
    </row>
    <row r="1466" ht="20" customHeight="1">
      <c r="B1466" s="93" t="n"/>
      <c r="C1466" s="95" t="n"/>
      <c r="D1466" s="86">
        <f>IF(C1466="","",IFERROR(INDEX(Eng_Item,MATCH(C1466,Eng_Label,0)),"not in list"))</f>
        <v/>
      </c>
      <c r="E1466" s="85">
        <f>IF(C1466="","",IFERROR(INDEX(Eng_Supplier,MATCH(C1466,Eng_Label,0)),""))</f>
        <v/>
      </c>
      <c r="F1466" s="96" t="n"/>
      <c r="G1466" s="99" t="n"/>
      <c r="H1466" s="91">
        <f>IF(F1466="","",F1466*IF(G1466&lt;&gt;"",G1466,N(IFERROR(INDEX(Eng_Cost,MATCH(C1466,Eng_Label,0)),0))))</f>
        <v/>
      </c>
      <c r="I1466" s="95" t="n"/>
      <c r="J1466" s="95" t="n"/>
      <c r="K1466" s="98">
        <f>IF(B1466="","",DATE(YEAR(B1466),MONTH(B1466),1))</f>
        <v/>
      </c>
      <c r="L1466" s="86">
        <f>IF(OR(B1466="",C1466=""),"","RCV-"&amp;TEXT(ROW()-5,"00000"))</f>
        <v/>
      </c>
    </row>
    <row r="1467" ht="20" customHeight="1">
      <c r="B1467" s="93" t="n"/>
      <c r="C1467" s="95" t="n"/>
      <c r="D1467" s="86">
        <f>IF(C1467="","",IFERROR(INDEX(Eng_Item,MATCH(C1467,Eng_Label,0)),"not in list"))</f>
        <v/>
      </c>
      <c r="E1467" s="85">
        <f>IF(C1467="","",IFERROR(INDEX(Eng_Supplier,MATCH(C1467,Eng_Label,0)),""))</f>
        <v/>
      </c>
      <c r="F1467" s="96" t="n"/>
      <c r="G1467" s="99" t="n"/>
      <c r="H1467" s="91">
        <f>IF(F1467="","",F1467*IF(G1467&lt;&gt;"",G1467,N(IFERROR(INDEX(Eng_Cost,MATCH(C1467,Eng_Label,0)),0))))</f>
        <v/>
      </c>
      <c r="I1467" s="95" t="n"/>
      <c r="J1467" s="95" t="n"/>
      <c r="K1467" s="98">
        <f>IF(B1467="","",DATE(YEAR(B1467),MONTH(B1467),1))</f>
        <v/>
      </c>
      <c r="L1467" s="86">
        <f>IF(OR(B1467="",C1467=""),"","RCV-"&amp;TEXT(ROW()-5,"00000"))</f>
        <v/>
      </c>
    </row>
    <row r="1468" ht="20" customHeight="1">
      <c r="B1468" s="93" t="n"/>
      <c r="C1468" s="95" t="n"/>
      <c r="D1468" s="86">
        <f>IF(C1468="","",IFERROR(INDEX(Eng_Item,MATCH(C1468,Eng_Label,0)),"not in list"))</f>
        <v/>
      </c>
      <c r="E1468" s="85">
        <f>IF(C1468="","",IFERROR(INDEX(Eng_Supplier,MATCH(C1468,Eng_Label,0)),""))</f>
        <v/>
      </c>
      <c r="F1468" s="96" t="n"/>
      <c r="G1468" s="99" t="n"/>
      <c r="H1468" s="91">
        <f>IF(F1468="","",F1468*IF(G1468&lt;&gt;"",G1468,N(IFERROR(INDEX(Eng_Cost,MATCH(C1468,Eng_Label,0)),0))))</f>
        <v/>
      </c>
      <c r="I1468" s="95" t="n"/>
      <c r="J1468" s="95" t="n"/>
      <c r="K1468" s="98">
        <f>IF(B1468="","",DATE(YEAR(B1468),MONTH(B1468),1))</f>
        <v/>
      </c>
      <c r="L1468" s="86">
        <f>IF(OR(B1468="",C1468=""),"","RCV-"&amp;TEXT(ROW()-5,"00000"))</f>
        <v/>
      </c>
    </row>
    <row r="1469" ht="20" customHeight="1">
      <c r="B1469" s="93" t="n"/>
      <c r="C1469" s="95" t="n"/>
      <c r="D1469" s="86">
        <f>IF(C1469="","",IFERROR(INDEX(Eng_Item,MATCH(C1469,Eng_Label,0)),"not in list"))</f>
        <v/>
      </c>
      <c r="E1469" s="85">
        <f>IF(C1469="","",IFERROR(INDEX(Eng_Supplier,MATCH(C1469,Eng_Label,0)),""))</f>
        <v/>
      </c>
      <c r="F1469" s="96" t="n"/>
      <c r="G1469" s="99" t="n"/>
      <c r="H1469" s="91">
        <f>IF(F1469="","",F1469*IF(G1469&lt;&gt;"",G1469,N(IFERROR(INDEX(Eng_Cost,MATCH(C1469,Eng_Label,0)),0))))</f>
        <v/>
      </c>
      <c r="I1469" s="95" t="n"/>
      <c r="J1469" s="95" t="n"/>
      <c r="K1469" s="98">
        <f>IF(B1469="","",DATE(YEAR(B1469),MONTH(B1469),1))</f>
        <v/>
      </c>
      <c r="L1469" s="86">
        <f>IF(OR(B1469="",C1469=""),"","RCV-"&amp;TEXT(ROW()-5,"00000"))</f>
        <v/>
      </c>
    </row>
    <row r="1470" ht="20" customHeight="1">
      <c r="B1470" s="93" t="n"/>
      <c r="C1470" s="95" t="n"/>
      <c r="D1470" s="86">
        <f>IF(C1470="","",IFERROR(INDEX(Eng_Item,MATCH(C1470,Eng_Label,0)),"not in list"))</f>
        <v/>
      </c>
      <c r="E1470" s="85">
        <f>IF(C1470="","",IFERROR(INDEX(Eng_Supplier,MATCH(C1470,Eng_Label,0)),""))</f>
        <v/>
      </c>
      <c r="F1470" s="96" t="n"/>
      <c r="G1470" s="99" t="n"/>
      <c r="H1470" s="91">
        <f>IF(F1470="","",F1470*IF(G1470&lt;&gt;"",G1470,N(IFERROR(INDEX(Eng_Cost,MATCH(C1470,Eng_Label,0)),0))))</f>
        <v/>
      </c>
      <c r="I1470" s="95" t="n"/>
      <c r="J1470" s="95" t="n"/>
      <c r="K1470" s="98">
        <f>IF(B1470="","",DATE(YEAR(B1470),MONTH(B1470),1))</f>
        <v/>
      </c>
      <c r="L1470" s="86">
        <f>IF(OR(B1470="",C1470=""),"","RCV-"&amp;TEXT(ROW()-5,"00000"))</f>
        <v/>
      </c>
    </row>
    <row r="1471" ht="20" customHeight="1">
      <c r="B1471" s="93" t="n"/>
      <c r="C1471" s="95" t="n"/>
      <c r="D1471" s="86">
        <f>IF(C1471="","",IFERROR(INDEX(Eng_Item,MATCH(C1471,Eng_Label,0)),"not in list"))</f>
        <v/>
      </c>
      <c r="E1471" s="85">
        <f>IF(C1471="","",IFERROR(INDEX(Eng_Supplier,MATCH(C1471,Eng_Label,0)),""))</f>
        <v/>
      </c>
      <c r="F1471" s="96" t="n"/>
      <c r="G1471" s="99" t="n"/>
      <c r="H1471" s="91">
        <f>IF(F1471="","",F1471*IF(G1471&lt;&gt;"",G1471,N(IFERROR(INDEX(Eng_Cost,MATCH(C1471,Eng_Label,0)),0))))</f>
        <v/>
      </c>
      <c r="I1471" s="95" t="n"/>
      <c r="J1471" s="95" t="n"/>
      <c r="K1471" s="98">
        <f>IF(B1471="","",DATE(YEAR(B1471),MONTH(B1471),1))</f>
        <v/>
      </c>
      <c r="L1471" s="86">
        <f>IF(OR(B1471="",C1471=""),"","RCV-"&amp;TEXT(ROW()-5,"00000"))</f>
        <v/>
      </c>
    </row>
    <row r="1472" ht="20" customHeight="1">
      <c r="B1472" s="93" t="n"/>
      <c r="C1472" s="95" t="n"/>
      <c r="D1472" s="86">
        <f>IF(C1472="","",IFERROR(INDEX(Eng_Item,MATCH(C1472,Eng_Label,0)),"not in list"))</f>
        <v/>
      </c>
      <c r="E1472" s="85">
        <f>IF(C1472="","",IFERROR(INDEX(Eng_Supplier,MATCH(C1472,Eng_Label,0)),""))</f>
        <v/>
      </c>
      <c r="F1472" s="96" t="n"/>
      <c r="G1472" s="99" t="n"/>
      <c r="H1472" s="91">
        <f>IF(F1472="","",F1472*IF(G1472&lt;&gt;"",G1472,N(IFERROR(INDEX(Eng_Cost,MATCH(C1472,Eng_Label,0)),0))))</f>
        <v/>
      </c>
      <c r="I1472" s="95" t="n"/>
      <c r="J1472" s="95" t="n"/>
      <c r="K1472" s="98">
        <f>IF(B1472="","",DATE(YEAR(B1472),MONTH(B1472),1))</f>
        <v/>
      </c>
      <c r="L1472" s="86">
        <f>IF(OR(B1472="",C1472=""),"","RCV-"&amp;TEXT(ROW()-5,"00000"))</f>
        <v/>
      </c>
    </row>
    <row r="1473" ht="20" customHeight="1">
      <c r="B1473" s="93" t="n"/>
      <c r="C1473" s="95" t="n"/>
      <c r="D1473" s="86">
        <f>IF(C1473="","",IFERROR(INDEX(Eng_Item,MATCH(C1473,Eng_Label,0)),"not in list"))</f>
        <v/>
      </c>
      <c r="E1473" s="85">
        <f>IF(C1473="","",IFERROR(INDEX(Eng_Supplier,MATCH(C1473,Eng_Label,0)),""))</f>
        <v/>
      </c>
      <c r="F1473" s="96" t="n"/>
      <c r="G1473" s="99" t="n"/>
      <c r="H1473" s="91">
        <f>IF(F1473="","",F1473*IF(G1473&lt;&gt;"",G1473,N(IFERROR(INDEX(Eng_Cost,MATCH(C1473,Eng_Label,0)),0))))</f>
        <v/>
      </c>
      <c r="I1473" s="95" t="n"/>
      <c r="J1473" s="95" t="n"/>
      <c r="K1473" s="98">
        <f>IF(B1473="","",DATE(YEAR(B1473),MONTH(B1473),1))</f>
        <v/>
      </c>
      <c r="L1473" s="86">
        <f>IF(OR(B1473="",C1473=""),"","RCV-"&amp;TEXT(ROW()-5,"00000"))</f>
        <v/>
      </c>
    </row>
    <row r="1474" ht="20" customHeight="1">
      <c r="B1474" s="93" t="n"/>
      <c r="C1474" s="95" t="n"/>
      <c r="D1474" s="86">
        <f>IF(C1474="","",IFERROR(INDEX(Eng_Item,MATCH(C1474,Eng_Label,0)),"not in list"))</f>
        <v/>
      </c>
      <c r="E1474" s="85">
        <f>IF(C1474="","",IFERROR(INDEX(Eng_Supplier,MATCH(C1474,Eng_Label,0)),""))</f>
        <v/>
      </c>
      <c r="F1474" s="96" t="n"/>
      <c r="G1474" s="99" t="n"/>
      <c r="H1474" s="91">
        <f>IF(F1474="","",F1474*IF(G1474&lt;&gt;"",G1474,N(IFERROR(INDEX(Eng_Cost,MATCH(C1474,Eng_Label,0)),0))))</f>
        <v/>
      </c>
      <c r="I1474" s="95" t="n"/>
      <c r="J1474" s="95" t="n"/>
      <c r="K1474" s="98">
        <f>IF(B1474="","",DATE(YEAR(B1474),MONTH(B1474),1))</f>
        <v/>
      </c>
      <c r="L1474" s="86">
        <f>IF(OR(B1474="",C1474=""),"","RCV-"&amp;TEXT(ROW()-5,"00000"))</f>
        <v/>
      </c>
    </row>
    <row r="1475" ht="20" customHeight="1">
      <c r="B1475" s="93" t="n"/>
      <c r="C1475" s="95" t="n"/>
      <c r="D1475" s="86">
        <f>IF(C1475="","",IFERROR(INDEX(Eng_Item,MATCH(C1475,Eng_Label,0)),"not in list"))</f>
        <v/>
      </c>
      <c r="E1475" s="85">
        <f>IF(C1475="","",IFERROR(INDEX(Eng_Supplier,MATCH(C1475,Eng_Label,0)),""))</f>
        <v/>
      </c>
      <c r="F1475" s="96" t="n"/>
      <c r="G1475" s="99" t="n"/>
      <c r="H1475" s="91">
        <f>IF(F1475="","",F1475*IF(G1475&lt;&gt;"",G1475,N(IFERROR(INDEX(Eng_Cost,MATCH(C1475,Eng_Label,0)),0))))</f>
        <v/>
      </c>
      <c r="I1475" s="95" t="n"/>
      <c r="J1475" s="95" t="n"/>
      <c r="K1475" s="98">
        <f>IF(B1475="","",DATE(YEAR(B1475),MONTH(B1475),1))</f>
        <v/>
      </c>
      <c r="L1475" s="86">
        <f>IF(OR(B1475="",C1475=""),"","RCV-"&amp;TEXT(ROW()-5,"00000"))</f>
        <v/>
      </c>
    </row>
    <row r="1476" ht="20" customHeight="1">
      <c r="B1476" s="93" t="n"/>
      <c r="C1476" s="95" t="n"/>
      <c r="D1476" s="86">
        <f>IF(C1476="","",IFERROR(INDEX(Eng_Item,MATCH(C1476,Eng_Label,0)),"not in list"))</f>
        <v/>
      </c>
      <c r="E1476" s="85">
        <f>IF(C1476="","",IFERROR(INDEX(Eng_Supplier,MATCH(C1476,Eng_Label,0)),""))</f>
        <v/>
      </c>
      <c r="F1476" s="96" t="n"/>
      <c r="G1476" s="99" t="n"/>
      <c r="H1476" s="91">
        <f>IF(F1476="","",F1476*IF(G1476&lt;&gt;"",G1476,N(IFERROR(INDEX(Eng_Cost,MATCH(C1476,Eng_Label,0)),0))))</f>
        <v/>
      </c>
      <c r="I1476" s="95" t="n"/>
      <c r="J1476" s="95" t="n"/>
      <c r="K1476" s="98">
        <f>IF(B1476="","",DATE(YEAR(B1476),MONTH(B1476),1))</f>
        <v/>
      </c>
      <c r="L1476" s="86">
        <f>IF(OR(B1476="",C1476=""),"","RCV-"&amp;TEXT(ROW()-5,"00000"))</f>
        <v/>
      </c>
    </row>
    <row r="1477" ht="20" customHeight="1">
      <c r="B1477" s="93" t="n"/>
      <c r="C1477" s="95" t="n"/>
      <c r="D1477" s="86">
        <f>IF(C1477="","",IFERROR(INDEX(Eng_Item,MATCH(C1477,Eng_Label,0)),"not in list"))</f>
        <v/>
      </c>
      <c r="E1477" s="85">
        <f>IF(C1477="","",IFERROR(INDEX(Eng_Supplier,MATCH(C1477,Eng_Label,0)),""))</f>
        <v/>
      </c>
      <c r="F1477" s="96" t="n"/>
      <c r="G1477" s="99" t="n"/>
      <c r="H1477" s="91">
        <f>IF(F1477="","",F1477*IF(G1477&lt;&gt;"",G1477,N(IFERROR(INDEX(Eng_Cost,MATCH(C1477,Eng_Label,0)),0))))</f>
        <v/>
      </c>
      <c r="I1477" s="95" t="n"/>
      <c r="J1477" s="95" t="n"/>
      <c r="K1477" s="98">
        <f>IF(B1477="","",DATE(YEAR(B1477),MONTH(B1477),1))</f>
        <v/>
      </c>
      <c r="L1477" s="86">
        <f>IF(OR(B1477="",C1477=""),"","RCV-"&amp;TEXT(ROW()-5,"00000"))</f>
        <v/>
      </c>
    </row>
    <row r="1478" ht="20" customHeight="1">
      <c r="B1478" s="93" t="n"/>
      <c r="C1478" s="95" t="n"/>
      <c r="D1478" s="86">
        <f>IF(C1478="","",IFERROR(INDEX(Eng_Item,MATCH(C1478,Eng_Label,0)),"not in list"))</f>
        <v/>
      </c>
      <c r="E1478" s="85">
        <f>IF(C1478="","",IFERROR(INDEX(Eng_Supplier,MATCH(C1478,Eng_Label,0)),""))</f>
        <v/>
      </c>
      <c r="F1478" s="96" t="n"/>
      <c r="G1478" s="99" t="n"/>
      <c r="H1478" s="91">
        <f>IF(F1478="","",F1478*IF(G1478&lt;&gt;"",G1478,N(IFERROR(INDEX(Eng_Cost,MATCH(C1478,Eng_Label,0)),0))))</f>
        <v/>
      </c>
      <c r="I1478" s="95" t="n"/>
      <c r="J1478" s="95" t="n"/>
      <c r="K1478" s="98">
        <f>IF(B1478="","",DATE(YEAR(B1478),MONTH(B1478),1))</f>
        <v/>
      </c>
      <c r="L1478" s="86">
        <f>IF(OR(B1478="",C1478=""),"","RCV-"&amp;TEXT(ROW()-5,"00000"))</f>
        <v/>
      </c>
    </row>
    <row r="1479" ht="20" customHeight="1">
      <c r="B1479" s="93" t="n"/>
      <c r="C1479" s="95" t="n"/>
      <c r="D1479" s="86">
        <f>IF(C1479="","",IFERROR(INDEX(Eng_Item,MATCH(C1479,Eng_Label,0)),"not in list"))</f>
        <v/>
      </c>
      <c r="E1479" s="85">
        <f>IF(C1479="","",IFERROR(INDEX(Eng_Supplier,MATCH(C1479,Eng_Label,0)),""))</f>
        <v/>
      </c>
      <c r="F1479" s="96" t="n"/>
      <c r="G1479" s="99" t="n"/>
      <c r="H1479" s="91">
        <f>IF(F1479="","",F1479*IF(G1479&lt;&gt;"",G1479,N(IFERROR(INDEX(Eng_Cost,MATCH(C1479,Eng_Label,0)),0))))</f>
        <v/>
      </c>
      <c r="I1479" s="95" t="n"/>
      <c r="J1479" s="95" t="n"/>
      <c r="K1479" s="98">
        <f>IF(B1479="","",DATE(YEAR(B1479),MONTH(B1479),1))</f>
        <v/>
      </c>
      <c r="L1479" s="86">
        <f>IF(OR(B1479="",C1479=""),"","RCV-"&amp;TEXT(ROW()-5,"00000"))</f>
        <v/>
      </c>
    </row>
    <row r="1480" ht="20" customHeight="1">
      <c r="B1480" s="93" t="n"/>
      <c r="C1480" s="95" t="n"/>
      <c r="D1480" s="86">
        <f>IF(C1480="","",IFERROR(INDEX(Eng_Item,MATCH(C1480,Eng_Label,0)),"not in list"))</f>
        <v/>
      </c>
      <c r="E1480" s="85">
        <f>IF(C1480="","",IFERROR(INDEX(Eng_Supplier,MATCH(C1480,Eng_Label,0)),""))</f>
        <v/>
      </c>
      <c r="F1480" s="96" t="n"/>
      <c r="G1480" s="99" t="n"/>
      <c r="H1480" s="91">
        <f>IF(F1480="","",F1480*IF(G1480&lt;&gt;"",G1480,N(IFERROR(INDEX(Eng_Cost,MATCH(C1480,Eng_Label,0)),0))))</f>
        <v/>
      </c>
      <c r="I1480" s="95" t="n"/>
      <c r="J1480" s="95" t="n"/>
      <c r="K1480" s="98">
        <f>IF(B1480="","",DATE(YEAR(B1480),MONTH(B1480),1))</f>
        <v/>
      </c>
      <c r="L1480" s="86">
        <f>IF(OR(B1480="",C1480=""),"","RCV-"&amp;TEXT(ROW()-5,"00000"))</f>
        <v/>
      </c>
    </row>
    <row r="1481" ht="20" customHeight="1">
      <c r="B1481" s="93" t="n"/>
      <c r="C1481" s="95" t="n"/>
      <c r="D1481" s="86">
        <f>IF(C1481="","",IFERROR(INDEX(Eng_Item,MATCH(C1481,Eng_Label,0)),"not in list"))</f>
        <v/>
      </c>
      <c r="E1481" s="85">
        <f>IF(C1481="","",IFERROR(INDEX(Eng_Supplier,MATCH(C1481,Eng_Label,0)),""))</f>
        <v/>
      </c>
      <c r="F1481" s="96" t="n"/>
      <c r="G1481" s="99" t="n"/>
      <c r="H1481" s="91">
        <f>IF(F1481="","",F1481*IF(G1481&lt;&gt;"",G1481,N(IFERROR(INDEX(Eng_Cost,MATCH(C1481,Eng_Label,0)),0))))</f>
        <v/>
      </c>
      <c r="I1481" s="95" t="n"/>
      <c r="J1481" s="95" t="n"/>
      <c r="K1481" s="98">
        <f>IF(B1481="","",DATE(YEAR(B1481),MONTH(B1481),1))</f>
        <v/>
      </c>
      <c r="L1481" s="86">
        <f>IF(OR(B1481="",C1481=""),"","RCV-"&amp;TEXT(ROW()-5,"00000"))</f>
        <v/>
      </c>
    </row>
    <row r="1482" ht="20" customHeight="1">
      <c r="B1482" s="93" t="n"/>
      <c r="C1482" s="95" t="n"/>
      <c r="D1482" s="86">
        <f>IF(C1482="","",IFERROR(INDEX(Eng_Item,MATCH(C1482,Eng_Label,0)),"not in list"))</f>
        <v/>
      </c>
      <c r="E1482" s="85">
        <f>IF(C1482="","",IFERROR(INDEX(Eng_Supplier,MATCH(C1482,Eng_Label,0)),""))</f>
        <v/>
      </c>
      <c r="F1482" s="96" t="n"/>
      <c r="G1482" s="99" t="n"/>
      <c r="H1482" s="91">
        <f>IF(F1482="","",F1482*IF(G1482&lt;&gt;"",G1482,N(IFERROR(INDEX(Eng_Cost,MATCH(C1482,Eng_Label,0)),0))))</f>
        <v/>
      </c>
      <c r="I1482" s="95" t="n"/>
      <c r="J1482" s="95" t="n"/>
      <c r="K1482" s="98">
        <f>IF(B1482="","",DATE(YEAR(B1482),MONTH(B1482),1))</f>
        <v/>
      </c>
      <c r="L1482" s="86">
        <f>IF(OR(B1482="",C1482=""),"","RCV-"&amp;TEXT(ROW()-5,"00000"))</f>
        <v/>
      </c>
    </row>
    <row r="1483" ht="20" customHeight="1">
      <c r="B1483" s="93" t="n"/>
      <c r="C1483" s="95" t="n"/>
      <c r="D1483" s="86">
        <f>IF(C1483="","",IFERROR(INDEX(Eng_Item,MATCH(C1483,Eng_Label,0)),"not in list"))</f>
        <v/>
      </c>
      <c r="E1483" s="85">
        <f>IF(C1483="","",IFERROR(INDEX(Eng_Supplier,MATCH(C1483,Eng_Label,0)),""))</f>
        <v/>
      </c>
      <c r="F1483" s="96" t="n"/>
      <c r="G1483" s="99" t="n"/>
      <c r="H1483" s="91">
        <f>IF(F1483="","",F1483*IF(G1483&lt;&gt;"",G1483,N(IFERROR(INDEX(Eng_Cost,MATCH(C1483,Eng_Label,0)),0))))</f>
        <v/>
      </c>
      <c r="I1483" s="95" t="n"/>
      <c r="J1483" s="95" t="n"/>
      <c r="K1483" s="98">
        <f>IF(B1483="","",DATE(YEAR(B1483),MONTH(B1483),1))</f>
        <v/>
      </c>
      <c r="L1483" s="86">
        <f>IF(OR(B1483="",C1483=""),"","RCV-"&amp;TEXT(ROW()-5,"00000"))</f>
        <v/>
      </c>
    </row>
    <row r="1484" ht="20" customHeight="1">
      <c r="B1484" s="93" t="n"/>
      <c r="C1484" s="95" t="n"/>
      <c r="D1484" s="86">
        <f>IF(C1484="","",IFERROR(INDEX(Eng_Item,MATCH(C1484,Eng_Label,0)),"not in list"))</f>
        <v/>
      </c>
      <c r="E1484" s="85">
        <f>IF(C1484="","",IFERROR(INDEX(Eng_Supplier,MATCH(C1484,Eng_Label,0)),""))</f>
        <v/>
      </c>
      <c r="F1484" s="96" t="n"/>
      <c r="G1484" s="99" t="n"/>
      <c r="H1484" s="91">
        <f>IF(F1484="","",F1484*IF(G1484&lt;&gt;"",G1484,N(IFERROR(INDEX(Eng_Cost,MATCH(C1484,Eng_Label,0)),0))))</f>
        <v/>
      </c>
      <c r="I1484" s="95" t="n"/>
      <c r="J1484" s="95" t="n"/>
      <c r="K1484" s="98">
        <f>IF(B1484="","",DATE(YEAR(B1484),MONTH(B1484),1))</f>
        <v/>
      </c>
      <c r="L1484" s="86">
        <f>IF(OR(B1484="",C1484=""),"","RCV-"&amp;TEXT(ROW()-5,"00000"))</f>
        <v/>
      </c>
    </row>
    <row r="1485" ht="20" customHeight="1">
      <c r="B1485" s="93" t="n"/>
      <c r="C1485" s="95" t="n"/>
      <c r="D1485" s="86">
        <f>IF(C1485="","",IFERROR(INDEX(Eng_Item,MATCH(C1485,Eng_Label,0)),"not in list"))</f>
        <v/>
      </c>
      <c r="E1485" s="85">
        <f>IF(C1485="","",IFERROR(INDEX(Eng_Supplier,MATCH(C1485,Eng_Label,0)),""))</f>
        <v/>
      </c>
      <c r="F1485" s="96" t="n"/>
      <c r="G1485" s="99" t="n"/>
      <c r="H1485" s="91">
        <f>IF(F1485="","",F1485*IF(G1485&lt;&gt;"",G1485,N(IFERROR(INDEX(Eng_Cost,MATCH(C1485,Eng_Label,0)),0))))</f>
        <v/>
      </c>
      <c r="I1485" s="95" t="n"/>
      <c r="J1485" s="95" t="n"/>
      <c r="K1485" s="98">
        <f>IF(B1485="","",DATE(YEAR(B1485),MONTH(B1485),1))</f>
        <v/>
      </c>
      <c r="L1485" s="86">
        <f>IF(OR(B1485="",C1485=""),"","RCV-"&amp;TEXT(ROW()-5,"00000"))</f>
        <v/>
      </c>
    </row>
    <row r="1486" ht="20" customHeight="1">
      <c r="B1486" s="93" t="n"/>
      <c r="C1486" s="95" t="n"/>
      <c r="D1486" s="86">
        <f>IF(C1486="","",IFERROR(INDEX(Eng_Item,MATCH(C1486,Eng_Label,0)),"not in list"))</f>
        <v/>
      </c>
      <c r="E1486" s="85">
        <f>IF(C1486="","",IFERROR(INDEX(Eng_Supplier,MATCH(C1486,Eng_Label,0)),""))</f>
        <v/>
      </c>
      <c r="F1486" s="96" t="n"/>
      <c r="G1486" s="99" t="n"/>
      <c r="H1486" s="91">
        <f>IF(F1486="","",F1486*IF(G1486&lt;&gt;"",G1486,N(IFERROR(INDEX(Eng_Cost,MATCH(C1486,Eng_Label,0)),0))))</f>
        <v/>
      </c>
      <c r="I1486" s="95" t="n"/>
      <c r="J1486" s="95" t="n"/>
      <c r="K1486" s="98">
        <f>IF(B1486="","",DATE(YEAR(B1486),MONTH(B1486),1))</f>
        <v/>
      </c>
      <c r="L1486" s="86">
        <f>IF(OR(B1486="",C1486=""),"","RCV-"&amp;TEXT(ROW()-5,"00000"))</f>
        <v/>
      </c>
    </row>
    <row r="1487" ht="20" customHeight="1">
      <c r="B1487" s="93" t="n"/>
      <c r="C1487" s="95" t="n"/>
      <c r="D1487" s="86">
        <f>IF(C1487="","",IFERROR(INDEX(Eng_Item,MATCH(C1487,Eng_Label,0)),"not in list"))</f>
        <v/>
      </c>
      <c r="E1487" s="85">
        <f>IF(C1487="","",IFERROR(INDEX(Eng_Supplier,MATCH(C1487,Eng_Label,0)),""))</f>
        <v/>
      </c>
      <c r="F1487" s="96" t="n"/>
      <c r="G1487" s="99" t="n"/>
      <c r="H1487" s="91">
        <f>IF(F1487="","",F1487*IF(G1487&lt;&gt;"",G1487,N(IFERROR(INDEX(Eng_Cost,MATCH(C1487,Eng_Label,0)),0))))</f>
        <v/>
      </c>
      <c r="I1487" s="95" t="n"/>
      <c r="J1487" s="95" t="n"/>
      <c r="K1487" s="98">
        <f>IF(B1487="","",DATE(YEAR(B1487),MONTH(B1487),1))</f>
        <v/>
      </c>
      <c r="L1487" s="86">
        <f>IF(OR(B1487="",C1487=""),"","RCV-"&amp;TEXT(ROW()-5,"00000"))</f>
        <v/>
      </c>
    </row>
    <row r="1488" ht="20" customHeight="1">
      <c r="B1488" s="93" t="n"/>
      <c r="C1488" s="95" t="n"/>
      <c r="D1488" s="86">
        <f>IF(C1488="","",IFERROR(INDEX(Eng_Item,MATCH(C1488,Eng_Label,0)),"not in list"))</f>
        <v/>
      </c>
      <c r="E1488" s="85">
        <f>IF(C1488="","",IFERROR(INDEX(Eng_Supplier,MATCH(C1488,Eng_Label,0)),""))</f>
        <v/>
      </c>
      <c r="F1488" s="96" t="n"/>
      <c r="G1488" s="99" t="n"/>
      <c r="H1488" s="91">
        <f>IF(F1488="","",F1488*IF(G1488&lt;&gt;"",G1488,N(IFERROR(INDEX(Eng_Cost,MATCH(C1488,Eng_Label,0)),0))))</f>
        <v/>
      </c>
      <c r="I1488" s="95" t="n"/>
      <c r="J1488" s="95" t="n"/>
      <c r="K1488" s="98">
        <f>IF(B1488="","",DATE(YEAR(B1488),MONTH(B1488),1))</f>
        <v/>
      </c>
      <c r="L1488" s="86">
        <f>IF(OR(B1488="",C1488=""),"","RCV-"&amp;TEXT(ROW()-5,"00000"))</f>
        <v/>
      </c>
    </row>
    <row r="1489" ht="20" customHeight="1">
      <c r="B1489" s="93" t="n"/>
      <c r="C1489" s="95" t="n"/>
      <c r="D1489" s="86">
        <f>IF(C1489="","",IFERROR(INDEX(Eng_Item,MATCH(C1489,Eng_Label,0)),"not in list"))</f>
        <v/>
      </c>
      <c r="E1489" s="85">
        <f>IF(C1489="","",IFERROR(INDEX(Eng_Supplier,MATCH(C1489,Eng_Label,0)),""))</f>
        <v/>
      </c>
      <c r="F1489" s="96" t="n"/>
      <c r="G1489" s="99" t="n"/>
      <c r="H1489" s="91">
        <f>IF(F1489="","",F1489*IF(G1489&lt;&gt;"",G1489,N(IFERROR(INDEX(Eng_Cost,MATCH(C1489,Eng_Label,0)),0))))</f>
        <v/>
      </c>
      <c r="I1489" s="95" t="n"/>
      <c r="J1489" s="95" t="n"/>
      <c r="K1489" s="98">
        <f>IF(B1489="","",DATE(YEAR(B1489),MONTH(B1489),1))</f>
        <v/>
      </c>
      <c r="L1489" s="86">
        <f>IF(OR(B1489="",C1489=""),"","RCV-"&amp;TEXT(ROW()-5,"00000"))</f>
        <v/>
      </c>
    </row>
    <row r="1490" ht="20" customHeight="1">
      <c r="B1490" s="93" t="n"/>
      <c r="C1490" s="95" t="n"/>
      <c r="D1490" s="86">
        <f>IF(C1490="","",IFERROR(INDEX(Eng_Item,MATCH(C1490,Eng_Label,0)),"not in list"))</f>
        <v/>
      </c>
      <c r="E1490" s="85">
        <f>IF(C1490="","",IFERROR(INDEX(Eng_Supplier,MATCH(C1490,Eng_Label,0)),""))</f>
        <v/>
      </c>
      <c r="F1490" s="96" t="n"/>
      <c r="G1490" s="99" t="n"/>
      <c r="H1490" s="91">
        <f>IF(F1490="","",F1490*IF(G1490&lt;&gt;"",G1490,N(IFERROR(INDEX(Eng_Cost,MATCH(C1490,Eng_Label,0)),0))))</f>
        <v/>
      </c>
      <c r="I1490" s="95" t="n"/>
      <c r="J1490" s="95" t="n"/>
      <c r="K1490" s="98">
        <f>IF(B1490="","",DATE(YEAR(B1490),MONTH(B1490),1))</f>
        <v/>
      </c>
      <c r="L1490" s="86">
        <f>IF(OR(B1490="",C1490=""),"","RCV-"&amp;TEXT(ROW()-5,"00000"))</f>
        <v/>
      </c>
    </row>
    <row r="1491" ht="20" customHeight="1">
      <c r="B1491" s="93" t="n"/>
      <c r="C1491" s="95" t="n"/>
      <c r="D1491" s="86">
        <f>IF(C1491="","",IFERROR(INDEX(Eng_Item,MATCH(C1491,Eng_Label,0)),"not in list"))</f>
        <v/>
      </c>
      <c r="E1491" s="85">
        <f>IF(C1491="","",IFERROR(INDEX(Eng_Supplier,MATCH(C1491,Eng_Label,0)),""))</f>
        <v/>
      </c>
      <c r="F1491" s="96" t="n"/>
      <c r="G1491" s="99" t="n"/>
      <c r="H1491" s="91">
        <f>IF(F1491="","",F1491*IF(G1491&lt;&gt;"",G1491,N(IFERROR(INDEX(Eng_Cost,MATCH(C1491,Eng_Label,0)),0))))</f>
        <v/>
      </c>
      <c r="I1491" s="95" t="n"/>
      <c r="J1491" s="95" t="n"/>
      <c r="K1491" s="98">
        <f>IF(B1491="","",DATE(YEAR(B1491),MONTH(B1491),1))</f>
        <v/>
      </c>
      <c r="L1491" s="86">
        <f>IF(OR(B1491="",C1491=""),"","RCV-"&amp;TEXT(ROW()-5,"00000"))</f>
        <v/>
      </c>
    </row>
    <row r="1492" ht="20" customHeight="1">
      <c r="B1492" s="93" t="n"/>
      <c r="C1492" s="95" t="n"/>
      <c r="D1492" s="86">
        <f>IF(C1492="","",IFERROR(INDEX(Eng_Item,MATCH(C1492,Eng_Label,0)),"not in list"))</f>
        <v/>
      </c>
      <c r="E1492" s="85">
        <f>IF(C1492="","",IFERROR(INDEX(Eng_Supplier,MATCH(C1492,Eng_Label,0)),""))</f>
        <v/>
      </c>
      <c r="F1492" s="96" t="n"/>
      <c r="G1492" s="99" t="n"/>
      <c r="H1492" s="91">
        <f>IF(F1492="","",F1492*IF(G1492&lt;&gt;"",G1492,N(IFERROR(INDEX(Eng_Cost,MATCH(C1492,Eng_Label,0)),0))))</f>
        <v/>
      </c>
      <c r="I1492" s="95" t="n"/>
      <c r="J1492" s="95" t="n"/>
      <c r="K1492" s="98">
        <f>IF(B1492="","",DATE(YEAR(B1492),MONTH(B1492),1))</f>
        <v/>
      </c>
      <c r="L1492" s="86">
        <f>IF(OR(B1492="",C1492=""),"","RCV-"&amp;TEXT(ROW()-5,"00000"))</f>
        <v/>
      </c>
    </row>
    <row r="1493" ht="20" customHeight="1">
      <c r="B1493" s="93" t="n"/>
      <c r="C1493" s="95" t="n"/>
      <c r="D1493" s="86">
        <f>IF(C1493="","",IFERROR(INDEX(Eng_Item,MATCH(C1493,Eng_Label,0)),"not in list"))</f>
        <v/>
      </c>
      <c r="E1493" s="85">
        <f>IF(C1493="","",IFERROR(INDEX(Eng_Supplier,MATCH(C1493,Eng_Label,0)),""))</f>
        <v/>
      </c>
      <c r="F1493" s="96" t="n"/>
      <c r="G1493" s="99" t="n"/>
      <c r="H1493" s="91">
        <f>IF(F1493="","",F1493*IF(G1493&lt;&gt;"",G1493,N(IFERROR(INDEX(Eng_Cost,MATCH(C1493,Eng_Label,0)),0))))</f>
        <v/>
      </c>
      <c r="I1493" s="95" t="n"/>
      <c r="J1493" s="95" t="n"/>
      <c r="K1493" s="98">
        <f>IF(B1493="","",DATE(YEAR(B1493),MONTH(B1493),1))</f>
        <v/>
      </c>
      <c r="L1493" s="86">
        <f>IF(OR(B1493="",C1493=""),"","RCV-"&amp;TEXT(ROW()-5,"00000"))</f>
        <v/>
      </c>
    </row>
    <row r="1494" ht="20" customHeight="1">
      <c r="B1494" s="93" t="n"/>
      <c r="C1494" s="95" t="n"/>
      <c r="D1494" s="86">
        <f>IF(C1494="","",IFERROR(INDEX(Eng_Item,MATCH(C1494,Eng_Label,0)),"not in list"))</f>
        <v/>
      </c>
      <c r="E1494" s="85">
        <f>IF(C1494="","",IFERROR(INDEX(Eng_Supplier,MATCH(C1494,Eng_Label,0)),""))</f>
        <v/>
      </c>
      <c r="F1494" s="96" t="n"/>
      <c r="G1494" s="99" t="n"/>
      <c r="H1494" s="91">
        <f>IF(F1494="","",F1494*IF(G1494&lt;&gt;"",G1494,N(IFERROR(INDEX(Eng_Cost,MATCH(C1494,Eng_Label,0)),0))))</f>
        <v/>
      </c>
      <c r="I1494" s="95" t="n"/>
      <c r="J1494" s="95" t="n"/>
      <c r="K1494" s="98">
        <f>IF(B1494="","",DATE(YEAR(B1494),MONTH(B1494),1))</f>
        <v/>
      </c>
      <c r="L1494" s="86">
        <f>IF(OR(B1494="",C1494=""),"","RCV-"&amp;TEXT(ROW()-5,"00000"))</f>
        <v/>
      </c>
    </row>
    <row r="1495" ht="20" customHeight="1">
      <c r="B1495" s="93" t="n"/>
      <c r="C1495" s="95" t="n"/>
      <c r="D1495" s="86">
        <f>IF(C1495="","",IFERROR(INDEX(Eng_Item,MATCH(C1495,Eng_Label,0)),"not in list"))</f>
        <v/>
      </c>
      <c r="E1495" s="85">
        <f>IF(C1495="","",IFERROR(INDEX(Eng_Supplier,MATCH(C1495,Eng_Label,0)),""))</f>
        <v/>
      </c>
      <c r="F1495" s="96" t="n"/>
      <c r="G1495" s="99" t="n"/>
      <c r="H1495" s="91">
        <f>IF(F1495="","",F1495*IF(G1495&lt;&gt;"",G1495,N(IFERROR(INDEX(Eng_Cost,MATCH(C1495,Eng_Label,0)),0))))</f>
        <v/>
      </c>
      <c r="I1495" s="95" t="n"/>
      <c r="J1495" s="95" t="n"/>
      <c r="K1495" s="98">
        <f>IF(B1495="","",DATE(YEAR(B1495),MONTH(B1495),1))</f>
        <v/>
      </c>
      <c r="L1495" s="86">
        <f>IF(OR(B1495="",C1495=""),"","RCV-"&amp;TEXT(ROW()-5,"00000"))</f>
        <v/>
      </c>
    </row>
    <row r="1496" ht="20" customHeight="1">
      <c r="B1496" s="93" t="n"/>
      <c r="C1496" s="95" t="n"/>
      <c r="D1496" s="86">
        <f>IF(C1496="","",IFERROR(INDEX(Eng_Item,MATCH(C1496,Eng_Label,0)),"not in list"))</f>
        <v/>
      </c>
      <c r="E1496" s="85">
        <f>IF(C1496="","",IFERROR(INDEX(Eng_Supplier,MATCH(C1496,Eng_Label,0)),""))</f>
        <v/>
      </c>
      <c r="F1496" s="96" t="n"/>
      <c r="G1496" s="99" t="n"/>
      <c r="H1496" s="91">
        <f>IF(F1496="","",F1496*IF(G1496&lt;&gt;"",G1496,N(IFERROR(INDEX(Eng_Cost,MATCH(C1496,Eng_Label,0)),0))))</f>
        <v/>
      </c>
      <c r="I1496" s="95" t="n"/>
      <c r="J1496" s="95" t="n"/>
      <c r="K1496" s="98">
        <f>IF(B1496="","",DATE(YEAR(B1496),MONTH(B1496),1))</f>
        <v/>
      </c>
      <c r="L1496" s="86">
        <f>IF(OR(B1496="",C1496=""),"","RCV-"&amp;TEXT(ROW()-5,"00000"))</f>
        <v/>
      </c>
    </row>
    <row r="1497" ht="20" customHeight="1">
      <c r="B1497" s="93" t="n"/>
      <c r="C1497" s="95" t="n"/>
      <c r="D1497" s="86">
        <f>IF(C1497="","",IFERROR(INDEX(Eng_Item,MATCH(C1497,Eng_Label,0)),"not in list"))</f>
        <v/>
      </c>
      <c r="E1497" s="85">
        <f>IF(C1497="","",IFERROR(INDEX(Eng_Supplier,MATCH(C1497,Eng_Label,0)),""))</f>
        <v/>
      </c>
      <c r="F1497" s="96" t="n"/>
      <c r="G1497" s="99" t="n"/>
      <c r="H1497" s="91">
        <f>IF(F1497="","",F1497*IF(G1497&lt;&gt;"",G1497,N(IFERROR(INDEX(Eng_Cost,MATCH(C1497,Eng_Label,0)),0))))</f>
        <v/>
      </c>
      <c r="I1497" s="95" t="n"/>
      <c r="J1497" s="95" t="n"/>
      <c r="K1497" s="98">
        <f>IF(B1497="","",DATE(YEAR(B1497),MONTH(B1497),1))</f>
        <v/>
      </c>
      <c r="L1497" s="86">
        <f>IF(OR(B1497="",C1497=""),"","RCV-"&amp;TEXT(ROW()-5,"00000"))</f>
        <v/>
      </c>
    </row>
    <row r="1498" ht="20" customHeight="1">
      <c r="B1498" s="93" t="n"/>
      <c r="C1498" s="95" t="n"/>
      <c r="D1498" s="86">
        <f>IF(C1498="","",IFERROR(INDEX(Eng_Item,MATCH(C1498,Eng_Label,0)),"not in list"))</f>
        <v/>
      </c>
      <c r="E1498" s="85">
        <f>IF(C1498="","",IFERROR(INDEX(Eng_Supplier,MATCH(C1498,Eng_Label,0)),""))</f>
        <v/>
      </c>
      <c r="F1498" s="96" t="n"/>
      <c r="G1498" s="99" t="n"/>
      <c r="H1498" s="91">
        <f>IF(F1498="","",F1498*IF(G1498&lt;&gt;"",G1498,N(IFERROR(INDEX(Eng_Cost,MATCH(C1498,Eng_Label,0)),0))))</f>
        <v/>
      </c>
      <c r="I1498" s="95" t="n"/>
      <c r="J1498" s="95" t="n"/>
      <c r="K1498" s="98">
        <f>IF(B1498="","",DATE(YEAR(B1498),MONTH(B1498),1))</f>
        <v/>
      </c>
      <c r="L1498" s="86">
        <f>IF(OR(B1498="",C1498=""),"","RCV-"&amp;TEXT(ROW()-5,"00000"))</f>
        <v/>
      </c>
    </row>
    <row r="1499" ht="20" customHeight="1">
      <c r="B1499" s="93" t="n"/>
      <c r="C1499" s="95" t="n"/>
      <c r="D1499" s="86">
        <f>IF(C1499="","",IFERROR(INDEX(Eng_Item,MATCH(C1499,Eng_Label,0)),"not in list"))</f>
        <v/>
      </c>
      <c r="E1499" s="85">
        <f>IF(C1499="","",IFERROR(INDEX(Eng_Supplier,MATCH(C1499,Eng_Label,0)),""))</f>
        <v/>
      </c>
      <c r="F1499" s="96" t="n"/>
      <c r="G1499" s="99" t="n"/>
      <c r="H1499" s="91">
        <f>IF(F1499="","",F1499*IF(G1499&lt;&gt;"",G1499,N(IFERROR(INDEX(Eng_Cost,MATCH(C1499,Eng_Label,0)),0))))</f>
        <v/>
      </c>
      <c r="I1499" s="95" t="n"/>
      <c r="J1499" s="95" t="n"/>
      <c r="K1499" s="98">
        <f>IF(B1499="","",DATE(YEAR(B1499),MONTH(B1499),1))</f>
        <v/>
      </c>
      <c r="L1499" s="86">
        <f>IF(OR(B1499="",C1499=""),"","RCV-"&amp;TEXT(ROW()-5,"00000"))</f>
        <v/>
      </c>
    </row>
    <row r="1500" ht="20" customHeight="1">
      <c r="B1500" s="93" t="n"/>
      <c r="C1500" s="95" t="n"/>
      <c r="D1500" s="86">
        <f>IF(C1500="","",IFERROR(INDEX(Eng_Item,MATCH(C1500,Eng_Label,0)),"not in list"))</f>
        <v/>
      </c>
      <c r="E1500" s="85">
        <f>IF(C1500="","",IFERROR(INDEX(Eng_Supplier,MATCH(C1500,Eng_Label,0)),""))</f>
        <v/>
      </c>
      <c r="F1500" s="96" t="n"/>
      <c r="G1500" s="99" t="n"/>
      <c r="H1500" s="91">
        <f>IF(F1500="","",F1500*IF(G1500&lt;&gt;"",G1500,N(IFERROR(INDEX(Eng_Cost,MATCH(C1500,Eng_Label,0)),0))))</f>
        <v/>
      </c>
      <c r="I1500" s="95" t="n"/>
      <c r="J1500" s="95" t="n"/>
      <c r="K1500" s="98">
        <f>IF(B1500="","",DATE(YEAR(B1500),MONTH(B1500),1))</f>
        <v/>
      </c>
      <c r="L1500" s="86">
        <f>IF(OR(B1500="",C1500=""),"","RCV-"&amp;TEXT(ROW()-5,"00000"))</f>
        <v/>
      </c>
    </row>
    <row r="1501" ht="20" customHeight="1">
      <c r="B1501" s="93" t="n"/>
      <c r="C1501" s="95" t="n"/>
      <c r="D1501" s="86">
        <f>IF(C1501="","",IFERROR(INDEX(Eng_Item,MATCH(C1501,Eng_Label,0)),"not in list"))</f>
        <v/>
      </c>
      <c r="E1501" s="85">
        <f>IF(C1501="","",IFERROR(INDEX(Eng_Supplier,MATCH(C1501,Eng_Label,0)),""))</f>
        <v/>
      </c>
      <c r="F1501" s="96" t="n"/>
      <c r="G1501" s="99" t="n"/>
      <c r="H1501" s="91">
        <f>IF(F1501="","",F1501*IF(G1501&lt;&gt;"",G1501,N(IFERROR(INDEX(Eng_Cost,MATCH(C1501,Eng_Label,0)),0))))</f>
        <v/>
      </c>
      <c r="I1501" s="95" t="n"/>
      <c r="J1501" s="95" t="n"/>
      <c r="K1501" s="98">
        <f>IF(B1501="","",DATE(YEAR(B1501),MONTH(B1501),1))</f>
        <v/>
      </c>
      <c r="L1501" s="86">
        <f>IF(OR(B1501="",C1501=""),"","RCV-"&amp;TEXT(ROW()-5,"00000"))</f>
        <v/>
      </c>
    </row>
    <row r="1502" ht="20" customHeight="1">
      <c r="B1502" s="93" t="n"/>
      <c r="C1502" s="95" t="n"/>
      <c r="D1502" s="86">
        <f>IF(C1502="","",IFERROR(INDEX(Eng_Item,MATCH(C1502,Eng_Label,0)),"not in list"))</f>
        <v/>
      </c>
      <c r="E1502" s="85">
        <f>IF(C1502="","",IFERROR(INDEX(Eng_Supplier,MATCH(C1502,Eng_Label,0)),""))</f>
        <v/>
      </c>
      <c r="F1502" s="96" t="n"/>
      <c r="G1502" s="99" t="n"/>
      <c r="H1502" s="91">
        <f>IF(F1502="","",F1502*IF(G1502&lt;&gt;"",G1502,N(IFERROR(INDEX(Eng_Cost,MATCH(C1502,Eng_Label,0)),0))))</f>
        <v/>
      </c>
      <c r="I1502" s="95" t="n"/>
      <c r="J1502" s="95" t="n"/>
      <c r="K1502" s="98">
        <f>IF(B1502="","",DATE(YEAR(B1502),MONTH(B1502),1))</f>
        <v/>
      </c>
      <c r="L1502" s="86">
        <f>IF(OR(B1502="",C1502=""),"","RCV-"&amp;TEXT(ROW()-5,"00000"))</f>
        <v/>
      </c>
    </row>
    <row r="1503" ht="20" customHeight="1">
      <c r="B1503" s="93" t="n"/>
      <c r="C1503" s="95" t="n"/>
      <c r="D1503" s="86">
        <f>IF(C1503="","",IFERROR(INDEX(Eng_Item,MATCH(C1503,Eng_Label,0)),"not in list"))</f>
        <v/>
      </c>
      <c r="E1503" s="85">
        <f>IF(C1503="","",IFERROR(INDEX(Eng_Supplier,MATCH(C1503,Eng_Label,0)),""))</f>
        <v/>
      </c>
      <c r="F1503" s="96" t="n"/>
      <c r="G1503" s="99" t="n"/>
      <c r="H1503" s="91">
        <f>IF(F1503="","",F1503*IF(G1503&lt;&gt;"",G1503,N(IFERROR(INDEX(Eng_Cost,MATCH(C1503,Eng_Label,0)),0))))</f>
        <v/>
      </c>
      <c r="I1503" s="95" t="n"/>
      <c r="J1503" s="95" t="n"/>
      <c r="K1503" s="98">
        <f>IF(B1503="","",DATE(YEAR(B1503),MONTH(B1503),1))</f>
        <v/>
      </c>
      <c r="L1503" s="86">
        <f>IF(OR(B1503="",C1503=""),"","RCV-"&amp;TEXT(ROW()-5,"00000"))</f>
        <v/>
      </c>
    </row>
    <row r="1504" ht="20" customHeight="1">
      <c r="B1504" s="93" t="n"/>
      <c r="C1504" s="95" t="n"/>
      <c r="D1504" s="86">
        <f>IF(C1504="","",IFERROR(INDEX(Eng_Item,MATCH(C1504,Eng_Label,0)),"not in list"))</f>
        <v/>
      </c>
      <c r="E1504" s="85">
        <f>IF(C1504="","",IFERROR(INDEX(Eng_Supplier,MATCH(C1504,Eng_Label,0)),""))</f>
        <v/>
      </c>
      <c r="F1504" s="96" t="n"/>
      <c r="G1504" s="99" t="n"/>
      <c r="H1504" s="91">
        <f>IF(F1504="","",F1504*IF(G1504&lt;&gt;"",G1504,N(IFERROR(INDEX(Eng_Cost,MATCH(C1504,Eng_Label,0)),0))))</f>
        <v/>
      </c>
      <c r="I1504" s="95" t="n"/>
      <c r="J1504" s="95" t="n"/>
      <c r="K1504" s="98">
        <f>IF(B1504="","",DATE(YEAR(B1504),MONTH(B1504),1))</f>
        <v/>
      </c>
      <c r="L1504" s="86">
        <f>IF(OR(B1504="",C1504=""),"","RCV-"&amp;TEXT(ROW()-5,"00000"))</f>
        <v/>
      </c>
    </row>
    <row r="1505" ht="20" customHeight="1">
      <c r="B1505" s="93" t="n"/>
      <c r="C1505" s="95" t="n"/>
      <c r="D1505" s="86">
        <f>IF(C1505="","",IFERROR(INDEX(Eng_Item,MATCH(C1505,Eng_Label,0)),"not in list"))</f>
        <v/>
      </c>
      <c r="E1505" s="85">
        <f>IF(C1505="","",IFERROR(INDEX(Eng_Supplier,MATCH(C1505,Eng_Label,0)),""))</f>
        <v/>
      </c>
      <c r="F1505" s="96" t="n"/>
      <c r="G1505" s="99" t="n"/>
      <c r="H1505" s="91">
        <f>IF(F1505="","",F1505*IF(G1505&lt;&gt;"",G1505,N(IFERROR(INDEX(Eng_Cost,MATCH(C1505,Eng_Label,0)),0))))</f>
        <v/>
      </c>
      <c r="I1505" s="95" t="n"/>
      <c r="J1505" s="95" t="n"/>
      <c r="K1505" s="98">
        <f>IF(B1505="","",DATE(YEAR(B1505),MONTH(B1505),1))</f>
        <v/>
      </c>
      <c r="L1505" s="86">
        <f>IF(OR(B1505="",C1505=""),"","RCV-"&amp;TEXT(ROW()-5,"00000"))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B2:C2"/>
    <mergeCell ref="B1:N1"/>
    <mergeCell ref="K2:L2"/>
    <mergeCell ref="B3:P3"/>
    <mergeCell ref="N2:O2"/>
    <mergeCell ref="O1:P1"/>
  </mergeCells>
  <conditionalFormatting sqref="D6:E1505">
    <cfRule type="expression" priority="525" dxfId="3">
      <formula>AND($C6&lt;&gt;"",MOD(ROW(),2)=0)</formula>
    </cfRule>
    <cfRule type="expression" priority="526" dxfId="4">
      <formula>$C6&lt;&gt;""</formula>
    </cfRule>
  </conditionalFormatting>
  <conditionalFormatting sqref="H6:H1505">
    <cfRule type="expression" priority="527" dxfId="3">
      <formula>AND($C6&lt;&gt;"",MOD(ROW(),2)=0)</formula>
    </cfRule>
    <cfRule type="expression" priority="528" dxfId="4">
      <formula>$C6&lt;&gt;""</formula>
    </cfRule>
  </conditionalFormatting>
  <conditionalFormatting sqref="K6:L1505">
    <cfRule type="expression" priority="529" dxfId="3">
      <formula>AND($C6&lt;&gt;"",MOD(ROW(),2)=0)</formula>
    </cfRule>
    <cfRule type="expression" priority="530" dxfId="4">
      <formula>$C6&lt;&gt;""</formula>
    </cfRule>
  </conditionalFormatting>
  <conditionalFormatting sqref="D6:D1505">
    <cfRule type="cellIs" priority="7" operator="equal" dxfId="7">
      <formula>"not in list"</formula>
    </cfRule>
  </conditionalFormatting>
  <dataValidations count="5">
    <dataValidation sqref="B6:B1505" showDropDown="0" showInputMessage="1" showErrorMessage="1" allowBlank="1" errorTitle="Invalid entry" error="Please pick a value from the list or enter a valid value." promptTitle="Date received" prompt="Date the delivery arrived." type="date" errorStyle="stop" operator="between">
      <formula1>DATE(2020,1,1)</formula1>
      <formula2>DATE(2100,12,31)</formula2>
    </dataValidation>
    <dataValidation sqref="C6:C1505" showDropDown="0" showInputMessage="1" showErrorMessage="1" allowBlank="1" errorTitle="Invalid entry" error="Please pick a value from the list or enter a valid value." promptTitle="Product" prompt="Pick the product." type="list" errorStyle="stop">
      <formula1>ProductList</formula1>
    </dataValidation>
    <dataValidation sqref="F6:F1505" showDropDown="0" showInputMessage="1" showErrorMessage="1" allowBlank="1" errorTitle="Invalid entry" error="Please pick a value from the list or enter a valid value." promptTitle="Quantity" prompt="Units received." type="decimal" errorStyle="stop" operator="between">
      <formula1>0</formula1>
      <formula2>1000000</formula2>
    </dataValidation>
    <dataValidation sqref="G6:G1505" showDropDown="0" showInputMessage="0" showErrorMessage="1" allowBlank="1" errorTitle="Invalid entry" error="Please pick a value from the list or enter a valid value." type="decimal" errorStyle="stop" operator="between">
      <formula1>0</formula1>
      <formula2>1000000</formula2>
    </dataValidation>
    <dataValidation sqref="J6:J1505" showDropDown="0" showInputMessage="0" showErrorMessage="1" allowBlank="1" errorTitle="Invalid entry" error="Please pick a value from the list or enter a valid value." type="list" errorStyle="warning">
      <formula1>StaffList</formula1>
    </dataValidation>
  </dataValidations>
  <hyperlinks>
    <hyperlink ref="B2" location="'Home'!A1" tooltip="Open Home" display="⌂  HOME"/>
    <hyperlink ref="D2" location="'Control Panel'!A1" tooltip="Open Control Panel" display="⚙  CONTROL"/>
    <hyperlink ref="E2" location="'Inventory Master'!A1" tooltip="Open Inventory Master" display="INVENTORY"/>
    <hyperlink ref="F2" location="'Weekly Count'!A1" tooltip="Open Weekly Count" display="✎ COUNT"/>
    <hyperlink ref="G2" location="'Receiving Log'!A1" tooltip="Open Receiving Log" display="✎ RECEIVE"/>
    <hyperlink ref="H2" location="'Order List'!A1" tooltip="Open Order List" display="ORDERS"/>
    <hyperlink ref="I2" location="'Inventory Dashboard'!A1" tooltip="Open Inventory Dashboard" display="◧ INV. DASH"/>
    <hyperlink ref="J2" location="'Pilot Products'!A1" tooltip="Open Pilot Products" display="PILOT ITEMS"/>
    <hyperlink ref="K2" location="'Restock Log'!A1" tooltip="Open Restock Log" display="✎ RESTOCK"/>
    <hyperlink ref="M2" location="'Feedback Log'!A1" tooltip="Open Feedback Log" display="✎ FEEDBACK"/>
    <hyperlink ref="N2" location="'Pilot Dashboard'!A1" tooltip="Open Pilot Dashboard" display="◧ PILOT DASH"/>
    <hyperlink ref="P2" location="'Tasks'!A1" tooltip="Open Tasks" display="✎ TASKS"/>
  </hyperlinks>
  <printOptions horizontalCentered="1"/>
  <pageMargins left="0.4" right="0.4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42A5E"/>
    <outlinePr summaryBelow="1" summaryRight="1"/>
    <pageSetUpPr fitToPage="1"/>
  </sheetPr>
  <dimension ref="A1:Q305"/>
  <sheetViews>
    <sheetView showGridLines="0" showRowColHeaders="0" tabSelected="0" zoomScale="10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0" customWidth="1" min="2" max="2"/>
    <col width="34" customWidth="1" min="3" max="3"/>
    <col width="11" customWidth="1" min="4" max="4"/>
    <col width="12" customWidth="1" min="5" max="5"/>
    <col width="10" customWidth="1" min="6" max="6"/>
    <col width="11" customWidth="1" min="7" max="7"/>
    <col width="12" customWidth="1" min="8" max="8"/>
    <col width="12" customWidth="1" min="9" max="9"/>
    <col width="14" customWidth="1" min="10" max="10"/>
    <col width="12" customWidth="1" min="11" max="11"/>
    <col width="13" customWidth="1" min="12" max="12"/>
    <col width="18" customWidth="1" min="13" max="13"/>
    <col width="10" customWidth="1" min="14" max="14"/>
    <col width="12" customWidth="1" min="15" max="15"/>
    <col width="12" customWidth="1" min="16" max="16"/>
    <col width="2.5" customWidth="1" min="17" max="17"/>
    <col hidden="1" width="13" customWidth="1" min="18" max="16384"/>
  </cols>
  <sheetData>
    <row r="1" ht="42" customHeight="1">
      <c r="A1" s="1" t="n"/>
      <c r="B1" s="2">
        <f>cfg_Site&amp;" Operations Hub   ·   Inventory Management"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3">
        <f>cfg_AsOf</f>
        <v/>
      </c>
      <c r="P1" s="1" t="n"/>
      <c r="Q1" s="1" t="n"/>
    </row>
    <row r="2" ht="28" customHeight="1">
      <c r="A2" s="1" t="n"/>
      <c r="B2" s="6" t="inlineStr">
        <is>
          <t>⌂  HOME</t>
        </is>
      </c>
      <c r="C2" s="6" t="inlineStr">
        <is>
          <t>⚙  CONTROL</t>
        </is>
      </c>
      <c r="D2" s="6" t="inlineStr">
        <is>
          <t>INVENTORY</t>
        </is>
      </c>
      <c r="E2" s="6" t="inlineStr">
        <is>
          <t>✎ COUNT</t>
        </is>
      </c>
      <c r="F2" s="6" t="inlineStr">
        <is>
          <t>✎ RECEIVE</t>
        </is>
      </c>
      <c r="G2" s="4" t="inlineStr">
        <is>
          <t>ORDERS</t>
        </is>
      </c>
      <c r="H2" s="5" t="n"/>
      <c r="I2" s="6" t="inlineStr">
        <is>
          <t>◧ INV. DASH</t>
        </is>
      </c>
      <c r="J2" s="7" t="n"/>
      <c r="K2" s="6" t="inlineStr">
        <is>
          <t>PILOT ITEMS</t>
        </is>
      </c>
      <c r="L2" s="6" t="inlineStr">
        <is>
          <t>✎ RESTOCK</t>
        </is>
      </c>
      <c r="M2" s="6" t="inlineStr">
        <is>
          <t>✎ FEEDBACK</t>
        </is>
      </c>
      <c r="N2" s="6" t="inlineStr">
        <is>
          <t>◧ PILOT DASH</t>
        </is>
      </c>
      <c r="O2" s="7" t="n"/>
      <c r="P2" s="6" t="inlineStr">
        <is>
          <t>✎ TASKS</t>
        </is>
      </c>
      <c r="Q2" s="1" t="n"/>
    </row>
    <row r="3" ht="30" customHeight="1">
      <c r="A3" s="1" t="n"/>
      <c r="B3" s="8" t="inlineStr">
        <is>
          <t>Auto-generated purchase list. Use the header filters (e.g. Order Flag = ORDER, Priority = URGENT). Order Qty = PAR − Current Stock, never negative. Nothing on this page is typed by hand.</t>
        </is>
      </c>
      <c r="Q3" s="1" t="n"/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 ht="34" customHeight="1">
      <c r="B5" s="84" t="inlineStr">
        <is>
          <t>Category</t>
        </is>
      </c>
      <c r="C5" s="84" t="inlineStr">
        <is>
          <t>Item Name</t>
        </is>
      </c>
      <c r="D5" s="84" t="inlineStr">
        <is>
          <t>Item #</t>
        </is>
      </c>
      <c r="E5" s="84" t="inlineStr">
        <is>
          <t>Current Stock</t>
        </is>
      </c>
      <c r="F5" s="84" t="inlineStr">
        <is>
          <t>PAR Level</t>
        </is>
      </c>
      <c r="G5" s="84" t="inlineStr">
        <is>
          <t>Order Qty</t>
        </is>
      </c>
      <c r="H5" s="84" t="inlineStr">
        <is>
          <t>Status</t>
        </is>
      </c>
      <c r="I5" s="84" t="inlineStr">
        <is>
          <t>Order Month</t>
        </is>
      </c>
      <c r="J5" s="84" t="inlineStr">
        <is>
          <t>Need-By Date</t>
        </is>
      </c>
      <c r="K5" s="84" t="inlineStr">
        <is>
          <t>Priority</t>
        </is>
      </c>
      <c r="L5" s="84" t="inlineStr">
        <is>
          <t>Order Flag</t>
        </is>
      </c>
      <c r="M5" s="84" t="inlineStr">
        <is>
          <t>Supplier</t>
        </is>
      </c>
      <c r="N5" s="84" t="inlineStr">
        <is>
          <t>Unit Cost</t>
        </is>
      </c>
      <c r="O5" s="84" t="inlineStr">
        <is>
          <t>Est. Cost</t>
        </is>
      </c>
    </row>
    <row r="6" ht="20" customHeight="1">
      <c r="B6" s="85">
        <f>'Inventory Master'!B6</f>
        <v/>
      </c>
      <c r="C6" s="85">
        <f>'Inventory Master'!C6</f>
        <v/>
      </c>
      <c r="D6" s="86">
        <f>'Inventory Master'!D6</f>
        <v/>
      </c>
      <c r="E6" s="87">
        <f>'Inventory Master'!H6</f>
        <v/>
      </c>
      <c r="F6" s="87">
        <f>'Inventory Master'!E6</f>
        <v/>
      </c>
      <c r="G6" s="87">
        <f>IF($C6="","",IF(L6="ORDER",'Inventory Master'!K6,0))</f>
        <v/>
      </c>
      <c r="H6" s="86">
        <f>'Inventory Master'!J6</f>
        <v/>
      </c>
      <c r="I6" s="98">
        <f>IF($C6="","",cfg_OrderMonth)</f>
        <v/>
      </c>
      <c r="J6" s="89">
        <f>IF(OR($C6="",L6&lt;&gt;"ORDER"),"",IF(K6="URGENT",cfg_AsOf+cfg_Lead,MAX(cfg_OrderMonth,cfg_AsOf)+cfg_Lead))</f>
        <v/>
      </c>
      <c r="K6" s="86">
        <f>IF($C6="","",IF(H6="CRITICAL","URGENT",IF(H6="LOW","STANDARD",IF(AND(cfg_ReorderOK="Yes",H6="OK",N('Inventory Master'!K6)&gt;0),"STANDARD","NONE"))))</f>
        <v/>
      </c>
      <c r="L6" s="86">
        <f>IF($C6="","",IF(AND(K6&lt;&gt;"NONE",N('Inventory Master'!K6)&gt;0),"ORDER","NO ORDER"))</f>
        <v/>
      </c>
      <c r="M6" s="85">
        <f>'Inventory Master'!S6</f>
        <v/>
      </c>
      <c r="N6" s="91">
        <f>'Inventory Master'!T6</f>
        <v/>
      </c>
      <c r="O6" s="91">
        <f>IF(OR($C6="",N(G6)=0,N6=""),"",G6*N6)</f>
        <v/>
      </c>
    </row>
    <row r="7" ht="20" customHeight="1">
      <c r="B7" s="85">
        <f>'Inventory Master'!B7</f>
        <v/>
      </c>
      <c r="C7" s="85">
        <f>'Inventory Master'!C7</f>
        <v/>
      </c>
      <c r="D7" s="86">
        <f>'Inventory Master'!D7</f>
        <v/>
      </c>
      <c r="E7" s="87">
        <f>'Inventory Master'!H7</f>
        <v/>
      </c>
      <c r="F7" s="87">
        <f>'Inventory Master'!E7</f>
        <v/>
      </c>
      <c r="G7" s="87">
        <f>IF($C7="","",IF(L7="ORDER",'Inventory Master'!K7,0))</f>
        <v/>
      </c>
      <c r="H7" s="86">
        <f>'Inventory Master'!J7</f>
        <v/>
      </c>
      <c r="I7" s="98">
        <f>IF($C7="","",cfg_OrderMonth)</f>
        <v/>
      </c>
      <c r="J7" s="89">
        <f>IF(OR($C7="",L7&lt;&gt;"ORDER"),"",IF(K7="URGENT",cfg_AsOf+cfg_Lead,MAX(cfg_OrderMonth,cfg_AsOf)+cfg_Lead))</f>
        <v/>
      </c>
      <c r="K7" s="86">
        <f>IF($C7="","",IF(H7="CRITICAL","URGENT",IF(H7="LOW","STANDARD",IF(AND(cfg_ReorderOK="Yes",H7="OK",N('Inventory Master'!K7)&gt;0),"STANDARD","NONE"))))</f>
        <v/>
      </c>
      <c r="L7" s="86">
        <f>IF($C7="","",IF(AND(K7&lt;&gt;"NONE",N('Inventory Master'!K7)&gt;0),"ORDER","NO ORDER"))</f>
        <v/>
      </c>
      <c r="M7" s="85">
        <f>'Inventory Master'!S7</f>
        <v/>
      </c>
      <c r="N7" s="91">
        <f>'Inventory Master'!T7</f>
        <v/>
      </c>
      <c r="O7" s="91">
        <f>IF(OR($C7="",N(G7)=0,N7=""),"",G7*N7)</f>
        <v/>
      </c>
    </row>
    <row r="8" ht="20" customHeight="1">
      <c r="B8" s="85">
        <f>'Inventory Master'!B8</f>
        <v/>
      </c>
      <c r="C8" s="85">
        <f>'Inventory Master'!C8</f>
        <v/>
      </c>
      <c r="D8" s="86">
        <f>'Inventory Master'!D8</f>
        <v/>
      </c>
      <c r="E8" s="87">
        <f>'Inventory Master'!H8</f>
        <v/>
      </c>
      <c r="F8" s="87">
        <f>'Inventory Master'!E8</f>
        <v/>
      </c>
      <c r="G8" s="87">
        <f>IF($C8="","",IF(L8="ORDER",'Inventory Master'!K8,0))</f>
        <v/>
      </c>
      <c r="H8" s="86">
        <f>'Inventory Master'!J8</f>
        <v/>
      </c>
      <c r="I8" s="98">
        <f>IF($C8="","",cfg_OrderMonth)</f>
        <v/>
      </c>
      <c r="J8" s="89">
        <f>IF(OR($C8="",L8&lt;&gt;"ORDER"),"",IF(K8="URGENT",cfg_AsOf+cfg_Lead,MAX(cfg_OrderMonth,cfg_AsOf)+cfg_Lead))</f>
        <v/>
      </c>
      <c r="K8" s="86">
        <f>IF($C8="","",IF(H8="CRITICAL","URGENT",IF(H8="LOW","STANDARD",IF(AND(cfg_ReorderOK="Yes",H8="OK",N('Inventory Master'!K8)&gt;0),"STANDARD","NONE"))))</f>
        <v/>
      </c>
      <c r="L8" s="86">
        <f>IF($C8="","",IF(AND(K8&lt;&gt;"NONE",N('Inventory Master'!K8)&gt;0),"ORDER","NO ORDER"))</f>
        <v/>
      </c>
      <c r="M8" s="85">
        <f>'Inventory Master'!S8</f>
        <v/>
      </c>
      <c r="N8" s="91">
        <f>'Inventory Master'!T8</f>
        <v/>
      </c>
      <c r="O8" s="91">
        <f>IF(OR($C8="",N(G8)=0,N8=""),"",G8*N8)</f>
        <v/>
      </c>
    </row>
    <row r="9" ht="20" customHeight="1">
      <c r="B9" s="85">
        <f>'Inventory Master'!B9</f>
        <v/>
      </c>
      <c r="C9" s="85">
        <f>'Inventory Master'!C9</f>
        <v/>
      </c>
      <c r="D9" s="86">
        <f>'Inventory Master'!D9</f>
        <v/>
      </c>
      <c r="E9" s="87">
        <f>'Inventory Master'!H9</f>
        <v/>
      </c>
      <c r="F9" s="87">
        <f>'Inventory Master'!E9</f>
        <v/>
      </c>
      <c r="G9" s="87">
        <f>IF($C9="","",IF(L9="ORDER",'Inventory Master'!K9,0))</f>
        <v/>
      </c>
      <c r="H9" s="86">
        <f>'Inventory Master'!J9</f>
        <v/>
      </c>
      <c r="I9" s="98">
        <f>IF($C9="","",cfg_OrderMonth)</f>
        <v/>
      </c>
      <c r="J9" s="89">
        <f>IF(OR($C9="",L9&lt;&gt;"ORDER"),"",IF(K9="URGENT",cfg_AsOf+cfg_Lead,MAX(cfg_OrderMonth,cfg_AsOf)+cfg_Lead))</f>
        <v/>
      </c>
      <c r="K9" s="86">
        <f>IF($C9="","",IF(H9="CRITICAL","URGENT",IF(H9="LOW","STANDARD",IF(AND(cfg_ReorderOK="Yes",H9="OK",N('Inventory Master'!K9)&gt;0),"STANDARD","NONE"))))</f>
        <v/>
      </c>
      <c r="L9" s="86">
        <f>IF($C9="","",IF(AND(K9&lt;&gt;"NONE",N('Inventory Master'!K9)&gt;0),"ORDER","NO ORDER"))</f>
        <v/>
      </c>
      <c r="M9" s="85">
        <f>'Inventory Master'!S9</f>
        <v/>
      </c>
      <c r="N9" s="91">
        <f>'Inventory Master'!T9</f>
        <v/>
      </c>
      <c r="O9" s="91">
        <f>IF(OR($C9="",N(G9)=0,N9=""),"",G9*N9)</f>
        <v/>
      </c>
    </row>
    <row r="10" ht="20" customHeight="1">
      <c r="B10" s="85">
        <f>'Inventory Master'!B10</f>
        <v/>
      </c>
      <c r="C10" s="85">
        <f>'Inventory Master'!C10</f>
        <v/>
      </c>
      <c r="D10" s="86">
        <f>'Inventory Master'!D10</f>
        <v/>
      </c>
      <c r="E10" s="87">
        <f>'Inventory Master'!H10</f>
        <v/>
      </c>
      <c r="F10" s="87">
        <f>'Inventory Master'!E10</f>
        <v/>
      </c>
      <c r="G10" s="87">
        <f>IF($C10="","",IF(L10="ORDER",'Inventory Master'!K10,0))</f>
        <v/>
      </c>
      <c r="H10" s="86">
        <f>'Inventory Master'!J10</f>
        <v/>
      </c>
      <c r="I10" s="98">
        <f>IF($C10="","",cfg_OrderMonth)</f>
        <v/>
      </c>
      <c r="J10" s="89">
        <f>IF(OR($C10="",L10&lt;&gt;"ORDER"),"",IF(K10="URGENT",cfg_AsOf+cfg_Lead,MAX(cfg_OrderMonth,cfg_AsOf)+cfg_Lead))</f>
        <v/>
      </c>
      <c r="K10" s="86">
        <f>IF($C10="","",IF(H10="CRITICAL","URGENT",IF(H10="LOW","STANDARD",IF(AND(cfg_ReorderOK="Yes",H10="OK",N('Inventory Master'!K10)&gt;0),"STANDARD","NONE"))))</f>
        <v/>
      </c>
      <c r="L10" s="86">
        <f>IF($C10="","",IF(AND(K10&lt;&gt;"NONE",N('Inventory Master'!K10)&gt;0),"ORDER","NO ORDER"))</f>
        <v/>
      </c>
      <c r="M10" s="85">
        <f>'Inventory Master'!S10</f>
        <v/>
      </c>
      <c r="N10" s="91">
        <f>'Inventory Master'!T10</f>
        <v/>
      </c>
      <c r="O10" s="91">
        <f>IF(OR($C10="",N(G10)=0,N10=""),"",G10*N10)</f>
        <v/>
      </c>
    </row>
    <row r="11" ht="20" customHeight="1">
      <c r="B11" s="85">
        <f>'Inventory Master'!B11</f>
        <v/>
      </c>
      <c r="C11" s="85">
        <f>'Inventory Master'!C11</f>
        <v/>
      </c>
      <c r="D11" s="86">
        <f>'Inventory Master'!D11</f>
        <v/>
      </c>
      <c r="E11" s="87">
        <f>'Inventory Master'!H11</f>
        <v/>
      </c>
      <c r="F11" s="87">
        <f>'Inventory Master'!E11</f>
        <v/>
      </c>
      <c r="G11" s="87">
        <f>IF($C11="","",IF(L11="ORDER",'Inventory Master'!K11,0))</f>
        <v/>
      </c>
      <c r="H11" s="86">
        <f>'Inventory Master'!J11</f>
        <v/>
      </c>
      <c r="I11" s="98">
        <f>IF($C11="","",cfg_OrderMonth)</f>
        <v/>
      </c>
      <c r="J11" s="89">
        <f>IF(OR($C11="",L11&lt;&gt;"ORDER"),"",IF(K11="URGENT",cfg_AsOf+cfg_Lead,MAX(cfg_OrderMonth,cfg_AsOf)+cfg_Lead))</f>
        <v/>
      </c>
      <c r="K11" s="86">
        <f>IF($C11="","",IF(H11="CRITICAL","URGENT",IF(H11="LOW","STANDARD",IF(AND(cfg_ReorderOK="Yes",H11="OK",N('Inventory Master'!K11)&gt;0),"STANDARD","NONE"))))</f>
        <v/>
      </c>
      <c r="L11" s="86">
        <f>IF($C11="","",IF(AND(K11&lt;&gt;"NONE",N('Inventory Master'!K11)&gt;0),"ORDER","NO ORDER"))</f>
        <v/>
      </c>
      <c r="M11" s="85">
        <f>'Inventory Master'!S11</f>
        <v/>
      </c>
      <c r="N11" s="91">
        <f>'Inventory Master'!T11</f>
        <v/>
      </c>
      <c r="O11" s="91">
        <f>IF(OR($C11="",N(G11)=0,N11=""),"",G11*N11)</f>
        <v/>
      </c>
    </row>
    <row r="12" ht="20" customHeight="1">
      <c r="B12" s="85">
        <f>'Inventory Master'!B12</f>
        <v/>
      </c>
      <c r="C12" s="85">
        <f>'Inventory Master'!C12</f>
        <v/>
      </c>
      <c r="D12" s="86">
        <f>'Inventory Master'!D12</f>
        <v/>
      </c>
      <c r="E12" s="87">
        <f>'Inventory Master'!H12</f>
        <v/>
      </c>
      <c r="F12" s="87">
        <f>'Inventory Master'!E12</f>
        <v/>
      </c>
      <c r="G12" s="87">
        <f>IF($C12="","",IF(L12="ORDER",'Inventory Master'!K12,0))</f>
        <v/>
      </c>
      <c r="H12" s="86">
        <f>'Inventory Master'!J12</f>
        <v/>
      </c>
      <c r="I12" s="98">
        <f>IF($C12="","",cfg_OrderMonth)</f>
        <v/>
      </c>
      <c r="J12" s="89">
        <f>IF(OR($C12="",L12&lt;&gt;"ORDER"),"",IF(K12="URGENT",cfg_AsOf+cfg_Lead,MAX(cfg_OrderMonth,cfg_AsOf)+cfg_Lead))</f>
        <v/>
      </c>
      <c r="K12" s="86">
        <f>IF($C12="","",IF(H12="CRITICAL","URGENT",IF(H12="LOW","STANDARD",IF(AND(cfg_ReorderOK="Yes",H12="OK",N('Inventory Master'!K12)&gt;0),"STANDARD","NONE"))))</f>
        <v/>
      </c>
      <c r="L12" s="86">
        <f>IF($C12="","",IF(AND(K12&lt;&gt;"NONE",N('Inventory Master'!K12)&gt;0),"ORDER","NO ORDER"))</f>
        <v/>
      </c>
      <c r="M12" s="85">
        <f>'Inventory Master'!S12</f>
        <v/>
      </c>
      <c r="N12" s="91">
        <f>'Inventory Master'!T12</f>
        <v/>
      </c>
      <c r="O12" s="91">
        <f>IF(OR($C12="",N(G12)=0,N12=""),"",G12*N12)</f>
        <v/>
      </c>
    </row>
    <row r="13" ht="20" customHeight="1">
      <c r="B13" s="85">
        <f>'Inventory Master'!B13</f>
        <v/>
      </c>
      <c r="C13" s="85">
        <f>'Inventory Master'!C13</f>
        <v/>
      </c>
      <c r="D13" s="86">
        <f>'Inventory Master'!D13</f>
        <v/>
      </c>
      <c r="E13" s="87">
        <f>'Inventory Master'!H13</f>
        <v/>
      </c>
      <c r="F13" s="87">
        <f>'Inventory Master'!E13</f>
        <v/>
      </c>
      <c r="G13" s="87">
        <f>IF($C13="","",IF(L13="ORDER",'Inventory Master'!K13,0))</f>
        <v/>
      </c>
      <c r="H13" s="86">
        <f>'Inventory Master'!J13</f>
        <v/>
      </c>
      <c r="I13" s="98">
        <f>IF($C13="","",cfg_OrderMonth)</f>
        <v/>
      </c>
      <c r="J13" s="89">
        <f>IF(OR($C13="",L13&lt;&gt;"ORDER"),"",IF(K13="URGENT",cfg_AsOf+cfg_Lead,MAX(cfg_OrderMonth,cfg_AsOf)+cfg_Lead))</f>
        <v/>
      </c>
      <c r="K13" s="86">
        <f>IF($C13="","",IF(H13="CRITICAL","URGENT",IF(H13="LOW","STANDARD",IF(AND(cfg_ReorderOK="Yes",H13="OK",N('Inventory Master'!K13)&gt;0),"STANDARD","NONE"))))</f>
        <v/>
      </c>
      <c r="L13" s="86">
        <f>IF($C13="","",IF(AND(K13&lt;&gt;"NONE",N('Inventory Master'!K13)&gt;0),"ORDER","NO ORDER"))</f>
        <v/>
      </c>
      <c r="M13" s="85">
        <f>'Inventory Master'!S13</f>
        <v/>
      </c>
      <c r="N13" s="91">
        <f>'Inventory Master'!T13</f>
        <v/>
      </c>
      <c r="O13" s="91">
        <f>IF(OR($C13="",N(G13)=0,N13=""),"",G13*N13)</f>
        <v/>
      </c>
    </row>
    <row r="14" ht="20" customHeight="1">
      <c r="B14" s="85">
        <f>'Inventory Master'!B14</f>
        <v/>
      </c>
      <c r="C14" s="85">
        <f>'Inventory Master'!C14</f>
        <v/>
      </c>
      <c r="D14" s="86">
        <f>'Inventory Master'!D14</f>
        <v/>
      </c>
      <c r="E14" s="87">
        <f>'Inventory Master'!H14</f>
        <v/>
      </c>
      <c r="F14" s="87">
        <f>'Inventory Master'!E14</f>
        <v/>
      </c>
      <c r="G14" s="87">
        <f>IF($C14="","",IF(L14="ORDER",'Inventory Master'!K14,0))</f>
        <v/>
      </c>
      <c r="H14" s="86">
        <f>'Inventory Master'!J14</f>
        <v/>
      </c>
      <c r="I14" s="98">
        <f>IF($C14="","",cfg_OrderMonth)</f>
        <v/>
      </c>
      <c r="J14" s="89">
        <f>IF(OR($C14="",L14&lt;&gt;"ORDER"),"",IF(K14="URGENT",cfg_AsOf+cfg_Lead,MAX(cfg_OrderMonth,cfg_AsOf)+cfg_Lead))</f>
        <v/>
      </c>
      <c r="K14" s="86">
        <f>IF($C14="","",IF(H14="CRITICAL","URGENT",IF(H14="LOW","STANDARD",IF(AND(cfg_ReorderOK="Yes",H14="OK",N('Inventory Master'!K14)&gt;0),"STANDARD","NONE"))))</f>
        <v/>
      </c>
      <c r="L14" s="86">
        <f>IF($C14="","",IF(AND(K14&lt;&gt;"NONE",N('Inventory Master'!K14)&gt;0),"ORDER","NO ORDER"))</f>
        <v/>
      </c>
      <c r="M14" s="85">
        <f>'Inventory Master'!S14</f>
        <v/>
      </c>
      <c r="N14" s="91">
        <f>'Inventory Master'!T14</f>
        <v/>
      </c>
      <c r="O14" s="91">
        <f>IF(OR($C14="",N(G14)=0,N14=""),"",G14*N14)</f>
        <v/>
      </c>
    </row>
    <row r="15" ht="20" customHeight="1">
      <c r="B15" s="85">
        <f>'Inventory Master'!B15</f>
        <v/>
      </c>
      <c r="C15" s="85">
        <f>'Inventory Master'!C15</f>
        <v/>
      </c>
      <c r="D15" s="86">
        <f>'Inventory Master'!D15</f>
        <v/>
      </c>
      <c r="E15" s="87">
        <f>'Inventory Master'!H15</f>
        <v/>
      </c>
      <c r="F15" s="87">
        <f>'Inventory Master'!E15</f>
        <v/>
      </c>
      <c r="G15" s="87">
        <f>IF($C15="","",IF(L15="ORDER",'Inventory Master'!K15,0))</f>
        <v/>
      </c>
      <c r="H15" s="86">
        <f>'Inventory Master'!J15</f>
        <v/>
      </c>
      <c r="I15" s="98">
        <f>IF($C15="","",cfg_OrderMonth)</f>
        <v/>
      </c>
      <c r="J15" s="89">
        <f>IF(OR($C15="",L15&lt;&gt;"ORDER"),"",IF(K15="URGENT",cfg_AsOf+cfg_Lead,MAX(cfg_OrderMonth,cfg_AsOf)+cfg_Lead))</f>
        <v/>
      </c>
      <c r="K15" s="86">
        <f>IF($C15="","",IF(H15="CRITICAL","URGENT",IF(H15="LOW","STANDARD",IF(AND(cfg_ReorderOK="Yes",H15="OK",N('Inventory Master'!K15)&gt;0),"STANDARD","NONE"))))</f>
        <v/>
      </c>
      <c r="L15" s="86">
        <f>IF($C15="","",IF(AND(K15&lt;&gt;"NONE",N('Inventory Master'!K15)&gt;0),"ORDER","NO ORDER"))</f>
        <v/>
      </c>
      <c r="M15" s="85">
        <f>'Inventory Master'!S15</f>
        <v/>
      </c>
      <c r="N15" s="91">
        <f>'Inventory Master'!T15</f>
        <v/>
      </c>
      <c r="O15" s="91">
        <f>IF(OR($C15="",N(G15)=0,N15=""),"",G15*N15)</f>
        <v/>
      </c>
    </row>
    <row r="16" ht="20" customHeight="1">
      <c r="B16" s="85">
        <f>'Inventory Master'!B16</f>
        <v/>
      </c>
      <c r="C16" s="85">
        <f>'Inventory Master'!C16</f>
        <v/>
      </c>
      <c r="D16" s="86">
        <f>'Inventory Master'!D16</f>
        <v/>
      </c>
      <c r="E16" s="87">
        <f>'Inventory Master'!H16</f>
        <v/>
      </c>
      <c r="F16" s="87">
        <f>'Inventory Master'!E16</f>
        <v/>
      </c>
      <c r="G16" s="87">
        <f>IF($C16="","",IF(L16="ORDER",'Inventory Master'!K16,0))</f>
        <v/>
      </c>
      <c r="H16" s="86">
        <f>'Inventory Master'!J16</f>
        <v/>
      </c>
      <c r="I16" s="98">
        <f>IF($C16="","",cfg_OrderMonth)</f>
        <v/>
      </c>
      <c r="J16" s="89">
        <f>IF(OR($C16="",L16&lt;&gt;"ORDER"),"",IF(K16="URGENT",cfg_AsOf+cfg_Lead,MAX(cfg_OrderMonth,cfg_AsOf)+cfg_Lead))</f>
        <v/>
      </c>
      <c r="K16" s="86">
        <f>IF($C16="","",IF(H16="CRITICAL","URGENT",IF(H16="LOW","STANDARD",IF(AND(cfg_ReorderOK="Yes",H16="OK",N('Inventory Master'!K16)&gt;0),"STANDARD","NONE"))))</f>
        <v/>
      </c>
      <c r="L16" s="86">
        <f>IF($C16="","",IF(AND(K16&lt;&gt;"NONE",N('Inventory Master'!K16)&gt;0),"ORDER","NO ORDER"))</f>
        <v/>
      </c>
      <c r="M16" s="85">
        <f>'Inventory Master'!S16</f>
        <v/>
      </c>
      <c r="N16" s="91">
        <f>'Inventory Master'!T16</f>
        <v/>
      </c>
      <c r="O16" s="91">
        <f>IF(OR($C16="",N(G16)=0,N16=""),"",G16*N16)</f>
        <v/>
      </c>
    </row>
    <row r="17" ht="20" customHeight="1">
      <c r="B17" s="85">
        <f>'Inventory Master'!B17</f>
        <v/>
      </c>
      <c r="C17" s="85">
        <f>'Inventory Master'!C17</f>
        <v/>
      </c>
      <c r="D17" s="86">
        <f>'Inventory Master'!D17</f>
        <v/>
      </c>
      <c r="E17" s="87">
        <f>'Inventory Master'!H17</f>
        <v/>
      </c>
      <c r="F17" s="87">
        <f>'Inventory Master'!E17</f>
        <v/>
      </c>
      <c r="G17" s="87">
        <f>IF($C17="","",IF(L17="ORDER",'Inventory Master'!K17,0))</f>
        <v/>
      </c>
      <c r="H17" s="86">
        <f>'Inventory Master'!J17</f>
        <v/>
      </c>
      <c r="I17" s="98">
        <f>IF($C17="","",cfg_OrderMonth)</f>
        <v/>
      </c>
      <c r="J17" s="89">
        <f>IF(OR($C17="",L17&lt;&gt;"ORDER"),"",IF(K17="URGENT",cfg_AsOf+cfg_Lead,MAX(cfg_OrderMonth,cfg_AsOf)+cfg_Lead))</f>
        <v/>
      </c>
      <c r="K17" s="86">
        <f>IF($C17="","",IF(H17="CRITICAL","URGENT",IF(H17="LOW","STANDARD",IF(AND(cfg_ReorderOK="Yes",H17="OK",N('Inventory Master'!K17)&gt;0),"STANDARD","NONE"))))</f>
        <v/>
      </c>
      <c r="L17" s="86">
        <f>IF($C17="","",IF(AND(K17&lt;&gt;"NONE",N('Inventory Master'!K17)&gt;0),"ORDER","NO ORDER"))</f>
        <v/>
      </c>
      <c r="M17" s="85">
        <f>'Inventory Master'!S17</f>
        <v/>
      </c>
      <c r="N17" s="91">
        <f>'Inventory Master'!T17</f>
        <v/>
      </c>
      <c r="O17" s="91">
        <f>IF(OR($C17="",N(G17)=0,N17=""),"",G17*N17)</f>
        <v/>
      </c>
    </row>
    <row r="18" ht="20" customHeight="1">
      <c r="B18" s="85">
        <f>'Inventory Master'!B18</f>
        <v/>
      </c>
      <c r="C18" s="85">
        <f>'Inventory Master'!C18</f>
        <v/>
      </c>
      <c r="D18" s="86">
        <f>'Inventory Master'!D18</f>
        <v/>
      </c>
      <c r="E18" s="87">
        <f>'Inventory Master'!H18</f>
        <v/>
      </c>
      <c r="F18" s="87">
        <f>'Inventory Master'!E18</f>
        <v/>
      </c>
      <c r="G18" s="87">
        <f>IF($C18="","",IF(L18="ORDER",'Inventory Master'!K18,0))</f>
        <v/>
      </c>
      <c r="H18" s="86">
        <f>'Inventory Master'!J18</f>
        <v/>
      </c>
      <c r="I18" s="98">
        <f>IF($C18="","",cfg_OrderMonth)</f>
        <v/>
      </c>
      <c r="J18" s="89">
        <f>IF(OR($C18="",L18&lt;&gt;"ORDER"),"",IF(K18="URGENT",cfg_AsOf+cfg_Lead,MAX(cfg_OrderMonth,cfg_AsOf)+cfg_Lead))</f>
        <v/>
      </c>
      <c r="K18" s="86">
        <f>IF($C18="","",IF(H18="CRITICAL","URGENT",IF(H18="LOW","STANDARD",IF(AND(cfg_ReorderOK="Yes",H18="OK",N('Inventory Master'!K18)&gt;0),"STANDARD","NONE"))))</f>
        <v/>
      </c>
      <c r="L18" s="86">
        <f>IF($C18="","",IF(AND(K18&lt;&gt;"NONE",N('Inventory Master'!K18)&gt;0),"ORDER","NO ORDER"))</f>
        <v/>
      </c>
      <c r="M18" s="85">
        <f>'Inventory Master'!S18</f>
        <v/>
      </c>
      <c r="N18" s="91">
        <f>'Inventory Master'!T18</f>
        <v/>
      </c>
      <c r="O18" s="91">
        <f>IF(OR($C18="",N(G18)=0,N18=""),"",G18*N18)</f>
        <v/>
      </c>
    </row>
    <row r="19" ht="20" customHeight="1">
      <c r="B19" s="85">
        <f>'Inventory Master'!B19</f>
        <v/>
      </c>
      <c r="C19" s="85">
        <f>'Inventory Master'!C19</f>
        <v/>
      </c>
      <c r="D19" s="86">
        <f>'Inventory Master'!D19</f>
        <v/>
      </c>
      <c r="E19" s="87">
        <f>'Inventory Master'!H19</f>
        <v/>
      </c>
      <c r="F19" s="87">
        <f>'Inventory Master'!E19</f>
        <v/>
      </c>
      <c r="G19" s="87">
        <f>IF($C19="","",IF(L19="ORDER",'Inventory Master'!K19,0))</f>
        <v/>
      </c>
      <c r="H19" s="86">
        <f>'Inventory Master'!J19</f>
        <v/>
      </c>
      <c r="I19" s="98">
        <f>IF($C19="","",cfg_OrderMonth)</f>
        <v/>
      </c>
      <c r="J19" s="89">
        <f>IF(OR($C19="",L19&lt;&gt;"ORDER"),"",IF(K19="URGENT",cfg_AsOf+cfg_Lead,MAX(cfg_OrderMonth,cfg_AsOf)+cfg_Lead))</f>
        <v/>
      </c>
      <c r="K19" s="86">
        <f>IF($C19="","",IF(H19="CRITICAL","URGENT",IF(H19="LOW","STANDARD",IF(AND(cfg_ReorderOK="Yes",H19="OK",N('Inventory Master'!K19)&gt;0),"STANDARD","NONE"))))</f>
        <v/>
      </c>
      <c r="L19" s="86">
        <f>IF($C19="","",IF(AND(K19&lt;&gt;"NONE",N('Inventory Master'!K19)&gt;0),"ORDER","NO ORDER"))</f>
        <v/>
      </c>
      <c r="M19" s="85">
        <f>'Inventory Master'!S19</f>
        <v/>
      </c>
      <c r="N19" s="91">
        <f>'Inventory Master'!T19</f>
        <v/>
      </c>
      <c r="O19" s="91">
        <f>IF(OR($C19="",N(G19)=0,N19=""),"",G19*N19)</f>
        <v/>
      </c>
    </row>
    <row r="20" ht="20" customHeight="1">
      <c r="B20" s="85">
        <f>'Inventory Master'!B20</f>
        <v/>
      </c>
      <c r="C20" s="85">
        <f>'Inventory Master'!C20</f>
        <v/>
      </c>
      <c r="D20" s="86">
        <f>'Inventory Master'!D20</f>
        <v/>
      </c>
      <c r="E20" s="87">
        <f>'Inventory Master'!H20</f>
        <v/>
      </c>
      <c r="F20" s="87">
        <f>'Inventory Master'!E20</f>
        <v/>
      </c>
      <c r="G20" s="87">
        <f>IF($C20="","",IF(L20="ORDER",'Inventory Master'!K20,0))</f>
        <v/>
      </c>
      <c r="H20" s="86">
        <f>'Inventory Master'!J20</f>
        <v/>
      </c>
      <c r="I20" s="98">
        <f>IF($C20="","",cfg_OrderMonth)</f>
        <v/>
      </c>
      <c r="J20" s="89">
        <f>IF(OR($C20="",L20&lt;&gt;"ORDER"),"",IF(K20="URGENT",cfg_AsOf+cfg_Lead,MAX(cfg_OrderMonth,cfg_AsOf)+cfg_Lead))</f>
        <v/>
      </c>
      <c r="K20" s="86">
        <f>IF($C20="","",IF(H20="CRITICAL","URGENT",IF(H20="LOW","STANDARD",IF(AND(cfg_ReorderOK="Yes",H20="OK",N('Inventory Master'!K20)&gt;0),"STANDARD","NONE"))))</f>
        <v/>
      </c>
      <c r="L20" s="86">
        <f>IF($C20="","",IF(AND(K20&lt;&gt;"NONE",N('Inventory Master'!K20)&gt;0),"ORDER","NO ORDER"))</f>
        <v/>
      </c>
      <c r="M20" s="85">
        <f>'Inventory Master'!S20</f>
        <v/>
      </c>
      <c r="N20" s="91">
        <f>'Inventory Master'!T20</f>
        <v/>
      </c>
      <c r="O20" s="91">
        <f>IF(OR($C20="",N(G20)=0,N20=""),"",G20*N20)</f>
        <v/>
      </c>
    </row>
    <row r="21" ht="20" customHeight="1">
      <c r="B21" s="85">
        <f>'Inventory Master'!B21</f>
        <v/>
      </c>
      <c r="C21" s="85">
        <f>'Inventory Master'!C21</f>
        <v/>
      </c>
      <c r="D21" s="86">
        <f>'Inventory Master'!D21</f>
        <v/>
      </c>
      <c r="E21" s="87">
        <f>'Inventory Master'!H21</f>
        <v/>
      </c>
      <c r="F21" s="87">
        <f>'Inventory Master'!E21</f>
        <v/>
      </c>
      <c r="G21" s="87">
        <f>IF($C21="","",IF(L21="ORDER",'Inventory Master'!K21,0))</f>
        <v/>
      </c>
      <c r="H21" s="86">
        <f>'Inventory Master'!J21</f>
        <v/>
      </c>
      <c r="I21" s="98">
        <f>IF($C21="","",cfg_OrderMonth)</f>
        <v/>
      </c>
      <c r="J21" s="89">
        <f>IF(OR($C21="",L21&lt;&gt;"ORDER"),"",IF(K21="URGENT",cfg_AsOf+cfg_Lead,MAX(cfg_OrderMonth,cfg_AsOf)+cfg_Lead))</f>
        <v/>
      </c>
      <c r="K21" s="86">
        <f>IF($C21="","",IF(H21="CRITICAL","URGENT",IF(H21="LOW","STANDARD",IF(AND(cfg_ReorderOK="Yes",H21="OK",N('Inventory Master'!K21)&gt;0),"STANDARD","NONE"))))</f>
        <v/>
      </c>
      <c r="L21" s="86">
        <f>IF($C21="","",IF(AND(K21&lt;&gt;"NONE",N('Inventory Master'!K21)&gt;0),"ORDER","NO ORDER"))</f>
        <v/>
      </c>
      <c r="M21" s="85">
        <f>'Inventory Master'!S21</f>
        <v/>
      </c>
      <c r="N21" s="91">
        <f>'Inventory Master'!T21</f>
        <v/>
      </c>
      <c r="O21" s="91">
        <f>IF(OR($C21="",N(G21)=0,N21=""),"",G21*N21)</f>
        <v/>
      </c>
    </row>
    <row r="22" ht="20" customHeight="1">
      <c r="B22" s="85">
        <f>'Inventory Master'!B22</f>
        <v/>
      </c>
      <c r="C22" s="85">
        <f>'Inventory Master'!C22</f>
        <v/>
      </c>
      <c r="D22" s="86">
        <f>'Inventory Master'!D22</f>
        <v/>
      </c>
      <c r="E22" s="87">
        <f>'Inventory Master'!H22</f>
        <v/>
      </c>
      <c r="F22" s="87">
        <f>'Inventory Master'!E22</f>
        <v/>
      </c>
      <c r="G22" s="87">
        <f>IF($C22="","",IF(L22="ORDER",'Inventory Master'!K22,0))</f>
        <v/>
      </c>
      <c r="H22" s="86">
        <f>'Inventory Master'!J22</f>
        <v/>
      </c>
      <c r="I22" s="98">
        <f>IF($C22="","",cfg_OrderMonth)</f>
        <v/>
      </c>
      <c r="J22" s="89">
        <f>IF(OR($C22="",L22&lt;&gt;"ORDER"),"",IF(K22="URGENT",cfg_AsOf+cfg_Lead,MAX(cfg_OrderMonth,cfg_AsOf)+cfg_Lead))</f>
        <v/>
      </c>
      <c r="K22" s="86">
        <f>IF($C22="","",IF(H22="CRITICAL","URGENT",IF(H22="LOW","STANDARD",IF(AND(cfg_ReorderOK="Yes",H22="OK",N('Inventory Master'!K22)&gt;0),"STANDARD","NONE"))))</f>
        <v/>
      </c>
      <c r="L22" s="86">
        <f>IF($C22="","",IF(AND(K22&lt;&gt;"NONE",N('Inventory Master'!K22)&gt;0),"ORDER","NO ORDER"))</f>
        <v/>
      </c>
      <c r="M22" s="85">
        <f>'Inventory Master'!S22</f>
        <v/>
      </c>
      <c r="N22" s="91">
        <f>'Inventory Master'!T22</f>
        <v/>
      </c>
      <c r="O22" s="91">
        <f>IF(OR($C22="",N(G22)=0,N22=""),"",G22*N22)</f>
        <v/>
      </c>
    </row>
    <row r="23" ht="20" customHeight="1">
      <c r="B23" s="85">
        <f>'Inventory Master'!B23</f>
        <v/>
      </c>
      <c r="C23" s="85">
        <f>'Inventory Master'!C23</f>
        <v/>
      </c>
      <c r="D23" s="86">
        <f>'Inventory Master'!D23</f>
        <v/>
      </c>
      <c r="E23" s="87">
        <f>'Inventory Master'!H23</f>
        <v/>
      </c>
      <c r="F23" s="87">
        <f>'Inventory Master'!E23</f>
        <v/>
      </c>
      <c r="G23" s="87">
        <f>IF($C23="","",IF(L23="ORDER",'Inventory Master'!K23,0))</f>
        <v/>
      </c>
      <c r="H23" s="86">
        <f>'Inventory Master'!J23</f>
        <v/>
      </c>
      <c r="I23" s="98">
        <f>IF($C23="","",cfg_OrderMonth)</f>
        <v/>
      </c>
      <c r="J23" s="89">
        <f>IF(OR($C23="",L23&lt;&gt;"ORDER"),"",IF(K23="URGENT",cfg_AsOf+cfg_Lead,MAX(cfg_OrderMonth,cfg_AsOf)+cfg_Lead))</f>
        <v/>
      </c>
      <c r="K23" s="86">
        <f>IF($C23="","",IF(H23="CRITICAL","URGENT",IF(H23="LOW","STANDARD",IF(AND(cfg_ReorderOK="Yes",H23="OK",N('Inventory Master'!K23)&gt;0),"STANDARD","NONE"))))</f>
        <v/>
      </c>
      <c r="L23" s="86">
        <f>IF($C23="","",IF(AND(K23&lt;&gt;"NONE",N('Inventory Master'!K23)&gt;0),"ORDER","NO ORDER"))</f>
        <v/>
      </c>
      <c r="M23" s="85">
        <f>'Inventory Master'!S23</f>
        <v/>
      </c>
      <c r="N23" s="91">
        <f>'Inventory Master'!T23</f>
        <v/>
      </c>
      <c r="O23" s="91">
        <f>IF(OR($C23="",N(G23)=0,N23=""),"",G23*N23)</f>
        <v/>
      </c>
    </row>
    <row r="24" ht="20" customHeight="1">
      <c r="B24" s="85">
        <f>'Inventory Master'!B24</f>
        <v/>
      </c>
      <c r="C24" s="85">
        <f>'Inventory Master'!C24</f>
        <v/>
      </c>
      <c r="D24" s="86">
        <f>'Inventory Master'!D24</f>
        <v/>
      </c>
      <c r="E24" s="87">
        <f>'Inventory Master'!H24</f>
        <v/>
      </c>
      <c r="F24" s="87">
        <f>'Inventory Master'!E24</f>
        <v/>
      </c>
      <c r="G24" s="87">
        <f>IF($C24="","",IF(L24="ORDER",'Inventory Master'!K24,0))</f>
        <v/>
      </c>
      <c r="H24" s="86">
        <f>'Inventory Master'!J24</f>
        <v/>
      </c>
      <c r="I24" s="98">
        <f>IF($C24="","",cfg_OrderMonth)</f>
        <v/>
      </c>
      <c r="J24" s="89">
        <f>IF(OR($C24="",L24&lt;&gt;"ORDER"),"",IF(K24="URGENT",cfg_AsOf+cfg_Lead,MAX(cfg_OrderMonth,cfg_AsOf)+cfg_Lead))</f>
        <v/>
      </c>
      <c r="K24" s="86">
        <f>IF($C24="","",IF(H24="CRITICAL","URGENT",IF(H24="LOW","STANDARD",IF(AND(cfg_ReorderOK="Yes",H24="OK",N('Inventory Master'!K24)&gt;0),"STANDARD","NONE"))))</f>
        <v/>
      </c>
      <c r="L24" s="86">
        <f>IF($C24="","",IF(AND(K24&lt;&gt;"NONE",N('Inventory Master'!K24)&gt;0),"ORDER","NO ORDER"))</f>
        <v/>
      </c>
      <c r="M24" s="85">
        <f>'Inventory Master'!S24</f>
        <v/>
      </c>
      <c r="N24" s="91">
        <f>'Inventory Master'!T24</f>
        <v/>
      </c>
      <c r="O24" s="91">
        <f>IF(OR($C24="",N(G24)=0,N24=""),"",G24*N24)</f>
        <v/>
      </c>
    </row>
    <row r="25" ht="20" customHeight="1">
      <c r="B25" s="85">
        <f>'Inventory Master'!B25</f>
        <v/>
      </c>
      <c r="C25" s="85">
        <f>'Inventory Master'!C25</f>
        <v/>
      </c>
      <c r="D25" s="86">
        <f>'Inventory Master'!D25</f>
        <v/>
      </c>
      <c r="E25" s="87">
        <f>'Inventory Master'!H25</f>
        <v/>
      </c>
      <c r="F25" s="87">
        <f>'Inventory Master'!E25</f>
        <v/>
      </c>
      <c r="G25" s="87">
        <f>IF($C25="","",IF(L25="ORDER",'Inventory Master'!K25,0))</f>
        <v/>
      </c>
      <c r="H25" s="86">
        <f>'Inventory Master'!J25</f>
        <v/>
      </c>
      <c r="I25" s="98">
        <f>IF($C25="","",cfg_OrderMonth)</f>
        <v/>
      </c>
      <c r="J25" s="89">
        <f>IF(OR($C25="",L25&lt;&gt;"ORDER"),"",IF(K25="URGENT",cfg_AsOf+cfg_Lead,MAX(cfg_OrderMonth,cfg_AsOf)+cfg_Lead))</f>
        <v/>
      </c>
      <c r="K25" s="86">
        <f>IF($C25="","",IF(H25="CRITICAL","URGENT",IF(H25="LOW","STANDARD",IF(AND(cfg_ReorderOK="Yes",H25="OK",N('Inventory Master'!K25)&gt;0),"STANDARD","NONE"))))</f>
        <v/>
      </c>
      <c r="L25" s="86">
        <f>IF($C25="","",IF(AND(K25&lt;&gt;"NONE",N('Inventory Master'!K25)&gt;0),"ORDER","NO ORDER"))</f>
        <v/>
      </c>
      <c r="M25" s="85">
        <f>'Inventory Master'!S25</f>
        <v/>
      </c>
      <c r="N25" s="91">
        <f>'Inventory Master'!T25</f>
        <v/>
      </c>
      <c r="O25" s="91">
        <f>IF(OR($C25="",N(G25)=0,N25=""),"",G25*N25)</f>
        <v/>
      </c>
    </row>
    <row r="26" ht="20" customHeight="1">
      <c r="B26" s="85">
        <f>'Inventory Master'!B26</f>
        <v/>
      </c>
      <c r="C26" s="85">
        <f>'Inventory Master'!C26</f>
        <v/>
      </c>
      <c r="D26" s="86">
        <f>'Inventory Master'!D26</f>
        <v/>
      </c>
      <c r="E26" s="87">
        <f>'Inventory Master'!H26</f>
        <v/>
      </c>
      <c r="F26" s="87">
        <f>'Inventory Master'!E26</f>
        <v/>
      </c>
      <c r="G26" s="87">
        <f>IF($C26="","",IF(L26="ORDER",'Inventory Master'!K26,0))</f>
        <v/>
      </c>
      <c r="H26" s="86">
        <f>'Inventory Master'!J26</f>
        <v/>
      </c>
      <c r="I26" s="98">
        <f>IF($C26="","",cfg_OrderMonth)</f>
        <v/>
      </c>
      <c r="J26" s="89">
        <f>IF(OR($C26="",L26&lt;&gt;"ORDER"),"",IF(K26="URGENT",cfg_AsOf+cfg_Lead,MAX(cfg_OrderMonth,cfg_AsOf)+cfg_Lead))</f>
        <v/>
      </c>
      <c r="K26" s="86">
        <f>IF($C26="","",IF(H26="CRITICAL","URGENT",IF(H26="LOW","STANDARD",IF(AND(cfg_ReorderOK="Yes",H26="OK",N('Inventory Master'!K26)&gt;0),"STANDARD","NONE"))))</f>
        <v/>
      </c>
      <c r="L26" s="86">
        <f>IF($C26="","",IF(AND(K26&lt;&gt;"NONE",N('Inventory Master'!K26)&gt;0),"ORDER","NO ORDER"))</f>
        <v/>
      </c>
      <c r="M26" s="85">
        <f>'Inventory Master'!S26</f>
        <v/>
      </c>
      <c r="N26" s="91">
        <f>'Inventory Master'!T26</f>
        <v/>
      </c>
      <c r="O26" s="91">
        <f>IF(OR($C26="",N(G26)=0,N26=""),"",G26*N26)</f>
        <v/>
      </c>
    </row>
    <row r="27" ht="20" customHeight="1">
      <c r="B27" s="85">
        <f>'Inventory Master'!B27</f>
        <v/>
      </c>
      <c r="C27" s="85">
        <f>'Inventory Master'!C27</f>
        <v/>
      </c>
      <c r="D27" s="86">
        <f>'Inventory Master'!D27</f>
        <v/>
      </c>
      <c r="E27" s="87">
        <f>'Inventory Master'!H27</f>
        <v/>
      </c>
      <c r="F27" s="87">
        <f>'Inventory Master'!E27</f>
        <v/>
      </c>
      <c r="G27" s="87">
        <f>IF($C27="","",IF(L27="ORDER",'Inventory Master'!K27,0))</f>
        <v/>
      </c>
      <c r="H27" s="86">
        <f>'Inventory Master'!J27</f>
        <v/>
      </c>
      <c r="I27" s="98">
        <f>IF($C27="","",cfg_OrderMonth)</f>
        <v/>
      </c>
      <c r="J27" s="89">
        <f>IF(OR($C27="",L27&lt;&gt;"ORDER"),"",IF(K27="URGENT",cfg_AsOf+cfg_Lead,MAX(cfg_OrderMonth,cfg_AsOf)+cfg_Lead))</f>
        <v/>
      </c>
      <c r="K27" s="86">
        <f>IF($C27="","",IF(H27="CRITICAL","URGENT",IF(H27="LOW","STANDARD",IF(AND(cfg_ReorderOK="Yes",H27="OK",N('Inventory Master'!K27)&gt;0),"STANDARD","NONE"))))</f>
        <v/>
      </c>
      <c r="L27" s="86">
        <f>IF($C27="","",IF(AND(K27&lt;&gt;"NONE",N('Inventory Master'!K27)&gt;0),"ORDER","NO ORDER"))</f>
        <v/>
      </c>
      <c r="M27" s="85">
        <f>'Inventory Master'!S27</f>
        <v/>
      </c>
      <c r="N27" s="91">
        <f>'Inventory Master'!T27</f>
        <v/>
      </c>
      <c r="O27" s="91">
        <f>IF(OR($C27="",N(G27)=0,N27=""),"",G27*N27)</f>
        <v/>
      </c>
    </row>
    <row r="28" ht="20" customHeight="1">
      <c r="B28" s="85">
        <f>'Inventory Master'!B28</f>
        <v/>
      </c>
      <c r="C28" s="85">
        <f>'Inventory Master'!C28</f>
        <v/>
      </c>
      <c r="D28" s="86">
        <f>'Inventory Master'!D28</f>
        <v/>
      </c>
      <c r="E28" s="87">
        <f>'Inventory Master'!H28</f>
        <v/>
      </c>
      <c r="F28" s="87">
        <f>'Inventory Master'!E28</f>
        <v/>
      </c>
      <c r="G28" s="87">
        <f>IF($C28="","",IF(L28="ORDER",'Inventory Master'!K28,0))</f>
        <v/>
      </c>
      <c r="H28" s="86">
        <f>'Inventory Master'!J28</f>
        <v/>
      </c>
      <c r="I28" s="98">
        <f>IF($C28="","",cfg_OrderMonth)</f>
        <v/>
      </c>
      <c r="J28" s="89">
        <f>IF(OR($C28="",L28&lt;&gt;"ORDER"),"",IF(K28="URGENT",cfg_AsOf+cfg_Lead,MAX(cfg_OrderMonth,cfg_AsOf)+cfg_Lead))</f>
        <v/>
      </c>
      <c r="K28" s="86">
        <f>IF($C28="","",IF(H28="CRITICAL","URGENT",IF(H28="LOW","STANDARD",IF(AND(cfg_ReorderOK="Yes",H28="OK",N('Inventory Master'!K28)&gt;0),"STANDARD","NONE"))))</f>
        <v/>
      </c>
      <c r="L28" s="86">
        <f>IF($C28="","",IF(AND(K28&lt;&gt;"NONE",N('Inventory Master'!K28)&gt;0),"ORDER","NO ORDER"))</f>
        <v/>
      </c>
      <c r="M28" s="85">
        <f>'Inventory Master'!S28</f>
        <v/>
      </c>
      <c r="N28" s="91">
        <f>'Inventory Master'!T28</f>
        <v/>
      </c>
      <c r="O28" s="91">
        <f>IF(OR($C28="",N(G28)=0,N28=""),"",G28*N28)</f>
        <v/>
      </c>
    </row>
    <row r="29" ht="20" customHeight="1">
      <c r="B29" s="85">
        <f>'Inventory Master'!B29</f>
        <v/>
      </c>
      <c r="C29" s="85">
        <f>'Inventory Master'!C29</f>
        <v/>
      </c>
      <c r="D29" s="86">
        <f>'Inventory Master'!D29</f>
        <v/>
      </c>
      <c r="E29" s="87">
        <f>'Inventory Master'!H29</f>
        <v/>
      </c>
      <c r="F29" s="87">
        <f>'Inventory Master'!E29</f>
        <v/>
      </c>
      <c r="G29" s="87">
        <f>IF($C29="","",IF(L29="ORDER",'Inventory Master'!K29,0))</f>
        <v/>
      </c>
      <c r="H29" s="86">
        <f>'Inventory Master'!J29</f>
        <v/>
      </c>
      <c r="I29" s="98">
        <f>IF($C29="","",cfg_OrderMonth)</f>
        <v/>
      </c>
      <c r="J29" s="89">
        <f>IF(OR($C29="",L29&lt;&gt;"ORDER"),"",IF(K29="URGENT",cfg_AsOf+cfg_Lead,MAX(cfg_OrderMonth,cfg_AsOf)+cfg_Lead))</f>
        <v/>
      </c>
      <c r="K29" s="86">
        <f>IF($C29="","",IF(H29="CRITICAL","URGENT",IF(H29="LOW","STANDARD",IF(AND(cfg_ReorderOK="Yes",H29="OK",N('Inventory Master'!K29)&gt;0),"STANDARD","NONE"))))</f>
        <v/>
      </c>
      <c r="L29" s="86">
        <f>IF($C29="","",IF(AND(K29&lt;&gt;"NONE",N('Inventory Master'!K29)&gt;0),"ORDER","NO ORDER"))</f>
        <v/>
      </c>
      <c r="M29" s="85">
        <f>'Inventory Master'!S29</f>
        <v/>
      </c>
      <c r="N29" s="91">
        <f>'Inventory Master'!T29</f>
        <v/>
      </c>
      <c r="O29" s="91">
        <f>IF(OR($C29="",N(G29)=0,N29=""),"",G29*N29)</f>
        <v/>
      </c>
    </row>
    <row r="30" ht="20" customHeight="1">
      <c r="B30" s="85">
        <f>'Inventory Master'!B30</f>
        <v/>
      </c>
      <c r="C30" s="85">
        <f>'Inventory Master'!C30</f>
        <v/>
      </c>
      <c r="D30" s="86">
        <f>'Inventory Master'!D30</f>
        <v/>
      </c>
      <c r="E30" s="87">
        <f>'Inventory Master'!H30</f>
        <v/>
      </c>
      <c r="F30" s="87">
        <f>'Inventory Master'!E30</f>
        <v/>
      </c>
      <c r="G30" s="87">
        <f>IF($C30="","",IF(L30="ORDER",'Inventory Master'!K30,0))</f>
        <v/>
      </c>
      <c r="H30" s="86">
        <f>'Inventory Master'!J30</f>
        <v/>
      </c>
      <c r="I30" s="98">
        <f>IF($C30="","",cfg_OrderMonth)</f>
        <v/>
      </c>
      <c r="J30" s="89">
        <f>IF(OR($C30="",L30&lt;&gt;"ORDER"),"",IF(K30="URGENT",cfg_AsOf+cfg_Lead,MAX(cfg_OrderMonth,cfg_AsOf)+cfg_Lead))</f>
        <v/>
      </c>
      <c r="K30" s="86">
        <f>IF($C30="","",IF(H30="CRITICAL","URGENT",IF(H30="LOW","STANDARD",IF(AND(cfg_ReorderOK="Yes",H30="OK",N('Inventory Master'!K30)&gt;0),"STANDARD","NONE"))))</f>
        <v/>
      </c>
      <c r="L30" s="86">
        <f>IF($C30="","",IF(AND(K30&lt;&gt;"NONE",N('Inventory Master'!K30)&gt;0),"ORDER","NO ORDER"))</f>
        <v/>
      </c>
      <c r="M30" s="85">
        <f>'Inventory Master'!S30</f>
        <v/>
      </c>
      <c r="N30" s="91">
        <f>'Inventory Master'!T30</f>
        <v/>
      </c>
      <c r="O30" s="91">
        <f>IF(OR($C30="",N(G30)=0,N30=""),"",G30*N30)</f>
        <v/>
      </c>
    </row>
    <row r="31" ht="20" customHeight="1">
      <c r="B31" s="85">
        <f>'Inventory Master'!B31</f>
        <v/>
      </c>
      <c r="C31" s="85">
        <f>'Inventory Master'!C31</f>
        <v/>
      </c>
      <c r="D31" s="86">
        <f>'Inventory Master'!D31</f>
        <v/>
      </c>
      <c r="E31" s="87">
        <f>'Inventory Master'!H31</f>
        <v/>
      </c>
      <c r="F31" s="87">
        <f>'Inventory Master'!E31</f>
        <v/>
      </c>
      <c r="G31" s="87">
        <f>IF($C31="","",IF(L31="ORDER",'Inventory Master'!K31,0))</f>
        <v/>
      </c>
      <c r="H31" s="86">
        <f>'Inventory Master'!J31</f>
        <v/>
      </c>
      <c r="I31" s="98">
        <f>IF($C31="","",cfg_OrderMonth)</f>
        <v/>
      </c>
      <c r="J31" s="89">
        <f>IF(OR($C31="",L31&lt;&gt;"ORDER"),"",IF(K31="URGENT",cfg_AsOf+cfg_Lead,MAX(cfg_OrderMonth,cfg_AsOf)+cfg_Lead))</f>
        <v/>
      </c>
      <c r="K31" s="86">
        <f>IF($C31="","",IF(H31="CRITICAL","URGENT",IF(H31="LOW","STANDARD",IF(AND(cfg_ReorderOK="Yes",H31="OK",N('Inventory Master'!K31)&gt;0),"STANDARD","NONE"))))</f>
        <v/>
      </c>
      <c r="L31" s="86">
        <f>IF($C31="","",IF(AND(K31&lt;&gt;"NONE",N('Inventory Master'!K31)&gt;0),"ORDER","NO ORDER"))</f>
        <v/>
      </c>
      <c r="M31" s="85">
        <f>'Inventory Master'!S31</f>
        <v/>
      </c>
      <c r="N31" s="91">
        <f>'Inventory Master'!T31</f>
        <v/>
      </c>
      <c r="O31" s="91">
        <f>IF(OR($C31="",N(G31)=0,N31=""),"",G31*N31)</f>
        <v/>
      </c>
    </row>
    <row r="32" ht="20" customHeight="1">
      <c r="B32" s="85">
        <f>'Inventory Master'!B32</f>
        <v/>
      </c>
      <c r="C32" s="85">
        <f>'Inventory Master'!C32</f>
        <v/>
      </c>
      <c r="D32" s="86">
        <f>'Inventory Master'!D32</f>
        <v/>
      </c>
      <c r="E32" s="87">
        <f>'Inventory Master'!H32</f>
        <v/>
      </c>
      <c r="F32" s="87">
        <f>'Inventory Master'!E32</f>
        <v/>
      </c>
      <c r="G32" s="87">
        <f>IF($C32="","",IF(L32="ORDER",'Inventory Master'!K32,0))</f>
        <v/>
      </c>
      <c r="H32" s="86">
        <f>'Inventory Master'!J32</f>
        <v/>
      </c>
      <c r="I32" s="98">
        <f>IF($C32="","",cfg_OrderMonth)</f>
        <v/>
      </c>
      <c r="J32" s="89">
        <f>IF(OR($C32="",L32&lt;&gt;"ORDER"),"",IF(K32="URGENT",cfg_AsOf+cfg_Lead,MAX(cfg_OrderMonth,cfg_AsOf)+cfg_Lead))</f>
        <v/>
      </c>
      <c r="K32" s="86">
        <f>IF($C32="","",IF(H32="CRITICAL","URGENT",IF(H32="LOW","STANDARD",IF(AND(cfg_ReorderOK="Yes",H32="OK",N('Inventory Master'!K32)&gt;0),"STANDARD","NONE"))))</f>
        <v/>
      </c>
      <c r="L32" s="86">
        <f>IF($C32="","",IF(AND(K32&lt;&gt;"NONE",N('Inventory Master'!K32)&gt;0),"ORDER","NO ORDER"))</f>
        <v/>
      </c>
      <c r="M32" s="85">
        <f>'Inventory Master'!S32</f>
        <v/>
      </c>
      <c r="N32" s="91">
        <f>'Inventory Master'!T32</f>
        <v/>
      </c>
      <c r="O32" s="91">
        <f>IF(OR($C32="",N(G32)=0,N32=""),"",G32*N32)</f>
        <v/>
      </c>
    </row>
    <row r="33" ht="20" customHeight="1">
      <c r="B33" s="85">
        <f>'Inventory Master'!B33</f>
        <v/>
      </c>
      <c r="C33" s="85">
        <f>'Inventory Master'!C33</f>
        <v/>
      </c>
      <c r="D33" s="86">
        <f>'Inventory Master'!D33</f>
        <v/>
      </c>
      <c r="E33" s="87">
        <f>'Inventory Master'!H33</f>
        <v/>
      </c>
      <c r="F33" s="87">
        <f>'Inventory Master'!E33</f>
        <v/>
      </c>
      <c r="G33" s="87">
        <f>IF($C33="","",IF(L33="ORDER",'Inventory Master'!K33,0))</f>
        <v/>
      </c>
      <c r="H33" s="86">
        <f>'Inventory Master'!J33</f>
        <v/>
      </c>
      <c r="I33" s="98">
        <f>IF($C33="","",cfg_OrderMonth)</f>
        <v/>
      </c>
      <c r="J33" s="89">
        <f>IF(OR($C33="",L33&lt;&gt;"ORDER"),"",IF(K33="URGENT",cfg_AsOf+cfg_Lead,MAX(cfg_OrderMonth,cfg_AsOf)+cfg_Lead))</f>
        <v/>
      </c>
      <c r="K33" s="86">
        <f>IF($C33="","",IF(H33="CRITICAL","URGENT",IF(H33="LOW","STANDARD",IF(AND(cfg_ReorderOK="Yes",H33="OK",N('Inventory Master'!K33)&gt;0),"STANDARD","NONE"))))</f>
        <v/>
      </c>
      <c r="L33" s="86">
        <f>IF($C33="","",IF(AND(K33&lt;&gt;"NONE",N('Inventory Master'!K33)&gt;0),"ORDER","NO ORDER"))</f>
        <v/>
      </c>
      <c r="M33" s="85">
        <f>'Inventory Master'!S33</f>
        <v/>
      </c>
      <c r="N33" s="91">
        <f>'Inventory Master'!T33</f>
        <v/>
      </c>
      <c r="O33" s="91">
        <f>IF(OR($C33="",N(G33)=0,N33=""),"",G33*N33)</f>
        <v/>
      </c>
    </row>
    <row r="34" ht="20" customHeight="1">
      <c r="B34" s="85">
        <f>'Inventory Master'!B34</f>
        <v/>
      </c>
      <c r="C34" s="85">
        <f>'Inventory Master'!C34</f>
        <v/>
      </c>
      <c r="D34" s="86">
        <f>'Inventory Master'!D34</f>
        <v/>
      </c>
      <c r="E34" s="87">
        <f>'Inventory Master'!H34</f>
        <v/>
      </c>
      <c r="F34" s="87">
        <f>'Inventory Master'!E34</f>
        <v/>
      </c>
      <c r="G34" s="87">
        <f>IF($C34="","",IF(L34="ORDER",'Inventory Master'!K34,0))</f>
        <v/>
      </c>
      <c r="H34" s="86">
        <f>'Inventory Master'!J34</f>
        <v/>
      </c>
      <c r="I34" s="98">
        <f>IF($C34="","",cfg_OrderMonth)</f>
        <v/>
      </c>
      <c r="J34" s="89">
        <f>IF(OR($C34="",L34&lt;&gt;"ORDER"),"",IF(K34="URGENT",cfg_AsOf+cfg_Lead,MAX(cfg_OrderMonth,cfg_AsOf)+cfg_Lead))</f>
        <v/>
      </c>
      <c r="K34" s="86">
        <f>IF($C34="","",IF(H34="CRITICAL","URGENT",IF(H34="LOW","STANDARD",IF(AND(cfg_ReorderOK="Yes",H34="OK",N('Inventory Master'!K34)&gt;0),"STANDARD","NONE"))))</f>
        <v/>
      </c>
      <c r="L34" s="86">
        <f>IF($C34="","",IF(AND(K34&lt;&gt;"NONE",N('Inventory Master'!K34)&gt;0),"ORDER","NO ORDER"))</f>
        <v/>
      </c>
      <c r="M34" s="85">
        <f>'Inventory Master'!S34</f>
        <v/>
      </c>
      <c r="N34" s="91">
        <f>'Inventory Master'!T34</f>
        <v/>
      </c>
      <c r="O34" s="91">
        <f>IF(OR($C34="",N(G34)=0,N34=""),"",G34*N34)</f>
        <v/>
      </c>
    </row>
    <row r="35" ht="20" customHeight="1">
      <c r="B35" s="85">
        <f>'Inventory Master'!B35</f>
        <v/>
      </c>
      <c r="C35" s="85">
        <f>'Inventory Master'!C35</f>
        <v/>
      </c>
      <c r="D35" s="86">
        <f>'Inventory Master'!D35</f>
        <v/>
      </c>
      <c r="E35" s="87">
        <f>'Inventory Master'!H35</f>
        <v/>
      </c>
      <c r="F35" s="87">
        <f>'Inventory Master'!E35</f>
        <v/>
      </c>
      <c r="G35" s="87">
        <f>IF($C35="","",IF(L35="ORDER",'Inventory Master'!K35,0))</f>
        <v/>
      </c>
      <c r="H35" s="86">
        <f>'Inventory Master'!J35</f>
        <v/>
      </c>
      <c r="I35" s="98">
        <f>IF($C35="","",cfg_OrderMonth)</f>
        <v/>
      </c>
      <c r="J35" s="89">
        <f>IF(OR($C35="",L35&lt;&gt;"ORDER"),"",IF(K35="URGENT",cfg_AsOf+cfg_Lead,MAX(cfg_OrderMonth,cfg_AsOf)+cfg_Lead))</f>
        <v/>
      </c>
      <c r="K35" s="86">
        <f>IF($C35="","",IF(H35="CRITICAL","URGENT",IF(H35="LOW","STANDARD",IF(AND(cfg_ReorderOK="Yes",H35="OK",N('Inventory Master'!K35)&gt;0),"STANDARD","NONE"))))</f>
        <v/>
      </c>
      <c r="L35" s="86">
        <f>IF($C35="","",IF(AND(K35&lt;&gt;"NONE",N('Inventory Master'!K35)&gt;0),"ORDER","NO ORDER"))</f>
        <v/>
      </c>
      <c r="M35" s="85">
        <f>'Inventory Master'!S35</f>
        <v/>
      </c>
      <c r="N35" s="91">
        <f>'Inventory Master'!T35</f>
        <v/>
      </c>
      <c r="O35" s="91">
        <f>IF(OR($C35="",N(G35)=0,N35=""),"",G35*N35)</f>
        <v/>
      </c>
    </row>
    <row r="36" ht="20" customHeight="1">
      <c r="B36" s="85">
        <f>'Inventory Master'!B36</f>
        <v/>
      </c>
      <c r="C36" s="85">
        <f>'Inventory Master'!C36</f>
        <v/>
      </c>
      <c r="D36" s="86">
        <f>'Inventory Master'!D36</f>
        <v/>
      </c>
      <c r="E36" s="87">
        <f>'Inventory Master'!H36</f>
        <v/>
      </c>
      <c r="F36" s="87">
        <f>'Inventory Master'!E36</f>
        <v/>
      </c>
      <c r="G36" s="87">
        <f>IF($C36="","",IF(L36="ORDER",'Inventory Master'!K36,0))</f>
        <v/>
      </c>
      <c r="H36" s="86">
        <f>'Inventory Master'!J36</f>
        <v/>
      </c>
      <c r="I36" s="98">
        <f>IF($C36="","",cfg_OrderMonth)</f>
        <v/>
      </c>
      <c r="J36" s="89">
        <f>IF(OR($C36="",L36&lt;&gt;"ORDER"),"",IF(K36="URGENT",cfg_AsOf+cfg_Lead,MAX(cfg_OrderMonth,cfg_AsOf)+cfg_Lead))</f>
        <v/>
      </c>
      <c r="K36" s="86">
        <f>IF($C36="","",IF(H36="CRITICAL","URGENT",IF(H36="LOW","STANDARD",IF(AND(cfg_ReorderOK="Yes",H36="OK",N('Inventory Master'!K36)&gt;0),"STANDARD","NONE"))))</f>
        <v/>
      </c>
      <c r="L36" s="86">
        <f>IF($C36="","",IF(AND(K36&lt;&gt;"NONE",N('Inventory Master'!K36)&gt;0),"ORDER","NO ORDER"))</f>
        <v/>
      </c>
      <c r="M36" s="85">
        <f>'Inventory Master'!S36</f>
        <v/>
      </c>
      <c r="N36" s="91">
        <f>'Inventory Master'!T36</f>
        <v/>
      </c>
      <c r="O36" s="91">
        <f>IF(OR($C36="",N(G36)=0,N36=""),"",G36*N36)</f>
        <v/>
      </c>
    </row>
    <row r="37" ht="20" customHeight="1">
      <c r="B37" s="85">
        <f>'Inventory Master'!B37</f>
        <v/>
      </c>
      <c r="C37" s="85">
        <f>'Inventory Master'!C37</f>
        <v/>
      </c>
      <c r="D37" s="86">
        <f>'Inventory Master'!D37</f>
        <v/>
      </c>
      <c r="E37" s="87">
        <f>'Inventory Master'!H37</f>
        <v/>
      </c>
      <c r="F37" s="87">
        <f>'Inventory Master'!E37</f>
        <v/>
      </c>
      <c r="G37" s="87">
        <f>IF($C37="","",IF(L37="ORDER",'Inventory Master'!K37,0))</f>
        <v/>
      </c>
      <c r="H37" s="86">
        <f>'Inventory Master'!J37</f>
        <v/>
      </c>
      <c r="I37" s="98">
        <f>IF($C37="","",cfg_OrderMonth)</f>
        <v/>
      </c>
      <c r="J37" s="89">
        <f>IF(OR($C37="",L37&lt;&gt;"ORDER"),"",IF(K37="URGENT",cfg_AsOf+cfg_Lead,MAX(cfg_OrderMonth,cfg_AsOf)+cfg_Lead))</f>
        <v/>
      </c>
      <c r="K37" s="86">
        <f>IF($C37="","",IF(H37="CRITICAL","URGENT",IF(H37="LOW","STANDARD",IF(AND(cfg_ReorderOK="Yes",H37="OK",N('Inventory Master'!K37)&gt;0),"STANDARD","NONE"))))</f>
        <v/>
      </c>
      <c r="L37" s="86">
        <f>IF($C37="","",IF(AND(K37&lt;&gt;"NONE",N('Inventory Master'!K37)&gt;0),"ORDER","NO ORDER"))</f>
        <v/>
      </c>
      <c r="M37" s="85">
        <f>'Inventory Master'!S37</f>
        <v/>
      </c>
      <c r="N37" s="91">
        <f>'Inventory Master'!T37</f>
        <v/>
      </c>
      <c r="O37" s="91">
        <f>IF(OR($C37="",N(G37)=0,N37=""),"",G37*N37)</f>
        <v/>
      </c>
    </row>
    <row r="38" ht="20" customHeight="1">
      <c r="B38" s="85">
        <f>'Inventory Master'!B38</f>
        <v/>
      </c>
      <c r="C38" s="85">
        <f>'Inventory Master'!C38</f>
        <v/>
      </c>
      <c r="D38" s="86">
        <f>'Inventory Master'!D38</f>
        <v/>
      </c>
      <c r="E38" s="87">
        <f>'Inventory Master'!H38</f>
        <v/>
      </c>
      <c r="F38" s="87">
        <f>'Inventory Master'!E38</f>
        <v/>
      </c>
      <c r="G38" s="87">
        <f>IF($C38="","",IF(L38="ORDER",'Inventory Master'!K38,0))</f>
        <v/>
      </c>
      <c r="H38" s="86">
        <f>'Inventory Master'!J38</f>
        <v/>
      </c>
      <c r="I38" s="98">
        <f>IF($C38="","",cfg_OrderMonth)</f>
        <v/>
      </c>
      <c r="J38" s="89">
        <f>IF(OR($C38="",L38&lt;&gt;"ORDER"),"",IF(K38="URGENT",cfg_AsOf+cfg_Lead,MAX(cfg_OrderMonth,cfg_AsOf)+cfg_Lead))</f>
        <v/>
      </c>
      <c r="K38" s="86">
        <f>IF($C38="","",IF(H38="CRITICAL","URGENT",IF(H38="LOW","STANDARD",IF(AND(cfg_ReorderOK="Yes",H38="OK",N('Inventory Master'!K38)&gt;0),"STANDARD","NONE"))))</f>
        <v/>
      </c>
      <c r="L38" s="86">
        <f>IF($C38="","",IF(AND(K38&lt;&gt;"NONE",N('Inventory Master'!K38)&gt;0),"ORDER","NO ORDER"))</f>
        <v/>
      </c>
      <c r="M38" s="85">
        <f>'Inventory Master'!S38</f>
        <v/>
      </c>
      <c r="N38" s="91">
        <f>'Inventory Master'!T38</f>
        <v/>
      </c>
      <c r="O38" s="91">
        <f>IF(OR($C38="",N(G38)=0,N38=""),"",G38*N38)</f>
        <v/>
      </c>
    </row>
    <row r="39" ht="20" customHeight="1">
      <c r="B39" s="85">
        <f>'Inventory Master'!B39</f>
        <v/>
      </c>
      <c r="C39" s="85">
        <f>'Inventory Master'!C39</f>
        <v/>
      </c>
      <c r="D39" s="86">
        <f>'Inventory Master'!D39</f>
        <v/>
      </c>
      <c r="E39" s="87">
        <f>'Inventory Master'!H39</f>
        <v/>
      </c>
      <c r="F39" s="87">
        <f>'Inventory Master'!E39</f>
        <v/>
      </c>
      <c r="G39" s="87">
        <f>IF($C39="","",IF(L39="ORDER",'Inventory Master'!K39,0))</f>
        <v/>
      </c>
      <c r="H39" s="86">
        <f>'Inventory Master'!J39</f>
        <v/>
      </c>
      <c r="I39" s="98">
        <f>IF($C39="","",cfg_OrderMonth)</f>
        <v/>
      </c>
      <c r="J39" s="89">
        <f>IF(OR($C39="",L39&lt;&gt;"ORDER"),"",IF(K39="URGENT",cfg_AsOf+cfg_Lead,MAX(cfg_OrderMonth,cfg_AsOf)+cfg_Lead))</f>
        <v/>
      </c>
      <c r="K39" s="86">
        <f>IF($C39="","",IF(H39="CRITICAL","URGENT",IF(H39="LOW","STANDARD",IF(AND(cfg_ReorderOK="Yes",H39="OK",N('Inventory Master'!K39)&gt;0),"STANDARD","NONE"))))</f>
        <v/>
      </c>
      <c r="L39" s="86">
        <f>IF($C39="","",IF(AND(K39&lt;&gt;"NONE",N('Inventory Master'!K39)&gt;0),"ORDER","NO ORDER"))</f>
        <v/>
      </c>
      <c r="M39" s="85">
        <f>'Inventory Master'!S39</f>
        <v/>
      </c>
      <c r="N39" s="91">
        <f>'Inventory Master'!T39</f>
        <v/>
      </c>
      <c r="O39" s="91">
        <f>IF(OR($C39="",N(G39)=0,N39=""),"",G39*N39)</f>
        <v/>
      </c>
    </row>
    <row r="40" ht="20" customHeight="1">
      <c r="B40" s="85">
        <f>'Inventory Master'!B40</f>
        <v/>
      </c>
      <c r="C40" s="85">
        <f>'Inventory Master'!C40</f>
        <v/>
      </c>
      <c r="D40" s="86">
        <f>'Inventory Master'!D40</f>
        <v/>
      </c>
      <c r="E40" s="87">
        <f>'Inventory Master'!H40</f>
        <v/>
      </c>
      <c r="F40" s="87">
        <f>'Inventory Master'!E40</f>
        <v/>
      </c>
      <c r="G40" s="87">
        <f>IF($C40="","",IF(L40="ORDER",'Inventory Master'!K40,0))</f>
        <v/>
      </c>
      <c r="H40" s="86">
        <f>'Inventory Master'!J40</f>
        <v/>
      </c>
      <c r="I40" s="98">
        <f>IF($C40="","",cfg_OrderMonth)</f>
        <v/>
      </c>
      <c r="J40" s="89">
        <f>IF(OR($C40="",L40&lt;&gt;"ORDER"),"",IF(K40="URGENT",cfg_AsOf+cfg_Lead,MAX(cfg_OrderMonth,cfg_AsOf)+cfg_Lead))</f>
        <v/>
      </c>
      <c r="K40" s="86">
        <f>IF($C40="","",IF(H40="CRITICAL","URGENT",IF(H40="LOW","STANDARD",IF(AND(cfg_ReorderOK="Yes",H40="OK",N('Inventory Master'!K40)&gt;0),"STANDARD","NONE"))))</f>
        <v/>
      </c>
      <c r="L40" s="86">
        <f>IF($C40="","",IF(AND(K40&lt;&gt;"NONE",N('Inventory Master'!K40)&gt;0),"ORDER","NO ORDER"))</f>
        <v/>
      </c>
      <c r="M40" s="85">
        <f>'Inventory Master'!S40</f>
        <v/>
      </c>
      <c r="N40" s="91">
        <f>'Inventory Master'!T40</f>
        <v/>
      </c>
      <c r="O40" s="91">
        <f>IF(OR($C40="",N(G40)=0,N40=""),"",G40*N40)</f>
        <v/>
      </c>
    </row>
    <row r="41" ht="20" customHeight="1">
      <c r="B41" s="85">
        <f>'Inventory Master'!B41</f>
        <v/>
      </c>
      <c r="C41" s="85">
        <f>'Inventory Master'!C41</f>
        <v/>
      </c>
      <c r="D41" s="86">
        <f>'Inventory Master'!D41</f>
        <v/>
      </c>
      <c r="E41" s="87">
        <f>'Inventory Master'!H41</f>
        <v/>
      </c>
      <c r="F41" s="87">
        <f>'Inventory Master'!E41</f>
        <v/>
      </c>
      <c r="G41" s="87">
        <f>IF($C41="","",IF(L41="ORDER",'Inventory Master'!K41,0))</f>
        <v/>
      </c>
      <c r="H41" s="86">
        <f>'Inventory Master'!J41</f>
        <v/>
      </c>
      <c r="I41" s="98">
        <f>IF($C41="","",cfg_OrderMonth)</f>
        <v/>
      </c>
      <c r="J41" s="89">
        <f>IF(OR($C41="",L41&lt;&gt;"ORDER"),"",IF(K41="URGENT",cfg_AsOf+cfg_Lead,MAX(cfg_OrderMonth,cfg_AsOf)+cfg_Lead))</f>
        <v/>
      </c>
      <c r="K41" s="86">
        <f>IF($C41="","",IF(H41="CRITICAL","URGENT",IF(H41="LOW","STANDARD",IF(AND(cfg_ReorderOK="Yes",H41="OK",N('Inventory Master'!K41)&gt;0),"STANDARD","NONE"))))</f>
        <v/>
      </c>
      <c r="L41" s="86">
        <f>IF($C41="","",IF(AND(K41&lt;&gt;"NONE",N('Inventory Master'!K41)&gt;0),"ORDER","NO ORDER"))</f>
        <v/>
      </c>
      <c r="M41" s="85">
        <f>'Inventory Master'!S41</f>
        <v/>
      </c>
      <c r="N41" s="91">
        <f>'Inventory Master'!T41</f>
        <v/>
      </c>
      <c r="O41" s="91">
        <f>IF(OR($C41="",N(G41)=0,N41=""),"",G41*N41)</f>
        <v/>
      </c>
    </row>
    <row r="42" ht="20" customHeight="1">
      <c r="B42" s="85">
        <f>'Inventory Master'!B42</f>
        <v/>
      </c>
      <c r="C42" s="85">
        <f>'Inventory Master'!C42</f>
        <v/>
      </c>
      <c r="D42" s="86">
        <f>'Inventory Master'!D42</f>
        <v/>
      </c>
      <c r="E42" s="87">
        <f>'Inventory Master'!H42</f>
        <v/>
      </c>
      <c r="F42" s="87">
        <f>'Inventory Master'!E42</f>
        <v/>
      </c>
      <c r="G42" s="87">
        <f>IF($C42="","",IF(L42="ORDER",'Inventory Master'!K42,0))</f>
        <v/>
      </c>
      <c r="H42" s="86">
        <f>'Inventory Master'!J42</f>
        <v/>
      </c>
      <c r="I42" s="98">
        <f>IF($C42="","",cfg_OrderMonth)</f>
        <v/>
      </c>
      <c r="J42" s="89">
        <f>IF(OR($C42="",L42&lt;&gt;"ORDER"),"",IF(K42="URGENT",cfg_AsOf+cfg_Lead,MAX(cfg_OrderMonth,cfg_AsOf)+cfg_Lead))</f>
        <v/>
      </c>
      <c r="K42" s="86">
        <f>IF($C42="","",IF(H42="CRITICAL","URGENT",IF(H42="LOW","STANDARD",IF(AND(cfg_ReorderOK="Yes",H42="OK",N('Inventory Master'!K42)&gt;0),"STANDARD","NONE"))))</f>
        <v/>
      </c>
      <c r="L42" s="86">
        <f>IF($C42="","",IF(AND(K42&lt;&gt;"NONE",N('Inventory Master'!K42)&gt;0),"ORDER","NO ORDER"))</f>
        <v/>
      </c>
      <c r="M42" s="85">
        <f>'Inventory Master'!S42</f>
        <v/>
      </c>
      <c r="N42" s="91">
        <f>'Inventory Master'!T42</f>
        <v/>
      </c>
      <c r="O42" s="91">
        <f>IF(OR($C42="",N(G42)=0,N42=""),"",G42*N42)</f>
        <v/>
      </c>
    </row>
    <row r="43" ht="20" customHeight="1">
      <c r="B43" s="85">
        <f>'Inventory Master'!B43</f>
        <v/>
      </c>
      <c r="C43" s="85">
        <f>'Inventory Master'!C43</f>
        <v/>
      </c>
      <c r="D43" s="86">
        <f>'Inventory Master'!D43</f>
        <v/>
      </c>
      <c r="E43" s="87">
        <f>'Inventory Master'!H43</f>
        <v/>
      </c>
      <c r="F43" s="87">
        <f>'Inventory Master'!E43</f>
        <v/>
      </c>
      <c r="G43" s="87">
        <f>IF($C43="","",IF(L43="ORDER",'Inventory Master'!K43,0))</f>
        <v/>
      </c>
      <c r="H43" s="86">
        <f>'Inventory Master'!J43</f>
        <v/>
      </c>
      <c r="I43" s="98">
        <f>IF($C43="","",cfg_OrderMonth)</f>
        <v/>
      </c>
      <c r="J43" s="89">
        <f>IF(OR($C43="",L43&lt;&gt;"ORDER"),"",IF(K43="URGENT",cfg_AsOf+cfg_Lead,MAX(cfg_OrderMonth,cfg_AsOf)+cfg_Lead))</f>
        <v/>
      </c>
      <c r="K43" s="86">
        <f>IF($C43="","",IF(H43="CRITICAL","URGENT",IF(H43="LOW","STANDARD",IF(AND(cfg_ReorderOK="Yes",H43="OK",N('Inventory Master'!K43)&gt;0),"STANDARD","NONE"))))</f>
        <v/>
      </c>
      <c r="L43" s="86">
        <f>IF($C43="","",IF(AND(K43&lt;&gt;"NONE",N('Inventory Master'!K43)&gt;0),"ORDER","NO ORDER"))</f>
        <v/>
      </c>
      <c r="M43" s="85">
        <f>'Inventory Master'!S43</f>
        <v/>
      </c>
      <c r="N43" s="91">
        <f>'Inventory Master'!T43</f>
        <v/>
      </c>
      <c r="O43" s="91">
        <f>IF(OR($C43="",N(G43)=0,N43=""),"",G43*N43)</f>
        <v/>
      </c>
    </row>
    <row r="44" ht="20" customHeight="1">
      <c r="B44" s="85">
        <f>'Inventory Master'!B44</f>
        <v/>
      </c>
      <c r="C44" s="85">
        <f>'Inventory Master'!C44</f>
        <v/>
      </c>
      <c r="D44" s="86">
        <f>'Inventory Master'!D44</f>
        <v/>
      </c>
      <c r="E44" s="87">
        <f>'Inventory Master'!H44</f>
        <v/>
      </c>
      <c r="F44" s="87">
        <f>'Inventory Master'!E44</f>
        <v/>
      </c>
      <c r="G44" s="87">
        <f>IF($C44="","",IF(L44="ORDER",'Inventory Master'!K44,0))</f>
        <v/>
      </c>
      <c r="H44" s="86">
        <f>'Inventory Master'!J44</f>
        <v/>
      </c>
      <c r="I44" s="98">
        <f>IF($C44="","",cfg_OrderMonth)</f>
        <v/>
      </c>
      <c r="J44" s="89">
        <f>IF(OR($C44="",L44&lt;&gt;"ORDER"),"",IF(K44="URGENT",cfg_AsOf+cfg_Lead,MAX(cfg_OrderMonth,cfg_AsOf)+cfg_Lead))</f>
        <v/>
      </c>
      <c r="K44" s="86">
        <f>IF($C44="","",IF(H44="CRITICAL","URGENT",IF(H44="LOW","STANDARD",IF(AND(cfg_ReorderOK="Yes",H44="OK",N('Inventory Master'!K44)&gt;0),"STANDARD","NONE"))))</f>
        <v/>
      </c>
      <c r="L44" s="86">
        <f>IF($C44="","",IF(AND(K44&lt;&gt;"NONE",N('Inventory Master'!K44)&gt;0),"ORDER","NO ORDER"))</f>
        <v/>
      </c>
      <c r="M44" s="85">
        <f>'Inventory Master'!S44</f>
        <v/>
      </c>
      <c r="N44" s="91">
        <f>'Inventory Master'!T44</f>
        <v/>
      </c>
      <c r="O44" s="91">
        <f>IF(OR($C44="",N(G44)=0,N44=""),"",G44*N44)</f>
        <v/>
      </c>
    </row>
    <row r="45" ht="20" customHeight="1">
      <c r="B45" s="85">
        <f>'Inventory Master'!B45</f>
        <v/>
      </c>
      <c r="C45" s="85">
        <f>'Inventory Master'!C45</f>
        <v/>
      </c>
      <c r="D45" s="86">
        <f>'Inventory Master'!D45</f>
        <v/>
      </c>
      <c r="E45" s="87">
        <f>'Inventory Master'!H45</f>
        <v/>
      </c>
      <c r="F45" s="87">
        <f>'Inventory Master'!E45</f>
        <v/>
      </c>
      <c r="G45" s="87">
        <f>IF($C45="","",IF(L45="ORDER",'Inventory Master'!K45,0))</f>
        <v/>
      </c>
      <c r="H45" s="86">
        <f>'Inventory Master'!J45</f>
        <v/>
      </c>
      <c r="I45" s="98">
        <f>IF($C45="","",cfg_OrderMonth)</f>
        <v/>
      </c>
      <c r="J45" s="89">
        <f>IF(OR($C45="",L45&lt;&gt;"ORDER"),"",IF(K45="URGENT",cfg_AsOf+cfg_Lead,MAX(cfg_OrderMonth,cfg_AsOf)+cfg_Lead))</f>
        <v/>
      </c>
      <c r="K45" s="86">
        <f>IF($C45="","",IF(H45="CRITICAL","URGENT",IF(H45="LOW","STANDARD",IF(AND(cfg_ReorderOK="Yes",H45="OK",N('Inventory Master'!K45)&gt;0),"STANDARD","NONE"))))</f>
        <v/>
      </c>
      <c r="L45" s="86">
        <f>IF($C45="","",IF(AND(K45&lt;&gt;"NONE",N('Inventory Master'!K45)&gt;0),"ORDER","NO ORDER"))</f>
        <v/>
      </c>
      <c r="M45" s="85">
        <f>'Inventory Master'!S45</f>
        <v/>
      </c>
      <c r="N45" s="91">
        <f>'Inventory Master'!T45</f>
        <v/>
      </c>
      <c r="O45" s="91">
        <f>IF(OR($C45="",N(G45)=0,N45=""),"",G45*N45)</f>
        <v/>
      </c>
    </row>
    <row r="46" ht="20" customHeight="1">
      <c r="B46" s="85">
        <f>'Inventory Master'!B46</f>
        <v/>
      </c>
      <c r="C46" s="85">
        <f>'Inventory Master'!C46</f>
        <v/>
      </c>
      <c r="D46" s="86">
        <f>'Inventory Master'!D46</f>
        <v/>
      </c>
      <c r="E46" s="87">
        <f>'Inventory Master'!H46</f>
        <v/>
      </c>
      <c r="F46" s="87">
        <f>'Inventory Master'!E46</f>
        <v/>
      </c>
      <c r="G46" s="87">
        <f>IF($C46="","",IF(L46="ORDER",'Inventory Master'!K46,0))</f>
        <v/>
      </c>
      <c r="H46" s="86">
        <f>'Inventory Master'!J46</f>
        <v/>
      </c>
      <c r="I46" s="98">
        <f>IF($C46="","",cfg_OrderMonth)</f>
        <v/>
      </c>
      <c r="J46" s="89">
        <f>IF(OR($C46="",L46&lt;&gt;"ORDER"),"",IF(K46="URGENT",cfg_AsOf+cfg_Lead,MAX(cfg_OrderMonth,cfg_AsOf)+cfg_Lead))</f>
        <v/>
      </c>
      <c r="K46" s="86">
        <f>IF($C46="","",IF(H46="CRITICAL","URGENT",IF(H46="LOW","STANDARD",IF(AND(cfg_ReorderOK="Yes",H46="OK",N('Inventory Master'!K46)&gt;0),"STANDARD","NONE"))))</f>
        <v/>
      </c>
      <c r="L46" s="86">
        <f>IF($C46="","",IF(AND(K46&lt;&gt;"NONE",N('Inventory Master'!K46)&gt;0),"ORDER","NO ORDER"))</f>
        <v/>
      </c>
      <c r="M46" s="85">
        <f>'Inventory Master'!S46</f>
        <v/>
      </c>
      <c r="N46" s="91">
        <f>'Inventory Master'!T46</f>
        <v/>
      </c>
      <c r="O46" s="91">
        <f>IF(OR($C46="",N(G46)=0,N46=""),"",G46*N46)</f>
        <v/>
      </c>
    </row>
    <row r="47" ht="20" customHeight="1">
      <c r="B47" s="85">
        <f>'Inventory Master'!B47</f>
        <v/>
      </c>
      <c r="C47" s="85">
        <f>'Inventory Master'!C47</f>
        <v/>
      </c>
      <c r="D47" s="86">
        <f>'Inventory Master'!D47</f>
        <v/>
      </c>
      <c r="E47" s="87">
        <f>'Inventory Master'!H47</f>
        <v/>
      </c>
      <c r="F47" s="87">
        <f>'Inventory Master'!E47</f>
        <v/>
      </c>
      <c r="G47" s="87">
        <f>IF($C47="","",IF(L47="ORDER",'Inventory Master'!K47,0))</f>
        <v/>
      </c>
      <c r="H47" s="86">
        <f>'Inventory Master'!J47</f>
        <v/>
      </c>
      <c r="I47" s="98">
        <f>IF($C47="","",cfg_OrderMonth)</f>
        <v/>
      </c>
      <c r="J47" s="89">
        <f>IF(OR($C47="",L47&lt;&gt;"ORDER"),"",IF(K47="URGENT",cfg_AsOf+cfg_Lead,MAX(cfg_OrderMonth,cfg_AsOf)+cfg_Lead))</f>
        <v/>
      </c>
      <c r="K47" s="86">
        <f>IF($C47="","",IF(H47="CRITICAL","URGENT",IF(H47="LOW","STANDARD",IF(AND(cfg_ReorderOK="Yes",H47="OK",N('Inventory Master'!K47)&gt;0),"STANDARD","NONE"))))</f>
        <v/>
      </c>
      <c r="L47" s="86">
        <f>IF($C47="","",IF(AND(K47&lt;&gt;"NONE",N('Inventory Master'!K47)&gt;0),"ORDER","NO ORDER"))</f>
        <v/>
      </c>
      <c r="M47" s="85">
        <f>'Inventory Master'!S47</f>
        <v/>
      </c>
      <c r="N47" s="91">
        <f>'Inventory Master'!T47</f>
        <v/>
      </c>
      <c r="O47" s="91">
        <f>IF(OR($C47="",N(G47)=0,N47=""),"",G47*N47)</f>
        <v/>
      </c>
    </row>
    <row r="48" ht="20" customHeight="1">
      <c r="B48" s="85">
        <f>'Inventory Master'!B48</f>
        <v/>
      </c>
      <c r="C48" s="85">
        <f>'Inventory Master'!C48</f>
        <v/>
      </c>
      <c r="D48" s="86">
        <f>'Inventory Master'!D48</f>
        <v/>
      </c>
      <c r="E48" s="87">
        <f>'Inventory Master'!H48</f>
        <v/>
      </c>
      <c r="F48" s="87">
        <f>'Inventory Master'!E48</f>
        <v/>
      </c>
      <c r="G48" s="87">
        <f>IF($C48="","",IF(L48="ORDER",'Inventory Master'!K48,0))</f>
        <v/>
      </c>
      <c r="H48" s="86">
        <f>'Inventory Master'!J48</f>
        <v/>
      </c>
      <c r="I48" s="98">
        <f>IF($C48="","",cfg_OrderMonth)</f>
        <v/>
      </c>
      <c r="J48" s="89">
        <f>IF(OR($C48="",L48&lt;&gt;"ORDER"),"",IF(K48="URGENT",cfg_AsOf+cfg_Lead,MAX(cfg_OrderMonth,cfg_AsOf)+cfg_Lead))</f>
        <v/>
      </c>
      <c r="K48" s="86">
        <f>IF($C48="","",IF(H48="CRITICAL","URGENT",IF(H48="LOW","STANDARD",IF(AND(cfg_ReorderOK="Yes",H48="OK",N('Inventory Master'!K48)&gt;0),"STANDARD","NONE"))))</f>
        <v/>
      </c>
      <c r="L48" s="86">
        <f>IF($C48="","",IF(AND(K48&lt;&gt;"NONE",N('Inventory Master'!K48)&gt;0),"ORDER","NO ORDER"))</f>
        <v/>
      </c>
      <c r="M48" s="85">
        <f>'Inventory Master'!S48</f>
        <v/>
      </c>
      <c r="N48" s="91">
        <f>'Inventory Master'!T48</f>
        <v/>
      </c>
      <c r="O48" s="91">
        <f>IF(OR($C48="",N(G48)=0,N48=""),"",G48*N48)</f>
        <v/>
      </c>
    </row>
    <row r="49" ht="20" customHeight="1">
      <c r="B49" s="85">
        <f>'Inventory Master'!B49</f>
        <v/>
      </c>
      <c r="C49" s="85">
        <f>'Inventory Master'!C49</f>
        <v/>
      </c>
      <c r="D49" s="86">
        <f>'Inventory Master'!D49</f>
        <v/>
      </c>
      <c r="E49" s="87">
        <f>'Inventory Master'!H49</f>
        <v/>
      </c>
      <c r="F49" s="87">
        <f>'Inventory Master'!E49</f>
        <v/>
      </c>
      <c r="G49" s="87">
        <f>IF($C49="","",IF(L49="ORDER",'Inventory Master'!K49,0))</f>
        <v/>
      </c>
      <c r="H49" s="86">
        <f>'Inventory Master'!J49</f>
        <v/>
      </c>
      <c r="I49" s="98">
        <f>IF($C49="","",cfg_OrderMonth)</f>
        <v/>
      </c>
      <c r="J49" s="89">
        <f>IF(OR($C49="",L49&lt;&gt;"ORDER"),"",IF(K49="URGENT",cfg_AsOf+cfg_Lead,MAX(cfg_OrderMonth,cfg_AsOf)+cfg_Lead))</f>
        <v/>
      </c>
      <c r="K49" s="86">
        <f>IF($C49="","",IF(H49="CRITICAL","URGENT",IF(H49="LOW","STANDARD",IF(AND(cfg_ReorderOK="Yes",H49="OK",N('Inventory Master'!K49)&gt;0),"STANDARD","NONE"))))</f>
        <v/>
      </c>
      <c r="L49" s="86">
        <f>IF($C49="","",IF(AND(K49&lt;&gt;"NONE",N('Inventory Master'!K49)&gt;0),"ORDER","NO ORDER"))</f>
        <v/>
      </c>
      <c r="M49" s="85">
        <f>'Inventory Master'!S49</f>
        <v/>
      </c>
      <c r="N49" s="91">
        <f>'Inventory Master'!T49</f>
        <v/>
      </c>
      <c r="O49" s="91">
        <f>IF(OR($C49="",N(G49)=0,N49=""),"",G49*N49)</f>
        <v/>
      </c>
    </row>
    <row r="50" ht="20" customHeight="1">
      <c r="B50" s="85">
        <f>'Inventory Master'!B50</f>
        <v/>
      </c>
      <c r="C50" s="85">
        <f>'Inventory Master'!C50</f>
        <v/>
      </c>
      <c r="D50" s="86">
        <f>'Inventory Master'!D50</f>
        <v/>
      </c>
      <c r="E50" s="87">
        <f>'Inventory Master'!H50</f>
        <v/>
      </c>
      <c r="F50" s="87">
        <f>'Inventory Master'!E50</f>
        <v/>
      </c>
      <c r="G50" s="87">
        <f>IF($C50="","",IF(L50="ORDER",'Inventory Master'!K50,0))</f>
        <v/>
      </c>
      <c r="H50" s="86">
        <f>'Inventory Master'!J50</f>
        <v/>
      </c>
      <c r="I50" s="98">
        <f>IF($C50="","",cfg_OrderMonth)</f>
        <v/>
      </c>
      <c r="J50" s="89">
        <f>IF(OR($C50="",L50&lt;&gt;"ORDER"),"",IF(K50="URGENT",cfg_AsOf+cfg_Lead,MAX(cfg_OrderMonth,cfg_AsOf)+cfg_Lead))</f>
        <v/>
      </c>
      <c r="K50" s="86">
        <f>IF($C50="","",IF(H50="CRITICAL","URGENT",IF(H50="LOW","STANDARD",IF(AND(cfg_ReorderOK="Yes",H50="OK",N('Inventory Master'!K50)&gt;0),"STANDARD","NONE"))))</f>
        <v/>
      </c>
      <c r="L50" s="86">
        <f>IF($C50="","",IF(AND(K50&lt;&gt;"NONE",N('Inventory Master'!K50)&gt;0),"ORDER","NO ORDER"))</f>
        <v/>
      </c>
      <c r="M50" s="85">
        <f>'Inventory Master'!S50</f>
        <v/>
      </c>
      <c r="N50" s="91">
        <f>'Inventory Master'!T50</f>
        <v/>
      </c>
      <c r="O50" s="91">
        <f>IF(OR($C50="",N(G50)=0,N50=""),"",G50*N50)</f>
        <v/>
      </c>
    </row>
    <row r="51" ht="20" customHeight="1">
      <c r="B51" s="85">
        <f>'Inventory Master'!B51</f>
        <v/>
      </c>
      <c r="C51" s="85">
        <f>'Inventory Master'!C51</f>
        <v/>
      </c>
      <c r="D51" s="86">
        <f>'Inventory Master'!D51</f>
        <v/>
      </c>
      <c r="E51" s="87">
        <f>'Inventory Master'!H51</f>
        <v/>
      </c>
      <c r="F51" s="87">
        <f>'Inventory Master'!E51</f>
        <v/>
      </c>
      <c r="G51" s="87">
        <f>IF($C51="","",IF(L51="ORDER",'Inventory Master'!K51,0))</f>
        <v/>
      </c>
      <c r="H51" s="86">
        <f>'Inventory Master'!J51</f>
        <v/>
      </c>
      <c r="I51" s="98">
        <f>IF($C51="","",cfg_OrderMonth)</f>
        <v/>
      </c>
      <c r="J51" s="89">
        <f>IF(OR($C51="",L51&lt;&gt;"ORDER"),"",IF(K51="URGENT",cfg_AsOf+cfg_Lead,MAX(cfg_OrderMonth,cfg_AsOf)+cfg_Lead))</f>
        <v/>
      </c>
      <c r="K51" s="86">
        <f>IF($C51="","",IF(H51="CRITICAL","URGENT",IF(H51="LOW","STANDARD",IF(AND(cfg_ReorderOK="Yes",H51="OK",N('Inventory Master'!K51)&gt;0),"STANDARD","NONE"))))</f>
        <v/>
      </c>
      <c r="L51" s="86">
        <f>IF($C51="","",IF(AND(K51&lt;&gt;"NONE",N('Inventory Master'!K51)&gt;0),"ORDER","NO ORDER"))</f>
        <v/>
      </c>
      <c r="M51" s="85">
        <f>'Inventory Master'!S51</f>
        <v/>
      </c>
      <c r="N51" s="91">
        <f>'Inventory Master'!T51</f>
        <v/>
      </c>
      <c r="O51" s="91">
        <f>IF(OR($C51="",N(G51)=0,N51=""),"",G51*N51)</f>
        <v/>
      </c>
    </row>
    <row r="52" ht="20" customHeight="1">
      <c r="B52" s="85">
        <f>'Inventory Master'!B52</f>
        <v/>
      </c>
      <c r="C52" s="85">
        <f>'Inventory Master'!C52</f>
        <v/>
      </c>
      <c r="D52" s="86">
        <f>'Inventory Master'!D52</f>
        <v/>
      </c>
      <c r="E52" s="87">
        <f>'Inventory Master'!H52</f>
        <v/>
      </c>
      <c r="F52" s="87">
        <f>'Inventory Master'!E52</f>
        <v/>
      </c>
      <c r="G52" s="87">
        <f>IF($C52="","",IF(L52="ORDER",'Inventory Master'!K52,0))</f>
        <v/>
      </c>
      <c r="H52" s="86">
        <f>'Inventory Master'!J52</f>
        <v/>
      </c>
      <c r="I52" s="98">
        <f>IF($C52="","",cfg_OrderMonth)</f>
        <v/>
      </c>
      <c r="J52" s="89">
        <f>IF(OR($C52="",L52&lt;&gt;"ORDER"),"",IF(K52="URGENT",cfg_AsOf+cfg_Lead,MAX(cfg_OrderMonth,cfg_AsOf)+cfg_Lead))</f>
        <v/>
      </c>
      <c r="K52" s="86">
        <f>IF($C52="","",IF(H52="CRITICAL","URGENT",IF(H52="LOW","STANDARD",IF(AND(cfg_ReorderOK="Yes",H52="OK",N('Inventory Master'!K52)&gt;0),"STANDARD","NONE"))))</f>
        <v/>
      </c>
      <c r="L52" s="86">
        <f>IF($C52="","",IF(AND(K52&lt;&gt;"NONE",N('Inventory Master'!K52)&gt;0),"ORDER","NO ORDER"))</f>
        <v/>
      </c>
      <c r="M52" s="85">
        <f>'Inventory Master'!S52</f>
        <v/>
      </c>
      <c r="N52" s="91">
        <f>'Inventory Master'!T52</f>
        <v/>
      </c>
      <c r="O52" s="91">
        <f>IF(OR($C52="",N(G52)=0,N52=""),"",G52*N52)</f>
        <v/>
      </c>
    </row>
    <row r="53" ht="20" customHeight="1">
      <c r="B53" s="85">
        <f>'Inventory Master'!B53</f>
        <v/>
      </c>
      <c r="C53" s="85">
        <f>'Inventory Master'!C53</f>
        <v/>
      </c>
      <c r="D53" s="86">
        <f>'Inventory Master'!D53</f>
        <v/>
      </c>
      <c r="E53" s="87">
        <f>'Inventory Master'!H53</f>
        <v/>
      </c>
      <c r="F53" s="87">
        <f>'Inventory Master'!E53</f>
        <v/>
      </c>
      <c r="G53" s="87">
        <f>IF($C53="","",IF(L53="ORDER",'Inventory Master'!K53,0))</f>
        <v/>
      </c>
      <c r="H53" s="86">
        <f>'Inventory Master'!J53</f>
        <v/>
      </c>
      <c r="I53" s="98">
        <f>IF($C53="","",cfg_OrderMonth)</f>
        <v/>
      </c>
      <c r="J53" s="89">
        <f>IF(OR($C53="",L53&lt;&gt;"ORDER"),"",IF(K53="URGENT",cfg_AsOf+cfg_Lead,MAX(cfg_OrderMonth,cfg_AsOf)+cfg_Lead))</f>
        <v/>
      </c>
      <c r="K53" s="86">
        <f>IF($C53="","",IF(H53="CRITICAL","URGENT",IF(H53="LOW","STANDARD",IF(AND(cfg_ReorderOK="Yes",H53="OK",N('Inventory Master'!K53)&gt;0),"STANDARD","NONE"))))</f>
        <v/>
      </c>
      <c r="L53" s="86">
        <f>IF($C53="","",IF(AND(K53&lt;&gt;"NONE",N('Inventory Master'!K53)&gt;0),"ORDER","NO ORDER"))</f>
        <v/>
      </c>
      <c r="M53" s="85">
        <f>'Inventory Master'!S53</f>
        <v/>
      </c>
      <c r="N53" s="91">
        <f>'Inventory Master'!T53</f>
        <v/>
      </c>
      <c r="O53" s="91">
        <f>IF(OR($C53="",N(G53)=0,N53=""),"",G53*N53)</f>
        <v/>
      </c>
    </row>
    <row r="54" ht="20" customHeight="1">
      <c r="B54" s="85">
        <f>'Inventory Master'!B54</f>
        <v/>
      </c>
      <c r="C54" s="85">
        <f>'Inventory Master'!C54</f>
        <v/>
      </c>
      <c r="D54" s="86">
        <f>'Inventory Master'!D54</f>
        <v/>
      </c>
      <c r="E54" s="87">
        <f>'Inventory Master'!H54</f>
        <v/>
      </c>
      <c r="F54" s="87">
        <f>'Inventory Master'!E54</f>
        <v/>
      </c>
      <c r="G54" s="87">
        <f>IF($C54="","",IF(L54="ORDER",'Inventory Master'!K54,0))</f>
        <v/>
      </c>
      <c r="H54" s="86">
        <f>'Inventory Master'!J54</f>
        <v/>
      </c>
      <c r="I54" s="98">
        <f>IF($C54="","",cfg_OrderMonth)</f>
        <v/>
      </c>
      <c r="J54" s="89">
        <f>IF(OR($C54="",L54&lt;&gt;"ORDER"),"",IF(K54="URGENT",cfg_AsOf+cfg_Lead,MAX(cfg_OrderMonth,cfg_AsOf)+cfg_Lead))</f>
        <v/>
      </c>
      <c r="K54" s="86">
        <f>IF($C54="","",IF(H54="CRITICAL","URGENT",IF(H54="LOW","STANDARD",IF(AND(cfg_ReorderOK="Yes",H54="OK",N('Inventory Master'!K54)&gt;0),"STANDARD","NONE"))))</f>
        <v/>
      </c>
      <c r="L54" s="86">
        <f>IF($C54="","",IF(AND(K54&lt;&gt;"NONE",N('Inventory Master'!K54)&gt;0),"ORDER","NO ORDER"))</f>
        <v/>
      </c>
      <c r="M54" s="85">
        <f>'Inventory Master'!S54</f>
        <v/>
      </c>
      <c r="N54" s="91">
        <f>'Inventory Master'!T54</f>
        <v/>
      </c>
      <c r="O54" s="91">
        <f>IF(OR($C54="",N(G54)=0,N54=""),"",G54*N54)</f>
        <v/>
      </c>
    </row>
    <row r="55" ht="20" customHeight="1">
      <c r="B55" s="85">
        <f>'Inventory Master'!B55</f>
        <v/>
      </c>
      <c r="C55" s="85">
        <f>'Inventory Master'!C55</f>
        <v/>
      </c>
      <c r="D55" s="86">
        <f>'Inventory Master'!D55</f>
        <v/>
      </c>
      <c r="E55" s="87">
        <f>'Inventory Master'!H55</f>
        <v/>
      </c>
      <c r="F55" s="87">
        <f>'Inventory Master'!E55</f>
        <v/>
      </c>
      <c r="G55" s="87">
        <f>IF($C55="","",IF(L55="ORDER",'Inventory Master'!K55,0))</f>
        <v/>
      </c>
      <c r="H55" s="86">
        <f>'Inventory Master'!J55</f>
        <v/>
      </c>
      <c r="I55" s="98">
        <f>IF($C55="","",cfg_OrderMonth)</f>
        <v/>
      </c>
      <c r="J55" s="89">
        <f>IF(OR($C55="",L55&lt;&gt;"ORDER"),"",IF(K55="URGENT",cfg_AsOf+cfg_Lead,MAX(cfg_OrderMonth,cfg_AsOf)+cfg_Lead))</f>
        <v/>
      </c>
      <c r="K55" s="86">
        <f>IF($C55="","",IF(H55="CRITICAL","URGENT",IF(H55="LOW","STANDARD",IF(AND(cfg_ReorderOK="Yes",H55="OK",N('Inventory Master'!K55)&gt;0),"STANDARD","NONE"))))</f>
        <v/>
      </c>
      <c r="L55" s="86">
        <f>IF($C55="","",IF(AND(K55&lt;&gt;"NONE",N('Inventory Master'!K55)&gt;0),"ORDER","NO ORDER"))</f>
        <v/>
      </c>
      <c r="M55" s="85">
        <f>'Inventory Master'!S55</f>
        <v/>
      </c>
      <c r="N55" s="91">
        <f>'Inventory Master'!T55</f>
        <v/>
      </c>
      <c r="O55" s="91">
        <f>IF(OR($C55="",N(G55)=0,N55=""),"",G55*N55)</f>
        <v/>
      </c>
    </row>
    <row r="56" ht="20" customHeight="1">
      <c r="B56" s="85">
        <f>'Inventory Master'!B56</f>
        <v/>
      </c>
      <c r="C56" s="85">
        <f>'Inventory Master'!C56</f>
        <v/>
      </c>
      <c r="D56" s="86">
        <f>'Inventory Master'!D56</f>
        <v/>
      </c>
      <c r="E56" s="87">
        <f>'Inventory Master'!H56</f>
        <v/>
      </c>
      <c r="F56" s="87">
        <f>'Inventory Master'!E56</f>
        <v/>
      </c>
      <c r="G56" s="87">
        <f>IF($C56="","",IF(L56="ORDER",'Inventory Master'!K56,0))</f>
        <v/>
      </c>
      <c r="H56" s="86">
        <f>'Inventory Master'!J56</f>
        <v/>
      </c>
      <c r="I56" s="98">
        <f>IF($C56="","",cfg_OrderMonth)</f>
        <v/>
      </c>
      <c r="J56" s="89">
        <f>IF(OR($C56="",L56&lt;&gt;"ORDER"),"",IF(K56="URGENT",cfg_AsOf+cfg_Lead,MAX(cfg_OrderMonth,cfg_AsOf)+cfg_Lead))</f>
        <v/>
      </c>
      <c r="K56" s="86">
        <f>IF($C56="","",IF(H56="CRITICAL","URGENT",IF(H56="LOW","STANDARD",IF(AND(cfg_ReorderOK="Yes",H56="OK",N('Inventory Master'!K56)&gt;0),"STANDARD","NONE"))))</f>
        <v/>
      </c>
      <c r="L56" s="86">
        <f>IF($C56="","",IF(AND(K56&lt;&gt;"NONE",N('Inventory Master'!K56)&gt;0),"ORDER","NO ORDER"))</f>
        <v/>
      </c>
      <c r="M56" s="85">
        <f>'Inventory Master'!S56</f>
        <v/>
      </c>
      <c r="N56" s="91">
        <f>'Inventory Master'!T56</f>
        <v/>
      </c>
      <c r="O56" s="91">
        <f>IF(OR($C56="",N(G56)=0,N56=""),"",G56*N56)</f>
        <v/>
      </c>
    </row>
    <row r="57" ht="20" customHeight="1">
      <c r="B57" s="85">
        <f>'Inventory Master'!B57</f>
        <v/>
      </c>
      <c r="C57" s="85">
        <f>'Inventory Master'!C57</f>
        <v/>
      </c>
      <c r="D57" s="86">
        <f>'Inventory Master'!D57</f>
        <v/>
      </c>
      <c r="E57" s="87">
        <f>'Inventory Master'!H57</f>
        <v/>
      </c>
      <c r="F57" s="87">
        <f>'Inventory Master'!E57</f>
        <v/>
      </c>
      <c r="G57" s="87">
        <f>IF($C57="","",IF(L57="ORDER",'Inventory Master'!K57,0))</f>
        <v/>
      </c>
      <c r="H57" s="86">
        <f>'Inventory Master'!J57</f>
        <v/>
      </c>
      <c r="I57" s="98">
        <f>IF($C57="","",cfg_OrderMonth)</f>
        <v/>
      </c>
      <c r="J57" s="89">
        <f>IF(OR($C57="",L57&lt;&gt;"ORDER"),"",IF(K57="URGENT",cfg_AsOf+cfg_Lead,MAX(cfg_OrderMonth,cfg_AsOf)+cfg_Lead))</f>
        <v/>
      </c>
      <c r="K57" s="86">
        <f>IF($C57="","",IF(H57="CRITICAL","URGENT",IF(H57="LOW","STANDARD",IF(AND(cfg_ReorderOK="Yes",H57="OK",N('Inventory Master'!K57)&gt;0),"STANDARD","NONE"))))</f>
        <v/>
      </c>
      <c r="L57" s="86">
        <f>IF($C57="","",IF(AND(K57&lt;&gt;"NONE",N('Inventory Master'!K57)&gt;0),"ORDER","NO ORDER"))</f>
        <v/>
      </c>
      <c r="M57" s="85">
        <f>'Inventory Master'!S57</f>
        <v/>
      </c>
      <c r="N57" s="91">
        <f>'Inventory Master'!T57</f>
        <v/>
      </c>
      <c r="O57" s="91">
        <f>IF(OR($C57="",N(G57)=0,N57=""),"",G57*N57)</f>
        <v/>
      </c>
    </row>
    <row r="58" ht="20" customHeight="1">
      <c r="B58" s="85">
        <f>'Inventory Master'!B58</f>
        <v/>
      </c>
      <c r="C58" s="85">
        <f>'Inventory Master'!C58</f>
        <v/>
      </c>
      <c r="D58" s="86">
        <f>'Inventory Master'!D58</f>
        <v/>
      </c>
      <c r="E58" s="87">
        <f>'Inventory Master'!H58</f>
        <v/>
      </c>
      <c r="F58" s="87">
        <f>'Inventory Master'!E58</f>
        <v/>
      </c>
      <c r="G58" s="87">
        <f>IF($C58="","",IF(L58="ORDER",'Inventory Master'!K58,0))</f>
        <v/>
      </c>
      <c r="H58" s="86">
        <f>'Inventory Master'!J58</f>
        <v/>
      </c>
      <c r="I58" s="98">
        <f>IF($C58="","",cfg_OrderMonth)</f>
        <v/>
      </c>
      <c r="J58" s="89">
        <f>IF(OR($C58="",L58&lt;&gt;"ORDER"),"",IF(K58="URGENT",cfg_AsOf+cfg_Lead,MAX(cfg_OrderMonth,cfg_AsOf)+cfg_Lead))</f>
        <v/>
      </c>
      <c r="K58" s="86">
        <f>IF($C58="","",IF(H58="CRITICAL","URGENT",IF(H58="LOW","STANDARD",IF(AND(cfg_ReorderOK="Yes",H58="OK",N('Inventory Master'!K58)&gt;0),"STANDARD","NONE"))))</f>
        <v/>
      </c>
      <c r="L58" s="86">
        <f>IF($C58="","",IF(AND(K58&lt;&gt;"NONE",N('Inventory Master'!K58)&gt;0),"ORDER","NO ORDER"))</f>
        <v/>
      </c>
      <c r="M58" s="85">
        <f>'Inventory Master'!S58</f>
        <v/>
      </c>
      <c r="N58" s="91">
        <f>'Inventory Master'!T58</f>
        <v/>
      </c>
      <c r="O58" s="91">
        <f>IF(OR($C58="",N(G58)=0,N58=""),"",G58*N58)</f>
        <v/>
      </c>
    </row>
    <row r="59" ht="20" customHeight="1">
      <c r="B59" s="85">
        <f>'Inventory Master'!B59</f>
        <v/>
      </c>
      <c r="C59" s="85">
        <f>'Inventory Master'!C59</f>
        <v/>
      </c>
      <c r="D59" s="86">
        <f>'Inventory Master'!D59</f>
        <v/>
      </c>
      <c r="E59" s="87">
        <f>'Inventory Master'!H59</f>
        <v/>
      </c>
      <c r="F59" s="87">
        <f>'Inventory Master'!E59</f>
        <v/>
      </c>
      <c r="G59" s="87">
        <f>IF($C59="","",IF(L59="ORDER",'Inventory Master'!K59,0))</f>
        <v/>
      </c>
      <c r="H59" s="86">
        <f>'Inventory Master'!J59</f>
        <v/>
      </c>
      <c r="I59" s="98">
        <f>IF($C59="","",cfg_OrderMonth)</f>
        <v/>
      </c>
      <c r="J59" s="89">
        <f>IF(OR($C59="",L59&lt;&gt;"ORDER"),"",IF(K59="URGENT",cfg_AsOf+cfg_Lead,MAX(cfg_OrderMonth,cfg_AsOf)+cfg_Lead))</f>
        <v/>
      </c>
      <c r="K59" s="86">
        <f>IF($C59="","",IF(H59="CRITICAL","URGENT",IF(H59="LOW","STANDARD",IF(AND(cfg_ReorderOK="Yes",H59="OK",N('Inventory Master'!K59)&gt;0),"STANDARD","NONE"))))</f>
        <v/>
      </c>
      <c r="L59" s="86">
        <f>IF($C59="","",IF(AND(K59&lt;&gt;"NONE",N('Inventory Master'!K59)&gt;0),"ORDER","NO ORDER"))</f>
        <v/>
      </c>
      <c r="M59" s="85">
        <f>'Inventory Master'!S59</f>
        <v/>
      </c>
      <c r="N59" s="91">
        <f>'Inventory Master'!T59</f>
        <v/>
      </c>
      <c r="O59" s="91">
        <f>IF(OR($C59="",N(G59)=0,N59=""),"",G59*N59)</f>
        <v/>
      </c>
    </row>
    <row r="60" ht="20" customHeight="1">
      <c r="B60" s="85">
        <f>'Inventory Master'!B60</f>
        <v/>
      </c>
      <c r="C60" s="85">
        <f>'Inventory Master'!C60</f>
        <v/>
      </c>
      <c r="D60" s="86">
        <f>'Inventory Master'!D60</f>
        <v/>
      </c>
      <c r="E60" s="87">
        <f>'Inventory Master'!H60</f>
        <v/>
      </c>
      <c r="F60" s="87">
        <f>'Inventory Master'!E60</f>
        <v/>
      </c>
      <c r="G60" s="87">
        <f>IF($C60="","",IF(L60="ORDER",'Inventory Master'!K60,0))</f>
        <v/>
      </c>
      <c r="H60" s="86">
        <f>'Inventory Master'!J60</f>
        <v/>
      </c>
      <c r="I60" s="98">
        <f>IF($C60="","",cfg_OrderMonth)</f>
        <v/>
      </c>
      <c r="J60" s="89">
        <f>IF(OR($C60="",L60&lt;&gt;"ORDER"),"",IF(K60="URGENT",cfg_AsOf+cfg_Lead,MAX(cfg_OrderMonth,cfg_AsOf)+cfg_Lead))</f>
        <v/>
      </c>
      <c r="K60" s="86">
        <f>IF($C60="","",IF(H60="CRITICAL","URGENT",IF(H60="LOW","STANDARD",IF(AND(cfg_ReorderOK="Yes",H60="OK",N('Inventory Master'!K60)&gt;0),"STANDARD","NONE"))))</f>
        <v/>
      </c>
      <c r="L60" s="86">
        <f>IF($C60="","",IF(AND(K60&lt;&gt;"NONE",N('Inventory Master'!K60)&gt;0),"ORDER","NO ORDER"))</f>
        <v/>
      </c>
      <c r="M60" s="85">
        <f>'Inventory Master'!S60</f>
        <v/>
      </c>
      <c r="N60" s="91">
        <f>'Inventory Master'!T60</f>
        <v/>
      </c>
      <c r="O60" s="91">
        <f>IF(OR($C60="",N(G60)=0,N60=""),"",G60*N60)</f>
        <v/>
      </c>
    </row>
    <row r="61" ht="20" customHeight="1">
      <c r="B61" s="85">
        <f>'Inventory Master'!B61</f>
        <v/>
      </c>
      <c r="C61" s="85">
        <f>'Inventory Master'!C61</f>
        <v/>
      </c>
      <c r="D61" s="86">
        <f>'Inventory Master'!D61</f>
        <v/>
      </c>
      <c r="E61" s="87">
        <f>'Inventory Master'!H61</f>
        <v/>
      </c>
      <c r="F61" s="87">
        <f>'Inventory Master'!E61</f>
        <v/>
      </c>
      <c r="G61" s="87">
        <f>IF($C61="","",IF(L61="ORDER",'Inventory Master'!K61,0))</f>
        <v/>
      </c>
      <c r="H61" s="86">
        <f>'Inventory Master'!J61</f>
        <v/>
      </c>
      <c r="I61" s="98">
        <f>IF($C61="","",cfg_OrderMonth)</f>
        <v/>
      </c>
      <c r="J61" s="89">
        <f>IF(OR($C61="",L61&lt;&gt;"ORDER"),"",IF(K61="URGENT",cfg_AsOf+cfg_Lead,MAX(cfg_OrderMonth,cfg_AsOf)+cfg_Lead))</f>
        <v/>
      </c>
      <c r="K61" s="86">
        <f>IF($C61="","",IF(H61="CRITICAL","URGENT",IF(H61="LOW","STANDARD",IF(AND(cfg_ReorderOK="Yes",H61="OK",N('Inventory Master'!K61)&gt;0),"STANDARD","NONE"))))</f>
        <v/>
      </c>
      <c r="L61" s="86">
        <f>IF($C61="","",IF(AND(K61&lt;&gt;"NONE",N('Inventory Master'!K61)&gt;0),"ORDER","NO ORDER"))</f>
        <v/>
      </c>
      <c r="M61" s="85">
        <f>'Inventory Master'!S61</f>
        <v/>
      </c>
      <c r="N61" s="91">
        <f>'Inventory Master'!T61</f>
        <v/>
      </c>
      <c r="O61" s="91">
        <f>IF(OR($C61="",N(G61)=0,N61=""),"",G61*N61)</f>
        <v/>
      </c>
    </row>
    <row r="62" ht="20" customHeight="1">
      <c r="B62" s="85">
        <f>'Inventory Master'!B62</f>
        <v/>
      </c>
      <c r="C62" s="85">
        <f>'Inventory Master'!C62</f>
        <v/>
      </c>
      <c r="D62" s="86">
        <f>'Inventory Master'!D62</f>
        <v/>
      </c>
      <c r="E62" s="87">
        <f>'Inventory Master'!H62</f>
        <v/>
      </c>
      <c r="F62" s="87">
        <f>'Inventory Master'!E62</f>
        <v/>
      </c>
      <c r="G62" s="87">
        <f>IF($C62="","",IF(L62="ORDER",'Inventory Master'!K62,0))</f>
        <v/>
      </c>
      <c r="H62" s="86">
        <f>'Inventory Master'!J62</f>
        <v/>
      </c>
      <c r="I62" s="98">
        <f>IF($C62="","",cfg_OrderMonth)</f>
        <v/>
      </c>
      <c r="J62" s="89">
        <f>IF(OR($C62="",L62&lt;&gt;"ORDER"),"",IF(K62="URGENT",cfg_AsOf+cfg_Lead,MAX(cfg_OrderMonth,cfg_AsOf)+cfg_Lead))</f>
        <v/>
      </c>
      <c r="K62" s="86">
        <f>IF($C62="","",IF(H62="CRITICAL","URGENT",IF(H62="LOW","STANDARD",IF(AND(cfg_ReorderOK="Yes",H62="OK",N('Inventory Master'!K62)&gt;0),"STANDARD","NONE"))))</f>
        <v/>
      </c>
      <c r="L62" s="86">
        <f>IF($C62="","",IF(AND(K62&lt;&gt;"NONE",N('Inventory Master'!K62)&gt;0),"ORDER","NO ORDER"))</f>
        <v/>
      </c>
      <c r="M62" s="85">
        <f>'Inventory Master'!S62</f>
        <v/>
      </c>
      <c r="N62" s="91">
        <f>'Inventory Master'!T62</f>
        <v/>
      </c>
      <c r="O62" s="91">
        <f>IF(OR($C62="",N(G62)=0,N62=""),"",G62*N62)</f>
        <v/>
      </c>
    </row>
    <row r="63" ht="20" customHeight="1">
      <c r="B63" s="85">
        <f>'Inventory Master'!B63</f>
        <v/>
      </c>
      <c r="C63" s="85">
        <f>'Inventory Master'!C63</f>
        <v/>
      </c>
      <c r="D63" s="86">
        <f>'Inventory Master'!D63</f>
        <v/>
      </c>
      <c r="E63" s="87">
        <f>'Inventory Master'!H63</f>
        <v/>
      </c>
      <c r="F63" s="87">
        <f>'Inventory Master'!E63</f>
        <v/>
      </c>
      <c r="G63" s="87">
        <f>IF($C63="","",IF(L63="ORDER",'Inventory Master'!K63,0))</f>
        <v/>
      </c>
      <c r="H63" s="86">
        <f>'Inventory Master'!J63</f>
        <v/>
      </c>
      <c r="I63" s="98">
        <f>IF($C63="","",cfg_OrderMonth)</f>
        <v/>
      </c>
      <c r="J63" s="89">
        <f>IF(OR($C63="",L63&lt;&gt;"ORDER"),"",IF(K63="URGENT",cfg_AsOf+cfg_Lead,MAX(cfg_OrderMonth,cfg_AsOf)+cfg_Lead))</f>
        <v/>
      </c>
      <c r="K63" s="86">
        <f>IF($C63="","",IF(H63="CRITICAL","URGENT",IF(H63="LOW","STANDARD",IF(AND(cfg_ReorderOK="Yes",H63="OK",N('Inventory Master'!K63)&gt;0),"STANDARD","NONE"))))</f>
        <v/>
      </c>
      <c r="L63" s="86">
        <f>IF($C63="","",IF(AND(K63&lt;&gt;"NONE",N('Inventory Master'!K63)&gt;0),"ORDER","NO ORDER"))</f>
        <v/>
      </c>
      <c r="M63" s="85">
        <f>'Inventory Master'!S63</f>
        <v/>
      </c>
      <c r="N63" s="91">
        <f>'Inventory Master'!T63</f>
        <v/>
      </c>
      <c r="O63" s="91">
        <f>IF(OR($C63="",N(G63)=0,N63=""),"",G63*N63)</f>
        <v/>
      </c>
    </row>
    <row r="64" ht="20" customHeight="1">
      <c r="B64" s="85">
        <f>'Inventory Master'!B64</f>
        <v/>
      </c>
      <c r="C64" s="85">
        <f>'Inventory Master'!C64</f>
        <v/>
      </c>
      <c r="D64" s="86">
        <f>'Inventory Master'!D64</f>
        <v/>
      </c>
      <c r="E64" s="87">
        <f>'Inventory Master'!H64</f>
        <v/>
      </c>
      <c r="F64" s="87">
        <f>'Inventory Master'!E64</f>
        <v/>
      </c>
      <c r="G64" s="87">
        <f>IF($C64="","",IF(L64="ORDER",'Inventory Master'!K64,0))</f>
        <v/>
      </c>
      <c r="H64" s="86">
        <f>'Inventory Master'!J64</f>
        <v/>
      </c>
      <c r="I64" s="98">
        <f>IF($C64="","",cfg_OrderMonth)</f>
        <v/>
      </c>
      <c r="J64" s="89">
        <f>IF(OR($C64="",L64&lt;&gt;"ORDER"),"",IF(K64="URGENT",cfg_AsOf+cfg_Lead,MAX(cfg_OrderMonth,cfg_AsOf)+cfg_Lead))</f>
        <v/>
      </c>
      <c r="K64" s="86">
        <f>IF($C64="","",IF(H64="CRITICAL","URGENT",IF(H64="LOW","STANDARD",IF(AND(cfg_ReorderOK="Yes",H64="OK",N('Inventory Master'!K64)&gt;0),"STANDARD","NONE"))))</f>
        <v/>
      </c>
      <c r="L64" s="86">
        <f>IF($C64="","",IF(AND(K64&lt;&gt;"NONE",N('Inventory Master'!K64)&gt;0),"ORDER","NO ORDER"))</f>
        <v/>
      </c>
      <c r="M64" s="85">
        <f>'Inventory Master'!S64</f>
        <v/>
      </c>
      <c r="N64" s="91">
        <f>'Inventory Master'!T64</f>
        <v/>
      </c>
      <c r="O64" s="91">
        <f>IF(OR($C64="",N(G64)=0,N64=""),"",G64*N64)</f>
        <v/>
      </c>
    </row>
    <row r="65" ht="20" customHeight="1">
      <c r="B65" s="85">
        <f>'Inventory Master'!B65</f>
        <v/>
      </c>
      <c r="C65" s="85">
        <f>'Inventory Master'!C65</f>
        <v/>
      </c>
      <c r="D65" s="86">
        <f>'Inventory Master'!D65</f>
        <v/>
      </c>
      <c r="E65" s="87">
        <f>'Inventory Master'!H65</f>
        <v/>
      </c>
      <c r="F65" s="87">
        <f>'Inventory Master'!E65</f>
        <v/>
      </c>
      <c r="G65" s="87">
        <f>IF($C65="","",IF(L65="ORDER",'Inventory Master'!K65,0))</f>
        <v/>
      </c>
      <c r="H65" s="86">
        <f>'Inventory Master'!J65</f>
        <v/>
      </c>
      <c r="I65" s="98">
        <f>IF($C65="","",cfg_OrderMonth)</f>
        <v/>
      </c>
      <c r="J65" s="89">
        <f>IF(OR($C65="",L65&lt;&gt;"ORDER"),"",IF(K65="URGENT",cfg_AsOf+cfg_Lead,MAX(cfg_OrderMonth,cfg_AsOf)+cfg_Lead))</f>
        <v/>
      </c>
      <c r="K65" s="86">
        <f>IF($C65="","",IF(H65="CRITICAL","URGENT",IF(H65="LOW","STANDARD",IF(AND(cfg_ReorderOK="Yes",H65="OK",N('Inventory Master'!K65)&gt;0),"STANDARD","NONE"))))</f>
        <v/>
      </c>
      <c r="L65" s="86">
        <f>IF($C65="","",IF(AND(K65&lt;&gt;"NONE",N('Inventory Master'!K65)&gt;0),"ORDER","NO ORDER"))</f>
        <v/>
      </c>
      <c r="M65" s="85">
        <f>'Inventory Master'!S65</f>
        <v/>
      </c>
      <c r="N65" s="91">
        <f>'Inventory Master'!T65</f>
        <v/>
      </c>
      <c r="O65" s="91">
        <f>IF(OR($C65="",N(G65)=0,N65=""),"",G65*N65)</f>
        <v/>
      </c>
    </row>
    <row r="66" ht="20" customHeight="1">
      <c r="B66" s="85">
        <f>'Inventory Master'!B66</f>
        <v/>
      </c>
      <c r="C66" s="85">
        <f>'Inventory Master'!C66</f>
        <v/>
      </c>
      <c r="D66" s="86">
        <f>'Inventory Master'!D66</f>
        <v/>
      </c>
      <c r="E66" s="87">
        <f>'Inventory Master'!H66</f>
        <v/>
      </c>
      <c r="F66" s="87">
        <f>'Inventory Master'!E66</f>
        <v/>
      </c>
      <c r="G66" s="87">
        <f>IF($C66="","",IF(L66="ORDER",'Inventory Master'!K66,0))</f>
        <v/>
      </c>
      <c r="H66" s="86">
        <f>'Inventory Master'!J66</f>
        <v/>
      </c>
      <c r="I66" s="98">
        <f>IF($C66="","",cfg_OrderMonth)</f>
        <v/>
      </c>
      <c r="J66" s="89">
        <f>IF(OR($C66="",L66&lt;&gt;"ORDER"),"",IF(K66="URGENT",cfg_AsOf+cfg_Lead,MAX(cfg_OrderMonth,cfg_AsOf)+cfg_Lead))</f>
        <v/>
      </c>
      <c r="K66" s="86">
        <f>IF($C66="","",IF(H66="CRITICAL","URGENT",IF(H66="LOW","STANDARD",IF(AND(cfg_ReorderOK="Yes",H66="OK",N('Inventory Master'!K66)&gt;0),"STANDARD","NONE"))))</f>
        <v/>
      </c>
      <c r="L66" s="86">
        <f>IF($C66="","",IF(AND(K66&lt;&gt;"NONE",N('Inventory Master'!K66)&gt;0),"ORDER","NO ORDER"))</f>
        <v/>
      </c>
      <c r="M66" s="85">
        <f>'Inventory Master'!S66</f>
        <v/>
      </c>
      <c r="N66" s="91">
        <f>'Inventory Master'!T66</f>
        <v/>
      </c>
      <c r="O66" s="91">
        <f>IF(OR($C66="",N(G66)=0,N66=""),"",G66*N66)</f>
        <v/>
      </c>
    </row>
    <row r="67" ht="20" customHeight="1">
      <c r="B67" s="85">
        <f>'Inventory Master'!B67</f>
        <v/>
      </c>
      <c r="C67" s="85">
        <f>'Inventory Master'!C67</f>
        <v/>
      </c>
      <c r="D67" s="86">
        <f>'Inventory Master'!D67</f>
        <v/>
      </c>
      <c r="E67" s="87">
        <f>'Inventory Master'!H67</f>
        <v/>
      </c>
      <c r="F67" s="87">
        <f>'Inventory Master'!E67</f>
        <v/>
      </c>
      <c r="G67" s="87">
        <f>IF($C67="","",IF(L67="ORDER",'Inventory Master'!K67,0))</f>
        <v/>
      </c>
      <c r="H67" s="86">
        <f>'Inventory Master'!J67</f>
        <v/>
      </c>
      <c r="I67" s="98">
        <f>IF($C67="","",cfg_OrderMonth)</f>
        <v/>
      </c>
      <c r="J67" s="89">
        <f>IF(OR($C67="",L67&lt;&gt;"ORDER"),"",IF(K67="URGENT",cfg_AsOf+cfg_Lead,MAX(cfg_OrderMonth,cfg_AsOf)+cfg_Lead))</f>
        <v/>
      </c>
      <c r="K67" s="86">
        <f>IF($C67="","",IF(H67="CRITICAL","URGENT",IF(H67="LOW","STANDARD",IF(AND(cfg_ReorderOK="Yes",H67="OK",N('Inventory Master'!K67)&gt;0),"STANDARD","NONE"))))</f>
        <v/>
      </c>
      <c r="L67" s="86">
        <f>IF($C67="","",IF(AND(K67&lt;&gt;"NONE",N('Inventory Master'!K67)&gt;0),"ORDER","NO ORDER"))</f>
        <v/>
      </c>
      <c r="M67" s="85">
        <f>'Inventory Master'!S67</f>
        <v/>
      </c>
      <c r="N67" s="91">
        <f>'Inventory Master'!T67</f>
        <v/>
      </c>
      <c r="O67" s="91">
        <f>IF(OR($C67="",N(G67)=0,N67=""),"",G67*N67)</f>
        <v/>
      </c>
    </row>
    <row r="68" ht="20" customHeight="1">
      <c r="B68" s="85">
        <f>'Inventory Master'!B68</f>
        <v/>
      </c>
      <c r="C68" s="85">
        <f>'Inventory Master'!C68</f>
        <v/>
      </c>
      <c r="D68" s="86">
        <f>'Inventory Master'!D68</f>
        <v/>
      </c>
      <c r="E68" s="87">
        <f>'Inventory Master'!H68</f>
        <v/>
      </c>
      <c r="F68" s="87">
        <f>'Inventory Master'!E68</f>
        <v/>
      </c>
      <c r="G68" s="87">
        <f>IF($C68="","",IF(L68="ORDER",'Inventory Master'!K68,0))</f>
        <v/>
      </c>
      <c r="H68" s="86">
        <f>'Inventory Master'!J68</f>
        <v/>
      </c>
      <c r="I68" s="98">
        <f>IF($C68="","",cfg_OrderMonth)</f>
        <v/>
      </c>
      <c r="J68" s="89">
        <f>IF(OR($C68="",L68&lt;&gt;"ORDER"),"",IF(K68="URGENT",cfg_AsOf+cfg_Lead,MAX(cfg_OrderMonth,cfg_AsOf)+cfg_Lead))</f>
        <v/>
      </c>
      <c r="K68" s="86">
        <f>IF($C68="","",IF(H68="CRITICAL","URGENT",IF(H68="LOW","STANDARD",IF(AND(cfg_ReorderOK="Yes",H68="OK",N('Inventory Master'!K68)&gt;0),"STANDARD","NONE"))))</f>
        <v/>
      </c>
      <c r="L68" s="86">
        <f>IF($C68="","",IF(AND(K68&lt;&gt;"NONE",N('Inventory Master'!K68)&gt;0),"ORDER","NO ORDER"))</f>
        <v/>
      </c>
      <c r="M68" s="85">
        <f>'Inventory Master'!S68</f>
        <v/>
      </c>
      <c r="N68" s="91">
        <f>'Inventory Master'!T68</f>
        <v/>
      </c>
      <c r="O68" s="91">
        <f>IF(OR($C68="",N(G68)=0,N68=""),"",G68*N68)</f>
        <v/>
      </c>
    </row>
    <row r="69" ht="20" customHeight="1">
      <c r="B69" s="85">
        <f>'Inventory Master'!B69</f>
        <v/>
      </c>
      <c r="C69" s="85">
        <f>'Inventory Master'!C69</f>
        <v/>
      </c>
      <c r="D69" s="86">
        <f>'Inventory Master'!D69</f>
        <v/>
      </c>
      <c r="E69" s="87">
        <f>'Inventory Master'!H69</f>
        <v/>
      </c>
      <c r="F69" s="87">
        <f>'Inventory Master'!E69</f>
        <v/>
      </c>
      <c r="G69" s="87">
        <f>IF($C69="","",IF(L69="ORDER",'Inventory Master'!K69,0))</f>
        <v/>
      </c>
      <c r="H69" s="86">
        <f>'Inventory Master'!J69</f>
        <v/>
      </c>
      <c r="I69" s="98">
        <f>IF($C69="","",cfg_OrderMonth)</f>
        <v/>
      </c>
      <c r="J69" s="89">
        <f>IF(OR($C69="",L69&lt;&gt;"ORDER"),"",IF(K69="URGENT",cfg_AsOf+cfg_Lead,MAX(cfg_OrderMonth,cfg_AsOf)+cfg_Lead))</f>
        <v/>
      </c>
      <c r="K69" s="86">
        <f>IF($C69="","",IF(H69="CRITICAL","URGENT",IF(H69="LOW","STANDARD",IF(AND(cfg_ReorderOK="Yes",H69="OK",N('Inventory Master'!K69)&gt;0),"STANDARD","NONE"))))</f>
        <v/>
      </c>
      <c r="L69" s="86">
        <f>IF($C69="","",IF(AND(K69&lt;&gt;"NONE",N('Inventory Master'!K69)&gt;0),"ORDER","NO ORDER"))</f>
        <v/>
      </c>
      <c r="M69" s="85">
        <f>'Inventory Master'!S69</f>
        <v/>
      </c>
      <c r="N69" s="91">
        <f>'Inventory Master'!T69</f>
        <v/>
      </c>
      <c r="O69" s="91">
        <f>IF(OR($C69="",N(G69)=0,N69=""),"",G69*N69)</f>
        <v/>
      </c>
    </row>
    <row r="70" ht="20" customHeight="1">
      <c r="B70" s="85">
        <f>'Inventory Master'!B70</f>
        <v/>
      </c>
      <c r="C70" s="85">
        <f>'Inventory Master'!C70</f>
        <v/>
      </c>
      <c r="D70" s="86">
        <f>'Inventory Master'!D70</f>
        <v/>
      </c>
      <c r="E70" s="87">
        <f>'Inventory Master'!H70</f>
        <v/>
      </c>
      <c r="F70" s="87">
        <f>'Inventory Master'!E70</f>
        <v/>
      </c>
      <c r="G70" s="87">
        <f>IF($C70="","",IF(L70="ORDER",'Inventory Master'!K70,0))</f>
        <v/>
      </c>
      <c r="H70" s="86">
        <f>'Inventory Master'!J70</f>
        <v/>
      </c>
      <c r="I70" s="98">
        <f>IF($C70="","",cfg_OrderMonth)</f>
        <v/>
      </c>
      <c r="J70" s="89">
        <f>IF(OR($C70="",L70&lt;&gt;"ORDER"),"",IF(K70="URGENT",cfg_AsOf+cfg_Lead,MAX(cfg_OrderMonth,cfg_AsOf)+cfg_Lead))</f>
        <v/>
      </c>
      <c r="K70" s="86">
        <f>IF($C70="","",IF(H70="CRITICAL","URGENT",IF(H70="LOW","STANDARD",IF(AND(cfg_ReorderOK="Yes",H70="OK",N('Inventory Master'!K70)&gt;0),"STANDARD","NONE"))))</f>
        <v/>
      </c>
      <c r="L70" s="86">
        <f>IF($C70="","",IF(AND(K70&lt;&gt;"NONE",N('Inventory Master'!K70)&gt;0),"ORDER","NO ORDER"))</f>
        <v/>
      </c>
      <c r="M70" s="85">
        <f>'Inventory Master'!S70</f>
        <v/>
      </c>
      <c r="N70" s="91">
        <f>'Inventory Master'!T70</f>
        <v/>
      </c>
      <c r="O70" s="91">
        <f>IF(OR($C70="",N(G70)=0,N70=""),"",G70*N70)</f>
        <v/>
      </c>
    </row>
    <row r="71" ht="20" customHeight="1">
      <c r="B71" s="85">
        <f>'Inventory Master'!B71</f>
        <v/>
      </c>
      <c r="C71" s="85">
        <f>'Inventory Master'!C71</f>
        <v/>
      </c>
      <c r="D71" s="86">
        <f>'Inventory Master'!D71</f>
        <v/>
      </c>
      <c r="E71" s="87">
        <f>'Inventory Master'!H71</f>
        <v/>
      </c>
      <c r="F71" s="87">
        <f>'Inventory Master'!E71</f>
        <v/>
      </c>
      <c r="G71" s="87">
        <f>IF($C71="","",IF(L71="ORDER",'Inventory Master'!K71,0))</f>
        <v/>
      </c>
      <c r="H71" s="86">
        <f>'Inventory Master'!J71</f>
        <v/>
      </c>
      <c r="I71" s="98">
        <f>IF($C71="","",cfg_OrderMonth)</f>
        <v/>
      </c>
      <c r="J71" s="89">
        <f>IF(OR($C71="",L71&lt;&gt;"ORDER"),"",IF(K71="URGENT",cfg_AsOf+cfg_Lead,MAX(cfg_OrderMonth,cfg_AsOf)+cfg_Lead))</f>
        <v/>
      </c>
      <c r="K71" s="86">
        <f>IF($C71="","",IF(H71="CRITICAL","URGENT",IF(H71="LOW","STANDARD",IF(AND(cfg_ReorderOK="Yes",H71="OK",N('Inventory Master'!K71)&gt;0),"STANDARD","NONE"))))</f>
        <v/>
      </c>
      <c r="L71" s="86">
        <f>IF($C71="","",IF(AND(K71&lt;&gt;"NONE",N('Inventory Master'!K71)&gt;0),"ORDER","NO ORDER"))</f>
        <v/>
      </c>
      <c r="M71" s="85">
        <f>'Inventory Master'!S71</f>
        <v/>
      </c>
      <c r="N71" s="91">
        <f>'Inventory Master'!T71</f>
        <v/>
      </c>
      <c r="O71" s="91">
        <f>IF(OR($C71="",N(G71)=0,N71=""),"",G71*N71)</f>
        <v/>
      </c>
    </row>
    <row r="72" ht="20" customHeight="1">
      <c r="B72" s="85">
        <f>'Inventory Master'!B72</f>
        <v/>
      </c>
      <c r="C72" s="85">
        <f>'Inventory Master'!C72</f>
        <v/>
      </c>
      <c r="D72" s="86">
        <f>'Inventory Master'!D72</f>
        <v/>
      </c>
      <c r="E72" s="87">
        <f>'Inventory Master'!H72</f>
        <v/>
      </c>
      <c r="F72" s="87">
        <f>'Inventory Master'!E72</f>
        <v/>
      </c>
      <c r="G72" s="87">
        <f>IF($C72="","",IF(L72="ORDER",'Inventory Master'!K72,0))</f>
        <v/>
      </c>
      <c r="H72" s="86">
        <f>'Inventory Master'!J72</f>
        <v/>
      </c>
      <c r="I72" s="98">
        <f>IF($C72="","",cfg_OrderMonth)</f>
        <v/>
      </c>
      <c r="J72" s="89">
        <f>IF(OR($C72="",L72&lt;&gt;"ORDER"),"",IF(K72="URGENT",cfg_AsOf+cfg_Lead,MAX(cfg_OrderMonth,cfg_AsOf)+cfg_Lead))</f>
        <v/>
      </c>
      <c r="K72" s="86">
        <f>IF($C72="","",IF(H72="CRITICAL","URGENT",IF(H72="LOW","STANDARD",IF(AND(cfg_ReorderOK="Yes",H72="OK",N('Inventory Master'!K72)&gt;0),"STANDARD","NONE"))))</f>
        <v/>
      </c>
      <c r="L72" s="86">
        <f>IF($C72="","",IF(AND(K72&lt;&gt;"NONE",N('Inventory Master'!K72)&gt;0),"ORDER","NO ORDER"))</f>
        <v/>
      </c>
      <c r="M72" s="85">
        <f>'Inventory Master'!S72</f>
        <v/>
      </c>
      <c r="N72" s="91">
        <f>'Inventory Master'!T72</f>
        <v/>
      </c>
      <c r="O72" s="91">
        <f>IF(OR($C72="",N(G72)=0,N72=""),"",G72*N72)</f>
        <v/>
      </c>
    </row>
    <row r="73" ht="20" customHeight="1">
      <c r="B73" s="85">
        <f>'Inventory Master'!B73</f>
        <v/>
      </c>
      <c r="C73" s="85">
        <f>'Inventory Master'!C73</f>
        <v/>
      </c>
      <c r="D73" s="86">
        <f>'Inventory Master'!D73</f>
        <v/>
      </c>
      <c r="E73" s="87">
        <f>'Inventory Master'!H73</f>
        <v/>
      </c>
      <c r="F73" s="87">
        <f>'Inventory Master'!E73</f>
        <v/>
      </c>
      <c r="G73" s="87">
        <f>IF($C73="","",IF(L73="ORDER",'Inventory Master'!K73,0))</f>
        <v/>
      </c>
      <c r="H73" s="86">
        <f>'Inventory Master'!J73</f>
        <v/>
      </c>
      <c r="I73" s="98">
        <f>IF($C73="","",cfg_OrderMonth)</f>
        <v/>
      </c>
      <c r="J73" s="89">
        <f>IF(OR($C73="",L73&lt;&gt;"ORDER"),"",IF(K73="URGENT",cfg_AsOf+cfg_Lead,MAX(cfg_OrderMonth,cfg_AsOf)+cfg_Lead))</f>
        <v/>
      </c>
      <c r="K73" s="86">
        <f>IF($C73="","",IF(H73="CRITICAL","URGENT",IF(H73="LOW","STANDARD",IF(AND(cfg_ReorderOK="Yes",H73="OK",N('Inventory Master'!K73)&gt;0),"STANDARD","NONE"))))</f>
        <v/>
      </c>
      <c r="L73" s="86">
        <f>IF($C73="","",IF(AND(K73&lt;&gt;"NONE",N('Inventory Master'!K73)&gt;0),"ORDER","NO ORDER"))</f>
        <v/>
      </c>
      <c r="M73" s="85">
        <f>'Inventory Master'!S73</f>
        <v/>
      </c>
      <c r="N73" s="91">
        <f>'Inventory Master'!T73</f>
        <v/>
      </c>
      <c r="O73" s="91">
        <f>IF(OR($C73="",N(G73)=0,N73=""),"",G73*N73)</f>
        <v/>
      </c>
    </row>
    <row r="74" ht="20" customHeight="1">
      <c r="B74" s="85">
        <f>'Inventory Master'!B74</f>
        <v/>
      </c>
      <c r="C74" s="85">
        <f>'Inventory Master'!C74</f>
        <v/>
      </c>
      <c r="D74" s="86">
        <f>'Inventory Master'!D74</f>
        <v/>
      </c>
      <c r="E74" s="87">
        <f>'Inventory Master'!H74</f>
        <v/>
      </c>
      <c r="F74" s="87">
        <f>'Inventory Master'!E74</f>
        <v/>
      </c>
      <c r="G74" s="87">
        <f>IF($C74="","",IF(L74="ORDER",'Inventory Master'!K74,0))</f>
        <v/>
      </c>
      <c r="H74" s="86">
        <f>'Inventory Master'!J74</f>
        <v/>
      </c>
      <c r="I74" s="98">
        <f>IF($C74="","",cfg_OrderMonth)</f>
        <v/>
      </c>
      <c r="J74" s="89">
        <f>IF(OR($C74="",L74&lt;&gt;"ORDER"),"",IF(K74="URGENT",cfg_AsOf+cfg_Lead,MAX(cfg_OrderMonth,cfg_AsOf)+cfg_Lead))</f>
        <v/>
      </c>
      <c r="K74" s="86">
        <f>IF($C74="","",IF(H74="CRITICAL","URGENT",IF(H74="LOW","STANDARD",IF(AND(cfg_ReorderOK="Yes",H74="OK",N('Inventory Master'!K74)&gt;0),"STANDARD","NONE"))))</f>
        <v/>
      </c>
      <c r="L74" s="86">
        <f>IF($C74="","",IF(AND(K74&lt;&gt;"NONE",N('Inventory Master'!K74)&gt;0),"ORDER","NO ORDER"))</f>
        <v/>
      </c>
      <c r="M74" s="85">
        <f>'Inventory Master'!S74</f>
        <v/>
      </c>
      <c r="N74" s="91">
        <f>'Inventory Master'!T74</f>
        <v/>
      </c>
      <c r="O74" s="91">
        <f>IF(OR($C74="",N(G74)=0,N74=""),"",G74*N74)</f>
        <v/>
      </c>
    </row>
    <row r="75" ht="20" customHeight="1">
      <c r="B75" s="85">
        <f>'Inventory Master'!B75</f>
        <v/>
      </c>
      <c r="C75" s="85">
        <f>'Inventory Master'!C75</f>
        <v/>
      </c>
      <c r="D75" s="86">
        <f>'Inventory Master'!D75</f>
        <v/>
      </c>
      <c r="E75" s="87">
        <f>'Inventory Master'!H75</f>
        <v/>
      </c>
      <c r="F75" s="87">
        <f>'Inventory Master'!E75</f>
        <v/>
      </c>
      <c r="G75" s="87">
        <f>IF($C75="","",IF(L75="ORDER",'Inventory Master'!K75,0))</f>
        <v/>
      </c>
      <c r="H75" s="86">
        <f>'Inventory Master'!J75</f>
        <v/>
      </c>
      <c r="I75" s="98">
        <f>IF($C75="","",cfg_OrderMonth)</f>
        <v/>
      </c>
      <c r="J75" s="89">
        <f>IF(OR($C75="",L75&lt;&gt;"ORDER"),"",IF(K75="URGENT",cfg_AsOf+cfg_Lead,MAX(cfg_OrderMonth,cfg_AsOf)+cfg_Lead))</f>
        <v/>
      </c>
      <c r="K75" s="86">
        <f>IF($C75="","",IF(H75="CRITICAL","URGENT",IF(H75="LOW","STANDARD",IF(AND(cfg_ReorderOK="Yes",H75="OK",N('Inventory Master'!K75)&gt;0),"STANDARD","NONE"))))</f>
        <v/>
      </c>
      <c r="L75" s="86">
        <f>IF($C75="","",IF(AND(K75&lt;&gt;"NONE",N('Inventory Master'!K75)&gt;0),"ORDER","NO ORDER"))</f>
        <v/>
      </c>
      <c r="M75" s="85">
        <f>'Inventory Master'!S75</f>
        <v/>
      </c>
      <c r="N75" s="91">
        <f>'Inventory Master'!T75</f>
        <v/>
      </c>
      <c r="O75" s="91">
        <f>IF(OR($C75="",N(G75)=0,N75=""),"",G75*N75)</f>
        <v/>
      </c>
    </row>
    <row r="76" ht="20" customHeight="1">
      <c r="B76" s="85">
        <f>'Inventory Master'!B76</f>
        <v/>
      </c>
      <c r="C76" s="85">
        <f>'Inventory Master'!C76</f>
        <v/>
      </c>
      <c r="D76" s="86">
        <f>'Inventory Master'!D76</f>
        <v/>
      </c>
      <c r="E76" s="87">
        <f>'Inventory Master'!H76</f>
        <v/>
      </c>
      <c r="F76" s="87">
        <f>'Inventory Master'!E76</f>
        <v/>
      </c>
      <c r="G76" s="87">
        <f>IF($C76="","",IF(L76="ORDER",'Inventory Master'!K76,0))</f>
        <v/>
      </c>
      <c r="H76" s="86">
        <f>'Inventory Master'!J76</f>
        <v/>
      </c>
      <c r="I76" s="98">
        <f>IF($C76="","",cfg_OrderMonth)</f>
        <v/>
      </c>
      <c r="J76" s="89">
        <f>IF(OR($C76="",L76&lt;&gt;"ORDER"),"",IF(K76="URGENT",cfg_AsOf+cfg_Lead,MAX(cfg_OrderMonth,cfg_AsOf)+cfg_Lead))</f>
        <v/>
      </c>
      <c r="K76" s="86">
        <f>IF($C76="","",IF(H76="CRITICAL","URGENT",IF(H76="LOW","STANDARD",IF(AND(cfg_ReorderOK="Yes",H76="OK",N('Inventory Master'!K76)&gt;0),"STANDARD","NONE"))))</f>
        <v/>
      </c>
      <c r="L76" s="86">
        <f>IF($C76="","",IF(AND(K76&lt;&gt;"NONE",N('Inventory Master'!K76)&gt;0),"ORDER","NO ORDER"))</f>
        <v/>
      </c>
      <c r="M76" s="85">
        <f>'Inventory Master'!S76</f>
        <v/>
      </c>
      <c r="N76" s="91">
        <f>'Inventory Master'!T76</f>
        <v/>
      </c>
      <c r="O76" s="91">
        <f>IF(OR($C76="",N(G76)=0,N76=""),"",G76*N76)</f>
        <v/>
      </c>
    </row>
    <row r="77" ht="20" customHeight="1">
      <c r="B77" s="85">
        <f>'Inventory Master'!B77</f>
        <v/>
      </c>
      <c r="C77" s="85">
        <f>'Inventory Master'!C77</f>
        <v/>
      </c>
      <c r="D77" s="86">
        <f>'Inventory Master'!D77</f>
        <v/>
      </c>
      <c r="E77" s="87">
        <f>'Inventory Master'!H77</f>
        <v/>
      </c>
      <c r="F77" s="87">
        <f>'Inventory Master'!E77</f>
        <v/>
      </c>
      <c r="G77" s="87">
        <f>IF($C77="","",IF(L77="ORDER",'Inventory Master'!K77,0))</f>
        <v/>
      </c>
      <c r="H77" s="86">
        <f>'Inventory Master'!J77</f>
        <v/>
      </c>
      <c r="I77" s="98">
        <f>IF($C77="","",cfg_OrderMonth)</f>
        <v/>
      </c>
      <c r="J77" s="89">
        <f>IF(OR($C77="",L77&lt;&gt;"ORDER"),"",IF(K77="URGENT",cfg_AsOf+cfg_Lead,MAX(cfg_OrderMonth,cfg_AsOf)+cfg_Lead))</f>
        <v/>
      </c>
      <c r="K77" s="86">
        <f>IF($C77="","",IF(H77="CRITICAL","URGENT",IF(H77="LOW","STANDARD",IF(AND(cfg_ReorderOK="Yes",H77="OK",N('Inventory Master'!K77)&gt;0),"STANDARD","NONE"))))</f>
        <v/>
      </c>
      <c r="L77" s="86">
        <f>IF($C77="","",IF(AND(K77&lt;&gt;"NONE",N('Inventory Master'!K77)&gt;0),"ORDER","NO ORDER"))</f>
        <v/>
      </c>
      <c r="M77" s="85">
        <f>'Inventory Master'!S77</f>
        <v/>
      </c>
      <c r="N77" s="91">
        <f>'Inventory Master'!T77</f>
        <v/>
      </c>
      <c r="O77" s="91">
        <f>IF(OR($C77="",N(G77)=0,N77=""),"",G77*N77)</f>
        <v/>
      </c>
    </row>
    <row r="78" ht="20" customHeight="1">
      <c r="B78" s="85">
        <f>'Inventory Master'!B78</f>
        <v/>
      </c>
      <c r="C78" s="85">
        <f>'Inventory Master'!C78</f>
        <v/>
      </c>
      <c r="D78" s="86">
        <f>'Inventory Master'!D78</f>
        <v/>
      </c>
      <c r="E78" s="87">
        <f>'Inventory Master'!H78</f>
        <v/>
      </c>
      <c r="F78" s="87">
        <f>'Inventory Master'!E78</f>
        <v/>
      </c>
      <c r="G78" s="87">
        <f>IF($C78="","",IF(L78="ORDER",'Inventory Master'!K78,0))</f>
        <v/>
      </c>
      <c r="H78" s="86">
        <f>'Inventory Master'!J78</f>
        <v/>
      </c>
      <c r="I78" s="98">
        <f>IF($C78="","",cfg_OrderMonth)</f>
        <v/>
      </c>
      <c r="J78" s="89">
        <f>IF(OR($C78="",L78&lt;&gt;"ORDER"),"",IF(K78="URGENT",cfg_AsOf+cfg_Lead,MAX(cfg_OrderMonth,cfg_AsOf)+cfg_Lead))</f>
        <v/>
      </c>
      <c r="K78" s="86">
        <f>IF($C78="","",IF(H78="CRITICAL","URGENT",IF(H78="LOW","STANDARD",IF(AND(cfg_ReorderOK="Yes",H78="OK",N('Inventory Master'!K78)&gt;0),"STANDARD","NONE"))))</f>
        <v/>
      </c>
      <c r="L78" s="86">
        <f>IF($C78="","",IF(AND(K78&lt;&gt;"NONE",N('Inventory Master'!K78)&gt;0),"ORDER","NO ORDER"))</f>
        <v/>
      </c>
      <c r="M78" s="85">
        <f>'Inventory Master'!S78</f>
        <v/>
      </c>
      <c r="N78" s="91">
        <f>'Inventory Master'!T78</f>
        <v/>
      </c>
      <c r="O78" s="91">
        <f>IF(OR($C78="",N(G78)=0,N78=""),"",G78*N78)</f>
        <v/>
      </c>
    </row>
    <row r="79" ht="20" customHeight="1">
      <c r="B79" s="85">
        <f>'Inventory Master'!B79</f>
        <v/>
      </c>
      <c r="C79" s="85">
        <f>'Inventory Master'!C79</f>
        <v/>
      </c>
      <c r="D79" s="86">
        <f>'Inventory Master'!D79</f>
        <v/>
      </c>
      <c r="E79" s="87">
        <f>'Inventory Master'!H79</f>
        <v/>
      </c>
      <c r="F79" s="87">
        <f>'Inventory Master'!E79</f>
        <v/>
      </c>
      <c r="G79" s="87">
        <f>IF($C79="","",IF(L79="ORDER",'Inventory Master'!K79,0))</f>
        <v/>
      </c>
      <c r="H79" s="86">
        <f>'Inventory Master'!J79</f>
        <v/>
      </c>
      <c r="I79" s="98">
        <f>IF($C79="","",cfg_OrderMonth)</f>
        <v/>
      </c>
      <c r="J79" s="89">
        <f>IF(OR($C79="",L79&lt;&gt;"ORDER"),"",IF(K79="URGENT",cfg_AsOf+cfg_Lead,MAX(cfg_OrderMonth,cfg_AsOf)+cfg_Lead))</f>
        <v/>
      </c>
      <c r="K79" s="86">
        <f>IF($C79="","",IF(H79="CRITICAL","URGENT",IF(H79="LOW","STANDARD",IF(AND(cfg_ReorderOK="Yes",H79="OK",N('Inventory Master'!K79)&gt;0),"STANDARD","NONE"))))</f>
        <v/>
      </c>
      <c r="L79" s="86">
        <f>IF($C79="","",IF(AND(K79&lt;&gt;"NONE",N('Inventory Master'!K79)&gt;0),"ORDER","NO ORDER"))</f>
        <v/>
      </c>
      <c r="M79" s="85">
        <f>'Inventory Master'!S79</f>
        <v/>
      </c>
      <c r="N79" s="91">
        <f>'Inventory Master'!T79</f>
        <v/>
      </c>
      <c r="O79" s="91">
        <f>IF(OR($C79="",N(G79)=0,N79=""),"",G79*N79)</f>
        <v/>
      </c>
    </row>
    <row r="80" ht="20" customHeight="1">
      <c r="B80" s="85">
        <f>'Inventory Master'!B80</f>
        <v/>
      </c>
      <c r="C80" s="85">
        <f>'Inventory Master'!C80</f>
        <v/>
      </c>
      <c r="D80" s="86">
        <f>'Inventory Master'!D80</f>
        <v/>
      </c>
      <c r="E80" s="87">
        <f>'Inventory Master'!H80</f>
        <v/>
      </c>
      <c r="F80" s="87">
        <f>'Inventory Master'!E80</f>
        <v/>
      </c>
      <c r="G80" s="87">
        <f>IF($C80="","",IF(L80="ORDER",'Inventory Master'!K80,0))</f>
        <v/>
      </c>
      <c r="H80" s="86">
        <f>'Inventory Master'!J80</f>
        <v/>
      </c>
      <c r="I80" s="98">
        <f>IF($C80="","",cfg_OrderMonth)</f>
        <v/>
      </c>
      <c r="J80" s="89">
        <f>IF(OR($C80="",L80&lt;&gt;"ORDER"),"",IF(K80="URGENT",cfg_AsOf+cfg_Lead,MAX(cfg_OrderMonth,cfg_AsOf)+cfg_Lead))</f>
        <v/>
      </c>
      <c r="K80" s="86">
        <f>IF($C80="","",IF(H80="CRITICAL","URGENT",IF(H80="LOW","STANDARD",IF(AND(cfg_ReorderOK="Yes",H80="OK",N('Inventory Master'!K80)&gt;0),"STANDARD","NONE"))))</f>
        <v/>
      </c>
      <c r="L80" s="86">
        <f>IF($C80="","",IF(AND(K80&lt;&gt;"NONE",N('Inventory Master'!K80)&gt;0),"ORDER","NO ORDER"))</f>
        <v/>
      </c>
      <c r="M80" s="85">
        <f>'Inventory Master'!S80</f>
        <v/>
      </c>
      <c r="N80" s="91">
        <f>'Inventory Master'!T80</f>
        <v/>
      </c>
      <c r="O80" s="91">
        <f>IF(OR($C80="",N(G80)=0,N80=""),"",G80*N80)</f>
        <v/>
      </c>
    </row>
    <row r="81" ht="20" customHeight="1">
      <c r="B81" s="85">
        <f>'Inventory Master'!B81</f>
        <v/>
      </c>
      <c r="C81" s="85">
        <f>'Inventory Master'!C81</f>
        <v/>
      </c>
      <c r="D81" s="86">
        <f>'Inventory Master'!D81</f>
        <v/>
      </c>
      <c r="E81" s="87">
        <f>'Inventory Master'!H81</f>
        <v/>
      </c>
      <c r="F81" s="87">
        <f>'Inventory Master'!E81</f>
        <v/>
      </c>
      <c r="G81" s="87">
        <f>IF($C81="","",IF(L81="ORDER",'Inventory Master'!K81,0))</f>
        <v/>
      </c>
      <c r="H81" s="86">
        <f>'Inventory Master'!J81</f>
        <v/>
      </c>
      <c r="I81" s="98">
        <f>IF($C81="","",cfg_OrderMonth)</f>
        <v/>
      </c>
      <c r="J81" s="89">
        <f>IF(OR($C81="",L81&lt;&gt;"ORDER"),"",IF(K81="URGENT",cfg_AsOf+cfg_Lead,MAX(cfg_OrderMonth,cfg_AsOf)+cfg_Lead))</f>
        <v/>
      </c>
      <c r="K81" s="86">
        <f>IF($C81="","",IF(H81="CRITICAL","URGENT",IF(H81="LOW","STANDARD",IF(AND(cfg_ReorderOK="Yes",H81="OK",N('Inventory Master'!K81)&gt;0),"STANDARD","NONE"))))</f>
        <v/>
      </c>
      <c r="L81" s="86">
        <f>IF($C81="","",IF(AND(K81&lt;&gt;"NONE",N('Inventory Master'!K81)&gt;0),"ORDER","NO ORDER"))</f>
        <v/>
      </c>
      <c r="M81" s="85">
        <f>'Inventory Master'!S81</f>
        <v/>
      </c>
      <c r="N81" s="91">
        <f>'Inventory Master'!T81</f>
        <v/>
      </c>
      <c r="O81" s="91">
        <f>IF(OR($C81="",N(G81)=0,N81=""),"",G81*N81)</f>
        <v/>
      </c>
    </row>
    <row r="82" ht="20" customHeight="1">
      <c r="B82" s="85">
        <f>'Inventory Master'!B82</f>
        <v/>
      </c>
      <c r="C82" s="85">
        <f>'Inventory Master'!C82</f>
        <v/>
      </c>
      <c r="D82" s="86">
        <f>'Inventory Master'!D82</f>
        <v/>
      </c>
      <c r="E82" s="87">
        <f>'Inventory Master'!H82</f>
        <v/>
      </c>
      <c r="F82" s="87">
        <f>'Inventory Master'!E82</f>
        <v/>
      </c>
      <c r="G82" s="87">
        <f>IF($C82="","",IF(L82="ORDER",'Inventory Master'!K82,0))</f>
        <v/>
      </c>
      <c r="H82" s="86">
        <f>'Inventory Master'!J82</f>
        <v/>
      </c>
      <c r="I82" s="98">
        <f>IF($C82="","",cfg_OrderMonth)</f>
        <v/>
      </c>
      <c r="J82" s="89">
        <f>IF(OR($C82="",L82&lt;&gt;"ORDER"),"",IF(K82="URGENT",cfg_AsOf+cfg_Lead,MAX(cfg_OrderMonth,cfg_AsOf)+cfg_Lead))</f>
        <v/>
      </c>
      <c r="K82" s="86">
        <f>IF($C82="","",IF(H82="CRITICAL","URGENT",IF(H82="LOW","STANDARD",IF(AND(cfg_ReorderOK="Yes",H82="OK",N('Inventory Master'!K82)&gt;0),"STANDARD","NONE"))))</f>
        <v/>
      </c>
      <c r="L82" s="86">
        <f>IF($C82="","",IF(AND(K82&lt;&gt;"NONE",N('Inventory Master'!K82)&gt;0),"ORDER","NO ORDER"))</f>
        <v/>
      </c>
      <c r="M82" s="85">
        <f>'Inventory Master'!S82</f>
        <v/>
      </c>
      <c r="N82" s="91">
        <f>'Inventory Master'!T82</f>
        <v/>
      </c>
      <c r="O82" s="91">
        <f>IF(OR($C82="",N(G82)=0,N82=""),"",G82*N82)</f>
        <v/>
      </c>
    </row>
    <row r="83" ht="20" customHeight="1">
      <c r="B83" s="85">
        <f>'Inventory Master'!B83</f>
        <v/>
      </c>
      <c r="C83" s="85">
        <f>'Inventory Master'!C83</f>
        <v/>
      </c>
      <c r="D83" s="86">
        <f>'Inventory Master'!D83</f>
        <v/>
      </c>
      <c r="E83" s="87">
        <f>'Inventory Master'!H83</f>
        <v/>
      </c>
      <c r="F83" s="87">
        <f>'Inventory Master'!E83</f>
        <v/>
      </c>
      <c r="G83" s="87">
        <f>IF($C83="","",IF(L83="ORDER",'Inventory Master'!K83,0))</f>
        <v/>
      </c>
      <c r="H83" s="86">
        <f>'Inventory Master'!J83</f>
        <v/>
      </c>
      <c r="I83" s="98">
        <f>IF($C83="","",cfg_OrderMonth)</f>
        <v/>
      </c>
      <c r="J83" s="89">
        <f>IF(OR($C83="",L83&lt;&gt;"ORDER"),"",IF(K83="URGENT",cfg_AsOf+cfg_Lead,MAX(cfg_OrderMonth,cfg_AsOf)+cfg_Lead))</f>
        <v/>
      </c>
      <c r="K83" s="86">
        <f>IF($C83="","",IF(H83="CRITICAL","URGENT",IF(H83="LOW","STANDARD",IF(AND(cfg_ReorderOK="Yes",H83="OK",N('Inventory Master'!K83)&gt;0),"STANDARD","NONE"))))</f>
        <v/>
      </c>
      <c r="L83" s="86">
        <f>IF($C83="","",IF(AND(K83&lt;&gt;"NONE",N('Inventory Master'!K83)&gt;0),"ORDER","NO ORDER"))</f>
        <v/>
      </c>
      <c r="M83" s="85">
        <f>'Inventory Master'!S83</f>
        <v/>
      </c>
      <c r="N83" s="91">
        <f>'Inventory Master'!T83</f>
        <v/>
      </c>
      <c r="O83" s="91">
        <f>IF(OR($C83="",N(G83)=0,N83=""),"",G83*N83)</f>
        <v/>
      </c>
    </row>
    <row r="84" ht="20" customHeight="1">
      <c r="B84" s="85">
        <f>'Inventory Master'!B84</f>
        <v/>
      </c>
      <c r="C84" s="85">
        <f>'Inventory Master'!C84</f>
        <v/>
      </c>
      <c r="D84" s="86">
        <f>'Inventory Master'!D84</f>
        <v/>
      </c>
      <c r="E84" s="87">
        <f>'Inventory Master'!H84</f>
        <v/>
      </c>
      <c r="F84" s="87">
        <f>'Inventory Master'!E84</f>
        <v/>
      </c>
      <c r="G84" s="87">
        <f>IF($C84="","",IF(L84="ORDER",'Inventory Master'!K84,0))</f>
        <v/>
      </c>
      <c r="H84" s="86">
        <f>'Inventory Master'!J84</f>
        <v/>
      </c>
      <c r="I84" s="98">
        <f>IF($C84="","",cfg_OrderMonth)</f>
        <v/>
      </c>
      <c r="J84" s="89">
        <f>IF(OR($C84="",L84&lt;&gt;"ORDER"),"",IF(K84="URGENT",cfg_AsOf+cfg_Lead,MAX(cfg_OrderMonth,cfg_AsOf)+cfg_Lead))</f>
        <v/>
      </c>
      <c r="K84" s="86">
        <f>IF($C84="","",IF(H84="CRITICAL","URGENT",IF(H84="LOW","STANDARD",IF(AND(cfg_ReorderOK="Yes",H84="OK",N('Inventory Master'!K84)&gt;0),"STANDARD","NONE"))))</f>
        <v/>
      </c>
      <c r="L84" s="86">
        <f>IF($C84="","",IF(AND(K84&lt;&gt;"NONE",N('Inventory Master'!K84)&gt;0),"ORDER","NO ORDER"))</f>
        <v/>
      </c>
      <c r="M84" s="85">
        <f>'Inventory Master'!S84</f>
        <v/>
      </c>
      <c r="N84" s="91">
        <f>'Inventory Master'!T84</f>
        <v/>
      </c>
      <c r="O84" s="91">
        <f>IF(OR($C84="",N(G84)=0,N84=""),"",G84*N84)</f>
        <v/>
      </c>
    </row>
    <row r="85" ht="20" customHeight="1">
      <c r="B85" s="85">
        <f>'Inventory Master'!B85</f>
        <v/>
      </c>
      <c r="C85" s="85">
        <f>'Inventory Master'!C85</f>
        <v/>
      </c>
      <c r="D85" s="86">
        <f>'Inventory Master'!D85</f>
        <v/>
      </c>
      <c r="E85" s="87">
        <f>'Inventory Master'!H85</f>
        <v/>
      </c>
      <c r="F85" s="87">
        <f>'Inventory Master'!E85</f>
        <v/>
      </c>
      <c r="G85" s="87">
        <f>IF($C85="","",IF(L85="ORDER",'Inventory Master'!K85,0))</f>
        <v/>
      </c>
      <c r="H85" s="86">
        <f>'Inventory Master'!J85</f>
        <v/>
      </c>
      <c r="I85" s="98">
        <f>IF($C85="","",cfg_OrderMonth)</f>
        <v/>
      </c>
      <c r="J85" s="89">
        <f>IF(OR($C85="",L85&lt;&gt;"ORDER"),"",IF(K85="URGENT",cfg_AsOf+cfg_Lead,MAX(cfg_OrderMonth,cfg_AsOf)+cfg_Lead))</f>
        <v/>
      </c>
      <c r="K85" s="86">
        <f>IF($C85="","",IF(H85="CRITICAL","URGENT",IF(H85="LOW","STANDARD",IF(AND(cfg_ReorderOK="Yes",H85="OK",N('Inventory Master'!K85)&gt;0),"STANDARD","NONE"))))</f>
        <v/>
      </c>
      <c r="L85" s="86">
        <f>IF($C85="","",IF(AND(K85&lt;&gt;"NONE",N('Inventory Master'!K85)&gt;0),"ORDER","NO ORDER"))</f>
        <v/>
      </c>
      <c r="M85" s="85">
        <f>'Inventory Master'!S85</f>
        <v/>
      </c>
      <c r="N85" s="91">
        <f>'Inventory Master'!T85</f>
        <v/>
      </c>
      <c r="O85" s="91">
        <f>IF(OR($C85="",N(G85)=0,N85=""),"",G85*N85)</f>
        <v/>
      </c>
    </row>
    <row r="86" ht="20" customHeight="1">
      <c r="B86" s="85">
        <f>'Inventory Master'!B86</f>
        <v/>
      </c>
      <c r="C86" s="85">
        <f>'Inventory Master'!C86</f>
        <v/>
      </c>
      <c r="D86" s="86">
        <f>'Inventory Master'!D86</f>
        <v/>
      </c>
      <c r="E86" s="87">
        <f>'Inventory Master'!H86</f>
        <v/>
      </c>
      <c r="F86" s="87">
        <f>'Inventory Master'!E86</f>
        <v/>
      </c>
      <c r="G86" s="87">
        <f>IF($C86="","",IF(L86="ORDER",'Inventory Master'!K86,0))</f>
        <v/>
      </c>
      <c r="H86" s="86">
        <f>'Inventory Master'!J86</f>
        <v/>
      </c>
      <c r="I86" s="98">
        <f>IF($C86="","",cfg_OrderMonth)</f>
        <v/>
      </c>
      <c r="J86" s="89">
        <f>IF(OR($C86="",L86&lt;&gt;"ORDER"),"",IF(K86="URGENT",cfg_AsOf+cfg_Lead,MAX(cfg_OrderMonth,cfg_AsOf)+cfg_Lead))</f>
        <v/>
      </c>
      <c r="K86" s="86">
        <f>IF($C86="","",IF(H86="CRITICAL","URGENT",IF(H86="LOW","STANDARD",IF(AND(cfg_ReorderOK="Yes",H86="OK",N('Inventory Master'!K86)&gt;0),"STANDARD","NONE"))))</f>
        <v/>
      </c>
      <c r="L86" s="86">
        <f>IF($C86="","",IF(AND(K86&lt;&gt;"NONE",N('Inventory Master'!K86)&gt;0),"ORDER","NO ORDER"))</f>
        <v/>
      </c>
      <c r="M86" s="85">
        <f>'Inventory Master'!S86</f>
        <v/>
      </c>
      <c r="N86" s="91">
        <f>'Inventory Master'!T86</f>
        <v/>
      </c>
      <c r="O86" s="91">
        <f>IF(OR($C86="",N(G86)=0,N86=""),"",G86*N86)</f>
        <v/>
      </c>
    </row>
    <row r="87" ht="20" customHeight="1">
      <c r="B87" s="85">
        <f>'Inventory Master'!B87</f>
        <v/>
      </c>
      <c r="C87" s="85">
        <f>'Inventory Master'!C87</f>
        <v/>
      </c>
      <c r="D87" s="86">
        <f>'Inventory Master'!D87</f>
        <v/>
      </c>
      <c r="E87" s="87">
        <f>'Inventory Master'!H87</f>
        <v/>
      </c>
      <c r="F87" s="87">
        <f>'Inventory Master'!E87</f>
        <v/>
      </c>
      <c r="G87" s="87">
        <f>IF($C87="","",IF(L87="ORDER",'Inventory Master'!K87,0))</f>
        <v/>
      </c>
      <c r="H87" s="86">
        <f>'Inventory Master'!J87</f>
        <v/>
      </c>
      <c r="I87" s="98">
        <f>IF($C87="","",cfg_OrderMonth)</f>
        <v/>
      </c>
      <c r="J87" s="89">
        <f>IF(OR($C87="",L87&lt;&gt;"ORDER"),"",IF(K87="URGENT",cfg_AsOf+cfg_Lead,MAX(cfg_OrderMonth,cfg_AsOf)+cfg_Lead))</f>
        <v/>
      </c>
      <c r="K87" s="86">
        <f>IF($C87="","",IF(H87="CRITICAL","URGENT",IF(H87="LOW","STANDARD",IF(AND(cfg_ReorderOK="Yes",H87="OK",N('Inventory Master'!K87)&gt;0),"STANDARD","NONE"))))</f>
        <v/>
      </c>
      <c r="L87" s="86">
        <f>IF($C87="","",IF(AND(K87&lt;&gt;"NONE",N('Inventory Master'!K87)&gt;0),"ORDER","NO ORDER"))</f>
        <v/>
      </c>
      <c r="M87" s="85">
        <f>'Inventory Master'!S87</f>
        <v/>
      </c>
      <c r="N87" s="91">
        <f>'Inventory Master'!T87</f>
        <v/>
      </c>
      <c r="O87" s="91">
        <f>IF(OR($C87="",N(G87)=0,N87=""),"",G87*N87)</f>
        <v/>
      </c>
    </row>
    <row r="88" ht="20" customHeight="1">
      <c r="B88" s="85">
        <f>'Inventory Master'!B88</f>
        <v/>
      </c>
      <c r="C88" s="85">
        <f>'Inventory Master'!C88</f>
        <v/>
      </c>
      <c r="D88" s="86">
        <f>'Inventory Master'!D88</f>
        <v/>
      </c>
      <c r="E88" s="87">
        <f>'Inventory Master'!H88</f>
        <v/>
      </c>
      <c r="F88" s="87">
        <f>'Inventory Master'!E88</f>
        <v/>
      </c>
      <c r="G88" s="87">
        <f>IF($C88="","",IF(L88="ORDER",'Inventory Master'!K88,0))</f>
        <v/>
      </c>
      <c r="H88" s="86">
        <f>'Inventory Master'!J88</f>
        <v/>
      </c>
      <c r="I88" s="98">
        <f>IF($C88="","",cfg_OrderMonth)</f>
        <v/>
      </c>
      <c r="J88" s="89">
        <f>IF(OR($C88="",L88&lt;&gt;"ORDER"),"",IF(K88="URGENT",cfg_AsOf+cfg_Lead,MAX(cfg_OrderMonth,cfg_AsOf)+cfg_Lead))</f>
        <v/>
      </c>
      <c r="K88" s="86">
        <f>IF($C88="","",IF(H88="CRITICAL","URGENT",IF(H88="LOW","STANDARD",IF(AND(cfg_ReorderOK="Yes",H88="OK",N('Inventory Master'!K88)&gt;0),"STANDARD","NONE"))))</f>
        <v/>
      </c>
      <c r="L88" s="86">
        <f>IF($C88="","",IF(AND(K88&lt;&gt;"NONE",N('Inventory Master'!K88)&gt;0),"ORDER","NO ORDER"))</f>
        <v/>
      </c>
      <c r="M88" s="85">
        <f>'Inventory Master'!S88</f>
        <v/>
      </c>
      <c r="N88" s="91">
        <f>'Inventory Master'!T88</f>
        <v/>
      </c>
      <c r="O88" s="91">
        <f>IF(OR($C88="",N(G88)=0,N88=""),"",G88*N88)</f>
        <v/>
      </c>
    </row>
    <row r="89" ht="20" customHeight="1">
      <c r="B89" s="85">
        <f>'Inventory Master'!B89</f>
        <v/>
      </c>
      <c r="C89" s="85">
        <f>'Inventory Master'!C89</f>
        <v/>
      </c>
      <c r="D89" s="86">
        <f>'Inventory Master'!D89</f>
        <v/>
      </c>
      <c r="E89" s="87">
        <f>'Inventory Master'!H89</f>
        <v/>
      </c>
      <c r="F89" s="87">
        <f>'Inventory Master'!E89</f>
        <v/>
      </c>
      <c r="G89" s="87">
        <f>IF($C89="","",IF(L89="ORDER",'Inventory Master'!K89,0))</f>
        <v/>
      </c>
      <c r="H89" s="86">
        <f>'Inventory Master'!J89</f>
        <v/>
      </c>
      <c r="I89" s="98">
        <f>IF($C89="","",cfg_OrderMonth)</f>
        <v/>
      </c>
      <c r="J89" s="89">
        <f>IF(OR($C89="",L89&lt;&gt;"ORDER"),"",IF(K89="URGENT",cfg_AsOf+cfg_Lead,MAX(cfg_OrderMonth,cfg_AsOf)+cfg_Lead))</f>
        <v/>
      </c>
      <c r="K89" s="86">
        <f>IF($C89="","",IF(H89="CRITICAL","URGENT",IF(H89="LOW","STANDARD",IF(AND(cfg_ReorderOK="Yes",H89="OK",N('Inventory Master'!K89)&gt;0),"STANDARD","NONE"))))</f>
        <v/>
      </c>
      <c r="L89" s="86">
        <f>IF($C89="","",IF(AND(K89&lt;&gt;"NONE",N('Inventory Master'!K89)&gt;0),"ORDER","NO ORDER"))</f>
        <v/>
      </c>
      <c r="M89" s="85">
        <f>'Inventory Master'!S89</f>
        <v/>
      </c>
      <c r="N89" s="91">
        <f>'Inventory Master'!T89</f>
        <v/>
      </c>
      <c r="O89" s="91">
        <f>IF(OR($C89="",N(G89)=0,N89=""),"",G89*N89)</f>
        <v/>
      </c>
    </row>
    <row r="90" ht="20" customHeight="1">
      <c r="B90" s="85">
        <f>'Inventory Master'!B90</f>
        <v/>
      </c>
      <c r="C90" s="85">
        <f>'Inventory Master'!C90</f>
        <v/>
      </c>
      <c r="D90" s="86">
        <f>'Inventory Master'!D90</f>
        <v/>
      </c>
      <c r="E90" s="87">
        <f>'Inventory Master'!H90</f>
        <v/>
      </c>
      <c r="F90" s="87">
        <f>'Inventory Master'!E90</f>
        <v/>
      </c>
      <c r="G90" s="87">
        <f>IF($C90="","",IF(L90="ORDER",'Inventory Master'!K90,0))</f>
        <v/>
      </c>
      <c r="H90" s="86">
        <f>'Inventory Master'!J90</f>
        <v/>
      </c>
      <c r="I90" s="98">
        <f>IF($C90="","",cfg_OrderMonth)</f>
        <v/>
      </c>
      <c r="J90" s="89">
        <f>IF(OR($C90="",L90&lt;&gt;"ORDER"),"",IF(K90="URGENT",cfg_AsOf+cfg_Lead,MAX(cfg_OrderMonth,cfg_AsOf)+cfg_Lead))</f>
        <v/>
      </c>
      <c r="K90" s="86">
        <f>IF($C90="","",IF(H90="CRITICAL","URGENT",IF(H90="LOW","STANDARD",IF(AND(cfg_ReorderOK="Yes",H90="OK",N('Inventory Master'!K90)&gt;0),"STANDARD","NONE"))))</f>
        <v/>
      </c>
      <c r="L90" s="86">
        <f>IF($C90="","",IF(AND(K90&lt;&gt;"NONE",N('Inventory Master'!K90)&gt;0),"ORDER","NO ORDER"))</f>
        <v/>
      </c>
      <c r="M90" s="85">
        <f>'Inventory Master'!S90</f>
        <v/>
      </c>
      <c r="N90" s="91">
        <f>'Inventory Master'!T90</f>
        <v/>
      </c>
      <c r="O90" s="91">
        <f>IF(OR($C90="",N(G90)=0,N90=""),"",G90*N90)</f>
        <v/>
      </c>
    </row>
    <row r="91" ht="20" customHeight="1">
      <c r="B91" s="85">
        <f>'Inventory Master'!B91</f>
        <v/>
      </c>
      <c r="C91" s="85">
        <f>'Inventory Master'!C91</f>
        <v/>
      </c>
      <c r="D91" s="86">
        <f>'Inventory Master'!D91</f>
        <v/>
      </c>
      <c r="E91" s="87">
        <f>'Inventory Master'!H91</f>
        <v/>
      </c>
      <c r="F91" s="87">
        <f>'Inventory Master'!E91</f>
        <v/>
      </c>
      <c r="G91" s="87">
        <f>IF($C91="","",IF(L91="ORDER",'Inventory Master'!K91,0))</f>
        <v/>
      </c>
      <c r="H91" s="86">
        <f>'Inventory Master'!J91</f>
        <v/>
      </c>
      <c r="I91" s="98">
        <f>IF($C91="","",cfg_OrderMonth)</f>
        <v/>
      </c>
      <c r="J91" s="89">
        <f>IF(OR($C91="",L91&lt;&gt;"ORDER"),"",IF(K91="URGENT",cfg_AsOf+cfg_Lead,MAX(cfg_OrderMonth,cfg_AsOf)+cfg_Lead))</f>
        <v/>
      </c>
      <c r="K91" s="86">
        <f>IF($C91="","",IF(H91="CRITICAL","URGENT",IF(H91="LOW","STANDARD",IF(AND(cfg_ReorderOK="Yes",H91="OK",N('Inventory Master'!K91)&gt;0),"STANDARD","NONE"))))</f>
        <v/>
      </c>
      <c r="L91" s="86">
        <f>IF($C91="","",IF(AND(K91&lt;&gt;"NONE",N('Inventory Master'!K91)&gt;0),"ORDER","NO ORDER"))</f>
        <v/>
      </c>
      <c r="M91" s="85">
        <f>'Inventory Master'!S91</f>
        <v/>
      </c>
      <c r="N91" s="91">
        <f>'Inventory Master'!T91</f>
        <v/>
      </c>
      <c r="O91" s="91">
        <f>IF(OR($C91="",N(G91)=0,N91=""),"",G91*N91)</f>
        <v/>
      </c>
    </row>
    <row r="92" ht="20" customHeight="1">
      <c r="B92" s="85">
        <f>'Inventory Master'!B92</f>
        <v/>
      </c>
      <c r="C92" s="85">
        <f>'Inventory Master'!C92</f>
        <v/>
      </c>
      <c r="D92" s="86">
        <f>'Inventory Master'!D92</f>
        <v/>
      </c>
      <c r="E92" s="87">
        <f>'Inventory Master'!H92</f>
        <v/>
      </c>
      <c r="F92" s="87">
        <f>'Inventory Master'!E92</f>
        <v/>
      </c>
      <c r="G92" s="87">
        <f>IF($C92="","",IF(L92="ORDER",'Inventory Master'!K92,0))</f>
        <v/>
      </c>
      <c r="H92" s="86">
        <f>'Inventory Master'!J92</f>
        <v/>
      </c>
      <c r="I92" s="98">
        <f>IF($C92="","",cfg_OrderMonth)</f>
        <v/>
      </c>
      <c r="J92" s="89">
        <f>IF(OR($C92="",L92&lt;&gt;"ORDER"),"",IF(K92="URGENT",cfg_AsOf+cfg_Lead,MAX(cfg_OrderMonth,cfg_AsOf)+cfg_Lead))</f>
        <v/>
      </c>
      <c r="K92" s="86">
        <f>IF($C92="","",IF(H92="CRITICAL","URGENT",IF(H92="LOW","STANDARD",IF(AND(cfg_ReorderOK="Yes",H92="OK",N('Inventory Master'!K92)&gt;0),"STANDARD","NONE"))))</f>
        <v/>
      </c>
      <c r="L92" s="86">
        <f>IF($C92="","",IF(AND(K92&lt;&gt;"NONE",N('Inventory Master'!K92)&gt;0),"ORDER","NO ORDER"))</f>
        <v/>
      </c>
      <c r="M92" s="85">
        <f>'Inventory Master'!S92</f>
        <v/>
      </c>
      <c r="N92" s="91">
        <f>'Inventory Master'!T92</f>
        <v/>
      </c>
      <c r="O92" s="91">
        <f>IF(OR($C92="",N(G92)=0,N92=""),"",G92*N92)</f>
        <v/>
      </c>
    </row>
    <row r="93" ht="20" customHeight="1">
      <c r="B93" s="85">
        <f>'Inventory Master'!B93</f>
        <v/>
      </c>
      <c r="C93" s="85">
        <f>'Inventory Master'!C93</f>
        <v/>
      </c>
      <c r="D93" s="86">
        <f>'Inventory Master'!D93</f>
        <v/>
      </c>
      <c r="E93" s="87">
        <f>'Inventory Master'!H93</f>
        <v/>
      </c>
      <c r="F93" s="87">
        <f>'Inventory Master'!E93</f>
        <v/>
      </c>
      <c r="G93" s="87">
        <f>IF($C93="","",IF(L93="ORDER",'Inventory Master'!K93,0))</f>
        <v/>
      </c>
      <c r="H93" s="86">
        <f>'Inventory Master'!J93</f>
        <v/>
      </c>
      <c r="I93" s="98">
        <f>IF($C93="","",cfg_OrderMonth)</f>
        <v/>
      </c>
      <c r="J93" s="89">
        <f>IF(OR($C93="",L93&lt;&gt;"ORDER"),"",IF(K93="URGENT",cfg_AsOf+cfg_Lead,MAX(cfg_OrderMonth,cfg_AsOf)+cfg_Lead))</f>
        <v/>
      </c>
      <c r="K93" s="86">
        <f>IF($C93="","",IF(H93="CRITICAL","URGENT",IF(H93="LOW","STANDARD",IF(AND(cfg_ReorderOK="Yes",H93="OK",N('Inventory Master'!K93)&gt;0),"STANDARD","NONE"))))</f>
        <v/>
      </c>
      <c r="L93" s="86">
        <f>IF($C93="","",IF(AND(K93&lt;&gt;"NONE",N('Inventory Master'!K93)&gt;0),"ORDER","NO ORDER"))</f>
        <v/>
      </c>
      <c r="M93" s="85">
        <f>'Inventory Master'!S93</f>
        <v/>
      </c>
      <c r="N93" s="91">
        <f>'Inventory Master'!T93</f>
        <v/>
      </c>
      <c r="O93" s="91">
        <f>IF(OR($C93="",N(G93)=0,N93=""),"",G93*N93)</f>
        <v/>
      </c>
    </row>
    <row r="94" ht="20" customHeight="1">
      <c r="B94" s="85">
        <f>'Inventory Master'!B94</f>
        <v/>
      </c>
      <c r="C94" s="85">
        <f>'Inventory Master'!C94</f>
        <v/>
      </c>
      <c r="D94" s="86">
        <f>'Inventory Master'!D94</f>
        <v/>
      </c>
      <c r="E94" s="87">
        <f>'Inventory Master'!H94</f>
        <v/>
      </c>
      <c r="F94" s="87">
        <f>'Inventory Master'!E94</f>
        <v/>
      </c>
      <c r="G94" s="87">
        <f>IF($C94="","",IF(L94="ORDER",'Inventory Master'!K94,0))</f>
        <v/>
      </c>
      <c r="H94" s="86">
        <f>'Inventory Master'!J94</f>
        <v/>
      </c>
      <c r="I94" s="98">
        <f>IF($C94="","",cfg_OrderMonth)</f>
        <v/>
      </c>
      <c r="J94" s="89">
        <f>IF(OR($C94="",L94&lt;&gt;"ORDER"),"",IF(K94="URGENT",cfg_AsOf+cfg_Lead,MAX(cfg_OrderMonth,cfg_AsOf)+cfg_Lead))</f>
        <v/>
      </c>
      <c r="K94" s="86">
        <f>IF($C94="","",IF(H94="CRITICAL","URGENT",IF(H94="LOW","STANDARD",IF(AND(cfg_ReorderOK="Yes",H94="OK",N('Inventory Master'!K94)&gt;0),"STANDARD","NONE"))))</f>
        <v/>
      </c>
      <c r="L94" s="86">
        <f>IF($C94="","",IF(AND(K94&lt;&gt;"NONE",N('Inventory Master'!K94)&gt;0),"ORDER","NO ORDER"))</f>
        <v/>
      </c>
      <c r="M94" s="85">
        <f>'Inventory Master'!S94</f>
        <v/>
      </c>
      <c r="N94" s="91">
        <f>'Inventory Master'!T94</f>
        <v/>
      </c>
      <c r="O94" s="91">
        <f>IF(OR($C94="",N(G94)=0,N94=""),"",G94*N94)</f>
        <v/>
      </c>
    </row>
    <row r="95" ht="20" customHeight="1">
      <c r="B95" s="85">
        <f>'Inventory Master'!B95</f>
        <v/>
      </c>
      <c r="C95" s="85">
        <f>'Inventory Master'!C95</f>
        <v/>
      </c>
      <c r="D95" s="86">
        <f>'Inventory Master'!D95</f>
        <v/>
      </c>
      <c r="E95" s="87">
        <f>'Inventory Master'!H95</f>
        <v/>
      </c>
      <c r="F95" s="87">
        <f>'Inventory Master'!E95</f>
        <v/>
      </c>
      <c r="G95" s="87">
        <f>IF($C95="","",IF(L95="ORDER",'Inventory Master'!K95,0))</f>
        <v/>
      </c>
      <c r="H95" s="86">
        <f>'Inventory Master'!J95</f>
        <v/>
      </c>
      <c r="I95" s="98">
        <f>IF($C95="","",cfg_OrderMonth)</f>
        <v/>
      </c>
      <c r="J95" s="89">
        <f>IF(OR($C95="",L95&lt;&gt;"ORDER"),"",IF(K95="URGENT",cfg_AsOf+cfg_Lead,MAX(cfg_OrderMonth,cfg_AsOf)+cfg_Lead))</f>
        <v/>
      </c>
      <c r="K95" s="86">
        <f>IF($C95="","",IF(H95="CRITICAL","URGENT",IF(H95="LOW","STANDARD",IF(AND(cfg_ReorderOK="Yes",H95="OK",N('Inventory Master'!K95)&gt;0),"STANDARD","NONE"))))</f>
        <v/>
      </c>
      <c r="L95" s="86">
        <f>IF($C95="","",IF(AND(K95&lt;&gt;"NONE",N('Inventory Master'!K95)&gt;0),"ORDER","NO ORDER"))</f>
        <v/>
      </c>
      <c r="M95" s="85">
        <f>'Inventory Master'!S95</f>
        <v/>
      </c>
      <c r="N95" s="91">
        <f>'Inventory Master'!T95</f>
        <v/>
      </c>
      <c r="O95" s="91">
        <f>IF(OR($C95="",N(G95)=0,N95=""),"",G95*N95)</f>
        <v/>
      </c>
    </row>
    <row r="96" ht="20" customHeight="1">
      <c r="B96" s="85">
        <f>'Inventory Master'!B96</f>
        <v/>
      </c>
      <c r="C96" s="85">
        <f>'Inventory Master'!C96</f>
        <v/>
      </c>
      <c r="D96" s="86">
        <f>'Inventory Master'!D96</f>
        <v/>
      </c>
      <c r="E96" s="87">
        <f>'Inventory Master'!H96</f>
        <v/>
      </c>
      <c r="F96" s="87">
        <f>'Inventory Master'!E96</f>
        <v/>
      </c>
      <c r="G96" s="87">
        <f>IF($C96="","",IF(L96="ORDER",'Inventory Master'!K96,0))</f>
        <v/>
      </c>
      <c r="H96" s="86">
        <f>'Inventory Master'!J96</f>
        <v/>
      </c>
      <c r="I96" s="98">
        <f>IF($C96="","",cfg_OrderMonth)</f>
        <v/>
      </c>
      <c r="J96" s="89">
        <f>IF(OR($C96="",L96&lt;&gt;"ORDER"),"",IF(K96="URGENT",cfg_AsOf+cfg_Lead,MAX(cfg_OrderMonth,cfg_AsOf)+cfg_Lead))</f>
        <v/>
      </c>
      <c r="K96" s="86">
        <f>IF($C96="","",IF(H96="CRITICAL","URGENT",IF(H96="LOW","STANDARD",IF(AND(cfg_ReorderOK="Yes",H96="OK",N('Inventory Master'!K96)&gt;0),"STANDARD","NONE"))))</f>
        <v/>
      </c>
      <c r="L96" s="86">
        <f>IF($C96="","",IF(AND(K96&lt;&gt;"NONE",N('Inventory Master'!K96)&gt;0),"ORDER","NO ORDER"))</f>
        <v/>
      </c>
      <c r="M96" s="85">
        <f>'Inventory Master'!S96</f>
        <v/>
      </c>
      <c r="N96" s="91">
        <f>'Inventory Master'!T96</f>
        <v/>
      </c>
      <c r="O96" s="91">
        <f>IF(OR($C96="",N(G96)=0,N96=""),"",G96*N96)</f>
        <v/>
      </c>
    </row>
    <row r="97" ht="20" customHeight="1">
      <c r="B97" s="85">
        <f>'Inventory Master'!B97</f>
        <v/>
      </c>
      <c r="C97" s="85">
        <f>'Inventory Master'!C97</f>
        <v/>
      </c>
      <c r="D97" s="86">
        <f>'Inventory Master'!D97</f>
        <v/>
      </c>
      <c r="E97" s="87">
        <f>'Inventory Master'!H97</f>
        <v/>
      </c>
      <c r="F97" s="87">
        <f>'Inventory Master'!E97</f>
        <v/>
      </c>
      <c r="G97" s="87">
        <f>IF($C97="","",IF(L97="ORDER",'Inventory Master'!K97,0))</f>
        <v/>
      </c>
      <c r="H97" s="86">
        <f>'Inventory Master'!J97</f>
        <v/>
      </c>
      <c r="I97" s="98">
        <f>IF($C97="","",cfg_OrderMonth)</f>
        <v/>
      </c>
      <c r="J97" s="89">
        <f>IF(OR($C97="",L97&lt;&gt;"ORDER"),"",IF(K97="URGENT",cfg_AsOf+cfg_Lead,MAX(cfg_OrderMonth,cfg_AsOf)+cfg_Lead))</f>
        <v/>
      </c>
      <c r="K97" s="86">
        <f>IF($C97="","",IF(H97="CRITICAL","URGENT",IF(H97="LOW","STANDARD",IF(AND(cfg_ReorderOK="Yes",H97="OK",N('Inventory Master'!K97)&gt;0),"STANDARD","NONE"))))</f>
        <v/>
      </c>
      <c r="L97" s="86">
        <f>IF($C97="","",IF(AND(K97&lt;&gt;"NONE",N('Inventory Master'!K97)&gt;0),"ORDER","NO ORDER"))</f>
        <v/>
      </c>
      <c r="M97" s="85">
        <f>'Inventory Master'!S97</f>
        <v/>
      </c>
      <c r="N97" s="91">
        <f>'Inventory Master'!T97</f>
        <v/>
      </c>
      <c r="O97" s="91">
        <f>IF(OR($C97="",N(G97)=0,N97=""),"",G97*N97)</f>
        <v/>
      </c>
    </row>
    <row r="98" ht="20" customHeight="1">
      <c r="B98" s="85">
        <f>'Inventory Master'!B98</f>
        <v/>
      </c>
      <c r="C98" s="85">
        <f>'Inventory Master'!C98</f>
        <v/>
      </c>
      <c r="D98" s="86">
        <f>'Inventory Master'!D98</f>
        <v/>
      </c>
      <c r="E98" s="87">
        <f>'Inventory Master'!H98</f>
        <v/>
      </c>
      <c r="F98" s="87">
        <f>'Inventory Master'!E98</f>
        <v/>
      </c>
      <c r="G98" s="87">
        <f>IF($C98="","",IF(L98="ORDER",'Inventory Master'!K98,0))</f>
        <v/>
      </c>
      <c r="H98" s="86">
        <f>'Inventory Master'!J98</f>
        <v/>
      </c>
      <c r="I98" s="98">
        <f>IF($C98="","",cfg_OrderMonth)</f>
        <v/>
      </c>
      <c r="J98" s="89">
        <f>IF(OR($C98="",L98&lt;&gt;"ORDER"),"",IF(K98="URGENT",cfg_AsOf+cfg_Lead,MAX(cfg_OrderMonth,cfg_AsOf)+cfg_Lead))</f>
        <v/>
      </c>
      <c r="K98" s="86">
        <f>IF($C98="","",IF(H98="CRITICAL","URGENT",IF(H98="LOW","STANDARD",IF(AND(cfg_ReorderOK="Yes",H98="OK",N('Inventory Master'!K98)&gt;0),"STANDARD","NONE"))))</f>
        <v/>
      </c>
      <c r="L98" s="86">
        <f>IF($C98="","",IF(AND(K98&lt;&gt;"NONE",N('Inventory Master'!K98)&gt;0),"ORDER","NO ORDER"))</f>
        <v/>
      </c>
      <c r="M98" s="85">
        <f>'Inventory Master'!S98</f>
        <v/>
      </c>
      <c r="N98" s="91">
        <f>'Inventory Master'!T98</f>
        <v/>
      </c>
      <c r="O98" s="91">
        <f>IF(OR($C98="",N(G98)=0,N98=""),"",G98*N98)</f>
        <v/>
      </c>
    </row>
    <row r="99" ht="20" customHeight="1">
      <c r="B99" s="85">
        <f>'Inventory Master'!B99</f>
        <v/>
      </c>
      <c r="C99" s="85">
        <f>'Inventory Master'!C99</f>
        <v/>
      </c>
      <c r="D99" s="86">
        <f>'Inventory Master'!D99</f>
        <v/>
      </c>
      <c r="E99" s="87">
        <f>'Inventory Master'!H99</f>
        <v/>
      </c>
      <c r="F99" s="87">
        <f>'Inventory Master'!E99</f>
        <v/>
      </c>
      <c r="G99" s="87">
        <f>IF($C99="","",IF(L99="ORDER",'Inventory Master'!K99,0))</f>
        <v/>
      </c>
      <c r="H99" s="86">
        <f>'Inventory Master'!J99</f>
        <v/>
      </c>
      <c r="I99" s="98">
        <f>IF($C99="","",cfg_OrderMonth)</f>
        <v/>
      </c>
      <c r="J99" s="89">
        <f>IF(OR($C99="",L99&lt;&gt;"ORDER"),"",IF(K99="URGENT",cfg_AsOf+cfg_Lead,MAX(cfg_OrderMonth,cfg_AsOf)+cfg_Lead))</f>
        <v/>
      </c>
      <c r="K99" s="86">
        <f>IF($C99="","",IF(H99="CRITICAL","URGENT",IF(H99="LOW","STANDARD",IF(AND(cfg_ReorderOK="Yes",H99="OK",N('Inventory Master'!K99)&gt;0),"STANDARD","NONE"))))</f>
        <v/>
      </c>
      <c r="L99" s="86">
        <f>IF($C99="","",IF(AND(K99&lt;&gt;"NONE",N('Inventory Master'!K99)&gt;0),"ORDER","NO ORDER"))</f>
        <v/>
      </c>
      <c r="M99" s="85">
        <f>'Inventory Master'!S99</f>
        <v/>
      </c>
      <c r="N99" s="91">
        <f>'Inventory Master'!T99</f>
        <v/>
      </c>
      <c r="O99" s="91">
        <f>IF(OR($C99="",N(G99)=0,N99=""),"",G99*N99)</f>
        <v/>
      </c>
    </row>
    <row r="100" ht="20" customHeight="1">
      <c r="B100" s="85">
        <f>'Inventory Master'!B100</f>
        <v/>
      </c>
      <c r="C100" s="85">
        <f>'Inventory Master'!C100</f>
        <v/>
      </c>
      <c r="D100" s="86">
        <f>'Inventory Master'!D100</f>
        <v/>
      </c>
      <c r="E100" s="87">
        <f>'Inventory Master'!H100</f>
        <v/>
      </c>
      <c r="F100" s="87">
        <f>'Inventory Master'!E100</f>
        <v/>
      </c>
      <c r="G100" s="87">
        <f>IF($C100="","",IF(L100="ORDER",'Inventory Master'!K100,0))</f>
        <v/>
      </c>
      <c r="H100" s="86">
        <f>'Inventory Master'!J100</f>
        <v/>
      </c>
      <c r="I100" s="98">
        <f>IF($C100="","",cfg_OrderMonth)</f>
        <v/>
      </c>
      <c r="J100" s="89">
        <f>IF(OR($C100="",L100&lt;&gt;"ORDER"),"",IF(K100="URGENT",cfg_AsOf+cfg_Lead,MAX(cfg_OrderMonth,cfg_AsOf)+cfg_Lead))</f>
        <v/>
      </c>
      <c r="K100" s="86">
        <f>IF($C100="","",IF(H100="CRITICAL","URGENT",IF(H100="LOW","STANDARD",IF(AND(cfg_ReorderOK="Yes",H100="OK",N('Inventory Master'!K100)&gt;0),"STANDARD","NONE"))))</f>
        <v/>
      </c>
      <c r="L100" s="86">
        <f>IF($C100="","",IF(AND(K100&lt;&gt;"NONE",N('Inventory Master'!K100)&gt;0),"ORDER","NO ORDER"))</f>
        <v/>
      </c>
      <c r="M100" s="85">
        <f>'Inventory Master'!S100</f>
        <v/>
      </c>
      <c r="N100" s="91">
        <f>'Inventory Master'!T100</f>
        <v/>
      </c>
      <c r="O100" s="91">
        <f>IF(OR($C100="",N(G100)=0,N100=""),"",G100*N100)</f>
        <v/>
      </c>
    </row>
    <row r="101" ht="20" customHeight="1">
      <c r="B101" s="85">
        <f>'Inventory Master'!B101</f>
        <v/>
      </c>
      <c r="C101" s="85">
        <f>'Inventory Master'!C101</f>
        <v/>
      </c>
      <c r="D101" s="86">
        <f>'Inventory Master'!D101</f>
        <v/>
      </c>
      <c r="E101" s="87">
        <f>'Inventory Master'!H101</f>
        <v/>
      </c>
      <c r="F101" s="87">
        <f>'Inventory Master'!E101</f>
        <v/>
      </c>
      <c r="G101" s="87">
        <f>IF($C101="","",IF(L101="ORDER",'Inventory Master'!K101,0))</f>
        <v/>
      </c>
      <c r="H101" s="86">
        <f>'Inventory Master'!J101</f>
        <v/>
      </c>
      <c r="I101" s="98">
        <f>IF($C101="","",cfg_OrderMonth)</f>
        <v/>
      </c>
      <c r="J101" s="89">
        <f>IF(OR($C101="",L101&lt;&gt;"ORDER"),"",IF(K101="URGENT",cfg_AsOf+cfg_Lead,MAX(cfg_OrderMonth,cfg_AsOf)+cfg_Lead))</f>
        <v/>
      </c>
      <c r="K101" s="86">
        <f>IF($C101="","",IF(H101="CRITICAL","URGENT",IF(H101="LOW","STANDARD",IF(AND(cfg_ReorderOK="Yes",H101="OK",N('Inventory Master'!K101)&gt;0),"STANDARD","NONE"))))</f>
        <v/>
      </c>
      <c r="L101" s="86">
        <f>IF($C101="","",IF(AND(K101&lt;&gt;"NONE",N('Inventory Master'!K101)&gt;0),"ORDER","NO ORDER"))</f>
        <v/>
      </c>
      <c r="M101" s="85">
        <f>'Inventory Master'!S101</f>
        <v/>
      </c>
      <c r="N101" s="91">
        <f>'Inventory Master'!T101</f>
        <v/>
      </c>
      <c r="O101" s="91">
        <f>IF(OR($C101="",N(G101)=0,N101=""),"",G101*N101)</f>
        <v/>
      </c>
    </row>
    <row r="102" ht="20" customHeight="1">
      <c r="B102" s="85">
        <f>'Inventory Master'!B102</f>
        <v/>
      </c>
      <c r="C102" s="85">
        <f>'Inventory Master'!C102</f>
        <v/>
      </c>
      <c r="D102" s="86">
        <f>'Inventory Master'!D102</f>
        <v/>
      </c>
      <c r="E102" s="87">
        <f>'Inventory Master'!H102</f>
        <v/>
      </c>
      <c r="F102" s="87">
        <f>'Inventory Master'!E102</f>
        <v/>
      </c>
      <c r="G102" s="87">
        <f>IF($C102="","",IF(L102="ORDER",'Inventory Master'!K102,0))</f>
        <v/>
      </c>
      <c r="H102" s="86">
        <f>'Inventory Master'!J102</f>
        <v/>
      </c>
      <c r="I102" s="98">
        <f>IF($C102="","",cfg_OrderMonth)</f>
        <v/>
      </c>
      <c r="J102" s="89">
        <f>IF(OR($C102="",L102&lt;&gt;"ORDER"),"",IF(K102="URGENT",cfg_AsOf+cfg_Lead,MAX(cfg_OrderMonth,cfg_AsOf)+cfg_Lead))</f>
        <v/>
      </c>
      <c r="K102" s="86">
        <f>IF($C102="","",IF(H102="CRITICAL","URGENT",IF(H102="LOW","STANDARD",IF(AND(cfg_ReorderOK="Yes",H102="OK",N('Inventory Master'!K102)&gt;0),"STANDARD","NONE"))))</f>
        <v/>
      </c>
      <c r="L102" s="86">
        <f>IF($C102="","",IF(AND(K102&lt;&gt;"NONE",N('Inventory Master'!K102)&gt;0),"ORDER","NO ORDER"))</f>
        <v/>
      </c>
      <c r="M102" s="85">
        <f>'Inventory Master'!S102</f>
        <v/>
      </c>
      <c r="N102" s="91">
        <f>'Inventory Master'!T102</f>
        <v/>
      </c>
      <c r="O102" s="91">
        <f>IF(OR($C102="",N(G102)=0,N102=""),"",G102*N102)</f>
        <v/>
      </c>
    </row>
    <row r="103" ht="20" customHeight="1">
      <c r="B103" s="85">
        <f>'Inventory Master'!B103</f>
        <v/>
      </c>
      <c r="C103" s="85">
        <f>'Inventory Master'!C103</f>
        <v/>
      </c>
      <c r="D103" s="86">
        <f>'Inventory Master'!D103</f>
        <v/>
      </c>
      <c r="E103" s="87">
        <f>'Inventory Master'!H103</f>
        <v/>
      </c>
      <c r="F103" s="87">
        <f>'Inventory Master'!E103</f>
        <v/>
      </c>
      <c r="G103" s="87">
        <f>IF($C103="","",IF(L103="ORDER",'Inventory Master'!K103,0))</f>
        <v/>
      </c>
      <c r="H103" s="86">
        <f>'Inventory Master'!J103</f>
        <v/>
      </c>
      <c r="I103" s="98">
        <f>IF($C103="","",cfg_OrderMonth)</f>
        <v/>
      </c>
      <c r="J103" s="89">
        <f>IF(OR($C103="",L103&lt;&gt;"ORDER"),"",IF(K103="URGENT",cfg_AsOf+cfg_Lead,MAX(cfg_OrderMonth,cfg_AsOf)+cfg_Lead))</f>
        <v/>
      </c>
      <c r="K103" s="86">
        <f>IF($C103="","",IF(H103="CRITICAL","URGENT",IF(H103="LOW","STANDARD",IF(AND(cfg_ReorderOK="Yes",H103="OK",N('Inventory Master'!K103)&gt;0),"STANDARD","NONE"))))</f>
        <v/>
      </c>
      <c r="L103" s="86">
        <f>IF($C103="","",IF(AND(K103&lt;&gt;"NONE",N('Inventory Master'!K103)&gt;0),"ORDER","NO ORDER"))</f>
        <v/>
      </c>
      <c r="M103" s="85">
        <f>'Inventory Master'!S103</f>
        <v/>
      </c>
      <c r="N103" s="91">
        <f>'Inventory Master'!T103</f>
        <v/>
      </c>
      <c r="O103" s="91">
        <f>IF(OR($C103="",N(G103)=0,N103=""),"",G103*N103)</f>
        <v/>
      </c>
    </row>
    <row r="104" ht="20" customHeight="1">
      <c r="B104" s="85">
        <f>'Inventory Master'!B104</f>
        <v/>
      </c>
      <c r="C104" s="85">
        <f>'Inventory Master'!C104</f>
        <v/>
      </c>
      <c r="D104" s="86">
        <f>'Inventory Master'!D104</f>
        <v/>
      </c>
      <c r="E104" s="87">
        <f>'Inventory Master'!H104</f>
        <v/>
      </c>
      <c r="F104" s="87">
        <f>'Inventory Master'!E104</f>
        <v/>
      </c>
      <c r="G104" s="87">
        <f>IF($C104="","",IF(L104="ORDER",'Inventory Master'!K104,0))</f>
        <v/>
      </c>
      <c r="H104" s="86">
        <f>'Inventory Master'!J104</f>
        <v/>
      </c>
      <c r="I104" s="98">
        <f>IF($C104="","",cfg_OrderMonth)</f>
        <v/>
      </c>
      <c r="J104" s="89">
        <f>IF(OR($C104="",L104&lt;&gt;"ORDER"),"",IF(K104="URGENT",cfg_AsOf+cfg_Lead,MAX(cfg_OrderMonth,cfg_AsOf)+cfg_Lead))</f>
        <v/>
      </c>
      <c r="K104" s="86">
        <f>IF($C104="","",IF(H104="CRITICAL","URGENT",IF(H104="LOW","STANDARD",IF(AND(cfg_ReorderOK="Yes",H104="OK",N('Inventory Master'!K104)&gt;0),"STANDARD","NONE"))))</f>
        <v/>
      </c>
      <c r="L104" s="86">
        <f>IF($C104="","",IF(AND(K104&lt;&gt;"NONE",N('Inventory Master'!K104)&gt;0),"ORDER","NO ORDER"))</f>
        <v/>
      </c>
      <c r="M104" s="85">
        <f>'Inventory Master'!S104</f>
        <v/>
      </c>
      <c r="N104" s="91">
        <f>'Inventory Master'!T104</f>
        <v/>
      </c>
      <c r="O104" s="91">
        <f>IF(OR($C104="",N(G104)=0,N104=""),"",G104*N104)</f>
        <v/>
      </c>
    </row>
    <row r="105" ht="20" customHeight="1">
      <c r="B105" s="85">
        <f>'Inventory Master'!B105</f>
        <v/>
      </c>
      <c r="C105" s="85">
        <f>'Inventory Master'!C105</f>
        <v/>
      </c>
      <c r="D105" s="86">
        <f>'Inventory Master'!D105</f>
        <v/>
      </c>
      <c r="E105" s="87">
        <f>'Inventory Master'!H105</f>
        <v/>
      </c>
      <c r="F105" s="87">
        <f>'Inventory Master'!E105</f>
        <v/>
      </c>
      <c r="G105" s="87">
        <f>IF($C105="","",IF(L105="ORDER",'Inventory Master'!K105,0))</f>
        <v/>
      </c>
      <c r="H105" s="86">
        <f>'Inventory Master'!J105</f>
        <v/>
      </c>
      <c r="I105" s="98">
        <f>IF($C105="","",cfg_OrderMonth)</f>
        <v/>
      </c>
      <c r="J105" s="89">
        <f>IF(OR($C105="",L105&lt;&gt;"ORDER"),"",IF(K105="URGENT",cfg_AsOf+cfg_Lead,MAX(cfg_OrderMonth,cfg_AsOf)+cfg_Lead))</f>
        <v/>
      </c>
      <c r="K105" s="86">
        <f>IF($C105="","",IF(H105="CRITICAL","URGENT",IF(H105="LOW","STANDARD",IF(AND(cfg_ReorderOK="Yes",H105="OK",N('Inventory Master'!K105)&gt;0),"STANDARD","NONE"))))</f>
        <v/>
      </c>
      <c r="L105" s="86">
        <f>IF($C105="","",IF(AND(K105&lt;&gt;"NONE",N('Inventory Master'!K105)&gt;0),"ORDER","NO ORDER"))</f>
        <v/>
      </c>
      <c r="M105" s="85">
        <f>'Inventory Master'!S105</f>
        <v/>
      </c>
      <c r="N105" s="91">
        <f>'Inventory Master'!T105</f>
        <v/>
      </c>
      <c r="O105" s="91">
        <f>IF(OR($C105="",N(G105)=0,N105=""),"",G105*N105)</f>
        <v/>
      </c>
    </row>
    <row r="106" ht="20" customHeight="1">
      <c r="B106" s="85">
        <f>'Inventory Master'!B106</f>
        <v/>
      </c>
      <c r="C106" s="85">
        <f>'Inventory Master'!C106</f>
        <v/>
      </c>
      <c r="D106" s="86">
        <f>'Inventory Master'!D106</f>
        <v/>
      </c>
      <c r="E106" s="87">
        <f>'Inventory Master'!H106</f>
        <v/>
      </c>
      <c r="F106" s="87">
        <f>'Inventory Master'!E106</f>
        <v/>
      </c>
      <c r="G106" s="87">
        <f>IF($C106="","",IF(L106="ORDER",'Inventory Master'!K106,0))</f>
        <v/>
      </c>
      <c r="H106" s="86">
        <f>'Inventory Master'!J106</f>
        <v/>
      </c>
      <c r="I106" s="98">
        <f>IF($C106="","",cfg_OrderMonth)</f>
        <v/>
      </c>
      <c r="J106" s="89">
        <f>IF(OR($C106="",L106&lt;&gt;"ORDER"),"",IF(K106="URGENT",cfg_AsOf+cfg_Lead,MAX(cfg_OrderMonth,cfg_AsOf)+cfg_Lead))</f>
        <v/>
      </c>
      <c r="K106" s="86">
        <f>IF($C106="","",IF(H106="CRITICAL","URGENT",IF(H106="LOW","STANDARD",IF(AND(cfg_ReorderOK="Yes",H106="OK",N('Inventory Master'!K106)&gt;0),"STANDARD","NONE"))))</f>
        <v/>
      </c>
      <c r="L106" s="86">
        <f>IF($C106="","",IF(AND(K106&lt;&gt;"NONE",N('Inventory Master'!K106)&gt;0),"ORDER","NO ORDER"))</f>
        <v/>
      </c>
      <c r="M106" s="85">
        <f>'Inventory Master'!S106</f>
        <v/>
      </c>
      <c r="N106" s="91">
        <f>'Inventory Master'!T106</f>
        <v/>
      </c>
      <c r="O106" s="91">
        <f>IF(OR($C106="",N(G106)=0,N106=""),"",G106*N106)</f>
        <v/>
      </c>
    </row>
    <row r="107" ht="20" customHeight="1">
      <c r="B107" s="85">
        <f>'Inventory Master'!B107</f>
        <v/>
      </c>
      <c r="C107" s="85">
        <f>'Inventory Master'!C107</f>
        <v/>
      </c>
      <c r="D107" s="86">
        <f>'Inventory Master'!D107</f>
        <v/>
      </c>
      <c r="E107" s="87">
        <f>'Inventory Master'!H107</f>
        <v/>
      </c>
      <c r="F107" s="87">
        <f>'Inventory Master'!E107</f>
        <v/>
      </c>
      <c r="G107" s="87">
        <f>IF($C107="","",IF(L107="ORDER",'Inventory Master'!K107,0))</f>
        <v/>
      </c>
      <c r="H107" s="86">
        <f>'Inventory Master'!J107</f>
        <v/>
      </c>
      <c r="I107" s="98">
        <f>IF($C107="","",cfg_OrderMonth)</f>
        <v/>
      </c>
      <c r="J107" s="89">
        <f>IF(OR($C107="",L107&lt;&gt;"ORDER"),"",IF(K107="URGENT",cfg_AsOf+cfg_Lead,MAX(cfg_OrderMonth,cfg_AsOf)+cfg_Lead))</f>
        <v/>
      </c>
      <c r="K107" s="86">
        <f>IF($C107="","",IF(H107="CRITICAL","URGENT",IF(H107="LOW","STANDARD",IF(AND(cfg_ReorderOK="Yes",H107="OK",N('Inventory Master'!K107)&gt;0),"STANDARD","NONE"))))</f>
        <v/>
      </c>
      <c r="L107" s="86">
        <f>IF($C107="","",IF(AND(K107&lt;&gt;"NONE",N('Inventory Master'!K107)&gt;0),"ORDER","NO ORDER"))</f>
        <v/>
      </c>
      <c r="M107" s="85">
        <f>'Inventory Master'!S107</f>
        <v/>
      </c>
      <c r="N107" s="91">
        <f>'Inventory Master'!T107</f>
        <v/>
      </c>
      <c r="O107" s="91">
        <f>IF(OR($C107="",N(G107)=0,N107=""),"",G107*N107)</f>
        <v/>
      </c>
    </row>
    <row r="108" ht="20" customHeight="1">
      <c r="B108" s="85">
        <f>'Inventory Master'!B108</f>
        <v/>
      </c>
      <c r="C108" s="85">
        <f>'Inventory Master'!C108</f>
        <v/>
      </c>
      <c r="D108" s="86">
        <f>'Inventory Master'!D108</f>
        <v/>
      </c>
      <c r="E108" s="87">
        <f>'Inventory Master'!H108</f>
        <v/>
      </c>
      <c r="F108" s="87">
        <f>'Inventory Master'!E108</f>
        <v/>
      </c>
      <c r="G108" s="87">
        <f>IF($C108="","",IF(L108="ORDER",'Inventory Master'!K108,0))</f>
        <v/>
      </c>
      <c r="H108" s="86">
        <f>'Inventory Master'!J108</f>
        <v/>
      </c>
      <c r="I108" s="98">
        <f>IF($C108="","",cfg_OrderMonth)</f>
        <v/>
      </c>
      <c r="J108" s="89">
        <f>IF(OR($C108="",L108&lt;&gt;"ORDER"),"",IF(K108="URGENT",cfg_AsOf+cfg_Lead,MAX(cfg_OrderMonth,cfg_AsOf)+cfg_Lead))</f>
        <v/>
      </c>
      <c r="K108" s="86">
        <f>IF($C108="","",IF(H108="CRITICAL","URGENT",IF(H108="LOW","STANDARD",IF(AND(cfg_ReorderOK="Yes",H108="OK",N('Inventory Master'!K108)&gt;0),"STANDARD","NONE"))))</f>
        <v/>
      </c>
      <c r="L108" s="86">
        <f>IF($C108="","",IF(AND(K108&lt;&gt;"NONE",N('Inventory Master'!K108)&gt;0),"ORDER","NO ORDER"))</f>
        <v/>
      </c>
      <c r="M108" s="85">
        <f>'Inventory Master'!S108</f>
        <v/>
      </c>
      <c r="N108" s="91">
        <f>'Inventory Master'!T108</f>
        <v/>
      </c>
      <c r="O108" s="91">
        <f>IF(OR($C108="",N(G108)=0,N108=""),"",G108*N108)</f>
        <v/>
      </c>
    </row>
    <row r="109" ht="20" customHeight="1">
      <c r="B109" s="85">
        <f>'Inventory Master'!B109</f>
        <v/>
      </c>
      <c r="C109" s="85">
        <f>'Inventory Master'!C109</f>
        <v/>
      </c>
      <c r="D109" s="86">
        <f>'Inventory Master'!D109</f>
        <v/>
      </c>
      <c r="E109" s="87">
        <f>'Inventory Master'!H109</f>
        <v/>
      </c>
      <c r="F109" s="87">
        <f>'Inventory Master'!E109</f>
        <v/>
      </c>
      <c r="G109" s="87">
        <f>IF($C109="","",IF(L109="ORDER",'Inventory Master'!K109,0))</f>
        <v/>
      </c>
      <c r="H109" s="86">
        <f>'Inventory Master'!J109</f>
        <v/>
      </c>
      <c r="I109" s="98">
        <f>IF($C109="","",cfg_OrderMonth)</f>
        <v/>
      </c>
      <c r="J109" s="89">
        <f>IF(OR($C109="",L109&lt;&gt;"ORDER"),"",IF(K109="URGENT",cfg_AsOf+cfg_Lead,MAX(cfg_OrderMonth,cfg_AsOf)+cfg_Lead))</f>
        <v/>
      </c>
      <c r="K109" s="86">
        <f>IF($C109="","",IF(H109="CRITICAL","URGENT",IF(H109="LOW","STANDARD",IF(AND(cfg_ReorderOK="Yes",H109="OK",N('Inventory Master'!K109)&gt;0),"STANDARD","NONE"))))</f>
        <v/>
      </c>
      <c r="L109" s="86">
        <f>IF($C109="","",IF(AND(K109&lt;&gt;"NONE",N('Inventory Master'!K109)&gt;0),"ORDER","NO ORDER"))</f>
        <v/>
      </c>
      <c r="M109" s="85">
        <f>'Inventory Master'!S109</f>
        <v/>
      </c>
      <c r="N109" s="91">
        <f>'Inventory Master'!T109</f>
        <v/>
      </c>
      <c r="O109" s="91">
        <f>IF(OR($C109="",N(G109)=0,N109=""),"",G109*N109)</f>
        <v/>
      </c>
    </row>
    <row r="110" ht="20" customHeight="1">
      <c r="B110" s="85">
        <f>'Inventory Master'!B110</f>
        <v/>
      </c>
      <c r="C110" s="85">
        <f>'Inventory Master'!C110</f>
        <v/>
      </c>
      <c r="D110" s="86">
        <f>'Inventory Master'!D110</f>
        <v/>
      </c>
      <c r="E110" s="87">
        <f>'Inventory Master'!H110</f>
        <v/>
      </c>
      <c r="F110" s="87">
        <f>'Inventory Master'!E110</f>
        <v/>
      </c>
      <c r="G110" s="87">
        <f>IF($C110="","",IF(L110="ORDER",'Inventory Master'!K110,0))</f>
        <v/>
      </c>
      <c r="H110" s="86">
        <f>'Inventory Master'!J110</f>
        <v/>
      </c>
      <c r="I110" s="98">
        <f>IF($C110="","",cfg_OrderMonth)</f>
        <v/>
      </c>
      <c r="J110" s="89">
        <f>IF(OR($C110="",L110&lt;&gt;"ORDER"),"",IF(K110="URGENT",cfg_AsOf+cfg_Lead,MAX(cfg_OrderMonth,cfg_AsOf)+cfg_Lead))</f>
        <v/>
      </c>
      <c r="K110" s="86">
        <f>IF($C110="","",IF(H110="CRITICAL","URGENT",IF(H110="LOW","STANDARD",IF(AND(cfg_ReorderOK="Yes",H110="OK",N('Inventory Master'!K110)&gt;0),"STANDARD","NONE"))))</f>
        <v/>
      </c>
      <c r="L110" s="86">
        <f>IF($C110="","",IF(AND(K110&lt;&gt;"NONE",N('Inventory Master'!K110)&gt;0),"ORDER","NO ORDER"))</f>
        <v/>
      </c>
      <c r="M110" s="85">
        <f>'Inventory Master'!S110</f>
        <v/>
      </c>
      <c r="N110" s="91">
        <f>'Inventory Master'!T110</f>
        <v/>
      </c>
      <c r="O110" s="91">
        <f>IF(OR($C110="",N(G110)=0,N110=""),"",G110*N110)</f>
        <v/>
      </c>
    </row>
    <row r="111" ht="20" customHeight="1">
      <c r="B111" s="85">
        <f>'Inventory Master'!B111</f>
        <v/>
      </c>
      <c r="C111" s="85">
        <f>'Inventory Master'!C111</f>
        <v/>
      </c>
      <c r="D111" s="86">
        <f>'Inventory Master'!D111</f>
        <v/>
      </c>
      <c r="E111" s="87">
        <f>'Inventory Master'!H111</f>
        <v/>
      </c>
      <c r="F111" s="87">
        <f>'Inventory Master'!E111</f>
        <v/>
      </c>
      <c r="G111" s="87">
        <f>IF($C111="","",IF(L111="ORDER",'Inventory Master'!K111,0))</f>
        <v/>
      </c>
      <c r="H111" s="86">
        <f>'Inventory Master'!J111</f>
        <v/>
      </c>
      <c r="I111" s="98">
        <f>IF($C111="","",cfg_OrderMonth)</f>
        <v/>
      </c>
      <c r="J111" s="89">
        <f>IF(OR($C111="",L111&lt;&gt;"ORDER"),"",IF(K111="URGENT",cfg_AsOf+cfg_Lead,MAX(cfg_OrderMonth,cfg_AsOf)+cfg_Lead))</f>
        <v/>
      </c>
      <c r="K111" s="86">
        <f>IF($C111="","",IF(H111="CRITICAL","URGENT",IF(H111="LOW","STANDARD",IF(AND(cfg_ReorderOK="Yes",H111="OK",N('Inventory Master'!K111)&gt;0),"STANDARD","NONE"))))</f>
        <v/>
      </c>
      <c r="L111" s="86">
        <f>IF($C111="","",IF(AND(K111&lt;&gt;"NONE",N('Inventory Master'!K111)&gt;0),"ORDER","NO ORDER"))</f>
        <v/>
      </c>
      <c r="M111" s="85">
        <f>'Inventory Master'!S111</f>
        <v/>
      </c>
      <c r="N111" s="91">
        <f>'Inventory Master'!T111</f>
        <v/>
      </c>
      <c r="O111" s="91">
        <f>IF(OR($C111="",N(G111)=0,N111=""),"",G111*N111)</f>
        <v/>
      </c>
    </row>
    <row r="112" ht="20" customHeight="1">
      <c r="B112" s="85">
        <f>'Inventory Master'!B112</f>
        <v/>
      </c>
      <c r="C112" s="85">
        <f>'Inventory Master'!C112</f>
        <v/>
      </c>
      <c r="D112" s="86">
        <f>'Inventory Master'!D112</f>
        <v/>
      </c>
      <c r="E112" s="87">
        <f>'Inventory Master'!H112</f>
        <v/>
      </c>
      <c r="F112" s="87">
        <f>'Inventory Master'!E112</f>
        <v/>
      </c>
      <c r="G112" s="87">
        <f>IF($C112="","",IF(L112="ORDER",'Inventory Master'!K112,0))</f>
        <v/>
      </c>
      <c r="H112" s="86">
        <f>'Inventory Master'!J112</f>
        <v/>
      </c>
      <c r="I112" s="98">
        <f>IF($C112="","",cfg_OrderMonth)</f>
        <v/>
      </c>
      <c r="J112" s="89">
        <f>IF(OR($C112="",L112&lt;&gt;"ORDER"),"",IF(K112="URGENT",cfg_AsOf+cfg_Lead,MAX(cfg_OrderMonth,cfg_AsOf)+cfg_Lead))</f>
        <v/>
      </c>
      <c r="K112" s="86">
        <f>IF($C112="","",IF(H112="CRITICAL","URGENT",IF(H112="LOW","STANDARD",IF(AND(cfg_ReorderOK="Yes",H112="OK",N('Inventory Master'!K112)&gt;0),"STANDARD","NONE"))))</f>
        <v/>
      </c>
      <c r="L112" s="86">
        <f>IF($C112="","",IF(AND(K112&lt;&gt;"NONE",N('Inventory Master'!K112)&gt;0),"ORDER","NO ORDER"))</f>
        <v/>
      </c>
      <c r="M112" s="85">
        <f>'Inventory Master'!S112</f>
        <v/>
      </c>
      <c r="N112" s="91">
        <f>'Inventory Master'!T112</f>
        <v/>
      </c>
      <c r="O112" s="91">
        <f>IF(OR($C112="",N(G112)=0,N112=""),"",G112*N112)</f>
        <v/>
      </c>
    </row>
    <row r="113" ht="20" customHeight="1">
      <c r="B113" s="85">
        <f>'Inventory Master'!B113</f>
        <v/>
      </c>
      <c r="C113" s="85">
        <f>'Inventory Master'!C113</f>
        <v/>
      </c>
      <c r="D113" s="86">
        <f>'Inventory Master'!D113</f>
        <v/>
      </c>
      <c r="E113" s="87">
        <f>'Inventory Master'!H113</f>
        <v/>
      </c>
      <c r="F113" s="87">
        <f>'Inventory Master'!E113</f>
        <v/>
      </c>
      <c r="G113" s="87">
        <f>IF($C113="","",IF(L113="ORDER",'Inventory Master'!K113,0))</f>
        <v/>
      </c>
      <c r="H113" s="86">
        <f>'Inventory Master'!J113</f>
        <v/>
      </c>
      <c r="I113" s="98">
        <f>IF($C113="","",cfg_OrderMonth)</f>
        <v/>
      </c>
      <c r="J113" s="89">
        <f>IF(OR($C113="",L113&lt;&gt;"ORDER"),"",IF(K113="URGENT",cfg_AsOf+cfg_Lead,MAX(cfg_OrderMonth,cfg_AsOf)+cfg_Lead))</f>
        <v/>
      </c>
      <c r="K113" s="86">
        <f>IF($C113="","",IF(H113="CRITICAL","URGENT",IF(H113="LOW","STANDARD",IF(AND(cfg_ReorderOK="Yes",H113="OK",N('Inventory Master'!K113)&gt;0),"STANDARD","NONE"))))</f>
        <v/>
      </c>
      <c r="L113" s="86">
        <f>IF($C113="","",IF(AND(K113&lt;&gt;"NONE",N('Inventory Master'!K113)&gt;0),"ORDER","NO ORDER"))</f>
        <v/>
      </c>
      <c r="M113" s="85">
        <f>'Inventory Master'!S113</f>
        <v/>
      </c>
      <c r="N113" s="91">
        <f>'Inventory Master'!T113</f>
        <v/>
      </c>
      <c r="O113" s="91">
        <f>IF(OR($C113="",N(G113)=0,N113=""),"",G113*N113)</f>
        <v/>
      </c>
    </row>
    <row r="114" ht="20" customHeight="1">
      <c r="B114" s="85">
        <f>'Inventory Master'!B114</f>
        <v/>
      </c>
      <c r="C114" s="85">
        <f>'Inventory Master'!C114</f>
        <v/>
      </c>
      <c r="D114" s="86">
        <f>'Inventory Master'!D114</f>
        <v/>
      </c>
      <c r="E114" s="87">
        <f>'Inventory Master'!H114</f>
        <v/>
      </c>
      <c r="F114" s="87">
        <f>'Inventory Master'!E114</f>
        <v/>
      </c>
      <c r="G114" s="87">
        <f>IF($C114="","",IF(L114="ORDER",'Inventory Master'!K114,0))</f>
        <v/>
      </c>
      <c r="H114" s="86">
        <f>'Inventory Master'!J114</f>
        <v/>
      </c>
      <c r="I114" s="98">
        <f>IF($C114="","",cfg_OrderMonth)</f>
        <v/>
      </c>
      <c r="J114" s="89">
        <f>IF(OR($C114="",L114&lt;&gt;"ORDER"),"",IF(K114="URGENT",cfg_AsOf+cfg_Lead,MAX(cfg_OrderMonth,cfg_AsOf)+cfg_Lead))</f>
        <v/>
      </c>
      <c r="K114" s="86">
        <f>IF($C114="","",IF(H114="CRITICAL","URGENT",IF(H114="LOW","STANDARD",IF(AND(cfg_ReorderOK="Yes",H114="OK",N('Inventory Master'!K114)&gt;0),"STANDARD","NONE"))))</f>
        <v/>
      </c>
      <c r="L114" s="86">
        <f>IF($C114="","",IF(AND(K114&lt;&gt;"NONE",N('Inventory Master'!K114)&gt;0),"ORDER","NO ORDER"))</f>
        <v/>
      </c>
      <c r="M114" s="85">
        <f>'Inventory Master'!S114</f>
        <v/>
      </c>
      <c r="N114" s="91">
        <f>'Inventory Master'!T114</f>
        <v/>
      </c>
      <c r="O114" s="91">
        <f>IF(OR($C114="",N(G114)=0,N114=""),"",G114*N114)</f>
        <v/>
      </c>
    </row>
    <row r="115" ht="20" customHeight="1">
      <c r="B115" s="85">
        <f>'Inventory Master'!B115</f>
        <v/>
      </c>
      <c r="C115" s="85">
        <f>'Inventory Master'!C115</f>
        <v/>
      </c>
      <c r="D115" s="86">
        <f>'Inventory Master'!D115</f>
        <v/>
      </c>
      <c r="E115" s="87">
        <f>'Inventory Master'!H115</f>
        <v/>
      </c>
      <c r="F115" s="87">
        <f>'Inventory Master'!E115</f>
        <v/>
      </c>
      <c r="G115" s="87">
        <f>IF($C115="","",IF(L115="ORDER",'Inventory Master'!K115,0))</f>
        <v/>
      </c>
      <c r="H115" s="86">
        <f>'Inventory Master'!J115</f>
        <v/>
      </c>
      <c r="I115" s="98">
        <f>IF($C115="","",cfg_OrderMonth)</f>
        <v/>
      </c>
      <c r="J115" s="89">
        <f>IF(OR($C115="",L115&lt;&gt;"ORDER"),"",IF(K115="URGENT",cfg_AsOf+cfg_Lead,MAX(cfg_OrderMonth,cfg_AsOf)+cfg_Lead))</f>
        <v/>
      </c>
      <c r="K115" s="86">
        <f>IF($C115="","",IF(H115="CRITICAL","URGENT",IF(H115="LOW","STANDARD",IF(AND(cfg_ReorderOK="Yes",H115="OK",N('Inventory Master'!K115)&gt;0),"STANDARD","NONE"))))</f>
        <v/>
      </c>
      <c r="L115" s="86">
        <f>IF($C115="","",IF(AND(K115&lt;&gt;"NONE",N('Inventory Master'!K115)&gt;0),"ORDER","NO ORDER"))</f>
        <v/>
      </c>
      <c r="M115" s="85">
        <f>'Inventory Master'!S115</f>
        <v/>
      </c>
      <c r="N115" s="91">
        <f>'Inventory Master'!T115</f>
        <v/>
      </c>
      <c r="O115" s="91">
        <f>IF(OR($C115="",N(G115)=0,N115=""),"",G115*N115)</f>
        <v/>
      </c>
    </row>
    <row r="116" ht="20" customHeight="1">
      <c r="B116" s="85">
        <f>'Inventory Master'!B116</f>
        <v/>
      </c>
      <c r="C116" s="85">
        <f>'Inventory Master'!C116</f>
        <v/>
      </c>
      <c r="D116" s="86">
        <f>'Inventory Master'!D116</f>
        <v/>
      </c>
      <c r="E116" s="87">
        <f>'Inventory Master'!H116</f>
        <v/>
      </c>
      <c r="F116" s="87">
        <f>'Inventory Master'!E116</f>
        <v/>
      </c>
      <c r="G116" s="87">
        <f>IF($C116="","",IF(L116="ORDER",'Inventory Master'!K116,0))</f>
        <v/>
      </c>
      <c r="H116" s="86">
        <f>'Inventory Master'!J116</f>
        <v/>
      </c>
      <c r="I116" s="98">
        <f>IF($C116="","",cfg_OrderMonth)</f>
        <v/>
      </c>
      <c r="J116" s="89">
        <f>IF(OR($C116="",L116&lt;&gt;"ORDER"),"",IF(K116="URGENT",cfg_AsOf+cfg_Lead,MAX(cfg_OrderMonth,cfg_AsOf)+cfg_Lead))</f>
        <v/>
      </c>
      <c r="K116" s="86">
        <f>IF($C116="","",IF(H116="CRITICAL","URGENT",IF(H116="LOW","STANDARD",IF(AND(cfg_ReorderOK="Yes",H116="OK",N('Inventory Master'!K116)&gt;0),"STANDARD","NONE"))))</f>
        <v/>
      </c>
      <c r="L116" s="86">
        <f>IF($C116="","",IF(AND(K116&lt;&gt;"NONE",N('Inventory Master'!K116)&gt;0),"ORDER","NO ORDER"))</f>
        <v/>
      </c>
      <c r="M116" s="85">
        <f>'Inventory Master'!S116</f>
        <v/>
      </c>
      <c r="N116" s="91">
        <f>'Inventory Master'!T116</f>
        <v/>
      </c>
      <c r="O116" s="91">
        <f>IF(OR($C116="",N(G116)=0,N116=""),"",G116*N116)</f>
        <v/>
      </c>
    </row>
    <row r="117" ht="20" customHeight="1">
      <c r="B117" s="85">
        <f>'Inventory Master'!B117</f>
        <v/>
      </c>
      <c r="C117" s="85">
        <f>'Inventory Master'!C117</f>
        <v/>
      </c>
      <c r="D117" s="86">
        <f>'Inventory Master'!D117</f>
        <v/>
      </c>
      <c r="E117" s="87">
        <f>'Inventory Master'!H117</f>
        <v/>
      </c>
      <c r="F117" s="87">
        <f>'Inventory Master'!E117</f>
        <v/>
      </c>
      <c r="G117" s="87">
        <f>IF($C117="","",IF(L117="ORDER",'Inventory Master'!K117,0))</f>
        <v/>
      </c>
      <c r="H117" s="86">
        <f>'Inventory Master'!J117</f>
        <v/>
      </c>
      <c r="I117" s="98">
        <f>IF($C117="","",cfg_OrderMonth)</f>
        <v/>
      </c>
      <c r="J117" s="89">
        <f>IF(OR($C117="",L117&lt;&gt;"ORDER"),"",IF(K117="URGENT",cfg_AsOf+cfg_Lead,MAX(cfg_OrderMonth,cfg_AsOf)+cfg_Lead))</f>
        <v/>
      </c>
      <c r="K117" s="86">
        <f>IF($C117="","",IF(H117="CRITICAL","URGENT",IF(H117="LOW","STANDARD",IF(AND(cfg_ReorderOK="Yes",H117="OK",N('Inventory Master'!K117)&gt;0),"STANDARD","NONE"))))</f>
        <v/>
      </c>
      <c r="L117" s="86">
        <f>IF($C117="","",IF(AND(K117&lt;&gt;"NONE",N('Inventory Master'!K117)&gt;0),"ORDER","NO ORDER"))</f>
        <v/>
      </c>
      <c r="M117" s="85">
        <f>'Inventory Master'!S117</f>
        <v/>
      </c>
      <c r="N117" s="91">
        <f>'Inventory Master'!T117</f>
        <v/>
      </c>
      <c r="O117" s="91">
        <f>IF(OR($C117="",N(G117)=0,N117=""),"",G117*N117)</f>
        <v/>
      </c>
    </row>
    <row r="118" ht="20" customHeight="1">
      <c r="B118" s="85">
        <f>'Inventory Master'!B118</f>
        <v/>
      </c>
      <c r="C118" s="85">
        <f>'Inventory Master'!C118</f>
        <v/>
      </c>
      <c r="D118" s="86">
        <f>'Inventory Master'!D118</f>
        <v/>
      </c>
      <c r="E118" s="87">
        <f>'Inventory Master'!H118</f>
        <v/>
      </c>
      <c r="F118" s="87">
        <f>'Inventory Master'!E118</f>
        <v/>
      </c>
      <c r="G118" s="87">
        <f>IF($C118="","",IF(L118="ORDER",'Inventory Master'!K118,0))</f>
        <v/>
      </c>
      <c r="H118" s="86">
        <f>'Inventory Master'!J118</f>
        <v/>
      </c>
      <c r="I118" s="98">
        <f>IF($C118="","",cfg_OrderMonth)</f>
        <v/>
      </c>
      <c r="J118" s="89">
        <f>IF(OR($C118="",L118&lt;&gt;"ORDER"),"",IF(K118="URGENT",cfg_AsOf+cfg_Lead,MAX(cfg_OrderMonth,cfg_AsOf)+cfg_Lead))</f>
        <v/>
      </c>
      <c r="K118" s="86">
        <f>IF($C118="","",IF(H118="CRITICAL","URGENT",IF(H118="LOW","STANDARD",IF(AND(cfg_ReorderOK="Yes",H118="OK",N('Inventory Master'!K118)&gt;0),"STANDARD","NONE"))))</f>
        <v/>
      </c>
      <c r="L118" s="86">
        <f>IF($C118="","",IF(AND(K118&lt;&gt;"NONE",N('Inventory Master'!K118)&gt;0),"ORDER","NO ORDER"))</f>
        <v/>
      </c>
      <c r="M118" s="85">
        <f>'Inventory Master'!S118</f>
        <v/>
      </c>
      <c r="N118" s="91">
        <f>'Inventory Master'!T118</f>
        <v/>
      </c>
      <c r="O118" s="91">
        <f>IF(OR($C118="",N(G118)=0,N118=""),"",G118*N118)</f>
        <v/>
      </c>
    </row>
    <row r="119" ht="20" customHeight="1">
      <c r="B119" s="85">
        <f>'Inventory Master'!B119</f>
        <v/>
      </c>
      <c r="C119" s="85">
        <f>'Inventory Master'!C119</f>
        <v/>
      </c>
      <c r="D119" s="86">
        <f>'Inventory Master'!D119</f>
        <v/>
      </c>
      <c r="E119" s="87">
        <f>'Inventory Master'!H119</f>
        <v/>
      </c>
      <c r="F119" s="87">
        <f>'Inventory Master'!E119</f>
        <v/>
      </c>
      <c r="G119" s="87">
        <f>IF($C119="","",IF(L119="ORDER",'Inventory Master'!K119,0))</f>
        <v/>
      </c>
      <c r="H119" s="86">
        <f>'Inventory Master'!J119</f>
        <v/>
      </c>
      <c r="I119" s="98">
        <f>IF($C119="","",cfg_OrderMonth)</f>
        <v/>
      </c>
      <c r="J119" s="89">
        <f>IF(OR($C119="",L119&lt;&gt;"ORDER"),"",IF(K119="URGENT",cfg_AsOf+cfg_Lead,MAX(cfg_OrderMonth,cfg_AsOf)+cfg_Lead))</f>
        <v/>
      </c>
      <c r="K119" s="86">
        <f>IF($C119="","",IF(H119="CRITICAL","URGENT",IF(H119="LOW","STANDARD",IF(AND(cfg_ReorderOK="Yes",H119="OK",N('Inventory Master'!K119)&gt;0),"STANDARD","NONE"))))</f>
        <v/>
      </c>
      <c r="L119" s="86">
        <f>IF($C119="","",IF(AND(K119&lt;&gt;"NONE",N('Inventory Master'!K119)&gt;0),"ORDER","NO ORDER"))</f>
        <v/>
      </c>
      <c r="M119" s="85">
        <f>'Inventory Master'!S119</f>
        <v/>
      </c>
      <c r="N119" s="91">
        <f>'Inventory Master'!T119</f>
        <v/>
      </c>
      <c r="O119" s="91">
        <f>IF(OR($C119="",N(G119)=0,N119=""),"",G119*N119)</f>
        <v/>
      </c>
    </row>
    <row r="120" ht="20" customHeight="1">
      <c r="B120" s="85">
        <f>'Inventory Master'!B120</f>
        <v/>
      </c>
      <c r="C120" s="85">
        <f>'Inventory Master'!C120</f>
        <v/>
      </c>
      <c r="D120" s="86">
        <f>'Inventory Master'!D120</f>
        <v/>
      </c>
      <c r="E120" s="87">
        <f>'Inventory Master'!H120</f>
        <v/>
      </c>
      <c r="F120" s="87">
        <f>'Inventory Master'!E120</f>
        <v/>
      </c>
      <c r="G120" s="87">
        <f>IF($C120="","",IF(L120="ORDER",'Inventory Master'!K120,0))</f>
        <v/>
      </c>
      <c r="H120" s="86">
        <f>'Inventory Master'!J120</f>
        <v/>
      </c>
      <c r="I120" s="98">
        <f>IF($C120="","",cfg_OrderMonth)</f>
        <v/>
      </c>
      <c r="J120" s="89">
        <f>IF(OR($C120="",L120&lt;&gt;"ORDER"),"",IF(K120="URGENT",cfg_AsOf+cfg_Lead,MAX(cfg_OrderMonth,cfg_AsOf)+cfg_Lead))</f>
        <v/>
      </c>
      <c r="K120" s="86">
        <f>IF($C120="","",IF(H120="CRITICAL","URGENT",IF(H120="LOW","STANDARD",IF(AND(cfg_ReorderOK="Yes",H120="OK",N('Inventory Master'!K120)&gt;0),"STANDARD","NONE"))))</f>
        <v/>
      </c>
      <c r="L120" s="86">
        <f>IF($C120="","",IF(AND(K120&lt;&gt;"NONE",N('Inventory Master'!K120)&gt;0),"ORDER","NO ORDER"))</f>
        <v/>
      </c>
      <c r="M120" s="85">
        <f>'Inventory Master'!S120</f>
        <v/>
      </c>
      <c r="N120" s="91">
        <f>'Inventory Master'!T120</f>
        <v/>
      </c>
      <c r="O120" s="91">
        <f>IF(OR($C120="",N(G120)=0,N120=""),"",G120*N120)</f>
        <v/>
      </c>
    </row>
    <row r="121" ht="20" customHeight="1">
      <c r="B121" s="85">
        <f>'Inventory Master'!B121</f>
        <v/>
      </c>
      <c r="C121" s="85">
        <f>'Inventory Master'!C121</f>
        <v/>
      </c>
      <c r="D121" s="86">
        <f>'Inventory Master'!D121</f>
        <v/>
      </c>
      <c r="E121" s="87">
        <f>'Inventory Master'!H121</f>
        <v/>
      </c>
      <c r="F121" s="87">
        <f>'Inventory Master'!E121</f>
        <v/>
      </c>
      <c r="G121" s="87">
        <f>IF($C121="","",IF(L121="ORDER",'Inventory Master'!K121,0))</f>
        <v/>
      </c>
      <c r="H121" s="86">
        <f>'Inventory Master'!J121</f>
        <v/>
      </c>
      <c r="I121" s="98">
        <f>IF($C121="","",cfg_OrderMonth)</f>
        <v/>
      </c>
      <c r="J121" s="89">
        <f>IF(OR($C121="",L121&lt;&gt;"ORDER"),"",IF(K121="URGENT",cfg_AsOf+cfg_Lead,MAX(cfg_OrderMonth,cfg_AsOf)+cfg_Lead))</f>
        <v/>
      </c>
      <c r="K121" s="86">
        <f>IF($C121="","",IF(H121="CRITICAL","URGENT",IF(H121="LOW","STANDARD",IF(AND(cfg_ReorderOK="Yes",H121="OK",N('Inventory Master'!K121)&gt;0),"STANDARD","NONE"))))</f>
        <v/>
      </c>
      <c r="L121" s="86">
        <f>IF($C121="","",IF(AND(K121&lt;&gt;"NONE",N('Inventory Master'!K121)&gt;0),"ORDER","NO ORDER"))</f>
        <v/>
      </c>
      <c r="M121" s="85">
        <f>'Inventory Master'!S121</f>
        <v/>
      </c>
      <c r="N121" s="91">
        <f>'Inventory Master'!T121</f>
        <v/>
      </c>
      <c r="O121" s="91">
        <f>IF(OR($C121="",N(G121)=0,N121=""),"",G121*N121)</f>
        <v/>
      </c>
    </row>
    <row r="122" ht="20" customHeight="1">
      <c r="B122" s="85">
        <f>'Inventory Master'!B122</f>
        <v/>
      </c>
      <c r="C122" s="85">
        <f>'Inventory Master'!C122</f>
        <v/>
      </c>
      <c r="D122" s="86">
        <f>'Inventory Master'!D122</f>
        <v/>
      </c>
      <c r="E122" s="87">
        <f>'Inventory Master'!H122</f>
        <v/>
      </c>
      <c r="F122" s="87">
        <f>'Inventory Master'!E122</f>
        <v/>
      </c>
      <c r="G122" s="87">
        <f>IF($C122="","",IF(L122="ORDER",'Inventory Master'!K122,0))</f>
        <v/>
      </c>
      <c r="H122" s="86">
        <f>'Inventory Master'!J122</f>
        <v/>
      </c>
      <c r="I122" s="98">
        <f>IF($C122="","",cfg_OrderMonth)</f>
        <v/>
      </c>
      <c r="J122" s="89">
        <f>IF(OR($C122="",L122&lt;&gt;"ORDER"),"",IF(K122="URGENT",cfg_AsOf+cfg_Lead,MAX(cfg_OrderMonth,cfg_AsOf)+cfg_Lead))</f>
        <v/>
      </c>
      <c r="K122" s="86">
        <f>IF($C122="","",IF(H122="CRITICAL","URGENT",IF(H122="LOW","STANDARD",IF(AND(cfg_ReorderOK="Yes",H122="OK",N('Inventory Master'!K122)&gt;0),"STANDARD","NONE"))))</f>
        <v/>
      </c>
      <c r="L122" s="86">
        <f>IF($C122="","",IF(AND(K122&lt;&gt;"NONE",N('Inventory Master'!K122)&gt;0),"ORDER","NO ORDER"))</f>
        <v/>
      </c>
      <c r="M122" s="85">
        <f>'Inventory Master'!S122</f>
        <v/>
      </c>
      <c r="N122" s="91">
        <f>'Inventory Master'!T122</f>
        <v/>
      </c>
      <c r="O122" s="91">
        <f>IF(OR($C122="",N(G122)=0,N122=""),"",G122*N122)</f>
        <v/>
      </c>
    </row>
    <row r="123" ht="20" customHeight="1">
      <c r="B123" s="85">
        <f>'Inventory Master'!B123</f>
        <v/>
      </c>
      <c r="C123" s="85">
        <f>'Inventory Master'!C123</f>
        <v/>
      </c>
      <c r="D123" s="86">
        <f>'Inventory Master'!D123</f>
        <v/>
      </c>
      <c r="E123" s="87">
        <f>'Inventory Master'!H123</f>
        <v/>
      </c>
      <c r="F123" s="87">
        <f>'Inventory Master'!E123</f>
        <v/>
      </c>
      <c r="G123" s="87">
        <f>IF($C123="","",IF(L123="ORDER",'Inventory Master'!K123,0))</f>
        <v/>
      </c>
      <c r="H123" s="86">
        <f>'Inventory Master'!J123</f>
        <v/>
      </c>
      <c r="I123" s="98">
        <f>IF($C123="","",cfg_OrderMonth)</f>
        <v/>
      </c>
      <c r="J123" s="89">
        <f>IF(OR($C123="",L123&lt;&gt;"ORDER"),"",IF(K123="URGENT",cfg_AsOf+cfg_Lead,MAX(cfg_OrderMonth,cfg_AsOf)+cfg_Lead))</f>
        <v/>
      </c>
      <c r="K123" s="86">
        <f>IF($C123="","",IF(H123="CRITICAL","URGENT",IF(H123="LOW","STANDARD",IF(AND(cfg_ReorderOK="Yes",H123="OK",N('Inventory Master'!K123)&gt;0),"STANDARD","NONE"))))</f>
        <v/>
      </c>
      <c r="L123" s="86">
        <f>IF($C123="","",IF(AND(K123&lt;&gt;"NONE",N('Inventory Master'!K123)&gt;0),"ORDER","NO ORDER"))</f>
        <v/>
      </c>
      <c r="M123" s="85">
        <f>'Inventory Master'!S123</f>
        <v/>
      </c>
      <c r="N123" s="91">
        <f>'Inventory Master'!T123</f>
        <v/>
      </c>
      <c r="O123" s="91">
        <f>IF(OR($C123="",N(G123)=0,N123=""),"",G123*N123)</f>
        <v/>
      </c>
    </row>
    <row r="124" ht="20" customHeight="1">
      <c r="B124" s="85">
        <f>'Inventory Master'!B124</f>
        <v/>
      </c>
      <c r="C124" s="85">
        <f>'Inventory Master'!C124</f>
        <v/>
      </c>
      <c r="D124" s="86">
        <f>'Inventory Master'!D124</f>
        <v/>
      </c>
      <c r="E124" s="87">
        <f>'Inventory Master'!H124</f>
        <v/>
      </c>
      <c r="F124" s="87">
        <f>'Inventory Master'!E124</f>
        <v/>
      </c>
      <c r="G124" s="87">
        <f>IF($C124="","",IF(L124="ORDER",'Inventory Master'!K124,0))</f>
        <v/>
      </c>
      <c r="H124" s="86">
        <f>'Inventory Master'!J124</f>
        <v/>
      </c>
      <c r="I124" s="98">
        <f>IF($C124="","",cfg_OrderMonth)</f>
        <v/>
      </c>
      <c r="J124" s="89">
        <f>IF(OR($C124="",L124&lt;&gt;"ORDER"),"",IF(K124="URGENT",cfg_AsOf+cfg_Lead,MAX(cfg_OrderMonth,cfg_AsOf)+cfg_Lead))</f>
        <v/>
      </c>
      <c r="K124" s="86">
        <f>IF($C124="","",IF(H124="CRITICAL","URGENT",IF(H124="LOW","STANDARD",IF(AND(cfg_ReorderOK="Yes",H124="OK",N('Inventory Master'!K124)&gt;0),"STANDARD","NONE"))))</f>
        <v/>
      </c>
      <c r="L124" s="86">
        <f>IF($C124="","",IF(AND(K124&lt;&gt;"NONE",N('Inventory Master'!K124)&gt;0),"ORDER","NO ORDER"))</f>
        <v/>
      </c>
      <c r="M124" s="85">
        <f>'Inventory Master'!S124</f>
        <v/>
      </c>
      <c r="N124" s="91">
        <f>'Inventory Master'!T124</f>
        <v/>
      </c>
      <c r="O124" s="91">
        <f>IF(OR($C124="",N(G124)=0,N124=""),"",G124*N124)</f>
        <v/>
      </c>
    </row>
    <row r="125" ht="20" customHeight="1">
      <c r="B125" s="85">
        <f>'Inventory Master'!B125</f>
        <v/>
      </c>
      <c r="C125" s="85">
        <f>'Inventory Master'!C125</f>
        <v/>
      </c>
      <c r="D125" s="86">
        <f>'Inventory Master'!D125</f>
        <v/>
      </c>
      <c r="E125" s="87">
        <f>'Inventory Master'!H125</f>
        <v/>
      </c>
      <c r="F125" s="87">
        <f>'Inventory Master'!E125</f>
        <v/>
      </c>
      <c r="G125" s="87">
        <f>IF($C125="","",IF(L125="ORDER",'Inventory Master'!K125,0))</f>
        <v/>
      </c>
      <c r="H125" s="86">
        <f>'Inventory Master'!J125</f>
        <v/>
      </c>
      <c r="I125" s="98">
        <f>IF($C125="","",cfg_OrderMonth)</f>
        <v/>
      </c>
      <c r="J125" s="89">
        <f>IF(OR($C125="",L125&lt;&gt;"ORDER"),"",IF(K125="URGENT",cfg_AsOf+cfg_Lead,MAX(cfg_OrderMonth,cfg_AsOf)+cfg_Lead))</f>
        <v/>
      </c>
      <c r="K125" s="86">
        <f>IF($C125="","",IF(H125="CRITICAL","URGENT",IF(H125="LOW","STANDARD",IF(AND(cfg_ReorderOK="Yes",H125="OK",N('Inventory Master'!K125)&gt;0),"STANDARD","NONE"))))</f>
        <v/>
      </c>
      <c r="L125" s="86">
        <f>IF($C125="","",IF(AND(K125&lt;&gt;"NONE",N('Inventory Master'!K125)&gt;0),"ORDER","NO ORDER"))</f>
        <v/>
      </c>
      <c r="M125" s="85">
        <f>'Inventory Master'!S125</f>
        <v/>
      </c>
      <c r="N125" s="91">
        <f>'Inventory Master'!T125</f>
        <v/>
      </c>
      <c r="O125" s="91">
        <f>IF(OR($C125="",N(G125)=0,N125=""),"",G125*N125)</f>
        <v/>
      </c>
    </row>
    <row r="126" ht="20" customHeight="1">
      <c r="B126" s="85">
        <f>'Inventory Master'!B126</f>
        <v/>
      </c>
      <c r="C126" s="85">
        <f>'Inventory Master'!C126</f>
        <v/>
      </c>
      <c r="D126" s="86">
        <f>'Inventory Master'!D126</f>
        <v/>
      </c>
      <c r="E126" s="87">
        <f>'Inventory Master'!H126</f>
        <v/>
      </c>
      <c r="F126" s="87">
        <f>'Inventory Master'!E126</f>
        <v/>
      </c>
      <c r="G126" s="87">
        <f>IF($C126="","",IF(L126="ORDER",'Inventory Master'!K126,0))</f>
        <v/>
      </c>
      <c r="H126" s="86">
        <f>'Inventory Master'!J126</f>
        <v/>
      </c>
      <c r="I126" s="98">
        <f>IF($C126="","",cfg_OrderMonth)</f>
        <v/>
      </c>
      <c r="J126" s="89">
        <f>IF(OR($C126="",L126&lt;&gt;"ORDER"),"",IF(K126="URGENT",cfg_AsOf+cfg_Lead,MAX(cfg_OrderMonth,cfg_AsOf)+cfg_Lead))</f>
        <v/>
      </c>
      <c r="K126" s="86">
        <f>IF($C126="","",IF(H126="CRITICAL","URGENT",IF(H126="LOW","STANDARD",IF(AND(cfg_ReorderOK="Yes",H126="OK",N('Inventory Master'!K126)&gt;0),"STANDARD","NONE"))))</f>
        <v/>
      </c>
      <c r="L126" s="86">
        <f>IF($C126="","",IF(AND(K126&lt;&gt;"NONE",N('Inventory Master'!K126)&gt;0),"ORDER","NO ORDER"))</f>
        <v/>
      </c>
      <c r="M126" s="85">
        <f>'Inventory Master'!S126</f>
        <v/>
      </c>
      <c r="N126" s="91">
        <f>'Inventory Master'!T126</f>
        <v/>
      </c>
      <c r="O126" s="91">
        <f>IF(OR($C126="",N(G126)=0,N126=""),"",G126*N126)</f>
        <v/>
      </c>
    </row>
    <row r="127" ht="20" customHeight="1">
      <c r="B127" s="85">
        <f>'Inventory Master'!B127</f>
        <v/>
      </c>
      <c r="C127" s="85">
        <f>'Inventory Master'!C127</f>
        <v/>
      </c>
      <c r="D127" s="86">
        <f>'Inventory Master'!D127</f>
        <v/>
      </c>
      <c r="E127" s="87">
        <f>'Inventory Master'!H127</f>
        <v/>
      </c>
      <c r="F127" s="87">
        <f>'Inventory Master'!E127</f>
        <v/>
      </c>
      <c r="G127" s="87">
        <f>IF($C127="","",IF(L127="ORDER",'Inventory Master'!K127,0))</f>
        <v/>
      </c>
      <c r="H127" s="86">
        <f>'Inventory Master'!J127</f>
        <v/>
      </c>
      <c r="I127" s="98">
        <f>IF($C127="","",cfg_OrderMonth)</f>
        <v/>
      </c>
      <c r="J127" s="89">
        <f>IF(OR($C127="",L127&lt;&gt;"ORDER"),"",IF(K127="URGENT",cfg_AsOf+cfg_Lead,MAX(cfg_OrderMonth,cfg_AsOf)+cfg_Lead))</f>
        <v/>
      </c>
      <c r="K127" s="86">
        <f>IF($C127="","",IF(H127="CRITICAL","URGENT",IF(H127="LOW","STANDARD",IF(AND(cfg_ReorderOK="Yes",H127="OK",N('Inventory Master'!K127)&gt;0),"STANDARD","NONE"))))</f>
        <v/>
      </c>
      <c r="L127" s="86">
        <f>IF($C127="","",IF(AND(K127&lt;&gt;"NONE",N('Inventory Master'!K127)&gt;0),"ORDER","NO ORDER"))</f>
        <v/>
      </c>
      <c r="M127" s="85">
        <f>'Inventory Master'!S127</f>
        <v/>
      </c>
      <c r="N127" s="91">
        <f>'Inventory Master'!T127</f>
        <v/>
      </c>
      <c r="O127" s="91">
        <f>IF(OR($C127="",N(G127)=0,N127=""),"",G127*N127)</f>
        <v/>
      </c>
    </row>
    <row r="128" ht="20" customHeight="1">
      <c r="B128" s="85">
        <f>'Inventory Master'!B128</f>
        <v/>
      </c>
      <c r="C128" s="85">
        <f>'Inventory Master'!C128</f>
        <v/>
      </c>
      <c r="D128" s="86">
        <f>'Inventory Master'!D128</f>
        <v/>
      </c>
      <c r="E128" s="87">
        <f>'Inventory Master'!H128</f>
        <v/>
      </c>
      <c r="F128" s="87">
        <f>'Inventory Master'!E128</f>
        <v/>
      </c>
      <c r="G128" s="87">
        <f>IF($C128="","",IF(L128="ORDER",'Inventory Master'!K128,0))</f>
        <v/>
      </c>
      <c r="H128" s="86">
        <f>'Inventory Master'!J128</f>
        <v/>
      </c>
      <c r="I128" s="98">
        <f>IF($C128="","",cfg_OrderMonth)</f>
        <v/>
      </c>
      <c r="J128" s="89">
        <f>IF(OR($C128="",L128&lt;&gt;"ORDER"),"",IF(K128="URGENT",cfg_AsOf+cfg_Lead,MAX(cfg_OrderMonth,cfg_AsOf)+cfg_Lead))</f>
        <v/>
      </c>
      <c r="K128" s="86">
        <f>IF($C128="","",IF(H128="CRITICAL","URGENT",IF(H128="LOW","STANDARD",IF(AND(cfg_ReorderOK="Yes",H128="OK",N('Inventory Master'!K128)&gt;0),"STANDARD","NONE"))))</f>
        <v/>
      </c>
      <c r="L128" s="86">
        <f>IF($C128="","",IF(AND(K128&lt;&gt;"NONE",N('Inventory Master'!K128)&gt;0),"ORDER","NO ORDER"))</f>
        <v/>
      </c>
      <c r="M128" s="85">
        <f>'Inventory Master'!S128</f>
        <v/>
      </c>
      <c r="N128" s="91">
        <f>'Inventory Master'!T128</f>
        <v/>
      </c>
      <c r="O128" s="91">
        <f>IF(OR($C128="",N(G128)=0,N128=""),"",G128*N128)</f>
        <v/>
      </c>
    </row>
    <row r="129" ht="20" customHeight="1">
      <c r="B129" s="85">
        <f>'Inventory Master'!B129</f>
        <v/>
      </c>
      <c r="C129" s="85">
        <f>'Inventory Master'!C129</f>
        <v/>
      </c>
      <c r="D129" s="86">
        <f>'Inventory Master'!D129</f>
        <v/>
      </c>
      <c r="E129" s="87">
        <f>'Inventory Master'!H129</f>
        <v/>
      </c>
      <c r="F129" s="87">
        <f>'Inventory Master'!E129</f>
        <v/>
      </c>
      <c r="G129" s="87">
        <f>IF($C129="","",IF(L129="ORDER",'Inventory Master'!K129,0))</f>
        <v/>
      </c>
      <c r="H129" s="86">
        <f>'Inventory Master'!J129</f>
        <v/>
      </c>
      <c r="I129" s="98">
        <f>IF($C129="","",cfg_OrderMonth)</f>
        <v/>
      </c>
      <c r="J129" s="89">
        <f>IF(OR($C129="",L129&lt;&gt;"ORDER"),"",IF(K129="URGENT",cfg_AsOf+cfg_Lead,MAX(cfg_OrderMonth,cfg_AsOf)+cfg_Lead))</f>
        <v/>
      </c>
      <c r="K129" s="86">
        <f>IF($C129="","",IF(H129="CRITICAL","URGENT",IF(H129="LOW","STANDARD",IF(AND(cfg_ReorderOK="Yes",H129="OK",N('Inventory Master'!K129)&gt;0),"STANDARD","NONE"))))</f>
        <v/>
      </c>
      <c r="L129" s="86">
        <f>IF($C129="","",IF(AND(K129&lt;&gt;"NONE",N('Inventory Master'!K129)&gt;0),"ORDER","NO ORDER"))</f>
        <v/>
      </c>
      <c r="M129" s="85">
        <f>'Inventory Master'!S129</f>
        <v/>
      </c>
      <c r="N129" s="91">
        <f>'Inventory Master'!T129</f>
        <v/>
      </c>
      <c r="O129" s="91">
        <f>IF(OR($C129="",N(G129)=0,N129=""),"",G129*N129)</f>
        <v/>
      </c>
    </row>
    <row r="130" ht="20" customHeight="1">
      <c r="B130" s="85">
        <f>'Inventory Master'!B130</f>
        <v/>
      </c>
      <c r="C130" s="85">
        <f>'Inventory Master'!C130</f>
        <v/>
      </c>
      <c r="D130" s="86">
        <f>'Inventory Master'!D130</f>
        <v/>
      </c>
      <c r="E130" s="87">
        <f>'Inventory Master'!H130</f>
        <v/>
      </c>
      <c r="F130" s="87">
        <f>'Inventory Master'!E130</f>
        <v/>
      </c>
      <c r="G130" s="87">
        <f>IF($C130="","",IF(L130="ORDER",'Inventory Master'!K130,0))</f>
        <v/>
      </c>
      <c r="H130" s="86">
        <f>'Inventory Master'!J130</f>
        <v/>
      </c>
      <c r="I130" s="98">
        <f>IF($C130="","",cfg_OrderMonth)</f>
        <v/>
      </c>
      <c r="J130" s="89">
        <f>IF(OR($C130="",L130&lt;&gt;"ORDER"),"",IF(K130="URGENT",cfg_AsOf+cfg_Lead,MAX(cfg_OrderMonth,cfg_AsOf)+cfg_Lead))</f>
        <v/>
      </c>
      <c r="K130" s="86">
        <f>IF($C130="","",IF(H130="CRITICAL","URGENT",IF(H130="LOW","STANDARD",IF(AND(cfg_ReorderOK="Yes",H130="OK",N('Inventory Master'!K130)&gt;0),"STANDARD","NONE"))))</f>
        <v/>
      </c>
      <c r="L130" s="86">
        <f>IF($C130="","",IF(AND(K130&lt;&gt;"NONE",N('Inventory Master'!K130)&gt;0),"ORDER","NO ORDER"))</f>
        <v/>
      </c>
      <c r="M130" s="85">
        <f>'Inventory Master'!S130</f>
        <v/>
      </c>
      <c r="N130" s="91">
        <f>'Inventory Master'!T130</f>
        <v/>
      </c>
      <c r="O130" s="91">
        <f>IF(OR($C130="",N(G130)=0,N130=""),"",G130*N130)</f>
        <v/>
      </c>
    </row>
    <row r="131" ht="20" customHeight="1">
      <c r="B131" s="85">
        <f>'Inventory Master'!B131</f>
        <v/>
      </c>
      <c r="C131" s="85">
        <f>'Inventory Master'!C131</f>
        <v/>
      </c>
      <c r="D131" s="86">
        <f>'Inventory Master'!D131</f>
        <v/>
      </c>
      <c r="E131" s="87">
        <f>'Inventory Master'!H131</f>
        <v/>
      </c>
      <c r="F131" s="87">
        <f>'Inventory Master'!E131</f>
        <v/>
      </c>
      <c r="G131" s="87">
        <f>IF($C131="","",IF(L131="ORDER",'Inventory Master'!K131,0))</f>
        <v/>
      </c>
      <c r="H131" s="86">
        <f>'Inventory Master'!J131</f>
        <v/>
      </c>
      <c r="I131" s="98">
        <f>IF($C131="","",cfg_OrderMonth)</f>
        <v/>
      </c>
      <c r="J131" s="89">
        <f>IF(OR($C131="",L131&lt;&gt;"ORDER"),"",IF(K131="URGENT",cfg_AsOf+cfg_Lead,MAX(cfg_OrderMonth,cfg_AsOf)+cfg_Lead))</f>
        <v/>
      </c>
      <c r="K131" s="86">
        <f>IF($C131="","",IF(H131="CRITICAL","URGENT",IF(H131="LOW","STANDARD",IF(AND(cfg_ReorderOK="Yes",H131="OK",N('Inventory Master'!K131)&gt;0),"STANDARD","NONE"))))</f>
        <v/>
      </c>
      <c r="L131" s="86">
        <f>IF($C131="","",IF(AND(K131&lt;&gt;"NONE",N('Inventory Master'!K131)&gt;0),"ORDER","NO ORDER"))</f>
        <v/>
      </c>
      <c r="M131" s="85">
        <f>'Inventory Master'!S131</f>
        <v/>
      </c>
      <c r="N131" s="91">
        <f>'Inventory Master'!T131</f>
        <v/>
      </c>
      <c r="O131" s="91">
        <f>IF(OR($C131="",N(G131)=0,N131=""),"",G131*N131)</f>
        <v/>
      </c>
    </row>
    <row r="132" ht="20" customHeight="1">
      <c r="B132" s="85">
        <f>'Inventory Master'!B132</f>
        <v/>
      </c>
      <c r="C132" s="85">
        <f>'Inventory Master'!C132</f>
        <v/>
      </c>
      <c r="D132" s="86">
        <f>'Inventory Master'!D132</f>
        <v/>
      </c>
      <c r="E132" s="87">
        <f>'Inventory Master'!H132</f>
        <v/>
      </c>
      <c r="F132" s="87">
        <f>'Inventory Master'!E132</f>
        <v/>
      </c>
      <c r="G132" s="87">
        <f>IF($C132="","",IF(L132="ORDER",'Inventory Master'!K132,0))</f>
        <v/>
      </c>
      <c r="H132" s="86">
        <f>'Inventory Master'!J132</f>
        <v/>
      </c>
      <c r="I132" s="98">
        <f>IF($C132="","",cfg_OrderMonth)</f>
        <v/>
      </c>
      <c r="J132" s="89">
        <f>IF(OR($C132="",L132&lt;&gt;"ORDER"),"",IF(K132="URGENT",cfg_AsOf+cfg_Lead,MAX(cfg_OrderMonth,cfg_AsOf)+cfg_Lead))</f>
        <v/>
      </c>
      <c r="K132" s="86">
        <f>IF($C132="","",IF(H132="CRITICAL","URGENT",IF(H132="LOW","STANDARD",IF(AND(cfg_ReorderOK="Yes",H132="OK",N('Inventory Master'!K132)&gt;0),"STANDARD","NONE"))))</f>
        <v/>
      </c>
      <c r="L132" s="86">
        <f>IF($C132="","",IF(AND(K132&lt;&gt;"NONE",N('Inventory Master'!K132)&gt;0),"ORDER","NO ORDER"))</f>
        <v/>
      </c>
      <c r="M132" s="85">
        <f>'Inventory Master'!S132</f>
        <v/>
      </c>
      <c r="N132" s="91">
        <f>'Inventory Master'!T132</f>
        <v/>
      </c>
      <c r="O132" s="91">
        <f>IF(OR($C132="",N(G132)=0,N132=""),"",G132*N132)</f>
        <v/>
      </c>
    </row>
    <row r="133" ht="20" customHeight="1">
      <c r="B133" s="85">
        <f>'Inventory Master'!B133</f>
        <v/>
      </c>
      <c r="C133" s="85">
        <f>'Inventory Master'!C133</f>
        <v/>
      </c>
      <c r="D133" s="86">
        <f>'Inventory Master'!D133</f>
        <v/>
      </c>
      <c r="E133" s="87">
        <f>'Inventory Master'!H133</f>
        <v/>
      </c>
      <c r="F133" s="87">
        <f>'Inventory Master'!E133</f>
        <v/>
      </c>
      <c r="G133" s="87">
        <f>IF($C133="","",IF(L133="ORDER",'Inventory Master'!K133,0))</f>
        <v/>
      </c>
      <c r="H133" s="86">
        <f>'Inventory Master'!J133</f>
        <v/>
      </c>
      <c r="I133" s="98">
        <f>IF($C133="","",cfg_OrderMonth)</f>
        <v/>
      </c>
      <c r="J133" s="89">
        <f>IF(OR($C133="",L133&lt;&gt;"ORDER"),"",IF(K133="URGENT",cfg_AsOf+cfg_Lead,MAX(cfg_OrderMonth,cfg_AsOf)+cfg_Lead))</f>
        <v/>
      </c>
      <c r="K133" s="86">
        <f>IF($C133="","",IF(H133="CRITICAL","URGENT",IF(H133="LOW","STANDARD",IF(AND(cfg_ReorderOK="Yes",H133="OK",N('Inventory Master'!K133)&gt;0),"STANDARD","NONE"))))</f>
        <v/>
      </c>
      <c r="L133" s="86">
        <f>IF($C133="","",IF(AND(K133&lt;&gt;"NONE",N('Inventory Master'!K133)&gt;0),"ORDER","NO ORDER"))</f>
        <v/>
      </c>
      <c r="M133" s="85">
        <f>'Inventory Master'!S133</f>
        <v/>
      </c>
      <c r="N133" s="91">
        <f>'Inventory Master'!T133</f>
        <v/>
      </c>
      <c r="O133" s="91">
        <f>IF(OR($C133="",N(G133)=0,N133=""),"",G133*N133)</f>
        <v/>
      </c>
    </row>
    <row r="134" ht="20" customHeight="1">
      <c r="B134" s="85">
        <f>'Inventory Master'!B134</f>
        <v/>
      </c>
      <c r="C134" s="85">
        <f>'Inventory Master'!C134</f>
        <v/>
      </c>
      <c r="D134" s="86">
        <f>'Inventory Master'!D134</f>
        <v/>
      </c>
      <c r="E134" s="87">
        <f>'Inventory Master'!H134</f>
        <v/>
      </c>
      <c r="F134" s="87">
        <f>'Inventory Master'!E134</f>
        <v/>
      </c>
      <c r="G134" s="87">
        <f>IF($C134="","",IF(L134="ORDER",'Inventory Master'!K134,0))</f>
        <v/>
      </c>
      <c r="H134" s="86">
        <f>'Inventory Master'!J134</f>
        <v/>
      </c>
      <c r="I134" s="98">
        <f>IF($C134="","",cfg_OrderMonth)</f>
        <v/>
      </c>
      <c r="J134" s="89">
        <f>IF(OR($C134="",L134&lt;&gt;"ORDER"),"",IF(K134="URGENT",cfg_AsOf+cfg_Lead,MAX(cfg_OrderMonth,cfg_AsOf)+cfg_Lead))</f>
        <v/>
      </c>
      <c r="K134" s="86">
        <f>IF($C134="","",IF(H134="CRITICAL","URGENT",IF(H134="LOW","STANDARD",IF(AND(cfg_ReorderOK="Yes",H134="OK",N('Inventory Master'!K134)&gt;0),"STANDARD","NONE"))))</f>
        <v/>
      </c>
      <c r="L134" s="86">
        <f>IF($C134="","",IF(AND(K134&lt;&gt;"NONE",N('Inventory Master'!K134)&gt;0),"ORDER","NO ORDER"))</f>
        <v/>
      </c>
      <c r="M134" s="85">
        <f>'Inventory Master'!S134</f>
        <v/>
      </c>
      <c r="N134" s="91">
        <f>'Inventory Master'!T134</f>
        <v/>
      </c>
      <c r="O134" s="91">
        <f>IF(OR($C134="",N(G134)=0,N134=""),"",G134*N134)</f>
        <v/>
      </c>
    </row>
    <row r="135" ht="20" customHeight="1">
      <c r="B135" s="85">
        <f>'Inventory Master'!B135</f>
        <v/>
      </c>
      <c r="C135" s="85">
        <f>'Inventory Master'!C135</f>
        <v/>
      </c>
      <c r="D135" s="86">
        <f>'Inventory Master'!D135</f>
        <v/>
      </c>
      <c r="E135" s="87">
        <f>'Inventory Master'!H135</f>
        <v/>
      </c>
      <c r="F135" s="87">
        <f>'Inventory Master'!E135</f>
        <v/>
      </c>
      <c r="G135" s="87">
        <f>IF($C135="","",IF(L135="ORDER",'Inventory Master'!K135,0))</f>
        <v/>
      </c>
      <c r="H135" s="86">
        <f>'Inventory Master'!J135</f>
        <v/>
      </c>
      <c r="I135" s="98">
        <f>IF($C135="","",cfg_OrderMonth)</f>
        <v/>
      </c>
      <c r="J135" s="89">
        <f>IF(OR($C135="",L135&lt;&gt;"ORDER"),"",IF(K135="URGENT",cfg_AsOf+cfg_Lead,MAX(cfg_OrderMonth,cfg_AsOf)+cfg_Lead))</f>
        <v/>
      </c>
      <c r="K135" s="86">
        <f>IF($C135="","",IF(H135="CRITICAL","URGENT",IF(H135="LOW","STANDARD",IF(AND(cfg_ReorderOK="Yes",H135="OK",N('Inventory Master'!K135)&gt;0),"STANDARD","NONE"))))</f>
        <v/>
      </c>
      <c r="L135" s="86">
        <f>IF($C135="","",IF(AND(K135&lt;&gt;"NONE",N('Inventory Master'!K135)&gt;0),"ORDER","NO ORDER"))</f>
        <v/>
      </c>
      <c r="M135" s="85">
        <f>'Inventory Master'!S135</f>
        <v/>
      </c>
      <c r="N135" s="91">
        <f>'Inventory Master'!T135</f>
        <v/>
      </c>
      <c r="O135" s="91">
        <f>IF(OR($C135="",N(G135)=0,N135=""),"",G135*N135)</f>
        <v/>
      </c>
    </row>
    <row r="136" ht="20" customHeight="1">
      <c r="B136" s="85">
        <f>'Inventory Master'!B136</f>
        <v/>
      </c>
      <c r="C136" s="85">
        <f>'Inventory Master'!C136</f>
        <v/>
      </c>
      <c r="D136" s="86">
        <f>'Inventory Master'!D136</f>
        <v/>
      </c>
      <c r="E136" s="87">
        <f>'Inventory Master'!H136</f>
        <v/>
      </c>
      <c r="F136" s="87">
        <f>'Inventory Master'!E136</f>
        <v/>
      </c>
      <c r="G136" s="87">
        <f>IF($C136="","",IF(L136="ORDER",'Inventory Master'!K136,0))</f>
        <v/>
      </c>
      <c r="H136" s="86">
        <f>'Inventory Master'!J136</f>
        <v/>
      </c>
      <c r="I136" s="98">
        <f>IF($C136="","",cfg_OrderMonth)</f>
        <v/>
      </c>
      <c r="J136" s="89">
        <f>IF(OR($C136="",L136&lt;&gt;"ORDER"),"",IF(K136="URGENT",cfg_AsOf+cfg_Lead,MAX(cfg_OrderMonth,cfg_AsOf)+cfg_Lead))</f>
        <v/>
      </c>
      <c r="K136" s="86">
        <f>IF($C136="","",IF(H136="CRITICAL","URGENT",IF(H136="LOW","STANDARD",IF(AND(cfg_ReorderOK="Yes",H136="OK",N('Inventory Master'!K136)&gt;0),"STANDARD","NONE"))))</f>
        <v/>
      </c>
      <c r="L136" s="86">
        <f>IF($C136="","",IF(AND(K136&lt;&gt;"NONE",N('Inventory Master'!K136)&gt;0),"ORDER","NO ORDER"))</f>
        <v/>
      </c>
      <c r="M136" s="85">
        <f>'Inventory Master'!S136</f>
        <v/>
      </c>
      <c r="N136" s="91">
        <f>'Inventory Master'!T136</f>
        <v/>
      </c>
      <c r="O136" s="91">
        <f>IF(OR($C136="",N(G136)=0,N136=""),"",G136*N136)</f>
        <v/>
      </c>
    </row>
    <row r="137" ht="20" customHeight="1">
      <c r="B137" s="85">
        <f>'Inventory Master'!B137</f>
        <v/>
      </c>
      <c r="C137" s="85">
        <f>'Inventory Master'!C137</f>
        <v/>
      </c>
      <c r="D137" s="86">
        <f>'Inventory Master'!D137</f>
        <v/>
      </c>
      <c r="E137" s="87">
        <f>'Inventory Master'!H137</f>
        <v/>
      </c>
      <c r="F137" s="87">
        <f>'Inventory Master'!E137</f>
        <v/>
      </c>
      <c r="G137" s="87">
        <f>IF($C137="","",IF(L137="ORDER",'Inventory Master'!K137,0))</f>
        <v/>
      </c>
      <c r="H137" s="86">
        <f>'Inventory Master'!J137</f>
        <v/>
      </c>
      <c r="I137" s="98">
        <f>IF($C137="","",cfg_OrderMonth)</f>
        <v/>
      </c>
      <c r="J137" s="89">
        <f>IF(OR($C137="",L137&lt;&gt;"ORDER"),"",IF(K137="URGENT",cfg_AsOf+cfg_Lead,MAX(cfg_OrderMonth,cfg_AsOf)+cfg_Lead))</f>
        <v/>
      </c>
      <c r="K137" s="86">
        <f>IF($C137="","",IF(H137="CRITICAL","URGENT",IF(H137="LOW","STANDARD",IF(AND(cfg_ReorderOK="Yes",H137="OK",N('Inventory Master'!K137)&gt;0),"STANDARD","NONE"))))</f>
        <v/>
      </c>
      <c r="L137" s="86">
        <f>IF($C137="","",IF(AND(K137&lt;&gt;"NONE",N('Inventory Master'!K137)&gt;0),"ORDER","NO ORDER"))</f>
        <v/>
      </c>
      <c r="M137" s="85">
        <f>'Inventory Master'!S137</f>
        <v/>
      </c>
      <c r="N137" s="91">
        <f>'Inventory Master'!T137</f>
        <v/>
      </c>
      <c r="O137" s="91">
        <f>IF(OR($C137="",N(G137)=0,N137=""),"",G137*N137)</f>
        <v/>
      </c>
    </row>
    <row r="138" ht="20" customHeight="1">
      <c r="B138" s="85">
        <f>'Inventory Master'!B138</f>
        <v/>
      </c>
      <c r="C138" s="85">
        <f>'Inventory Master'!C138</f>
        <v/>
      </c>
      <c r="D138" s="86">
        <f>'Inventory Master'!D138</f>
        <v/>
      </c>
      <c r="E138" s="87">
        <f>'Inventory Master'!H138</f>
        <v/>
      </c>
      <c r="F138" s="87">
        <f>'Inventory Master'!E138</f>
        <v/>
      </c>
      <c r="G138" s="87">
        <f>IF($C138="","",IF(L138="ORDER",'Inventory Master'!K138,0))</f>
        <v/>
      </c>
      <c r="H138" s="86">
        <f>'Inventory Master'!J138</f>
        <v/>
      </c>
      <c r="I138" s="98">
        <f>IF($C138="","",cfg_OrderMonth)</f>
        <v/>
      </c>
      <c r="J138" s="89">
        <f>IF(OR($C138="",L138&lt;&gt;"ORDER"),"",IF(K138="URGENT",cfg_AsOf+cfg_Lead,MAX(cfg_OrderMonth,cfg_AsOf)+cfg_Lead))</f>
        <v/>
      </c>
      <c r="K138" s="86">
        <f>IF($C138="","",IF(H138="CRITICAL","URGENT",IF(H138="LOW","STANDARD",IF(AND(cfg_ReorderOK="Yes",H138="OK",N('Inventory Master'!K138)&gt;0),"STANDARD","NONE"))))</f>
        <v/>
      </c>
      <c r="L138" s="86">
        <f>IF($C138="","",IF(AND(K138&lt;&gt;"NONE",N('Inventory Master'!K138)&gt;0),"ORDER","NO ORDER"))</f>
        <v/>
      </c>
      <c r="M138" s="85">
        <f>'Inventory Master'!S138</f>
        <v/>
      </c>
      <c r="N138" s="91">
        <f>'Inventory Master'!T138</f>
        <v/>
      </c>
      <c r="O138" s="91">
        <f>IF(OR($C138="",N(G138)=0,N138=""),"",G138*N138)</f>
        <v/>
      </c>
    </row>
    <row r="139" ht="20" customHeight="1">
      <c r="B139" s="85">
        <f>'Inventory Master'!B139</f>
        <v/>
      </c>
      <c r="C139" s="85">
        <f>'Inventory Master'!C139</f>
        <v/>
      </c>
      <c r="D139" s="86">
        <f>'Inventory Master'!D139</f>
        <v/>
      </c>
      <c r="E139" s="87">
        <f>'Inventory Master'!H139</f>
        <v/>
      </c>
      <c r="F139" s="87">
        <f>'Inventory Master'!E139</f>
        <v/>
      </c>
      <c r="G139" s="87">
        <f>IF($C139="","",IF(L139="ORDER",'Inventory Master'!K139,0))</f>
        <v/>
      </c>
      <c r="H139" s="86">
        <f>'Inventory Master'!J139</f>
        <v/>
      </c>
      <c r="I139" s="98">
        <f>IF($C139="","",cfg_OrderMonth)</f>
        <v/>
      </c>
      <c r="J139" s="89">
        <f>IF(OR($C139="",L139&lt;&gt;"ORDER"),"",IF(K139="URGENT",cfg_AsOf+cfg_Lead,MAX(cfg_OrderMonth,cfg_AsOf)+cfg_Lead))</f>
        <v/>
      </c>
      <c r="K139" s="86">
        <f>IF($C139="","",IF(H139="CRITICAL","URGENT",IF(H139="LOW","STANDARD",IF(AND(cfg_ReorderOK="Yes",H139="OK",N('Inventory Master'!K139)&gt;0),"STANDARD","NONE"))))</f>
        <v/>
      </c>
      <c r="L139" s="86">
        <f>IF($C139="","",IF(AND(K139&lt;&gt;"NONE",N('Inventory Master'!K139)&gt;0),"ORDER","NO ORDER"))</f>
        <v/>
      </c>
      <c r="M139" s="85">
        <f>'Inventory Master'!S139</f>
        <v/>
      </c>
      <c r="N139" s="91">
        <f>'Inventory Master'!T139</f>
        <v/>
      </c>
      <c r="O139" s="91">
        <f>IF(OR($C139="",N(G139)=0,N139=""),"",G139*N139)</f>
        <v/>
      </c>
    </row>
    <row r="140" ht="20" customHeight="1">
      <c r="B140" s="85">
        <f>'Inventory Master'!B140</f>
        <v/>
      </c>
      <c r="C140" s="85">
        <f>'Inventory Master'!C140</f>
        <v/>
      </c>
      <c r="D140" s="86">
        <f>'Inventory Master'!D140</f>
        <v/>
      </c>
      <c r="E140" s="87">
        <f>'Inventory Master'!H140</f>
        <v/>
      </c>
      <c r="F140" s="87">
        <f>'Inventory Master'!E140</f>
        <v/>
      </c>
      <c r="G140" s="87">
        <f>IF($C140="","",IF(L140="ORDER",'Inventory Master'!K140,0))</f>
        <v/>
      </c>
      <c r="H140" s="86">
        <f>'Inventory Master'!J140</f>
        <v/>
      </c>
      <c r="I140" s="98">
        <f>IF($C140="","",cfg_OrderMonth)</f>
        <v/>
      </c>
      <c r="J140" s="89">
        <f>IF(OR($C140="",L140&lt;&gt;"ORDER"),"",IF(K140="URGENT",cfg_AsOf+cfg_Lead,MAX(cfg_OrderMonth,cfg_AsOf)+cfg_Lead))</f>
        <v/>
      </c>
      <c r="K140" s="86">
        <f>IF($C140="","",IF(H140="CRITICAL","URGENT",IF(H140="LOW","STANDARD",IF(AND(cfg_ReorderOK="Yes",H140="OK",N('Inventory Master'!K140)&gt;0),"STANDARD","NONE"))))</f>
        <v/>
      </c>
      <c r="L140" s="86">
        <f>IF($C140="","",IF(AND(K140&lt;&gt;"NONE",N('Inventory Master'!K140)&gt;0),"ORDER","NO ORDER"))</f>
        <v/>
      </c>
      <c r="M140" s="85">
        <f>'Inventory Master'!S140</f>
        <v/>
      </c>
      <c r="N140" s="91">
        <f>'Inventory Master'!T140</f>
        <v/>
      </c>
      <c r="O140" s="91">
        <f>IF(OR($C140="",N(G140)=0,N140=""),"",G140*N140)</f>
        <v/>
      </c>
    </row>
    <row r="141" ht="20" customHeight="1">
      <c r="B141" s="85">
        <f>'Inventory Master'!B141</f>
        <v/>
      </c>
      <c r="C141" s="85">
        <f>'Inventory Master'!C141</f>
        <v/>
      </c>
      <c r="D141" s="86">
        <f>'Inventory Master'!D141</f>
        <v/>
      </c>
      <c r="E141" s="87">
        <f>'Inventory Master'!H141</f>
        <v/>
      </c>
      <c r="F141" s="87">
        <f>'Inventory Master'!E141</f>
        <v/>
      </c>
      <c r="G141" s="87">
        <f>IF($C141="","",IF(L141="ORDER",'Inventory Master'!K141,0))</f>
        <v/>
      </c>
      <c r="H141" s="86">
        <f>'Inventory Master'!J141</f>
        <v/>
      </c>
      <c r="I141" s="98">
        <f>IF($C141="","",cfg_OrderMonth)</f>
        <v/>
      </c>
      <c r="J141" s="89">
        <f>IF(OR($C141="",L141&lt;&gt;"ORDER"),"",IF(K141="URGENT",cfg_AsOf+cfg_Lead,MAX(cfg_OrderMonth,cfg_AsOf)+cfg_Lead))</f>
        <v/>
      </c>
      <c r="K141" s="86">
        <f>IF($C141="","",IF(H141="CRITICAL","URGENT",IF(H141="LOW","STANDARD",IF(AND(cfg_ReorderOK="Yes",H141="OK",N('Inventory Master'!K141)&gt;0),"STANDARD","NONE"))))</f>
        <v/>
      </c>
      <c r="L141" s="86">
        <f>IF($C141="","",IF(AND(K141&lt;&gt;"NONE",N('Inventory Master'!K141)&gt;0),"ORDER","NO ORDER"))</f>
        <v/>
      </c>
      <c r="M141" s="85">
        <f>'Inventory Master'!S141</f>
        <v/>
      </c>
      <c r="N141" s="91">
        <f>'Inventory Master'!T141</f>
        <v/>
      </c>
      <c r="O141" s="91">
        <f>IF(OR($C141="",N(G141)=0,N141=""),"",G141*N141)</f>
        <v/>
      </c>
    </row>
    <row r="142" ht="20" customHeight="1">
      <c r="B142" s="85">
        <f>'Inventory Master'!B142</f>
        <v/>
      </c>
      <c r="C142" s="85">
        <f>'Inventory Master'!C142</f>
        <v/>
      </c>
      <c r="D142" s="86">
        <f>'Inventory Master'!D142</f>
        <v/>
      </c>
      <c r="E142" s="87">
        <f>'Inventory Master'!H142</f>
        <v/>
      </c>
      <c r="F142" s="87">
        <f>'Inventory Master'!E142</f>
        <v/>
      </c>
      <c r="G142" s="87">
        <f>IF($C142="","",IF(L142="ORDER",'Inventory Master'!K142,0))</f>
        <v/>
      </c>
      <c r="H142" s="86">
        <f>'Inventory Master'!J142</f>
        <v/>
      </c>
      <c r="I142" s="98">
        <f>IF($C142="","",cfg_OrderMonth)</f>
        <v/>
      </c>
      <c r="J142" s="89">
        <f>IF(OR($C142="",L142&lt;&gt;"ORDER"),"",IF(K142="URGENT",cfg_AsOf+cfg_Lead,MAX(cfg_OrderMonth,cfg_AsOf)+cfg_Lead))</f>
        <v/>
      </c>
      <c r="K142" s="86">
        <f>IF($C142="","",IF(H142="CRITICAL","URGENT",IF(H142="LOW","STANDARD",IF(AND(cfg_ReorderOK="Yes",H142="OK",N('Inventory Master'!K142)&gt;0),"STANDARD","NONE"))))</f>
        <v/>
      </c>
      <c r="L142" s="86">
        <f>IF($C142="","",IF(AND(K142&lt;&gt;"NONE",N('Inventory Master'!K142)&gt;0),"ORDER","NO ORDER"))</f>
        <v/>
      </c>
      <c r="M142" s="85">
        <f>'Inventory Master'!S142</f>
        <v/>
      </c>
      <c r="N142" s="91">
        <f>'Inventory Master'!T142</f>
        <v/>
      </c>
      <c r="O142" s="91">
        <f>IF(OR($C142="",N(G142)=0,N142=""),"",G142*N142)</f>
        <v/>
      </c>
    </row>
    <row r="143" ht="20" customHeight="1">
      <c r="B143" s="85">
        <f>'Inventory Master'!B143</f>
        <v/>
      </c>
      <c r="C143" s="85">
        <f>'Inventory Master'!C143</f>
        <v/>
      </c>
      <c r="D143" s="86">
        <f>'Inventory Master'!D143</f>
        <v/>
      </c>
      <c r="E143" s="87">
        <f>'Inventory Master'!H143</f>
        <v/>
      </c>
      <c r="F143" s="87">
        <f>'Inventory Master'!E143</f>
        <v/>
      </c>
      <c r="G143" s="87">
        <f>IF($C143="","",IF(L143="ORDER",'Inventory Master'!K143,0))</f>
        <v/>
      </c>
      <c r="H143" s="86">
        <f>'Inventory Master'!J143</f>
        <v/>
      </c>
      <c r="I143" s="98">
        <f>IF($C143="","",cfg_OrderMonth)</f>
        <v/>
      </c>
      <c r="J143" s="89">
        <f>IF(OR($C143="",L143&lt;&gt;"ORDER"),"",IF(K143="URGENT",cfg_AsOf+cfg_Lead,MAX(cfg_OrderMonth,cfg_AsOf)+cfg_Lead))</f>
        <v/>
      </c>
      <c r="K143" s="86">
        <f>IF($C143="","",IF(H143="CRITICAL","URGENT",IF(H143="LOW","STANDARD",IF(AND(cfg_ReorderOK="Yes",H143="OK",N('Inventory Master'!K143)&gt;0),"STANDARD","NONE"))))</f>
        <v/>
      </c>
      <c r="L143" s="86">
        <f>IF($C143="","",IF(AND(K143&lt;&gt;"NONE",N('Inventory Master'!K143)&gt;0),"ORDER","NO ORDER"))</f>
        <v/>
      </c>
      <c r="M143" s="85">
        <f>'Inventory Master'!S143</f>
        <v/>
      </c>
      <c r="N143" s="91">
        <f>'Inventory Master'!T143</f>
        <v/>
      </c>
      <c r="O143" s="91">
        <f>IF(OR($C143="",N(G143)=0,N143=""),"",G143*N143)</f>
        <v/>
      </c>
    </row>
    <row r="144" ht="20" customHeight="1">
      <c r="B144" s="85">
        <f>'Inventory Master'!B144</f>
        <v/>
      </c>
      <c r="C144" s="85">
        <f>'Inventory Master'!C144</f>
        <v/>
      </c>
      <c r="D144" s="86">
        <f>'Inventory Master'!D144</f>
        <v/>
      </c>
      <c r="E144" s="87">
        <f>'Inventory Master'!H144</f>
        <v/>
      </c>
      <c r="F144" s="87">
        <f>'Inventory Master'!E144</f>
        <v/>
      </c>
      <c r="G144" s="87">
        <f>IF($C144="","",IF(L144="ORDER",'Inventory Master'!K144,0))</f>
        <v/>
      </c>
      <c r="H144" s="86">
        <f>'Inventory Master'!J144</f>
        <v/>
      </c>
      <c r="I144" s="98">
        <f>IF($C144="","",cfg_OrderMonth)</f>
        <v/>
      </c>
      <c r="J144" s="89">
        <f>IF(OR($C144="",L144&lt;&gt;"ORDER"),"",IF(K144="URGENT",cfg_AsOf+cfg_Lead,MAX(cfg_OrderMonth,cfg_AsOf)+cfg_Lead))</f>
        <v/>
      </c>
      <c r="K144" s="86">
        <f>IF($C144="","",IF(H144="CRITICAL","URGENT",IF(H144="LOW","STANDARD",IF(AND(cfg_ReorderOK="Yes",H144="OK",N('Inventory Master'!K144)&gt;0),"STANDARD","NONE"))))</f>
        <v/>
      </c>
      <c r="L144" s="86">
        <f>IF($C144="","",IF(AND(K144&lt;&gt;"NONE",N('Inventory Master'!K144)&gt;0),"ORDER","NO ORDER"))</f>
        <v/>
      </c>
      <c r="M144" s="85">
        <f>'Inventory Master'!S144</f>
        <v/>
      </c>
      <c r="N144" s="91">
        <f>'Inventory Master'!T144</f>
        <v/>
      </c>
      <c r="O144" s="91">
        <f>IF(OR($C144="",N(G144)=0,N144=""),"",G144*N144)</f>
        <v/>
      </c>
    </row>
    <row r="145" ht="20" customHeight="1">
      <c r="B145" s="85">
        <f>'Inventory Master'!B145</f>
        <v/>
      </c>
      <c r="C145" s="85">
        <f>'Inventory Master'!C145</f>
        <v/>
      </c>
      <c r="D145" s="86">
        <f>'Inventory Master'!D145</f>
        <v/>
      </c>
      <c r="E145" s="87">
        <f>'Inventory Master'!H145</f>
        <v/>
      </c>
      <c r="F145" s="87">
        <f>'Inventory Master'!E145</f>
        <v/>
      </c>
      <c r="G145" s="87">
        <f>IF($C145="","",IF(L145="ORDER",'Inventory Master'!K145,0))</f>
        <v/>
      </c>
      <c r="H145" s="86">
        <f>'Inventory Master'!J145</f>
        <v/>
      </c>
      <c r="I145" s="98">
        <f>IF($C145="","",cfg_OrderMonth)</f>
        <v/>
      </c>
      <c r="J145" s="89">
        <f>IF(OR($C145="",L145&lt;&gt;"ORDER"),"",IF(K145="URGENT",cfg_AsOf+cfg_Lead,MAX(cfg_OrderMonth,cfg_AsOf)+cfg_Lead))</f>
        <v/>
      </c>
      <c r="K145" s="86">
        <f>IF($C145="","",IF(H145="CRITICAL","URGENT",IF(H145="LOW","STANDARD",IF(AND(cfg_ReorderOK="Yes",H145="OK",N('Inventory Master'!K145)&gt;0),"STANDARD","NONE"))))</f>
        <v/>
      </c>
      <c r="L145" s="86">
        <f>IF($C145="","",IF(AND(K145&lt;&gt;"NONE",N('Inventory Master'!K145)&gt;0),"ORDER","NO ORDER"))</f>
        <v/>
      </c>
      <c r="M145" s="85">
        <f>'Inventory Master'!S145</f>
        <v/>
      </c>
      <c r="N145" s="91">
        <f>'Inventory Master'!T145</f>
        <v/>
      </c>
      <c r="O145" s="91">
        <f>IF(OR($C145="",N(G145)=0,N145=""),"",G145*N145)</f>
        <v/>
      </c>
    </row>
    <row r="146" ht="20" customHeight="1">
      <c r="B146" s="85">
        <f>'Inventory Master'!B146</f>
        <v/>
      </c>
      <c r="C146" s="85">
        <f>'Inventory Master'!C146</f>
        <v/>
      </c>
      <c r="D146" s="86">
        <f>'Inventory Master'!D146</f>
        <v/>
      </c>
      <c r="E146" s="87">
        <f>'Inventory Master'!H146</f>
        <v/>
      </c>
      <c r="F146" s="87">
        <f>'Inventory Master'!E146</f>
        <v/>
      </c>
      <c r="G146" s="87">
        <f>IF($C146="","",IF(L146="ORDER",'Inventory Master'!K146,0))</f>
        <v/>
      </c>
      <c r="H146" s="86">
        <f>'Inventory Master'!J146</f>
        <v/>
      </c>
      <c r="I146" s="98">
        <f>IF($C146="","",cfg_OrderMonth)</f>
        <v/>
      </c>
      <c r="J146" s="89">
        <f>IF(OR($C146="",L146&lt;&gt;"ORDER"),"",IF(K146="URGENT",cfg_AsOf+cfg_Lead,MAX(cfg_OrderMonth,cfg_AsOf)+cfg_Lead))</f>
        <v/>
      </c>
      <c r="K146" s="86">
        <f>IF($C146="","",IF(H146="CRITICAL","URGENT",IF(H146="LOW","STANDARD",IF(AND(cfg_ReorderOK="Yes",H146="OK",N('Inventory Master'!K146)&gt;0),"STANDARD","NONE"))))</f>
        <v/>
      </c>
      <c r="L146" s="86">
        <f>IF($C146="","",IF(AND(K146&lt;&gt;"NONE",N('Inventory Master'!K146)&gt;0),"ORDER","NO ORDER"))</f>
        <v/>
      </c>
      <c r="M146" s="85">
        <f>'Inventory Master'!S146</f>
        <v/>
      </c>
      <c r="N146" s="91">
        <f>'Inventory Master'!T146</f>
        <v/>
      </c>
      <c r="O146" s="91">
        <f>IF(OR($C146="",N(G146)=0,N146=""),"",G146*N146)</f>
        <v/>
      </c>
    </row>
    <row r="147" ht="20" customHeight="1">
      <c r="B147" s="85">
        <f>'Inventory Master'!B147</f>
        <v/>
      </c>
      <c r="C147" s="85">
        <f>'Inventory Master'!C147</f>
        <v/>
      </c>
      <c r="D147" s="86">
        <f>'Inventory Master'!D147</f>
        <v/>
      </c>
      <c r="E147" s="87">
        <f>'Inventory Master'!H147</f>
        <v/>
      </c>
      <c r="F147" s="87">
        <f>'Inventory Master'!E147</f>
        <v/>
      </c>
      <c r="G147" s="87">
        <f>IF($C147="","",IF(L147="ORDER",'Inventory Master'!K147,0))</f>
        <v/>
      </c>
      <c r="H147" s="86">
        <f>'Inventory Master'!J147</f>
        <v/>
      </c>
      <c r="I147" s="98">
        <f>IF($C147="","",cfg_OrderMonth)</f>
        <v/>
      </c>
      <c r="J147" s="89">
        <f>IF(OR($C147="",L147&lt;&gt;"ORDER"),"",IF(K147="URGENT",cfg_AsOf+cfg_Lead,MAX(cfg_OrderMonth,cfg_AsOf)+cfg_Lead))</f>
        <v/>
      </c>
      <c r="K147" s="86">
        <f>IF($C147="","",IF(H147="CRITICAL","URGENT",IF(H147="LOW","STANDARD",IF(AND(cfg_ReorderOK="Yes",H147="OK",N('Inventory Master'!K147)&gt;0),"STANDARD","NONE"))))</f>
        <v/>
      </c>
      <c r="L147" s="86">
        <f>IF($C147="","",IF(AND(K147&lt;&gt;"NONE",N('Inventory Master'!K147)&gt;0),"ORDER","NO ORDER"))</f>
        <v/>
      </c>
      <c r="M147" s="85">
        <f>'Inventory Master'!S147</f>
        <v/>
      </c>
      <c r="N147" s="91">
        <f>'Inventory Master'!T147</f>
        <v/>
      </c>
      <c r="O147" s="91">
        <f>IF(OR($C147="",N(G147)=0,N147=""),"",G147*N147)</f>
        <v/>
      </c>
    </row>
    <row r="148" ht="20" customHeight="1">
      <c r="B148" s="85">
        <f>'Inventory Master'!B148</f>
        <v/>
      </c>
      <c r="C148" s="85">
        <f>'Inventory Master'!C148</f>
        <v/>
      </c>
      <c r="D148" s="86">
        <f>'Inventory Master'!D148</f>
        <v/>
      </c>
      <c r="E148" s="87">
        <f>'Inventory Master'!H148</f>
        <v/>
      </c>
      <c r="F148" s="87">
        <f>'Inventory Master'!E148</f>
        <v/>
      </c>
      <c r="G148" s="87">
        <f>IF($C148="","",IF(L148="ORDER",'Inventory Master'!K148,0))</f>
        <v/>
      </c>
      <c r="H148" s="86">
        <f>'Inventory Master'!J148</f>
        <v/>
      </c>
      <c r="I148" s="98">
        <f>IF($C148="","",cfg_OrderMonth)</f>
        <v/>
      </c>
      <c r="J148" s="89">
        <f>IF(OR($C148="",L148&lt;&gt;"ORDER"),"",IF(K148="URGENT",cfg_AsOf+cfg_Lead,MAX(cfg_OrderMonth,cfg_AsOf)+cfg_Lead))</f>
        <v/>
      </c>
      <c r="K148" s="86">
        <f>IF($C148="","",IF(H148="CRITICAL","URGENT",IF(H148="LOW","STANDARD",IF(AND(cfg_ReorderOK="Yes",H148="OK",N('Inventory Master'!K148)&gt;0),"STANDARD","NONE"))))</f>
        <v/>
      </c>
      <c r="L148" s="86">
        <f>IF($C148="","",IF(AND(K148&lt;&gt;"NONE",N('Inventory Master'!K148)&gt;0),"ORDER","NO ORDER"))</f>
        <v/>
      </c>
      <c r="M148" s="85">
        <f>'Inventory Master'!S148</f>
        <v/>
      </c>
      <c r="N148" s="91">
        <f>'Inventory Master'!T148</f>
        <v/>
      </c>
      <c r="O148" s="91">
        <f>IF(OR($C148="",N(G148)=0,N148=""),"",G148*N148)</f>
        <v/>
      </c>
    </row>
    <row r="149" ht="20" customHeight="1">
      <c r="B149" s="85">
        <f>'Inventory Master'!B149</f>
        <v/>
      </c>
      <c r="C149" s="85">
        <f>'Inventory Master'!C149</f>
        <v/>
      </c>
      <c r="D149" s="86">
        <f>'Inventory Master'!D149</f>
        <v/>
      </c>
      <c r="E149" s="87">
        <f>'Inventory Master'!H149</f>
        <v/>
      </c>
      <c r="F149" s="87">
        <f>'Inventory Master'!E149</f>
        <v/>
      </c>
      <c r="G149" s="87">
        <f>IF($C149="","",IF(L149="ORDER",'Inventory Master'!K149,0))</f>
        <v/>
      </c>
      <c r="H149" s="86">
        <f>'Inventory Master'!J149</f>
        <v/>
      </c>
      <c r="I149" s="98">
        <f>IF($C149="","",cfg_OrderMonth)</f>
        <v/>
      </c>
      <c r="J149" s="89">
        <f>IF(OR($C149="",L149&lt;&gt;"ORDER"),"",IF(K149="URGENT",cfg_AsOf+cfg_Lead,MAX(cfg_OrderMonth,cfg_AsOf)+cfg_Lead))</f>
        <v/>
      </c>
      <c r="K149" s="86">
        <f>IF($C149="","",IF(H149="CRITICAL","URGENT",IF(H149="LOW","STANDARD",IF(AND(cfg_ReorderOK="Yes",H149="OK",N('Inventory Master'!K149)&gt;0),"STANDARD","NONE"))))</f>
        <v/>
      </c>
      <c r="L149" s="86">
        <f>IF($C149="","",IF(AND(K149&lt;&gt;"NONE",N('Inventory Master'!K149)&gt;0),"ORDER","NO ORDER"))</f>
        <v/>
      </c>
      <c r="M149" s="85">
        <f>'Inventory Master'!S149</f>
        <v/>
      </c>
      <c r="N149" s="91">
        <f>'Inventory Master'!T149</f>
        <v/>
      </c>
      <c r="O149" s="91">
        <f>IF(OR($C149="",N(G149)=0,N149=""),"",G149*N149)</f>
        <v/>
      </c>
    </row>
    <row r="150" ht="20" customHeight="1">
      <c r="B150" s="85">
        <f>'Inventory Master'!B150</f>
        <v/>
      </c>
      <c r="C150" s="85">
        <f>'Inventory Master'!C150</f>
        <v/>
      </c>
      <c r="D150" s="86">
        <f>'Inventory Master'!D150</f>
        <v/>
      </c>
      <c r="E150" s="87">
        <f>'Inventory Master'!H150</f>
        <v/>
      </c>
      <c r="F150" s="87">
        <f>'Inventory Master'!E150</f>
        <v/>
      </c>
      <c r="G150" s="87">
        <f>IF($C150="","",IF(L150="ORDER",'Inventory Master'!K150,0))</f>
        <v/>
      </c>
      <c r="H150" s="86">
        <f>'Inventory Master'!J150</f>
        <v/>
      </c>
      <c r="I150" s="98">
        <f>IF($C150="","",cfg_OrderMonth)</f>
        <v/>
      </c>
      <c r="J150" s="89">
        <f>IF(OR($C150="",L150&lt;&gt;"ORDER"),"",IF(K150="URGENT",cfg_AsOf+cfg_Lead,MAX(cfg_OrderMonth,cfg_AsOf)+cfg_Lead))</f>
        <v/>
      </c>
      <c r="K150" s="86">
        <f>IF($C150="","",IF(H150="CRITICAL","URGENT",IF(H150="LOW","STANDARD",IF(AND(cfg_ReorderOK="Yes",H150="OK",N('Inventory Master'!K150)&gt;0),"STANDARD","NONE"))))</f>
        <v/>
      </c>
      <c r="L150" s="86">
        <f>IF($C150="","",IF(AND(K150&lt;&gt;"NONE",N('Inventory Master'!K150)&gt;0),"ORDER","NO ORDER"))</f>
        <v/>
      </c>
      <c r="M150" s="85">
        <f>'Inventory Master'!S150</f>
        <v/>
      </c>
      <c r="N150" s="91">
        <f>'Inventory Master'!T150</f>
        <v/>
      </c>
      <c r="O150" s="91">
        <f>IF(OR($C150="",N(G150)=0,N150=""),"",G150*N150)</f>
        <v/>
      </c>
    </row>
    <row r="151" ht="20" customHeight="1">
      <c r="B151" s="85">
        <f>'Inventory Master'!B151</f>
        <v/>
      </c>
      <c r="C151" s="85">
        <f>'Inventory Master'!C151</f>
        <v/>
      </c>
      <c r="D151" s="86">
        <f>'Inventory Master'!D151</f>
        <v/>
      </c>
      <c r="E151" s="87">
        <f>'Inventory Master'!H151</f>
        <v/>
      </c>
      <c r="F151" s="87">
        <f>'Inventory Master'!E151</f>
        <v/>
      </c>
      <c r="G151" s="87">
        <f>IF($C151="","",IF(L151="ORDER",'Inventory Master'!K151,0))</f>
        <v/>
      </c>
      <c r="H151" s="86">
        <f>'Inventory Master'!J151</f>
        <v/>
      </c>
      <c r="I151" s="98">
        <f>IF($C151="","",cfg_OrderMonth)</f>
        <v/>
      </c>
      <c r="J151" s="89">
        <f>IF(OR($C151="",L151&lt;&gt;"ORDER"),"",IF(K151="URGENT",cfg_AsOf+cfg_Lead,MAX(cfg_OrderMonth,cfg_AsOf)+cfg_Lead))</f>
        <v/>
      </c>
      <c r="K151" s="86">
        <f>IF($C151="","",IF(H151="CRITICAL","URGENT",IF(H151="LOW","STANDARD",IF(AND(cfg_ReorderOK="Yes",H151="OK",N('Inventory Master'!K151)&gt;0),"STANDARD","NONE"))))</f>
        <v/>
      </c>
      <c r="L151" s="86">
        <f>IF($C151="","",IF(AND(K151&lt;&gt;"NONE",N('Inventory Master'!K151)&gt;0),"ORDER","NO ORDER"))</f>
        <v/>
      </c>
      <c r="M151" s="85">
        <f>'Inventory Master'!S151</f>
        <v/>
      </c>
      <c r="N151" s="91">
        <f>'Inventory Master'!T151</f>
        <v/>
      </c>
      <c r="O151" s="91">
        <f>IF(OR($C151="",N(G151)=0,N151=""),"",G151*N151)</f>
        <v/>
      </c>
    </row>
    <row r="152" ht="20" customHeight="1">
      <c r="B152" s="85">
        <f>'Inventory Master'!B152</f>
        <v/>
      </c>
      <c r="C152" s="85">
        <f>'Inventory Master'!C152</f>
        <v/>
      </c>
      <c r="D152" s="86">
        <f>'Inventory Master'!D152</f>
        <v/>
      </c>
      <c r="E152" s="87">
        <f>'Inventory Master'!H152</f>
        <v/>
      </c>
      <c r="F152" s="87">
        <f>'Inventory Master'!E152</f>
        <v/>
      </c>
      <c r="G152" s="87">
        <f>IF($C152="","",IF(L152="ORDER",'Inventory Master'!K152,0))</f>
        <v/>
      </c>
      <c r="H152" s="86">
        <f>'Inventory Master'!J152</f>
        <v/>
      </c>
      <c r="I152" s="98">
        <f>IF($C152="","",cfg_OrderMonth)</f>
        <v/>
      </c>
      <c r="J152" s="89">
        <f>IF(OR($C152="",L152&lt;&gt;"ORDER"),"",IF(K152="URGENT",cfg_AsOf+cfg_Lead,MAX(cfg_OrderMonth,cfg_AsOf)+cfg_Lead))</f>
        <v/>
      </c>
      <c r="K152" s="86">
        <f>IF($C152="","",IF(H152="CRITICAL","URGENT",IF(H152="LOW","STANDARD",IF(AND(cfg_ReorderOK="Yes",H152="OK",N('Inventory Master'!K152)&gt;0),"STANDARD","NONE"))))</f>
        <v/>
      </c>
      <c r="L152" s="86">
        <f>IF($C152="","",IF(AND(K152&lt;&gt;"NONE",N('Inventory Master'!K152)&gt;0),"ORDER","NO ORDER"))</f>
        <v/>
      </c>
      <c r="M152" s="85">
        <f>'Inventory Master'!S152</f>
        <v/>
      </c>
      <c r="N152" s="91">
        <f>'Inventory Master'!T152</f>
        <v/>
      </c>
      <c r="O152" s="91">
        <f>IF(OR($C152="",N(G152)=0,N152=""),"",G152*N152)</f>
        <v/>
      </c>
    </row>
    <row r="153" ht="20" customHeight="1">
      <c r="B153" s="85">
        <f>'Inventory Master'!B153</f>
        <v/>
      </c>
      <c r="C153" s="85">
        <f>'Inventory Master'!C153</f>
        <v/>
      </c>
      <c r="D153" s="86">
        <f>'Inventory Master'!D153</f>
        <v/>
      </c>
      <c r="E153" s="87">
        <f>'Inventory Master'!H153</f>
        <v/>
      </c>
      <c r="F153" s="87">
        <f>'Inventory Master'!E153</f>
        <v/>
      </c>
      <c r="G153" s="87">
        <f>IF($C153="","",IF(L153="ORDER",'Inventory Master'!K153,0))</f>
        <v/>
      </c>
      <c r="H153" s="86">
        <f>'Inventory Master'!J153</f>
        <v/>
      </c>
      <c r="I153" s="98">
        <f>IF($C153="","",cfg_OrderMonth)</f>
        <v/>
      </c>
      <c r="J153" s="89">
        <f>IF(OR($C153="",L153&lt;&gt;"ORDER"),"",IF(K153="URGENT",cfg_AsOf+cfg_Lead,MAX(cfg_OrderMonth,cfg_AsOf)+cfg_Lead))</f>
        <v/>
      </c>
      <c r="K153" s="86">
        <f>IF($C153="","",IF(H153="CRITICAL","URGENT",IF(H153="LOW","STANDARD",IF(AND(cfg_ReorderOK="Yes",H153="OK",N('Inventory Master'!K153)&gt;0),"STANDARD","NONE"))))</f>
        <v/>
      </c>
      <c r="L153" s="86">
        <f>IF($C153="","",IF(AND(K153&lt;&gt;"NONE",N('Inventory Master'!K153)&gt;0),"ORDER","NO ORDER"))</f>
        <v/>
      </c>
      <c r="M153" s="85">
        <f>'Inventory Master'!S153</f>
        <v/>
      </c>
      <c r="N153" s="91">
        <f>'Inventory Master'!T153</f>
        <v/>
      </c>
      <c r="O153" s="91">
        <f>IF(OR($C153="",N(G153)=0,N153=""),"",G153*N153)</f>
        <v/>
      </c>
    </row>
    <row r="154" ht="20" customHeight="1">
      <c r="B154" s="85">
        <f>'Inventory Master'!B154</f>
        <v/>
      </c>
      <c r="C154" s="85">
        <f>'Inventory Master'!C154</f>
        <v/>
      </c>
      <c r="D154" s="86">
        <f>'Inventory Master'!D154</f>
        <v/>
      </c>
      <c r="E154" s="87">
        <f>'Inventory Master'!H154</f>
        <v/>
      </c>
      <c r="F154" s="87">
        <f>'Inventory Master'!E154</f>
        <v/>
      </c>
      <c r="G154" s="87">
        <f>IF($C154="","",IF(L154="ORDER",'Inventory Master'!K154,0))</f>
        <v/>
      </c>
      <c r="H154" s="86">
        <f>'Inventory Master'!J154</f>
        <v/>
      </c>
      <c r="I154" s="98">
        <f>IF($C154="","",cfg_OrderMonth)</f>
        <v/>
      </c>
      <c r="J154" s="89">
        <f>IF(OR($C154="",L154&lt;&gt;"ORDER"),"",IF(K154="URGENT",cfg_AsOf+cfg_Lead,MAX(cfg_OrderMonth,cfg_AsOf)+cfg_Lead))</f>
        <v/>
      </c>
      <c r="K154" s="86">
        <f>IF($C154="","",IF(H154="CRITICAL","URGENT",IF(H154="LOW","STANDARD",IF(AND(cfg_ReorderOK="Yes",H154="OK",N('Inventory Master'!K154)&gt;0),"STANDARD","NONE"))))</f>
        <v/>
      </c>
      <c r="L154" s="86">
        <f>IF($C154="","",IF(AND(K154&lt;&gt;"NONE",N('Inventory Master'!K154)&gt;0),"ORDER","NO ORDER"))</f>
        <v/>
      </c>
      <c r="M154" s="85">
        <f>'Inventory Master'!S154</f>
        <v/>
      </c>
      <c r="N154" s="91">
        <f>'Inventory Master'!T154</f>
        <v/>
      </c>
      <c r="O154" s="91">
        <f>IF(OR($C154="",N(G154)=0,N154=""),"",G154*N154)</f>
        <v/>
      </c>
    </row>
    <row r="155" ht="20" customHeight="1">
      <c r="B155" s="85">
        <f>'Inventory Master'!B155</f>
        <v/>
      </c>
      <c r="C155" s="85">
        <f>'Inventory Master'!C155</f>
        <v/>
      </c>
      <c r="D155" s="86">
        <f>'Inventory Master'!D155</f>
        <v/>
      </c>
      <c r="E155" s="87">
        <f>'Inventory Master'!H155</f>
        <v/>
      </c>
      <c r="F155" s="87">
        <f>'Inventory Master'!E155</f>
        <v/>
      </c>
      <c r="G155" s="87">
        <f>IF($C155="","",IF(L155="ORDER",'Inventory Master'!K155,0))</f>
        <v/>
      </c>
      <c r="H155" s="86">
        <f>'Inventory Master'!J155</f>
        <v/>
      </c>
      <c r="I155" s="98">
        <f>IF($C155="","",cfg_OrderMonth)</f>
        <v/>
      </c>
      <c r="J155" s="89">
        <f>IF(OR($C155="",L155&lt;&gt;"ORDER"),"",IF(K155="URGENT",cfg_AsOf+cfg_Lead,MAX(cfg_OrderMonth,cfg_AsOf)+cfg_Lead))</f>
        <v/>
      </c>
      <c r="K155" s="86">
        <f>IF($C155="","",IF(H155="CRITICAL","URGENT",IF(H155="LOW","STANDARD",IF(AND(cfg_ReorderOK="Yes",H155="OK",N('Inventory Master'!K155)&gt;0),"STANDARD","NONE"))))</f>
        <v/>
      </c>
      <c r="L155" s="86">
        <f>IF($C155="","",IF(AND(K155&lt;&gt;"NONE",N('Inventory Master'!K155)&gt;0),"ORDER","NO ORDER"))</f>
        <v/>
      </c>
      <c r="M155" s="85">
        <f>'Inventory Master'!S155</f>
        <v/>
      </c>
      <c r="N155" s="91">
        <f>'Inventory Master'!T155</f>
        <v/>
      </c>
      <c r="O155" s="91">
        <f>IF(OR($C155="",N(G155)=0,N155=""),"",G155*N155)</f>
        <v/>
      </c>
    </row>
    <row r="156" ht="20" customHeight="1">
      <c r="B156" s="85">
        <f>'Inventory Master'!B156</f>
        <v/>
      </c>
      <c r="C156" s="85">
        <f>'Inventory Master'!C156</f>
        <v/>
      </c>
      <c r="D156" s="86">
        <f>'Inventory Master'!D156</f>
        <v/>
      </c>
      <c r="E156" s="87">
        <f>'Inventory Master'!H156</f>
        <v/>
      </c>
      <c r="F156" s="87">
        <f>'Inventory Master'!E156</f>
        <v/>
      </c>
      <c r="G156" s="87">
        <f>IF($C156="","",IF(L156="ORDER",'Inventory Master'!K156,0))</f>
        <v/>
      </c>
      <c r="H156" s="86">
        <f>'Inventory Master'!J156</f>
        <v/>
      </c>
      <c r="I156" s="98">
        <f>IF($C156="","",cfg_OrderMonth)</f>
        <v/>
      </c>
      <c r="J156" s="89">
        <f>IF(OR($C156="",L156&lt;&gt;"ORDER"),"",IF(K156="URGENT",cfg_AsOf+cfg_Lead,MAX(cfg_OrderMonth,cfg_AsOf)+cfg_Lead))</f>
        <v/>
      </c>
      <c r="K156" s="86">
        <f>IF($C156="","",IF(H156="CRITICAL","URGENT",IF(H156="LOW","STANDARD",IF(AND(cfg_ReorderOK="Yes",H156="OK",N('Inventory Master'!K156)&gt;0),"STANDARD","NONE"))))</f>
        <v/>
      </c>
      <c r="L156" s="86">
        <f>IF($C156="","",IF(AND(K156&lt;&gt;"NONE",N('Inventory Master'!K156)&gt;0),"ORDER","NO ORDER"))</f>
        <v/>
      </c>
      <c r="M156" s="85">
        <f>'Inventory Master'!S156</f>
        <v/>
      </c>
      <c r="N156" s="91">
        <f>'Inventory Master'!T156</f>
        <v/>
      </c>
      <c r="O156" s="91">
        <f>IF(OR($C156="",N(G156)=0,N156=""),"",G156*N156)</f>
        <v/>
      </c>
    </row>
    <row r="157" ht="20" customHeight="1">
      <c r="B157" s="85">
        <f>'Inventory Master'!B157</f>
        <v/>
      </c>
      <c r="C157" s="85">
        <f>'Inventory Master'!C157</f>
        <v/>
      </c>
      <c r="D157" s="86">
        <f>'Inventory Master'!D157</f>
        <v/>
      </c>
      <c r="E157" s="87">
        <f>'Inventory Master'!H157</f>
        <v/>
      </c>
      <c r="F157" s="87">
        <f>'Inventory Master'!E157</f>
        <v/>
      </c>
      <c r="G157" s="87">
        <f>IF($C157="","",IF(L157="ORDER",'Inventory Master'!K157,0))</f>
        <v/>
      </c>
      <c r="H157" s="86">
        <f>'Inventory Master'!J157</f>
        <v/>
      </c>
      <c r="I157" s="98">
        <f>IF($C157="","",cfg_OrderMonth)</f>
        <v/>
      </c>
      <c r="J157" s="89">
        <f>IF(OR($C157="",L157&lt;&gt;"ORDER"),"",IF(K157="URGENT",cfg_AsOf+cfg_Lead,MAX(cfg_OrderMonth,cfg_AsOf)+cfg_Lead))</f>
        <v/>
      </c>
      <c r="K157" s="86">
        <f>IF($C157="","",IF(H157="CRITICAL","URGENT",IF(H157="LOW","STANDARD",IF(AND(cfg_ReorderOK="Yes",H157="OK",N('Inventory Master'!K157)&gt;0),"STANDARD","NONE"))))</f>
        <v/>
      </c>
      <c r="L157" s="86">
        <f>IF($C157="","",IF(AND(K157&lt;&gt;"NONE",N('Inventory Master'!K157)&gt;0),"ORDER","NO ORDER"))</f>
        <v/>
      </c>
      <c r="M157" s="85">
        <f>'Inventory Master'!S157</f>
        <v/>
      </c>
      <c r="N157" s="91">
        <f>'Inventory Master'!T157</f>
        <v/>
      </c>
      <c r="O157" s="91">
        <f>IF(OR($C157="",N(G157)=0,N157=""),"",G157*N157)</f>
        <v/>
      </c>
    </row>
    <row r="158" ht="20" customHeight="1">
      <c r="B158" s="85">
        <f>'Inventory Master'!B158</f>
        <v/>
      </c>
      <c r="C158" s="85">
        <f>'Inventory Master'!C158</f>
        <v/>
      </c>
      <c r="D158" s="86">
        <f>'Inventory Master'!D158</f>
        <v/>
      </c>
      <c r="E158" s="87">
        <f>'Inventory Master'!H158</f>
        <v/>
      </c>
      <c r="F158" s="87">
        <f>'Inventory Master'!E158</f>
        <v/>
      </c>
      <c r="G158" s="87">
        <f>IF($C158="","",IF(L158="ORDER",'Inventory Master'!K158,0))</f>
        <v/>
      </c>
      <c r="H158" s="86">
        <f>'Inventory Master'!J158</f>
        <v/>
      </c>
      <c r="I158" s="98">
        <f>IF($C158="","",cfg_OrderMonth)</f>
        <v/>
      </c>
      <c r="J158" s="89">
        <f>IF(OR($C158="",L158&lt;&gt;"ORDER"),"",IF(K158="URGENT",cfg_AsOf+cfg_Lead,MAX(cfg_OrderMonth,cfg_AsOf)+cfg_Lead))</f>
        <v/>
      </c>
      <c r="K158" s="86">
        <f>IF($C158="","",IF(H158="CRITICAL","URGENT",IF(H158="LOW","STANDARD",IF(AND(cfg_ReorderOK="Yes",H158="OK",N('Inventory Master'!K158)&gt;0),"STANDARD","NONE"))))</f>
        <v/>
      </c>
      <c r="L158" s="86">
        <f>IF($C158="","",IF(AND(K158&lt;&gt;"NONE",N('Inventory Master'!K158)&gt;0),"ORDER","NO ORDER"))</f>
        <v/>
      </c>
      <c r="M158" s="85">
        <f>'Inventory Master'!S158</f>
        <v/>
      </c>
      <c r="N158" s="91">
        <f>'Inventory Master'!T158</f>
        <v/>
      </c>
      <c r="O158" s="91">
        <f>IF(OR($C158="",N(G158)=0,N158=""),"",G158*N158)</f>
        <v/>
      </c>
    </row>
    <row r="159" ht="20" customHeight="1">
      <c r="B159" s="85">
        <f>'Inventory Master'!B159</f>
        <v/>
      </c>
      <c r="C159" s="85">
        <f>'Inventory Master'!C159</f>
        <v/>
      </c>
      <c r="D159" s="86">
        <f>'Inventory Master'!D159</f>
        <v/>
      </c>
      <c r="E159" s="87">
        <f>'Inventory Master'!H159</f>
        <v/>
      </c>
      <c r="F159" s="87">
        <f>'Inventory Master'!E159</f>
        <v/>
      </c>
      <c r="G159" s="87">
        <f>IF($C159="","",IF(L159="ORDER",'Inventory Master'!K159,0))</f>
        <v/>
      </c>
      <c r="H159" s="86">
        <f>'Inventory Master'!J159</f>
        <v/>
      </c>
      <c r="I159" s="98">
        <f>IF($C159="","",cfg_OrderMonth)</f>
        <v/>
      </c>
      <c r="J159" s="89">
        <f>IF(OR($C159="",L159&lt;&gt;"ORDER"),"",IF(K159="URGENT",cfg_AsOf+cfg_Lead,MAX(cfg_OrderMonth,cfg_AsOf)+cfg_Lead))</f>
        <v/>
      </c>
      <c r="K159" s="86">
        <f>IF($C159="","",IF(H159="CRITICAL","URGENT",IF(H159="LOW","STANDARD",IF(AND(cfg_ReorderOK="Yes",H159="OK",N('Inventory Master'!K159)&gt;0),"STANDARD","NONE"))))</f>
        <v/>
      </c>
      <c r="L159" s="86">
        <f>IF($C159="","",IF(AND(K159&lt;&gt;"NONE",N('Inventory Master'!K159)&gt;0),"ORDER","NO ORDER"))</f>
        <v/>
      </c>
      <c r="M159" s="85">
        <f>'Inventory Master'!S159</f>
        <v/>
      </c>
      <c r="N159" s="91">
        <f>'Inventory Master'!T159</f>
        <v/>
      </c>
      <c r="O159" s="91">
        <f>IF(OR($C159="",N(G159)=0,N159=""),"",G159*N159)</f>
        <v/>
      </c>
    </row>
    <row r="160" ht="20" customHeight="1">
      <c r="B160" s="85">
        <f>'Inventory Master'!B160</f>
        <v/>
      </c>
      <c r="C160" s="85">
        <f>'Inventory Master'!C160</f>
        <v/>
      </c>
      <c r="D160" s="86">
        <f>'Inventory Master'!D160</f>
        <v/>
      </c>
      <c r="E160" s="87">
        <f>'Inventory Master'!H160</f>
        <v/>
      </c>
      <c r="F160" s="87">
        <f>'Inventory Master'!E160</f>
        <v/>
      </c>
      <c r="G160" s="87">
        <f>IF($C160="","",IF(L160="ORDER",'Inventory Master'!K160,0))</f>
        <v/>
      </c>
      <c r="H160" s="86">
        <f>'Inventory Master'!J160</f>
        <v/>
      </c>
      <c r="I160" s="98">
        <f>IF($C160="","",cfg_OrderMonth)</f>
        <v/>
      </c>
      <c r="J160" s="89">
        <f>IF(OR($C160="",L160&lt;&gt;"ORDER"),"",IF(K160="URGENT",cfg_AsOf+cfg_Lead,MAX(cfg_OrderMonth,cfg_AsOf)+cfg_Lead))</f>
        <v/>
      </c>
      <c r="K160" s="86">
        <f>IF($C160="","",IF(H160="CRITICAL","URGENT",IF(H160="LOW","STANDARD",IF(AND(cfg_ReorderOK="Yes",H160="OK",N('Inventory Master'!K160)&gt;0),"STANDARD","NONE"))))</f>
        <v/>
      </c>
      <c r="L160" s="86">
        <f>IF($C160="","",IF(AND(K160&lt;&gt;"NONE",N('Inventory Master'!K160)&gt;0),"ORDER","NO ORDER"))</f>
        <v/>
      </c>
      <c r="M160" s="85">
        <f>'Inventory Master'!S160</f>
        <v/>
      </c>
      <c r="N160" s="91">
        <f>'Inventory Master'!T160</f>
        <v/>
      </c>
      <c r="O160" s="91">
        <f>IF(OR($C160="",N(G160)=0,N160=""),"",G160*N160)</f>
        <v/>
      </c>
    </row>
    <row r="161" ht="20" customHeight="1">
      <c r="B161" s="85">
        <f>'Inventory Master'!B161</f>
        <v/>
      </c>
      <c r="C161" s="85">
        <f>'Inventory Master'!C161</f>
        <v/>
      </c>
      <c r="D161" s="86">
        <f>'Inventory Master'!D161</f>
        <v/>
      </c>
      <c r="E161" s="87">
        <f>'Inventory Master'!H161</f>
        <v/>
      </c>
      <c r="F161" s="87">
        <f>'Inventory Master'!E161</f>
        <v/>
      </c>
      <c r="G161" s="87">
        <f>IF($C161="","",IF(L161="ORDER",'Inventory Master'!K161,0))</f>
        <v/>
      </c>
      <c r="H161" s="86">
        <f>'Inventory Master'!J161</f>
        <v/>
      </c>
      <c r="I161" s="98">
        <f>IF($C161="","",cfg_OrderMonth)</f>
        <v/>
      </c>
      <c r="J161" s="89">
        <f>IF(OR($C161="",L161&lt;&gt;"ORDER"),"",IF(K161="URGENT",cfg_AsOf+cfg_Lead,MAX(cfg_OrderMonth,cfg_AsOf)+cfg_Lead))</f>
        <v/>
      </c>
      <c r="K161" s="86">
        <f>IF($C161="","",IF(H161="CRITICAL","URGENT",IF(H161="LOW","STANDARD",IF(AND(cfg_ReorderOK="Yes",H161="OK",N('Inventory Master'!K161)&gt;0),"STANDARD","NONE"))))</f>
        <v/>
      </c>
      <c r="L161" s="86">
        <f>IF($C161="","",IF(AND(K161&lt;&gt;"NONE",N('Inventory Master'!K161)&gt;0),"ORDER","NO ORDER"))</f>
        <v/>
      </c>
      <c r="M161" s="85">
        <f>'Inventory Master'!S161</f>
        <v/>
      </c>
      <c r="N161" s="91">
        <f>'Inventory Master'!T161</f>
        <v/>
      </c>
      <c r="O161" s="91">
        <f>IF(OR($C161="",N(G161)=0,N161=""),"",G161*N161)</f>
        <v/>
      </c>
    </row>
    <row r="162" ht="20" customHeight="1">
      <c r="B162" s="85">
        <f>'Inventory Master'!B162</f>
        <v/>
      </c>
      <c r="C162" s="85">
        <f>'Inventory Master'!C162</f>
        <v/>
      </c>
      <c r="D162" s="86">
        <f>'Inventory Master'!D162</f>
        <v/>
      </c>
      <c r="E162" s="87">
        <f>'Inventory Master'!H162</f>
        <v/>
      </c>
      <c r="F162" s="87">
        <f>'Inventory Master'!E162</f>
        <v/>
      </c>
      <c r="G162" s="87">
        <f>IF($C162="","",IF(L162="ORDER",'Inventory Master'!K162,0))</f>
        <v/>
      </c>
      <c r="H162" s="86">
        <f>'Inventory Master'!J162</f>
        <v/>
      </c>
      <c r="I162" s="98">
        <f>IF($C162="","",cfg_OrderMonth)</f>
        <v/>
      </c>
      <c r="J162" s="89">
        <f>IF(OR($C162="",L162&lt;&gt;"ORDER"),"",IF(K162="URGENT",cfg_AsOf+cfg_Lead,MAX(cfg_OrderMonth,cfg_AsOf)+cfg_Lead))</f>
        <v/>
      </c>
      <c r="K162" s="86">
        <f>IF($C162="","",IF(H162="CRITICAL","URGENT",IF(H162="LOW","STANDARD",IF(AND(cfg_ReorderOK="Yes",H162="OK",N('Inventory Master'!K162)&gt;0),"STANDARD","NONE"))))</f>
        <v/>
      </c>
      <c r="L162" s="86">
        <f>IF($C162="","",IF(AND(K162&lt;&gt;"NONE",N('Inventory Master'!K162)&gt;0),"ORDER","NO ORDER"))</f>
        <v/>
      </c>
      <c r="M162" s="85">
        <f>'Inventory Master'!S162</f>
        <v/>
      </c>
      <c r="N162" s="91">
        <f>'Inventory Master'!T162</f>
        <v/>
      </c>
      <c r="O162" s="91">
        <f>IF(OR($C162="",N(G162)=0,N162=""),"",G162*N162)</f>
        <v/>
      </c>
    </row>
    <row r="163" ht="20" customHeight="1">
      <c r="B163" s="85">
        <f>'Inventory Master'!B163</f>
        <v/>
      </c>
      <c r="C163" s="85">
        <f>'Inventory Master'!C163</f>
        <v/>
      </c>
      <c r="D163" s="86">
        <f>'Inventory Master'!D163</f>
        <v/>
      </c>
      <c r="E163" s="87">
        <f>'Inventory Master'!H163</f>
        <v/>
      </c>
      <c r="F163" s="87">
        <f>'Inventory Master'!E163</f>
        <v/>
      </c>
      <c r="G163" s="87">
        <f>IF($C163="","",IF(L163="ORDER",'Inventory Master'!K163,0))</f>
        <v/>
      </c>
      <c r="H163" s="86">
        <f>'Inventory Master'!J163</f>
        <v/>
      </c>
      <c r="I163" s="98">
        <f>IF($C163="","",cfg_OrderMonth)</f>
        <v/>
      </c>
      <c r="J163" s="89">
        <f>IF(OR($C163="",L163&lt;&gt;"ORDER"),"",IF(K163="URGENT",cfg_AsOf+cfg_Lead,MAX(cfg_OrderMonth,cfg_AsOf)+cfg_Lead))</f>
        <v/>
      </c>
      <c r="K163" s="86">
        <f>IF($C163="","",IF(H163="CRITICAL","URGENT",IF(H163="LOW","STANDARD",IF(AND(cfg_ReorderOK="Yes",H163="OK",N('Inventory Master'!K163)&gt;0),"STANDARD","NONE"))))</f>
        <v/>
      </c>
      <c r="L163" s="86">
        <f>IF($C163="","",IF(AND(K163&lt;&gt;"NONE",N('Inventory Master'!K163)&gt;0),"ORDER","NO ORDER"))</f>
        <v/>
      </c>
      <c r="M163" s="85">
        <f>'Inventory Master'!S163</f>
        <v/>
      </c>
      <c r="N163" s="91">
        <f>'Inventory Master'!T163</f>
        <v/>
      </c>
      <c r="O163" s="91">
        <f>IF(OR($C163="",N(G163)=0,N163=""),"",G163*N163)</f>
        <v/>
      </c>
    </row>
    <row r="164" ht="20" customHeight="1">
      <c r="B164" s="85">
        <f>'Inventory Master'!B164</f>
        <v/>
      </c>
      <c r="C164" s="85">
        <f>'Inventory Master'!C164</f>
        <v/>
      </c>
      <c r="D164" s="86">
        <f>'Inventory Master'!D164</f>
        <v/>
      </c>
      <c r="E164" s="87">
        <f>'Inventory Master'!H164</f>
        <v/>
      </c>
      <c r="F164" s="87">
        <f>'Inventory Master'!E164</f>
        <v/>
      </c>
      <c r="G164" s="87">
        <f>IF($C164="","",IF(L164="ORDER",'Inventory Master'!K164,0))</f>
        <v/>
      </c>
      <c r="H164" s="86">
        <f>'Inventory Master'!J164</f>
        <v/>
      </c>
      <c r="I164" s="98">
        <f>IF($C164="","",cfg_OrderMonth)</f>
        <v/>
      </c>
      <c r="J164" s="89">
        <f>IF(OR($C164="",L164&lt;&gt;"ORDER"),"",IF(K164="URGENT",cfg_AsOf+cfg_Lead,MAX(cfg_OrderMonth,cfg_AsOf)+cfg_Lead))</f>
        <v/>
      </c>
      <c r="K164" s="86">
        <f>IF($C164="","",IF(H164="CRITICAL","URGENT",IF(H164="LOW","STANDARD",IF(AND(cfg_ReorderOK="Yes",H164="OK",N('Inventory Master'!K164)&gt;0),"STANDARD","NONE"))))</f>
        <v/>
      </c>
      <c r="L164" s="86">
        <f>IF($C164="","",IF(AND(K164&lt;&gt;"NONE",N('Inventory Master'!K164)&gt;0),"ORDER","NO ORDER"))</f>
        <v/>
      </c>
      <c r="M164" s="85">
        <f>'Inventory Master'!S164</f>
        <v/>
      </c>
      <c r="N164" s="91">
        <f>'Inventory Master'!T164</f>
        <v/>
      </c>
      <c r="O164" s="91">
        <f>IF(OR($C164="",N(G164)=0,N164=""),"",G164*N164)</f>
        <v/>
      </c>
    </row>
    <row r="165" ht="20" customHeight="1">
      <c r="B165" s="85">
        <f>'Inventory Master'!B165</f>
        <v/>
      </c>
      <c r="C165" s="85">
        <f>'Inventory Master'!C165</f>
        <v/>
      </c>
      <c r="D165" s="86">
        <f>'Inventory Master'!D165</f>
        <v/>
      </c>
      <c r="E165" s="87">
        <f>'Inventory Master'!H165</f>
        <v/>
      </c>
      <c r="F165" s="87">
        <f>'Inventory Master'!E165</f>
        <v/>
      </c>
      <c r="G165" s="87">
        <f>IF($C165="","",IF(L165="ORDER",'Inventory Master'!K165,0))</f>
        <v/>
      </c>
      <c r="H165" s="86">
        <f>'Inventory Master'!J165</f>
        <v/>
      </c>
      <c r="I165" s="98">
        <f>IF($C165="","",cfg_OrderMonth)</f>
        <v/>
      </c>
      <c r="J165" s="89">
        <f>IF(OR($C165="",L165&lt;&gt;"ORDER"),"",IF(K165="URGENT",cfg_AsOf+cfg_Lead,MAX(cfg_OrderMonth,cfg_AsOf)+cfg_Lead))</f>
        <v/>
      </c>
      <c r="K165" s="86">
        <f>IF($C165="","",IF(H165="CRITICAL","URGENT",IF(H165="LOW","STANDARD",IF(AND(cfg_ReorderOK="Yes",H165="OK",N('Inventory Master'!K165)&gt;0),"STANDARD","NONE"))))</f>
        <v/>
      </c>
      <c r="L165" s="86">
        <f>IF($C165="","",IF(AND(K165&lt;&gt;"NONE",N('Inventory Master'!K165)&gt;0),"ORDER","NO ORDER"))</f>
        <v/>
      </c>
      <c r="M165" s="85">
        <f>'Inventory Master'!S165</f>
        <v/>
      </c>
      <c r="N165" s="91">
        <f>'Inventory Master'!T165</f>
        <v/>
      </c>
      <c r="O165" s="91">
        <f>IF(OR($C165="",N(G165)=0,N165=""),"",G165*N165)</f>
        <v/>
      </c>
    </row>
    <row r="166" ht="20" customHeight="1">
      <c r="B166" s="85">
        <f>'Inventory Master'!B166</f>
        <v/>
      </c>
      <c r="C166" s="85">
        <f>'Inventory Master'!C166</f>
        <v/>
      </c>
      <c r="D166" s="86">
        <f>'Inventory Master'!D166</f>
        <v/>
      </c>
      <c r="E166" s="87">
        <f>'Inventory Master'!H166</f>
        <v/>
      </c>
      <c r="F166" s="87">
        <f>'Inventory Master'!E166</f>
        <v/>
      </c>
      <c r="G166" s="87">
        <f>IF($C166="","",IF(L166="ORDER",'Inventory Master'!K166,0))</f>
        <v/>
      </c>
      <c r="H166" s="86">
        <f>'Inventory Master'!J166</f>
        <v/>
      </c>
      <c r="I166" s="98">
        <f>IF($C166="","",cfg_OrderMonth)</f>
        <v/>
      </c>
      <c r="J166" s="89">
        <f>IF(OR($C166="",L166&lt;&gt;"ORDER"),"",IF(K166="URGENT",cfg_AsOf+cfg_Lead,MAX(cfg_OrderMonth,cfg_AsOf)+cfg_Lead))</f>
        <v/>
      </c>
      <c r="K166" s="86">
        <f>IF($C166="","",IF(H166="CRITICAL","URGENT",IF(H166="LOW","STANDARD",IF(AND(cfg_ReorderOK="Yes",H166="OK",N('Inventory Master'!K166)&gt;0),"STANDARD","NONE"))))</f>
        <v/>
      </c>
      <c r="L166" s="86">
        <f>IF($C166="","",IF(AND(K166&lt;&gt;"NONE",N('Inventory Master'!K166)&gt;0),"ORDER","NO ORDER"))</f>
        <v/>
      </c>
      <c r="M166" s="85">
        <f>'Inventory Master'!S166</f>
        <v/>
      </c>
      <c r="N166" s="91">
        <f>'Inventory Master'!T166</f>
        <v/>
      </c>
      <c r="O166" s="91">
        <f>IF(OR($C166="",N(G166)=0,N166=""),"",G166*N166)</f>
        <v/>
      </c>
    </row>
    <row r="167" ht="20" customHeight="1">
      <c r="B167" s="85">
        <f>'Inventory Master'!B167</f>
        <v/>
      </c>
      <c r="C167" s="85">
        <f>'Inventory Master'!C167</f>
        <v/>
      </c>
      <c r="D167" s="86">
        <f>'Inventory Master'!D167</f>
        <v/>
      </c>
      <c r="E167" s="87">
        <f>'Inventory Master'!H167</f>
        <v/>
      </c>
      <c r="F167" s="87">
        <f>'Inventory Master'!E167</f>
        <v/>
      </c>
      <c r="G167" s="87">
        <f>IF($C167="","",IF(L167="ORDER",'Inventory Master'!K167,0))</f>
        <v/>
      </c>
      <c r="H167" s="86">
        <f>'Inventory Master'!J167</f>
        <v/>
      </c>
      <c r="I167" s="98">
        <f>IF($C167="","",cfg_OrderMonth)</f>
        <v/>
      </c>
      <c r="J167" s="89">
        <f>IF(OR($C167="",L167&lt;&gt;"ORDER"),"",IF(K167="URGENT",cfg_AsOf+cfg_Lead,MAX(cfg_OrderMonth,cfg_AsOf)+cfg_Lead))</f>
        <v/>
      </c>
      <c r="K167" s="86">
        <f>IF($C167="","",IF(H167="CRITICAL","URGENT",IF(H167="LOW","STANDARD",IF(AND(cfg_ReorderOK="Yes",H167="OK",N('Inventory Master'!K167)&gt;0),"STANDARD","NONE"))))</f>
        <v/>
      </c>
      <c r="L167" s="86">
        <f>IF($C167="","",IF(AND(K167&lt;&gt;"NONE",N('Inventory Master'!K167)&gt;0),"ORDER","NO ORDER"))</f>
        <v/>
      </c>
      <c r="M167" s="85">
        <f>'Inventory Master'!S167</f>
        <v/>
      </c>
      <c r="N167" s="91">
        <f>'Inventory Master'!T167</f>
        <v/>
      </c>
      <c r="O167" s="91">
        <f>IF(OR($C167="",N(G167)=0,N167=""),"",G167*N167)</f>
        <v/>
      </c>
    </row>
    <row r="168" ht="20" customHeight="1">
      <c r="B168" s="85">
        <f>'Inventory Master'!B168</f>
        <v/>
      </c>
      <c r="C168" s="85">
        <f>'Inventory Master'!C168</f>
        <v/>
      </c>
      <c r="D168" s="86">
        <f>'Inventory Master'!D168</f>
        <v/>
      </c>
      <c r="E168" s="87">
        <f>'Inventory Master'!H168</f>
        <v/>
      </c>
      <c r="F168" s="87">
        <f>'Inventory Master'!E168</f>
        <v/>
      </c>
      <c r="G168" s="87">
        <f>IF($C168="","",IF(L168="ORDER",'Inventory Master'!K168,0))</f>
        <v/>
      </c>
      <c r="H168" s="86">
        <f>'Inventory Master'!J168</f>
        <v/>
      </c>
      <c r="I168" s="98">
        <f>IF($C168="","",cfg_OrderMonth)</f>
        <v/>
      </c>
      <c r="J168" s="89">
        <f>IF(OR($C168="",L168&lt;&gt;"ORDER"),"",IF(K168="URGENT",cfg_AsOf+cfg_Lead,MAX(cfg_OrderMonth,cfg_AsOf)+cfg_Lead))</f>
        <v/>
      </c>
      <c r="K168" s="86">
        <f>IF($C168="","",IF(H168="CRITICAL","URGENT",IF(H168="LOW","STANDARD",IF(AND(cfg_ReorderOK="Yes",H168="OK",N('Inventory Master'!K168)&gt;0),"STANDARD","NONE"))))</f>
        <v/>
      </c>
      <c r="L168" s="86">
        <f>IF($C168="","",IF(AND(K168&lt;&gt;"NONE",N('Inventory Master'!K168)&gt;0),"ORDER","NO ORDER"))</f>
        <v/>
      </c>
      <c r="M168" s="85">
        <f>'Inventory Master'!S168</f>
        <v/>
      </c>
      <c r="N168" s="91">
        <f>'Inventory Master'!T168</f>
        <v/>
      </c>
      <c r="O168" s="91">
        <f>IF(OR($C168="",N(G168)=0,N168=""),"",G168*N168)</f>
        <v/>
      </c>
    </row>
    <row r="169" ht="20" customHeight="1">
      <c r="B169" s="85">
        <f>'Inventory Master'!B169</f>
        <v/>
      </c>
      <c r="C169" s="85">
        <f>'Inventory Master'!C169</f>
        <v/>
      </c>
      <c r="D169" s="86">
        <f>'Inventory Master'!D169</f>
        <v/>
      </c>
      <c r="E169" s="87">
        <f>'Inventory Master'!H169</f>
        <v/>
      </c>
      <c r="F169" s="87">
        <f>'Inventory Master'!E169</f>
        <v/>
      </c>
      <c r="G169" s="87">
        <f>IF($C169="","",IF(L169="ORDER",'Inventory Master'!K169,0))</f>
        <v/>
      </c>
      <c r="H169" s="86">
        <f>'Inventory Master'!J169</f>
        <v/>
      </c>
      <c r="I169" s="98">
        <f>IF($C169="","",cfg_OrderMonth)</f>
        <v/>
      </c>
      <c r="J169" s="89">
        <f>IF(OR($C169="",L169&lt;&gt;"ORDER"),"",IF(K169="URGENT",cfg_AsOf+cfg_Lead,MAX(cfg_OrderMonth,cfg_AsOf)+cfg_Lead))</f>
        <v/>
      </c>
      <c r="K169" s="86">
        <f>IF($C169="","",IF(H169="CRITICAL","URGENT",IF(H169="LOW","STANDARD",IF(AND(cfg_ReorderOK="Yes",H169="OK",N('Inventory Master'!K169)&gt;0),"STANDARD","NONE"))))</f>
        <v/>
      </c>
      <c r="L169" s="86">
        <f>IF($C169="","",IF(AND(K169&lt;&gt;"NONE",N('Inventory Master'!K169)&gt;0),"ORDER","NO ORDER"))</f>
        <v/>
      </c>
      <c r="M169" s="85">
        <f>'Inventory Master'!S169</f>
        <v/>
      </c>
      <c r="N169" s="91">
        <f>'Inventory Master'!T169</f>
        <v/>
      </c>
      <c r="O169" s="91">
        <f>IF(OR($C169="",N(G169)=0,N169=""),"",G169*N169)</f>
        <v/>
      </c>
    </row>
    <row r="170" ht="20" customHeight="1">
      <c r="B170" s="85">
        <f>'Inventory Master'!B170</f>
        <v/>
      </c>
      <c r="C170" s="85">
        <f>'Inventory Master'!C170</f>
        <v/>
      </c>
      <c r="D170" s="86">
        <f>'Inventory Master'!D170</f>
        <v/>
      </c>
      <c r="E170" s="87">
        <f>'Inventory Master'!H170</f>
        <v/>
      </c>
      <c r="F170" s="87">
        <f>'Inventory Master'!E170</f>
        <v/>
      </c>
      <c r="G170" s="87">
        <f>IF($C170="","",IF(L170="ORDER",'Inventory Master'!K170,0))</f>
        <v/>
      </c>
      <c r="H170" s="86">
        <f>'Inventory Master'!J170</f>
        <v/>
      </c>
      <c r="I170" s="98">
        <f>IF($C170="","",cfg_OrderMonth)</f>
        <v/>
      </c>
      <c r="J170" s="89">
        <f>IF(OR($C170="",L170&lt;&gt;"ORDER"),"",IF(K170="URGENT",cfg_AsOf+cfg_Lead,MAX(cfg_OrderMonth,cfg_AsOf)+cfg_Lead))</f>
        <v/>
      </c>
      <c r="K170" s="86">
        <f>IF($C170="","",IF(H170="CRITICAL","URGENT",IF(H170="LOW","STANDARD",IF(AND(cfg_ReorderOK="Yes",H170="OK",N('Inventory Master'!K170)&gt;0),"STANDARD","NONE"))))</f>
        <v/>
      </c>
      <c r="L170" s="86">
        <f>IF($C170="","",IF(AND(K170&lt;&gt;"NONE",N('Inventory Master'!K170)&gt;0),"ORDER","NO ORDER"))</f>
        <v/>
      </c>
      <c r="M170" s="85">
        <f>'Inventory Master'!S170</f>
        <v/>
      </c>
      <c r="N170" s="91">
        <f>'Inventory Master'!T170</f>
        <v/>
      </c>
      <c r="O170" s="91">
        <f>IF(OR($C170="",N(G170)=0,N170=""),"",G170*N170)</f>
        <v/>
      </c>
    </row>
    <row r="171" ht="20" customHeight="1">
      <c r="B171" s="85">
        <f>'Inventory Master'!B171</f>
        <v/>
      </c>
      <c r="C171" s="85">
        <f>'Inventory Master'!C171</f>
        <v/>
      </c>
      <c r="D171" s="86">
        <f>'Inventory Master'!D171</f>
        <v/>
      </c>
      <c r="E171" s="87">
        <f>'Inventory Master'!H171</f>
        <v/>
      </c>
      <c r="F171" s="87">
        <f>'Inventory Master'!E171</f>
        <v/>
      </c>
      <c r="G171" s="87">
        <f>IF($C171="","",IF(L171="ORDER",'Inventory Master'!K171,0))</f>
        <v/>
      </c>
      <c r="H171" s="86">
        <f>'Inventory Master'!J171</f>
        <v/>
      </c>
      <c r="I171" s="98">
        <f>IF($C171="","",cfg_OrderMonth)</f>
        <v/>
      </c>
      <c r="J171" s="89">
        <f>IF(OR($C171="",L171&lt;&gt;"ORDER"),"",IF(K171="URGENT",cfg_AsOf+cfg_Lead,MAX(cfg_OrderMonth,cfg_AsOf)+cfg_Lead))</f>
        <v/>
      </c>
      <c r="K171" s="86">
        <f>IF($C171="","",IF(H171="CRITICAL","URGENT",IF(H171="LOW","STANDARD",IF(AND(cfg_ReorderOK="Yes",H171="OK",N('Inventory Master'!K171)&gt;0),"STANDARD","NONE"))))</f>
        <v/>
      </c>
      <c r="L171" s="86">
        <f>IF($C171="","",IF(AND(K171&lt;&gt;"NONE",N('Inventory Master'!K171)&gt;0),"ORDER","NO ORDER"))</f>
        <v/>
      </c>
      <c r="M171" s="85">
        <f>'Inventory Master'!S171</f>
        <v/>
      </c>
      <c r="N171" s="91">
        <f>'Inventory Master'!T171</f>
        <v/>
      </c>
      <c r="O171" s="91">
        <f>IF(OR($C171="",N(G171)=0,N171=""),"",G171*N171)</f>
        <v/>
      </c>
    </row>
    <row r="172" ht="20" customHeight="1">
      <c r="B172" s="85">
        <f>'Inventory Master'!B172</f>
        <v/>
      </c>
      <c r="C172" s="85">
        <f>'Inventory Master'!C172</f>
        <v/>
      </c>
      <c r="D172" s="86">
        <f>'Inventory Master'!D172</f>
        <v/>
      </c>
      <c r="E172" s="87">
        <f>'Inventory Master'!H172</f>
        <v/>
      </c>
      <c r="F172" s="87">
        <f>'Inventory Master'!E172</f>
        <v/>
      </c>
      <c r="G172" s="87">
        <f>IF($C172="","",IF(L172="ORDER",'Inventory Master'!K172,0))</f>
        <v/>
      </c>
      <c r="H172" s="86">
        <f>'Inventory Master'!J172</f>
        <v/>
      </c>
      <c r="I172" s="98">
        <f>IF($C172="","",cfg_OrderMonth)</f>
        <v/>
      </c>
      <c r="J172" s="89">
        <f>IF(OR($C172="",L172&lt;&gt;"ORDER"),"",IF(K172="URGENT",cfg_AsOf+cfg_Lead,MAX(cfg_OrderMonth,cfg_AsOf)+cfg_Lead))</f>
        <v/>
      </c>
      <c r="K172" s="86">
        <f>IF($C172="","",IF(H172="CRITICAL","URGENT",IF(H172="LOW","STANDARD",IF(AND(cfg_ReorderOK="Yes",H172="OK",N('Inventory Master'!K172)&gt;0),"STANDARD","NONE"))))</f>
        <v/>
      </c>
      <c r="L172" s="86">
        <f>IF($C172="","",IF(AND(K172&lt;&gt;"NONE",N('Inventory Master'!K172)&gt;0),"ORDER","NO ORDER"))</f>
        <v/>
      </c>
      <c r="M172" s="85">
        <f>'Inventory Master'!S172</f>
        <v/>
      </c>
      <c r="N172" s="91">
        <f>'Inventory Master'!T172</f>
        <v/>
      </c>
      <c r="O172" s="91">
        <f>IF(OR($C172="",N(G172)=0,N172=""),"",G172*N172)</f>
        <v/>
      </c>
    </row>
    <row r="173" ht="20" customHeight="1">
      <c r="B173" s="85">
        <f>'Inventory Master'!B173</f>
        <v/>
      </c>
      <c r="C173" s="85">
        <f>'Inventory Master'!C173</f>
        <v/>
      </c>
      <c r="D173" s="86">
        <f>'Inventory Master'!D173</f>
        <v/>
      </c>
      <c r="E173" s="87">
        <f>'Inventory Master'!H173</f>
        <v/>
      </c>
      <c r="F173" s="87">
        <f>'Inventory Master'!E173</f>
        <v/>
      </c>
      <c r="G173" s="87">
        <f>IF($C173="","",IF(L173="ORDER",'Inventory Master'!K173,0))</f>
        <v/>
      </c>
      <c r="H173" s="86">
        <f>'Inventory Master'!J173</f>
        <v/>
      </c>
      <c r="I173" s="98">
        <f>IF($C173="","",cfg_OrderMonth)</f>
        <v/>
      </c>
      <c r="J173" s="89">
        <f>IF(OR($C173="",L173&lt;&gt;"ORDER"),"",IF(K173="URGENT",cfg_AsOf+cfg_Lead,MAX(cfg_OrderMonth,cfg_AsOf)+cfg_Lead))</f>
        <v/>
      </c>
      <c r="K173" s="86">
        <f>IF($C173="","",IF(H173="CRITICAL","URGENT",IF(H173="LOW","STANDARD",IF(AND(cfg_ReorderOK="Yes",H173="OK",N('Inventory Master'!K173)&gt;0),"STANDARD","NONE"))))</f>
        <v/>
      </c>
      <c r="L173" s="86">
        <f>IF($C173="","",IF(AND(K173&lt;&gt;"NONE",N('Inventory Master'!K173)&gt;0),"ORDER","NO ORDER"))</f>
        <v/>
      </c>
      <c r="M173" s="85">
        <f>'Inventory Master'!S173</f>
        <v/>
      </c>
      <c r="N173" s="91">
        <f>'Inventory Master'!T173</f>
        <v/>
      </c>
      <c r="O173" s="91">
        <f>IF(OR($C173="",N(G173)=0,N173=""),"",G173*N173)</f>
        <v/>
      </c>
    </row>
    <row r="174" ht="20" customHeight="1">
      <c r="B174" s="85">
        <f>'Inventory Master'!B174</f>
        <v/>
      </c>
      <c r="C174" s="85">
        <f>'Inventory Master'!C174</f>
        <v/>
      </c>
      <c r="D174" s="86">
        <f>'Inventory Master'!D174</f>
        <v/>
      </c>
      <c r="E174" s="87">
        <f>'Inventory Master'!H174</f>
        <v/>
      </c>
      <c r="F174" s="87">
        <f>'Inventory Master'!E174</f>
        <v/>
      </c>
      <c r="G174" s="87">
        <f>IF($C174="","",IF(L174="ORDER",'Inventory Master'!K174,0))</f>
        <v/>
      </c>
      <c r="H174" s="86">
        <f>'Inventory Master'!J174</f>
        <v/>
      </c>
      <c r="I174" s="98">
        <f>IF($C174="","",cfg_OrderMonth)</f>
        <v/>
      </c>
      <c r="J174" s="89">
        <f>IF(OR($C174="",L174&lt;&gt;"ORDER"),"",IF(K174="URGENT",cfg_AsOf+cfg_Lead,MAX(cfg_OrderMonth,cfg_AsOf)+cfg_Lead))</f>
        <v/>
      </c>
      <c r="K174" s="86">
        <f>IF($C174="","",IF(H174="CRITICAL","URGENT",IF(H174="LOW","STANDARD",IF(AND(cfg_ReorderOK="Yes",H174="OK",N('Inventory Master'!K174)&gt;0),"STANDARD","NONE"))))</f>
        <v/>
      </c>
      <c r="L174" s="86">
        <f>IF($C174="","",IF(AND(K174&lt;&gt;"NONE",N('Inventory Master'!K174)&gt;0),"ORDER","NO ORDER"))</f>
        <v/>
      </c>
      <c r="M174" s="85">
        <f>'Inventory Master'!S174</f>
        <v/>
      </c>
      <c r="N174" s="91">
        <f>'Inventory Master'!T174</f>
        <v/>
      </c>
      <c r="O174" s="91">
        <f>IF(OR($C174="",N(G174)=0,N174=""),"",G174*N174)</f>
        <v/>
      </c>
    </row>
    <row r="175" ht="20" customHeight="1">
      <c r="B175" s="85">
        <f>'Inventory Master'!B175</f>
        <v/>
      </c>
      <c r="C175" s="85">
        <f>'Inventory Master'!C175</f>
        <v/>
      </c>
      <c r="D175" s="86">
        <f>'Inventory Master'!D175</f>
        <v/>
      </c>
      <c r="E175" s="87">
        <f>'Inventory Master'!H175</f>
        <v/>
      </c>
      <c r="F175" s="87">
        <f>'Inventory Master'!E175</f>
        <v/>
      </c>
      <c r="G175" s="87">
        <f>IF($C175="","",IF(L175="ORDER",'Inventory Master'!K175,0))</f>
        <v/>
      </c>
      <c r="H175" s="86">
        <f>'Inventory Master'!J175</f>
        <v/>
      </c>
      <c r="I175" s="98">
        <f>IF($C175="","",cfg_OrderMonth)</f>
        <v/>
      </c>
      <c r="J175" s="89">
        <f>IF(OR($C175="",L175&lt;&gt;"ORDER"),"",IF(K175="URGENT",cfg_AsOf+cfg_Lead,MAX(cfg_OrderMonth,cfg_AsOf)+cfg_Lead))</f>
        <v/>
      </c>
      <c r="K175" s="86">
        <f>IF($C175="","",IF(H175="CRITICAL","URGENT",IF(H175="LOW","STANDARD",IF(AND(cfg_ReorderOK="Yes",H175="OK",N('Inventory Master'!K175)&gt;0),"STANDARD","NONE"))))</f>
        <v/>
      </c>
      <c r="L175" s="86">
        <f>IF($C175="","",IF(AND(K175&lt;&gt;"NONE",N('Inventory Master'!K175)&gt;0),"ORDER","NO ORDER"))</f>
        <v/>
      </c>
      <c r="M175" s="85">
        <f>'Inventory Master'!S175</f>
        <v/>
      </c>
      <c r="N175" s="91">
        <f>'Inventory Master'!T175</f>
        <v/>
      </c>
      <c r="O175" s="91">
        <f>IF(OR($C175="",N(G175)=0,N175=""),"",G175*N175)</f>
        <v/>
      </c>
    </row>
    <row r="176" ht="20" customHeight="1">
      <c r="B176" s="85">
        <f>'Inventory Master'!B176</f>
        <v/>
      </c>
      <c r="C176" s="85">
        <f>'Inventory Master'!C176</f>
        <v/>
      </c>
      <c r="D176" s="86">
        <f>'Inventory Master'!D176</f>
        <v/>
      </c>
      <c r="E176" s="87">
        <f>'Inventory Master'!H176</f>
        <v/>
      </c>
      <c r="F176" s="87">
        <f>'Inventory Master'!E176</f>
        <v/>
      </c>
      <c r="G176" s="87">
        <f>IF($C176="","",IF(L176="ORDER",'Inventory Master'!K176,0))</f>
        <v/>
      </c>
      <c r="H176" s="86">
        <f>'Inventory Master'!J176</f>
        <v/>
      </c>
      <c r="I176" s="98">
        <f>IF($C176="","",cfg_OrderMonth)</f>
        <v/>
      </c>
      <c r="J176" s="89">
        <f>IF(OR($C176="",L176&lt;&gt;"ORDER"),"",IF(K176="URGENT",cfg_AsOf+cfg_Lead,MAX(cfg_OrderMonth,cfg_AsOf)+cfg_Lead))</f>
        <v/>
      </c>
      <c r="K176" s="86">
        <f>IF($C176="","",IF(H176="CRITICAL","URGENT",IF(H176="LOW","STANDARD",IF(AND(cfg_ReorderOK="Yes",H176="OK",N('Inventory Master'!K176)&gt;0),"STANDARD","NONE"))))</f>
        <v/>
      </c>
      <c r="L176" s="86">
        <f>IF($C176="","",IF(AND(K176&lt;&gt;"NONE",N('Inventory Master'!K176)&gt;0),"ORDER","NO ORDER"))</f>
        <v/>
      </c>
      <c r="M176" s="85">
        <f>'Inventory Master'!S176</f>
        <v/>
      </c>
      <c r="N176" s="91">
        <f>'Inventory Master'!T176</f>
        <v/>
      </c>
      <c r="O176" s="91">
        <f>IF(OR($C176="",N(G176)=0,N176=""),"",G176*N176)</f>
        <v/>
      </c>
    </row>
    <row r="177" ht="20" customHeight="1">
      <c r="B177" s="85">
        <f>'Inventory Master'!B177</f>
        <v/>
      </c>
      <c r="C177" s="85">
        <f>'Inventory Master'!C177</f>
        <v/>
      </c>
      <c r="D177" s="86">
        <f>'Inventory Master'!D177</f>
        <v/>
      </c>
      <c r="E177" s="87">
        <f>'Inventory Master'!H177</f>
        <v/>
      </c>
      <c r="F177" s="87">
        <f>'Inventory Master'!E177</f>
        <v/>
      </c>
      <c r="G177" s="87">
        <f>IF($C177="","",IF(L177="ORDER",'Inventory Master'!K177,0))</f>
        <v/>
      </c>
      <c r="H177" s="86">
        <f>'Inventory Master'!J177</f>
        <v/>
      </c>
      <c r="I177" s="98">
        <f>IF($C177="","",cfg_OrderMonth)</f>
        <v/>
      </c>
      <c r="J177" s="89">
        <f>IF(OR($C177="",L177&lt;&gt;"ORDER"),"",IF(K177="URGENT",cfg_AsOf+cfg_Lead,MAX(cfg_OrderMonth,cfg_AsOf)+cfg_Lead))</f>
        <v/>
      </c>
      <c r="K177" s="86">
        <f>IF($C177="","",IF(H177="CRITICAL","URGENT",IF(H177="LOW","STANDARD",IF(AND(cfg_ReorderOK="Yes",H177="OK",N('Inventory Master'!K177)&gt;0),"STANDARD","NONE"))))</f>
        <v/>
      </c>
      <c r="L177" s="86">
        <f>IF($C177="","",IF(AND(K177&lt;&gt;"NONE",N('Inventory Master'!K177)&gt;0),"ORDER","NO ORDER"))</f>
        <v/>
      </c>
      <c r="M177" s="85">
        <f>'Inventory Master'!S177</f>
        <v/>
      </c>
      <c r="N177" s="91">
        <f>'Inventory Master'!T177</f>
        <v/>
      </c>
      <c r="O177" s="91">
        <f>IF(OR($C177="",N(G177)=0,N177=""),"",G177*N177)</f>
        <v/>
      </c>
    </row>
    <row r="178" ht="20" customHeight="1">
      <c r="B178" s="85">
        <f>'Inventory Master'!B178</f>
        <v/>
      </c>
      <c r="C178" s="85">
        <f>'Inventory Master'!C178</f>
        <v/>
      </c>
      <c r="D178" s="86">
        <f>'Inventory Master'!D178</f>
        <v/>
      </c>
      <c r="E178" s="87">
        <f>'Inventory Master'!H178</f>
        <v/>
      </c>
      <c r="F178" s="87">
        <f>'Inventory Master'!E178</f>
        <v/>
      </c>
      <c r="G178" s="87">
        <f>IF($C178="","",IF(L178="ORDER",'Inventory Master'!K178,0))</f>
        <v/>
      </c>
      <c r="H178" s="86">
        <f>'Inventory Master'!J178</f>
        <v/>
      </c>
      <c r="I178" s="98">
        <f>IF($C178="","",cfg_OrderMonth)</f>
        <v/>
      </c>
      <c r="J178" s="89">
        <f>IF(OR($C178="",L178&lt;&gt;"ORDER"),"",IF(K178="URGENT",cfg_AsOf+cfg_Lead,MAX(cfg_OrderMonth,cfg_AsOf)+cfg_Lead))</f>
        <v/>
      </c>
      <c r="K178" s="86">
        <f>IF($C178="","",IF(H178="CRITICAL","URGENT",IF(H178="LOW","STANDARD",IF(AND(cfg_ReorderOK="Yes",H178="OK",N('Inventory Master'!K178)&gt;0),"STANDARD","NONE"))))</f>
        <v/>
      </c>
      <c r="L178" s="86">
        <f>IF($C178="","",IF(AND(K178&lt;&gt;"NONE",N('Inventory Master'!K178)&gt;0),"ORDER","NO ORDER"))</f>
        <v/>
      </c>
      <c r="M178" s="85">
        <f>'Inventory Master'!S178</f>
        <v/>
      </c>
      <c r="N178" s="91">
        <f>'Inventory Master'!T178</f>
        <v/>
      </c>
      <c r="O178" s="91">
        <f>IF(OR($C178="",N(G178)=0,N178=""),"",G178*N178)</f>
        <v/>
      </c>
    </row>
    <row r="179" ht="20" customHeight="1">
      <c r="B179" s="85">
        <f>'Inventory Master'!B179</f>
        <v/>
      </c>
      <c r="C179" s="85">
        <f>'Inventory Master'!C179</f>
        <v/>
      </c>
      <c r="D179" s="86">
        <f>'Inventory Master'!D179</f>
        <v/>
      </c>
      <c r="E179" s="87">
        <f>'Inventory Master'!H179</f>
        <v/>
      </c>
      <c r="F179" s="87">
        <f>'Inventory Master'!E179</f>
        <v/>
      </c>
      <c r="G179" s="87">
        <f>IF($C179="","",IF(L179="ORDER",'Inventory Master'!K179,0))</f>
        <v/>
      </c>
      <c r="H179" s="86">
        <f>'Inventory Master'!J179</f>
        <v/>
      </c>
      <c r="I179" s="98">
        <f>IF($C179="","",cfg_OrderMonth)</f>
        <v/>
      </c>
      <c r="J179" s="89">
        <f>IF(OR($C179="",L179&lt;&gt;"ORDER"),"",IF(K179="URGENT",cfg_AsOf+cfg_Lead,MAX(cfg_OrderMonth,cfg_AsOf)+cfg_Lead))</f>
        <v/>
      </c>
      <c r="K179" s="86">
        <f>IF($C179="","",IF(H179="CRITICAL","URGENT",IF(H179="LOW","STANDARD",IF(AND(cfg_ReorderOK="Yes",H179="OK",N('Inventory Master'!K179)&gt;0),"STANDARD","NONE"))))</f>
        <v/>
      </c>
      <c r="L179" s="86">
        <f>IF($C179="","",IF(AND(K179&lt;&gt;"NONE",N('Inventory Master'!K179)&gt;0),"ORDER","NO ORDER"))</f>
        <v/>
      </c>
      <c r="M179" s="85">
        <f>'Inventory Master'!S179</f>
        <v/>
      </c>
      <c r="N179" s="91">
        <f>'Inventory Master'!T179</f>
        <v/>
      </c>
      <c r="O179" s="91">
        <f>IF(OR($C179="",N(G179)=0,N179=""),"",G179*N179)</f>
        <v/>
      </c>
    </row>
    <row r="180" ht="20" customHeight="1">
      <c r="B180" s="85">
        <f>'Inventory Master'!B180</f>
        <v/>
      </c>
      <c r="C180" s="85">
        <f>'Inventory Master'!C180</f>
        <v/>
      </c>
      <c r="D180" s="86">
        <f>'Inventory Master'!D180</f>
        <v/>
      </c>
      <c r="E180" s="87">
        <f>'Inventory Master'!H180</f>
        <v/>
      </c>
      <c r="F180" s="87">
        <f>'Inventory Master'!E180</f>
        <v/>
      </c>
      <c r="G180" s="87">
        <f>IF($C180="","",IF(L180="ORDER",'Inventory Master'!K180,0))</f>
        <v/>
      </c>
      <c r="H180" s="86">
        <f>'Inventory Master'!J180</f>
        <v/>
      </c>
      <c r="I180" s="98">
        <f>IF($C180="","",cfg_OrderMonth)</f>
        <v/>
      </c>
      <c r="J180" s="89">
        <f>IF(OR($C180="",L180&lt;&gt;"ORDER"),"",IF(K180="URGENT",cfg_AsOf+cfg_Lead,MAX(cfg_OrderMonth,cfg_AsOf)+cfg_Lead))</f>
        <v/>
      </c>
      <c r="K180" s="86">
        <f>IF($C180="","",IF(H180="CRITICAL","URGENT",IF(H180="LOW","STANDARD",IF(AND(cfg_ReorderOK="Yes",H180="OK",N('Inventory Master'!K180)&gt;0),"STANDARD","NONE"))))</f>
        <v/>
      </c>
      <c r="L180" s="86">
        <f>IF($C180="","",IF(AND(K180&lt;&gt;"NONE",N('Inventory Master'!K180)&gt;0),"ORDER","NO ORDER"))</f>
        <v/>
      </c>
      <c r="M180" s="85">
        <f>'Inventory Master'!S180</f>
        <v/>
      </c>
      <c r="N180" s="91">
        <f>'Inventory Master'!T180</f>
        <v/>
      </c>
      <c r="O180" s="91">
        <f>IF(OR($C180="",N(G180)=0,N180=""),"",G180*N180)</f>
        <v/>
      </c>
    </row>
    <row r="181" ht="20" customHeight="1">
      <c r="B181" s="85">
        <f>'Inventory Master'!B181</f>
        <v/>
      </c>
      <c r="C181" s="85">
        <f>'Inventory Master'!C181</f>
        <v/>
      </c>
      <c r="D181" s="86">
        <f>'Inventory Master'!D181</f>
        <v/>
      </c>
      <c r="E181" s="87">
        <f>'Inventory Master'!H181</f>
        <v/>
      </c>
      <c r="F181" s="87">
        <f>'Inventory Master'!E181</f>
        <v/>
      </c>
      <c r="G181" s="87">
        <f>IF($C181="","",IF(L181="ORDER",'Inventory Master'!K181,0))</f>
        <v/>
      </c>
      <c r="H181" s="86">
        <f>'Inventory Master'!J181</f>
        <v/>
      </c>
      <c r="I181" s="98">
        <f>IF($C181="","",cfg_OrderMonth)</f>
        <v/>
      </c>
      <c r="J181" s="89">
        <f>IF(OR($C181="",L181&lt;&gt;"ORDER"),"",IF(K181="URGENT",cfg_AsOf+cfg_Lead,MAX(cfg_OrderMonth,cfg_AsOf)+cfg_Lead))</f>
        <v/>
      </c>
      <c r="K181" s="86">
        <f>IF($C181="","",IF(H181="CRITICAL","URGENT",IF(H181="LOW","STANDARD",IF(AND(cfg_ReorderOK="Yes",H181="OK",N('Inventory Master'!K181)&gt;0),"STANDARD","NONE"))))</f>
        <v/>
      </c>
      <c r="L181" s="86">
        <f>IF($C181="","",IF(AND(K181&lt;&gt;"NONE",N('Inventory Master'!K181)&gt;0),"ORDER","NO ORDER"))</f>
        <v/>
      </c>
      <c r="M181" s="85">
        <f>'Inventory Master'!S181</f>
        <v/>
      </c>
      <c r="N181" s="91">
        <f>'Inventory Master'!T181</f>
        <v/>
      </c>
      <c r="O181" s="91">
        <f>IF(OR($C181="",N(G181)=0,N181=""),"",G181*N181)</f>
        <v/>
      </c>
    </row>
    <row r="182" ht="20" customHeight="1">
      <c r="B182" s="85">
        <f>'Inventory Master'!B182</f>
        <v/>
      </c>
      <c r="C182" s="85">
        <f>'Inventory Master'!C182</f>
        <v/>
      </c>
      <c r="D182" s="86">
        <f>'Inventory Master'!D182</f>
        <v/>
      </c>
      <c r="E182" s="87">
        <f>'Inventory Master'!H182</f>
        <v/>
      </c>
      <c r="F182" s="87">
        <f>'Inventory Master'!E182</f>
        <v/>
      </c>
      <c r="G182" s="87">
        <f>IF($C182="","",IF(L182="ORDER",'Inventory Master'!K182,0))</f>
        <v/>
      </c>
      <c r="H182" s="86">
        <f>'Inventory Master'!J182</f>
        <v/>
      </c>
      <c r="I182" s="98">
        <f>IF($C182="","",cfg_OrderMonth)</f>
        <v/>
      </c>
      <c r="J182" s="89">
        <f>IF(OR($C182="",L182&lt;&gt;"ORDER"),"",IF(K182="URGENT",cfg_AsOf+cfg_Lead,MAX(cfg_OrderMonth,cfg_AsOf)+cfg_Lead))</f>
        <v/>
      </c>
      <c r="K182" s="86">
        <f>IF($C182="","",IF(H182="CRITICAL","URGENT",IF(H182="LOW","STANDARD",IF(AND(cfg_ReorderOK="Yes",H182="OK",N('Inventory Master'!K182)&gt;0),"STANDARD","NONE"))))</f>
        <v/>
      </c>
      <c r="L182" s="86">
        <f>IF($C182="","",IF(AND(K182&lt;&gt;"NONE",N('Inventory Master'!K182)&gt;0),"ORDER","NO ORDER"))</f>
        <v/>
      </c>
      <c r="M182" s="85">
        <f>'Inventory Master'!S182</f>
        <v/>
      </c>
      <c r="N182" s="91">
        <f>'Inventory Master'!T182</f>
        <v/>
      </c>
      <c r="O182" s="91">
        <f>IF(OR($C182="",N(G182)=0,N182=""),"",G182*N182)</f>
        <v/>
      </c>
    </row>
    <row r="183" ht="20" customHeight="1">
      <c r="B183" s="85">
        <f>'Inventory Master'!B183</f>
        <v/>
      </c>
      <c r="C183" s="85">
        <f>'Inventory Master'!C183</f>
        <v/>
      </c>
      <c r="D183" s="86">
        <f>'Inventory Master'!D183</f>
        <v/>
      </c>
      <c r="E183" s="87">
        <f>'Inventory Master'!H183</f>
        <v/>
      </c>
      <c r="F183" s="87">
        <f>'Inventory Master'!E183</f>
        <v/>
      </c>
      <c r="G183" s="87">
        <f>IF($C183="","",IF(L183="ORDER",'Inventory Master'!K183,0))</f>
        <v/>
      </c>
      <c r="H183" s="86">
        <f>'Inventory Master'!J183</f>
        <v/>
      </c>
      <c r="I183" s="98">
        <f>IF($C183="","",cfg_OrderMonth)</f>
        <v/>
      </c>
      <c r="J183" s="89">
        <f>IF(OR($C183="",L183&lt;&gt;"ORDER"),"",IF(K183="URGENT",cfg_AsOf+cfg_Lead,MAX(cfg_OrderMonth,cfg_AsOf)+cfg_Lead))</f>
        <v/>
      </c>
      <c r="K183" s="86">
        <f>IF($C183="","",IF(H183="CRITICAL","URGENT",IF(H183="LOW","STANDARD",IF(AND(cfg_ReorderOK="Yes",H183="OK",N('Inventory Master'!K183)&gt;0),"STANDARD","NONE"))))</f>
        <v/>
      </c>
      <c r="L183" s="86">
        <f>IF($C183="","",IF(AND(K183&lt;&gt;"NONE",N('Inventory Master'!K183)&gt;0),"ORDER","NO ORDER"))</f>
        <v/>
      </c>
      <c r="M183" s="85">
        <f>'Inventory Master'!S183</f>
        <v/>
      </c>
      <c r="N183" s="91">
        <f>'Inventory Master'!T183</f>
        <v/>
      </c>
      <c r="O183" s="91">
        <f>IF(OR($C183="",N(G183)=0,N183=""),"",G183*N183)</f>
        <v/>
      </c>
    </row>
    <row r="184" ht="20" customHeight="1">
      <c r="B184" s="85">
        <f>'Inventory Master'!B184</f>
        <v/>
      </c>
      <c r="C184" s="85">
        <f>'Inventory Master'!C184</f>
        <v/>
      </c>
      <c r="D184" s="86">
        <f>'Inventory Master'!D184</f>
        <v/>
      </c>
      <c r="E184" s="87">
        <f>'Inventory Master'!H184</f>
        <v/>
      </c>
      <c r="F184" s="87">
        <f>'Inventory Master'!E184</f>
        <v/>
      </c>
      <c r="G184" s="87">
        <f>IF($C184="","",IF(L184="ORDER",'Inventory Master'!K184,0))</f>
        <v/>
      </c>
      <c r="H184" s="86">
        <f>'Inventory Master'!J184</f>
        <v/>
      </c>
      <c r="I184" s="98">
        <f>IF($C184="","",cfg_OrderMonth)</f>
        <v/>
      </c>
      <c r="J184" s="89">
        <f>IF(OR($C184="",L184&lt;&gt;"ORDER"),"",IF(K184="URGENT",cfg_AsOf+cfg_Lead,MAX(cfg_OrderMonth,cfg_AsOf)+cfg_Lead))</f>
        <v/>
      </c>
      <c r="K184" s="86">
        <f>IF($C184="","",IF(H184="CRITICAL","URGENT",IF(H184="LOW","STANDARD",IF(AND(cfg_ReorderOK="Yes",H184="OK",N('Inventory Master'!K184)&gt;0),"STANDARD","NONE"))))</f>
        <v/>
      </c>
      <c r="L184" s="86">
        <f>IF($C184="","",IF(AND(K184&lt;&gt;"NONE",N('Inventory Master'!K184)&gt;0),"ORDER","NO ORDER"))</f>
        <v/>
      </c>
      <c r="M184" s="85">
        <f>'Inventory Master'!S184</f>
        <v/>
      </c>
      <c r="N184" s="91">
        <f>'Inventory Master'!T184</f>
        <v/>
      </c>
      <c r="O184" s="91">
        <f>IF(OR($C184="",N(G184)=0,N184=""),"",G184*N184)</f>
        <v/>
      </c>
    </row>
    <row r="185" ht="20" customHeight="1">
      <c r="B185" s="85">
        <f>'Inventory Master'!B185</f>
        <v/>
      </c>
      <c r="C185" s="85">
        <f>'Inventory Master'!C185</f>
        <v/>
      </c>
      <c r="D185" s="86">
        <f>'Inventory Master'!D185</f>
        <v/>
      </c>
      <c r="E185" s="87">
        <f>'Inventory Master'!H185</f>
        <v/>
      </c>
      <c r="F185" s="87">
        <f>'Inventory Master'!E185</f>
        <v/>
      </c>
      <c r="G185" s="87">
        <f>IF($C185="","",IF(L185="ORDER",'Inventory Master'!K185,0))</f>
        <v/>
      </c>
      <c r="H185" s="86">
        <f>'Inventory Master'!J185</f>
        <v/>
      </c>
      <c r="I185" s="98">
        <f>IF($C185="","",cfg_OrderMonth)</f>
        <v/>
      </c>
      <c r="J185" s="89">
        <f>IF(OR($C185="",L185&lt;&gt;"ORDER"),"",IF(K185="URGENT",cfg_AsOf+cfg_Lead,MAX(cfg_OrderMonth,cfg_AsOf)+cfg_Lead))</f>
        <v/>
      </c>
      <c r="K185" s="86">
        <f>IF($C185="","",IF(H185="CRITICAL","URGENT",IF(H185="LOW","STANDARD",IF(AND(cfg_ReorderOK="Yes",H185="OK",N('Inventory Master'!K185)&gt;0),"STANDARD","NONE"))))</f>
        <v/>
      </c>
      <c r="L185" s="86">
        <f>IF($C185="","",IF(AND(K185&lt;&gt;"NONE",N('Inventory Master'!K185)&gt;0),"ORDER","NO ORDER"))</f>
        <v/>
      </c>
      <c r="M185" s="85">
        <f>'Inventory Master'!S185</f>
        <v/>
      </c>
      <c r="N185" s="91">
        <f>'Inventory Master'!T185</f>
        <v/>
      </c>
      <c r="O185" s="91">
        <f>IF(OR($C185="",N(G185)=0,N185=""),"",G185*N185)</f>
        <v/>
      </c>
    </row>
    <row r="186" ht="20" customHeight="1">
      <c r="B186" s="85">
        <f>'Inventory Master'!B186</f>
        <v/>
      </c>
      <c r="C186" s="85">
        <f>'Inventory Master'!C186</f>
        <v/>
      </c>
      <c r="D186" s="86">
        <f>'Inventory Master'!D186</f>
        <v/>
      </c>
      <c r="E186" s="87">
        <f>'Inventory Master'!H186</f>
        <v/>
      </c>
      <c r="F186" s="87">
        <f>'Inventory Master'!E186</f>
        <v/>
      </c>
      <c r="G186" s="87">
        <f>IF($C186="","",IF(L186="ORDER",'Inventory Master'!K186,0))</f>
        <v/>
      </c>
      <c r="H186" s="86">
        <f>'Inventory Master'!J186</f>
        <v/>
      </c>
      <c r="I186" s="98">
        <f>IF($C186="","",cfg_OrderMonth)</f>
        <v/>
      </c>
      <c r="J186" s="89">
        <f>IF(OR($C186="",L186&lt;&gt;"ORDER"),"",IF(K186="URGENT",cfg_AsOf+cfg_Lead,MAX(cfg_OrderMonth,cfg_AsOf)+cfg_Lead))</f>
        <v/>
      </c>
      <c r="K186" s="86">
        <f>IF($C186="","",IF(H186="CRITICAL","URGENT",IF(H186="LOW","STANDARD",IF(AND(cfg_ReorderOK="Yes",H186="OK",N('Inventory Master'!K186)&gt;0),"STANDARD","NONE"))))</f>
        <v/>
      </c>
      <c r="L186" s="86">
        <f>IF($C186="","",IF(AND(K186&lt;&gt;"NONE",N('Inventory Master'!K186)&gt;0),"ORDER","NO ORDER"))</f>
        <v/>
      </c>
      <c r="M186" s="85">
        <f>'Inventory Master'!S186</f>
        <v/>
      </c>
      <c r="N186" s="91">
        <f>'Inventory Master'!T186</f>
        <v/>
      </c>
      <c r="O186" s="91">
        <f>IF(OR($C186="",N(G186)=0,N186=""),"",G186*N186)</f>
        <v/>
      </c>
    </row>
    <row r="187" ht="20" customHeight="1">
      <c r="B187" s="85">
        <f>'Inventory Master'!B187</f>
        <v/>
      </c>
      <c r="C187" s="85">
        <f>'Inventory Master'!C187</f>
        <v/>
      </c>
      <c r="D187" s="86">
        <f>'Inventory Master'!D187</f>
        <v/>
      </c>
      <c r="E187" s="87">
        <f>'Inventory Master'!H187</f>
        <v/>
      </c>
      <c r="F187" s="87">
        <f>'Inventory Master'!E187</f>
        <v/>
      </c>
      <c r="G187" s="87">
        <f>IF($C187="","",IF(L187="ORDER",'Inventory Master'!K187,0))</f>
        <v/>
      </c>
      <c r="H187" s="86">
        <f>'Inventory Master'!J187</f>
        <v/>
      </c>
      <c r="I187" s="98">
        <f>IF($C187="","",cfg_OrderMonth)</f>
        <v/>
      </c>
      <c r="J187" s="89">
        <f>IF(OR($C187="",L187&lt;&gt;"ORDER"),"",IF(K187="URGENT",cfg_AsOf+cfg_Lead,MAX(cfg_OrderMonth,cfg_AsOf)+cfg_Lead))</f>
        <v/>
      </c>
      <c r="K187" s="86">
        <f>IF($C187="","",IF(H187="CRITICAL","URGENT",IF(H187="LOW","STANDARD",IF(AND(cfg_ReorderOK="Yes",H187="OK",N('Inventory Master'!K187)&gt;0),"STANDARD","NONE"))))</f>
        <v/>
      </c>
      <c r="L187" s="86">
        <f>IF($C187="","",IF(AND(K187&lt;&gt;"NONE",N('Inventory Master'!K187)&gt;0),"ORDER","NO ORDER"))</f>
        <v/>
      </c>
      <c r="M187" s="85">
        <f>'Inventory Master'!S187</f>
        <v/>
      </c>
      <c r="N187" s="91">
        <f>'Inventory Master'!T187</f>
        <v/>
      </c>
      <c r="O187" s="91">
        <f>IF(OR($C187="",N(G187)=0,N187=""),"",G187*N187)</f>
        <v/>
      </c>
    </row>
    <row r="188" ht="20" customHeight="1">
      <c r="B188" s="85">
        <f>'Inventory Master'!B188</f>
        <v/>
      </c>
      <c r="C188" s="85">
        <f>'Inventory Master'!C188</f>
        <v/>
      </c>
      <c r="D188" s="86">
        <f>'Inventory Master'!D188</f>
        <v/>
      </c>
      <c r="E188" s="87">
        <f>'Inventory Master'!H188</f>
        <v/>
      </c>
      <c r="F188" s="87">
        <f>'Inventory Master'!E188</f>
        <v/>
      </c>
      <c r="G188" s="87">
        <f>IF($C188="","",IF(L188="ORDER",'Inventory Master'!K188,0))</f>
        <v/>
      </c>
      <c r="H188" s="86">
        <f>'Inventory Master'!J188</f>
        <v/>
      </c>
      <c r="I188" s="98">
        <f>IF($C188="","",cfg_OrderMonth)</f>
        <v/>
      </c>
      <c r="J188" s="89">
        <f>IF(OR($C188="",L188&lt;&gt;"ORDER"),"",IF(K188="URGENT",cfg_AsOf+cfg_Lead,MAX(cfg_OrderMonth,cfg_AsOf)+cfg_Lead))</f>
        <v/>
      </c>
      <c r="K188" s="86">
        <f>IF($C188="","",IF(H188="CRITICAL","URGENT",IF(H188="LOW","STANDARD",IF(AND(cfg_ReorderOK="Yes",H188="OK",N('Inventory Master'!K188)&gt;0),"STANDARD","NONE"))))</f>
        <v/>
      </c>
      <c r="L188" s="86">
        <f>IF($C188="","",IF(AND(K188&lt;&gt;"NONE",N('Inventory Master'!K188)&gt;0),"ORDER","NO ORDER"))</f>
        <v/>
      </c>
      <c r="M188" s="85">
        <f>'Inventory Master'!S188</f>
        <v/>
      </c>
      <c r="N188" s="91">
        <f>'Inventory Master'!T188</f>
        <v/>
      </c>
      <c r="O188" s="91">
        <f>IF(OR($C188="",N(G188)=0,N188=""),"",G188*N188)</f>
        <v/>
      </c>
    </row>
    <row r="189" ht="20" customHeight="1">
      <c r="B189" s="85">
        <f>'Inventory Master'!B189</f>
        <v/>
      </c>
      <c r="C189" s="85">
        <f>'Inventory Master'!C189</f>
        <v/>
      </c>
      <c r="D189" s="86">
        <f>'Inventory Master'!D189</f>
        <v/>
      </c>
      <c r="E189" s="87">
        <f>'Inventory Master'!H189</f>
        <v/>
      </c>
      <c r="F189" s="87">
        <f>'Inventory Master'!E189</f>
        <v/>
      </c>
      <c r="G189" s="87">
        <f>IF($C189="","",IF(L189="ORDER",'Inventory Master'!K189,0))</f>
        <v/>
      </c>
      <c r="H189" s="86">
        <f>'Inventory Master'!J189</f>
        <v/>
      </c>
      <c r="I189" s="98">
        <f>IF($C189="","",cfg_OrderMonth)</f>
        <v/>
      </c>
      <c r="J189" s="89">
        <f>IF(OR($C189="",L189&lt;&gt;"ORDER"),"",IF(K189="URGENT",cfg_AsOf+cfg_Lead,MAX(cfg_OrderMonth,cfg_AsOf)+cfg_Lead))</f>
        <v/>
      </c>
      <c r="K189" s="86">
        <f>IF($C189="","",IF(H189="CRITICAL","URGENT",IF(H189="LOW","STANDARD",IF(AND(cfg_ReorderOK="Yes",H189="OK",N('Inventory Master'!K189)&gt;0),"STANDARD","NONE"))))</f>
        <v/>
      </c>
      <c r="L189" s="86">
        <f>IF($C189="","",IF(AND(K189&lt;&gt;"NONE",N('Inventory Master'!K189)&gt;0),"ORDER","NO ORDER"))</f>
        <v/>
      </c>
      <c r="M189" s="85">
        <f>'Inventory Master'!S189</f>
        <v/>
      </c>
      <c r="N189" s="91">
        <f>'Inventory Master'!T189</f>
        <v/>
      </c>
      <c r="O189" s="91">
        <f>IF(OR($C189="",N(G189)=0,N189=""),"",G189*N189)</f>
        <v/>
      </c>
    </row>
    <row r="190" ht="20" customHeight="1">
      <c r="B190" s="85">
        <f>'Inventory Master'!B190</f>
        <v/>
      </c>
      <c r="C190" s="85">
        <f>'Inventory Master'!C190</f>
        <v/>
      </c>
      <c r="D190" s="86">
        <f>'Inventory Master'!D190</f>
        <v/>
      </c>
      <c r="E190" s="87">
        <f>'Inventory Master'!H190</f>
        <v/>
      </c>
      <c r="F190" s="87">
        <f>'Inventory Master'!E190</f>
        <v/>
      </c>
      <c r="G190" s="87">
        <f>IF($C190="","",IF(L190="ORDER",'Inventory Master'!K190,0))</f>
        <v/>
      </c>
      <c r="H190" s="86">
        <f>'Inventory Master'!J190</f>
        <v/>
      </c>
      <c r="I190" s="98">
        <f>IF($C190="","",cfg_OrderMonth)</f>
        <v/>
      </c>
      <c r="J190" s="89">
        <f>IF(OR($C190="",L190&lt;&gt;"ORDER"),"",IF(K190="URGENT",cfg_AsOf+cfg_Lead,MAX(cfg_OrderMonth,cfg_AsOf)+cfg_Lead))</f>
        <v/>
      </c>
      <c r="K190" s="86">
        <f>IF($C190="","",IF(H190="CRITICAL","URGENT",IF(H190="LOW","STANDARD",IF(AND(cfg_ReorderOK="Yes",H190="OK",N('Inventory Master'!K190)&gt;0),"STANDARD","NONE"))))</f>
        <v/>
      </c>
      <c r="L190" s="86">
        <f>IF($C190="","",IF(AND(K190&lt;&gt;"NONE",N('Inventory Master'!K190)&gt;0),"ORDER","NO ORDER"))</f>
        <v/>
      </c>
      <c r="M190" s="85">
        <f>'Inventory Master'!S190</f>
        <v/>
      </c>
      <c r="N190" s="91">
        <f>'Inventory Master'!T190</f>
        <v/>
      </c>
      <c r="O190" s="91">
        <f>IF(OR($C190="",N(G190)=0,N190=""),"",G190*N190)</f>
        <v/>
      </c>
    </row>
    <row r="191" ht="20" customHeight="1">
      <c r="B191" s="85">
        <f>'Inventory Master'!B191</f>
        <v/>
      </c>
      <c r="C191" s="85">
        <f>'Inventory Master'!C191</f>
        <v/>
      </c>
      <c r="D191" s="86">
        <f>'Inventory Master'!D191</f>
        <v/>
      </c>
      <c r="E191" s="87">
        <f>'Inventory Master'!H191</f>
        <v/>
      </c>
      <c r="F191" s="87">
        <f>'Inventory Master'!E191</f>
        <v/>
      </c>
      <c r="G191" s="87">
        <f>IF($C191="","",IF(L191="ORDER",'Inventory Master'!K191,0))</f>
        <v/>
      </c>
      <c r="H191" s="86">
        <f>'Inventory Master'!J191</f>
        <v/>
      </c>
      <c r="I191" s="98">
        <f>IF($C191="","",cfg_OrderMonth)</f>
        <v/>
      </c>
      <c r="J191" s="89">
        <f>IF(OR($C191="",L191&lt;&gt;"ORDER"),"",IF(K191="URGENT",cfg_AsOf+cfg_Lead,MAX(cfg_OrderMonth,cfg_AsOf)+cfg_Lead))</f>
        <v/>
      </c>
      <c r="K191" s="86">
        <f>IF($C191="","",IF(H191="CRITICAL","URGENT",IF(H191="LOW","STANDARD",IF(AND(cfg_ReorderOK="Yes",H191="OK",N('Inventory Master'!K191)&gt;0),"STANDARD","NONE"))))</f>
        <v/>
      </c>
      <c r="L191" s="86">
        <f>IF($C191="","",IF(AND(K191&lt;&gt;"NONE",N('Inventory Master'!K191)&gt;0),"ORDER","NO ORDER"))</f>
        <v/>
      </c>
      <c r="M191" s="85">
        <f>'Inventory Master'!S191</f>
        <v/>
      </c>
      <c r="N191" s="91">
        <f>'Inventory Master'!T191</f>
        <v/>
      </c>
      <c r="O191" s="91">
        <f>IF(OR($C191="",N(G191)=0,N191=""),"",G191*N191)</f>
        <v/>
      </c>
    </row>
    <row r="192" ht="20" customHeight="1">
      <c r="B192" s="85">
        <f>'Inventory Master'!B192</f>
        <v/>
      </c>
      <c r="C192" s="85">
        <f>'Inventory Master'!C192</f>
        <v/>
      </c>
      <c r="D192" s="86">
        <f>'Inventory Master'!D192</f>
        <v/>
      </c>
      <c r="E192" s="87">
        <f>'Inventory Master'!H192</f>
        <v/>
      </c>
      <c r="F192" s="87">
        <f>'Inventory Master'!E192</f>
        <v/>
      </c>
      <c r="G192" s="87">
        <f>IF($C192="","",IF(L192="ORDER",'Inventory Master'!K192,0))</f>
        <v/>
      </c>
      <c r="H192" s="86">
        <f>'Inventory Master'!J192</f>
        <v/>
      </c>
      <c r="I192" s="98">
        <f>IF($C192="","",cfg_OrderMonth)</f>
        <v/>
      </c>
      <c r="J192" s="89">
        <f>IF(OR($C192="",L192&lt;&gt;"ORDER"),"",IF(K192="URGENT",cfg_AsOf+cfg_Lead,MAX(cfg_OrderMonth,cfg_AsOf)+cfg_Lead))</f>
        <v/>
      </c>
      <c r="K192" s="86">
        <f>IF($C192="","",IF(H192="CRITICAL","URGENT",IF(H192="LOW","STANDARD",IF(AND(cfg_ReorderOK="Yes",H192="OK",N('Inventory Master'!K192)&gt;0),"STANDARD","NONE"))))</f>
        <v/>
      </c>
      <c r="L192" s="86">
        <f>IF($C192="","",IF(AND(K192&lt;&gt;"NONE",N('Inventory Master'!K192)&gt;0),"ORDER","NO ORDER"))</f>
        <v/>
      </c>
      <c r="M192" s="85">
        <f>'Inventory Master'!S192</f>
        <v/>
      </c>
      <c r="N192" s="91">
        <f>'Inventory Master'!T192</f>
        <v/>
      </c>
      <c r="O192" s="91">
        <f>IF(OR($C192="",N(G192)=0,N192=""),"",G192*N192)</f>
        <v/>
      </c>
    </row>
    <row r="193" ht="20" customHeight="1">
      <c r="B193" s="85">
        <f>'Inventory Master'!B193</f>
        <v/>
      </c>
      <c r="C193" s="85">
        <f>'Inventory Master'!C193</f>
        <v/>
      </c>
      <c r="D193" s="86">
        <f>'Inventory Master'!D193</f>
        <v/>
      </c>
      <c r="E193" s="87">
        <f>'Inventory Master'!H193</f>
        <v/>
      </c>
      <c r="F193" s="87">
        <f>'Inventory Master'!E193</f>
        <v/>
      </c>
      <c r="G193" s="87">
        <f>IF($C193="","",IF(L193="ORDER",'Inventory Master'!K193,0))</f>
        <v/>
      </c>
      <c r="H193" s="86">
        <f>'Inventory Master'!J193</f>
        <v/>
      </c>
      <c r="I193" s="98">
        <f>IF($C193="","",cfg_OrderMonth)</f>
        <v/>
      </c>
      <c r="J193" s="89">
        <f>IF(OR($C193="",L193&lt;&gt;"ORDER"),"",IF(K193="URGENT",cfg_AsOf+cfg_Lead,MAX(cfg_OrderMonth,cfg_AsOf)+cfg_Lead))</f>
        <v/>
      </c>
      <c r="K193" s="86">
        <f>IF($C193="","",IF(H193="CRITICAL","URGENT",IF(H193="LOW","STANDARD",IF(AND(cfg_ReorderOK="Yes",H193="OK",N('Inventory Master'!K193)&gt;0),"STANDARD","NONE"))))</f>
        <v/>
      </c>
      <c r="L193" s="86">
        <f>IF($C193="","",IF(AND(K193&lt;&gt;"NONE",N('Inventory Master'!K193)&gt;0),"ORDER","NO ORDER"))</f>
        <v/>
      </c>
      <c r="M193" s="85">
        <f>'Inventory Master'!S193</f>
        <v/>
      </c>
      <c r="N193" s="91">
        <f>'Inventory Master'!T193</f>
        <v/>
      </c>
      <c r="O193" s="91">
        <f>IF(OR($C193="",N(G193)=0,N193=""),"",G193*N193)</f>
        <v/>
      </c>
    </row>
    <row r="194" ht="20" customHeight="1">
      <c r="B194" s="85">
        <f>'Inventory Master'!B194</f>
        <v/>
      </c>
      <c r="C194" s="85">
        <f>'Inventory Master'!C194</f>
        <v/>
      </c>
      <c r="D194" s="86">
        <f>'Inventory Master'!D194</f>
        <v/>
      </c>
      <c r="E194" s="87">
        <f>'Inventory Master'!H194</f>
        <v/>
      </c>
      <c r="F194" s="87">
        <f>'Inventory Master'!E194</f>
        <v/>
      </c>
      <c r="G194" s="87">
        <f>IF($C194="","",IF(L194="ORDER",'Inventory Master'!K194,0))</f>
        <v/>
      </c>
      <c r="H194" s="86">
        <f>'Inventory Master'!J194</f>
        <v/>
      </c>
      <c r="I194" s="98">
        <f>IF($C194="","",cfg_OrderMonth)</f>
        <v/>
      </c>
      <c r="J194" s="89">
        <f>IF(OR($C194="",L194&lt;&gt;"ORDER"),"",IF(K194="URGENT",cfg_AsOf+cfg_Lead,MAX(cfg_OrderMonth,cfg_AsOf)+cfg_Lead))</f>
        <v/>
      </c>
      <c r="K194" s="86">
        <f>IF($C194="","",IF(H194="CRITICAL","URGENT",IF(H194="LOW","STANDARD",IF(AND(cfg_ReorderOK="Yes",H194="OK",N('Inventory Master'!K194)&gt;0),"STANDARD","NONE"))))</f>
        <v/>
      </c>
      <c r="L194" s="86">
        <f>IF($C194="","",IF(AND(K194&lt;&gt;"NONE",N('Inventory Master'!K194)&gt;0),"ORDER","NO ORDER"))</f>
        <v/>
      </c>
      <c r="M194" s="85">
        <f>'Inventory Master'!S194</f>
        <v/>
      </c>
      <c r="N194" s="91">
        <f>'Inventory Master'!T194</f>
        <v/>
      </c>
      <c r="O194" s="91">
        <f>IF(OR($C194="",N(G194)=0,N194=""),"",G194*N194)</f>
        <v/>
      </c>
    </row>
    <row r="195" ht="20" customHeight="1">
      <c r="B195" s="85">
        <f>'Inventory Master'!B195</f>
        <v/>
      </c>
      <c r="C195" s="85">
        <f>'Inventory Master'!C195</f>
        <v/>
      </c>
      <c r="D195" s="86">
        <f>'Inventory Master'!D195</f>
        <v/>
      </c>
      <c r="E195" s="87">
        <f>'Inventory Master'!H195</f>
        <v/>
      </c>
      <c r="F195" s="87">
        <f>'Inventory Master'!E195</f>
        <v/>
      </c>
      <c r="G195" s="87">
        <f>IF($C195="","",IF(L195="ORDER",'Inventory Master'!K195,0))</f>
        <v/>
      </c>
      <c r="H195" s="86">
        <f>'Inventory Master'!J195</f>
        <v/>
      </c>
      <c r="I195" s="98">
        <f>IF($C195="","",cfg_OrderMonth)</f>
        <v/>
      </c>
      <c r="J195" s="89">
        <f>IF(OR($C195="",L195&lt;&gt;"ORDER"),"",IF(K195="URGENT",cfg_AsOf+cfg_Lead,MAX(cfg_OrderMonth,cfg_AsOf)+cfg_Lead))</f>
        <v/>
      </c>
      <c r="K195" s="86">
        <f>IF($C195="","",IF(H195="CRITICAL","URGENT",IF(H195="LOW","STANDARD",IF(AND(cfg_ReorderOK="Yes",H195="OK",N('Inventory Master'!K195)&gt;0),"STANDARD","NONE"))))</f>
        <v/>
      </c>
      <c r="L195" s="86">
        <f>IF($C195="","",IF(AND(K195&lt;&gt;"NONE",N('Inventory Master'!K195)&gt;0),"ORDER","NO ORDER"))</f>
        <v/>
      </c>
      <c r="M195" s="85">
        <f>'Inventory Master'!S195</f>
        <v/>
      </c>
      <c r="N195" s="91">
        <f>'Inventory Master'!T195</f>
        <v/>
      </c>
      <c r="O195" s="91">
        <f>IF(OR($C195="",N(G195)=0,N195=""),"",G195*N195)</f>
        <v/>
      </c>
    </row>
    <row r="196" ht="20" customHeight="1">
      <c r="B196" s="85">
        <f>'Inventory Master'!B196</f>
        <v/>
      </c>
      <c r="C196" s="85">
        <f>'Inventory Master'!C196</f>
        <v/>
      </c>
      <c r="D196" s="86">
        <f>'Inventory Master'!D196</f>
        <v/>
      </c>
      <c r="E196" s="87">
        <f>'Inventory Master'!H196</f>
        <v/>
      </c>
      <c r="F196" s="87">
        <f>'Inventory Master'!E196</f>
        <v/>
      </c>
      <c r="G196" s="87">
        <f>IF($C196="","",IF(L196="ORDER",'Inventory Master'!K196,0))</f>
        <v/>
      </c>
      <c r="H196" s="86">
        <f>'Inventory Master'!J196</f>
        <v/>
      </c>
      <c r="I196" s="98">
        <f>IF($C196="","",cfg_OrderMonth)</f>
        <v/>
      </c>
      <c r="J196" s="89">
        <f>IF(OR($C196="",L196&lt;&gt;"ORDER"),"",IF(K196="URGENT",cfg_AsOf+cfg_Lead,MAX(cfg_OrderMonth,cfg_AsOf)+cfg_Lead))</f>
        <v/>
      </c>
      <c r="K196" s="86">
        <f>IF($C196="","",IF(H196="CRITICAL","URGENT",IF(H196="LOW","STANDARD",IF(AND(cfg_ReorderOK="Yes",H196="OK",N('Inventory Master'!K196)&gt;0),"STANDARD","NONE"))))</f>
        <v/>
      </c>
      <c r="L196" s="86">
        <f>IF($C196="","",IF(AND(K196&lt;&gt;"NONE",N('Inventory Master'!K196)&gt;0),"ORDER","NO ORDER"))</f>
        <v/>
      </c>
      <c r="M196" s="85">
        <f>'Inventory Master'!S196</f>
        <v/>
      </c>
      <c r="N196" s="91">
        <f>'Inventory Master'!T196</f>
        <v/>
      </c>
      <c r="O196" s="91">
        <f>IF(OR($C196="",N(G196)=0,N196=""),"",G196*N196)</f>
        <v/>
      </c>
    </row>
    <row r="197" ht="20" customHeight="1">
      <c r="B197" s="85">
        <f>'Inventory Master'!B197</f>
        <v/>
      </c>
      <c r="C197" s="85">
        <f>'Inventory Master'!C197</f>
        <v/>
      </c>
      <c r="D197" s="86">
        <f>'Inventory Master'!D197</f>
        <v/>
      </c>
      <c r="E197" s="87">
        <f>'Inventory Master'!H197</f>
        <v/>
      </c>
      <c r="F197" s="87">
        <f>'Inventory Master'!E197</f>
        <v/>
      </c>
      <c r="G197" s="87">
        <f>IF($C197="","",IF(L197="ORDER",'Inventory Master'!K197,0))</f>
        <v/>
      </c>
      <c r="H197" s="86">
        <f>'Inventory Master'!J197</f>
        <v/>
      </c>
      <c r="I197" s="98">
        <f>IF($C197="","",cfg_OrderMonth)</f>
        <v/>
      </c>
      <c r="J197" s="89">
        <f>IF(OR($C197="",L197&lt;&gt;"ORDER"),"",IF(K197="URGENT",cfg_AsOf+cfg_Lead,MAX(cfg_OrderMonth,cfg_AsOf)+cfg_Lead))</f>
        <v/>
      </c>
      <c r="K197" s="86">
        <f>IF($C197="","",IF(H197="CRITICAL","URGENT",IF(H197="LOW","STANDARD",IF(AND(cfg_ReorderOK="Yes",H197="OK",N('Inventory Master'!K197)&gt;0),"STANDARD","NONE"))))</f>
        <v/>
      </c>
      <c r="L197" s="86">
        <f>IF($C197="","",IF(AND(K197&lt;&gt;"NONE",N('Inventory Master'!K197)&gt;0),"ORDER","NO ORDER"))</f>
        <v/>
      </c>
      <c r="M197" s="85">
        <f>'Inventory Master'!S197</f>
        <v/>
      </c>
      <c r="N197" s="91">
        <f>'Inventory Master'!T197</f>
        <v/>
      </c>
      <c r="O197" s="91">
        <f>IF(OR($C197="",N(G197)=0,N197=""),"",G197*N197)</f>
        <v/>
      </c>
    </row>
    <row r="198" ht="20" customHeight="1">
      <c r="B198" s="85">
        <f>'Inventory Master'!B198</f>
        <v/>
      </c>
      <c r="C198" s="85">
        <f>'Inventory Master'!C198</f>
        <v/>
      </c>
      <c r="D198" s="86">
        <f>'Inventory Master'!D198</f>
        <v/>
      </c>
      <c r="E198" s="87">
        <f>'Inventory Master'!H198</f>
        <v/>
      </c>
      <c r="F198" s="87">
        <f>'Inventory Master'!E198</f>
        <v/>
      </c>
      <c r="G198" s="87">
        <f>IF($C198="","",IF(L198="ORDER",'Inventory Master'!K198,0))</f>
        <v/>
      </c>
      <c r="H198" s="86">
        <f>'Inventory Master'!J198</f>
        <v/>
      </c>
      <c r="I198" s="98">
        <f>IF($C198="","",cfg_OrderMonth)</f>
        <v/>
      </c>
      <c r="J198" s="89">
        <f>IF(OR($C198="",L198&lt;&gt;"ORDER"),"",IF(K198="URGENT",cfg_AsOf+cfg_Lead,MAX(cfg_OrderMonth,cfg_AsOf)+cfg_Lead))</f>
        <v/>
      </c>
      <c r="K198" s="86">
        <f>IF($C198="","",IF(H198="CRITICAL","URGENT",IF(H198="LOW","STANDARD",IF(AND(cfg_ReorderOK="Yes",H198="OK",N('Inventory Master'!K198)&gt;0),"STANDARD","NONE"))))</f>
        <v/>
      </c>
      <c r="L198" s="86">
        <f>IF($C198="","",IF(AND(K198&lt;&gt;"NONE",N('Inventory Master'!K198)&gt;0),"ORDER","NO ORDER"))</f>
        <v/>
      </c>
      <c r="M198" s="85">
        <f>'Inventory Master'!S198</f>
        <v/>
      </c>
      <c r="N198" s="91">
        <f>'Inventory Master'!T198</f>
        <v/>
      </c>
      <c r="O198" s="91">
        <f>IF(OR($C198="",N(G198)=0,N198=""),"",G198*N198)</f>
        <v/>
      </c>
    </row>
    <row r="199" ht="20" customHeight="1">
      <c r="B199" s="85">
        <f>'Inventory Master'!B199</f>
        <v/>
      </c>
      <c r="C199" s="85">
        <f>'Inventory Master'!C199</f>
        <v/>
      </c>
      <c r="D199" s="86">
        <f>'Inventory Master'!D199</f>
        <v/>
      </c>
      <c r="E199" s="87">
        <f>'Inventory Master'!H199</f>
        <v/>
      </c>
      <c r="F199" s="87">
        <f>'Inventory Master'!E199</f>
        <v/>
      </c>
      <c r="G199" s="87">
        <f>IF($C199="","",IF(L199="ORDER",'Inventory Master'!K199,0))</f>
        <v/>
      </c>
      <c r="H199" s="86">
        <f>'Inventory Master'!J199</f>
        <v/>
      </c>
      <c r="I199" s="98">
        <f>IF($C199="","",cfg_OrderMonth)</f>
        <v/>
      </c>
      <c r="J199" s="89">
        <f>IF(OR($C199="",L199&lt;&gt;"ORDER"),"",IF(K199="URGENT",cfg_AsOf+cfg_Lead,MAX(cfg_OrderMonth,cfg_AsOf)+cfg_Lead))</f>
        <v/>
      </c>
      <c r="K199" s="86">
        <f>IF($C199="","",IF(H199="CRITICAL","URGENT",IF(H199="LOW","STANDARD",IF(AND(cfg_ReorderOK="Yes",H199="OK",N('Inventory Master'!K199)&gt;0),"STANDARD","NONE"))))</f>
        <v/>
      </c>
      <c r="L199" s="86">
        <f>IF($C199="","",IF(AND(K199&lt;&gt;"NONE",N('Inventory Master'!K199)&gt;0),"ORDER","NO ORDER"))</f>
        <v/>
      </c>
      <c r="M199" s="85">
        <f>'Inventory Master'!S199</f>
        <v/>
      </c>
      <c r="N199" s="91">
        <f>'Inventory Master'!T199</f>
        <v/>
      </c>
      <c r="O199" s="91">
        <f>IF(OR($C199="",N(G199)=0,N199=""),"",G199*N199)</f>
        <v/>
      </c>
    </row>
    <row r="200" ht="20" customHeight="1">
      <c r="B200" s="85">
        <f>'Inventory Master'!B200</f>
        <v/>
      </c>
      <c r="C200" s="85">
        <f>'Inventory Master'!C200</f>
        <v/>
      </c>
      <c r="D200" s="86">
        <f>'Inventory Master'!D200</f>
        <v/>
      </c>
      <c r="E200" s="87">
        <f>'Inventory Master'!H200</f>
        <v/>
      </c>
      <c r="F200" s="87">
        <f>'Inventory Master'!E200</f>
        <v/>
      </c>
      <c r="G200" s="87">
        <f>IF($C200="","",IF(L200="ORDER",'Inventory Master'!K200,0))</f>
        <v/>
      </c>
      <c r="H200" s="86">
        <f>'Inventory Master'!J200</f>
        <v/>
      </c>
      <c r="I200" s="98">
        <f>IF($C200="","",cfg_OrderMonth)</f>
        <v/>
      </c>
      <c r="J200" s="89">
        <f>IF(OR($C200="",L200&lt;&gt;"ORDER"),"",IF(K200="URGENT",cfg_AsOf+cfg_Lead,MAX(cfg_OrderMonth,cfg_AsOf)+cfg_Lead))</f>
        <v/>
      </c>
      <c r="K200" s="86">
        <f>IF($C200="","",IF(H200="CRITICAL","URGENT",IF(H200="LOW","STANDARD",IF(AND(cfg_ReorderOK="Yes",H200="OK",N('Inventory Master'!K200)&gt;0),"STANDARD","NONE"))))</f>
        <v/>
      </c>
      <c r="L200" s="86">
        <f>IF($C200="","",IF(AND(K200&lt;&gt;"NONE",N('Inventory Master'!K200)&gt;0),"ORDER","NO ORDER"))</f>
        <v/>
      </c>
      <c r="M200" s="85">
        <f>'Inventory Master'!S200</f>
        <v/>
      </c>
      <c r="N200" s="91">
        <f>'Inventory Master'!T200</f>
        <v/>
      </c>
      <c r="O200" s="91">
        <f>IF(OR($C200="",N(G200)=0,N200=""),"",G200*N200)</f>
        <v/>
      </c>
    </row>
    <row r="201" ht="20" customHeight="1">
      <c r="B201" s="85">
        <f>'Inventory Master'!B201</f>
        <v/>
      </c>
      <c r="C201" s="85">
        <f>'Inventory Master'!C201</f>
        <v/>
      </c>
      <c r="D201" s="86">
        <f>'Inventory Master'!D201</f>
        <v/>
      </c>
      <c r="E201" s="87">
        <f>'Inventory Master'!H201</f>
        <v/>
      </c>
      <c r="F201" s="87">
        <f>'Inventory Master'!E201</f>
        <v/>
      </c>
      <c r="G201" s="87">
        <f>IF($C201="","",IF(L201="ORDER",'Inventory Master'!K201,0))</f>
        <v/>
      </c>
      <c r="H201" s="86">
        <f>'Inventory Master'!J201</f>
        <v/>
      </c>
      <c r="I201" s="98">
        <f>IF($C201="","",cfg_OrderMonth)</f>
        <v/>
      </c>
      <c r="J201" s="89">
        <f>IF(OR($C201="",L201&lt;&gt;"ORDER"),"",IF(K201="URGENT",cfg_AsOf+cfg_Lead,MAX(cfg_OrderMonth,cfg_AsOf)+cfg_Lead))</f>
        <v/>
      </c>
      <c r="K201" s="86">
        <f>IF($C201="","",IF(H201="CRITICAL","URGENT",IF(H201="LOW","STANDARD",IF(AND(cfg_ReorderOK="Yes",H201="OK",N('Inventory Master'!K201)&gt;0),"STANDARD","NONE"))))</f>
        <v/>
      </c>
      <c r="L201" s="86">
        <f>IF($C201="","",IF(AND(K201&lt;&gt;"NONE",N('Inventory Master'!K201)&gt;0),"ORDER","NO ORDER"))</f>
        <v/>
      </c>
      <c r="M201" s="85">
        <f>'Inventory Master'!S201</f>
        <v/>
      </c>
      <c r="N201" s="91">
        <f>'Inventory Master'!T201</f>
        <v/>
      </c>
      <c r="O201" s="91">
        <f>IF(OR($C201="",N(G201)=0,N201=""),"",G201*N201)</f>
        <v/>
      </c>
    </row>
    <row r="202" ht="20" customHeight="1">
      <c r="B202" s="85">
        <f>'Inventory Master'!B202</f>
        <v/>
      </c>
      <c r="C202" s="85">
        <f>'Inventory Master'!C202</f>
        <v/>
      </c>
      <c r="D202" s="86">
        <f>'Inventory Master'!D202</f>
        <v/>
      </c>
      <c r="E202" s="87">
        <f>'Inventory Master'!H202</f>
        <v/>
      </c>
      <c r="F202" s="87">
        <f>'Inventory Master'!E202</f>
        <v/>
      </c>
      <c r="G202" s="87">
        <f>IF($C202="","",IF(L202="ORDER",'Inventory Master'!K202,0))</f>
        <v/>
      </c>
      <c r="H202" s="86">
        <f>'Inventory Master'!J202</f>
        <v/>
      </c>
      <c r="I202" s="98">
        <f>IF($C202="","",cfg_OrderMonth)</f>
        <v/>
      </c>
      <c r="J202" s="89">
        <f>IF(OR($C202="",L202&lt;&gt;"ORDER"),"",IF(K202="URGENT",cfg_AsOf+cfg_Lead,MAX(cfg_OrderMonth,cfg_AsOf)+cfg_Lead))</f>
        <v/>
      </c>
      <c r="K202" s="86">
        <f>IF($C202="","",IF(H202="CRITICAL","URGENT",IF(H202="LOW","STANDARD",IF(AND(cfg_ReorderOK="Yes",H202="OK",N('Inventory Master'!K202)&gt;0),"STANDARD","NONE"))))</f>
        <v/>
      </c>
      <c r="L202" s="86">
        <f>IF($C202="","",IF(AND(K202&lt;&gt;"NONE",N('Inventory Master'!K202)&gt;0),"ORDER","NO ORDER"))</f>
        <v/>
      </c>
      <c r="M202" s="85">
        <f>'Inventory Master'!S202</f>
        <v/>
      </c>
      <c r="N202" s="91">
        <f>'Inventory Master'!T202</f>
        <v/>
      </c>
      <c r="O202" s="91">
        <f>IF(OR($C202="",N(G202)=0,N202=""),"",G202*N202)</f>
        <v/>
      </c>
    </row>
    <row r="203" ht="20" customHeight="1">
      <c r="B203" s="85">
        <f>'Inventory Master'!B203</f>
        <v/>
      </c>
      <c r="C203" s="85">
        <f>'Inventory Master'!C203</f>
        <v/>
      </c>
      <c r="D203" s="86">
        <f>'Inventory Master'!D203</f>
        <v/>
      </c>
      <c r="E203" s="87">
        <f>'Inventory Master'!H203</f>
        <v/>
      </c>
      <c r="F203" s="87">
        <f>'Inventory Master'!E203</f>
        <v/>
      </c>
      <c r="G203" s="87">
        <f>IF($C203="","",IF(L203="ORDER",'Inventory Master'!K203,0))</f>
        <v/>
      </c>
      <c r="H203" s="86">
        <f>'Inventory Master'!J203</f>
        <v/>
      </c>
      <c r="I203" s="98">
        <f>IF($C203="","",cfg_OrderMonth)</f>
        <v/>
      </c>
      <c r="J203" s="89">
        <f>IF(OR($C203="",L203&lt;&gt;"ORDER"),"",IF(K203="URGENT",cfg_AsOf+cfg_Lead,MAX(cfg_OrderMonth,cfg_AsOf)+cfg_Lead))</f>
        <v/>
      </c>
      <c r="K203" s="86">
        <f>IF($C203="","",IF(H203="CRITICAL","URGENT",IF(H203="LOW","STANDARD",IF(AND(cfg_ReorderOK="Yes",H203="OK",N('Inventory Master'!K203)&gt;0),"STANDARD","NONE"))))</f>
        <v/>
      </c>
      <c r="L203" s="86">
        <f>IF($C203="","",IF(AND(K203&lt;&gt;"NONE",N('Inventory Master'!K203)&gt;0),"ORDER","NO ORDER"))</f>
        <v/>
      </c>
      <c r="M203" s="85">
        <f>'Inventory Master'!S203</f>
        <v/>
      </c>
      <c r="N203" s="91">
        <f>'Inventory Master'!T203</f>
        <v/>
      </c>
      <c r="O203" s="91">
        <f>IF(OR($C203="",N(G203)=0,N203=""),"",G203*N203)</f>
        <v/>
      </c>
    </row>
    <row r="204" ht="20" customHeight="1">
      <c r="B204" s="85">
        <f>'Inventory Master'!B204</f>
        <v/>
      </c>
      <c r="C204" s="85">
        <f>'Inventory Master'!C204</f>
        <v/>
      </c>
      <c r="D204" s="86">
        <f>'Inventory Master'!D204</f>
        <v/>
      </c>
      <c r="E204" s="87">
        <f>'Inventory Master'!H204</f>
        <v/>
      </c>
      <c r="F204" s="87">
        <f>'Inventory Master'!E204</f>
        <v/>
      </c>
      <c r="G204" s="87">
        <f>IF($C204="","",IF(L204="ORDER",'Inventory Master'!K204,0))</f>
        <v/>
      </c>
      <c r="H204" s="86">
        <f>'Inventory Master'!J204</f>
        <v/>
      </c>
      <c r="I204" s="98">
        <f>IF($C204="","",cfg_OrderMonth)</f>
        <v/>
      </c>
      <c r="J204" s="89">
        <f>IF(OR($C204="",L204&lt;&gt;"ORDER"),"",IF(K204="URGENT",cfg_AsOf+cfg_Lead,MAX(cfg_OrderMonth,cfg_AsOf)+cfg_Lead))</f>
        <v/>
      </c>
      <c r="K204" s="86">
        <f>IF($C204="","",IF(H204="CRITICAL","URGENT",IF(H204="LOW","STANDARD",IF(AND(cfg_ReorderOK="Yes",H204="OK",N('Inventory Master'!K204)&gt;0),"STANDARD","NONE"))))</f>
        <v/>
      </c>
      <c r="L204" s="86">
        <f>IF($C204="","",IF(AND(K204&lt;&gt;"NONE",N('Inventory Master'!K204)&gt;0),"ORDER","NO ORDER"))</f>
        <v/>
      </c>
      <c r="M204" s="85">
        <f>'Inventory Master'!S204</f>
        <v/>
      </c>
      <c r="N204" s="91">
        <f>'Inventory Master'!T204</f>
        <v/>
      </c>
      <c r="O204" s="91">
        <f>IF(OR($C204="",N(G204)=0,N204=""),"",G204*N204)</f>
        <v/>
      </c>
    </row>
    <row r="205" ht="20" customHeight="1">
      <c r="B205" s="85">
        <f>'Inventory Master'!B205</f>
        <v/>
      </c>
      <c r="C205" s="85">
        <f>'Inventory Master'!C205</f>
        <v/>
      </c>
      <c r="D205" s="86">
        <f>'Inventory Master'!D205</f>
        <v/>
      </c>
      <c r="E205" s="87">
        <f>'Inventory Master'!H205</f>
        <v/>
      </c>
      <c r="F205" s="87">
        <f>'Inventory Master'!E205</f>
        <v/>
      </c>
      <c r="G205" s="87">
        <f>IF($C205="","",IF(L205="ORDER",'Inventory Master'!K205,0))</f>
        <v/>
      </c>
      <c r="H205" s="86">
        <f>'Inventory Master'!J205</f>
        <v/>
      </c>
      <c r="I205" s="98">
        <f>IF($C205="","",cfg_OrderMonth)</f>
        <v/>
      </c>
      <c r="J205" s="89">
        <f>IF(OR($C205="",L205&lt;&gt;"ORDER"),"",IF(K205="URGENT",cfg_AsOf+cfg_Lead,MAX(cfg_OrderMonth,cfg_AsOf)+cfg_Lead))</f>
        <v/>
      </c>
      <c r="K205" s="86">
        <f>IF($C205="","",IF(H205="CRITICAL","URGENT",IF(H205="LOW","STANDARD",IF(AND(cfg_ReorderOK="Yes",H205="OK",N('Inventory Master'!K205)&gt;0),"STANDARD","NONE"))))</f>
        <v/>
      </c>
      <c r="L205" s="86">
        <f>IF($C205="","",IF(AND(K205&lt;&gt;"NONE",N('Inventory Master'!K205)&gt;0),"ORDER","NO ORDER"))</f>
        <v/>
      </c>
      <c r="M205" s="85">
        <f>'Inventory Master'!S205</f>
        <v/>
      </c>
      <c r="N205" s="91">
        <f>'Inventory Master'!T205</f>
        <v/>
      </c>
      <c r="O205" s="91">
        <f>IF(OR($C205="",N(G205)=0,N205=""),"",G205*N205)</f>
        <v/>
      </c>
    </row>
    <row r="206" ht="20" customHeight="1">
      <c r="B206" s="85">
        <f>'Inventory Master'!B206</f>
        <v/>
      </c>
      <c r="C206" s="85">
        <f>'Inventory Master'!C206</f>
        <v/>
      </c>
      <c r="D206" s="86">
        <f>'Inventory Master'!D206</f>
        <v/>
      </c>
      <c r="E206" s="87">
        <f>'Inventory Master'!H206</f>
        <v/>
      </c>
      <c r="F206" s="87">
        <f>'Inventory Master'!E206</f>
        <v/>
      </c>
      <c r="G206" s="87">
        <f>IF($C206="","",IF(L206="ORDER",'Inventory Master'!K206,0))</f>
        <v/>
      </c>
      <c r="H206" s="86">
        <f>'Inventory Master'!J206</f>
        <v/>
      </c>
      <c r="I206" s="98">
        <f>IF($C206="","",cfg_OrderMonth)</f>
        <v/>
      </c>
      <c r="J206" s="89">
        <f>IF(OR($C206="",L206&lt;&gt;"ORDER"),"",IF(K206="URGENT",cfg_AsOf+cfg_Lead,MAX(cfg_OrderMonth,cfg_AsOf)+cfg_Lead))</f>
        <v/>
      </c>
      <c r="K206" s="86">
        <f>IF($C206="","",IF(H206="CRITICAL","URGENT",IF(H206="LOW","STANDARD",IF(AND(cfg_ReorderOK="Yes",H206="OK",N('Inventory Master'!K206)&gt;0),"STANDARD","NONE"))))</f>
        <v/>
      </c>
      <c r="L206" s="86">
        <f>IF($C206="","",IF(AND(K206&lt;&gt;"NONE",N('Inventory Master'!K206)&gt;0),"ORDER","NO ORDER"))</f>
        <v/>
      </c>
      <c r="M206" s="85">
        <f>'Inventory Master'!S206</f>
        <v/>
      </c>
      <c r="N206" s="91">
        <f>'Inventory Master'!T206</f>
        <v/>
      </c>
      <c r="O206" s="91">
        <f>IF(OR($C206="",N(G206)=0,N206=""),"",G206*N206)</f>
        <v/>
      </c>
    </row>
    <row r="207" ht="20" customHeight="1">
      <c r="B207" s="85">
        <f>'Inventory Master'!B207</f>
        <v/>
      </c>
      <c r="C207" s="85">
        <f>'Inventory Master'!C207</f>
        <v/>
      </c>
      <c r="D207" s="86">
        <f>'Inventory Master'!D207</f>
        <v/>
      </c>
      <c r="E207" s="87">
        <f>'Inventory Master'!H207</f>
        <v/>
      </c>
      <c r="F207" s="87">
        <f>'Inventory Master'!E207</f>
        <v/>
      </c>
      <c r="G207" s="87">
        <f>IF($C207="","",IF(L207="ORDER",'Inventory Master'!K207,0))</f>
        <v/>
      </c>
      <c r="H207" s="86">
        <f>'Inventory Master'!J207</f>
        <v/>
      </c>
      <c r="I207" s="98">
        <f>IF($C207="","",cfg_OrderMonth)</f>
        <v/>
      </c>
      <c r="J207" s="89">
        <f>IF(OR($C207="",L207&lt;&gt;"ORDER"),"",IF(K207="URGENT",cfg_AsOf+cfg_Lead,MAX(cfg_OrderMonth,cfg_AsOf)+cfg_Lead))</f>
        <v/>
      </c>
      <c r="K207" s="86">
        <f>IF($C207="","",IF(H207="CRITICAL","URGENT",IF(H207="LOW","STANDARD",IF(AND(cfg_ReorderOK="Yes",H207="OK",N('Inventory Master'!K207)&gt;0),"STANDARD","NONE"))))</f>
        <v/>
      </c>
      <c r="L207" s="86">
        <f>IF($C207="","",IF(AND(K207&lt;&gt;"NONE",N('Inventory Master'!K207)&gt;0),"ORDER","NO ORDER"))</f>
        <v/>
      </c>
      <c r="M207" s="85">
        <f>'Inventory Master'!S207</f>
        <v/>
      </c>
      <c r="N207" s="91">
        <f>'Inventory Master'!T207</f>
        <v/>
      </c>
      <c r="O207" s="91">
        <f>IF(OR($C207="",N(G207)=0,N207=""),"",G207*N207)</f>
        <v/>
      </c>
    </row>
    <row r="208" ht="20" customHeight="1">
      <c r="B208" s="85">
        <f>'Inventory Master'!B208</f>
        <v/>
      </c>
      <c r="C208" s="85">
        <f>'Inventory Master'!C208</f>
        <v/>
      </c>
      <c r="D208" s="86">
        <f>'Inventory Master'!D208</f>
        <v/>
      </c>
      <c r="E208" s="87">
        <f>'Inventory Master'!H208</f>
        <v/>
      </c>
      <c r="F208" s="87">
        <f>'Inventory Master'!E208</f>
        <v/>
      </c>
      <c r="G208" s="87">
        <f>IF($C208="","",IF(L208="ORDER",'Inventory Master'!K208,0))</f>
        <v/>
      </c>
      <c r="H208" s="86">
        <f>'Inventory Master'!J208</f>
        <v/>
      </c>
      <c r="I208" s="98">
        <f>IF($C208="","",cfg_OrderMonth)</f>
        <v/>
      </c>
      <c r="J208" s="89">
        <f>IF(OR($C208="",L208&lt;&gt;"ORDER"),"",IF(K208="URGENT",cfg_AsOf+cfg_Lead,MAX(cfg_OrderMonth,cfg_AsOf)+cfg_Lead))</f>
        <v/>
      </c>
      <c r="K208" s="86">
        <f>IF($C208="","",IF(H208="CRITICAL","URGENT",IF(H208="LOW","STANDARD",IF(AND(cfg_ReorderOK="Yes",H208="OK",N('Inventory Master'!K208)&gt;0),"STANDARD","NONE"))))</f>
        <v/>
      </c>
      <c r="L208" s="86">
        <f>IF($C208="","",IF(AND(K208&lt;&gt;"NONE",N('Inventory Master'!K208)&gt;0),"ORDER","NO ORDER"))</f>
        <v/>
      </c>
      <c r="M208" s="85">
        <f>'Inventory Master'!S208</f>
        <v/>
      </c>
      <c r="N208" s="91">
        <f>'Inventory Master'!T208</f>
        <v/>
      </c>
      <c r="O208" s="91">
        <f>IF(OR($C208="",N(G208)=0,N208=""),"",G208*N208)</f>
        <v/>
      </c>
    </row>
    <row r="209" ht="20" customHeight="1">
      <c r="B209" s="85">
        <f>'Inventory Master'!B209</f>
        <v/>
      </c>
      <c r="C209" s="85">
        <f>'Inventory Master'!C209</f>
        <v/>
      </c>
      <c r="D209" s="86">
        <f>'Inventory Master'!D209</f>
        <v/>
      </c>
      <c r="E209" s="87">
        <f>'Inventory Master'!H209</f>
        <v/>
      </c>
      <c r="F209" s="87">
        <f>'Inventory Master'!E209</f>
        <v/>
      </c>
      <c r="G209" s="87">
        <f>IF($C209="","",IF(L209="ORDER",'Inventory Master'!K209,0))</f>
        <v/>
      </c>
      <c r="H209" s="86">
        <f>'Inventory Master'!J209</f>
        <v/>
      </c>
      <c r="I209" s="98">
        <f>IF($C209="","",cfg_OrderMonth)</f>
        <v/>
      </c>
      <c r="J209" s="89">
        <f>IF(OR($C209="",L209&lt;&gt;"ORDER"),"",IF(K209="URGENT",cfg_AsOf+cfg_Lead,MAX(cfg_OrderMonth,cfg_AsOf)+cfg_Lead))</f>
        <v/>
      </c>
      <c r="K209" s="86">
        <f>IF($C209="","",IF(H209="CRITICAL","URGENT",IF(H209="LOW","STANDARD",IF(AND(cfg_ReorderOK="Yes",H209="OK",N('Inventory Master'!K209)&gt;0),"STANDARD","NONE"))))</f>
        <v/>
      </c>
      <c r="L209" s="86">
        <f>IF($C209="","",IF(AND(K209&lt;&gt;"NONE",N('Inventory Master'!K209)&gt;0),"ORDER","NO ORDER"))</f>
        <v/>
      </c>
      <c r="M209" s="85">
        <f>'Inventory Master'!S209</f>
        <v/>
      </c>
      <c r="N209" s="91">
        <f>'Inventory Master'!T209</f>
        <v/>
      </c>
      <c r="O209" s="91">
        <f>IF(OR($C209="",N(G209)=0,N209=""),"",G209*N209)</f>
        <v/>
      </c>
    </row>
    <row r="210" ht="20" customHeight="1">
      <c r="B210" s="85">
        <f>'Inventory Master'!B210</f>
        <v/>
      </c>
      <c r="C210" s="85">
        <f>'Inventory Master'!C210</f>
        <v/>
      </c>
      <c r="D210" s="86">
        <f>'Inventory Master'!D210</f>
        <v/>
      </c>
      <c r="E210" s="87">
        <f>'Inventory Master'!H210</f>
        <v/>
      </c>
      <c r="F210" s="87">
        <f>'Inventory Master'!E210</f>
        <v/>
      </c>
      <c r="G210" s="87">
        <f>IF($C210="","",IF(L210="ORDER",'Inventory Master'!K210,0))</f>
        <v/>
      </c>
      <c r="H210" s="86">
        <f>'Inventory Master'!J210</f>
        <v/>
      </c>
      <c r="I210" s="98">
        <f>IF($C210="","",cfg_OrderMonth)</f>
        <v/>
      </c>
      <c r="J210" s="89">
        <f>IF(OR($C210="",L210&lt;&gt;"ORDER"),"",IF(K210="URGENT",cfg_AsOf+cfg_Lead,MAX(cfg_OrderMonth,cfg_AsOf)+cfg_Lead))</f>
        <v/>
      </c>
      <c r="K210" s="86">
        <f>IF($C210="","",IF(H210="CRITICAL","URGENT",IF(H210="LOW","STANDARD",IF(AND(cfg_ReorderOK="Yes",H210="OK",N('Inventory Master'!K210)&gt;0),"STANDARD","NONE"))))</f>
        <v/>
      </c>
      <c r="L210" s="86">
        <f>IF($C210="","",IF(AND(K210&lt;&gt;"NONE",N('Inventory Master'!K210)&gt;0),"ORDER","NO ORDER"))</f>
        <v/>
      </c>
      <c r="M210" s="85">
        <f>'Inventory Master'!S210</f>
        <v/>
      </c>
      <c r="N210" s="91">
        <f>'Inventory Master'!T210</f>
        <v/>
      </c>
      <c r="O210" s="91">
        <f>IF(OR($C210="",N(G210)=0,N210=""),"",G210*N210)</f>
        <v/>
      </c>
    </row>
    <row r="211" ht="20" customHeight="1">
      <c r="B211" s="85">
        <f>'Inventory Master'!B211</f>
        <v/>
      </c>
      <c r="C211" s="85">
        <f>'Inventory Master'!C211</f>
        <v/>
      </c>
      <c r="D211" s="86">
        <f>'Inventory Master'!D211</f>
        <v/>
      </c>
      <c r="E211" s="87">
        <f>'Inventory Master'!H211</f>
        <v/>
      </c>
      <c r="F211" s="87">
        <f>'Inventory Master'!E211</f>
        <v/>
      </c>
      <c r="G211" s="87">
        <f>IF($C211="","",IF(L211="ORDER",'Inventory Master'!K211,0))</f>
        <v/>
      </c>
      <c r="H211" s="86">
        <f>'Inventory Master'!J211</f>
        <v/>
      </c>
      <c r="I211" s="98">
        <f>IF($C211="","",cfg_OrderMonth)</f>
        <v/>
      </c>
      <c r="J211" s="89">
        <f>IF(OR($C211="",L211&lt;&gt;"ORDER"),"",IF(K211="URGENT",cfg_AsOf+cfg_Lead,MAX(cfg_OrderMonth,cfg_AsOf)+cfg_Lead))</f>
        <v/>
      </c>
      <c r="K211" s="86">
        <f>IF($C211="","",IF(H211="CRITICAL","URGENT",IF(H211="LOW","STANDARD",IF(AND(cfg_ReorderOK="Yes",H211="OK",N('Inventory Master'!K211)&gt;0),"STANDARD","NONE"))))</f>
        <v/>
      </c>
      <c r="L211" s="86">
        <f>IF($C211="","",IF(AND(K211&lt;&gt;"NONE",N('Inventory Master'!K211)&gt;0),"ORDER","NO ORDER"))</f>
        <v/>
      </c>
      <c r="M211" s="85">
        <f>'Inventory Master'!S211</f>
        <v/>
      </c>
      <c r="N211" s="91">
        <f>'Inventory Master'!T211</f>
        <v/>
      </c>
      <c r="O211" s="91">
        <f>IF(OR($C211="",N(G211)=0,N211=""),"",G211*N211)</f>
        <v/>
      </c>
    </row>
    <row r="212" ht="20" customHeight="1">
      <c r="B212" s="85">
        <f>'Inventory Master'!B212</f>
        <v/>
      </c>
      <c r="C212" s="85">
        <f>'Inventory Master'!C212</f>
        <v/>
      </c>
      <c r="D212" s="86">
        <f>'Inventory Master'!D212</f>
        <v/>
      </c>
      <c r="E212" s="87">
        <f>'Inventory Master'!H212</f>
        <v/>
      </c>
      <c r="F212" s="87">
        <f>'Inventory Master'!E212</f>
        <v/>
      </c>
      <c r="G212" s="87">
        <f>IF($C212="","",IF(L212="ORDER",'Inventory Master'!K212,0))</f>
        <v/>
      </c>
      <c r="H212" s="86">
        <f>'Inventory Master'!J212</f>
        <v/>
      </c>
      <c r="I212" s="98">
        <f>IF($C212="","",cfg_OrderMonth)</f>
        <v/>
      </c>
      <c r="J212" s="89">
        <f>IF(OR($C212="",L212&lt;&gt;"ORDER"),"",IF(K212="URGENT",cfg_AsOf+cfg_Lead,MAX(cfg_OrderMonth,cfg_AsOf)+cfg_Lead))</f>
        <v/>
      </c>
      <c r="K212" s="86">
        <f>IF($C212="","",IF(H212="CRITICAL","URGENT",IF(H212="LOW","STANDARD",IF(AND(cfg_ReorderOK="Yes",H212="OK",N('Inventory Master'!K212)&gt;0),"STANDARD","NONE"))))</f>
        <v/>
      </c>
      <c r="L212" s="86">
        <f>IF($C212="","",IF(AND(K212&lt;&gt;"NONE",N('Inventory Master'!K212)&gt;0),"ORDER","NO ORDER"))</f>
        <v/>
      </c>
      <c r="M212" s="85">
        <f>'Inventory Master'!S212</f>
        <v/>
      </c>
      <c r="N212" s="91">
        <f>'Inventory Master'!T212</f>
        <v/>
      </c>
      <c r="O212" s="91">
        <f>IF(OR($C212="",N(G212)=0,N212=""),"",G212*N212)</f>
        <v/>
      </c>
    </row>
    <row r="213" ht="20" customHeight="1">
      <c r="B213" s="85">
        <f>'Inventory Master'!B213</f>
        <v/>
      </c>
      <c r="C213" s="85">
        <f>'Inventory Master'!C213</f>
        <v/>
      </c>
      <c r="D213" s="86">
        <f>'Inventory Master'!D213</f>
        <v/>
      </c>
      <c r="E213" s="87">
        <f>'Inventory Master'!H213</f>
        <v/>
      </c>
      <c r="F213" s="87">
        <f>'Inventory Master'!E213</f>
        <v/>
      </c>
      <c r="G213" s="87">
        <f>IF($C213="","",IF(L213="ORDER",'Inventory Master'!K213,0))</f>
        <v/>
      </c>
      <c r="H213" s="86">
        <f>'Inventory Master'!J213</f>
        <v/>
      </c>
      <c r="I213" s="98">
        <f>IF($C213="","",cfg_OrderMonth)</f>
        <v/>
      </c>
      <c r="J213" s="89">
        <f>IF(OR($C213="",L213&lt;&gt;"ORDER"),"",IF(K213="URGENT",cfg_AsOf+cfg_Lead,MAX(cfg_OrderMonth,cfg_AsOf)+cfg_Lead))</f>
        <v/>
      </c>
      <c r="K213" s="86">
        <f>IF($C213="","",IF(H213="CRITICAL","URGENT",IF(H213="LOW","STANDARD",IF(AND(cfg_ReorderOK="Yes",H213="OK",N('Inventory Master'!K213)&gt;0),"STANDARD","NONE"))))</f>
        <v/>
      </c>
      <c r="L213" s="86">
        <f>IF($C213="","",IF(AND(K213&lt;&gt;"NONE",N('Inventory Master'!K213)&gt;0),"ORDER","NO ORDER"))</f>
        <v/>
      </c>
      <c r="M213" s="85">
        <f>'Inventory Master'!S213</f>
        <v/>
      </c>
      <c r="N213" s="91">
        <f>'Inventory Master'!T213</f>
        <v/>
      </c>
      <c r="O213" s="91">
        <f>IF(OR($C213="",N(G213)=0,N213=""),"",G213*N213)</f>
        <v/>
      </c>
    </row>
    <row r="214" ht="20" customHeight="1">
      <c r="B214" s="85">
        <f>'Inventory Master'!B214</f>
        <v/>
      </c>
      <c r="C214" s="85">
        <f>'Inventory Master'!C214</f>
        <v/>
      </c>
      <c r="D214" s="86">
        <f>'Inventory Master'!D214</f>
        <v/>
      </c>
      <c r="E214" s="87">
        <f>'Inventory Master'!H214</f>
        <v/>
      </c>
      <c r="F214" s="87">
        <f>'Inventory Master'!E214</f>
        <v/>
      </c>
      <c r="G214" s="87">
        <f>IF($C214="","",IF(L214="ORDER",'Inventory Master'!K214,0))</f>
        <v/>
      </c>
      <c r="H214" s="86">
        <f>'Inventory Master'!J214</f>
        <v/>
      </c>
      <c r="I214" s="98">
        <f>IF($C214="","",cfg_OrderMonth)</f>
        <v/>
      </c>
      <c r="J214" s="89">
        <f>IF(OR($C214="",L214&lt;&gt;"ORDER"),"",IF(K214="URGENT",cfg_AsOf+cfg_Lead,MAX(cfg_OrderMonth,cfg_AsOf)+cfg_Lead))</f>
        <v/>
      </c>
      <c r="K214" s="86">
        <f>IF($C214="","",IF(H214="CRITICAL","URGENT",IF(H214="LOW","STANDARD",IF(AND(cfg_ReorderOK="Yes",H214="OK",N('Inventory Master'!K214)&gt;0),"STANDARD","NONE"))))</f>
        <v/>
      </c>
      <c r="L214" s="86">
        <f>IF($C214="","",IF(AND(K214&lt;&gt;"NONE",N('Inventory Master'!K214)&gt;0),"ORDER","NO ORDER"))</f>
        <v/>
      </c>
      <c r="M214" s="85">
        <f>'Inventory Master'!S214</f>
        <v/>
      </c>
      <c r="N214" s="91">
        <f>'Inventory Master'!T214</f>
        <v/>
      </c>
      <c r="O214" s="91">
        <f>IF(OR($C214="",N(G214)=0,N214=""),"",G214*N214)</f>
        <v/>
      </c>
    </row>
    <row r="215" ht="20" customHeight="1">
      <c r="B215" s="85">
        <f>'Inventory Master'!B215</f>
        <v/>
      </c>
      <c r="C215" s="85">
        <f>'Inventory Master'!C215</f>
        <v/>
      </c>
      <c r="D215" s="86">
        <f>'Inventory Master'!D215</f>
        <v/>
      </c>
      <c r="E215" s="87">
        <f>'Inventory Master'!H215</f>
        <v/>
      </c>
      <c r="F215" s="87">
        <f>'Inventory Master'!E215</f>
        <v/>
      </c>
      <c r="G215" s="87">
        <f>IF($C215="","",IF(L215="ORDER",'Inventory Master'!K215,0))</f>
        <v/>
      </c>
      <c r="H215" s="86">
        <f>'Inventory Master'!J215</f>
        <v/>
      </c>
      <c r="I215" s="98">
        <f>IF($C215="","",cfg_OrderMonth)</f>
        <v/>
      </c>
      <c r="J215" s="89">
        <f>IF(OR($C215="",L215&lt;&gt;"ORDER"),"",IF(K215="URGENT",cfg_AsOf+cfg_Lead,MAX(cfg_OrderMonth,cfg_AsOf)+cfg_Lead))</f>
        <v/>
      </c>
      <c r="K215" s="86">
        <f>IF($C215="","",IF(H215="CRITICAL","URGENT",IF(H215="LOW","STANDARD",IF(AND(cfg_ReorderOK="Yes",H215="OK",N('Inventory Master'!K215)&gt;0),"STANDARD","NONE"))))</f>
        <v/>
      </c>
      <c r="L215" s="86">
        <f>IF($C215="","",IF(AND(K215&lt;&gt;"NONE",N('Inventory Master'!K215)&gt;0),"ORDER","NO ORDER"))</f>
        <v/>
      </c>
      <c r="M215" s="85">
        <f>'Inventory Master'!S215</f>
        <v/>
      </c>
      <c r="N215" s="91">
        <f>'Inventory Master'!T215</f>
        <v/>
      </c>
      <c r="O215" s="91">
        <f>IF(OR($C215="",N(G215)=0,N215=""),"",G215*N215)</f>
        <v/>
      </c>
    </row>
    <row r="216" ht="20" customHeight="1">
      <c r="B216" s="85">
        <f>'Inventory Master'!B216</f>
        <v/>
      </c>
      <c r="C216" s="85">
        <f>'Inventory Master'!C216</f>
        <v/>
      </c>
      <c r="D216" s="86">
        <f>'Inventory Master'!D216</f>
        <v/>
      </c>
      <c r="E216" s="87">
        <f>'Inventory Master'!H216</f>
        <v/>
      </c>
      <c r="F216" s="87">
        <f>'Inventory Master'!E216</f>
        <v/>
      </c>
      <c r="G216" s="87">
        <f>IF($C216="","",IF(L216="ORDER",'Inventory Master'!K216,0))</f>
        <v/>
      </c>
      <c r="H216" s="86">
        <f>'Inventory Master'!J216</f>
        <v/>
      </c>
      <c r="I216" s="98">
        <f>IF($C216="","",cfg_OrderMonth)</f>
        <v/>
      </c>
      <c r="J216" s="89">
        <f>IF(OR($C216="",L216&lt;&gt;"ORDER"),"",IF(K216="URGENT",cfg_AsOf+cfg_Lead,MAX(cfg_OrderMonth,cfg_AsOf)+cfg_Lead))</f>
        <v/>
      </c>
      <c r="K216" s="86">
        <f>IF($C216="","",IF(H216="CRITICAL","URGENT",IF(H216="LOW","STANDARD",IF(AND(cfg_ReorderOK="Yes",H216="OK",N('Inventory Master'!K216)&gt;0),"STANDARD","NONE"))))</f>
        <v/>
      </c>
      <c r="L216" s="86">
        <f>IF($C216="","",IF(AND(K216&lt;&gt;"NONE",N('Inventory Master'!K216)&gt;0),"ORDER","NO ORDER"))</f>
        <v/>
      </c>
      <c r="M216" s="85">
        <f>'Inventory Master'!S216</f>
        <v/>
      </c>
      <c r="N216" s="91">
        <f>'Inventory Master'!T216</f>
        <v/>
      </c>
      <c r="O216" s="91">
        <f>IF(OR($C216="",N(G216)=0,N216=""),"",G216*N216)</f>
        <v/>
      </c>
    </row>
    <row r="217" ht="20" customHeight="1">
      <c r="B217" s="85">
        <f>'Inventory Master'!B217</f>
        <v/>
      </c>
      <c r="C217" s="85">
        <f>'Inventory Master'!C217</f>
        <v/>
      </c>
      <c r="D217" s="86">
        <f>'Inventory Master'!D217</f>
        <v/>
      </c>
      <c r="E217" s="87">
        <f>'Inventory Master'!H217</f>
        <v/>
      </c>
      <c r="F217" s="87">
        <f>'Inventory Master'!E217</f>
        <v/>
      </c>
      <c r="G217" s="87">
        <f>IF($C217="","",IF(L217="ORDER",'Inventory Master'!K217,0))</f>
        <v/>
      </c>
      <c r="H217" s="86">
        <f>'Inventory Master'!J217</f>
        <v/>
      </c>
      <c r="I217" s="98">
        <f>IF($C217="","",cfg_OrderMonth)</f>
        <v/>
      </c>
      <c r="J217" s="89">
        <f>IF(OR($C217="",L217&lt;&gt;"ORDER"),"",IF(K217="URGENT",cfg_AsOf+cfg_Lead,MAX(cfg_OrderMonth,cfg_AsOf)+cfg_Lead))</f>
        <v/>
      </c>
      <c r="K217" s="86">
        <f>IF($C217="","",IF(H217="CRITICAL","URGENT",IF(H217="LOW","STANDARD",IF(AND(cfg_ReorderOK="Yes",H217="OK",N('Inventory Master'!K217)&gt;0),"STANDARD","NONE"))))</f>
        <v/>
      </c>
      <c r="L217" s="86">
        <f>IF($C217="","",IF(AND(K217&lt;&gt;"NONE",N('Inventory Master'!K217)&gt;0),"ORDER","NO ORDER"))</f>
        <v/>
      </c>
      <c r="M217" s="85">
        <f>'Inventory Master'!S217</f>
        <v/>
      </c>
      <c r="N217" s="91">
        <f>'Inventory Master'!T217</f>
        <v/>
      </c>
      <c r="O217" s="91">
        <f>IF(OR($C217="",N(G217)=0,N217=""),"",G217*N217)</f>
        <v/>
      </c>
    </row>
    <row r="218" ht="20" customHeight="1">
      <c r="B218" s="85">
        <f>'Inventory Master'!B218</f>
        <v/>
      </c>
      <c r="C218" s="85">
        <f>'Inventory Master'!C218</f>
        <v/>
      </c>
      <c r="D218" s="86">
        <f>'Inventory Master'!D218</f>
        <v/>
      </c>
      <c r="E218" s="87">
        <f>'Inventory Master'!H218</f>
        <v/>
      </c>
      <c r="F218" s="87">
        <f>'Inventory Master'!E218</f>
        <v/>
      </c>
      <c r="G218" s="87">
        <f>IF($C218="","",IF(L218="ORDER",'Inventory Master'!K218,0))</f>
        <v/>
      </c>
      <c r="H218" s="86">
        <f>'Inventory Master'!J218</f>
        <v/>
      </c>
      <c r="I218" s="98">
        <f>IF($C218="","",cfg_OrderMonth)</f>
        <v/>
      </c>
      <c r="J218" s="89">
        <f>IF(OR($C218="",L218&lt;&gt;"ORDER"),"",IF(K218="URGENT",cfg_AsOf+cfg_Lead,MAX(cfg_OrderMonth,cfg_AsOf)+cfg_Lead))</f>
        <v/>
      </c>
      <c r="K218" s="86">
        <f>IF($C218="","",IF(H218="CRITICAL","URGENT",IF(H218="LOW","STANDARD",IF(AND(cfg_ReorderOK="Yes",H218="OK",N('Inventory Master'!K218)&gt;0),"STANDARD","NONE"))))</f>
        <v/>
      </c>
      <c r="L218" s="86">
        <f>IF($C218="","",IF(AND(K218&lt;&gt;"NONE",N('Inventory Master'!K218)&gt;0),"ORDER","NO ORDER"))</f>
        <v/>
      </c>
      <c r="M218" s="85">
        <f>'Inventory Master'!S218</f>
        <v/>
      </c>
      <c r="N218" s="91">
        <f>'Inventory Master'!T218</f>
        <v/>
      </c>
      <c r="O218" s="91">
        <f>IF(OR($C218="",N(G218)=0,N218=""),"",G218*N218)</f>
        <v/>
      </c>
    </row>
    <row r="219" ht="20" customHeight="1">
      <c r="B219" s="85">
        <f>'Inventory Master'!B219</f>
        <v/>
      </c>
      <c r="C219" s="85">
        <f>'Inventory Master'!C219</f>
        <v/>
      </c>
      <c r="D219" s="86">
        <f>'Inventory Master'!D219</f>
        <v/>
      </c>
      <c r="E219" s="87">
        <f>'Inventory Master'!H219</f>
        <v/>
      </c>
      <c r="F219" s="87">
        <f>'Inventory Master'!E219</f>
        <v/>
      </c>
      <c r="G219" s="87">
        <f>IF($C219="","",IF(L219="ORDER",'Inventory Master'!K219,0))</f>
        <v/>
      </c>
      <c r="H219" s="86">
        <f>'Inventory Master'!J219</f>
        <v/>
      </c>
      <c r="I219" s="98">
        <f>IF($C219="","",cfg_OrderMonth)</f>
        <v/>
      </c>
      <c r="J219" s="89">
        <f>IF(OR($C219="",L219&lt;&gt;"ORDER"),"",IF(K219="URGENT",cfg_AsOf+cfg_Lead,MAX(cfg_OrderMonth,cfg_AsOf)+cfg_Lead))</f>
        <v/>
      </c>
      <c r="K219" s="86">
        <f>IF($C219="","",IF(H219="CRITICAL","URGENT",IF(H219="LOW","STANDARD",IF(AND(cfg_ReorderOK="Yes",H219="OK",N('Inventory Master'!K219)&gt;0),"STANDARD","NONE"))))</f>
        <v/>
      </c>
      <c r="L219" s="86">
        <f>IF($C219="","",IF(AND(K219&lt;&gt;"NONE",N('Inventory Master'!K219)&gt;0),"ORDER","NO ORDER"))</f>
        <v/>
      </c>
      <c r="M219" s="85">
        <f>'Inventory Master'!S219</f>
        <v/>
      </c>
      <c r="N219" s="91">
        <f>'Inventory Master'!T219</f>
        <v/>
      </c>
      <c r="O219" s="91">
        <f>IF(OR($C219="",N(G219)=0,N219=""),"",G219*N219)</f>
        <v/>
      </c>
    </row>
    <row r="220" ht="20" customHeight="1">
      <c r="B220" s="85">
        <f>'Inventory Master'!B220</f>
        <v/>
      </c>
      <c r="C220" s="85">
        <f>'Inventory Master'!C220</f>
        <v/>
      </c>
      <c r="D220" s="86">
        <f>'Inventory Master'!D220</f>
        <v/>
      </c>
      <c r="E220" s="87">
        <f>'Inventory Master'!H220</f>
        <v/>
      </c>
      <c r="F220" s="87">
        <f>'Inventory Master'!E220</f>
        <v/>
      </c>
      <c r="G220" s="87">
        <f>IF($C220="","",IF(L220="ORDER",'Inventory Master'!K220,0))</f>
        <v/>
      </c>
      <c r="H220" s="86">
        <f>'Inventory Master'!J220</f>
        <v/>
      </c>
      <c r="I220" s="98">
        <f>IF($C220="","",cfg_OrderMonth)</f>
        <v/>
      </c>
      <c r="J220" s="89">
        <f>IF(OR($C220="",L220&lt;&gt;"ORDER"),"",IF(K220="URGENT",cfg_AsOf+cfg_Lead,MAX(cfg_OrderMonth,cfg_AsOf)+cfg_Lead))</f>
        <v/>
      </c>
      <c r="K220" s="86">
        <f>IF($C220="","",IF(H220="CRITICAL","URGENT",IF(H220="LOW","STANDARD",IF(AND(cfg_ReorderOK="Yes",H220="OK",N('Inventory Master'!K220)&gt;0),"STANDARD","NONE"))))</f>
        <v/>
      </c>
      <c r="L220" s="86">
        <f>IF($C220="","",IF(AND(K220&lt;&gt;"NONE",N('Inventory Master'!K220)&gt;0),"ORDER","NO ORDER"))</f>
        <v/>
      </c>
      <c r="M220" s="85">
        <f>'Inventory Master'!S220</f>
        <v/>
      </c>
      <c r="N220" s="91">
        <f>'Inventory Master'!T220</f>
        <v/>
      </c>
      <c r="O220" s="91">
        <f>IF(OR($C220="",N(G220)=0,N220=""),"",G220*N220)</f>
        <v/>
      </c>
    </row>
    <row r="221" ht="20" customHeight="1">
      <c r="B221" s="85">
        <f>'Inventory Master'!B221</f>
        <v/>
      </c>
      <c r="C221" s="85">
        <f>'Inventory Master'!C221</f>
        <v/>
      </c>
      <c r="D221" s="86">
        <f>'Inventory Master'!D221</f>
        <v/>
      </c>
      <c r="E221" s="87">
        <f>'Inventory Master'!H221</f>
        <v/>
      </c>
      <c r="F221" s="87">
        <f>'Inventory Master'!E221</f>
        <v/>
      </c>
      <c r="G221" s="87">
        <f>IF($C221="","",IF(L221="ORDER",'Inventory Master'!K221,0))</f>
        <v/>
      </c>
      <c r="H221" s="86">
        <f>'Inventory Master'!J221</f>
        <v/>
      </c>
      <c r="I221" s="98">
        <f>IF($C221="","",cfg_OrderMonth)</f>
        <v/>
      </c>
      <c r="J221" s="89">
        <f>IF(OR($C221="",L221&lt;&gt;"ORDER"),"",IF(K221="URGENT",cfg_AsOf+cfg_Lead,MAX(cfg_OrderMonth,cfg_AsOf)+cfg_Lead))</f>
        <v/>
      </c>
      <c r="K221" s="86">
        <f>IF($C221="","",IF(H221="CRITICAL","URGENT",IF(H221="LOW","STANDARD",IF(AND(cfg_ReorderOK="Yes",H221="OK",N('Inventory Master'!K221)&gt;0),"STANDARD","NONE"))))</f>
        <v/>
      </c>
      <c r="L221" s="86">
        <f>IF($C221="","",IF(AND(K221&lt;&gt;"NONE",N('Inventory Master'!K221)&gt;0),"ORDER","NO ORDER"))</f>
        <v/>
      </c>
      <c r="M221" s="85">
        <f>'Inventory Master'!S221</f>
        <v/>
      </c>
      <c r="N221" s="91">
        <f>'Inventory Master'!T221</f>
        <v/>
      </c>
      <c r="O221" s="91">
        <f>IF(OR($C221="",N(G221)=0,N221=""),"",G221*N221)</f>
        <v/>
      </c>
    </row>
    <row r="222" ht="20" customHeight="1">
      <c r="B222" s="85">
        <f>'Inventory Master'!B222</f>
        <v/>
      </c>
      <c r="C222" s="85">
        <f>'Inventory Master'!C222</f>
        <v/>
      </c>
      <c r="D222" s="86">
        <f>'Inventory Master'!D222</f>
        <v/>
      </c>
      <c r="E222" s="87">
        <f>'Inventory Master'!H222</f>
        <v/>
      </c>
      <c r="F222" s="87">
        <f>'Inventory Master'!E222</f>
        <v/>
      </c>
      <c r="G222" s="87">
        <f>IF($C222="","",IF(L222="ORDER",'Inventory Master'!K222,0))</f>
        <v/>
      </c>
      <c r="H222" s="86">
        <f>'Inventory Master'!J222</f>
        <v/>
      </c>
      <c r="I222" s="98">
        <f>IF($C222="","",cfg_OrderMonth)</f>
        <v/>
      </c>
      <c r="J222" s="89">
        <f>IF(OR($C222="",L222&lt;&gt;"ORDER"),"",IF(K222="URGENT",cfg_AsOf+cfg_Lead,MAX(cfg_OrderMonth,cfg_AsOf)+cfg_Lead))</f>
        <v/>
      </c>
      <c r="K222" s="86">
        <f>IF($C222="","",IF(H222="CRITICAL","URGENT",IF(H222="LOW","STANDARD",IF(AND(cfg_ReorderOK="Yes",H222="OK",N('Inventory Master'!K222)&gt;0),"STANDARD","NONE"))))</f>
        <v/>
      </c>
      <c r="L222" s="86">
        <f>IF($C222="","",IF(AND(K222&lt;&gt;"NONE",N('Inventory Master'!K222)&gt;0),"ORDER","NO ORDER"))</f>
        <v/>
      </c>
      <c r="M222" s="85">
        <f>'Inventory Master'!S222</f>
        <v/>
      </c>
      <c r="N222" s="91">
        <f>'Inventory Master'!T222</f>
        <v/>
      </c>
      <c r="O222" s="91">
        <f>IF(OR($C222="",N(G222)=0,N222=""),"",G222*N222)</f>
        <v/>
      </c>
    </row>
    <row r="223" ht="20" customHeight="1">
      <c r="B223" s="85">
        <f>'Inventory Master'!B223</f>
        <v/>
      </c>
      <c r="C223" s="85">
        <f>'Inventory Master'!C223</f>
        <v/>
      </c>
      <c r="D223" s="86">
        <f>'Inventory Master'!D223</f>
        <v/>
      </c>
      <c r="E223" s="87">
        <f>'Inventory Master'!H223</f>
        <v/>
      </c>
      <c r="F223" s="87">
        <f>'Inventory Master'!E223</f>
        <v/>
      </c>
      <c r="G223" s="87">
        <f>IF($C223="","",IF(L223="ORDER",'Inventory Master'!K223,0))</f>
        <v/>
      </c>
      <c r="H223" s="86">
        <f>'Inventory Master'!J223</f>
        <v/>
      </c>
      <c r="I223" s="98">
        <f>IF($C223="","",cfg_OrderMonth)</f>
        <v/>
      </c>
      <c r="J223" s="89">
        <f>IF(OR($C223="",L223&lt;&gt;"ORDER"),"",IF(K223="URGENT",cfg_AsOf+cfg_Lead,MAX(cfg_OrderMonth,cfg_AsOf)+cfg_Lead))</f>
        <v/>
      </c>
      <c r="K223" s="86">
        <f>IF($C223="","",IF(H223="CRITICAL","URGENT",IF(H223="LOW","STANDARD",IF(AND(cfg_ReorderOK="Yes",H223="OK",N('Inventory Master'!K223)&gt;0),"STANDARD","NONE"))))</f>
        <v/>
      </c>
      <c r="L223" s="86">
        <f>IF($C223="","",IF(AND(K223&lt;&gt;"NONE",N('Inventory Master'!K223)&gt;0),"ORDER","NO ORDER"))</f>
        <v/>
      </c>
      <c r="M223" s="85">
        <f>'Inventory Master'!S223</f>
        <v/>
      </c>
      <c r="N223" s="91">
        <f>'Inventory Master'!T223</f>
        <v/>
      </c>
      <c r="O223" s="91">
        <f>IF(OR($C223="",N(G223)=0,N223=""),"",G223*N223)</f>
        <v/>
      </c>
    </row>
    <row r="224" ht="20" customHeight="1">
      <c r="B224" s="85">
        <f>'Inventory Master'!B224</f>
        <v/>
      </c>
      <c r="C224" s="85">
        <f>'Inventory Master'!C224</f>
        <v/>
      </c>
      <c r="D224" s="86">
        <f>'Inventory Master'!D224</f>
        <v/>
      </c>
      <c r="E224" s="87">
        <f>'Inventory Master'!H224</f>
        <v/>
      </c>
      <c r="F224" s="87">
        <f>'Inventory Master'!E224</f>
        <v/>
      </c>
      <c r="G224" s="87">
        <f>IF($C224="","",IF(L224="ORDER",'Inventory Master'!K224,0))</f>
        <v/>
      </c>
      <c r="H224" s="86">
        <f>'Inventory Master'!J224</f>
        <v/>
      </c>
      <c r="I224" s="98">
        <f>IF($C224="","",cfg_OrderMonth)</f>
        <v/>
      </c>
      <c r="J224" s="89">
        <f>IF(OR($C224="",L224&lt;&gt;"ORDER"),"",IF(K224="URGENT",cfg_AsOf+cfg_Lead,MAX(cfg_OrderMonth,cfg_AsOf)+cfg_Lead))</f>
        <v/>
      </c>
      <c r="K224" s="86">
        <f>IF($C224="","",IF(H224="CRITICAL","URGENT",IF(H224="LOW","STANDARD",IF(AND(cfg_ReorderOK="Yes",H224="OK",N('Inventory Master'!K224)&gt;0),"STANDARD","NONE"))))</f>
        <v/>
      </c>
      <c r="L224" s="86">
        <f>IF($C224="","",IF(AND(K224&lt;&gt;"NONE",N('Inventory Master'!K224)&gt;0),"ORDER","NO ORDER"))</f>
        <v/>
      </c>
      <c r="M224" s="85">
        <f>'Inventory Master'!S224</f>
        <v/>
      </c>
      <c r="N224" s="91">
        <f>'Inventory Master'!T224</f>
        <v/>
      </c>
      <c r="O224" s="91">
        <f>IF(OR($C224="",N(G224)=0,N224=""),"",G224*N224)</f>
        <v/>
      </c>
    </row>
    <row r="225" ht="20" customHeight="1">
      <c r="B225" s="85">
        <f>'Inventory Master'!B225</f>
        <v/>
      </c>
      <c r="C225" s="85">
        <f>'Inventory Master'!C225</f>
        <v/>
      </c>
      <c r="D225" s="86">
        <f>'Inventory Master'!D225</f>
        <v/>
      </c>
      <c r="E225" s="87">
        <f>'Inventory Master'!H225</f>
        <v/>
      </c>
      <c r="F225" s="87">
        <f>'Inventory Master'!E225</f>
        <v/>
      </c>
      <c r="G225" s="87">
        <f>IF($C225="","",IF(L225="ORDER",'Inventory Master'!K225,0))</f>
        <v/>
      </c>
      <c r="H225" s="86">
        <f>'Inventory Master'!J225</f>
        <v/>
      </c>
      <c r="I225" s="98">
        <f>IF($C225="","",cfg_OrderMonth)</f>
        <v/>
      </c>
      <c r="J225" s="89">
        <f>IF(OR($C225="",L225&lt;&gt;"ORDER"),"",IF(K225="URGENT",cfg_AsOf+cfg_Lead,MAX(cfg_OrderMonth,cfg_AsOf)+cfg_Lead))</f>
        <v/>
      </c>
      <c r="K225" s="86">
        <f>IF($C225="","",IF(H225="CRITICAL","URGENT",IF(H225="LOW","STANDARD",IF(AND(cfg_ReorderOK="Yes",H225="OK",N('Inventory Master'!K225)&gt;0),"STANDARD","NONE"))))</f>
        <v/>
      </c>
      <c r="L225" s="86">
        <f>IF($C225="","",IF(AND(K225&lt;&gt;"NONE",N('Inventory Master'!K225)&gt;0),"ORDER","NO ORDER"))</f>
        <v/>
      </c>
      <c r="M225" s="85">
        <f>'Inventory Master'!S225</f>
        <v/>
      </c>
      <c r="N225" s="91">
        <f>'Inventory Master'!T225</f>
        <v/>
      </c>
      <c r="O225" s="91">
        <f>IF(OR($C225="",N(G225)=0,N225=""),"",G225*N225)</f>
        <v/>
      </c>
    </row>
    <row r="226" ht="20" customHeight="1">
      <c r="B226" s="85">
        <f>'Inventory Master'!B226</f>
        <v/>
      </c>
      <c r="C226" s="85">
        <f>'Inventory Master'!C226</f>
        <v/>
      </c>
      <c r="D226" s="86">
        <f>'Inventory Master'!D226</f>
        <v/>
      </c>
      <c r="E226" s="87">
        <f>'Inventory Master'!H226</f>
        <v/>
      </c>
      <c r="F226" s="87">
        <f>'Inventory Master'!E226</f>
        <v/>
      </c>
      <c r="G226" s="87">
        <f>IF($C226="","",IF(L226="ORDER",'Inventory Master'!K226,0))</f>
        <v/>
      </c>
      <c r="H226" s="86">
        <f>'Inventory Master'!J226</f>
        <v/>
      </c>
      <c r="I226" s="98">
        <f>IF($C226="","",cfg_OrderMonth)</f>
        <v/>
      </c>
      <c r="J226" s="89">
        <f>IF(OR($C226="",L226&lt;&gt;"ORDER"),"",IF(K226="URGENT",cfg_AsOf+cfg_Lead,MAX(cfg_OrderMonth,cfg_AsOf)+cfg_Lead))</f>
        <v/>
      </c>
      <c r="K226" s="86">
        <f>IF($C226="","",IF(H226="CRITICAL","URGENT",IF(H226="LOW","STANDARD",IF(AND(cfg_ReorderOK="Yes",H226="OK",N('Inventory Master'!K226)&gt;0),"STANDARD","NONE"))))</f>
        <v/>
      </c>
      <c r="L226" s="86">
        <f>IF($C226="","",IF(AND(K226&lt;&gt;"NONE",N('Inventory Master'!K226)&gt;0),"ORDER","NO ORDER"))</f>
        <v/>
      </c>
      <c r="M226" s="85">
        <f>'Inventory Master'!S226</f>
        <v/>
      </c>
      <c r="N226" s="91">
        <f>'Inventory Master'!T226</f>
        <v/>
      </c>
      <c r="O226" s="91">
        <f>IF(OR($C226="",N(G226)=0,N226=""),"",G226*N226)</f>
        <v/>
      </c>
    </row>
    <row r="227" ht="20" customHeight="1">
      <c r="B227" s="85">
        <f>'Inventory Master'!B227</f>
        <v/>
      </c>
      <c r="C227" s="85">
        <f>'Inventory Master'!C227</f>
        <v/>
      </c>
      <c r="D227" s="86">
        <f>'Inventory Master'!D227</f>
        <v/>
      </c>
      <c r="E227" s="87">
        <f>'Inventory Master'!H227</f>
        <v/>
      </c>
      <c r="F227" s="87">
        <f>'Inventory Master'!E227</f>
        <v/>
      </c>
      <c r="G227" s="87">
        <f>IF($C227="","",IF(L227="ORDER",'Inventory Master'!K227,0))</f>
        <v/>
      </c>
      <c r="H227" s="86">
        <f>'Inventory Master'!J227</f>
        <v/>
      </c>
      <c r="I227" s="98">
        <f>IF($C227="","",cfg_OrderMonth)</f>
        <v/>
      </c>
      <c r="J227" s="89">
        <f>IF(OR($C227="",L227&lt;&gt;"ORDER"),"",IF(K227="URGENT",cfg_AsOf+cfg_Lead,MAX(cfg_OrderMonth,cfg_AsOf)+cfg_Lead))</f>
        <v/>
      </c>
      <c r="K227" s="86">
        <f>IF($C227="","",IF(H227="CRITICAL","URGENT",IF(H227="LOW","STANDARD",IF(AND(cfg_ReorderOK="Yes",H227="OK",N('Inventory Master'!K227)&gt;0),"STANDARD","NONE"))))</f>
        <v/>
      </c>
      <c r="L227" s="86">
        <f>IF($C227="","",IF(AND(K227&lt;&gt;"NONE",N('Inventory Master'!K227)&gt;0),"ORDER","NO ORDER"))</f>
        <v/>
      </c>
      <c r="M227" s="85">
        <f>'Inventory Master'!S227</f>
        <v/>
      </c>
      <c r="N227" s="91">
        <f>'Inventory Master'!T227</f>
        <v/>
      </c>
      <c r="O227" s="91">
        <f>IF(OR($C227="",N(G227)=0,N227=""),"",G227*N227)</f>
        <v/>
      </c>
    </row>
    <row r="228" ht="20" customHeight="1">
      <c r="B228" s="85">
        <f>'Inventory Master'!B228</f>
        <v/>
      </c>
      <c r="C228" s="85">
        <f>'Inventory Master'!C228</f>
        <v/>
      </c>
      <c r="D228" s="86">
        <f>'Inventory Master'!D228</f>
        <v/>
      </c>
      <c r="E228" s="87">
        <f>'Inventory Master'!H228</f>
        <v/>
      </c>
      <c r="F228" s="87">
        <f>'Inventory Master'!E228</f>
        <v/>
      </c>
      <c r="G228" s="87">
        <f>IF($C228="","",IF(L228="ORDER",'Inventory Master'!K228,0))</f>
        <v/>
      </c>
      <c r="H228" s="86">
        <f>'Inventory Master'!J228</f>
        <v/>
      </c>
      <c r="I228" s="98">
        <f>IF($C228="","",cfg_OrderMonth)</f>
        <v/>
      </c>
      <c r="J228" s="89">
        <f>IF(OR($C228="",L228&lt;&gt;"ORDER"),"",IF(K228="URGENT",cfg_AsOf+cfg_Lead,MAX(cfg_OrderMonth,cfg_AsOf)+cfg_Lead))</f>
        <v/>
      </c>
      <c r="K228" s="86">
        <f>IF($C228="","",IF(H228="CRITICAL","URGENT",IF(H228="LOW","STANDARD",IF(AND(cfg_ReorderOK="Yes",H228="OK",N('Inventory Master'!K228)&gt;0),"STANDARD","NONE"))))</f>
        <v/>
      </c>
      <c r="L228" s="86">
        <f>IF($C228="","",IF(AND(K228&lt;&gt;"NONE",N('Inventory Master'!K228)&gt;0),"ORDER","NO ORDER"))</f>
        <v/>
      </c>
      <c r="M228" s="85">
        <f>'Inventory Master'!S228</f>
        <v/>
      </c>
      <c r="N228" s="91">
        <f>'Inventory Master'!T228</f>
        <v/>
      </c>
      <c r="O228" s="91">
        <f>IF(OR($C228="",N(G228)=0,N228=""),"",G228*N228)</f>
        <v/>
      </c>
    </row>
    <row r="229" ht="20" customHeight="1">
      <c r="B229" s="85">
        <f>'Inventory Master'!B229</f>
        <v/>
      </c>
      <c r="C229" s="85">
        <f>'Inventory Master'!C229</f>
        <v/>
      </c>
      <c r="D229" s="86">
        <f>'Inventory Master'!D229</f>
        <v/>
      </c>
      <c r="E229" s="87">
        <f>'Inventory Master'!H229</f>
        <v/>
      </c>
      <c r="F229" s="87">
        <f>'Inventory Master'!E229</f>
        <v/>
      </c>
      <c r="G229" s="87">
        <f>IF($C229="","",IF(L229="ORDER",'Inventory Master'!K229,0))</f>
        <v/>
      </c>
      <c r="H229" s="86">
        <f>'Inventory Master'!J229</f>
        <v/>
      </c>
      <c r="I229" s="98">
        <f>IF($C229="","",cfg_OrderMonth)</f>
        <v/>
      </c>
      <c r="J229" s="89">
        <f>IF(OR($C229="",L229&lt;&gt;"ORDER"),"",IF(K229="URGENT",cfg_AsOf+cfg_Lead,MAX(cfg_OrderMonth,cfg_AsOf)+cfg_Lead))</f>
        <v/>
      </c>
      <c r="K229" s="86">
        <f>IF($C229="","",IF(H229="CRITICAL","URGENT",IF(H229="LOW","STANDARD",IF(AND(cfg_ReorderOK="Yes",H229="OK",N('Inventory Master'!K229)&gt;0),"STANDARD","NONE"))))</f>
        <v/>
      </c>
      <c r="L229" s="86">
        <f>IF($C229="","",IF(AND(K229&lt;&gt;"NONE",N('Inventory Master'!K229)&gt;0),"ORDER","NO ORDER"))</f>
        <v/>
      </c>
      <c r="M229" s="85">
        <f>'Inventory Master'!S229</f>
        <v/>
      </c>
      <c r="N229" s="91">
        <f>'Inventory Master'!T229</f>
        <v/>
      </c>
      <c r="O229" s="91">
        <f>IF(OR($C229="",N(G229)=0,N229=""),"",G229*N229)</f>
        <v/>
      </c>
    </row>
    <row r="230" ht="20" customHeight="1">
      <c r="B230" s="85">
        <f>'Inventory Master'!B230</f>
        <v/>
      </c>
      <c r="C230" s="85">
        <f>'Inventory Master'!C230</f>
        <v/>
      </c>
      <c r="D230" s="86">
        <f>'Inventory Master'!D230</f>
        <v/>
      </c>
      <c r="E230" s="87">
        <f>'Inventory Master'!H230</f>
        <v/>
      </c>
      <c r="F230" s="87">
        <f>'Inventory Master'!E230</f>
        <v/>
      </c>
      <c r="G230" s="87">
        <f>IF($C230="","",IF(L230="ORDER",'Inventory Master'!K230,0))</f>
        <v/>
      </c>
      <c r="H230" s="86">
        <f>'Inventory Master'!J230</f>
        <v/>
      </c>
      <c r="I230" s="98">
        <f>IF($C230="","",cfg_OrderMonth)</f>
        <v/>
      </c>
      <c r="J230" s="89">
        <f>IF(OR($C230="",L230&lt;&gt;"ORDER"),"",IF(K230="URGENT",cfg_AsOf+cfg_Lead,MAX(cfg_OrderMonth,cfg_AsOf)+cfg_Lead))</f>
        <v/>
      </c>
      <c r="K230" s="86">
        <f>IF($C230="","",IF(H230="CRITICAL","URGENT",IF(H230="LOW","STANDARD",IF(AND(cfg_ReorderOK="Yes",H230="OK",N('Inventory Master'!K230)&gt;0),"STANDARD","NONE"))))</f>
        <v/>
      </c>
      <c r="L230" s="86">
        <f>IF($C230="","",IF(AND(K230&lt;&gt;"NONE",N('Inventory Master'!K230)&gt;0),"ORDER","NO ORDER"))</f>
        <v/>
      </c>
      <c r="M230" s="85">
        <f>'Inventory Master'!S230</f>
        <v/>
      </c>
      <c r="N230" s="91">
        <f>'Inventory Master'!T230</f>
        <v/>
      </c>
      <c r="O230" s="91">
        <f>IF(OR($C230="",N(G230)=0,N230=""),"",G230*N230)</f>
        <v/>
      </c>
    </row>
    <row r="231" ht="20" customHeight="1">
      <c r="B231" s="85">
        <f>'Inventory Master'!B231</f>
        <v/>
      </c>
      <c r="C231" s="85">
        <f>'Inventory Master'!C231</f>
        <v/>
      </c>
      <c r="D231" s="86">
        <f>'Inventory Master'!D231</f>
        <v/>
      </c>
      <c r="E231" s="87">
        <f>'Inventory Master'!H231</f>
        <v/>
      </c>
      <c r="F231" s="87">
        <f>'Inventory Master'!E231</f>
        <v/>
      </c>
      <c r="G231" s="87">
        <f>IF($C231="","",IF(L231="ORDER",'Inventory Master'!K231,0))</f>
        <v/>
      </c>
      <c r="H231" s="86">
        <f>'Inventory Master'!J231</f>
        <v/>
      </c>
      <c r="I231" s="98">
        <f>IF($C231="","",cfg_OrderMonth)</f>
        <v/>
      </c>
      <c r="J231" s="89">
        <f>IF(OR($C231="",L231&lt;&gt;"ORDER"),"",IF(K231="URGENT",cfg_AsOf+cfg_Lead,MAX(cfg_OrderMonth,cfg_AsOf)+cfg_Lead))</f>
        <v/>
      </c>
      <c r="K231" s="86">
        <f>IF($C231="","",IF(H231="CRITICAL","URGENT",IF(H231="LOW","STANDARD",IF(AND(cfg_ReorderOK="Yes",H231="OK",N('Inventory Master'!K231)&gt;0),"STANDARD","NONE"))))</f>
        <v/>
      </c>
      <c r="L231" s="86">
        <f>IF($C231="","",IF(AND(K231&lt;&gt;"NONE",N('Inventory Master'!K231)&gt;0),"ORDER","NO ORDER"))</f>
        <v/>
      </c>
      <c r="M231" s="85">
        <f>'Inventory Master'!S231</f>
        <v/>
      </c>
      <c r="N231" s="91">
        <f>'Inventory Master'!T231</f>
        <v/>
      </c>
      <c r="O231" s="91">
        <f>IF(OR($C231="",N(G231)=0,N231=""),"",G231*N231)</f>
        <v/>
      </c>
    </row>
    <row r="232" ht="20" customHeight="1">
      <c r="B232" s="85">
        <f>'Inventory Master'!B232</f>
        <v/>
      </c>
      <c r="C232" s="85">
        <f>'Inventory Master'!C232</f>
        <v/>
      </c>
      <c r="D232" s="86">
        <f>'Inventory Master'!D232</f>
        <v/>
      </c>
      <c r="E232" s="87">
        <f>'Inventory Master'!H232</f>
        <v/>
      </c>
      <c r="F232" s="87">
        <f>'Inventory Master'!E232</f>
        <v/>
      </c>
      <c r="G232" s="87">
        <f>IF($C232="","",IF(L232="ORDER",'Inventory Master'!K232,0))</f>
        <v/>
      </c>
      <c r="H232" s="86">
        <f>'Inventory Master'!J232</f>
        <v/>
      </c>
      <c r="I232" s="98">
        <f>IF($C232="","",cfg_OrderMonth)</f>
        <v/>
      </c>
      <c r="J232" s="89">
        <f>IF(OR($C232="",L232&lt;&gt;"ORDER"),"",IF(K232="URGENT",cfg_AsOf+cfg_Lead,MAX(cfg_OrderMonth,cfg_AsOf)+cfg_Lead))</f>
        <v/>
      </c>
      <c r="K232" s="86">
        <f>IF($C232="","",IF(H232="CRITICAL","URGENT",IF(H232="LOW","STANDARD",IF(AND(cfg_ReorderOK="Yes",H232="OK",N('Inventory Master'!K232)&gt;0),"STANDARD","NONE"))))</f>
        <v/>
      </c>
      <c r="L232" s="86">
        <f>IF($C232="","",IF(AND(K232&lt;&gt;"NONE",N('Inventory Master'!K232)&gt;0),"ORDER","NO ORDER"))</f>
        <v/>
      </c>
      <c r="M232" s="85">
        <f>'Inventory Master'!S232</f>
        <v/>
      </c>
      <c r="N232" s="91">
        <f>'Inventory Master'!T232</f>
        <v/>
      </c>
      <c r="O232" s="91">
        <f>IF(OR($C232="",N(G232)=0,N232=""),"",G232*N232)</f>
        <v/>
      </c>
    </row>
    <row r="233" ht="20" customHeight="1">
      <c r="B233" s="85">
        <f>'Inventory Master'!B233</f>
        <v/>
      </c>
      <c r="C233" s="85">
        <f>'Inventory Master'!C233</f>
        <v/>
      </c>
      <c r="D233" s="86">
        <f>'Inventory Master'!D233</f>
        <v/>
      </c>
      <c r="E233" s="87">
        <f>'Inventory Master'!H233</f>
        <v/>
      </c>
      <c r="F233" s="87">
        <f>'Inventory Master'!E233</f>
        <v/>
      </c>
      <c r="G233" s="87">
        <f>IF($C233="","",IF(L233="ORDER",'Inventory Master'!K233,0))</f>
        <v/>
      </c>
      <c r="H233" s="86">
        <f>'Inventory Master'!J233</f>
        <v/>
      </c>
      <c r="I233" s="98">
        <f>IF($C233="","",cfg_OrderMonth)</f>
        <v/>
      </c>
      <c r="J233" s="89">
        <f>IF(OR($C233="",L233&lt;&gt;"ORDER"),"",IF(K233="URGENT",cfg_AsOf+cfg_Lead,MAX(cfg_OrderMonth,cfg_AsOf)+cfg_Lead))</f>
        <v/>
      </c>
      <c r="K233" s="86">
        <f>IF($C233="","",IF(H233="CRITICAL","URGENT",IF(H233="LOW","STANDARD",IF(AND(cfg_ReorderOK="Yes",H233="OK",N('Inventory Master'!K233)&gt;0),"STANDARD","NONE"))))</f>
        <v/>
      </c>
      <c r="L233" s="86">
        <f>IF($C233="","",IF(AND(K233&lt;&gt;"NONE",N('Inventory Master'!K233)&gt;0),"ORDER","NO ORDER"))</f>
        <v/>
      </c>
      <c r="M233" s="85">
        <f>'Inventory Master'!S233</f>
        <v/>
      </c>
      <c r="N233" s="91">
        <f>'Inventory Master'!T233</f>
        <v/>
      </c>
      <c r="O233" s="91">
        <f>IF(OR($C233="",N(G233)=0,N233=""),"",G233*N233)</f>
        <v/>
      </c>
    </row>
    <row r="234" ht="20" customHeight="1">
      <c r="B234" s="85">
        <f>'Inventory Master'!B234</f>
        <v/>
      </c>
      <c r="C234" s="85">
        <f>'Inventory Master'!C234</f>
        <v/>
      </c>
      <c r="D234" s="86">
        <f>'Inventory Master'!D234</f>
        <v/>
      </c>
      <c r="E234" s="87">
        <f>'Inventory Master'!H234</f>
        <v/>
      </c>
      <c r="F234" s="87">
        <f>'Inventory Master'!E234</f>
        <v/>
      </c>
      <c r="G234" s="87">
        <f>IF($C234="","",IF(L234="ORDER",'Inventory Master'!K234,0))</f>
        <v/>
      </c>
      <c r="H234" s="86">
        <f>'Inventory Master'!J234</f>
        <v/>
      </c>
      <c r="I234" s="98">
        <f>IF($C234="","",cfg_OrderMonth)</f>
        <v/>
      </c>
      <c r="J234" s="89">
        <f>IF(OR($C234="",L234&lt;&gt;"ORDER"),"",IF(K234="URGENT",cfg_AsOf+cfg_Lead,MAX(cfg_OrderMonth,cfg_AsOf)+cfg_Lead))</f>
        <v/>
      </c>
      <c r="K234" s="86">
        <f>IF($C234="","",IF(H234="CRITICAL","URGENT",IF(H234="LOW","STANDARD",IF(AND(cfg_ReorderOK="Yes",H234="OK",N('Inventory Master'!K234)&gt;0),"STANDARD","NONE"))))</f>
        <v/>
      </c>
      <c r="L234" s="86">
        <f>IF($C234="","",IF(AND(K234&lt;&gt;"NONE",N('Inventory Master'!K234)&gt;0),"ORDER","NO ORDER"))</f>
        <v/>
      </c>
      <c r="M234" s="85">
        <f>'Inventory Master'!S234</f>
        <v/>
      </c>
      <c r="N234" s="91">
        <f>'Inventory Master'!T234</f>
        <v/>
      </c>
      <c r="O234" s="91">
        <f>IF(OR($C234="",N(G234)=0,N234=""),"",G234*N234)</f>
        <v/>
      </c>
    </row>
    <row r="235" ht="20" customHeight="1">
      <c r="B235" s="85">
        <f>'Inventory Master'!B235</f>
        <v/>
      </c>
      <c r="C235" s="85">
        <f>'Inventory Master'!C235</f>
        <v/>
      </c>
      <c r="D235" s="86">
        <f>'Inventory Master'!D235</f>
        <v/>
      </c>
      <c r="E235" s="87">
        <f>'Inventory Master'!H235</f>
        <v/>
      </c>
      <c r="F235" s="87">
        <f>'Inventory Master'!E235</f>
        <v/>
      </c>
      <c r="G235" s="87">
        <f>IF($C235="","",IF(L235="ORDER",'Inventory Master'!K235,0))</f>
        <v/>
      </c>
      <c r="H235" s="86">
        <f>'Inventory Master'!J235</f>
        <v/>
      </c>
      <c r="I235" s="98">
        <f>IF($C235="","",cfg_OrderMonth)</f>
        <v/>
      </c>
      <c r="J235" s="89">
        <f>IF(OR($C235="",L235&lt;&gt;"ORDER"),"",IF(K235="URGENT",cfg_AsOf+cfg_Lead,MAX(cfg_OrderMonth,cfg_AsOf)+cfg_Lead))</f>
        <v/>
      </c>
      <c r="K235" s="86">
        <f>IF($C235="","",IF(H235="CRITICAL","URGENT",IF(H235="LOW","STANDARD",IF(AND(cfg_ReorderOK="Yes",H235="OK",N('Inventory Master'!K235)&gt;0),"STANDARD","NONE"))))</f>
        <v/>
      </c>
      <c r="L235" s="86">
        <f>IF($C235="","",IF(AND(K235&lt;&gt;"NONE",N('Inventory Master'!K235)&gt;0),"ORDER","NO ORDER"))</f>
        <v/>
      </c>
      <c r="M235" s="85">
        <f>'Inventory Master'!S235</f>
        <v/>
      </c>
      <c r="N235" s="91">
        <f>'Inventory Master'!T235</f>
        <v/>
      </c>
      <c r="O235" s="91">
        <f>IF(OR($C235="",N(G235)=0,N235=""),"",G235*N235)</f>
        <v/>
      </c>
    </row>
    <row r="236" ht="20" customHeight="1">
      <c r="B236" s="85">
        <f>'Inventory Master'!B236</f>
        <v/>
      </c>
      <c r="C236" s="85">
        <f>'Inventory Master'!C236</f>
        <v/>
      </c>
      <c r="D236" s="86">
        <f>'Inventory Master'!D236</f>
        <v/>
      </c>
      <c r="E236" s="87">
        <f>'Inventory Master'!H236</f>
        <v/>
      </c>
      <c r="F236" s="87">
        <f>'Inventory Master'!E236</f>
        <v/>
      </c>
      <c r="G236" s="87">
        <f>IF($C236="","",IF(L236="ORDER",'Inventory Master'!K236,0))</f>
        <v/>
      </c>
      <c r="H236" s="86">
        <f>'Inventory Master'!J236</f>
        <v/>
      </c>
      <c r="I236" s="98">
        <f>IF($C236="","",cfg_OrderMonth)</f>
        <v/>
      </c>
      <c r="J236" s="89">
        <f>IF(OR($C236="",L236&lt;&gt;"ORDER"),"",IF(K236="URGENT",cfg_AsOf+cfg_Lead,MAX(cfg_OrderMonth,cfg_AsOf)+cfg_Lead))</f>
        <v/>
      </c>
      <c r="K236" s="86">
        <f>IF($C236="","",IF(H236="CRITICAL","URGENT",IF(H236="LOW","STANDARD",IF(AND(cfg_ReorderOK="Yes",H236="OK",N('Inventory Master'!K236)&gt;0),"STANDARD","NONE"))))</f>
        <v/>
      </c>
      <c r="L236" s="86">
        <f>IF($C236="","",IF(AND(K236&lt;&gt;"NONE",N('Inventory Master'!K236)&gt;0),"ORDER","NO ORDER"))</f>
        <v/>
      </c>
      <c r="M236" s="85">
        <f>'Inventory Master'!S236</f>
        <v/>
      </c>
      <c r="N236" s="91">
        <f>'Inventory Master'!T236</f>
        <v/>
      </c>
      <c r="O236" s="91">
        <f>IF(OR($C236="",N(G236)=0,N236=""),"",G236*N236)</f>
        <v/>
      </c>
    </row>
    <row r="237" ht="20" customHeight="1">
      <c r="B237" s="85">
        <f>'Inventory Master'!B237</f>
        <v/>
      </c>
      <c r="C237" s="85">
        <f>'Inventory Master'!C237</f>
        <v/>
      </c>
      <c r="D237" s="86">
        <f>'Inventory Master'!D237</f>
        <v/>
      </c>
      <c r="E237" s="87">
        <f>'Inventory Master'!H237</f>
        <v/>
      </c>
      <c r="F237" s="87">
        <f>'Inventory Master'!E237</f>
        <v/>
      </c>
      <c r="G237" s="87">
        <f>IF($C237="","",IF(L237="ORDER",'Inventory Master'!K237,0))</f>
        <v/>
      </c>
      <c r="H237" s="86">
        <f>'Inventory Master'!J237</f>
        <v/>
      </c>
      <c r="I237" s="98">
        <f>IF($C237="","",cfg_OrderMonth)</f>
        <v/>
      </c>
      <c r="J237" s="89">
        <f>IF(OR($C237="",L237&lt;&gt;"ORDER"),"",IF(K237="URGENT",cfg_AsOf+cfg_Lead,MAX(cfg_OrderMonth,cfg_AsOf)+cfg_Lead))</f>
        <v/>
      </c>
      <c r="K237" s="86">
        <f>IF($C237="","",IF(H237="CRITICAL","URGENT",IF(H237="LOW","STANDARD",IF(AND(cfg_ReorderOK="Yes",H237="OK",N('Inventory Master'!K237)&gt;0),"STANDARD","NONE"))))</f>
        <v/>
      </c>
      <c r="L237" s="86">
        <f>IF($C237="","",IF(AND(K237&lt;&gt;"NONE",N('Inventory Master'!K237)&gt;0),"ORDER","NO ORDER"))</f>
        <v/>
      </c>
      <c r="M237" s="85">
        <f>'Inventory Master'!S237</f>
        <v/>
      </c>
      <c r="N237" s="91">
        <f>'Inventory Master'!T237</f>
        <v/>
      </c>
      <c r="O237" s="91">
        <f>IF(OR($C237="",N(G237)=0,N237=""),"",G237*N237)</f>
        <v/>
      </c>
    </row>
    <row r="238" ht="20" customHeight="1">
      <c r="B238" s="85">
        <f>'Inventory Master'!B238</f>
        <v/>
      </c>
      <c r="C238" s="85">
        <f>'Inventory Master'!C238</f>
        <v/>
      </c>
      <c r="D238" s="86">
        <f>'Inventory Master'!D238</f>
        <v/>
      </c>
      <c r="E238" s="87">
        <f>'Inventory Master'!H238</f>
        <v/>
      </c>
      <c r="F238" s="87">
        <f>'Inventory Master'!E238</f>
        <v/>
      </c>
      <c r="G238" s="87">
        <f>IF($C238="","",IF(L238="ORDER",'Inventory Master'!K238,0))</f>
        <v/>
      </c>
      <c r="H238" s="86">
        <f>'Inventory Master'!J238</f>
        <v/>
      </c>
      <c r="I238" s="98">
        <f>IF($C238="","",cfg_OrderMonth)</f>
        <v/>
      </c>
      <c r="J238" s="89">
        <f>IF(OR($C238="",L238&lt;&gt;"ORDER"),"",IF(K238="URGENT",cfg_AsOf+cfg_Lead,MAX(cfg_OrderMonth,cfg_AsOf)+cfg_Lead))</f>
        <v/>
      </c>
      <c r="K238" s="86">
        <f>IF($C238="","",IF(H238="CRITICAL","URGENT",IF(H238="LOW","STANDARD",IF(AND(cfg_ReorderOK="Yes",H238="OK",N('Inventory Master'!K238)&gt;0),"STANDARD","NONE"))))</f>
        <v/>
      </c>
      <c r="L238" s="86">
        <f>IF($C238="","",IF(AND(K238&lt;&gt;"NONE",N('Inventory Master'!K238)&gt;0),"ORDER","NO ORDER"))</f>
        <v/>
      </c>
      <c r="M238" s="85">
        <f>'Inventory Master'!S238</f>
        <v/>
      </c>
      <c r="N238" s="91">
        <f>'Inventory Master'!T238</f>
        <v/>
      </c>
      <c r="O238" s="91">
        <f>IF(OR($C238="",N(G238)=0,N238=""),"",G238*N238)</f>
        <v/>
      </c>
    </row>
    <row r="239" ht="20" customHeight="1">
      <c r="B239" s="85">
        <f>'Inventory Master'!B239</f>
        <v/>
      </c>
      <c r="C239" s="85">
        <f>'Inventory Master'!C239</f>
        <v/>
      </c>
      <c r="D239" s="86">
        <f>'Inventory Master'!D239</f>
        <v/>
      </c>
      <c r="E239" s="87">
        <f>'Inventory Master'!H239</f>
        <v/>
      </c>
      <c r="F239" s="87">
        <f>'Inventory Master'!E239</f>
        <v/>
      </c>
      <c r="G239" s="87">
        <f>IF($C239="","",IF(L239="ORDER",'Inventory Master'!K239,0))</f>
        <v/>
      </c>
      <c r="H239" s="86">
        <f>'Inventory Master'!J239</f>
        <v/>
      </c>
      <c r="I239" s="98">
        <f>IF($C239="","",cfg_OrderMonth)</f>
        <v/>
      </c>
      <c r="J239" s="89">
        <f>IF(OR($C239="",L239&lt;&gt;"ORDER"),"",IF(K239="URGENT",cfg_AsOf+cfg_Lead,MAX(cfg_OrderMonth,cfg_AsOf)+cfg_Lead))</f>
        <v/>
      </c>
      <c r="K239" s="86">
        <f>IF($C239="","",IF(H239="CRITICAL","URGENT",IF(H239="LOW","STANDARD",IF(AND(cfg_ReorderOK="Yes",H239="OK",N('Inventory Master'!K239)&gt;0),"STANDARD","NONE"))))</f>
        <v/>
      </c>
      <c r="L239" s="86">
        <f>IF($C239="","",IF(AND(K239&lt;&gt;"NONE",N('Inventory Master'!K239)&gt;0),"ORDER","NO ORDER"))</f>
        <v/>
      </c>
      <c r="M239" s="85">
        <f>'Inventory Master'!S239</f>
        <v/>
      </c>
      <c r="N239" s="91">
        <f>'Inventory Master'!T239</f>
        <v/>
      </c>
      <c r="O239" s="91">
        <f>IF(OR($C239="",N(G239)=0,N239=""),"",G239*N239)</f>
        <v/>
      </c>
    </row>
    <row r="240" ht="20" customHeight="1">
      <c r="B240" s="85">
        <f>'Inventory Master'!B240</f>
        <v/>
      </c>
      <c r="C240" s="85">
        <f>'Inventory Master'!C240</f>
        <v/>
      </c>
      <c r="D240" s="86">
        <f>'Inventory Master'!D240</f>
        <v/>
      </c>
      <c r="E240" s="87">
        <f>'Inventory Master'!H240</f>
        <v/>
      </c>
      <c r="F240" s="87">
        <f>'Inventory Master'!E240</f>
        <v/>
      </c>
      <c r="G240" s="87">
        <f>IF($C240="","",IF(L240="ORDER",'Inventory Master'!K240,0))</f>
        <v/>
      </c>
      <c r="H240" s="86">
        <f>'Inventory Master'!J240</f>
        <v/>
      </c>
      <c r="I240" s="98">
        <f>IF($C240="","",cfg_OrderMonth)</f>
        <v/>
      </c>
      <c r="J240" s="89">
        <f>IF(OR($C240="",L240&lt;&gt;"ORDER"),"",IF(K240="URGENT",cfg_AsOf+cfg_Lead,MAX(cfg_OrderMonth,cfg_AsOf)+cfg_Lead))</f>
        <v/>
      </c>
      <c r="K240" s="86">
        <f>IF($C240="","",IF(H240="CRITICAL","URGENT",IF(H240="LOW","STANDARD",IF(AND(cfg_ReorderOK="Yes",H240="OK",N('Inventory Master'!K240)&gt;0),"STANDARD","NONE"))))</f>
        <v/>
      </c>
      <c r="L240" s="86">
        <f>IF($C240="","",IF(AND(K240&lt;&gt;"NONE",N('Inventory Master'!K240)&gt;0),"ORDER","NO ORDER"))</f>
        <v/>
      </c>
      <c r="M240" s="85">
        <f>'Inventory Master'!S240</f>
        <v/>
      </c>
      <c r="N240" s="91">
        <f>'Inventory Master'!T240</f>
        <v/>
      </c>
      <c r="O240" s="91">
        <f>IF(OR($C240="",N(G240)=0,N240=""),"",G240*N240)</f>
        <v/>
      </c>
    </row>
    <row r="241" ht="20" customHeight="1">
      <c r="B241" s="85">
        <f>'Inventory Master'!B241</f>
        <v/>
      </c>
      <c r="C241" s="85">
        <f>'Inventory Master'!C241</f>
        <v/>
      </c>
      <c r="D241" s="86">
        <f>'Inventory Master'!D241</f>
        <v/>
      </c>
      <c r="E241" s="87">
        <f>'Inventory Master'!H241</f>
        <v/>
      </c>
      <c r="F241" s="87">
        <f>'Inventory Master'!E241</f>
        <v/>
      </c>
      <c r="G241" s="87">
        <f>IF($C241="","",IF(L241="ORDER",'Inventory Master'!K241,0))</f>
        <v/>
      </c>
      <c r="H241" s="86">
        <f>'Inventory Master'!J241</f>
        <v/>
      </c>
      <c r="I241" s="98">
        <f>IF($C241="","",cfg_OrderMonth)</f>
        <v/>
      </c>
      <c r="J241" s="89">
        <f>IF(OR($C241="",L241&lt;&gt;"ORDER"),"",IF(K241="URGENT",cfg_AsOf+cfg_Lead,MAX(cfg_OrderMonth,cfg_AsOf)+cfg_Lead))</f>
        <v/>
      </c>
      <c r="K241" s="86">
        <f>IF($C241="","",IF(H241="CRITICAL","URGENT",IF(H241="LOW","STANDARD",IF(AND(cfg_ReorderOK="Yes",H241="OK",N('Inventory Master'!K241)&gt;0),"STANDARD","NONE"))))</f>
        <v/>
      </c>
      <c r="L241" s="86">
        <f>IF($C241="","",IF(AND(K241&lt;&gt;"NONE",N('Inventory Master'!K241)&gt;0),"ORDER","NO ORDER"))</f>
        <v/>
      </c>
      <c r="M241" s="85">
        <f>'Inventory Master'!S241</f>
        <v/>
      </c>
      <c r="N241" s="91">
        <f>'Inventory Master'!T241</f>
        <v/>
      </c>
      <c r="O241" s="91">
        <f>IF(OR($C241="",N(G241)=0,N241=""),"",G241*N241)</f>
        <v/>
      </c>
    </row>
    <row r="242" ht="20" customHeight="1">
      <c r="B242" s="85">
        <f>'Inventory Master'!B242</f>
        <v/>
      </c>
      <c r="C242" s="85">
        <f>'Inventory Master'!C242</f>
        <v/>
      </c>
      <c r="D242" s="86">
        <f>'Inventory Master'!D242</f>
        <v/>
      </c>
      <c r="E242" s="87">
        <f>'Inventory Master'!H242</f>
        <v/>
      </c>
      <c r="F242" s="87">
        <f>'Inventory Master'!E242</f>
        <v/>
      </c>
      <c r="G242" s="87">
        <f>IF($C242="","",IF(L242="ORDER",'Inventory Master'!K242,0))</f>
        <v/>
      </c>
      <c r="H242" s="86">
        <f>'Inventory Master'!J242</f>
        <v/>
      </c>
      <c r="I242" s="98">
        <f>IF($C242="","",cfg_OrderMonth)</f>
        <v/>
      </c>
      <c r="J242" s="89">
        <f>IF(OR($C242="",L242&lt;&gt;"ORDER"),"",IF(K242="URGENT",cfg_AsOf+cfg_Lead,MAX(cfg_OrderMonth,cfg_AsOf)+cfg_Lead))</f>
        <v/>
      </c>
      <c r="K242" s="86">
        <f>IF($C242="","",IF(H242="CRITICAL","URGENT",IF(H242="LOW","STANDARD",IF(AND(cfg_ReorderOK="Yes",H242="OK",N('Inventory Master'!K242)&gt;0),"STANDARD","NONE"))))</f>
        <v/>
      </c>
      <c r="L242" s="86">
        <f>IF($C242="","",IF(AND(K242&lt;&gt;"NONE",N('Inventory Master'!K242)&gt;0),"ORDER","NO ORDER"))</f>
        <v/>
      </c>
      <c r="M242" s="85">
        <f>'Inventory Master'!S242</f>
        <v/>
      </c>
      <c r="N242" s="91">
        <f>'Inventory Master'!T242</f>
        <v/>
      </c>
      <c r="O242" s="91">
        <f>IF(OR($C242="",N(G242)=0,N242=""),"",G242*N242)</f>
        <v/>
      </c>
    </row>
    <row r="243" ht="20" customHeight="1">
      <c r="B243" s="85">
        <f>'Inventory Master'!B243</f>
        <v/>
      </c>
      <c r="C243" s="85">
        <f>'Inventory Master'!C243</f>
        <v/>
      </c>
      <c r="D243" s="86">
        <f>'Inventory Master'!D243</f>
        <v/>
      </c>
      <c r="E243" s="87">
        <f>'Inventory Master'!H243</f>
        <v/>
      </c>
      <c r="F243" s="87">
        <f>'Inventory Master'!E243</f>
        <v/>
      </c>
      <c r="G243" s="87">
        <f>IF($C243="","",IF(L243="ORDER",'Inventory Master'!K243,0))</f>
        <v/>
      </c>
      <c r="H243" s="86">
        <f>'Inventory Master'!J243</f>
        <v/>
      </c>
      <c r="I243" s="98">
        <f>IF($C243="","",cfg_OrderMonth)</f>
        <v/>
      </c>
      <c r="J243" s="89">
        <f>IF(OR($C243="",L243&lt;&gt;"ORDER"),"",IF(K243="URGENT",cfg_AsOf+cfg_Lead,MAX(cfg_OrderMonth,cfg_AsOf)+cfg_Lead))</f>
        <v/>
      </c>
      <c r="K243" s="86">
        <f>IF($C243="","",IF(H243="CRITICAL","URGENT",IF(H243="LOW","STANDARD",IF(AND(cfg_ReorderOK="Yes",H243="OK",N('Inventory Master'!K243)&gt;0),"STANDARD","NONE"))))</f>
        <v/>
      </c>
      <c r="L243" s="86">
        <f>IF($C243="","",IF(AND(K243&lt;&gt;"NONE",N('Inventory Master'!K243)&gt;0),"ORDER","NO ORDER"))</f>
        <v/>
      </c>
      <c r="M243" s="85">
        <f>'Inventory Master'!S243</f>
        <v/>
      </c>
      <c r="N243" s="91">
        <f>'Inventory Master'!T243</f>
        <v/>
      </c>
      <c r="O243" s="91">
        <f>IF(OR($C243="",N(G243)=0,N243=""),"",G243*N243)</f>
        <v/>
      </c>
    </row>
    <row r="244" ht="20" customHeight="1">
      <c r="B244" s="85">
        <f>'Inventory Master'!B244</f>
        <v/>
      </c>
      <c r="C244" s="85">
        <f>'Inventory Master'!C244</f>
        <v/>
      </c>
      <c r="D244" s="86">
        <f>'Inventory Master'!D244</f>
        <v/>
      </c>
      <c r="E244" s="87">
        <f>'Inventory Master'!H244</f>
        <v/>
      </c>
      <c r="F244" s="87">
        <f>'Inventory Master'!E244</f>
        <v/>
      </c>
      <c r="G244" s="87">
        <f>IF($C244="","",IF(L244="ORDER",'Inventory Master'!K244,0))</f>
        <v/>
      </c>
      <c r="H244" s="86">
        <f>'Inventory Master'!J244</f>
        <v/>
      </c>
      <c r="I244" s="98">
        <f>IF($C244="","",cfg_OrderMonth)</f>
        <v/>
      </c>
      <c r="J244" s="89">
        <f>IF(OR($C244="",L244&lt;&gt;"ORDER"),"",IF(K244="URGENT",cfg_AsOf+cfg_Lead,MAX(cfg_OrderMonth,cfg_AsOf)+cfg_Lead))</f>
        <v/>
      </c>
      <c r="K244" s="86">
        <f>IF($C244="","",IF(H244="CRITICAL","URGENT",IF(H244="LOW","STANDARD",IF(AND(cfg_ReorderOK="Yes",H244="OK",N('Inventory Master'!K244)&gt;0),"STANDARD","NONE"))))</f>
        <v/>
      </c>
      <c r="L244" s="86">
        <f>IF($C244="","",IF(AND(K244&lt;&gt;"NONE",N('Inventory Master'!K244)&gt;0),"ORDER","NO ORDER"))</f>
        <v/>
      </c>
      <c r="M244" s="85">
        <f>'Inventory Master'!S244</f>
        <v/>
      </c>
      <c r="N244" s="91">
        <f>'Inventory Master'!T244</f>
        <v/>
      </c>
      <c r="O244" s="91">
        <f>IF(OR($C244="",N(G244)=0,N244=""),"",G244*N244)</f>
        <v/>
      </c>
    </row>
    <row r="245" ht="20" customHeight="1">
      <c r="B245" s="85">
        <f>'Inventory Master'!B245</f>
        <v/>
      </c>
      <c r="C245" s="85">
        <f>'Inventory Master'!C245</f>
        <v/>
      </c>
      <c r="D245" s="86">
        <f>'Inventory Master'!D245</f>
        <v/>
      </c>
      <c r="E245" s="87">
        <f>'Inventory Master'!H245</f>
        <v/>
      </c>
      <c r="F245" s="87">
        <f>'Inventory Master'!E245</f>
        <v/>
      </c>
      <c r="G245" s="87">
        <f>IF($C245="","",IF(L245="ORDER",'Inventory Master'!K245,0))</f>
        <v/>
      </c>
      <c r="H245" s="86">
        <f>'Inventory Master'!J245</f>
        <v/>
      </c>
      <c r="I245" s="98">
        <f>IF($C245="","",cfg_OrderMonth)</f>
        <v/>
      </c>
      <c r="J245" s="89">
        <f>IF(OR($C245="",L245&lt;&gt;"ORDER"),"",IF(K245="URGENT",cfg_AsOf+cfg_Lead,MAX(cfg_OrderMonth,cfg_AsOf)+cfg_Lead))</f>
        <v/>
      </c>
      <c r="K245" s="86">
        <f>IF($C245="","",IF(H245="CRITICAL","URGENT",IF(H245="LOW","STANDARD",IF(AND(cfg_ReorderOK="Yes",H245="OK",N('Inventory Master'!K245)&gt;0),"STANDARD","NONE"))))</f>
        <v/>
      </c>
      <c r="L245" s="86">
        <f>IF($C245="","",IF(AND(K245&lt;&gt;"NONE",N('Inventory Master'!K245)&gt;0),"ORDER","NO ORDER"))</f>
        <v/>
      </c>
      <c r="M245" s="85">
        <f>'Inventory Master'!S245</f>
        <v/>
      </c>
      <c r="N245" s="91">
        <f>'Inventory Master'!T245</f>
        <v/>
      </c>
      <c r="O245" s="91">
        <f>IF(OR($C245="",N(G245)=0,N245=""),"",G245*N245)</f>
        <v/>
      </c>
    </row>
    <row r="246" ht="20" customHeight="1">
      <c r="B246" s="85">
        <f>'Inventory Master'!B246</f>
        <v/>
      </c>
      <c r="C246" s="85">
        <f>'Inventory Master'!C246</f>
        <v/>
      </c>
      <c r="D246" s="86">
        <f>'Inventory Master'!D246</f>
        <v/>
      </c>
      <c r="E246" s="87">
        <f>'Inventory Master'!H246</f>
        <v/>
      </c>
      <c r="F246" s="87">
        <f>'Inventory Master'!E246</f>
        <v/>
      </c>
      <c r="G246" s="87">
        <f>IF($C246="","",IF(L246="ORDER",'Inventory Master'!K246,0))</f>
        <v/>
      </c>
      <c r="H246" s="86">
        <f>'Inventory Master'!J246</f>
        <v/>
      </c>
      <c r="I246" s="98">
        <f>IF($C246="","",cfg_OrderMonth)</f>
        <v/>
      </c>
      <c r="J246" s="89">
        <f>IF(OR($C246="",L246&lt;&gt;"ORDER"),"",IF(K246="URGENT",cfg_AsOf+cfg_Lead,MAX(cfg_OrderMonth,cfg_AsOf)+cfg_Lead))</f>
        <v/>
      </c>
      <c r="K246" s="86">
        <f>IF($C246="","",IF(H246="CRITICAL","URGENT",IF(H246="LOW","STANDARD",IF(AND(cfg_ReorderOK="Yes",H246="OK",N('Inventory Master'!K246)&gt;0),"STANDARD","NONE"))))</f>
        <v/>
      </c>
      <c r="L246" s="86">
        <f>IF($C246="","",IF(AND(K246&lt;&gt;"NONE",N('Inventory Master'!K246)&gt;0),"ORDER","NO ORDER"))</f>
        <v/>
      </c>
      <c r="M246" s="85">
        <f>'Inventory Master'!S246</f>
        <v/>
      </c>
      <c r="N246" s="91">
        <f>'Inventory Master'!T246</f>
        <v/>
      </c>
      <c r="O246" s="91">
        <f>IF(OR($C246="",N(G246)=0,N246=""),"",G246*N246)</f>
        <v/>
      </c>
    </row>
    <row r="247" ht="20" customHeight="1">
      <c r="B247" s="85">
        <f>'Inventory Master'!B247</f>
        <v/>
      </c>
      <c r="C247" s="85">
        <f>'Inventory Master'!C247</f>
        <v/>
      </c>
      <c r="D247" s="86">
        <f>'Inventory Master'!D247</f>
        <v/>
      </c>
      <c r="E247" s="87">
        <f>'Inventory Master'!H247</f>
        <v/>
      </c>
      <c r="F247" s="87">
        <f>'Inventory Master'!E247</f>
        <v/>
      </c>
      <c r="G247" s="87">
        <f>IF($C247="","",IF(L247="ORDER",'Inventory Master'!K247,0))</f>
        <v/>
      </c>
      <c r="H247" s="86">
        <f>'Inventory Master'!J247</f>
        <v/>
      </c>
      <c r="I247" s="98">
        <f>IF($C247="","",cfg_OrderMonth)</f>
        <v/>
      </c>
      <c r="J247" s="89">
        <f>IF(OR($C247="",L247&lt;&gt;"ORDER"),"",IF(K247="URGENT",cfg_AsOf+cfg_Lead,MAX(cfg_OrderMonth,cfg_AsOf)+cfg_Lead))</f>
        <v/>
      </c>
      <c r="K247" s="86">
        <f>IF($C247="","",IF(H247="CRITICAL","URGENT",IF(H247="LOW","STANDARD",IF(AND(cfg_ReorderOK="Yes",H247="OK",N('Inventory Master'!K247)&gt;0),"STANDARD","NONE"))))</f>
        <v/>
      </c>
      <c r="L247" s="86">
        <f>IF($C247="","",IF(AND(K247&lt;&gt;"NONE",N('Inventory Master'!K247)&gt;0),"ORDER","NO ORDER"))</f>
        <v/>
      </c>
      <c r="M247" s="85">
        <f>'Inventory Master'!S247</f>
        <v/>
      </c>
      <c r="N247" s="91">
        <f>'Inventory Master'!T247</f>
        <v/>
      </c>
      <c r="O247" s="91">
        <f>IF(OR($C247="",N(G247)=0,N247=""),"",G247*N247)</f>
        <v/>
      </c>
    </row>
    <row r="248" ht="20" customHeight="1">
      <c r="B248" s="85">
        <f>'Inventory Master'!B248</f>
        <v/>
      </c>
      <c r="C248" s="85">
        <f>'Inventory Master'!C248</f>
        <v/>
      </c>
      <c r="D248" s="86">
        <f>'Inventory Master'!D248</f>
        <v/>
      </c>
      <c r="E248" s="87">
        <f>'Inventory Master'!H248</f>
        <v/>
      </c>
      <c r="F248" s="87">
        <f>'Inventory Master'!E248</f>
        <v/>
      </c>
      <c r="G248" s="87">
        <f>IF($C248="","",IF(L248="ORDER",'Inventory Master'!K248,0))</f>
        <v/>
      </c>
      <c r="H248" s="86">
        <f>'Inventory Master'!J248</f>
        <v/>
      </c>
      <c r="I248" s="98">
        <f>IF($C248="","",cfg_OrderMonth)</f>
        <v/>
      </c>
      <c r="J248" s="89">
        <f>IF(OR($C248="",L248&lt;&gt;"ORDER"),"",IF(K248="URGENT",cfg_AsOf+cfg_Lead,MAX(cfg_OrderMonth,cfg_AsOf)+cfg_Lead))</f>
        <v/>
      </c>
      <c r="K248" s="86">
        <f>IF($C248="","",IF(H248="CRITICAL","URGENT",IF(H248="LOW","STANDARD",IF(AND(cfg_ReorderOK="Yes",H248="OK",N('Inventory Master'!K248)&gt;0),"STANDARD","NONE"))))</f>
        <v/>
      </c>
      <c r="L248" s="86">
        <f>IF($C248="","",IF(AND(K248&lt;&gt;"NONE",N('Inventory Master'!K248)&gt;0),"ORDER","NO ORDER"))</f>
        <v/>
      </c>
      <c r="M248" s="85">
        <f>'Inventory Master'!S248</f>
        <v/>
      </c>
      <c r="N248" s="91">
        <f>'Inventory Master'!T248</f>
        <v/>
      </c>
      <c r="O248" s="91">
        <f>IF(OR($C248="",N(G248)=0,N248=""),"",G248*N248)</f>
        <v/>
      </c>
    </row>
    <row r="249" ht="20" customHeight="1">
      <c r="B249" s="85">
        <f>'Inventory Master'!B249</f>
        <v/>
      </c>
      <c r="C249" s="85">
        <f>'Inventory Master'!C249</f>
        <v/>
      </c>
      <c r="D249" s="86">
        <f>'Inventory Master'!D249</f>
        <v/>
      </c>
      <c r="E249" s="87">
        <f>'Inventory Master'!H249</f>
        <v/>
      </c>
      <c r="F249" s="87">
        <f>'Inventory Master'!E249</f>
        <v/>
      </c>
      <c r="G249" s="87">
        <f>IF($C249="","",IF(L249="ORDER",'Inventory Master'!K249,0))</f>
        <v/>
      </c>
      <c r="H249" s="86">
        <f>'Inventory Master'!J249</f>
        <v/>
      </c>
      <c r="I249" s="98">
        <f>IF($C249="","",cfg_OrderMonth)</f>
        <v/>
      </c>
      <c r="J249" s="89">
        <f>IF(OR($C249="",L249&lt;&gt;"ORDER"),"",IF(K249="URGENT",cfg_AsOf+cfg_Lead,MAX(cfg_OrderMonth,cfg_AsOf)+cfg_Lead))</f>
        <v/>
      </c>
      <c r="K249" s="86">
        <f>IF($C249="","",IF(H249="CRITICAL","URGENT",IF(H249="LOW","STANDARD",IF(AND(cfg_ReorderOK="Yes",H249="OK",N('Inventory Master'!K249)&gt;0),"STANDARD","NONE"))))</f>
        <v/>
      </c>
      <c r="L249" s="86">
        <f>IF($C249="","",IF(AND(K249&lt;&gt;"NONE",N('Inventory Master'!K249)&gt;0),"ORDER","NO ORDER"))</f>
        <v/>
      </c>
      <c r="M249" s="85">
        <f>'Inventory Master'!S249</f>
        <v/>
      </c>
      <c r="N249" s="91">
        <f>'Inventory Master'!T249</f>
        <v/>
      </c>
      <c r="O249" s="91">
        <f>IF(OR($C249="",N(G249)=0,N249=""),"",G249*N249)</f>
        <v/>
      </c>
    </row>
    <row r="250" ht="20" customHeight="1">
      <c r="B250" s="85">
        <f>'Inventory Master'!B250</f>
        <v/>
      </c>
      <c r="C250" s="85">
        <f>'Inventory Master'!C250</f>
        <v/>
      </c>
      <c r="D250" s="86">
        <f>'Inventory Master'!D250</f>
        <v/>
      </c>
      <c r="E250" s="87">
        <f>'Inventory Master'!H250</f>
        <v/>
      </c>
      <c r="F250" s="87">
        <f>'Inventory Master'!E250</f>
        <v/>
      </c>
      <c r="G250" s="87">
        <f>IF($C250="","",IF(L250="ORDER",'Inventory Master'!K250,0))</f>
        <v/>
      </c>
      <c r="H250" s="86">
        <f>'Inventory Master'!J250</f>
        <v/>
      </c>
      <c r="I250" s="98">
        <f>IF($C250="","",cfg_OrderMonth)</f>
        <v/>
      </c>
      <c r="J250" s="89">
        <f>IF(OR($C250="",L250&lt;&gt;"ORDER"),"",IF(K250="URGENT",cfg_AsOf+cfg_Lead,MAX(cfg_OrderMonth,cfg_AsOf)+cfg_Lead))</f>
        <v/>
      </c>
      <c r="K250" s="86">
        <f>IF($C250="","",IF(H250="CRITICAL","URGENT",IF(H250="LOW","STANDARD",IF(AND(cfg_ReorderOK="Yes",H250="OK",N('Inventory Master'!K250)&gt;0),"STANDARD","NONE"))))</f>
        <v/>
      </c>
      <c r="L250" s="86">
        <f>IF($C250="","",IF(AND(K250&lt;&gt;"NONE",N('Inventory Master'!K250)&gt;0),"ORDER","NO ORDER"))</f>
        <v/>
      </c>
      <c r="M250" s="85">
        <f>'Inventory Master'!S250</f>
        <v/>
      </c>
      <c r="N250" s="91">
        <f>'Inventory Master'!T250</f>
        <v/>
      </c>
      <c r="O250" s="91">
        <f>IF(OR($C250="",N(G250)=0,N250=""),"",G250*N250)</f>
        <v/>
      </c>
    </row>
    <row r="251" ht="20" customHeight="1">
      <c r="B251" s="85">
        <f>'Inventory Master'!B251</f>
        <v/>
      </c>
      <c r="C251" s="85">
        <f>'Inventory Master'!C251</f>
        <v/>
      </c>
      <c r="D251" s="86">
        <f>'Inventory Master'!D251</f>
        <v/>
      </c>
      <c r="E251" s="87">
        <f>'Inventory Master'!H251</f>
        <v/>
      </c>
      <c r="F251" s="87">
        <f>'Inventory Master'!E251</f>
        <v/>
      </c>
      <c r="G251" s="87">
        <f>IF($C251="","",IF(L251="ORDER",'Inventory Master'!K251,0))</f>
        <v/>
      </c>
      <c r="H251" s="86">
        <f>'Inventory Master'!J251</f>
        <v/>
      </c>
      <c r="I251" s="98">
        <f>IF($C251="","",cfg_OrderMonth)</f>
        <v/>
      </c>
      <c r="J251" s="89">
        <f>IF(OR($C251="",L251&lt;&gt;"ORDER"),"",IF(K251="URGENT",cfg_AsOf+cfg_Lead,MAX(cfg_OrderMonth,cfg_AsOf)+cfg_Lead))</f>
        <v/>
      </c>
      <c r="K251" s="86">
        <f>IF($C251="","",IF(H251="CRITICAL","URGENT",IF(H251="LOW","STANDARD",IF(AND(cfg_ReorderOK="Yes",H251="OK",N('Inventory Master'!K251)&gt;0),"STANDARD","NONE"))))</f>
        <v/>
      </c>
      <c r="L251" s="86">
        <f>IF($C251="","",IF(AND(K251&lt;&gt;"NONE",N('Inventory Master'!K251)&gt;0),"ORDER","NO ORDER"))</f>
        <v/>
      </c>
      <c r="M251" s="85">
        <f>'Inventory Master'!S251</f>
        <v/>
      </c>
      <c r="N251" s="91">
        <f>'Inventory Master'!T251</f>
        <v/>
      </c>
      <c r="O251" s="91">
        <f>IF(OR($C251="",N(G251)=0,N251=""),"",G251*N251)</f>
        <v/>
      </c>
    </row>
    <row r="252" ht="20" customHeight="1">
      <c r="B252" s="85">
        <f>'Inventory Master'!B252</f>
        <v/>
      </c>
      <c r="C252" s="85">
        <f>'Inventory Master'!C252</f>
        <v/>
      </c>
      <c r="D252" s="86">
        <f>'Inventory Master'!D252</f>
        <v/>
      </c>
      <c r="E252" s="87">
        <f>'Inventory Master'!H252</f>
        <v/>
      </c>
      <c r="F252" s="87">
        <f>'Inventory Master'!E252</f>
        <v/>
      </c>
      <c r="G252" s="87">
        <f>IF($C252="","",IF(L252="ORDER",'Inventory Master'!K252,0))</f>
        <v/>
      </c>
      <c r="H252" s="86">
        <f>'Inventory Master'!J252</f>
        <v/>
      </c>
      <c r="I252" s="98">
        <f>IF($C252="","",cfg_OrderMonth)</f>
        <v/>
      </c>
      <c r="J252" s="89">
        <f>IF(OR($C252="",L252&lt;&gt;"ORDER"),"",IF(K252="URGENT",cfg_AsOf+cfg_Lead,MAX(cfg_OrderMonth,cfg_AsOf)+cfg_Lead))</f>
        <v/>
      </c>
      <c r="K252" s="86">
        <f>IF($C252="","",IF(H252="CRITICAL","URGENT",IF(H252="LOW","STANDARD",IF(AND(cfg_ReorderOK="Yes",H252="OK",N('Inventory Master'!K252)&gt;0),"STANDARD","NONE"))))</f>
        <v/>
      </c>
      <c r="L252" s="86">
        <f>IF($C252="","",IF(AND(K252&lt;&gt;"NONE",N('Inventory Master'!K252)&gt;0),"ORDER","NO ORDER"))</f>
        <v/>
      </c>
      <c r="M252" s="85">
        <f>'Inventory Master'!S252</f>
        <v/>
      </c>
      <c r="N252" s="91">
        <f>'Inventory Master'!T252</f>
        <v/>
      </c>
      <c r="O252" s="91">
        <f>IF(OR($C252="",N(G252)=0,N252=""),"",G252*N252)</f>
        <v/>
      </c>
    </row>
    <row r="253" ht="20" customHeight="1">
      <c r="B253" s="85">
        <f>'Inventory Master'!B253</f>
        <v/>
      </c>
      <c r="C253" s="85">
        <f>'Inventory Master'!C253</f>
        <v/>
      </c>
      <c r="D253" s="86">
        <f>'Inventory Master'!D253</f>
        <v/>
      </c>
      <c r="E253" s="87">
        <f>'Inventory Master'!H253</f>
        <v/>
      </c>
      <c r="F253" s="87">
        <f>'Inventory Master'!E253</f>
        <v/>
      </c>
      <c r="G253" s="87">
        <f>IF($C253="","",IF(L253="ORDER",'Inventory Master'!K253,0))</f>
        <v/>
      </c>
      <c r="H253" s="86">
        <f>'Inventory Master'!J253</f>
        <v/>
      </c>
      <c r="I253" s="98">
        <f>IF($C253="","",cfg_OrderMonth)</f>
        <v/>
      </c>
      <c r="J253" s="89">
        <f>IF(OR($C253="",L253&lt;&gt;"ORDER"),"",IF(K253="URGENT",cfg_AsOf+cfg_Lead,MAX(cfg_OrderMonth,cfg_AsOf)+cfg_Lead))</f>
        <v/>
      </c>
      <c r="K253" s="86">
        <f>IF($C253="","",IF(H253="CRITICAL","URGENT",IF(H253="LOW","STANDARD",IF(AND(cfg_ReorderOK="Yes",H253="OK",N('Inventory Master'!K253)&gt;0),"STANDARD","NONE"))))</f>
        <v/>
      </c>
      <c r="L253" s="86">
        <f>IF($C253="","",IF(AND(K253&lt;&gt;"NONE",N('Inventory Master'!K253)&gt;0),"ORDER","NO ORDER"))</f>
        <v/>
      </c>
      <c r="M253" s="85">
        <f>'Inventory Master'!S253</f>
        <v/>
      </c>
      <c r="N253" s="91">
        <f>'Inventory Master'!T253</f>
        <v/>
      </c>
      <c r="O253" s="91">
        <f>IF(OR($C253="",N(G253)=0,N253=""),"",G253*N253)</f>
        <v/>
      </c>
    </row>
    <row r="254" ht="20" customHeight="1">
      <c r="B254" s="85">
        <f>'Inventory Master'!B254</f>
        <v/>
      </c>
      <c r="C254" s="85">
        <f>'Inventory Master'!C254</f>
        <v/>
      </c>
      <c r="D254" s="86">
        <f>'Inventory Master'!D254</f>
        <v/>
      </c>
      <c r="E254" s="87">
        <f>'Inventory Master'!H254</f>
        <v/>
      </c>
      <c r="F254" s="87">
        <f>'Inventory Master'!E254</f>
        <v/>
      </c>
      <c r="G254" s="87">
        <f>IF($C254="","",IF(L254="ORDER",'Inventory Master'!K254,0))</f>
        <v/>
      </c>
      <c r="H254" s="86">
        <f>'Inventory Master'!J254</f>
        <v/>
      </c>
      <c r="I254" s="98">
        <f>IF($C254="","",cfg_OrderMonth)</f>
        <v/>
      </c>
      <c r="J254" s="89">
        <f>IF(OR($C254="",L254&lt;&gt;"ORDER"),"",IF(K254="URGENT",cfg_AsOf+cfg_Lead,MAX(cfg_OrderMonth,cfg_AsOf)+cfg_Lead))</f>
        <v/>
      </c>
      <c r="K254" s="86">
        <f>IF($C254="","",IF(H254="CRITICAL","URGENT",IF(H254="LOW","STANDARD",IF(AND(cfg_ReorderOK="Yes",H254="OK",N('Inventory Master'!K254)&gt;0),"STANDARD","NONE"))))</f>
        <v/>
      </c>
      <c r="L254" s="86">
        <f>IF($C254="","",IF(AND(K254&lt;&gt;"NONE",N('Inventory Master'!K254)&gt;0),"ORDER","NO ORDER"))</f>
        <v/>
      </c>
      <c r="M254" s="85">
        <f>'Inventory Master'!S254</f>
        <v/>
      </c>
      <c r="N254" s="91">
        <f>'Inventory Master'!T254</f>
        <v/>
      </c>
      <c r="O254" s="91">
        <f>IF(OR($C254="",N(G254)=0,N254=""),"",G254*N254)</f>
        <v/>
      </c>
    </row>
    <row r="255" ht="20" customHeight="1">
      <c r="B255" s="85">
        <f>'Inventory Master'!B255</f>
        <v/>
      </c>
      <c r="C255" s="85">
        <f>'Inventory Master'!C255</f>
        <v/>
      </c>
      <c r="D255" s="86">
        <f>'Inventory Master'!D255</f>
        <v/>
      </c>
      <c r="E255" s="87">
        <f>'Inventory Master'!H255</f>
        <v/>
      </c>
      <c r="F255" s="87">
        <f>'Inventory Master'!E255</f>
        <v/>
      </c>
      <c r="G255" s="87">
        <f>IF($C255="","",IF(L255="ORDER",'Inventory Master'!K255,0))</f>
        <v/>
      </c>
      <c r="H255" s="86">
        <f>'Inventory Master'!J255</f>
        <v/>
      </c>
      <c r="I255" s="98">
        <f>IF($C255="","",cfg_OrderMonth)</f>
        <v/>
      </c>
      <c r="J255" s="89">
        <f>IF(OR($C255="",L255&lt;&gt;"ORDER"),"",IF(K255="URGENT",cfg_AsOf+cfg_Lead,MAX(cfg_OrderMonth,cfg_AsOf)+cfg_Lead))</f>
        <v/>
      </c>
      <c r="K255" s="86">
        <f>IF($C255="","",IF(H255="CRITICAL","URGENT",IF(H255="LOW","STANDARD",IF(AND(cfg_ReorderOK="Yes",H255="OK",N('Inventory Master'!K255)&gt;0),"STANDARD","NONE"))))</f>
        <v/>
      </c>
      <c r="L255" s="86">
        <f>IF($C255="","",IF(AND(K255&lt;&gt;"NONE",N('Inventory Master'!K255)&gt;0),"ORDER","NO ORDER"))</f>
        <v/>
      </c>
      <c r="M255" s="85">
        <f>'Inventory Master'!S255</f>
        <v/>
      </c>
      <c r="N255" s="91">
        <f>'Inventory Master'!T255</f>
        <v/>
      </c>
      <c r="O255" s="91">
        <f>IF(OR($C255="",N(G255)=0,N255=""),"",G255*N255)</f>
        <v/>
      </c>
    </row>
    <row r="256" ht="20" customHeight="1">
      <c r="B256" s="85">
        <f>'Inventory Master'!B256</f>
        <v/>
      </c>
      <c r="C256" s="85">
        <f>'Inventory Master'!C256</f>
        <v/>
      </c>
      <c r="D256" s="86">
        <f>'Inventory Master'!D256</f>
        <v/>
      </c>
      <c r="E256" s="87">
        <f>'Inventory Master'!H256</f>
        <v/>
      </c>
      <c r="F256" s="87">
        <f>'Inventory Master'!E256</f>
        <v/>
      </c>
      <c r="G256" s="87">
        <f>IF($C256="","",IF(L256="ORDER",'Inventory Master'!K256,0))</f>
        <v/>
      </c>
      <c r="H256" s="86">
        <f>'Inventory Master'!J256</f>
        <v/>
      </c>
      <c r="I256" s="98">
        <f>IF($C256="","",cfg_OrderMonth)</f>
        <v/>
      </c>
      <c r="J256" s="89">
        <f>IF(OR($C256="",L256&lt;&gt;"ORDER"),"",IF(K256="URGENT",cfg_AsOf+cfg_Lead,MAX(cfg_OrderMonth,cfg_AsOf)+cfg_Lead))</f>
        <v/>
      </c>
      <c r="K256" s="86">
        <f>IF($C256="","",IF(H256="CRITICAL","URGENT",IF(H256="LOW","STANDARD",IF(AND(cfg_ReorderOK="Yes",H256="OK",N('Inventory Master'!K256)&gt;0),"STANDARD","NONE"))))</f>
        <v/>
      </c>
      <c r="L256" s="86">
        <f>IF($C256="","",IF(AND(K256&lt;&gt;"NONE",N('Inventory Master'!K256)&gt;0),"ORDER","NO ORDER"))</f>
        <v/>
      </c>
      <c r="M256" s="85">
        <f>'Inventory Master'!S256</f>
        <v/>
      </c>
      <c r="N256" s="91">
        <f>'Inventory Master'!T256</f>
        <v/>
      </c>
      <c r="O256" s="91">
        <f>IF(OR($C256="",N(G256)=0,N256=""),"",G256*N256)</f>
        <v/>
      </c>
    </row>
    <row r="257" ht="20" customHeight="1">
      <c r="B257" s="85">
        <f>'Inventory Master'!B257</f>
        <v/>
      </c>
      <c r="C257" s="85">
        <f>'Inventory Master'!C257</f>
        <v/>
      </c>
      <c r="D257" s="86">
        <f>'Inventory Master'!D257</f>
        <v/>
      </c>
      <c r="E257" s="87">
        <f>'Inventory Master'!H257</f>
        <v/>
      </c>
      <c r="F257" s="87">
        <f>'Inventory Master'!E257</f>
        <v/>
      </c>
      <c r="G257" s="87">
        <f>IF($C257="","",IF(L257="ORDER",'Inventory Master'!K257,0))</f>
        <v/>
      </c>
      <c r="H257" s="86">
        <f>'Inventory Master'!J257</f>
        <v/>
      </c>
      <c r="I257" s="98">
        <f>IF($C257="","",cfg_OrderMonth)</f>
        <v/>
      </c>
      <c r="J257" s="89">
        <f>IF(OR($C257="",L257&lt;&gt;"ORDER"),"",IF(K257="URGENT",cfg_AsOf+cfg_Lead,MAX(cfg_OrderMonth,cfg_AsOf)+cfg_Lead))</f>
        <v/>
      </c>
      <c r="K257" s="86">
        <f>IF($C257="","",IF(H257="CRITICAL","URGENT",IF(H257="LOW","STANDARD",IF(AND(cfg_ReorderOK="Yes",H257="OK",N('Inventory Master'!K257)&gt;0),"STANDARD","NONE"))))</f>
        <v/>
      </c>
      <c r="L257" s="86">
        <f>IF($C257="","",IF(AND(K257&lt;&gt;"NONE",N('Inventory Master'!K257)&gt;0),"ORDER","NO ORDER"))</f>
        <v/>
      </c>
      <c r="M257" s="85">
        <f>'Inventory Master'!S257</f>
        <v/>
      </c>
      <c r="N257" s="91">
        <f>'Inventory Master'!T257</f>
        <v/>
      </c>
      <c r="O257" s="91">
        <f>IF(OR($C257="",N(G257)=0,N257=""),"",G257*N257)</f>
        <v/>
      </c>
    </row>
    <row r="258" ht="20" customHeight="1">
      <c r="B258" s="85">
        <f>'Inventory Master'!B258</f>
        <v/>
      </c>
      <c r="C258" s="85">
        <f>'Inventory Master'!C258</f>
        <v/>
      </c>
      <c r="D258" s="86">
        <f>'Inventory Master'!D258</f>
        <v/>
      </c>
      <c r="E258" s="87">
        <f>'Inventory Master'!H258</f>
        <v/>
      </c>
      <c r="F258" s="87">
        <f>'Inventory Master'!E258</f>
        <v/>
      </c>
      <c r="G258" s="87">
        <f>IF($C258="","",IF(L258="ORDER",'Inventory Master'!K258,0))</f>
        <v/>
      </c>
      <c r="H258" s="86">
        <f>'Inventory Master'!J258</f>
        <v/>
      </c>
      <c r="I258" s="98">
        <f>IF($C258="","",cfg_OrderMonth)</f>
        <v/>
      </c>
      <c r="J258" s="89">
        <f>IF(OR($C258="",L258&lt;&gt;"ORDER"),"",IF(K258="URGENT",cfg_AsOf+cfg_Lead,MAX(cfg_OrderMonth,cfg_AsOf)+cfg_Lead))</f>
        <v/>
      </c>
      <c r="K258" s="86">
        <f>IF($C258="","",IF(H258="CRITICAL","URGENT",IF(H258="LOW","STANDARD",IF(AND(cfg_ReorderOK="Yes",H258="OK",N('Inventory Master'!K258)&gt;0),"STANDARD","NONE"))))</f>
        <v/>
      </c>
      <c r="L258" s="86">
        <f>IF($C258="","",IF(AND(K258&lt;&gt;"NONE",N('Inventory Master'!K258)&gt;0),"ORDER","NO ORDER"))</f>
        <v/>
      </c>
      <c r="M258" s="85">
        <f>'Inventory Master'!S258</f>
        <v/>
      </c>
      <c r="N258" s="91">
        <f>'Inventory Master'!T258</f>
        <v/>
      </c>
      <c r="O258" s="91">
        <f>IF(OR($C258="",N(G258)=0,N258=""),"",G258*N258)</f>
        <v/>
      </c>
    </row>
    <row r="259" ht="20" customHeight="1">
      <c r="B259" s="85">
        <f>'Inventory Master'!B259</f>
        <v/>
      </c>
      <c r="C259" s="85">
        <f>'Inventory Master'!C259</f>
        <v/>
      </c>
      <c r="D259" s="86">
        <f>'Inventory Master'!D259</f>
        <v/>
      </c>
      <c r="E259" s="87">
        <f>'Inventory Master'!H259</f>
        <v/>
      </c>
      <c r="F259" s="87">
        <f>'Inventory Master'!E259</f>
        <v/>
      </c>
      <c r="G259" s="87">
        <f>IF($C259="","",IF(L259="ORDER",'Inventory Master'!K259,0))</f>
        <v/>
      </c>
      <c r="H259" s="86">
        <f>'Inventory Master'!J259</f>
        <v/>
      </c>
      <c r="I259" s="98">
        <f>IF($C259="","",cfg_OrderMonth)</f>
        <v/>
      </c>
      <c r="J259" s="89">
        <f>IF(OR($C259="",L259&lt;&gt;"ORDER"),"",IF(K259="URGENT",cfg_AsOf+cfg_Lead,MAX(cfg_OrderMonth,cfg_AsOf)+cfg_Lead))</f>
        <v/>
      </c>
      <c r="K259" s="86">
        <f>IF($C259="","",IF(H259="CRITICAL","URGENT",IF(H259="LOW","STANDARD",IF(AND(cfg_ReorderOK="Yes",H259="OK",N('Inventory Master'!K259)&gt;0),"STANDARD","NONE"))))</f>
        <v/>
      </c>
      <c r="L259" s="86">
        <f>IF($C259="","",IF(AND(K259&lt;&gt;"NONE",N('Inventory Master'!K259)&gt;0),"ORDER","NO ORDER"))</f>
        <v/>
      </c>
      <c r="M259" s="85">
        <f>'Inventory Master'!S259</f>
        <v/>
      </c>
      <c r="N259" s="91">
        <f>'Inventory Master'!T259</f>
        <v/>
      </c>
      <c r="O259" s="91">
        <f>IF(OR($C259="",N(G259)=0,N259=""),"",G259*N259)</f>
        <v/>
      </c>
    </row>
    <row r="260" ht="20" customHeight="1">
      <c r="B260" s="85">
        <f>'Inventory Master'!B260</f>
        <v/>
      </c>
      <c r="C260" s="85">
        <f>'Inventory Master'!C260</f>
        <v/>
      </c>
      <c r="D260" s="86">
        <f>'Inventory Master'!D260</f>
        <v/>
      </c>
      <c r="E260" s="87">
        <f>'Inventory Master'!H260</f>
        <v/>
      </c>
      <c r="F260" s="87">
        <f>'Inventory Master'!E260</f>
        <v/>
      </c>
      <c r="G260" s="87">
        <f>IF($C260="","",IF(L260="ORDER",'Inventory Master'!K260,0))</f>
        <v/>
      </c>
      <c r="H260" s="86">
        <f>'Inventory Master'!J260</f>
        <v/>
      </c>
      <c r="I260" s="98">
        <f>IF($C260="","",cfg_OrderMonth)</f>
        <v/>
      </c>
      <c r="J260" s="89">
        <f>IF(OR($C260="",L260&lt;&gt;"ORDER"),"",IF(K260="URGENT",cfg_AsOf+cfg_Lead,MAX(cfg_OrderMonth,cfg_AsOf)+cfg_Lead))</f>
        <v/>
      </c>
      <c r="K260" s="86">
        <f>IF($C260="","",IF(H260="CRITICAL","URGENT",IF(H260="LOW","STANDARD",IF(AND(cfg_ReorderOK="Yes",H260="OK",N('Inventory Master'!K260)&gt;0),"STANDARD","NONE"))))</f>
        <v/>
      </c>
      <c r="L260" s="86">
        <f>IF($C260="","",IF(AND(K260&lt;&gt;"NONE",N('Inventory Master'!K260)&gt;0),"ORDER","NO ORDER"))</f>
        <v/>
      </c>
      <c r="M260" s="85">
        <f>'Inventory Master'!S260</f>
        <v/>
      </c>
      <c r="N260" s="91">
        <f>'Inventory Master'!T260</f>
        <v/>
      </c>
      <c r="O260" s="91">
        <f>IF(OR($C260="",N(G260)=0,N260=""),"",G260*N260)</f>
        <v/>
      </c>
    </row>
    <row r="261" ht="20" customHeight="1">
      <c r="B261" s="85">
        <f>'Inventory Master'!B261</f>
        <v/>
      </c>
      <c r="C261" s="85">
        <f>'Inventory Master'!C261</f>
        <v/>
      </c>
      <c r="D261" s="86">
        <f>'Inventory Master'!D261</f>
        <v/>
      </c>
      <c r="E261" s="87">
        <f>'Inventory Master'!H261</f>
        <v/>
      </c>
      <c r="F261" s="87">
        <f>'Inventory Master'!E261</f>
        <v/>
      </c>
      <c r="G261" s="87">
        <f>IF($C261="","",IF(L261="ORDER",'Inventory Master'!K261,0))</f>
        <v/>
      </c>
      <c r="H261" s="86">
        <f>'Inventory Master'!J261</f>
        <v/>
      </c>
      <c r="I261" s="98">
        <f>IF($C261="","",cfg_OrderMonth)</f>
        <v/>
      </c>
      <c r="J261" s="89">
        <f>IF(OR($C261="",L261&lt;&gt;"ORDER"),"",IF(K261="URGENT",cfg_AsOf+cfg_Lead,MAX(cfg_OrderMonth,cfg_AsOf)+cfg_Lead))</f>
        <v/>
      </c>
      <c r="K261" s="86">
        <f>IF($C261="","",IF(H261="CRITICAL","URGENT",IF(H261="LOW","STANDARD",IF(AND(cfg_ReorderOK="Yes",H261="OK",N('Inventory Master'!K261)&gt;0),"STANDARD","NONE"))))</f>
        <v/>
      </c>
      <c r="L261" s="86">
        <f>IF($C261="","",IF(AND(K261&lt;&gt;"NONE",N('Inventory Master'!K261)&gt;0),"ORDER","NO ORDER"))</f>
        <v/>
      </c>
      <c r="M261" s="85">
        <f>'Inventory Master'!S261</f>
        <v/>
      </c>
      <c r="N261" s="91">
        <f>'Inventory Master'!T261</f>
        <v/>
      </c>
      <c r="O261" s="91">
        <f>IF(OR($C261="",N(G261)=0,N261=""),"",G261*N261)</f>
        <v/>
      </c>
    </row>
    <row r="262" ht="20" customHeight="1">
      <c r="B262" s="85">
        <f>'Inventory Master'!B262</f>
        <v/>
      </c>
      <c r="C262" s="85">
        <f>'Inventory Master'!C262</f>
        <v/>
      </c>
      <c r="D262" s="86">
        <f>'Inventory Master'!D262</f>
        <v/>
      </c>
      <c r="E262" s="87">
        <f>'Inventory Master'!H262</f>
        <v/>
      </c>
      <c r="F262" s="87">
        <f>'Inventory Master'!E262</f>
        <v/>
      </c>
      <c r="G262" s="87">
        <f>IF($C262="","",IF(L262="ORDER",'Inventory Master'!K262,0))</f>
        <v/>
      </c>
      <c r="H262" s="86">
        <f>'Inventory Master'!J262</f>
        <v/>
      </c>
      <c r="I262" s="98">
        <f>IF($C262="","",cfg_OrderMonth)</f>
        <v/>
      </c>
      <c r="J262" s="89">
        <f>IF(OR($C262="",L262&lt;&gt;"ORDER"),"",IF(K262="URGENT",cfg_AsOf+cfg_Lead,MAX(cfg_OrderMonth,cfg_AsOf)+cfg_Lead))</f>
        <v/>
      </c>
      <c r="K262" s="86">
        <f>IF($C262="","",IF(H262="CRITICAL","URGENT",IF(H262="LOW","STANDARD",IF(AND(cfg_ReorderOK="Yes",H262="OK",N('Inventory Master'!K262)&gt;0),"STANDARD","NONE"))))</f>
        <v/>
      </c>
      <c r="L262" s="86">
        <f>IF($C262="","",IF(AND(K262&lt;&gt;"NONE",N('Inventory Master'!K262)&gt;0),"ORDER","NO ORDER"))</f>
        <v/>
      </c>
      <c r="M262" s="85">
        <f>'Inventory Master'!S262</f>
        <v/>
      </c>
      <c r="N262" s="91">
        <f>'Inventory Master'!T262</f>
        <v/>
      </c>
      <c r="O262" s="91">
        <f>IF(OR($C262="",N(G262)=0,N262=""),"",G262*N262)</f>
        <v/>
      </c>
    </row>
    <row r="263" ht="20" customHeight="1">
      <c r="B263" s="85">
        <f>'Inventory Master'!B263</f>
        <v/>
      </c>
      <c r="C263" s="85">
        <f>'Inventory Master'!C263</f>
        <v/>
      </c>
      <c r="D263" s="86">
        <f>'Inventory Master'!D263</f>
        <v/>
      </c>
      <c r="E263" s="87">
        <f>'Inventory Master'!H263</f>
        <v/>
      </c>
      <c r="F263" s="87">
        <f>'Inventory Master'!E263</f>
        <v/>
      </c>
      <c r="G263" s="87">
        <f>IF($C263="","",IF(L263="ORDER",'Inventory Master'!K263,0))</f>
        <v/>
      </c>
      <c r="H263" s="86">
        <f>'Inventory Master'!J263</f>
        <v/>
      </c>
      <c r="I263" s="98">
        <f>IF($C263="","",cfg_OrderMonth)</f>
        <v/>
      </c>
      <c r="J263" s="89">
        <f>IF(OR($C263="",L263&lt;&gt;"ORDER"),"",IF(K263="URGENT",cfg_AsOf+cfg_Lead,MAX(cfg_OrderMonth,cfg_AsOf)+cfg_Lead))</f>
        <v/>
      </c>
      <c r="K263" s="86">
        <f>IF($C263="","",IF(H263="CRITICAL","URGENT",IF(H263="LOW","STANDARD",IF(AND(cfg_ReorderOK="Yes",H263="OK",N('Inventory Master'!K263)&gt;0),"STANDARD","NONE"))))</f>
        <v/>
      </c>
      <c r="L263" s="86">
        <f>IF($C263="","",IF(AND(K263&lt;&gt;"NONE",N('Inventory Master'!K263)&gt;0),"ORDER","NO ORDER"))</f>
        <v/>
      </c>
      <c r="M263" s="85">
        <f>'Inventory Master'!S263</f>
        <v/>
      </c>
      <c r="N263" s="91">
        <f>'Inventory Master'!T263</f>
        <v/>
      </c>
      <c r="O263" s="91">
        <f>IF(OR($C263="",N(G263)=0,N263=""),"",G263*N263)</f>
        <v/>
      </c>
    </row>
    <row r="264" ht="20" customHeight="1">
      <c r="B264" s="85">
        <f>'Inventory Master'!B264</f>
        <v/>
      </c>
      <c r="C264" s="85">
        <f>'Inventory Master'!C264</f>
        <v/>
      </c>
      <c r="D264" s="86">
        <f>'Inventory Master'!D264</f>
        <v/>
      </c>
      <c r="E264" s="87">
        <f>'Inventory Master'!H264</f>
        <v/>
      </c>
      <c r="F264" s="87">
        <f>'Inventory Master'!E264</f>
        <v/>
      </c>
      <c r="G264" s="87">
        <f>IF($C264="","",IF(L264="ORDER",'Inventory Master'!K264,0))</f>
        <v/>
      </c>
      <c r="H264" s="86">
        <f>'Inventory Master'!J264</f>
        <v/>
      </c>
      <c r="I264" s="98">
        <f>IF($C264="","",cfg_OrderMonth)</f>
        <v/>
      </c>
      <c r="J264" s="89">
        <f>IF(OR($C264="",L264&lt;&gt;"ORDER"),"",IF(K264="URGENT",cfg_AsOf+cfg_Lead,MAX(cfg_OrderMonth,cfg_AsOf)+cfg_Lead))</f>
        <v/>
      </c>
      <c r="K264" s="86">
        <f>IF($C264="","",IF(H264="CRITICAL","URGENT",IF(H264="LOW","STANDARD",IF(AND(cfg_ReorderOK="Yes",H264="OK",N('Inventory Master'!K264)&gt;0),"STANDARD","NONE"))))</f>
        <v/>
      </c>
      <c r="L264" s="86">
        <f>IF($C264="","",IF(AND(K264&lt;&gt;"NONE",N('Inventory Master'!K264)&gt;0),"ORDER","NO ORDER"))</f>
        <v/>
      </c>
      <c r="M264" s="85">
        <f>'Inventory Master'!S264</f>
        <v/>
      </c>
      <c r="N264" s="91">
        <f>'Inventory Master'!T264</f>
        <v/>
      </c>
      <c r="O264" s="91">
        <f>IF(OR($C264="",N(G264)=0,N264=""),"",G264*N264)</f>
        <v/>
      </c>
    </row>
    <row r="265" ht="20" customHeight="1">
      <c r="B265" s="85">
        <f>'Inventory Master'!B265</f>
        <v/>
      </c>
      <c r="C265" s="85">
        <f>'Inventory Master'!C265</f>
        <v/>
      </c>
      <c r="D265" s="86">
        <f>'Inventory Master'!D265</f>
        <v/>
      </c>
      <c r="E265" s="87">
        <f>'Inventory Master'!H265</f>
        <v/>
      </c>
      <c r="F265" s="87">
        <f>'Inventory Master'!E265</f>
        <v/>
      </c>
      <c r="G265" s="87">
        <f>IF($C265="","",IF(L265="ORDER",'Inventory Master'!K265,0))</f>
        <v/>
      </c>
      <c r="H265" s="86">
        <f>'Inventory Master'!J265</f>
        <v/>
      </c>
      <c r="I265" s="98">
        <f>IF($C265="","",cfg_OrderMonth)</f>
        <v/>
      </c>
      <c r="J265" s="89">
        <f>IF(OR($C265="",L265&lt;&gt;"ORDER"),"",IF(K265="URGENT",cfg_AsOf+cfg_Lead,MAX(cfg_OrderMonth,cfg_AsOf)+cfg_Lead))</f>
        <v/>
      </c>
      <c r="K265" s="86">
        <f>IF($C265="","",IF(H265="CRITICAL","URGENT",IF(H265="LOW","STANDARD",IF(AND(cfg_ReorderOK="Yes",H265="OK",N('Inventory Master'!K265)&gt;0),"STANDARD","NONE"))))</f>
        <v/>
      </c>
      <c r="L265" s="86">
        <f>IF($C265="","",IF(AND(K265&lt;&gt;"NONE",N('Inventory Master'!K265)&gt;0),"ORDER","NO ORDER"))</f>
        <v/>
      </c>
      <c r="M265" s="85">
        <f>'Inventory Master'!S265</f>
        <v/>
      </c>
      <c r="N265" s="91">
        <f>'Inventory Master'!T265</f>
        <v/>
      </c>
      <c r="O265" s="91">
        <f>IF(OR($C265="",N(G265)=0,N265=""),"",G265*N265)</f>
        <v/>
      </c>
    </row>
    <row r="266" ht="20" customHeight="1">
      <c r="B266" s="85">
        <f>'Inventory Master'!B266</f>
        <v/>
      </c>
      <c r="C266" s="85">
        <f>'Inventory Master'!C266</f>
        <v/>
      </c>
      <c r="D266" s="86">
        <f>'Inventory Master'!D266</f>
        <v/>
      </c>
      <c r="E266" s="87">
        <f>'Inventory Master'!H266</f>
        <v/>
      </c>
      <c r="F266" s="87">
        <f>'Inventory Master'!E266</f>
        <v/>
      </c>
      <c r="G266" s="87">
        <f>IF($C266="","",IF(L266="ORDER",'Inventory Master'!K266,0))</f>
        <v/>
      </c>
      <c r="H266" s="86">
        <f>'Inventory Master'!J266</f>
        <v/>
      </c>
      <c r="I266" s="98">
        <f>IF($C266="","",cfg_OrderMonth)</f>
        <v/>
      </c>
      <c r="J266" s="89">
        <f>IF(OR($C266="",L266&lt;&gt;"ORDER"),"",IF(K266="URGENT",cfg_AsOf+cfg_Lead,MAX(cfg_OrderMonth,cfg_AsOf)+cfg_Lead))</f>
        <v/>
      </c>
      <c r="K266" s="86">
        <f>IF($C266="","",IF(H266="CRITICAL","URGENT",IF(H266="LOW","STANDARD",IF(AND(cfg_ReorderOK="Yes",H266="OK",N('Inventory Master'!K266)&gt;0),"STANDARD","NONE"))))</f>
        <v/>
      </c>
      <c r="L266" s="86">
        <f>IF($C266="","",IF(AND(K266&lt;&gt;"NONE",N('Inventory Master'!K266)&gt;0),"ORDER","NO ORDER"))</f>
        <v/>
      </c>
      <c r="M266" s="85">
        <f>'Inventory Master'!S266</f>
        <v/>
      </c>
      <c r="N266" s="91">
        <f>'Inventory Master'!T266</f>
        <v/>
      </c>
      <c r="O266" s="91">
        <f>IF(OR($C266="",N(G266)=0,N266=""),"",G266*N266)</f>
        <v/>
      </c>
    </row>
    <row r="267" ht="20" customHeight="1">
      <c r="B267" s="85">
        <f>'Inventory Master'!B267</f>
        <v/>
      </c>
      <c r="C267" s="85">
        <f>'Inventory Master'!C267</f>
        <v/>
      </c>
      <c r="D267" s="86">
        <f>'Inventory Master'!D267</f>
        <v/>
      </c>
      <c r="E267" s="87">
        <f>'Inventory Master'!H267</f>
        <v/>
      </c>
      <c r="F267" s="87">
        <f>'Inventory Master'!E267</f>
        <v/>
      </c>
      <c r="G267" s="87">
        <f>IF($C267="","",IF(L267="ORDER",'Inventory Master'!K267,0))</f>
        <v/>
      </c>
      <c r="H267" s="86">
        <f>'Inventory Master'!J267</f>
        <v/>
      </c>
      <c r="I267" s="98">
        <f>IF($C267="","",cfg_OrderMonth)</f>
        <v/>
      </c>
      <c r="J267" s="89">
        <f>IF(OR($C267="",L267&lt;&gt;"ORDER"),"",IF(K267="URGENT",cfg_AsOf+cfg_Lead,MAX(cfg_OrderMonth,cfg_AsOf)+cfg_Lead))</f>
        <v/>
      </c>
      <c r="K267" s="86">
        <f>IF($C267="","",IF(H267="CRITICAL","URGENT",IF(H267="LOW","STANDARD",IF(AND(cfg_ReorderOK="Yes",H267="OK",N('Inventory Master'!K267)&gt;0),"STANDARD","NONE"))))</f>
        <v/>
      </c>
      <c r="L267" s="86">
        <f>IF($C267="","",IF(AND(K267&lt;&gt;"NONE",N('Inventory Master'!K267)&gt;0),"ORDER","NO ORDER"))</f>
        <v/>
      </c>
      <c r="M267" s="85">
        <f>'Inventory Master'!S267</f>
        <v/>
      </c>
      <c r="N267" s="91">
        <f>'Inventory Master'!T267</f>
        <v/>
      </c>
      <c r="O267" s="91">
        <f>IF(OR($C267="",N(G267)=0,N267=""),"",G267*N267)</f>
        <v/>
      </c>
    </row>
    <row r="268" ht="20" customHeight="1">
      <c r="B268" s="85">
        <f>'Inventory Master'!B268</f>
        <v/>
      </c>
      <c r="C268" s="85">
        <f>'Inventory Master'!C268</f>
        <v/>
      </c>
      <c r="D268" s="86">
        <f>'Inventory Master'!D268</f>
        <v/>
      </c>
      <c r="E268" s="87">
        <f>'Inventory Master'!H268</f>
        <v/>
      </c>
      <c r="F268" s="87">
        <f>'Inventory Master'!E268</f>
        <v/>
      </c>
      <c r="G268" s="87">
        <f>IF($C268="","",IF(L268="ORDER",'Inventory Master'!K268,0))</f>
        <v/>
      </c>
      <c r="H268" s="86">
        <f>'Inventory Master'!J268</f>
        <v/>
      </c>
      <c r="I268" s="98">
        <f>IF($C268="","",cfg_OrderMonth)</f>
        <v/>
      </c>
      <c r="J268" s="89">
        <f>IF(OR($C268="",L268&lt;&gt;"ORDER"),"",IF(K268="URGENT",cfg_AsOf+cfg_Lead,MAX(cfg_OrderMonth,cfg_AsOf)+cfg_Lead))</f>
        <v/>
      </c>
      <c r="K268" s="86">
        <f>IF($C268="","",IF(H268="CRITICAL","URGENT",IF(H268="LOW","STANDARD",IF(AND(cfg_ReorderOK="Yes",H268="OK",N('Inventory Master'!K268)&gt;0),"STANDARD","NONE"))))</f>
        <v/>
      </c>
      <c r="L268" s="86">
        <f>IF($C268="","",IF(AND(K268&lt;&gt;"NONE",N('Inventory Master'!K268)&gt;0),"ORDER","NO ORDER"))</f>
        <v/>
      </c>
      <c r="M268" s="85">
        <f>'Inventory Master'!S268</f>
        <v/>
      </c>
      <c r="N268" s="91">
        <f>'Inventory Master'!T268</f>
        <v/>
      </c>
      <c r="O268" s="91">
        <f>IF(OR($C268="",N(G268)=0,N268=""),"",G268*N268)</f>
        <v/>
      </c>
    </row>
    <row r="269" ht="20" customHeight="1">
      <c r="B269" s="85">
        <f>'Inventory Master'!B269</f>
        <v/>
      </c>
      <c r="C269" s="85">
        <f>'Inventory Master'!C269</f>
        <v/>
      </c>
      <c r="D269" s="86">
        <f>'Inventory Master'!D269</f>
        <v/>
      </c>
      <c r="E269" s="87">
        <f>'Inventory Master'!H269</f>
        <v/>
      </c>
      <c r="F269" s="87">
        <f>'Inventory Master'!E269</f>
        <v/>
      </c>
      <c r="G269" s="87">
        <f>IF($C269="","",IF(L269="ORDER",'Inventory Master'!K269,0))</f>
        <v/>
      </c>
      <c r="H269" s="86">
        <f>'Inventory Master'!J269</f>
        <v/>
      </c>
      <c r="I269" s="98">
        <f>IF($C269="","",cfg_OrderMonth)</f>
        <v/>
      </c>
      <c r="J269" s="89">
        <f>IF(OR($C269="",L269&lt;&gt;"ORDER"),"",IF(K269="URGENT",cfg_AsOf+cfg_Lead,MAX(cfg_OrderMonth,cfg_AsOf)+cfg_Lead))</f>
        <v/>
      </c>
      <c r="K269" s="86">
        <f>IF($C269="","",IF(H269="CRITICAL","URGENT",IF(H269="LOW","STANDARD",IF(AND(cfg_ReorderOK="Yes",H269="OK",N('Inventory Master'!K269)&gt;0),"STANDARD","NONE"))))</f>
        <v/>
      </c>
      <c r="L269" s="86">
        <f>IF($C269="","",IF(AND(K269&lt;&gt;"NONE",N('Inventory Master'!K269)&gt;0),"ORDER","NO ORDER"))</f>
        <v/>
      </c>
      <c r="M269" s="85">
        <f>'Inventory Master'!S269</f>
        <v/>
      </c>
      <c r="N269" s="91">
        <f>'Inventory Master'!T269</f>
        <v/>
      </c>
      <c r="O269" s="91">
        <f>IF(OR($C269="",N(G269)=0,N269=""),"",G269*N269)</f>
        <v/>
      </c>
    </row>
    <row r="270" ht="20" customHeight="1">
      <c r="B270" s="85">
        <f>'Inventory Master'!B270</f>
        <v/>
      </c>
      <c r="C270" s="85">
        <f>'Inventory Master'!C270</f>
        <v/>
      </c>
      <c r="D270" s="86">
        <f>'Inventory Master'!D270</f>
        <v/>
      </c>
      <c r="E270" s="87">
        <f>'Inventory Master'!H270</f>
        <v/>
      </c>
      <c r="F270" s="87">
        <f>'Inventory Master'!E270</f>
        <v/>
      </c>
      <c r="G270" s="87">
        <f>IF($C270="","",IF(L270="ORDER",'Inventory Master'!K270,0))</f>
        <v/>
      </c>
      <c r="H270" s="86">
        <f>'Inventory Master'!J270</f>
        <v/>
      </c>
      <c r="I270" s="98">
        <f>IF($C270="","",cfg_OrderMonth)</f>
        <v/>
      </c>
      <c r="J270" s="89">
        <f>IF(OR($C270="",L270&lt;&gt;"ORDER"),"",IF(K270="URGENT",cfg_AsOf+cfg_Lead,MAX(cfg_OrderMonth,cfg_AsOf)+cfg_Lead))</f>
        <v/>
      </c>
      <c r="K270" s="86">
        <f>IF($C270="","",IF(H270="CRITICAL","URGENT",IF(H270="LOW","STANDARD",IF(AND(cfg_ReorderOK="Yes",H270="OK",N('Inventory Master'!K270)&gt;0),"STANDARD","NONE"))))</f>
        <v/>
      </c>
      <c r="L270" s="86">
        <f>IF($C270="","",IF(AND(K270&lt;&gt;"NONE",N('Inventory Master'!K270)&gt;0),"ORDER","NO ORDER"))</f>
        <v/>
      </c>
      <c r="M270" s="85">
        <f>'Inventory Master'!S270</f>
        <v/>
      </c>
      <c r="N270" s="91">
        <f>'Inventory Master'!T270</f>
        <v/>
      </c>
      <c r="O270" s="91">
        <f>IF(OR($C270="",N(G270)=0,N270=""),"",G270*N270)</f>
        <v/>
      </c>
    </row>
    <row r="271" ht="20" customHeight="1">
      <c r="B271" s="85">
        <f>'Inventory Master'!B271</f>
        <v/>
      </c>
      <c r="C271" s="85">
        <f>'Inventory Master'!C271</f>
        <v/>
      </c>
      <c r="D271" s="86">
        <f>'Inventory Master'!D271</f>
        <v/>
      </c>
      <c r="E271" s="87">
        <f>'Inventory Master'!H271</f>
        <v/>
      </c>
      <c r="F271" s="87">
        <f>'Inventory Master'!E271</f>
        <v/>
      </c>
      <c r="G271" s="87">
        <f>IF($C271="","",IF(L271="ORDER",'Inventory Master'!K271,0))</f>
        <v/>
      </c>
      <c r="H271" s="86">
        <f>'Inventory Master'!J271</f>
        <v/>
      </c>
      <c r="I271" s="98">
        <f>IF($C271="","",cfg_OrderMonth)</f>
        <v/>
      </c>
      <c r="J271" s="89">
        <f>IF(OR($C271="",L271&lt;&gt;"ORDER"),"",IF(K271="URGENT",cfg_AsOf+cfg_Lead,MAX(cfg_OrderMonth,cfg_AsOf)+cfg_Lead))</f>
        <v/>
      </c>
      <c r="K271" s="86">
        <f>IF($C271="","",IF(H271="CRITICAL","URGENT",IF(H271="LOW","STANDARD",IF(AND(cfg_ReorderOK="Yes",H271="OK",N('Inventory Master'!K271)&gt;0),"STANDARD","NONE"))))</f>
        <v/>
      </c>
      <c r="L271" s="86">
        <f>IF($C271="","",IF(AND(K271&lt;&gt;"NONE",N('Inventory Master'!K271)&gt;0),"ORDER","NO ORDER"))</f>
        <v/>
      </c>
      <c r="M271" s="85">
        <f>'Inventory Master'!S271</f>
        <v/>
      </c>
      <c r="N271" s="91">
        <f>'Inventory Master'!T271</f>
        <v/>
      </c>
      <c r="O271" s="91">
        <f>IF(OR($C271="",N(G271)=0,N271=""),"",G271*N271)</f>
        <v/>
      </c>
    </row>
    <row r="272" ht="20" customHeight="1">
      <c r="B272" s="85">
        <f>'Inventory Master'!B272</f>
        <v/>
      </c>
      <c r="C272" s="85">
        <f>'Inventory Master'!C272</f>
        <v/>
      </c>
      <c r="D272" s="86">
        <f>'Inventory Master'!D272</f>
        <v/>
      </c>
      <c r="E272" s="87">
        <f>'Inventory Master'!H272</f>
        <v/>
      </c>
      <c r="F272" s="87">
        <f>'Inventory Master'!E272</f>
        <v/>
      </c>
      <c r="G272" s="87">
        <f>IF($C272="","",IF(L272="ORDER",'Inventory Master'!K272,0))</f>
        <v/>
      </c>
      <c r="H272" s="86">
        <f>'Inventory Master'!J272</f>
        <v/>
      </c>
      <c r="I272" s="98">
        <f>IF($C272="","",cfg_OrderMonth)</f>
        <v/>
      </c>
      <c r="J272" s="89">
        <f>IF(OR($C272="",L272&lt;&gt;"ORDER"),"",IF(K272="URGENT",cfg_AsOf+cfg_Lead,MAX(cfg_OrderMonth,cfg_AsOf)+cfg_Lead))</f>
        <v/>
      </c>
      <c r="K272" s="86">
        <f>IF($C272="","",IF(H272="CRITICAL","URGENT",IF(H272="LOW","STANDARD",IF(AND(cfg_ReorderOK="Yes",H272="OK",N('Inventory Master'!K272)&gt;0),"STANDARD","NONE"))))</f>
        <v/>
      </c>
      <c r="L272" s="86">
        <f>IF($C272="","",IF(AND(K272&lt;&gt;"NONE",N('Inventory Master'!K272)&gt;0),"ORDER","NO ORDER"))</f>
        <v/>
      </c>
      <c r="M272" s="85">
        <f>'Inventory Master'!S272</f>
        <v/>
      </c>
      <c r="N272" s="91">
        <f>'Inventory Master'!T272</f>
        <v/>
      </c>
      <c r="O272" s="91">
        <f>IF(OR($C272="",N(G272)=0,N272=""),"",G272*N272)</f>
        <v/>
      </c>
    </row>
    <row r="273" ht="20" customHeight="1">
      <c r="B273" s="85">
        <f>'Inventory Master'!B273</f>
        <v/>
      </c>
      <c r="C273" s="85">
        <f>'Inventory Master'!C273</f>
        <v/>
      </c>
      <c r="D273" s="86">
        <f>'Inventory Master'!D273</f>
        <v/>
      </c>
      <c r="E273" s="87">
        <f>'Inventory Master'!H273</f>
        <v/>
      </c>
      <c r="F273" s="87">
        <f>'Inventory Master'!E273</f>
        <v/>
      </c>
      <c r="G273" s="87">
        <f>IF($C273="","",IF(L273="ORDER",'Inventory Master'!K273,0))</f>
        <v/>
      </c>
      <c r="H273" s="86">
        <f>'Inventory Master'!J273</f>
        <v/>
      </c>
      <c r="I273" s="98">
        <f>IF($C273="","",cfg_OrderMonth)</f>
        <v/>
      </c>
      <c r="J273" s="89">
        <f>IF(OR($C273="",L273&lt;&gt;"ORDER"),"",IF(K273="URGENT",cfg_AsOf+cfg_Lead,MAX(cfg_OrderMonth,cfg_AsOf)+cfg_Lead))</f>
        <v/>
      </c>
      <c r="K273" s="86">
        <f>IF($C273="","",IF(H273="CRITICAL","URGENT",IF(H273="LOW","STANDARD",IF(AND(cfg_ReorderOK="Yes",H273="OK",N('Inventory Master'!K273)&gt;0),"STANDARD","NONE"))))</f>
        <v/>
      </c>
      <c r="L273" s="86">
        <f>IF($C273="","",IF(AND(K273&lt;&gt;"NONE",N('Inventory Master'!K273)&gt;0),"ORDER","NO ORDER"))</f>
        <v/>
      </c>
      <c r="M273" s="85">
        <f>'Inventory Master'!S273</f>
        <v/>
      </c>
      <c r="N273" s="91">
        <f>'Inventory Master'!T273</f>
        <v/>
      </c>
      <c r="O273" s="91">
        <f>IF(OR($C273="",N(G273)=0,N273=""),"",G273*N273)</f>
        <v/>
      </c>
    </row>
    <row r="274" ht="20" customHeight="1">
      <c r="B274" s="85">
        <f>'Inventory Master'!B274</f>
        <v/>
      </c>
      <c r="C274" s="85">
        <f>'Inventory Master'!C274</f>
        <v/>
      </c>
      <c r="D274" s="86">
        <f>'Inventory Master'!D274</f>
        <v/>
      </c>
      <c r="E274" s="87">
        <f>'Inventory Master'!H274</f>
        <v/>
      </c>
      <c r="F274" s="87">
        <f>'Inventory Master'!E274</f>
        <v/>
      </c>
      <c r="G274" s="87">
        <f>IF($C274="","",IF(L274="ORDER",'Inventory Master'!K274,0))</f>
        <v/>
      </c>
      <c r="H274" s="86">
        <f>'Inventory Master'!J274</f>
        <v/>
      </c>
      <c r="I274" s="98">
        <f>IF($C274="","",cfg_OrderMonth)</f>
        <v/>
      </c>
      <c r="J274" s="89">
        <f>IF(OR($C274="",L274&lt;&gt;"ORDER"),"",IF(K274="URGENT",cfg_AsOf+cfg_Lead,MAX(cfg_OrderMonth,cfg_AsOf)+cfg_Lead))</f>
        <v/>
      </c>
      <c r="K274" s="86">
        <f>IF($C274="","",IF(H274="CRITICAL","URGENT",IF(H274="LOW","STANDARD",IF(AND(cfg_ReorderOK="Yes",H274="OK",N('Inventory Master'!K274)&gt;0),"STANDARD","NONE"))))</f>
        <v/>
      </c>
      <c r="L274" s="86">
        <f>IF($C274="","",IF(AND(K274&lt;&gt;"NONE",N('Inventory Master'!K274)&gt;0),"ORDER","NO ORDER"))</f>
        <v/>
      </c>
      <c r="M274" s="85">
        <f>'Inventory Master'!S274</f>
        <v/>
      </c>
      <c r="N274" s="91">
        <f>'Inventory Master'!T274</f>
        <v/>
      </c>
      <c r="O274" s="91">
        <f>IF(OR($C274="",N(G274)=0,N274=""),"",G274*N274)</f>
        <v/>
      </c>
    </row>
    <row r="275" ht="20" customHeight="1">
      <c r="B275" s="85">
        <f>'Inventory Master'!B275</f>
        <v/>
      </c>
      <c r="C275" s="85">
        <f>'Inventory Master'!C275</f>
        <v/>
      </c>
      <c r="D275" s="86">
        <f>'Inventory Master'!D275</f>
        <v/>
      </c>
      <c r="E275" s="87">
        <f>'Inventory Master'!H275</f>
        <v/>
      </c>
      <c r="F275" s="87">
        <f>'Inventory Master'!E275</f>
        <v/>
      </c>
      <c r="G275" s="87">
        <f>IF($C275="","",IF(L275="ORDER",'Inventory Master'!K275,0))</f>
        <v/>
      </c>
      <c r="H275" s="86">
        <f>'Inventory Master'!J275</f>
        <v/>
      </c>
      <c r="I275" s="98">
        <f>IF($C275="","",cfg_OrderMonth)</f>
        <v/>
      </c>
      <c r="J275" s="89">
        <f>IF(OR($C275="",L275&lt;&gt;"ORDER"),"",IF(K275="URGENT",cfg_AsOf+cfg_Lead,MAX(cfg_OrderMonth,cfg_AsOf)+cfg_Lead))</f>
        <v/>
      </c>
      <c r="K275" s="86">
        <f>IF($C275="","",IF(H275="CRITICAL","URGENT",IF(H275="LOW","STANDARD",IF(AND(cfg_ReorderOK="Yes",H275="OK",N('Inventory Master'!K275)&gt;0),"STANDARD","NONE"))))</f>
        <v/>
      </c>
      <c r="L275" s="86">
        <f>IF($C275="","",IF(AND(K275&lt;&gt;"NONE",N('Inventory Master'!K275)&gt;0),"ORDER","NO ORDER"))</f>
        <v/>
      </c>
      <c r="M275" s="85">
        <f>'Inventory Master'!S275</f>
        <v/>
      </c>
      <c r="N275" s="91">
        <f>'Inventory Master'!T275</f>
        <v/>
      </c>
      <c r="O275" s="91">
        <f>IF(OR($C275="",N(G275)=0,N275=""),"",G275*N275)</f>
        <v/>
      </c>
    </row>
    <row r="276" ht="20" customHeight="1">
      <c r="B276" s="85">
        <f>'Inventory Master'!B276</f>
        <v/>
      </c>
      <c r="C276" s="85">
        <f>'Inventory Master'!C276</f>
        <v/>
      </c>
      <c r="D276" s="86">
        <f>'Inventory Master'!D276</f>
        <v/>
      </c>
      <c r="E276" s="87">
        <f>'Inventory Master'!H276</f>
        <v/>
      </c>
      <c r="F276" s="87">
        <f>'Inventory Master'!E276</f>
        <v/>
      </c>
      <c r="G276" s="87">
        <f>IF($C276="","",IF(L276="ORDER",'Inventory Master'!K276,0))</f>
        <v/>
      </c>
      <c r="H276" s="86">
        <f>'Inventory Master'!J276</f>
        <v/>
      </c>
      <c r="I276" s="98">
        <f>IF($C276="","",cfg_OrderMonth)</f>
        <v/>
      </c>
      <c r="J276" s="89">
        <f>IF(OR($C276="",L276&lt;&gt;"ORDER"),"",IF(K276="URGENT",cfg_AsOf+cfg_Lead,MAX(cfg_OrderMonth,cfg_AsOf)+cfg_Lead))</f>
        <v/>
      </c>
      <c r="K276" s="86">
        <f>IF($C276="","",IF(H276="CRITICAL","URGENT",IF(H276="LOW","STANDARD",IF(AND(cfg_ReorderOK="Yes",H276="OK",N('Inventory Master'!K276)&gt;0),"STANDARD","NONE"))))</f>
        <v/>
      </c>
      <c r="L276" s="86">
        <f>IF($C276="","",IF(AND(K276&lt;&gt;"NONE",N('Inventory Master'!K276)&gt;0),"ORDER","NO ORDER"))</f>
        <v/>
      </c>
      <c r="M276" s="85">
        <f>'Inventory Master'!S276</f>
        <v/>
      </c>
      <c r="N276" s="91">
        <f>'Inventory Master'!T276</f>
        <v/>
      </c>
      <c r="O276" s="91">
        <f>IF(OR($C276="",N(G276)=0,N276=""),"",G276*N276)</f>
        <v/>
      </c>
    </row>
    <row r="277" ht="20" customHeight="1">
      <c r="B277" s="85">
        <f>'Inventory Master'!B277</f>
        <v/>
      </c>
      <c r="C277" s="85">
        <f>'Inventory Master'!C277</f>
        <v/>
      </c>
      <c r="D277" s="86">
        <f>'Inventory Master'!D277</f>
        <v/>
      </c>
      <c r="E277" s="87">
        <f>'Inventory Master'!H277</f>
        <v/>
      </c>
      <c r="F277" s="87">
        <f>'Inventory Master'!E277</f>
        <v/>
      </c>
      <c r="G277" s="87">
        <f>IF($C277="","",IF(L277="ORDER",'Inventory Master'!K277,0))</f>
        <v/>
      </c>
      <c r="H277" s="86">
        <f>'Inventory Master'!J277</f>
        <v/>
      </c>
      <c r="I277" s="98">
        <f>IF($C277="","",cfg_OrderMonth)</f>
        <v/>
      </c>
      <c r="J277" s="89">
        <f>IF(OR($C277="",L277&lt;&gt;"ORDER"),"",IF(K277="URGENT",cfg_AsOf+cfg_Lead,MAX(cfg_OrderMonth,cfg_AsOf)+cfg_Lead))</f>
        <v/>
      </c>
      <c r="K277" s="86">
        <f>IF($C277="","",IF(H277="CRITICAL","URGENT",IF(H277="LOW","STANDARD",IF(AND(cfg_ReorderOK="Yes",H277="OK",N('Inventory Master'!K277)&gt;0),"STANDARD","NONE"))))</f>
        <v/>
      </c>
      <c r="L277" s="86">
        <f>IF($C277="","",IF(AND(K277&lt;&gt;"NONE",N('Inventory Master'!K277)&gt;0),"ORDER","NO ORDER"))</f>
        <v/>
      </c>
      <c r="M277" s="85">
        <f>'Inventory Master'!S277</f>
        <v/>
      </c>
      <c r="N277" s="91">
        <f>'Inventory Master'!T277</f>
        <v/>
      </c>
      <c r="O277" s="91">
        <f>IF(OR($C277="",N(G277)=0,N277=""),"",G277*N277)</f>
        <v/>
      </c>
    </row>
    <row r="278" ht="20" customHeight="1">
      <c r="B278" s="85">
        <f>'Inventory Master'!B278</f>
        <v/>
      </c>
      <c r="C278" s="85">
        <f>'Inventory Master'!C278</f>
        <v/>
      </c>
      <c r="D278" s="86">
        <f>'Inventory Master'!D278</f>
        <v/>
      </c>
      <c r="E278" s="87">
        <f>'Inventory Master'!H278</f>
        <v/>
      </c>
      <c r="F278" s="87">
        <f>'Inventory Master'!E278</f>
        <v/>
      </c>
      <c r="G278" s="87">
        <f>IF($C278="","",IF(L278="ORDER",'Inventory Master'!K278,0))</f>
        <v/>
      </c>
      <c r="H278" s="86">
        <f>'Inventory Master'!J278</f>
        <v/>
      </c>
      <c r="I278" s="98">
        <f>IF($C278="","",cfg_OrderMonth)</f>
        <v/>
      </c>
      <c r="J278" s="89">
        <f>IF(OR($C278="",L278&lt;&gt;"ORDER"),"",IF(K278="URGENT",cfg_AsOf+cfg_Lead,MAX(cfg_OrderMonth,cfg_AsOf)+cfg_Lead))</f>
        <v/>
      </c>
      <c r="K278" s="86">
        <f>IF($C278="","",IF(H278="CRITICAL","URGENT",IF(H278="LOW","STANDARD",IF(AND(cfg_ReorderOK="Yes",H278="OK",N('Inventory Master'!K278)&gt;0),"STANDARD","NONE"))))</f>
        <v/>
      </c>
      <c r="L278" s="86">
        <f>IF($C278="","",IF(AND(K278&lt;&gt;"NONE",N('Inventory Master'!K278)&gt;0),"ORDER","NO ORDER"))</f>
        <v/>
      </c>
      <c r="M278" s="85">
        <f>'Inventory Master'!S278</f>
        <v/>
      </c>
      <c r="N278" s="91">
        <f>'Inventory Master'!T278</f>
        <v/>
      </c>
      <c r="O278" s="91">
        <f>IF(OR($C278="",N(G278)=0,N278=""),"",G278*N278)</f>
        <v/>
      </c>
    </row>
    <row r="279" ht="20" customHeight="1">
      <c r="B279" s="85">
        <f>'Inventory Master'!B279</f>
        <v/>
      </c>
      <c r="C279" s="85">
        <f>'Inventory Master'!C279</f>
        <v/>
      </c>
      <c r="D279" s="86">
        <f>'Inventory Master'!D279</f>
        <v/>
      </c>
      <c r="E279" s="87">
        <f>'Inventory Master'!H279</f>
        <v/>
      </c>
      <c r="F279" s="87">
        <f>'Inventory Master'!E279</f>
        <v/>
      </c>
      <c r="G279" s="87">
        <f>IF($C279="","",IF(L279="ORDER",'Inventory Master'!K279,0))</f>
        <v/>
      </c>
      <c r="H279" s="86">
        <f>'Inventory Master'!J279</f>
        <v/>
      </c>
      <c r="I279" s="98">
        <f>IF($C279="","",cfg_OrderMonth)</f>
        <v/>
      </c>
      <c r="J279" s="89">
        <f>IF(OR($C279="",L279&lt;&gt;"ORDER"),"",IF(K279="URGENT",cfg_AsOf+cfg_Lead,MAX(cfg_OrderMonth,cfg_AsOf)+cfg_Lead))</f>
        <v/>
      </c>
      <c r="K279" s="86">
        <f>IF($C279="","",IF(H279="CRITICAL","URGENT",IF(H279="LOW","STANDARD",IF(AND(cfg_ReorderOK="Yes",H279="OK",N('Inventory Master'!K279)&gt;0),"STANDARD","NONE"))))</f>
        <v/>
      </c>
      <c r="L279" s="86">
        <f>IF($C279="","",IF(AND(K279&lt;&gt;"NONE",N('Inventory Master'!K279)&gt;0),"ORDER","NO ORDER"))</f>
        <v/>
      </c>
      <c r="M279" s="85">
        <f>'Inventory Master'!S279</f>
        <v/>
      </c>
      <c r="N279" s="91">
        <f>'Inventory Master'!T279</f>
        <v/>
      </c>
      <c r="O279" s="91">
        <f>IF(OR($C279="",N(G279)=0,N279=""),"",G279*N279)</f>
        <v/>
      </c>
    </row>
    <row r="280" ht="20" customHeight="1">
      <c r="B280" s="85">
        <f>'Inventory Master'!B280</f>
        <v/>
      </c>
      <c r="C280" s="85">
        <f>'Inventory Master'!C280</f>
        <v/>
      </c>
      <c r="D280" s="86">
        <f>'Inventory Master'!D280</f>
        <v/>
      </c>
      <c r="E280" s="87">
        <f>'Inventory Master'!H280</f>
        <v/>
      </c>
      <c r="F280" s="87">
        <f>'Inventory Master'!E280</f>
        <v/>
      </c>
      <c r="G280" s="87">
        <f>IF($C280="","",IF(L280="ORDER",'Inventory Master'!K280,0))</f>
        <v/>
      </c>
      <c r="H280" s="86">
        <f>'Inventory Master'!J280</f>
        <v/>
      </c>
      <c r="I280" s="98">
        <f>IF($C280="","",cfg_OrderMonth)</f>
        <v/>
      </c>
      <c r="J280" s="89">
        <f>IF(OR($C280="",L280&lt;&gt;"ORDER"),"",IF(K280="URGENT",cfg_AsOf+cfg_Lead,MAX(cfg_OrderMonth,cfg_AsOf)+cfg_Lead))</f>
        <v/>
      </c>
      <c r="K280" s="86">
        <f>IF($C280="","",IF(H280="CRITICAL","URGENT",IF(H280="LOW","STANDARD",IF(AND(cfg_ReorderOK="Yes",H280="OK",N('Inventory Master'!K280)&gt;0),"STANDARD","NONE"))))</f>
        <v/>
      </c>
      <c r="L280" s="86">
        <f>IF($C280="","",IF(AND(K280&lt;&gt;"NONE",N('Inventory Master'!K280)&gt;0),"ORDER","NO ORDER"))</f>
        <v/>
      </c>
      <c r="M280" s="85">
        <f>'Inventory Master'!S280</f>
        <v/>
      </c>
      <c r="N280" s="91">
        <f>'Inventory Master'!T280</f>
        <v/>
      </c>
      <c r="O280" s="91">
        <f>IF(OR($C280="",N(G280)=0,N280=""),"",G280*N280)</f>
        <v/>
      </c>
    </row>
    <row r="281" ht="20" customHeight="1">
      <c r="B281" s="85">
        <f>'Inventory Master'!B281</f>
        <v/>
      </c>
      <c r="C281" s="85">
        <f>'Inventory Master'!C281</f>
        <v/>
      </c>
      <c r="D281" s="86">
        <f>'Inventory Master'!D281</f>
        <v/>
      </c>
      <c r="E281" s="87">
        <f>'Inventory Master'!H281</f>
        <v/>
      </c>
      <c r="F281" s="87">
        <f>'Inventory Master'!E281</f>
        <v/>
      </c>
      <c r="G281" s="87">
        <f>IF($C281="","",IF(L281="ORDER",'Inventory Master'!K281,0))</f>
        <v/>
      </c>
      <c r="H281" s="86">
        <f>'Inventory Master'!J281</f>
        <v/>
      </c>
      <c r="I281" s="98">
        <f>IF($C281="","",cfg_OrderMonth)</f>
        <v/>
      </c>
      <c r="J281" s="89">
        <f>IF(OR($C281="",L281&lt;&gt;"ORDER"),"",IF(K281="URGENT",cfg_AsOf+cfg_Lead,MAX(cfg_OrderMonth,cfg_AsOf)+cfg_Lead))</f>
        <v/>
      </c>
      <c r="K281" s="86">
        <f>IF($C281="","",IF(H281="CRITICAL","URGENT",IF(H281="LOW","STANDARD",IF(AND(cfg_ReorderOK="Yes",H281="OK",N('Inventory Master'!K281)&gt;0),"STANDARD","NONE"))))</f>
        <v/>
      </c>
      <c r="L281" s="86">
        <f>IF($C281="","",IF(AND(K281&lt;&gt;"NONE",N('Inventory Master'!K281)&gt;0),"ORDER","NO ORDER"))</f>
        <v/>
      </c>
      <c r="M281" s="85">
        <f>'Inventory Master'!S281</f>
        <v/>
      </c>
      <c r="N281" s="91">
        <f>'Inventory Master'!T281</f>
        <v/>
      </c>
      <c r="O281" s="91">
        <f>IF(OR($C281="",N(G281)=0,N281=""),"",G281*N281)</f>
        <v/>
      </c>
    </row>
    <row r="282" ht="20" customHeight="1">
      <c r="B282" s="85">
        <f>'Inventory Master'!B282</f>
        <v/>
      </c>
      <c r="C282" s="85">
        <f>'Inventory Master'!C282</f>
        <v/>
      </c>
      <c r="D282" s="86">
        <f>'Inventory Master'!D282</f>
        <v/>
      </c>
      <c r="E282" s="87">
        <f>'Inventory Master'!H282</f>
        <v/>
      </c>
      <c r="F282" s="87">
        <f>'Inventory Master'!E282</f>
        <v/>
      </c>
      <c r="G282" s="87">
        <f>IF($C282="","",IF(L282="ORDER",'Inventory Master'!K282,0))</f>
        <v/>
      </c>
      <c r="H282" s="86">
        <f>'Inventory Master'!J282</f>
        <v/>
      </c>
      <c r="I282" s="98">
        <f>IF($C282="","",cfg_OrderMonth)</f>
        <v/>
      </c>
      <c r="J282" s="89">
        <f>IF(OR($C282="",L282&lt;&gt;"ORDER"),"",IF(K282="URGENT",cfg_AsOf+cfg_Lead,MAX(cfg_OrderMonth,cfg_AsOf)+cfg_Lead))</f>
        <v/>
      </c>
      <c r="K282" s="86">
        <f>IF($C282="","",IF(H282="CRITICAL","URGENT",IF(H282="LOW","STANDARD",IF(AND(cfg_ReorderOK="Yes",H282="OK",N('Inventory Master'!K282)&gt;0),"STANDARD","NONE"))))</f>
        <v/>
      </c>
      <c r="L282" s="86">
        <f>IF($C282="","",IF(AND(K282&lt;&gt;"NONE",N('Inventory Master'!K282)&gt;0),"ORDER","NO ORDER"))</f>
        <v/>
      </c>
      <c r="M282" s="85">
        <f>'Inventory Master'!S282</f>
        <v/>
      </c>
      <c r="N282" s="91">
        <f>'Inventory Master'!T282</f>
        <v/>
      </c>
      <c r="O282" s="91">
        <f>IF(OR($C282="",N(G282)=0,N282=""),"",G282*N282)</f>
        <v/>
      </c>
    </row>
    <row r="283" ht="20" customHeight="1">
      <c r="B283" s="85">
        <f>'Inventory Master'!B283</f>
        <v/>
      </c>
      <c r="C283" s="85">
        <f>'Inventory Master'!C283</f>
        <v/>
      </c>
      <c r="D283" s="86">
        <f>'Inventory Master'!D283</f>
        <v/>
      </c>
      <c r="E283" s="87">
        <f>'Inventory Master'!H283</f>
        <v/>
      </c>
      <c r="F283" s="87">
        <f>'Inventory Master'!E283</f>
        <v/>
      </c>
      <c r="G283" s="87">
        <f>IF($C283="","",IF(L283="ORDER",'Inventory Master'!K283,0))</f>
        <v/>
      </c>
      <c r="H283" s="86">
        <f>'Inventory Master'!J283</f>
        <v/>
      </c>
      <c r="I283" s="98">
        <f>IF($C283="","",cfg_OrderMonth)</f>
        <v/>
      </c>
      <c r="J283" s="89">
        <f>IF(OR($C283="",L283&lt;&gt;"ORDER"),"",IF(K283="URGENT",cfg_AsOf+cfg_Lead,MAX(cfg_OrderMonth,cfg_AsOf)+cfg_Lead))</f>
        <v/>
      </c>
      <c r="K283" s="86">
        <f>IF($C283="","",IF(H283="CRITICAL","URGENT",IF(H283="LOW","STANDARD",IF(AND(cfg_ReorderOK="Yes",H283="OK",N('Inventory Master'!K283)&gt;0),"STANDARD","NONE"))))</f>
        <v/>
      </c>
      <c r="L283" s="86">
        <f>IF($C283="","",IF(AND(K283&lt;&gt;"NONE",N('Inventory Master'!K283)&gt;0),"ORDER","NO ORDER"))</f>
        <v/>
      </c>
      <c r="M283" s="85">
        <f>'Inventory Master'!S283</f>
        <v/>
      </c>
      <c r="N283" s="91">
        <f>'Inventory Master'!T283</f>
        <v/>
      </c>
      <c r="O283" s="91">
        <f>IF(OR($C283="",N(G283)=0,N283=""),"",G283*N283)</f>
        <v/>
      </c>
    </row>
    <row r="284" ht="20" customHeight="1">
      <c r="B284" s="85">
        <f>'Inventory Master'!B284</f>
        <v/>
      </c>
      <c r="C284" s="85">
        <f>'Inventory Master'!C284</f>
        <v/>
      </c>
      <c r="D284" s="86">
        <f>'Inventory Master'!D284</f>
        <v/>
      </c>
      <c r="E284" s="87">
        <f>'Inventory Master'!H284</f>
        <v/>
      </c>
      <c r="F284" s="87">
        <f>'Inventory Master'!E284</f>
        <v/>
      </c>
      <c r="G284" s="87">
        <f>IF($C284="","",IF(L284="ORDER",'Inventory Master'!K284,0))</f>
        <v/>
      </c>
      <c r="H284" s="86">
        <f>'Inventory Master'!J284</f>
        <v/>
      </c>
      <c r="I284" s="98">
        <f>IF($C284="","",cfg_OrderMonth)</f>
        <v/>
      </c>
      <c r="J284" s="89">
        <f>IF(OR($C284="",L284&lt;&gt;"ORDER"),"",IF(K284="URGENT",cfg_AsOf+cfg_Lead,MAX(cfg_OrderMonth,cfg_AsOf)+cfg_Lead))</f>
        <v/>
      </c>
      <c r="K284" s="86">
        <f>IF($C284="","",IF(H284="CRITICAL","URGENT",IF(H284="LOW","STANDARD",IF(AND(cfg_ReorderOK="Yes",H284="OK",N('Inventory Master'!K284)&gt;0),"STANDARD","NONE"))))</f>
        <v/>
      </c>
      <c r="L284" s="86">
        <f>IF($C284="","",IF(AND(K284&lt;&gt;"NONE",N('Inventory Master'!K284)&gt;0),"ORDER","NO ORDER"))</f>
        <v/>
      </c>
      <c r="M284" s="85">
        <f>'Inventory Master'!S284</f>
        <v/>
      </c>
      <c r="N284" s="91">
        <f>'Inventory Master'!T284</f>
        <v/>
      </c>
      <c r="O284" s="91">
        <f>IF(OR($C284="",N(G284)=0,N284=""),"",G284*N284)</f>
        <v/>
      </c>
    </row>
    <row r="285" ht="20" customHeight="1">
      <c r="B285" s="85">
        <f>'Inventory Master'!B285</f>
        <v/>
      </c>
      <c r="C285" s="85">
        <f>'Inventory Master'!C285</f>
        <v/>
      </c>
      <c r="D285" s="86">
        <f>'Inventory Master'!D285</f>
        <v/>
      </c>
      <c r="E285" s="87">
        <f>'Inventory Master'!H285</f>
        <v/>
      </c>
      <c r="F285" s="87">
        <f>'Inventory Master'!E285</f>
        <v/>
      </c>
      <c r="G285" s="87">
        <f>IF($C285="","",IF(L285="ORDER",'Inventory Master'!K285,0))</f>
        <v/>
      </c>
      <c r="H285" s="86">
        <f>'Inventory Master'!J285</f>
        <v/>
      </c>
      <c r="I285" s="98">
        <f>IF($C285="","",cfg_OrderMonth)</f>
        <v/>
      </c>
      <c r="J285" s="89">
        <f>IF(OR($C285="",L285&lt;&gt;"ORDER"),"",IF(K285="URGENT",cfg_AsOf+cfg_Lead,MAX(cfg_OrderMonth,cfg_AsOf)+cfg_Lead))</f>
        <v/>
      </c>
      <c r="K285" s="86">
        <f>IF($C285="","",IF(H285="CRITICAL","URGENT",IF(H285="LOW","STANDARD",IF(AND(cfg_ReorderOK="Yes",H285="OK",N('Inventory Master'!K285)&gt;0),"STANDARD","NONE"))))</f>
        <v/>
      </c>
      <c r="L285" s="86">
        <f>IF($C285="","",IF(AND(K285&lt;&gt;"NONE",N('Inventory Master'!K285)&gt;0),"ORDER","NO ORDER"))</f>
        <v/>
      </c>
      <c r="M285" s="85">
        <f>'Inventory Master'!S285</f>
        <v/>
      </c>
      <c r="N285" s="91">
        <f>'Inventory Master'!T285</f>
        <v/>
      </c>
      <c r="O285" s="91">
        <f>IF(OR($C285="",N(G285)=0,N285=""),"",G285*N285)</f>
        <v/>
      </c>
    </row>
    <row r="286" ht="20" customHeight="1">
      <c r="B286" s="85">
        <f>'Inventory Master'!B286</f>
        <v/>
      </c>
      <c r="C286" s="85">
        <f>'Inventory Master'!C286</f>
        <v/>
      </c>
      <c r="D286" s="86">
        <f>'Inventory Master'!D286</f>
        <v/>
      </c>
      <c r="E286" s="87">
        <f>'Inventory Master'!H286</f>
        <v/>
      </c>
      <c r="F286" s="87">
        <f>'Inventory Master'!E286</f>
        <v/>
      </c>
      <c r="G286" s="87">
        <f>IF($C286="","",IF(L286="ORDER",'Inventory Master'!K286,0))</f>
        <v/>
      </c>
      <c r="H286" s="86">
        <f>'Inventory Master'!J286</f>
        <v/>
      </c>
      <c r="I286" s="98">
        <f>IF($C286="","",cfg_OrderMonth)</f>
        <v/>
      </c>
      <c r="J286" s="89">
        <f>IF(OR($C286="",L286&lt;&gt;"ORDER"),"",IF(K286="URGENT",cfg_AsOf+cfg_Lead,MAX(cfg_OrderMonth,cfg_AsOf)+cfg_Lead))</f>
        <v/>
      </c>
      <c r="K286" s="86">
        <f>IF($C286="","",IF(H286="CRITICAL","URGENT",IF(H286="LOW","STANDARD",IF(AND(cfg_ReorderOK="Yes",H286="OK",N('Inventory Master'!K286)&gt;0),"STANDARD","NONE"))))</f>
        <v/>
      </c>
      <c r="L286" s="86">
        <f>IF($C286="","",IF(AND(K286&lt;&gt;"NONE",N('Inventory Master'!K286)&gt;0),"ORDER","NO ORDER"))</f>
        <v/>
      </c>
      <c r="M286" s="85">
        <f>'Inventory Master'!S286</f>
        <v/>
      </c>
      <c r="N286" s="91">
        <f>'Inventory Master'!T286</f>
        <v/>
      </c>
      <c r="O286" s="91">
        <f>IF(OR($C286="",N(G286)=0,N286=""),"",G286*N286)</f>
        <v/>
      </c>
    </row>
    <row r="287" ht="20" customHeight="1">
      <c r="B287" s="85">
        <f>'Inventory Master'!B287</f>
        <v/>
      </c>
      <c r="C287" s="85">
        <f>'Inventory Master'!C287</f>
        <v/>
      </c>
      <c r="D287" s="86">
        <f>'Inventory Master'!D287</f>
        <v/>
      </c>
      <c r="E287" s="87">
        <f>'Inventory Master'!H287</f>
        <v/>
      </c>
      <c r="F287" s="87">
        <f>'Inventory Master'!E287</f>
        <v/>
      </c>
      <c r="G287" s="87">
        <f>IF($C287="","",IF(L287="ORDER",'Inventory Master'!K287,0))</f>
        <v/>
      </c>
      <c r="H287" s="86">
        <f>'Inventory Master'!J287</f>
        <v/>
      </c>
      <c r="I287" s="98">
        <f>IF($C287="","",cfg_OrderMonth)</f>
        <v/>
      </c>
      <c r="J287" s="89">
        <f>IF(OR($C287="",L287&lt;&gt;"ORDER"),"",IF(K287="URGENT",cfg_AsOf+cfg_Lead,MAX(cfg_OrderMonth,cfg_AsOf)+cfg_Lead))</f>
        <v/>
      </c>
      <c r="K287" s="86">
        <f>IF($C287="","",IF(H287="CRITICAL","URGENT",IF(H287="LOW","STANDARD",IF(AND(cfg_ReorderOK="Yes",H287="OK",N('Inventory Master'!K287)&gt;0),"STANDARD","NONE"))))</f>
        <v/>
      </c>
      <c r="L287" s="86">
        <f>IF($C287="","",IF(AND(K287&lt;&gt;"NONE",N('Inventory Master'!K287)&gt;0),"ORDER","NO ORDER"))</f>
        <v/>
      </c>
      <c r="M287" s="85">
        <f>'Inventory Master'!S287</f>
        <v/>
      </c>
      <c r="N287" s="91">
        <f>'Inventory Master'!T287</f>
        <v/>
      </c>
      <c r="O287" s="91">
        <f>IF(OR($C287="",N(G287)=0,N287=""),"",G287*N287)</f>
        <v/>
      </c>
    </row>
    <row r="288" ht="20" customHeight="1">
      <c r="B288" s="85">
        <f>'Inventory Master'!B288</f>
        <v/>
      </c>
      <c r="C288" s="85">
        <f>'Inventory Master'!C288</f>
        <v/>
      </c>
      <c r="D288" s="86">
        <f>'Inventory Master'!D288</f>
        <v/>
      </c>
      <c r="E288" s="87">
        <f>'Inventory Master'!H288</f>
        <v/>
      </c>
      <c r="F288" s="87">
        <f>'Inventory Master'!E288</f>
        <v/>
      </c>
      <c r="G288" s="87">
        <f>IF($C288="","",IF(L288="ORDER",'Inventory Master'!K288,0))</f>
        <v/>
      </c>
      <c r="H288" s="86">
        <f>'Inventory Master'!J288</f>
        <v/>
      </c>
      <c r="I288" s="98">
        <f>IF($C288="","",cfg_OrderMonth)</f>
        <v/>
      </c>
      <c r="J288" s="89">
        <f>IF(OR($C288="",L288&lt;&gt;"ORDER"),"",IF(K288="URGENT",cfg_AsOf+cfg_Lead,MAX(cfg_OrderMonth,cfg_AsOf)+cfg_Lead))</f>
        <v/>
      </c>
      <c r="K288" s="86">
        <f>IF($C288="","",IF(H288="CRITICAL","URGENT",IF(H288="LOW","STANDARD",IF(AND(cfg_ReorderOK="Yes",H288="OK",N('Inventory Master'!K288)&gt;0),"STANDARD","NONE"))))</f>
        <v/>
      </c>
      <c r="L288" s="86">
        <f>IF($C288="","",IF(AND(K288&lt;&gt;"NONE",N('Inventory Master'!K288)&gt;0),"ORDER","NO ORDER"))</f>
        <v/>
      </c>
      <c r="M288" s="85">
        <f>'Inventory Master'!S288</f>
        <v/>
      </c>
      <c r="N288" s="91">
        <f>'Inventory Master'!T288</f>
        <v/>
      </c>
      <c r="O288" s="91">
        <f>IF(OR($C288="",N(G288)=0,N288=""),"",G288*N288)</f>
        <v/>
      </c>
    </row>
    <row r="289" ht="20" customHeight="1">
      <c r="B289" s="85">
        <f>'Inventory Master'!B289</f>
        <v/>
      </c>
      <c r="C289" s="85">
        <f>'Inventory Master'!C289</f>
        <v/>
      </c>
      <c r="D289" s="86">
        <f>'Inventory Master'!D289</f>
        <v/>
      </c>
      <c r="E289" s="87">
        <f>'Inventory Master'!H289</f>
        <v/>
      </c>
      <c r="F289" s="87">
        <f>'Inventory Master'!E289</f>
        <v/>
      </c>
      <c r="G289" s="87">
        <f>IF($C289="","",IF(L289="ORDER",'Inventory Master'!K289,0))</f>
        <v/>
      </c>
      <c r="H289" s="86">
        <f>'Inventory Master'!J289</f>
        <v/>
      </c>
      <c r="I289" s="98">
        <f>IF($C289="","",cfg_OrderMonth)</f>
        <v/>
      </c>
      <c r="J289" s="89">
        <f>IF(OR($C289="",L289&lt;&gt;"ORDER"),"",IF(K289="URGENT",cfg_AsOf+cfg_Lead,MAX(cfg_OrderMonth,cfg_AsOf)+cfg_Lead))</f>
        <v/>
      </c>
      <c r="K289" s="86">
        <f>IF($C289="","",IF(H289="CRITICAL","URGENT",IF(H289="LOW","STANDARD",IF(AND(cfg_ReorderOK="Yes",H289="OK",N('Inventory Master'!K289)&gt;0),"STANDARD","NONE"))))</f>
        <v/>
      </c>
      <c r="L289" s="86">
        <f>IF($C289="","",IF(AND(K289&lt;&gt;"NONE",N('Inventory Master'!K289)&gt;0),"ORDER","NO ORDER"))</f>
        <v/>
      </c>
      <c r="M289" s="85">
        <f>'Inventory Master'!S289</f>
        <v/>
      </c>
      <c r="N289" s="91">
        <f>'Inventory Master'!T289</f>
        <v/>
      </c>
      <c r="O289" s="91">
        <f>IF(OR($C289="",N(G289)=0,N289=""),"",G289*N289)</f>
        <v/>
      </c>
    </row>
    <row r="290" ht="20" customHeight="1">
      <c r="B290" s="85">
        <f>'Inventory Master'!B290</f>
        <v/>
      </c>
      <c r="C290" s="85">
        <f>'Inventory Master'!C290</f>
        <v/>
      </c>
      <c r="D290" s="86">
        <f>'Inventory Master'!D290</f>
        <v/>
      </c>
      <c r="E290" s="87">
        <f>'Inventory Master'!H290</f>
        <v/>
      </c>
      <c r="F290" s="87">
        <f>'Inventory Master'!E290</f>
        <v/>
      </c>
      <c r="G290" s="87">
        <f>IF($C290="","",IF(L290="ORDER",'Inventory Master'!K290,0))</f>
        <v/>
      </c>
      <c r="H290" s="86">
        <f>'Inventory Master'!J290</f>
        <v/>
      </c>
      <c r="I290" s="98">
        <f>IF($C290="","",cfg_OrderMonth)</f>
        <v/>
      </c>
      <c r="J290" s="89">
        <f>IF(OR($C290="",L290&lt;&gt;"ORDER"),"",IF(K290="URGENT",cfg_AsOf+cfg_Lead,MAX(cfg_OrderMonth,cfg_AsOf)+cfg_Lead))</f>
        <v/>
      </c>
      <c r="K290" s="86">
        <f>IF($C290="","",IF(H290="CRITICAL","URGENT",IF(H290="LOW","STANDARD",IF(AND(cfg_ReorderOK="Yes",H290="OK",N('Inventory Master'!K290)&gt;0),"STANDARD","NONE"))))</f>
        <v/>
      </c>
      <c r="L290" s="86">
        <f>IF($C290="","",IF(AND(K290&lt;&gt;"NONE",N('Inventory Master'!K290)&gt;0),"ORDER","NO ORDER"))</f>
        <v/>
      </c>
      <c r="M290" s="85">
        <f>'Inventory Master'!S290</f>
        <v/>
      </c>
      <c r="N290" s="91">
        <f>'Inventory Master'!T290</f>
        <v/>
      </c>
      <c r="O290" s="91">
        <f>IF(OR($C290="",N(G290)=0,N290=""),"",G290*N290)</f>
        <v/>
      </c>
    </row>
    <row r="291" ht="20" customHeight="1">
      <c r="B291" s="85">
        <f>'Inventory Master'!B291</f>
        <v/>
      </c>
      <c r="C291" s="85">
        <f>'Inventory Master'!C291</f>
        <v/>
      </c>
      <c r="D291" s="86">
        <f>'Inventory Master'!D291</f>
        <v/>
      </c>
      <c r="E291" s="87">
        <f>'Inventory Master'!H291</f>
        <v/>
      </c>
      <c r="F291" s="87">
        <f>'Inventory Master'!E291</f>
        <v/>
      </c>
      <c r="G291" s="87">
        <f>IF($C291="","",IF(L291="ORDER",'Inventory Master'!K291,0))</f>
        <v/>
      </c>
      <c r="H291" s="86">
        <f>'Inventory Master'!J291</f>
        <v/>
      </c>
      <c r="I291" s="98">
        <f>IF($C291="","",cfg_OrderMonth)</f>
        <v/>
      </c>
      <c r="J291" s="89">
        <f>IF(OR($C291="",L291&lt;&gt;"ORDER"),"",IF(K291="URGENT",cfg_AsOf+cfg_Lead,MAX(cfg_OrderMonth,cfg_AsOf)+cfg_Lead))</f>
        <v/>
      </c>
      <c r="K291" s="86">
        <f>IF($C291="","",IF(H291="CRITICAL","URGENT",IF(H291="LOW","STANDARD",IF(AND(cfg_ReorderOK="Yes",H291="OK",N('Inventory Master'!K291)&gt;0),"STANDARD","NONE"))))</f>
        <v/>
      </c>
      <c r="L291" s="86">
        <f>IF($C291="","",IF(AND(K291&lt;&gt;"NONE",N('Inventory Master'!K291)&gt;0),"ORDER","NO ORDER"))</f>
        <v/>
      </c>
      <c r="M291" s="85">
        <f>'Inventory Master'!S291</f>
        <v/>
      </c>
      <c r="N291" s="91">
        <f>'Inventory Master'!T291</f>
        <v/>
      </c>
      <c r="O291" s="91">
        <f>IF(OR($C291="",N(G291)=0,N291=""),"",G291*N291)</f>
        <v/>
      </c>
    </row>
    <row r="292" ht="20" customHeight="1">
      <c r="B292" s="85">
        <f>'Inventory Master'!B292</f>
        <v/>
      </c>
      <c r="C292" s="85">
        <f>'Inventory Master'!C292</f>
        <v/>
      </c>
      <c r="D292" s="86">
        <f>'Inventory Master'!D292</f>
        <v/>
      </c>
      <c r="E292" s="87">
        <f>'Inventory Master'!H292</f>
        <v/>
      </c>
      <c r="F292" s="87">
        <f>'Inventory Master'!E292</f>
        <v/>
      </c>
      <c r="G292" s="87">
        <f>IF($C292="","",IF(L292="ORDER",'Inventory Master'!K292,0))</f>
        <v/>
      </c>
      <c r="H292" s="86">
        <f>'Inventory Master'!J292</f>
        <v/>
      </c>
      <c r="I292" s="98">
        <f>IF($C292="","",cfg_OrderMonth)</f>
        <v/>
      </c>
      <c r="J292" s="89">
        <f>IF(OR($C292="",L292&lt;&gt;"ORDER"),"",IF(K292="URGENT",cfg_AsOf+cfg_Lead,MAX(cfg_OrderMonth,cfg_AsOf)+cfg_Lead))</f>
        <v/>
      </c>
      <c r="K292" s="86">
        <f>IF($C292="","",IF(H292="CRITICAL","URGENT",IF(H292="LOW","STANDARD",IF(AND(cfg_ReorderOK="Yes",H292="OK",N('Inventory Master'!K292)&gt;0),"STANDARD","NONE"))))</f>
        <v/>
      </c>
      <c r="L292" s="86">
        <f>IF($C292="","",IF(AND(K292&lt;&gt;"NONE",N('Inventory Master'!K292)&gt;0),"ORDER","NO ORDER"))</f>
        <v/>
      </c>
      <c r="M292" s="85">
        <f>'Inventory Master'!S292</f>
        <v/>
      </c>
      <c r="N292" s="91">
        <f>'Inventory Master'!T292</f>
        <v/>
      </c>
      <c r="O292" s="91">
        <f>IF(OR($C292="",N(G292)=0,N292=""),"",G292*N292)</f>
        <v/>
      </c>
    </row>
    <row r="293" ht="20" customHeight="1">
      <c r="B293" s="85">
        <f>'Inventory Master'!B293</f>
        <v/>
      </c>
      <c r="C293" s="85">
        <f>'Inventory Master'!C293</f>
        <v/>
      </c>
      <c r="D293" s="86">
        <f>'Inventory Master'!D293</f>
        <v/>
      </c>
      <c r="E293" s="87">
        <f>'Inventory Master'!H293</f>
        <v/>
      </c>
      <c r="F293" s="87">
        <f>'Inventory Master'!E293</f>
        <v/>
      </c>
      <c r="G293" s="87">
        <f>IF($C293="","",IF(L293="ORDER",'Inventory Master'!K293,0))</f>
        <v/>
      </c>
      <c r="H293" s="86">
        <f>'Inventory Master'!J293</f>
        <v/>
      </c>
      <c r="I293" s="98">
        <f>IF($C293="","",cfg_OrderMonth)</f>
        <v/>
      </c>
      <c r="J293" s="89">
        <f>IF(OR($C293="",L293&lt;&gt;"ORDER"),"",IF(K293="URGENT",cfg_AsOf+cfg_Lead,MAX(cfg_OrderMonth,cfg_AsOf)+cfg_Lead))</f>
        <v/>
      </c>
      <c r="K293" s="86">
        <f>IF($C293="","",IF(H293="CRITICAL","URGENT",IF(H293="LOW","STANDARD",IF(AND(cfg_ReorderOK="Yes",H293="OK",N('Inventory Master'!K293)&gt;0),"STANDARD","NONE"))))</f>
        <v/>
      </c>
      <c r="L293" s="86">
        <f>IF($C293="","",IF(AND(K293&lt;&gt;"NONE",N('Inventory Master'!K293)&gt;0),"ORDER","NO ORDER"))</f>
        <v/>
      </c>
      <c r="M293" s="85">
        <f>'Inventory Master'!S293</f>
        <v/>
      </c>
      <c r="N293" s="91">
        <f>'Inventory Master'!T293</f>
        <v/>
      </c>
      <c r="O293" s="91">
        <f>IF(OR($C293="",N(G293)=0,N293=""),"",G293*N293)</f>
        <v/>
      </c>
    </row>
    <row r="294" ht="20" customHeight="1">
      <c r="B294" s="85">
        <f>'Inventory Master'!B294</f>
        <v/>
      </c>
      <c r="C294" s="85">
        <f>'Inventory Master'!C294</f>
        <v/>
      </c>
      <c r="D294" s="86">
        <f>'Inventory Master'!D294</f>
        <v/>
      </c>
      <c r="E294" s="87">
        <f>'Inventory Master'!H294</f>
        <v/>
      </c>
      <c r="F294" s="87">
        <f>'Inventory Master'!E294</f>
        <v/>
      </c>
      <c r="G294" s="87">
        <f>IF($C294="","",IF(L294="ORDER",'Inventory Master'!K294,0))</f>
        <v/>
      </c>
      <c r="H294" s="86">
        <f>'Inventory Master'!J294</f>
        <v/>
      </c>
      <c r="I294" s="98">
        <f>IF($C294="","",cfg_OrderMonth)</f>
        <v/>
      </c>
      <c r="J294" s="89">
        <f>IF(OR($C294="",L294&lt;&gt;"ORDER"),"",IF(K294="URGENT",cfg_AsOf+cfg_Lead,MAX(cfg_OrderMonth,cfg_AsOf)+cfg_Lead))</f>
        <v/>
      </c>
      <c r="K294" s="86">
        <f>IF($C294="","",IF(H294="CRITICAL","URGENT",IF(H294="LOW","STANDARD",IF(AND(cfg_ReorderOK="Yes",H294="OK",N('Inventory Master'!K294)&gt;0),"STANDARD","NONE"))))</f>
        <v/>
      </c>
      <c r="L294" s="86">
        <f>IF($C294="","",IF(AND(K294&lt;&gt;"NONE",N('Inventory Master'!K294)&gt;0),"ORDER","NO ORDER"))</f>
        <v/>
      </c>
      <c r="M294" s="85">
        <f>'Inventory Master'!S294</f>
        <v/>
      </c>
      <c r="N294" s="91">
        <f>'Inventory Master'!T294</f>
        <v/>
      </c>
      <c r="O294" s="91">
        <f>IF(OR($C294="",N(G294)=0,N294=""),"",G294*N294)</f>
        <v/>
      </c>
    </row>
    <row r="295" ht="20" customHeight="1">
      <c r="B295" s="85">
        <f>'Inventory Master'!B295</f>
        <v/>
      </c>
      <c r="C295" s="85">
        <f>'Inventory Master'!C295</f>
        <v/>
      </c>
      <c r="D295" s="86">
        <f>'Inventory Master'!D295</f>
        <v/>
      </c>
      <c r="E295" s="87">
        <f>'Inventory Master'!H295</f>
        <v/>
      </c>
      <c r="F295" s="87">
        <f>'Inventory Master'!E295</f>
        <v/>
      </c>
      <c r="G295" s="87">
        <f>IF($C295="","",IF(L295="ORDER",'Inventory Master'!K295,0))</f>
        <v/>
      </c>
      <c r="H295" s="86">
        <f>'Inventory Master'!J295</f>
        <v/>
      </c>
      <c r="I295" s="98">
        <f>IF($C295="","",cfg_OrderMonth)</f>
        <v/>
      </c>
      <c r="J295" s="89">
        <f>IF(OR($C295="",L295&lt;&gt;"ORDER"),"",IF(K295="URGENT",cfg_AsOf+cfg_Lead,MAX(cfg_OrderMonth,cfg_AsOf)+cfg_Lead))</f>
        <v/>
      </c>
      <c r="K295" s="86">
        <f>IF($C295="","",IF(H295="CRITICAL","URGENT",IF(H295="LOW","STANDARD",IF(AND(cfg_ReorderOK="Yes",H295="OK",N('Inventory Master'!K295)&gt;0),"STANDARD","NONE"))))</f>
        <v/>
      </c>
      <c r="L295" s="86">
        <f>IF($C295="","",IF(AND(K295&lt;&gt;"NONE",N('Inventory Master'!K295)&gt;0),"ORDER","NO ORDER"))</f>
        <v/>
      </c>
      <c r="M295" s="85">
        <f>'Inventory Master'!S295</f>
        <v/>
      </c>
      <c r="N295" s="91">
        <f>'Inventory Master'!T295</f>
        <v/>
      </c>
      <c r="O295" s="91">
        <f>IF(OR($C295="",N(G295)=0,N295=""),"",G295*N295)</f>
        <v/>
      </c>
    </row>
    <row r="296" ht="20" customHeight="1">
      <c r="B296" s="85">
        <f>'Inventory Master'!B296</f>
        <v/>
      </c>
      <c r="C296" s="85">
        <f>'Inventory Master'!C296</f>
        <v/>
      </c>
      <c r="D296" s="86">
        <f>'Inventory Master'!D296</f>
        <v/>
      </c>
      <c r="E296" s="87">
        <f>'Inventory Master'!H296</f>
        <v/>
      </c>
      <c r="F296" s="87">
        <f>'Inventory Master'!E296</f>
        <v/>
      </c>
      <c r="G296" s="87">
        <f>IF($C296="","",IF(L296="ORDER",'Inventory Master'!K296,0))</f>
        <v/>
      </c>
      <c r="H296" s="86">
        <f>'Inventory Master'!J296</f>
        <v/>
      </c>
      <c r="I296" s="98">
        <f>IF($C296="","",cfg_OrderMonth)</f>
        <v/>
      </c>
      <c r="J296" s="89">
        <f>IF(OR($C296="",L296&lt;&gt;"ORDER"),"",IF(K296="URGENT",cfg_AsOf+cfg_Lead,MAX(cfg_OrderMonth,cfg_AsOf)+cfg_Lead))</f>
        <v/>
      </c>
      <c r="K296" s="86">
        <f>IF($C296="","",IF(H296="CRITICAL","URGENT",IF(H296="LOW","STANDARD",IF(AND(cfg_ReorderOK="Yes",H296="OK",N('Inventory Master'!K296)&gt;0),"STANDARD","NONE"))))</f>
        <v/>
      </c>
      <c r="L296" s="86">
        <f>IF($C296="","",IF(AND(K296&lt;&gt;"NONE",N('Inventory Master'!K296)&gt;0),"ORDER","NO ORDER"))</f>
        <v/>
      </c>
      <c r="M296" s="85">
        <f>'Inventory Master'!S296</f>
        <v/>
      </c>
      <c r="N296" s="91">
        <f>'Inventory Master'!T296</f>
        <v/>
      </c>
      <c r="O296" s="91">
        <f>IF(OR($C296="",N(G296)=0,N296=""),"",G296*N296)</f>
        <v/>
      </c>
    </row>
    <row r="297" ht="20" customHeight="1">
      <c r="B297" s="85">
        <f>'Inventory Master'!B297</f>
        <v/>
      </c>
      <c r="C297" s="85">
        <f>'Inventory Master'!C297</f>
        <v/>
      </c>
      <c r="D297" s="86">
        <f>'Inventory Master'!D297</f>
        <v/>
      </c>
      <c r="E297" s="87">
        <f>'Inventory Master'!H297</f>
        <v/>
      </c>
      <c r="F297" s="87">
        <f>'Inventory Master'!E297</f>
        <v/>
      </c>
      <c r="G297" s="87">
        <f>IF($C297="","",IF(L297="ORDER",'Inventory Master'!K297,0))</f>
        <v/>
      </c>
      <c r="H297" s="86">
        <f>'Inventory Master'!J297</f>
        <v/>
      </c>
      <c r="I297" s="98">
        <f>IF($C297="","",cfg_OrderMonth)</f>
        <v/>
      </c>
      <c r="J297" s="89">
        <f>IF(OR($C297="",L297&lt;&gt;"ORDER"),"",IF(K297="URGENT",cfg_AsOf+cfg_Lead,MAX(cfg_OrderMonth,cfg_AsOf)+cfg_Lead))</f>
        <v/>
      </c>
      <c r="K297" s="86">
        <f>IF($C297="","",IF(H297="CRITICAL","URGENT",IF(H297="LOW","STANDARD",IF(AND(cfg_ReorderOK="Yes",H297="OK",N('Inventory Master'!K297)&gt;0),"STANDARD","NONE"))))</f>
        <v/>
      </c>
      <c r="L297" s="86">
        <f>IF($C297="","",IF(AND(K297&lt;&gt;"NONE",N('Inventory Master'!K297)&gt;0),"ORDER","NO ORDER"))</f>
        <v/>
      </c>
      <c r="M297" s="85">
        <f>'Inventory Master'!S297</f>
        <v/>
      </c>
      <c r="N297" s="91">
        <f>'Inventory Master'!T297</f>
        <v/>
      </c>
      <c r="O297" s="91">
        <f>IF(OR($C297="",N(G297)=0,N297=""),"",G297*N297)</f>
        <v/>
      </c>
    </row>
    <row r="298" ht="20" customHeight="1">
      <c r="B298" s="85">
        <f>'Inventory Master'!B298</f>
        <v/>
      </c>
      <c r="C298" s="85">
        <f>'Inventory Master'!C298</f>
        <v/>
      </c>
      <c r="D298" s="86">
        <f>'Inventory Master'!D298</f>
        <v/>
      </c>
      <c r="E298" s="87">
        <f>'Inventory Master'!H298</f>
        <v/>
      </c>
      <c r="F298" s="87">
        <f>'Inventory Master'!E298</f>
        <v/>
      </c>
      <c r="G298" s="87">
        <f>IF($C298="","",IF(L298="ORDER",'Inventory Master'!K298,0))</f>
        <v/>
      </c>
      <c r="H298" s="86">
        <f>'Inventory Master'!J298</f>
        <v/>
      </c>
      <c r="I298" s="98">
        <f>IF($C298="","",cfg_OrderMonth)</f>
        <v/>
      </c>
      <c r="J298" s="89">
        <f>IF(OR($C298="",L298&lt;&gt;"ORDER"),"",IF(K298="URGENT",cfg_AsOf+cfg_Lead,MAX(cfg_OrderMonth,cfg_AsOf)+cfg_Lead))</f>
        <v/>
      </c>
      <c r="K298" s="86">
        <f>IF($C298="","",IF(H298="CRITICAL","URGENT",IF(H298="LOW","STANDARD",IF(AND(cfg_ReorderOK="Yes",H298="OK",N('Inventory Master'!K298)&gt;0),"STANDARD","NONE"))))</f>
        <v/>
      </c>
      <c r="L298" s="86">
        <f>IF($C298="","",IF(AND(K298&lt;&gt;"NONE",N('Inventory Master'!K298)&gt;0),"ORDER","NO ORDER"))</f>
        <v/>
      </c>
      <c r="M298" s="85">
        <f>'Inventory Master'!S298</f>
        <v/>
      </c>
      <c r="N298" s="91">
        <f>'Inventory Master'!T298</f>
        <v/>
      </c>
      <c r="O298" s="91">
        <f>IF(OR($C298="",N(G298)=0,N298=""),"",G298*N298)</f>
        <v/>
      </c>
    </row>
    <row r="299" ht="20" customHeight="1">
      <c r="B299" s="85">
        <f>'Inventory Master'!B299</f>
        <v/>
      </c>
      <c r="C299" s="85">
        <f>'Inventory Master'!C299</f>
        <v/>
      </c>
      <c r="D299" s="86">
        <f>'Inventory Master'!D299</f>
        <v/>
      </c>
      <c r="E299" s="87">
        <f>'Inventory Master'!H299</f>
        <v/>
      </c>
      <c r="F299" s="87">
        <f>'Inventory Master'!E299</f>
        <v/>
      </c>
      <c r="G299" s="87">
        <f>IF($C299="","",IF(L299="ORDER",'Inventory Master'!K299,0))</f>
        <v/>
      </c>
      <c r="H299" s="86">
        <f>'Inventory Master'!J299</f>
        <v/>
      </c>
      <c r="I299" s="98">
        <f>IF($C299="","",cfg_OrderMonth)</f>
        <v/>
      </c>
      <c r="J299" s="89">
        <f>IF(OR($C299="",L299&lt;&gt;"ORDER"),"",IF(K299="URGENT",cfg_AsOf+cfg_Lead,MAX(cfg_OrderMonth,cfg_AsOf)+cfg_Lead))</f>
        <v/>
      </c>
      <c r="K299" s="86">
        <f>IF($C299="","",IF(H299="CRITICAL","URGENT",IF(H299="LOW","STANDARD",IF(AND(cfg_ReorderOK="Yes",H299="OK",N('Inventory Master'!K299)&gt;0),"STANDARD","NONE"))))</f>
        <v/>
      </c>
      <c r="L299" s="86">
        <f>IF($C299="","",IF(AND(K299&lt;&gt;"NONE",N('Inventory Master'!K299)&gt;0),"ORDER","NO ORDER"))</f>
        <v/>
      </c>
      <c r="M299" s="85">
        <f>'Inventory Master'!S299</f>
        <v/>
      </c>
      <c r="N299" s="91">
        <f>'Inventory Master'!T299</f>
        <v/>
      </c>
      <c r="O299" s="91">
        <f>IF(OR($C299="",N(G299)=0,N299=""),"",G299*N299)</f>
        <v/>
      </c>
    </row>
    <row r="300" ht="20" customHeight="1">
      <c r="B300" s="85">
        <f>'Inventory Master'!B300</f>
        <v/>
      </c>
      <c r="C300" s="85">
        <f>'Inventory Master'!C300</f>
        <v/>
      </c>
      <c r="D300" s="86">
        <f>'Inventory Master'!D300</f>
        <v/>
      </c>
      <c r="E300" s="87">
        <f>'Inventory Master'!H300</f>
        <v/>
      </c>
      <c r="F300" s="87">
        <f>'Inventory Master'!E300</f>
        <v/>
      </c>
      <c r="G300" s="87">
        <f>IF($C300="","",IF(L300="ORDER",'Inventory Master'!K300,0))</f>
        <v/>
      </c>
      <c r="H300" s="86">
        <f>'Inventory Master'!J300</f>
        <v/>
      </c>
      <c r="I300" s="98">
        <f>IF($C300="","",cfg_OrderMonth)</f>
        <v/>
      </c>
      <c r="J300" s="89">
        <f>IF(OR($C300="",L300&lt;&gt;"ORDER"),"",IF(K300="URGENT",cfg_AsOf+cfg_Lead,MAX(cfg_OrderMonth,cfg_AsOf)+cfg_Lead))</f>
        <v/>
      </c>
      <c r="K300" s="86">
        <f>IF($C300="","",IF(H300="CRITICAL","URGENT",IF(H300="LOW","STANDARD",IF(AND(cfg_ReorderOK="Yes",H300="OK",N('Inventory Master'!K300)&gt;0),"STANDARD","NONE"))))</f>
        <v/>
      </c>
      <c r="L300" s="86">
        <f>IF($C300="","",IF(AND(K300&lt;&gt;"NONE",N('Inventory Master'!K300)&gt;0),"ORDER","NO ORDER"))</f>
        <v/>
      </c>
      <c r="M300" s="85">
        <f>'Inventory Master'!S300</f>
        <v/>
      </c>
      <c r="N300" s="91">
        <f>'Inventory Master'!T300</f>
        <v/>
      </c>
      <c r="O300" s="91">
        <f>IF(OR($C300="",N(G300)=0,N300=""),"",G300*N300)</f>
        <v/>
      </c>
    </row>
    <row r="301" ht="20" customHeight="1">
      <c r="B301" s="85">
        <f>'Inventory Master'!B301</f>
        <v/>
      </c>
      <c r="C301" s="85">
        <f>'Inventory Master'!C301</f>
        <v/>
      </c>
      <c r="D301" s="86">
        <f>'Inventory Master'!D301</f>
        <v/>
      </c>
      <c r="E301" s="87">
        <f>'Inventory Master'!H301</f>
        <v/>
      </c>
      <c r="F301" s="87">
        <f>'Inventory Master'!E301</f>
        <v/>
      </c>
      <c r="G301" s="87">
        <f>IF($C301="","",IF(L301="ORDER",'Inventory Master'!K301,0))</f>
        <v/>
      </c>
      <c r="H301" s="86">
        <f>'Inventory Master'!J301</f>
        <v/>
      </c>
      <c r="I301" s="98">
        <f>IF($C301="","",cfg_OrderMonth)</f>
        <v/>
      </c>
      <c r="J301" s="89">
        <f>IF(OR($C301="",L301&lt;&gt;"ORDER"),"",IF(K301="URGENT",cfg_AsOf+cfg_Lead,MAX(cfg_OrderMonth,cfg_AsOf)+cfg_Lead))</f>
        <v/>
      </c>
      <c r="K301" s="86">
        <f>IF($C301="","",IF(H301="CRITICAL","URGENT",IF(H301="LOW","STANDARD",IF(AND(cfg_ReorderOK="Yes",H301="OK",N('Inventory Master'!K301)&gt;0),"STANDARD","NONE"))))</f>
        <v/>
      </c>
      <c r="L301" s="86">
        <f>IF($C301="","",IF(AND(K301&lt;&gt;"NONE",N('Inventory Master'!K301)&gt;0),"ORDER","NO ORDER"))</f>
        <v/>
      </c>
      <c r="M301" s="85">
        <f>'Inventory Master'!S301</f>
        <v/>
      </c>
      <c r="N301" s="91">
        <f>'Inventory Master'!T301</f>
        <v/>
      </c>
      <c r="O301" s="91">
        <f>IF(OR($C301="",N(G301)=0,N301=""),"",G301*N301)</f>
        <v/>
      </c>
    </row>
    <row r="302" ht="20" customHeight="1">
      <c r="B302" s="85">
        <f>'Inventory Master'!B302</f>
        <v/>
      </c>
      <c r="C302" s="85">
        <f>'Inventory Master'!C302</f>
        <v/>
      </c>
      <c r="D302" s="86">
        <f>'Inventory Master'!D302</f>
        <v/>
      </c>
      <c r="E302" s="87">
        <f>'Inventory Master'!H302</f>
        <v/>
      </c>
      <c r="F302" s="87">
        <f>'Inventory Master'!E302</f>
        <v/>
      </c>
      <c r="G302" s="87">
        <f>IF($C302="","",IF(L302="ORDER",'Inventory Master'!K302,0))</f>
        <v/>
      </c>
      <c r="H302" s="86">
        <f>'Inventory Master'!J302</f>
        <v/>
      </c>
      <c r="I302" s="98">
        <f>IF($C302="","",cfg_OrderMonth)</f>
        <v/>
      </c>
      <c r="J302" s="89">
        <f>IF(OR($C302="",L302&lt;&gt;"ORDER"),"",IF(K302="URGENT",cfg_AsOf+cfg_Lead,MAX(cfg_OrderMonth,cfg_AsOf)+cfg_Lead))</f>
        <v/>
      </c>
      <c r="K302" s="86">
        <f>IF($C302="","",IF(H302="CRITICAL","URGENT",IF(H302="LOW","STANDARD",IF(AND(cfg_ReorderOK="Yes",H302="OK",N('Inventory Master'!K302)&gt;0),"STANDARD","NONE"))))</f>
        <v/>
      </c>
      <c r="L302" s="86">
        <f>IF($C302="","",IF(AND(K302&lt;&gt;"NONE",N('Inventory Master'!K302)&gt;0),"ORDER","NO ORDER"))</f>
        <v/>
      </c>
      <c r="M302" s="85">
        <f>'Inventory Master'!S302</f>
        <v/>
      </c>
      <c r="N302" s="91">
        <f>'Inventory Master'!T302</f>
        <v/>
      </c>
      <c r="O302" s="91">
        <f>IF(OR($C302="",N(G302)=0,N302=""),"",G302*N302)</f>
        <v/>
      </c>
    </row>
    <row r="303" ht="20" customHeight="1">
      <c r="B303" s="85">
        <f>'Inventory Master'!B303</f>
        <v/>
      </c>
      <c r="C303" s="85">
        <f>'Inventory Master'!C303</f>
        <v/>
      </c>
      <c r="D303" s="86">
        <f>'Inventory Master'!D303</f>
        <v/>
      </c>
      <c r="E303" s="87">
        <f>'Inventory Master'!H303</f>
        <v/>
      </c>
      <c r="F303" s="87">
        <f>'Inventory Master'!E303</f>
        <v/>
      </c>
      <c r="G303" s="87">
        <f>IF($C303="","",IF(L303="ORDER",'Inventory Master'!K303,0))</f>
        <v/>
      </c>
      <c r="H303" s="86">
        <f>'Inventory Master'!J303</f>
        <v/>
      </c>
      <c r="I303" s="98">
        <f>IF($C303="","",cfg_OrderMonth)</f>
        <v/>
      </c>
      <c r="J303" s="89">
        <f>IF(OR($C303="",L303&lt;&gt;"ORDER"),"",IF(K303="URGENT",cfg_AsOf+cfg_Lead,MAX(cfg_OrderMonth,cfg_AsOf)+cfg_Lead))</f>
        <v/>
      </c>
      <c r="K303" s="86">
        <f>IF($C303="","",IF(H303="CRITICAL","URGENT",IF(H303="LOW","STANDARD",IF(AND(cfg_ReorderOK="Yes",H303="OK",N('Inventory Master'!K303)&gt;0),"STANDARD","NONE"))))</f>
        <v/>
      </c>
      <c r="L303" s="86">
        <f>IF($C303="","",IF(AND(K303&lt;&gt;"NONE",N('Inventory Master'!K303)&gt;0),"ORDER","NO ORDER"))</f>
        <v/>
      </c>
      <c r="M303" s="85">
        <f>'Inventory Master'!S303</f>
        <v/>
      </c>
      <c r="N303" s="91">
        <f>'Inventory Master'!T303</f>
        <v/>
      </c>
      <c r="O303" s="91">
        <f>IF(OR($C303="",N(G303)=0,N303=""),"",G303*N303)</f>
        <v/>
      </c>
    </row>
    <row r="304" ht="20" customHeight="1">
      <c r="B304" s="85">
        <f>'Inventory Master'!B304</f>
        <v/>
      </c>
      <c r="C304" s="85">
        <f>'Inventory Master'!C304</f>
        <v/>
      </c>
      <c r="D304" s="86">
        <f>'Inventory Master'!D304</f>
        <v/>
      </c>
      <c r="E304" s="87">
        <f>'Inventory Master'!H304</f>
        <v/>
      </c>
      <c r="F304" s="87">
        <f>'Inventory Master'!E304</f>
        <v/>
      </c>
      <c r="G304" s="87">
        <f>IF($C304="","",IF(L304="ORDER",'Inventory Master'!K304,0))</f>
        <v/>
      </c>
      <c r="H304" s="86">
        <f>'Inventory Master'!J304</f>
        <v/>
      </c>
      <c r="I304" s="98">
        <f>IF($C304="","",cfg_OrderMonth)</f>
        <v/>
      </c>
      <c r="J304" s="89">
        <f>IF(OR($C304="",L304&lt;&gt;"ORDER"),"",IF(K304="URGENT",cfg_AsOf+cfg_Lead,MAX(cfg_OrderMonth,cfg_AsOf)+cfg_Lead))</f>
        <v/>
      </c>
      <c r="K304" s="86">
        <f>IF($C304="","",IF(H304="CRITICAL","URGENT",IF(H304="LOW","STANDARD",IF(AND(cfg_ReorderOK="Yes",H304="OK",N('Inventory Master'!K304)&gt;0),"STANDARD","NONE"))))</f>
        <v/>
      </c>
      <c r="L304" s="86">
        <f>IF($C304="","",IF(AND(K304&lt;&gt;"NONE",N('Inventory Master'!K304)&gt;0),"ORDER","NO ORDER"))</f>
        <v/>
      </c>
      <c r="M304" s="85">
        <f>'Inventory Master'!S304</f>
        <v/>
      </c>
      <c r="N304" s="91">
        <f>'Inventory Master'!T304</f>
        <v/>
      </c>
      <c r="O304" s="91">
        <f>IF(OR($C304="",N(G304)=0,N304=""),"",G304*N304)</f>
        <v/>
      </c>
    </row>
    <row r="305" ht="20" customHeight="1">
      <c r="B305" s="85">
        <f>'Inventory Master'!B305</f>
        <v/>
      </c>
      <c r="C305" s="85">
        <f>'Inventory Master'!C305</f>
        <v/>
      </c>
      <c r="D305" s="86">
        <f>'Inventory Master'!D305</f>
        <v/>
      </c>
      <c r="E305" s="87">
        <f>'Inventory Master'!H305</f>
        <v/>
      </c>
      <c r="F305" s="87">
        <f>'Inventory Master'!E305</f>
        <v/>
      </c>
      <c r="G305" s="87">
        <f>IF($C305="","",IF(L305="ORDER",'Inventory Master'!K305,0))</f>
        <v/>
      </c>
      <c r="H305" s="86">
        <f>'Inventory Master'!J305</f>
        <v/>
      </c>
      <c r="I305" s="98">
        <f>IF($C305="","",cfg_OrderMonth)</f>
        <v/>
      </c>
      <c r="J305" s="89">
        <f>IF(OR($C305="",L305&lt;&gt;"ORDER"),"",IF(K305="URGENT",cfg_AsOf+cfg_Lead,MAX(cfg_OrderMonth,cfg_AsOf)+cfg_Lead))</f>
        <v/>
      </c>
      <c r="K305" s="86">
        <f>IF($C305="","",IF(H305="CRITICAL","URGENT",IF(H305="LOW","STANDARD",IF(AND(cfg_ReorderOK="Yes",H305="OK",N('Inventory Master'!K305)&gt;0),"STANDARD","NONE"))))</f>
        <v/>
      </c>
      <c r="L305" s="86">
        <f>IF($C305="","",IF(AND(K305&lt;&gt;"NONE",N('Inventory Master'!K305)&gt;0),"ORDER","NO ORDER"))</f>
        <v/>
      </c>
      <c r="M305" s="85">
        <f>'Inventory Master'!S305</f>
        <v/>
      </c>
      <c r="N305" s="91">
        <f>'Inventory Master'!T305</f>
        <v/>
      </c>
      <c r="O305" s="91">
        <f>IF(OR($C305="",N(G305)=0,N305=""),"",G305*N305)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B1:N1"/>
    <mergeCell ref="G2:H2"/>
    <mergeCell ref="I2:J2"/>
    <mergeCell ref="N2:O2"/>
    <mergeCell ref="B3:P3"/>
    <mergeCell ref="O1:P1"/>
  </mergeCells>
  <conditionalFormatting sqref="B6:O305">
    <cfRule type="expression" priority="511" dxfId="3">
      <formula>AND($C6&lt;&gt;"",MOD(ROW(),2)=0)</formula>
    </cfRule>
    <cfRule type="expression" priority="512" dxfId="4">
      <formula>$C6&lt;&gt;""</formula>
    </cfRule>
  </conditionalFormatting>
  <conditionalFormatting sqref="H6:H305">
    <cfRule type="cellIs" priority="3" operator="equal" dxfId="2" stopIfTrue="1">
      <formula>"OK"</formula>
    </cfRule>
    <cfRule type="cellIs" priority="4" operator="equal" dxfId="5" stopIfTrue="1">
      <formula>"LOW"</formula>
    </cfRule>
    <cfRule type="cellIs" priority="5" operator="equal" dxfId="1" stopIfTrue="1">
      <formula>"CRITICAL"</formula>
    </cfRule>
    <cfRule type="cellIs" priority="6" operator="equal" dxfId="6" stopIfTrue="1">
      <formula>"NO COUNT"</formula>
    </cfRule>
    <cfRule type="cellIs" priority="7" operator="equal" dxfId="6" stopIfTrue="1">
      <formula>"NO PAR"</formula>
    </cfRule>
  </conditionalFormatting>
  <conditionalFormatting sqref="K6:K305">
    <cfRule type="cellIs" priority="8" operator="equal" dxfId="1" stopIfTrue="1">
      <formula>"URGENT"</formula>
    </cfRule>
    <cfRule type="cellIs" priority="9" operator="equal" dxfId="5" stopIfTrue="1">
      <formula>"STANDARD"</formula>
    </cfRule>
    <cfRule type="cellIs" priority="10" operator="equal" dxfId="6" stopIfTrue="1">
      <formula>"NONE"</formula>
    </cfRule>
  </conditionalFormatting>
  <conditionalFormatting sqref="L6:L305">
    <cfRule type="cellIs" priority="11" operator="equal" dxfId="8" stopIfTrue="1">
      <formula>"ORDER"</formula>
    </cfRule>
    <cfRule type="cellIs" priority="12" operator="equal" dxfId="9" stopIfTrue="1">
      <formula>"NO ORDER"</formula>
    </cfRule>
  </conditionalFormatting>
  <conditionalFormatting sqref="G6:G305">
    <cfRule type="cellIs" priority="13" operator="greaterThan" dxfId="10">
      <formula>0</formula>
    </cfRule>
  </conditionalFormatting>
  <hyperlinks>
    <hyperlink ref="B2" location="'Home'!A1" tooltip="Open Home" display="⌂  HOME"/>
    <hyperlink ref="C2" location="'Control Panel'!A1" tooltip="Open Control Panel" display="⚙  CONTROL"/>
    <hyperlink ref="D2" location="'Inventory Master'!A1" tooltip="Open Inventory Master" display="INVENTORY"/>
    <hyperlink ref="E2" location="'Weekly Count'!A1" tooltip="Open Weekly Count" display="✎ COUNT"/>
    <hyperlink ref="F2" location="'Receiving Log'!A1" tooltip="Open Receiving Log" display="✎ RECEIVE"/>
    <hyperlink ref="G2" location="'Order List'!A1" tooltip="Open Order List" display="ORDERS"/>
    <hyperlink ref="I2" location="'Inventory Dashboard'!A1" tooltip="Open Inventory Dashboard" display="◧ INV. DASH"/>
    <hyperlink ref="K2" location="'Pilot Products'!A1" tooltip="Open Pilot Products" display="PILOT ITEMS"/>
    <hyperlink ref="L2" location="'Restock Log'!A1" tooltip="Open Restock Log" display="✎ RESTOCK"/>
    <hyperlink ref="M2" location="'Feedback Log'!A1" tooltip="Open Feedback Log" display="✎ FEEDBACK"/>
    <hyperlink ref="N2" location="'Pilot Dashboard'!A1" tooltip="Open Pilot Dashboard" display="◧ PILOT DASH"/>
    <hyperlink ref="P2" location="'Tasks'!A1" tooltip="Open Tasks" display="✎ TASKS"/>
  </hyperlinks>
  <printOptions horizontalCentered="1"/>
  <pageMargins left="0.4" right="0.4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0B1A3A"/>
    <outlinePr summaryBelow="1" summaryRight="1"/>
    <pageSetUpPr fitToPage="1"/>
  </sheetPr>
  <dimension ref="A1:R80"/>
  <sheetViews>
    <sheetView showGridLines="0" showRowColHeaders="0" tabSelected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2.5" customWidth="1" min="18" max="18"/>
    <col hidden="1" width="13" customWidth="1" min="19" max="16384"/>
  </cols>
  <sheetData>
    <row r="1" ht="42" customHeight="1">
      <c r="A1" s="1" t="n"/>
      <c r="B1" s="2">
        <f>cfg_Site&amp;" Operations Hub   ·   Inventory Dashboard"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3">
        <f>cfg_AsOf</f>
        <v/>
      </c>
      <c r="P1" s="1" t="n"/>
      <c r="Q1" s="1" t="n"/>
      <c r="R1" s="1" t="n"/>
    </row>
    <row r="2" ht="28" customHeight="1">
      <c r="A2" s="1" t="n"/>
      <c r="B2" s="6" t="inlineStr">
        <is>
          <t>⌂  HOME</t>
        </is>
      </c>
      <c r="C2" s="7" t="n"/>
      <c r="D2" s="6" t="inlineStr">
        <is>
          <t>⚙  CONTROL</t>
        </is>
      </c>
      <c r="E2" s="6" t="inlineStr">
        <is>
          <t>INVENTORY</t>
        </is>
      </c>
      <c r="F2" s="6" t="inlineStr">
        <is>
          <t>✎ COUNT</t>
        </is>
      </c>
      <c r="G2" s="7" t="n"/>
      <c r="H2" s="6" t="inlineStr">
        <is>
          <t>✎ RECEIVE</t>
        </is>
      </c>
      <c r="I2" s="6" t="inlineStr">
        <is>
          <t>ORDERS</t>
        </is>
      </c>
      <c r="J2" s="4" t="inlineStr">
        <is>
          <t>◧ INV. DASH</t>
        </is>
      </c>
      <c r="K2" s="5" t="n"/>
      <c r="L2" s="6" t="inlineStr">
        <is>
          <t>PILOT ITEMS</t>
        </is>
      </c>
      <c r="M2" s="6" t="inlineStr">
        <is>
          <t>✎ RESTOCK</t>
        </is>
      </c>
      <c r="N2" s="6" t="inlineStr">
        <is>
          <t>✎ FEEDBACK</t>
        </is>
      </c>
      <c r="O2" s="7" t="n"/>
      <c r="P2" s="6" t="inlineStr">
        <is>
          <t>◧ PILOT DASH</t>
        </is>
      </c>
      <c r="Q2" s="6" t="inlineStr">
        <is>
          <t>✎ TASKS</t>
        </is>
      </c>
      <c r="R2" s="1" t="n"/>
    </row>
    <row r="3" ht="30" customHeight="1">
      <c r="A3" s="1" t="n"/>
      <c r="B3" s="8" t="inlineStr">
        <is>
          <t>Live inventory health. Updates the moment a count is logged or a threshold changes on the Control Panel.</t>
        </is>
      </c>
      <c r="R3" s="1" t="n"/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 ht="22" customHeight="1">
      <c r="A5" s="1" t="n"/>
      <c r="B5" s="18" t="inlineStr">
        <is>
          <t>TOTAL ITEMS</t>
        </is>
      </c>
      <c r="C5" s="19" t="n"/>
      <c r="D5" s="19" t="n"/>
      <c r="E5" s="19" t="n"/>
      <c r="F5" s="100" t="inlineStr">
        <is>
          <t>OK ITEMS</t>
        </is>
      </c>
      <c r="G5" s="101" t="n"/>
      <c r="H5" s="101" t="n"/>
      <c r="I5" s="101" t="n"/>
      <c r="J5" s="102" t="inlineStr">
        <is>
          <t>LOW ITEMS</t>
        </is>
      </c>
      <c r="K5" s="103" t="n"/>
      <c r="L5" s="103" t="n"/>
      <c r="M5" s="103" t="n"/>
      <c r="N5" s="12" t="inlineStr">
        <is>
          <t>CRITICAL ITEMS</t>
        </is>
      </c>
      <c r="O5" s="13" t="n"/>
      <c r="P5" s="13" t="n"/>
      <c r="Q5" s="13" t="n"/>
      <c r="R5" s="1" t="n"/>
    </row>
    <row r="6" ht="42" customHeight="1">
      <c r="A6" s="1" t="n"/>
      <c r="B6" s="104">
        <f>SUMPRODUCT(--(MS_Name&lt;&gt;""))</f>
        <v/>
      </c>
      <c r="C6" s="27" t="n"/>
      <c r="D6" s="27" t="n"/>
      <c r="E6" s="27" t="n"/>
      <c r="F6" s="105">
        <f>COUNTIF(MS_Status,"OK")</f>
        <v/>
      </c>
      <c r="G6" s="106" t="n"/>
      <c r="H6" s="106" t="n"/>
      <c r="I6" s="106" t="n"/>
      <c r="J6" s="107">
        <f>COUNTIF(MS_Status,"LOW")</f>
        <v/>
      </c>
      <c r="K6" s="108" t="n"/>
      <c r="L6" s="108" t="n"/>
      <c r="M6" s="108" t="n"/>
      <c r="N6" s="20">
        <f>COUNTIF(MS_Status,"CRITICAL")</f>
        <v/>
      </c>
      <c r="O6" s="21" t="n"/>
      <c r="P6" s="21" t="n"/>
      <c r="Q6" s="21" t="n"/>
      <c r="R6" s="1" t="n"/>
    </row>
    <row r="7" ht="20" customHeight="1">
      <c r="A7" s="1" t="n"/>
      <c r="B7" s="34">
        <f>COUNTIF(MS_Status,"NO COUNT")&amp;" not counted yet"</f>
        <v/>
      </c>
      <c r="C7" s="35" t="n"/>
      <c r="D7" s="35" t="n"/>
      <c r="E7" s="35" t="n"/>
      <c r="F7" s="109">
        <f>"Above "&amp;FIXED(cfg_Low*100,0)&amp;"% of PAR"</f>
        <v/>
      </c>
      <c r="G7" s="110" t="n"/>
      <c r="H7" s="110" t="n"/>
      <c r="I7" s="110" t="n"/>
      <c r="J7" s="111">
        <f>"≤ "&amp;FIXED(cfg_Low*100,0)&amp;"% of PAR"</f>
        <v/>
      </c>
      <c r="K7" s="112" t="n"/>
      <c r="L7" s="112" t="n"/>
      <c r="M7" s="112" t="n"/>
      <c r="N7" s="28">
        <f>"≤ "&amp;FIXED(cfg_Crit*100,0)&amp;"% of PAR"</f>
        <v/>
      </c>
      <c r="O7" s="29" t="n"/>
      <c r="P7" s="29" t="n"/>
      <c r="Q7" s="29" t="n"/>
      <c r="R7" s="1" t="n"/>
    </row>
    <row r="8" ht="10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 ht="22" customHeight="1">
      <c r="A9" s="1" t="n"/>
      <c r="B9" s="14" t="inlineStr">
        <is>
          <t>UNITS TO ORDER</t>
        </is>
      </c>
      <c r="C9" s="15" t="n"/>
      <c r="D9" s="15" t="n"/>
      <c r="E9" s="15" t="n"/>
      <c r="F9" s="16" t="inlineStr">
        <is>
          <t>ITEMS TO ORDER</t>
        </is>
      </c>
      <c r="G9" s="17" t="n"/>
      <c r="H9" s="17" t="n"/>
      <c r="I9" s="17" t="n"/>
      <c r="J9" s="113" t="inlineStr">
        <is>
          <t>LAST COUNT DATE</t>
        </is>
      </c>
      <c r="K9" s="114" t="n"/>
      <c r="L9" s="114" t="n"/>
      <c r="M9" s="114" t="n"/>
      <c r="N9" s="18" t="inlineStr">
        <is>
          <t>STOCK HEALTH</t>
        </is>
      </c>
      <c r="O9" s="19" t="n"/>
      <c r="P9" s="19" t="n"/>
      <c r="Q9" s="19" t="n"/>
      <c r="R9" s="1" t="n"/>
    </row>
    <row r="10" ht="42" customHeight="1">
      <c r="A10" s="1" t="n"/>
      <c r="B10" s="22">
        <f>SUM(OL_Qty)</f>
        <v/>
      </c>
      <c r="C10" s="23" t="n"/>
      <c r="D10" s="23" t="n"/>
      <c r="E10" s="23" t="n"/>
      <c r="F10" s="24">
        <f>COUNTIF(OL_Flag,"ORDER")</f>
        <v/>
      </c>
      <c r="G10" s="25" t="n"/>
      <c r="H10" s="25" t="n"/>
      <c r="I10" s="25" t="n"/>
      <c r="J10" s="115">
        <f>IF(MAX(CL_Date)=0,"No counts",MAX(CL_Date))</f>
        <v/>
      </c>
      <c r="K10" s="116" t="n"/>
      <c r="L10" s="116" t="n"/>
      <c r="M10" s="116" t="n"/>
      <c r="N10" s="117">
        <f>IF((COUNTIF(MS_Status,"OK")+COUNTIF(MS_Status,"LOW")+COUNTIF(MS_Status,"CRITICAL"))=0,"—",COUNTIF(MS_Status,"OK")/(COUNTIF(MS_Status,"OK")+COUNTIF(MS_Status,"LOW")+COUNTIF(MS_Status,"CRITICAL")))</f>
        <v/>
      </c>
      <c r="O10" s="27" t="n"/>
      <c r="P10" s="27" t="n"/>
      <c r="Q10" s="27" t="n"/>
      <c r="R10" s="1" t="n"/>
    </row>
    <row r="11" ht="20" customHeight="1">
      <c r="A11" s="1" t="n"/>
      <c r="B11" s="30">
        <f>IF(SUM(OL_Cost)&gt;0,"≈ $"&amp;FIXED(SUM(OL_Cost),2)&amp;" estimated","Add unit costs to see spend")</f>
        <v/>
      </c>
      <c r="C11" s="31" t="n"/>
      <c r="D11" s="31" t="n"/>
      <c r="E11" s="31" t="n"/>
      <c r="F11" s="32">
        <f>COUNTIF(OL_Priority,"URGENT")&amp;" urgent"</f>
        <v/>
      </c>
      <c r="G11" s="33" t="n"/>
      <c r="H11" s="33" t="n"/>
      <c r="I11" s="33" t="n"/>
      <c r="J11" s="118">
        <f>IF(MAX(CL_Date)=0,"Log a count to start",(cfg_AsOf-MAX(CL_Date))&amp;" days ago")</f>
        <v/>
      </c>
      <c r="K11" s="119" t="n"/>
      <c r="L11" s="119" t="n"/>
      <c r="M11" s="119" t="n"/>
      <c r="N11" s="34">
        <f>"Share of counted items at OK"</f>
        <v/>
      </c>
      <c r="O11" s="35" t="n"/>
      <c r="P11" s="35" t="n"/>
      <c r="Q11" s="35" t="n"/>
      <c r="R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 ht="24" customHeight="1">
      <c r="A13" s="1" t="n"/>
      <c r="B13" s="10" t="inlineStr">
        <is>
          <t>STATUS MIX</t>
        </is>
      </c>
      <c r="C13" s="11" t="n"/>
      <c r="D13" s="11" t="n"/>
      <c r="E13" s="11" t="n"/>
      <c r="F13" s="11" t="n"/>
      <c r="G13" s="11" t="n"/>
      <c r="H13" s="1" t="n"/>
      <c r="I13" s="10" t="inlineStr">
        <is>
          <t>ORDER UNITS BY CATEGORY  (top 10)</t>
        </is>
      </c>
      <c r="J13" s="11" t="n"/>
      <c r="K13" s="11" t="n"/>
      <c r="L13" s="11" t="n"/>
      <c r="M13" s="11" t="n"/>
      <c r="N13" s="11" t="n"/>
      <c r="O13" s="11" t="n"/>
      <c r="P13" s="11" t="n"/>
      <c r="Q13" s="11" t="n"/>
      <c r="R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 ht="24" customHeight="1">
      <c r="A32" s="1" t="n"/>
      <c r="B32" s="10" t="inlineStr">
        <is>
          <t>STATUS MIX — DATA</t>
        </is>
      </c>
      <c r="C32" s="11" t="n"/>
      <c r="D32" s="11" t="n"/>
      <c r="E32" s="11" t="n"/>
      <c r="F32" s="11" t="n"/>
      <c r="G32" s="11" t="n"/>
      <c r="H32" s="1" t="n"/>
      <c r="I32" s="10" t="inlineStr">
        <is>
          <t>ORDER UNITS BY CATEGORY — DATA</t>
        </is>
      </c>
      <c r="J32" s="11" t="n"/>
      <c r="K32" s="11" t="n"/>
      <c r="L32" s="11" t="n"/>
      <c r="M32" s="11" t="n"/>
      <c r="N32" s="11" t="n"/>
      <c r="O32" s="11" t="n"/>
      <c r="P32" s="11" t="n"/>
      <c r="Q32" s="11" t="n"/>
      <c r="R32" s="1" t="n"/>
    </row>
    <row r="33">
      <c r="A33" s="1" t="n"/>
      <c r="B33" s="120" t="inlineStr">
        <is>
          <t>Status</t>
        </is>
      </c>
      <c r="C33" s="120" t="inlineStr">
        <is>
          <t>Items</t>
        </is>
      </c>
      <c r="D33" s="121" t="n"/>
      <c r="E33" s="120" t="inlineStr">
        <is>
          <t>Share</t>
        </is>
      </c>
      <c r="F33" s="121" t="n"/>
      <c r="G33" s="121" t="n"/>
      <c r="H33" s="1" t="n"/>
      <c r="I33" s="120" t="inlineStr">
        <is>
          <t>#</t>
        </is>
      </c>
      <c r="J33" s="120" t="inlineStr">
        <is>
          <t>Category</t>
        </is>
      </c>
      <c r="K33" s="121" t="n"/>
      <c r="L33" s="121" t="n"/>
      <c r="M33" s="121" t="n"/>
      <c r="N33" s="120" t="inlineStr">
        <is>
          <t>Order Units</t>
        </is>
      </c>
      <c r="O33" s="121" t="n"/>
      <c r="P33" s="120" t="inlineStr">
        <is>
          <t>Items to Order</t>
        </is>
      </c>
      <c r="Q33" s="121" t="n"/>
      <c r="R33" s="1" t="n"/>
    </row>
    <row r="34">
      <c r="A34" s="1" t="n"/>
      <c r="B34" s="122" t="inlineStr">
        <is>
          <t>OK</t>
        </is>
      </c>
      <c r="C34" s="123">
        <f>COUNTIF(MS_Status,B34)</f>
        <v/>
      </c>
      <c r="D34" s="124" t="n"/>
      <c r="E34" s="125">
        <f>IF(SUM($C$34:$C$37)=0,"",C34/SUM($C$34:$C$37))</f>
        <v/>
      </c>
      <c r="F34" s="124" t="n"/>
      <c r="G34" s="124" t="n"/>
      <c r="H34" s="1" t="n"/>
      <c r="I34" s="126" t="n">
        <v>1</v>
      </c>
      <c r="J34" s="127">
        <f>IF(LARGE(Cat_Score,I34)&lt;0,"",INDEX(Cat_Name,MATCH(LARGE(Cat_Score,I34),Cat_Score,0)))</f>
        <v/>
      </c>
      <c r="K34" s="124" t="n"/>
      <c r="L34" s="124" t="n"/>
      <c r="M34" s="124" t="n"/>
      <c r="N34" s="128">
        <f>IF(J34="","",INDEX(Cat_Units,MATCH(LARGE(Cat_Score,I34),Cat_Score,0)))</f>
        <v/>
      </c>
      <c r="O34" s="124" t="n"/>
      <c r="P34" s="123">
        <f>IF(J34="","",INDEX('_Engine'!$Q$2:$Q$41,MATCH(LARGE(Cat_Score,I34),Cat_Score,0)))</f>
        <v/>
      </c>
      <c r="Q34" s="124" t="n"/>
      <c r="R34" s="1" t="n"/>
    </row>
    <row r="35">
      <c r="A35" s="1" t="n"/>
      <c r="B35" s="129" t="inlineStr">
        <is>
          <t>LOW</t>
        </is>
      </c>
      <c r="C35" s="123">
        <f>COUNTIF(MS_Status,B35)</f>
        <v/>
      </c>
      <c r="D35" s="124" t="n"/>
      <c r="E35" s="125">
        <f>IF(SUM($C$34:$C$37)=0,"",C35/SUM($C$34:$C$37))</f>
        <v/>
      </c>
      <c r="F35" s="124" t="n"/>
      <c r="G35" s="124" t="n"/>
      <c r="H35" s="1" t="n"/>
      <c r="I35" s="126" t="n">
        <v>2</v>
      </c>
      <c r="J35" s="127">
        <f>IF(LARGE(Cat_Score,I35)&lt;0,"",INDEX(Cat_Name,MATCH(LARGE(Cat_Score,I35),Cat_Score,0)))</f>
        <v/>
      </c>
      <c r="K35" s="124" t="n"/>
      <c r="L35" s="124" t="n"/>
      <c r="M35" s="124" t="n"/>
      <c r="N35" s="128">
        <f>IF(J35="","",INDEX(Cat_Units,MATCH(LARGE(Cat_Score,I35),Cat_Score,0)))</f>
        <v/>
      </c>
      <c r="O35" s="124" t="n"/>
      <c r="P35" s="123">
        <f>IF(J35="","",INDEX('_Engine'!$Q$2:$Q$41,MATCH(LARGE(Cat_Score,I35),Cat_Score,0)))</f>
        <v/>
      </c>
      <c r="Q35" s="124" t="n"/>
      <c r="R35" s="1" t="n"/>
    </row>
    <row r="36">
      <c r="A36" s="1" t="n"/>
      <c r="B36" s="130" t="inlineStr">
        <is>
          <t>CRITICAL</t>
        </is>
      </c>
      <c r="C36" s="123">
        <f>COUNTIF(MS_Status,B36)</f>
        <v/>
      </c>
      <c r="D36" s="124" t="n"/>
      <c r="E36" s="125">
        <f>IF(SUM($C$34:$C$37)=0,"",C36/SUM($C$34:$C$37))</f>
        <v/>
      </c>
      <c r="F36" s="124" t="n"/>
      <c r="G36" s="124" t="n"/>
      <c r="H36" s="1" t="n"/>
      <c r="I36" s="126" t="n">
        <v>3</v>
      </c>
      <c r="J36" s="127">
        <f>IF(LARGE(Cat_Score,I36)&lt;0,"",INDEX(Cat_Name,MATCH(LARGE(Cat_Score,I36),Cat_Score,0)))</f>
        <v/>
      </c>
      <c r="K36" s="124" t="n"/>
      <c r="L36" s="124" t="n"/>
      <c r="M36" s="124" t="n"/>
      <c r="N36" s="128">
        <f>IF(J36="","",INDEX(Cat_Units,MATCH(LARGE(Cat_Score,I36),Cat_Score,0)))</f>
        <v/>
      </c>
      <c r="O36" s="124" t="n"/>
      <c r="P36" s="123">
        <f>IF(J36="","",INDEX('_Engine'!$Q$2:$Q$41,MATCH(LARGE(Cat_Score,I36),Cat_Score,0)))</f>
        <v/>
      </c>
      <c r="Q36" s="124" t="n"/>
      <c r="R36" s="1" t="n"/>
    </row>
    <row r="37">
      <c r="A37" s="1" t="n"/>
      <c r="B37" s="131" t="inlineStr">
        <is>
          <t>NO COUNT</t>
        </is>
      </c>
      <c r="C37" s="123">
        <f>COUNTIF(MS_Status,B37)</f>
        <v/>
      </c>
      <c r="D37" s="124" t="n"/>
      <c r="E37" s="125">
        <f>IF(SUM($C$34:$C$37)=0,"",C37/SUM($C$34:$C$37))</f>
        <v/>
      </c>
      <c r="F37" s="124" t="n"/>
      <c r="G37" s="124" t="n"/>
      <c r="H37" s="1" t="n"/>
      <c r="I37" s="126" t="n">
        <v>4</v>
      </c>
      <c r="J37" s="127">
        <f>IF(LARGE(Cat_Score,I37)&lt;0,"",INDEX(Cat_Name,MATCH(LARGE(Cat_Score,I37),Cat_Score,0)))</f>
        <v/>
      </c>
      <c r="K37" s="124" t="n"/>
      <c r="L37" s="124" t="n"/>
      <c r="M37" s="124" t="n"/>
      <c r="N37" s="128">
        <f>IF(J37="","",INDEX(Cat_Units,MATCH(LARGE(Cat_Score,I37),Cat_Score,0)))</f>
        <v/>
      </c>
      <c r="O37" s="124" t="n"/>
      <c r="P37" s="123">
        <f>IF(J37="","",INDEX('_Engine'!$Q$2:$Q$41,MATCH(LARGE(Cat_Score,I37),Cat_Score,0)))</f>
        <v/>
      </c>
      <c r="Q37" s="124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26" t="n">
        <v>5</v>
      </c>
      <c r="J38" s="127">
        <f>IF(LARGE(Cat_Score,I38)&lt;0,"",INDEX(Cat_Name,MATCH(LARGE(Cat_Score,I38),Cat_Score,0)))</f>
        <v/>
      </c>
      <c r="K38" s="124" t="n"/>
      <c r="L38" s="124" t="n"/>
      <c r="M38" s="124" t="n"/>
      <c r="N38" s="128">
        <f>IF(J38="","",INDEX(Cat_Units,MATCH(LARGE(Cat_Score,I38),Cat_Score,0)))</f>
        <v/>
      </c>
      <c r="O38" s="124" t="n"/>
      <c r="P38" s="123">
        <f>IF(J38="","",INDEX('_Engine'!$Q$2:$Q$41,MATCH(LARGE(Cat_Score,I38),Cat_Score,0)))</f>
        <v/>
      </c>
      <c r="Q38" s="124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26" t="n">
        <v>6</v>
      </c>
      <c r="J39" s="127">
        <f>IF(LARGE(Cat_Score,I39)&lt;0,"",INDEX(Cat_Name,MATCH(LARGE(Cat_Score,I39),Cat_Score,0)))</f>
        <v/>
      </c>
      <c r="K39" s="124" t="n"/>
      <c r="L39" s="124" t="n"/>
      <c r="M39" s="124" t="n"/>
      <c r="N39" s="128">
        <f>IF(J39="","",INDEX(Cat_Units,MATCH(LARGE(Cat_Score,I39),Cat_Score,0)))</f>
        <v/>
      </c>
      <c r="O39" s="124" t="n"/>
      <c r="P39" s="123">
        <f>IF(J39="","",INDEX('_Engine'!$Q$2:$Q$41,MATCH(LARGE(Cat_Score,I39),Cat_Score,0)))</f>
        <v/>
      </c>
      <c r="Q39" s="124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26" t="n">
        <v>7</v>
      </c>
      <c r="J40" s="127">
        <f>IF(LARGE(Cat_Score,I40)&lt;0,"",INDEX(Cat_Name,MATCH(LARGE(Cat_Score,I40),Cat_Score,0)))</f>
        <v/>
      </c>
      <c r="K40" s="124" t="n"/>
      <c r="L40" s="124" t="n"/>
      <c r="M40" s="124" t="n"/>
      <c r="N40" s="128">
        <f>IF(J40="","",INDEX(Cat_Units,MATCH(LARGE(Cat_Score,I40),Cat_Score,0)))</f>
        <v/>
      </c>
      <c r="O40" s="124" t="n"/>
      <c r="P40" s="123">
        <f>IF(J40="","",INDEX('_Engine'!$Q$2:$Q$41,MATCH(LARGE(Cat_Score,I40),Cat_Score,0)))</f>
        <v/>
      </c>
      <c r="Q40" s="124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26" t="n">
        <v>8</v>
      </c>
      <c r="J41" s="127">
        <f>IF(LARGE(Cat_Score,I41)&lt;0,"",INDEX(Cat_Name,MATCH(LARGE(Cat_Score,I41),Cat_Score,0)))</f>
        <v/>
      </c>
      <c r="K41" s="124" t="n"/>
      <c r="L41" s="124" t="n"/>
      <c r="M41" s="124" t="n"/>
      <c r="N41" s="128">
        <f>IF(J41="","",INDEX(Cat_Units,MATCH(LARGE(Cat_Score,I41),Cat_Score,0)))</f>
        <v/>
      </c>
      <c r="O41" s="124" t="n"/>
      <c r="P41" s="123">
        <f>IF(J41="","",INDEX('_Engine'!$Q$2:$Q$41,MATCH(LARGE(Cat_Score,I41),Cat_Score,0)))</f>
        <v/>
      </c>
      <c r="Q41" s="124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26" t="n">
        <v>9</v>
      </c>
      <c r="J42" s="127">
        <f>IF(LARGE(Cat_Score,I42)&lt;0,"",INDEX(Cat_Name,MATCH(LARGE(Cat_Score,I42),Cat_Score,0)))</f>
        <v/>
      </c>
      <c r="K42" s="124" t="n"/>
      <c r="L42" s="124" t="n"/>
      <c r="M42" s="124" t="n"/>
      <c r="N42" s="128">
        <f>IF(J42="","",INDEX(Cat_Units,MATCH(LARGE(Cat_Score,I42),Cat_Score,0)))</f>
        <v/>
      </c>
      <c r="O42" s="124" t="n"/>
      <c r="P42" s="123">
        <f>IF(J42="","",INDEX('_Engine'!$Q$2:$Q$41,MATCH(LARGE(Cat_Score,I42),Cat_Score,0)))</f>
        <v/>
      </c>
      <c r="Q42" s="124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26" t="n">
        <v>10</v>
      </c>
      <c r="J43" s="127">
        <f>IF(LARGE(Cat_Score,I43)&lt;0,"",INDEX(Cat_Name,MATCH(LARGE(Cat_Score,I43),Cat_Score,0)))</f>
        <v/>
      </c>
      <c r="K43" s="124" t="n"/>
      <c r="L43" s="124" t="n"/>
      <c r="M43" s="124" t="n"/>
      <c r="N43" s="128">
        <f>IF(J43="","",INDEX(Cat_Units,MATCH(LARGE(Cat_Score,I43),Cat_Score,0)))</f>
        <v/>
      </c>
      <c r="O43" s="124" t="n"/>
      <c r="P43" s="123">
        <f>IF(J43="","",INDEX('_Engine'!$Q$2:$Q$41,MATCH(LARGE(Cat_Score,I43),Cat_Score,0)))</f>
        <v/>
      </c>
      <c r="Q43" s="124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 ht="24" customHeight="1">
      <c r="A46" s="1" t="n"/>
      <c r="B46" s="10" t="inlineStr">
        <is>
          <t>CRITICAL &amp; LOW WATCHLIST  (lowest stock % first)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" t="n"/>
    </row>
    <row r="47">
      <c r="A47" s="1" t="n"/>
      <c r="B47" s="120" t="inlineStr">
        <is>
          <t>#</t>
        </is>
      </c>
      <c r="C47" s="120" t="inlineStr">
        <is>
          <t>Item</t>
        </is>
      </c>
      <c r="D47" s="121" t="n"/>
      <c r="E47" s="121" t="n"/>
      <c r="F47" s="121" t="n"/>
      <c r="G47" s="120" t="inlineStr">
        <is>
          <t>Category</t>
        </is>
      </c>
      <c r="H47" s="121" t="n"/>
      <c r="I47" s="121" t="n"/>
      <c r="J47" s="120" t="inlineStr">
        <is>
          <t>Stock %</t>
        </is>
      </c>
      <c r="K47" s="121" t="n"/>
      <c r="L47" s="120" t="inlineStr">
        <is>
          <t>On Hand</t>
        </is>
      </c>
      <c r="M47" s="121" t="n"/>
      <c r="N47" s="120" t="inlineStr">
        <is>
          <t>Order Qty</t>
        </is>
      </c>
      <c r="O47" s="121" t="n"/>
      <c r="P47" s="120" t="inlineStr">
        <is>
          <t>Status</t>
        </is>
      </c>
      <c r="Q47" s="121" t="n"/>
      <c r="R47" s="1" t="n"/>
    </row>
    <row r="48">
      <c r="A48" s="1" t="n"/>
      <c r="B48" s="126" t="n">
        <v>1</v>
      </c>
      <c r="C48" s="127">
        <f>IF(COUNT(Eng_Watch)&gt;=B48,INDEX(Eng_Label,MATCH(SMALL(Eng_Watch,B48),Eng_Watch,0)),"")</f>
        <v/>
      </c>
      <c r="D48" s="124" t="n"/>
      <c r="E48" s="124" t="n"/>
      <c r="F48" s="124" t="n"/>
      <c r="G48" s="132">
        <f>IF(COUNT(Eng_Watch)&gt;=B48,INDEX(MS_Cat,MATCH(SMALL(Eng_Watch,B48),Eng_Watch,0)),"")</f>
        <v/>
      </c>
      <c r="H48" s="124" t="n"/>
      <c r="I48" s="124" t="n"/>
      <c r="J48" s="133">
        <f>IF(COUNT(Eng_Watch)&gt;=B48,INDEX(MS_Pct,MATCH(SMALL(Eng_Watch,B48),Eng_Watch,0)),"")</f>
        <v/>
      </c>
      <c r="K48" s="124" t="n"/>
      <c r="L48" s="123">
        <f>IF(COUNT(Eng_Watch)&gt;=B48,INDEX(MS_Stock,MATCH(SMALL(Eng_Watch,B48),Eng_Watch,0)),"")</f>
        <v/>
      </c>
      <c r="M48" s="124" t="n"/>
      <c r="N48" s="128">
        <f>IF(COUNT(Eng_Watch)&gt;=B48,INDEX(MS_Sugg,MATCH(SMALL(Eng_Watch,B48),Eng_Watch,0)),"")</f>
        <v/>
      </c>
      <c r="O48" s="124" t="n"/>
      <c r="P48" s="134">
        <f>IF(COUNT(Eng_Watch)&gt;=B48,INDEX(MS_Status,MATCH(SMALL(Eng_Watch,B48),Eng_Watch,0)),"")</f>
        <v/>
      </c>
      <c r="Q48" s="124" t="n"/>
      <c r="R48" s="1" t="n"/>
    </row>
    <row r="49">
      <c r="A49" s="1" t="n"/>
      <c r="B49" s="126" t="n">
        <v>2</v>
      </c>
      <c r="C49" s="127">
        <f>IF(COUNT(Eng_Watch)&gt;=B49,INDEX(Eng_Label,MATCH(SMALL(Eng_Watch,B49),Eng_Watch,0)),"")</f>
        <v/>
      </c>
      <c r="D49" s="124" t="n"/>
      <c r="E49" s="124" t="n"/>
      <c r="F49" s="124" t="n"/>
      <c r="G49" s="132">
        <f>IF(COUNT(Eng_Watch)&gt;=B49,INDEX(MS_Cat,MATCH(SMALL(Eng_Watch,B49),Eng_Watch,0)),"")</f>
        <v/>
      </c>
      <c r="H49" s="124" t="n"/>
      <c r="I49" s="124" t="n"/>
      <c r="J49" s="133">
        <f>IF(COUNT(Eng_Watch)&gt;=B49,INDEX(MS_Pct,MATCH(SMALL(Eng_Watch,B49),Eng_Watch,0)),"")</f>
        <v/>
      </c>
      <c r="K49" s="124" t="n"/>
      <c r="L49" s="123">
        <f>IF(COUNT(Eng_Watch)&gt;=B49,INDEX(MS_Stock,MATCH(SMALL(Eng_Watch,B49),Eng_Watch,0)),"")</f>
        <v/>
      </c>
      <c r="M49" s="124" t="n"/>
      <c r="N49" s="128">
        <f>IF(COUNT(Eng_Watch)&gt;=B49,INDEX(MS_Sugg,MATCH(SMALL(Eng_Watch,B49),Eng_Watch,0)),"")</f>
        <v/>
      </c>
      <c r="O49" s="124" t="n"/>
      <c r="P49" s="134">
        <f>IF(COUNT(Eng_Watch)&gt;=B49,INDEX(MS_Status,MATCH(SMALL(Eng_Watch,B49),Eng_Watch,0)),"")</f>
        <v/>
      </c>
      <c r="Q49" s="124" t="n"/>
      <c r="R49" s="1" t="n"/>
    </row>
    <row r="50">
      <c r="A50" s="1" t="n"/>
      <c r="B50" s="126" t="n">
        <v>3</v>
      </c>
      <c r="C50" s="127">
        <f>IF(COUNT(Eng_Watch)&gt;=B50,INDEX(Eng_Label,MATCH(SMALL(Eng_Watch,B50),Eng_Watch,0)),"")</f>
        <v/>
      </c>
      <c r="D50" s="124" t="n"/>
      <c r="E50" s="124" t="n"/>
      <c r="F50" s="124" t="n"/>
      <c r="G50" s="132">
        <f>IF(COUNT(Eng_Watch)&gt;=B50,INDEX(MS_Cat,MATCH(SMALL(Eng_Watch,B50),Eng_Watch,0)),"")</f>
        <v/>
      </c>
      <c r="H50" s="124" t="n"/>
      <c r="I50" s="124" t="n"/>
      <c r="J50" s="133">
        <f>IF(COUNT(Eng_Watch)&gt;=B50,INDEX(MS_Pct,MATCH(SMALL(Eng_Watch,B50),Eng_Watch,0)),"")</f>
        <v/>
      </c>
      <c r="K50" s="124" t="n"/>
      <c r="L50" s="123">
        <f>IF(COUNT(Eng_Watch)&gt;=B50,INDEX(MS_Stock,MATCH(SMALL(Eng_Watch,B50),Eng_Watch,0)),"")</f>
        <v/>
      </c>
      <c r="M50" s="124" t="n"/>
      <c r="N50" s="128">
        <f>IF(COUNT(Eng_Watch)&gt;=B50,INDEX(MS_Sugg,MATCH(SMALL(Eng_Watch,B50),Eng_Watch,0)),"")</f>
        <v/>
      </c>
      <c r="O50" s="124" t="n"/>
      <c r="P50" s="134">
        <f>IF(COUNT(Eng_Watch)&gt;=B50,INDEX(MS_Status,MATCH(SMALL(Eng_Watch,B50),Eng_Watch,0)),"")</f>
        <v/>
      </c>
      <c r="Q50" s="124" t="n"/>
      <c r="R50" s="1" t="n"/>
    </row>
    <row r="51">
      <c r="A51" s="1" t="n"/>
      <c r="B51" s="126" t="n">
        <v>4</v>
      </c>
      <c r="C51" s="127">
        <f>IF(COUNT(Eng_Watch)&gt;=B51,INDEX(Eng_Label,MATCH(SMALL(Eng_Watch,B51),Eng_Watch,0)),"")</f>
        <v/>
      </c>
      <c r="D51" s="124" t="n"/>
      <c r="E51" s="124" t="n"/>
      <c r="F51" s="124" t="n"/>
      <c r="G51" s="132">
        <f>IF(COUNT(Eng_Watch)&gt;=B51,INDEX(MS_Cat,MATCH(SMALL(Eng_Watch,B51),Eng_Watch,0)),"")</f>
        <v/>
      </c>
      <c r="H51" s="124" t="n"/>
      <c r="I51" s="124" t="n"/>
      <c r="J51" s="133">
        <f>IF(COUNT(Eng_Watch)&gt;=B51,INDEX(MS_Pct,MATCH(SMALL(Eng_Watch,B51),Eng_Watch,0)),"")</f>
        <v/>
      </c>
      <c r="K51" s="124" t="n"/>
      <c r="L51" s="123">
        <f>IF(COUNT(Eng_Watch)&gt;=B51,INDEX(MS_Stock,MATCH(SMALL(Eng_Watch,B51),Eng_Watch,0)),"")</f>
        <v/>
      </c>
      <c r="M51" s="124" t="n"/>
      <c r="N51" s="128">
        <f>IF(COUNT(Eng_Watch)&gt;=B51,INDEX(MS_Sugg,MATCH(SMALL(Eng_Watch,B51),Eng_Watch,0)),"")</f>
        <v/>
      </c>
      <c r="O51" s="124" t="n"/>
      <c r="P51" s="134">
        <f>IF(COUNT(Eng_Watch)&gt;=B51,INDEX(MS_Status,MATCH(SMALL(Eng_Watch,B51),Eng_Watch,0)),"")</f>
        <v/>
      </c>
      <c r="Q51" s="124" t="n"/>
      <c r="R51" s="1" t="n"/>
    </row>
    <row r="52">
      <c r="A52" s="1" t="n"/>
      <c r="B52" s="126" t="n">
        <v>5</v>
      </c>
      <c r="C52" s="127">
        <f>IF(COUNT(Eng_Watch)&gt;=B52,INDEX(Eng_Label,MATCH(SMALL(Eng_Watch,B52),Eng_Watch,0)),"")</f>
        <v/>
      </c>
      <c r="D52" s="124" t="n"/>
      <c r="E52" s="124" t="n"/>
      <c r="F52" s="124" t="n"/>
      <c r="G52" s="132">
        <f>IF(COUNT(Eng_Watch)&gt;=B52,INDEX(MS_Cat,MATCH(SMALL(Eng_Watch,B52),Eng_Watch,0)),"")</f>
        <v/>
      </c>
      <c r="H52" s="124" t="n"/>
      <c r="I52" s="124" t="n"/>
      <c r="J52" s="133">
        <f>IF(COUNT(Eng_Watch)&gt;=B52,INDEX(MS_Pct,MATCH(SMALL(Eng_Watch,B52),Eng_Watch,0)),"")</f>
        <v/>
      </c>
      <c r="K52" s="124" t="n"/>
      <c r="L52" s="123">
        <f>IF(COUNT(Eng_Watch)&gt;=B52,INDEX(MS_Stock,MATCH(SMALL(Eng_Watch,B52),Eng_Watch,0)),"")</f>
        <v/>
      </c>
      <c r="M52" s="124" t="n"/>
      <c r="N52" s="128">
        <f>IF(COUNT(Eng_Watch)&gt;=B52,INDEX(MS_Sugg,MATCH(SMALL(Eng_Watch,B52),Eng_Watch,0)),"")</f>
        <v/>
      </c>
      <c r="O52" s="124" t="n"/>
      <c r="P52" s="134">
        <f>IF(COUNT(Eng_Watch)&gt;=B52,INDEX(MS_Status,MATCH(SMALL(Eng_Watch,B52),Eng_Watch,0)),"")</f>
        <v/>
      </c>
      <c r="Q52" s="124" t="n"/>
      <c r="R52" s="1" t="n"/>
    </row>
    <row r="53">
      <c r="A53" s="1" t="n"/>
      <c r="B53" s="126" t="n">
        <v>6</v>
      </c>
      <c r="C53" s="127">
        <f>IF(COUNT(Eng_Watch)&gt;=B53,INDEX(Eng_Label,MATCH(SMALL(Eng_Watch,B53),Eng_Watch,0)),"")</f>
        <v/>
      </c>
      <c r="D53" s="124" t="n"/>
      <c r="E53" s="124" t="n"/>
      <c r="F53" s="124" t="n"/>
      <c r="G53" s="132">
        <f>IF(COUNT(Eng_Watch)&gt;=B53,INDEX(MS_Cat,MATCH(SMALL(Eng_Watch,B53),Eng_Watch,0)),"")</f>
        <v/>
      </c>
      <c r="H53" s="124" t="n"/>
      <c r="I53" s="124" t="n"/>
      <c r="J53" s="133">
        <f>IF(COUNT(Eng_Watch)&gt;=B53,INDEX(MS_Pct,MATCH(SMALL(Eng_Watch,B53),Eng_Watch,0)),"")</f>
        <v/>
      </c>
      <c r="K53" s="124" t="n"/>
      <c r="L53" s="123">
        <f>IF(COUNT(Eng_Watch)&gt;=B53,INDEX(MS_Stock,MATCH(SMALL(Eng_Watch,B53),Eng_Watch,0)),"")</f>
        <v/>
      </c>
      <c r="M53" s="124" t="n"/>
      <c r="N53" s="128">
        <f>IF(COUNT(Eng_Watch)&gt;=B53,INDEX(MS_Sugg,MATCH(SMALL(Eng_Watch,B53),Eng_Watch,0)),"")</f>
        <v/>
      </c>
      <c r="O53" s="124" t="n"/>
      <c r="P53" s="134">
        <f>IF(COUNT(Eng_Watch)&gt;=B53,INDEX(MS_Status,MATCH(SMALL(Eng_Watch,B53),Eng_Watch,0)),"")</f>
        <v/>
      </c>
      <c r="Q53" s="124" t="n"/>
      <c r="R53" s="1" t="n"/>
    </row>
    <row r="54">
      <c r="A54" s="1" t="n"/>
      <c r="B54" s="126" t="n">
        <v>7</v>
      </c>
      <c r="C54" s="127">
        <f>IF(COUNT(Eng_Watch)&gt;=B54,INDEX(Eng_Label,MATCH(SMALL(Eng_Watch,B54),Eng_Watch,0)),"")</f>
        <v/>
      </c>
      <c r="D54" s="124" t="n"/>
      <c r="E54" s="124" t="n"/>
      <c r="F54" s="124" t="n"/>
      <c r="G54" s="132">
        <f>IF(COUNT(Eng_Watch)&gt;=B54,INDEX(MS_Cat,MATCH(SMALL(Eng_Watch,B54),Eng_Watch,0)),"")</f>
        <v/>
      </c>
      <c r="H54" s="124" t="n"/>
      <c r="I54" s="124" t="n"/>
      <c r="J54" s="133">
        <f>IF(COUNT(Eng_Watch)&gt;=B54,INDEX(MS_Pct,MATCH(SMALL(Eng_Watch,B54),Eng_Watch,0)),"")</f>
        <v/>
      </c>
      <c r="K54" s="124" t="n"/>
      <c r="L54" s="123">
        <f>IF(COUNT(Eng_Watch)&gt;=B54,INDEX(MS_Stock,MATCH(SMALL(Eng_Watch,B54),Eng_Watch,0)),"")</f>
        <v/>
      </c>
      <c r="M54" s="124" t="n"/>
      <c r="N54" s="128">
        <f>IF(COUNT(Eng_Watch)&gt;=B54,INDEX(MS_Sugg,MATCH(SMALL(Eng_Watch,B54),Eng_Watch,0)),"")</f>
        <v/>
      </c>
      <c r="O54" s="124" t="n"/>
      <c r="P54" s="134">
        <f>IF(COUNT(Eng_Watch)&gt;=B54,INDEX(MS_Status,MATCH(SMALL(Eng_Watch,B54),Eng_Watch,0)),"")</f>
        <v/>
      </c>
      <c r="Q54" s="124" t="n"/>
      <c r="R54" s="1" t="n"/>
    </row>
    <row r="55">
      <c r="A55" s="1" t="n"/>
      <c r="B55" s="126" t="n">
        <v>8</v>
      </c>
      <c r="C55" s="127">
        <f>IF(COUNT(Eng_Watch)&gt;=B55,INDEX(Eng_Label,MATCH(SMALL(Eng_Watch,B55),Eng_Watch,0)),"")</f>
        <v/>
      </c>
      <c r="D55" s="124" t="n"/>
      <c r="E55" s="124" t="n"/>
      <c r="F55" s="124" t="n"/>
      <c r="G55" s="132">
        <f>IF(COUNT(Eng_Watch)&gt;=B55,INDEX(MS_Cat,MATCH(SMALL(Eng_Watch,B55),Eng_Watch,0)),"")</f>
        <v/>
      </c>
      <c r="H55" s="124" t="n"/>
      <c r="I55" s="124" t="n"/>
      <c r="J55" s="133">
        <f>IF(COUNT(Eng_Watch)&gt;=B55,INDEX(MS_Pct,MATCH(SMALL(Eng_Watch,B55),Eng_Watch,0)),"")</f>
        <v/>
      </c>
      <c r="K55" s="124" t="n"/>
      <c r="L55" s="123">
        <f>IF(COUNT(Eng_Watch)&gt;=B55,INDEX(MS_Stock,MATCH(SMALL(Eng_Watch,B55),Eng_Watch,0)),"")</f>
        <v/>
      </c>
      <c r="M55" s="124" t="n"/>
      <c r="N55" s="128">
        <f>IF(COUNT(Eng_Watch)&gt;=B55,INDEX(MS_Sugg,MATCH(SMALL(Eng_Watch,B55),Eng_Watch,0)),"")</f>
        <v/>
      </c>
      <c r="O55" s="124" t="n"/>
      <c r="P55" s="134">
        <f>IF(COUNT(Eng_Watch)&gt;=B55,INDEX(MS_Status,MATCH(SMALL(Eng_Watch,B55),Eng_Watch,0)),"")</f>
        <v/>
      </c>
      <c r="Q55" s="124" t="n"/>
      <c r="R55" s="1" t="n"/>
    </row>
    <row r="56">
      <c r="A56" s="1" t="n"/>
      <c r="B56" s="126" t="n">
        <v>9</v>
      </c>
      <c r="C56" s="127">
        <f>IF(COUNT(Eng_Watch)&gt;=B56,INDEX(Eng_Label,MATCH(SMALL(Eng_Watch,B56),Eng_Watch,0)),"")</f>
        <v/>
      </c>
      <c r="D56" s="124" t="n"/>
      <c r="E56" s="124" t="n"/>
      <c r="F56" s="124" t="n"/>
      <c r="G56" s="132">
        <f>IF(COUNT(Eng_Watch)&gt;=B56,INDEX(MS_Cat,MATCH(SMALL(Eng_Watch,B56),Eng_Watch,0)),"")</f>
        <v/>
      </c>
      <c r="H56" s="124" t="n"/>
      <c r="I56" s="124" t="n"/>
      <c r="J56" s="133">
        <f>IF(COUNT(Eng_Watch)&gt;=B56,INDEX(MS_Pct,MATCH(SMALL(Eng_Watch,B56),Eng_Watch,0)),"")</f>
        <v/>
      </c>
      <c r="K56" s="124" t="n"/>
      <c r="L56" s="123">
        <f>IF(COUNT(Eng_Watch)&gt;=B56,INDEX(MS_Stock,MATCH(SMALL(Eng_Watch,B56),Eng_Watch,0)),"")</f>
        <v/>
      </c>
      <c r="M56" s="124" t="n"/>
      <c r="N56" s="128">
        <f>IF(COUNT(Eng_Watch)&gt;=B56,INDEX(MS_Sugg,MATCH(SMALL(Eng_Watch,B56),Eng_Watch,0)),"")</f>
        <v/>
      </c>
      <c r="O56" s="124" t="n"/>
      <c r="P56" s="134">
        <f>IF(COUNT(Eng_Watch)&gt;=B56,INDEX(MS_Status,MATCH(SMALL(Eng_Watch,B56),Eng_Watch,0)),"")</f>
        <v/>
      </c>
      <c r="Q56" s="124" t="n"/>
      <c r="R56" s="1" t="n"/>
    </row>
    <row r="57">
      <c r="A57" s="1" t="n"/>
      <c r="B57" s="126" t="n">
        <v>10</v>
      </c>
      <c r="C57" s="127">
        <f>IF(COUNT(Eng_Watch)&gt;=B57,INDEX(Eng_Label,MATCH(SMALL(Eng_Watch,B57),Eng_Watch,0)),"")</f>
        <v/>
      </c>
      <c r="D57" s="124" t="n"/>
      <c r="E57" s="124" t="n"/>
      <c r="F57" s="124" t="n"/>
      <c r="G57" s="132">
        <f>IF(COUNT(Eng_Watch)&gt;=B57,INDEX(MS_Cat,MATCH(SMALL(Eng_Watch,B57),Eng_Watch,0)),"")</f>
        <v/>
      </c>
      <c r="H57" s="124" t="n"/>
      <c r="I57" s="124" t="n"/>
      <c r="J57" s="133">
        <f>IF(COUNT(Eng_Watch)&gt;=B57,INDEX(MS_Pct,MATCH(SMALL(Eng_Watch,B57),Eng_Watch,0)),"")</f>
        <v/>
      </c>
      <c r="K57" s="124" t="n"/>
      <c r="L57" s="123">
        <f>IF(COUNT(Eng_Watch)&gt;=B57,INDEX(MS_Stock,MATCH(SMALL(Eng_Watch,B57),Eng_Watch,0)),"")</f>
        <v/>
      </c>
      <c r="M57" s="124" t="n"/>
      <c r="N57" s="128">
        <f>IF(COUNT(Eng_Watch)&gt;=B57,INDEX(MS_Sugg,MATCH(SMALL(Eng_Watch,B57),Eng_Watch,0)),"")</f>
        <v/>
      </c>
      <c r="O57" s="124" t="n"/>
      <c r="P57" s="134">
        <f>IF(COUNT(Eng_Watch)&gt;=B57,INDEX(MS_Status,MATCH(SMALL(Eng_Watch,B57),Eng_Watch,0)),"")</f>
        <v/>
      </c>
      <c r="Q57" s="124" t="n"/>
      <c r="R57" s="1" t="n"/>
    </row>
    <row r="58">
      <c r="A58" s="1" t="n"/>
      <c r="B58" s="135" t="inlineStr">
        <is>
          <t>No item is LOW or CRITICAL when this list is empty.</t>
        </is>
      </c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 ht="24" customHeight="1">
      <c r="A60" s="1" t="n"/>
      <c r="B60" s="10">
        <f>"EXPIRATION WATCH  (soonest first)   ·   "&amp;COUNTIF(MS_ExpStatus,"EXPIRED")&amp;" expired   ·   "&amp;COUNTIF(MS_ExpStatus,"EXPIRING")&amp;" expiring within "&amp;cfg_ExpiryWarn&amp;" days"</f>
        <v/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" t="n"/>
    </row>
    <row r="61">
      <c r="A61" s="1" t="n"/>
      <c r="B61" s="120" t="inlineStr">
        <is>
          <t>#</t>
        </is>
      </c>
      <c r="C61" s="120" t="inlineStr">
        <is>
          <t>Item</t>
        </is>
      </c>
      <c r="D61" s="121" t="n"/>
      <c r="E61" s="121" t="n"/>
      <c r="F61" s="121" t="n"/>
      <c r="G61" s="120" t="inlineStr">
        <is>
          <t>Category</t>
        </is>
      </c>
      <c r="H61" s="121" t="n"/>
      <c r="I61" s="121" t="n"/>
      <c r="J61" s="120" t="inlineStr">
        <is>
          <t>Expiration</t>
        </is>
      </c>
      <c r="K61" s="121" t="n"/>
      <c r="L61" s="120" t="inlineStr">
        <is>
          <t>Days Left</t>
        </is>
      </c>
      <c r="M61" s="121" t="n"/>
      <c r="N61" s="120" t="inlineStr">
        <is>
          <t>On Hand</t>
        </is>
      </c>
      <c r="O61" s="121" t="n"/>
      <c r="P61" s="120" t="inlineStr">
        <is>
          <t>Expiry Status</t>
        </is>
      </c>
      <c r="Q61" s="121" t="n"/>
      <c r="R61" s="1" t="n"/>
    </row>
    <row r="62">
      <c r="A62" s="1" t="n"/>
      <c r="B62" s="126" t="n">
        <v>1</v>
      </c>
      <c r="C62" s="127">
        <f>IF(COUNT(Eng_Expiry)&gt;=B62,INDEX(Eng_Label,MATCH(SMALL(Eng_Expiry,B62),Eng_Expiry,0)),"")</f>
        <v/>
      </c>
      <c r="D62" s="124" t="n"/>
      <c r="E62" s="124" t="n"/>
      <c r="F62" s="124" t="n"/>
      <c r="G62" s="132">
        <f>IF(COUNT(Eng_Expiry)&gt;=B62,INDEX(MS_Cat,MATCH(SMALL(Eng_Expiry,B62),Eng_Expiry,0)),"")</f>
        <v/>
      </c>
      <c r="H62" s="124" t="n"/>
      <c r="I62" s="124" t="n"/>
      <c r="J62" s="136">
        <f>IF(COUNT(Eng_Expiry)&gt;=B62,INDEX(MS_Exp,MATCH(SMALL(Eng_Expiry,B62),Eng_Expiry,0)),"")</f>
        <v/>
      </c>
      <c r="K62" s="124" t="n"/>
      <c r="L62" s="137">
        <f>IF(COUNT(Eng_Expiry)&gt;=B62,INDEX(MS_ExpDays,MATCH(SMALL(Eng_Expiry,B62),Eng_Expiry,0)),"")</f>
        <v/>
      </c>
      <c r="M62" s="124" t="n"/>
      <c r="N62" s="123">
        <f>IF(COUNT(Eng_Expiry)&gt;=B62,INDEX(MS_Stock,MATCH(SMALL(Eng_Expiry,B62),Eng_Expiry,0)),"")</f>
        <v/>
      </c>
      <c r="O62" s="124" t="n"/>
      <c r="P62" s="134">
        <f>IF(COUNT(Eng_Expiry)&gt;=B62,INDEX(MS_ExpStatus,MATCH(SMALL(Eng_Expiry,B62),Eng_Expiry,0)),"")</f>
        <v/>
      </c>
      <c r="Q62" s="124" t="n"/>
      <c r="R62" s="1" t="n"/>
    </row>
    <row r="63">
      <c r="A63" s="1" t="n"/>
      <c r="B63" s="126" t="n">
        <v>2</v>
      </c>
      <c r="C63" s="127">
        <f>IF(COUNT(Eng_Expiry)&gt;=B63,INDEX(Eng_Label,MATCH(SMALL(Eng_Expiry,B63),Eng_Expiry,0)),"")</f>
        <v/>
      </c>
      <c r="D63" s="124" t="n"/>
      <c r="E63" s="124" t="n"/>
      <c r="F63" s="124" t="n"/>
      <c r="G63" s="132">
        <f>IF(COUNT(Eng_Expiry)&gt;=B63,INDEX(MS_Cat,MATCH(SMALL(Eng_Expiry,B63),Eng_Expiry,0)),"")</f>
        <v/>
      </c>
      <c r="H63" s="124" t="n"/>
      <c r="I63" s="124" t="n"/>
      <c r="J63" s="136">
        <f>IF(COUNT(Eng_Expiry)&gt;=B63,INDEX(MS_Exp,MATCH(SMALL(Eng_Expiry,B63),Eng_Expiry,0)),"")</f>
        <v/>
      </c>
      <c r="K63" s="124" t="n"/>
      <c r="L63" s="137">
        <f>IF(COUNT(Eng_Expiry)&gt;=B63,INDEX(MS_ExpDays,MATCH(SMALL(Eng_Expiry,B63),Eng_Expiry,0)),"")</f>
        <v/>
      </c>
      <c r="M63" s="124" t="n"/>
      <c r="N63" s="123">
        <f>IF(COUNT(Eng_Expiry)&gt;=B63,INDEX(MS_Stock,MATCH(SMALL(Eng_Expiry,B63),Eng_Expiry,0)),"")</f>
        <v/>
      </c>
      <c r="O63" s="124" t="n"/>
      <c r="P63" s="134">
        <f>IF(COUNT(Eng_Expiry)&gt;=B63,INDEX(MS_ExpStatus,MATCH(SMALL(Eng_Expiry,B63),Eng_Expiry,0)),"")</f>
        <v/>
      </c>
      <c r="Q63" s="124" t="n"/>
      <c r="R63" s="1" t="n"/>
    </row>
    <row r="64">
      <c r="A64" s="1" t="n"/>
      <c r="B64" s="126" t="n">
        <v>3</v>
      </c>
      <c r="C64" s="127">
        <f>IF(COUNT(Eng_Expiry)&gt;=B64,INDEX(Eng_Label,MATCH(SMALL(Eng_Expiry,B64),Eng_Expiry,0)),"")</f>
        <v/>
      </c>
      <c r="D64" s="124" t="n"/>
      <c r="E64" s="124" t="n"/>
      <c r="F64" s="124" t="n"/>
      <c r="G64" s="132">
        <f>IF(COUNT(Eng_Expiry)&gt;=B64,INDEX(MS_Cat,MATCH(SMALL(Eng_Expiry,B64),Eng_Expiry,0)),"")</f>
        <v/>
      </c>
      <c r="H64" s="124" t="n"/>
      <c r="I64" s="124" t="n"/>
      <c r="J64" s="136">
        <f>IF(COUNT(Eng_Expiry)&gt;=B64,INDEX(MS_Exp,MATCH(SMALL(Eng_Expiry,B64),Eng_Expiry,0)),"")</f>
        <v/>
      </c>
      <c r="K64" s="124" t="n"/>
      <c r="L64" s="137">
        <f>IF(COUNT(Eng_Expiry)&gt;=B64,INDEX(MS_ExpDays,MATCH(SMALL(Eng_Expiry,B64),Eng_Expiry,0)),"")</f>
        <v/>
      </c>
      <c r="M64" s="124" t="n"/>
      <c r="N64" s="123">
        <f>IF(COUNT(Eng_Expiry)&gt;=B64,INDEX(MS_Stock,MATCH(SMALL(Eng_Expiry,B64),Eng_Expiry,0)),"")</f>
        <v/>
      </c>
      <c r="O64" s="124" t="n"/>
      <c r="P64" s="134">
        <f>IF(COUNT(Eng_Expiry)&gt;=B64,INDEX(MS_ExpStatus,MATCH(SMALL(Eng_Expiry,B64),Eng_Expiry,0)),"")</f>
        <v/>
      </c>
      <c r="Q64" s="124" t="n"/>
      <c r="R64" s="1" t="n"/>
    </row>
    <row r="65">
      <c r="A65" s="1" t="n"/>
      <c r="B65" s="126" t="n">
        <v>4</v>
      </c>
      <c r="C65" s="127">
        <f>IF(COUNT(Eng_Expiry)&gt;=B65,INDEX(Eng_Label,MATCH(SMALL(Eng_Expiry,B65),Eng_Expiry,0)),"")</f>
        <v/>
      </c>
      <c r="D65" s="124" t="n"/>
      <c r="E65" s="124" t="n"/>
      <c r="F65" s="124" t="n"/>
      <c r="G65" s="132">
        <f>IF(COUNT(Eng_Expiry)&gt;=B65,INDEX(MS_Cat,MATCH(SMALL(Eng_Expiry,B65),Eng_Expiry,0)),"")</f>
        <v/>
      </c>
      <c r="H65" s="124" t="n"/>
      <c r="I65" s="124" t="n"/>
      <c r="J65" s="136">
        <f>IF(COUNT(Eng_Expiry)&gt;=B65,INDEX(MS_Exp,MATCH(SMALL(Eng_Expiry,B65),Eng_Expiry,0)),"")</f>
        <v/>
      </c>
      <c r="K65" s="124" t="n"/>
      <c r="L65" s="137">
        <f>IF(COUNT(Eng_Expiry)&gt;=B65,INDEX(MS_ExpDays,MATCH(SMALL(Eng_Expiry,B65),Eng_Expiry,0)),"")</f>
        <v/>
      </c>
      <c r="M65" s="124" t="n"/>
      <c r="N65" s="123">
        <f>IF(COUNT(Eng_Expiry)&gt;=B65,INDEX(MS_Stock,MATCH(SMALL(Eng_Expiry,B65),Eng_Expiry,0)),"")</f>
        <v/>
      </c>
      <c r="O65" s="124" t="n"/>
      <c r="P65" s="134">
        <f>IF(COUNT(Eng_Expiry)&gt;=B65,INDEX(MS_ExpStatus,MATCH(SMALL(Eng_Expiry,B65),Eng_Expiry,0)),"")</f>
        <v/>
      </c>
      <c r="Q65" s="124" t="n"/>
      <c r="R65" s="1" t="n"/>
    </row>
    <row r="66">
      <c r="A66" s="1" t="n"/>
      <c r="B66" s="126" t="n">
        <v>5</v>
      </c>
      <c r="C66" s="127">
        <f>IF(COUNT(Eng_Expiry)&gt;=B66,INDEX(Eng_Label,MATCH(SMALL(Eng_Expiry,B66),Eng_Expiry,0)),"")</f>
        <v/>
      </c>
      <c r="D66" s="124" t="n"/>
      <c r="E66" s="124" t="n"/>
      <c r="F66" s="124" t="n"/>
      <c r="G66" s="132">
        <f>IF(COUNT(Eng_Expiry)&gt;=B66,INDEX(MS_Cat,MATCH(SMALL(Eng_Expiry,B66),Eng_Expiry,0)),"")</f>
        <v/>
      </c>
      <c r="H66" s="124" t="n"/>
      <c r="I66" s="124" t="n"/>
      <c r="J66" s="136">
        <f>IF(COUNT(Eng_Expiry)&gt;=B66,INDEX(MS_Exp,MATCH(SMALL(Eng_Expiry,B66),Eng_Expiry,0)),"")</f>
        <v/>
      </c>
      <c r="K66" s="124" t="n"/>
      <c r="L66" s="137">
        <f>IF(COUNT(Eng_Expiry)&gt;=B66,INDEX(MS_ExpDays,MATCH(SMALL(Eng_Expiry,B66),Eng_Expiry,0)),"")</f>
        <v/>
      </c>
      <c r="M66" s="124" t="n"/>
      <c r="N66" s="123">
        <f>IF(COUNT(Eng_Expiry)&gt;=B66,INDEX(MS_Stock,MATCH(SMALL(Eng_Expiry,B66),Eng_Expiry,0)),"")</f>
        <v/>
      </c>
      <c r="O66" s="124" t="n"/>
      <c r="P66" s="134">
        <f>IF(COUNT(Eng_Expiry)&gt;=B66,INDEX(MS_ExpStatus,MATCH(SMALL(Eng_Expiry,B66),Eng_Expiry,0)),"")</f>
        <v/>
      </c>
      <c r="Q66" s="124" t="n"/>
      <c r="R66" s="1" t="n"/>
    </row>
    <row r="67">
      <c r="A67" s="1" t="n"/>
      <c r="B67" s="126" t="n">
        <v>6</v>
      </c>
      <c r="C67" s="127">
        <f>IF(COUNT(Eng_Expiry)&gt;=B67,INDEX(Eng_Label,MATCH(SMALL(Eng_Expiry,B67),Eng_Expiry,0)),"")</f>
        <v/>
      </c>
      <c r="D67" s="124" t="n"/>
      <c r="E67" s="124" t="n"/>
      <c r="F67" s="124" t="n"/>
      <c r="G67" s="132">
        <f>IF(COUNT(Eng_Expiry)&gt;=B67,INDEX(MS_Cat,MATCH(SMALL(Eng_Expiry,B67),Eng_Expiry,0)),"")</f>
        <v/>
      </c>
      <c r="H67" s="124" t="n"/>
      <c r="I67" s="124" t="n"/>
      <c r="J67" s="136">
        <f>IF(COUNT(Eng_Expiry)&gt;=B67,INDEX(MS_Exp,MATCH(SMALL(Eng_Expiry,B67),Eng_Expiry,0)),"")</f>
        <v/>
      </c>
      <c r="K67" s="124" t="n"/>
      <c r="L67" s="137">
        <f>IF(COUNT(Eng_Expiry)&gt;=B67,INDEX(MS_ExpDays,MATCH(SMALL(Eng_Expiry,B67),Eng_Expiry,0)),"")</f>
        <v/>
      </c>
      <c r="M67" s="124" t="n"/>
      <c r="N67" s="123">
        <f>IF(COUNT(Eng_Expiry)&gt;=B67,INDEX(MS_Stock,MATCH(SMALL(Eng_Expiry,B67),Eng_Expiry,0)),"")</f>
        <v/>
      </c>
      <c r="O67" s="124" t="n"/>
      <c r="P67" s="134">
        <f>IF(COUNT(Eng_Expiry)&gt;=B67,INDEX(MS_ExpStatus,MATCH(SMALL(Eng_Expiry,B67),Eng_Expiry,0)),"")</f>
        <v/>
      </c>
      <c r="Q67" s="124" t="n"/>
      <c r="R67" s="1" t="n"/>
    </row>
    <row r="68">
      <c r="A68" s="1" t="n"/>
      <c r="B68" s="126" t="n">
        <v>7</v>
      </c>
      <c r="C68" s="127">
        <f>IF(COUNT(Eng_Expiry)&gt;=B68,INDEX(Eng_Label,MATCH(SMALL(Eng_Expiry,B68),Eng_Expiry,0)),"")</f>
        <v/>
      </c>
      <c r="D68" s="124" t="n"/>
      <c r="E68" s="124" t="n"/>
      <c r="F68" s="124" t="n"/>
      <c r="G68" s="132">
        <f>IF(COUNT(Eng_Expiry)&gt;=B68,INDEX(MS_Cat,MATCH(SMALL(Eng_Expiry,B68),Eng_Expiry,0)),"")</f>
        <v/>
      </c>
      <c r="H68" s="124" t="n"/>
      <c r="I68" s="124" t="n"/>
      <c r="J68" s="136">
        <f>IF(COUNT(Eng_Expiry)&gt;=B68,INDEX(MS_Exp,MATCH(SMALL(Eng_Expiry,B68),Eng_Expiry,0)),"")</f>
        <v/>
      </c>
      <c r="K68" s="124" t="n"/>
      <c r="L68" s="137">
        <f>IF(COUNT(Eng_Expiry)&gt;=B68,INDEX(MS_ExpDays,MATCH(SMALL(Eng_Expiry,B68),Eng_Expiry,0)),"")</f>
        <v/>
      </c>
      <c r="M68" s="124" t="n"/>
      <c r="N68" s="123">
        <f>IF(COUNT(Eng_Expiry)&gt;=B68,INDEX(MS_Stock,MATCH(SMALL(Eng_Expiry,B68),Eng_Expiry,0)),"")</f>
        <v/>
      </c>
      <c r="O68" s="124" t="n"/>
      <c r="P68" s="134">
        <f>IF(COUNT(Eng_Expiry)&gt;=B68,INDEX(MS_ExpStatus,MATCH(SMALL(Eng_Expiry,B68),Eng_Expiry,0)),"")</f>
        <v/>
      </c>
      <c r="Q68" s="124" t="n"/>
      <c r="R68" s="1" t="n"/>
    </row>
    <row r="69">
      <c r="A69" s="1" t="n"/>
      <c r="B69" s="126" t="n">
        <v>8</v>
      </c>
      <c r="C69" s="127">
        <f>IF(COUNT(Eng_Expiry)&gt;=B69,INDEX(Eng_Label,MATCH(SMALL(Eng_Expiry,B69),Eng_Expiry,0)),"")</f>
        <v/>
      </c>
      <c r="D69" s="124" t="n"/>
      <c r="E69" s="124" t="n"/>
      <c r="F69" s="124" t="n"/>
      <c r="G69" s="132">
        <f>IF(COUNT(Eng_Expiry)&gt;=B69,INDEX(MS_Cat,MATCH(SMALL(Eng_Expiry,B69),Eng_Expiry,0)),"")</f>
        <v/>
      </c>
      <c r="H69" s="124" t="n"/>
      <c r="I69" s="124" t="n"/>
      <c r="J69" s="136">
        <f>IF(COUNT(Eng_Expiry)&gt;=B69,INDEX(MS_Exp,MATCH(SMALL(Eng_Expiry,B69),Eng_Expiry,0)),"")</f>
        <v/>
      </c>
      <c r="K69" s="124" t="n"/>
      <c r="L69" s="137">
        <f>IF(COUNT(Eng_Expiry)&gt;=B69,INDEX(MS_ExpDays,MATCH(SMALL(Eng_Expiry,B69),Eng_Expiry,0)),"")</f>
        <v/>
      </c>
      <c r="M69" s="124" t="n"/>
      <c r="N69" s="123">
        <f>IF(COUNT(Eng_Expiry)&gt;=B69,INDEX(MS_Stock,MATCH(SMALL(Eng_Expiry,B69),Eng_Expiry,0)),"")</f>
        <v/>
      </c>
      <c r="O69" s="124" t="n"/>
      <c r="P69" s="134">
        <f>IF(COUNT(Eng_Expiry)&gt;=B69,INDEX(MS_ExpStatus,MATCH(SMALL(Eng_Expiry,B69),Eng_Expiry,0)),"")</f>
        <v/>
      </c>
      <c r="Q69" s="124" t="n"/>
      <c r="R69" s="1" t="n"/>
    </row>
    <row r="70">
      <c r="A70" s="1" t="n"/>
      <c r="B70" s="126" t="n">
        <v>9</v>
      </c>
      <c r="C70" s="127">
        <f>IF(COUNT(Eng_Expiry)&gt;=B70,INDEX(Eng_Label,MATCH(SMALL(Eng_Expiry,B70),Eng_Expiry,0)),"")</f>
        <v/>
      </c>
      <c r="D70" s="124" t="n"/>
      <c r="E70" s="124" t="n"/>
      <c r="F70" s="124" t="n"/>
      <c r="G70" s="132">
        <f>IF(COUNT(Eng_Expiry)&gt;=B70,INDEX(MS_Cat,MATCH(SMALL(Eng_Expiry,B70),Eng_Expiry,0)),"")</f>
        <v/>
      </c>
      <c r="H70" s="124" t="n"/>
      <c r="I70" s="124" t="n"/>
      <c r="J70" s="136">
        <f>IF(COUNT(Eng_Expiry)&gt;=B70,INDEX(MS_Exp,MATCH(SMALL(Eng_Expiry,B70),Eng_Expiry,0)),"")</f>
        <v/>
      </c>
      <c r="K70" s="124" t="n"/>
      <c r="L70" s="137">
        <f>IF(COUNT(Eng_Expiry)&gt;=B70,INDEX(MS_ExpDays,MATCH(SMALL(Eng_Expiry,B70),Eng_Expiry,0)),"")</f>
        <v/>
      </c>
      <c r="M70" s="124" t="n"/>
      <c r="N70" s="123">
        <f>IF(COUNT(Eng_Expiry)&gt;=B70,INDEX(MS_Stock,MATCH(SMALL(Eng_Expiry,B70),Eng_Expiry,0)),"")</f>
        <v/>
      </c>
      <c r="O70" s="124" t="n"/>
      <c r="P70" s="134">
        <f>IF(COUNT(Eng_Expiry)&gt;=B70,INDEX(MS_ExpStatus,MATCH(SMALL(Eng_Expiry,B70),Eng_Expiry,0)),"")</f>
        <v/>
      </c>
      <c r="Q70" s="124" t="n"/>
      <c r="R70" s="1" t="n"/>
    </row>
    <row r="71">
      <c r="A71" s="1" t="n"/>
      <c r="B71" s="126" t="n">
        <v>10</v>
      </c>
      <c r="C71" s="127">
        <f>IF(COUNT(Eng_Expiry)&gt;=B71,INDEX(Eng_Label,MATCH(SMALL(Eng_Expiry,B71),Eng_Expiry,0)),"")</f>
        <v/>
      </c>
      <c r="D71" s="124" t="n"/>
      <c r="E71" s="124" t="n"/>
      <c r="F71" s="124" t="n"/>
      <c r="G71" s="132">
        <f>IF(COUNT(Eng_Expiry)&gt;=B71,INDEX(MS_Cat,MATCH(SMALL(Eng_Expiry,B71),Eng_Expiry,0)),"")</f>
        <v/>
      </c>
      <c r="H71" s="124" t="n"/>
      <c r="I71" s="124" t="n"/>
      <c r="J71" s="136">
        <f>IF(COUNT(Eng_Expiry)&gt;=B71,INDEX(MS_Exp,MATCH(SMALL(Eng_Expiry,B71),Eng_Expiry,0)),"")</f>
        <v/>
      </c>
      <c r="K71" s="124" t="n"/>
      <c r="L71" s="137">
        <f>IF(COUNT(Eng_Expiry)&gt;=B71,INDEX(MS_ExpDays,MATCH(SMALL(Eng_Expiry,B71),Eng_Expiry,0)),"")</f>
        <v/>
      </c>
      <c r="M71" s="124" t="n"/>
      <c r="N71" s="123">
        <f>IF(COUNT(Eng_Expiry)&gt;=B71,INDEX(MS_Stock,MATCH(SMALL(Eng_Expiry,B71),Eng_Expiry,0)),"")</f>
        <v/>
      </c>
      <c r="O71" s="124" t="n"/>
      <c r="P71" s="134">
        <f>IF(COUNT(Eng_Expiry)&gt;=B71,INDEX(MS_ExpStatus,MATCH(SMALL(Eng_Expiry,B71),Eng_Expiry,0)),"")</f>
        <v/>
      </c>
      <c r="Q71" s="124" t="n"/>
      <c r="R71" s="1" t="n"/>
    </row>
    <row r="72">
      <c r="A72" s="1" t="n"/>
      <c r="B72" s="135" t="inlineStr">
        <is>
          <t>Negative days = already expired. Items marked N/A or Not Available in the source have no date and are not listed.</t>
        </is>
      </c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12">
    <mergeCell ref="C52:F52"/>
    <mergeCell ref="C61:F61"/>
    <mergeCell ref="G62:I62"/>
    <mergeCell ref="J43:M43"/>
    <mergeCell ref="L66:M66"/>
    <mergeCell ref="N66:O66"/>
    <mergeCell ref="L53:M53"/>
    <mergeCell ref="N53:O53"/>
    <mergeCell ref="P69:Q69"/>
    <mergeCell ref="J33:M33"/>
    <mergeCell ref="J42:M42"/>
    <mergeCell ref="J68:K68"/>
    <mergeCell ref="L68:M68"/>
    <mergeCell ref="N68:O68"/>
    <mergeCell ref="G65:I65"/>
    <mergeCell ref="J53:K53"/>
    <mergeCell ref="C62:F62"/>
    <mergeCell ref="N11:Q11"/>
    <mergeCell ref="N61:O61"/>
    <mergeCell ref="J5:M5"/>
    <mergeCell ref="N39:O39"/>
    <mergeCell ref="P61:Q61"/>
    <mergeCell ref="B3:Q3"/>
    <mergeCell ref="P39:Q39"/>
    <mergeCell ref="N48:O48"/>
    <mergeCell ref="G63:I63"/>
    <mergeCell ref="P48:Q48"/>
    <mergeCell ref="P70:Q70"/>
    <mergeCell ref="G50:I50"/>
    <mergeCell ref="C64:F64"/>
    <mergeCell ref="J9:M9"/>
    <mergeCell ref="N38:O38"/>
    <mergeCell ref="I13:Q13"/>
    <mergeCell ref="C36:D36"/>
    <mergeCell ref="C54:F54"/>
    <mergeCell ref="C63:F63"/>
    <mergeCell ref="G52:I52"/>
    <mergeCell ref="P47:Q47"/>
    <mergeCell ref="C50:F50"/>
    <mergeCell ref="N40:O40"/>
    <mergeCell ref="N5:Q5"/>
    <mergeCell ref="P43:Q43"/>
    <mergeCell ref="C56:F56"/>
    <mergeCell ref="B1:N1"/>
    <mergeCell ref="J62:K62"/>
    <mergeCell ref="J71:K71"/>
    <mergeCell ref="E35:G35"/>
    <mergeCell ref="P33:Q33"/>
    <mergeCell ref="L65:M65"/>
    <mergeCell ref="N65:O65"/>
    <mergeCell ref="J64:K64"/>
    <mergeCell ref="I32:Q32"/>
    <mergeCell ref="N35:O35"/>
    <mergeCell ref="P35:Q35"/>
    <mergeCell ref="N63:O63"/>
    <mergeCell ref="P63:Q63"/>
    <mergeCell ref="N50:O50"/>
    <mergeCell ref="G69:I69"/>
    <mergeCell ref="J57:K57"/>
    <mergeCell ref="P50:Q50"/>
    <mergeCell ref="C67:F67"/>
    <mergeCell ref="L57:M57"/>
    <mergeCell ref="B13:G13"/>
    <mergeCell ref="N51:O51"/>
    <mergeCell ref="P34:Q34"/>
    <mergeCell ref="B2:C2"/>
    <mergeCell ref="P52:Q52"/>
    <mergeCell ref="C69:F69"/>
    <mergeCell ref="N2:O2"/>
    <mergeCell ref="N42:O42"/>
    <mergeCell ref="G55:I55"/>
    <mergeCell ref="P36:Q36"/>
    <mergeCell ref="J49:K49"/>
    <mergeCell ref="G64:I64"/>
    <mergeCell ref="G51:I51"/>
    <mergeCell ref="N52:O52"/>
    <mergeCell ref="F6:I6"/>
    <mergeCell ref="J10:M10"/>
    <mergeCell ref="G54:I54"/>
    <mergeCell ref="N67:O67"/>
    <mergeCell ref="J34:M34"/>
    <mergeCell ref="B11:E11"/>
    <mergeCell ref="G56:I56"/>
    <mergeCell ref="F5:I5"/>
    <mergeCell ref="P37:Q37"/>
    <mergeCell ref="L69:M69"/>
    <mergeCell ref="N69:O69"/>
    <mergeCell ref="G71:I71"/>
    <mergeCell ref="J36:M36"/>
    <mergeCell ref="E33:G33"/>
    <mergeCell ref="B60:Q60"/>
    <mergeCell ref="J51:K51"/>
    <mergeCell ref="J11:M11"/>
    <mergeCell ref="P62:Q62"/>
    <mergeCell ref="P71:Q71"/>
    <mergeCell ref="J61:K61"/>
    <mergeCell ref="C71:F71"/>
    <mergeCell ref="L61:M61"/>
    <mergeCell ref="N55:O55"/>
    <mergeCell ref="J48:K48"/>
    <mergeCell ref="L70:M70"/>
    <mergeCell ref="P55:Q55"/>
    <mergeCell ref="L48:M48"/>
    <mergeCell ref="C34:D34"/>
    <mergeCell ref="N70:O70"/>
    <mergeCell ref="P64:Q64"/>
    <mergeCell ref="O1:Q1"/>
    <mergeCell ref="G66:I66"/>
    <mergeCell ref="F9:I9"/>
    <mergeCell ref="P51:Q51"/>
    <mergeCell ref="G53:I53"/>
    <mergeCell ref="B6:E6"/>
    <mergeCell ref="N54:O54"/>
    <mergeCell ref="E34:G34"/>
    <mergeCell ref="N41:O41"/>
    <mergeCell ref="N6:Q6"/>
    <mergeCell ref="P41:Q41"/>
    <mergeCell ref="C57:F57"/>
    <mergeCell ref="L47:M47"/>
    <mergeCell ref="G68:I68"/>
    <mergeCell ref="C66:F66"/>
    <mergeCell ref="N56:O56"/>
    <mergeCell ref="C53:F53"/>
    <mergeCell ref="P56:Q56"/>
    <mergeCell ref="E36:G36"/>
    <mergeCell ref="N43:O43"/>
    <mergeCell ref="C68:F68"/>
    <mergeCell ref="B7:E7"/>
    <mergeCell ref="N33:O33"/>
    <mergeCell ref="J38:M38"/>
    <mergeCell ref="P49:Q49"/>
    <mergeCell ref="J65:K65"/>
    <mergeCell ref="P67:Q67"/>
    <mergeCell ref="N7:Q7"/>
    <mergeCell ref="F10:I10"/>
    <mergeCell ref="G47:I47"/>
    <mergeCell ref="F2:G2"/>
    <mergeCell ref="B46:Q46"/>
    <mergeCell ref="F7:I7"/>
    <mergeCell ref="J40:M40"/>
    <mergeCell ref="E37:G37"/>
    <mergeCell ref="B32:G32"/>
    <mergeCell ref="L50:M50"/>
    <mergeCell ref="P66:Q66"/>
    <mergeCell ref="C65:F65"/>
    <mergeCell ref="C47:F47"/>
    <mergeCell ref="P53:Q53"/>
    <mergeCell ref="J66:K66"/>
    <mergeCell ref="L52:M52"/>
    <mergeCell ref="J50:K50"/>
    <mergeCell ref="P68:Q68"/>
    <mergeCell ref="J2:K2"/>
    <mergeCell ref="G70:I70"/>
    <mergeCell ref="J35:M35"/>
    <mergeCell ref="C51:F51"/>
    <mergeCell ref="J52:K52"/>
    <mergeCell ref="N10:Q10"/>
    <mergeCell ref="P54:Q54"/>
    <mergeCell ref="C70:F70"/>
    <mergeCell ref="B9:E9"/>
    <mergeCell ref="C48:F48"/>
    <mergeCell ref="J67:K67"/>
    <mergeCell ref="G57:I57"/>
    <mergeCell ref="C33:D33"/>
    <mergeCell ref="P38:Q38"/>
    <mergeCell ref="N9:Q9"/>
    <mergeCell ref="N47:O47"/>
    <mergeCell ref="L67:M67"/>
    <mergeCell ref="G49:I49"/>
    <mergeCell ref="B5:E5"/>
    <mergeCell ref="N37:O37"/>
    <mergeCell ref="J69:K69"/>
    <mergeCell ref="C35:D35"/>
    <mergeCell ref="P40:Q40"/>
    <mergeCell ref="C49:F49"/>
    <mergeCell ref="J39:M39"/>
    <mergeCell ref="L62:M62"/>
    <mergeCell ref="F11:I11"/>
    <mergeCell ref="N62:O62"/>
    <mergeCell ref="L71:M71"/>
    <mergeCell ref="N71:O71"/>
    <mergeCell ref="P65:Q65"/>
    <mergeCell ref="J55:K55"/>
    <mergeCell ref="L55:M55"/>
    <mergeCell ref="J37:M37"/>
    <mergeCell ref="J70:K70"/>
    <mergeCell ref="L64:M64"/>
    <mergeCell ref="N64:O64"/>
    <mergeCell ref="L51:M51"/>
    <mergeCell ref="J54:K54"/>
    <mergeCell ref="L54:M54"/>
    <mergeCell ref="J63:K63"/>
    <mergeCell ref="L63:M63"/>
    <mergeCell ref="J6:M6"/>
    <mergeCell ref="N57:O57"/>
    <mergeCell ref="P57:Q57"/>
    <mergeCell ref="J47:K47"/>
    <mergeCell ref="C55:F55"/>
    <mergeCell ref="J7:M7"/>
    <mergeCell ref="J56:K56"/>
    <mergeCell ref="L56:M56"/>
    <mergeCell ref="N34:O34"/>
    <mergeCell ref="G67:I67"/>
    <mergeCell ref="G61:I61"/>
    <mergeCell ref="C37:D37"/>
    <mergeCell ref="P42:Q42"/>
    <mergeCell ref="L49:M49"/>
    <mergeCell ref="G48:I48"/>
    <mergeCell ref="N49:O49"/>
    <mergeCell ref="B10:E10"/>
    <mergeCell ref="N36:O36"/>
    <mergeCell ref="J41:M41"/>
  </mergeCells>
  <conditionalFormatting sqref="P48:Q57">
    <cfRule type="cellIs" priority="1" operator="equal" dxfId="5" stopIfTrue="1">
      <formula>"LOW"</formula>
    </cfRule>
    <cfRule type="cellIs" priority="2" operator="equal" dxfId="1" stopIfTrue="1">
      <formula>"CRITICAL"</formula>
    </cfRule>
  </conditionalFormatting>
  <conditionalFormatting sqref="P62:Q71">
    <cfRule type="cellIs" priority="3" operator="equal" dxfId="1" stopIfTrue="1">
      <formula>"EXPIRED"</formula>
    </cfRule>
    <cfRule type="cellIs" priority="4" operator="equal" dxfId="5" stopIfTrue="1">
      <formula>"EXPIRING"</formula>
    </cfRule>
    <cfRule type="cellIs" priority="5" operator="equal" dxfId="2" stopIfTrue="1">
      <formula>"OK"</formula>
    </cfRule>
  </conditionalFormatting>
  <hyperlinks>
    <hyperlink ref="B2" location="'Home'!A1" tooltip="Open Home" display="⌂  HOME"/>
    <hyperlink ref="D2" location="'Control Panel'!A1" tooltip="Open Control Panel" display="⚙  CONTROL"/>
    <hyperlink ref="E2" location="'Inventory Master'!A1" tooltip="Open Inventory Master" display="INVENTORY"/>
    <hyperlink ref="F2" location="'Weekly Count'!A1" tooltip="Open Weekly Count" display="✎ COUNT"/>
    <hyperlink ref="H2" location="'Receiving Log'!A1" tooltip="Open Receiving Log" display="✎ RECEIVE"/>
    <hyperlink ref="I2" location="'Order List'!A1" tooltip="Open Order List" display="ORDERS"/>
    <hyperlink ref="J2" location="'Inventory Dashboard'!A1" tooltip="Open Inventory Dashboard" display="◧ INV. DASH"/>
    <hyperlink ref="L2" location="'Pilot Products'!A1" tooltip="Open Pilot Products" display="PILOT ITEMS"/>
    <hyperlink ref="M2" location="'Restock Log'!A1" tooltip="Open Restock Log" display="✎ RESTOCK"/>
    <hyperlink ref="N2" location="'Feedback Log'!A1" tooltip="Open Feedback Log" display="✎ FEEDBACK"/>
    <hyperlink ref="P2" location="'Pilot Dashboard'!A1" tooltip="Open Pilot Dashboard" display="◧ PILOT DASH"/>
    <hyperlink ref="Q2" location="'Tasks'!A1" tooltip="Open Tasks" display="✎ TASKS"/>
  </hyperlinks>
  <printOptions horizontalCentered="1"/>
  <pageMargins left="0.4" right="0.4" top="1" bottom="1" header="0.5" footer="0.5"/>
  <pageSetup orientation="landscape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2808A"/>
    <outlinePr summaryBelow="1" summaryRight="1"/>
    <pageSetUpPr fitToPage="1"/>
  </sheetPr>
  <dimension ref="A1:S85"/>
  <sheetViews>
    <sheetView showGridLines="0" showRowColHeaders="0" tabSelected="0"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32" customWidth="1" min="2" max="2"/>
    <col width="10" customWidth="1" min="3" max="3"/>
    <col width="18" customWidth="1" min="4" max="4"/>
    <col width="11" customWidth="1" min="5" max="5"/>
    <col width="11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9" customWidth="1" min="12" max="12"/>
    <col width="9" customWidth="1" min="13" max="13"/>
    <col width="11" customWidth="1" min="14" max="14"/>
    <col width="11" customWidth="1" min="15" max="15"/>
    <col width="12" customWidth="1" min="16" max="16"/>
    <col width="16" customWidth="1" min="17" max="17"/>
    <col width="11" customWidth="1" min="18" max="18"/>
    <col width="2.5" customWidth="1" min="19" max="19"/>
    <col hidden="1" width="13" customWidth="1" min="20" max="16384"/>
  </cols>
  <sheetData>
    <row r="1" ht="42" customHeight="1">
      <c r="A1" s="1" t="n"/>
      <c r="B1" s="2">
        <f>cfg_Site&amp;" Operations Hub   ·   Pantry Pilot"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3">
        <f>cfg_AsOf</f>
        <v/>
      </c>
      <c r="R1" s="1" t="n"/>
      <c r="S1" s="1" t="n"/>
    </row>
    <row r="2" ht="28" customHeight="1">
      <c r="A2" s="1" t="n"/>
      <c r="B2" s="6" t="inlineStr">
        <is>
          <t>⌂  HOME</t>
        </is>
      </c>
      <c r="C2" s="6" t="inlineStr">
        <is>
          <t>⚙  CONTROL</t>
        </is>
      </c>
      <c r="D2" s="6" t="inlineStr">
        <is>
          <t>INVENTORY</t>
        </is>
      </c>
      <c r="E2" s="6" t="inlineStr">
        <is>
          <t>✎ COUNT</t>
        </is>
      </c>
      <c r="F2" s="7" t="n"/>
      <c r="G2" s="6" t="inlineStr">
        <is>
          <t>✎ RECEIVE</t>
        </is>
      </c>
      <c r="H2" s="6" t="inlineStr">
        <is>
          <t>ORDERS</t>
        </is>
      </c>
      <c r="I2" s="7" t="n"/>
      <c r="J2" s="6" t="inlineStr">
        <is>
          <t>◧ INV. DASH</t>
        </is>
      </c>
      <c r="K2" s="4" t="inlineStr">
        <is>
          <t>PILOT ITEMS</t>
        </is>
      </c>
      <c r="L2" s="5" t="n"/>
      <c r="M2" s="6" t="inlineStr">
        <is>
          <t>✎ RESTOCK</t>
        </is>
      </c>
      <c r="N2" s="7" t="n"/>
      <c r="O2" s="6" t="inlineStr">
        <is>
          <t>✎ FEEDBACK</t>
        </is>
      </c>
      <c r="P2" s="6" t="inlineStr">
        <is>
          <t>◧ PILOT DASH</t>
        </is>
      </c>
      <c r="Q2" s="7" t="n"/>
      <c r="R2" s="6" t="inlineStr">
        <is>
          <t>✎ TASKS</t>
        </is>
      </c>
      <c r="S2" s="1" t="n"/>
    </row>
    <row r="3" ht="30" customHeight="1">
      <c r="A3" s="1" t="n"/>
      <c r="B3" s="8" t="inlineStr">
        <is>
          <t>Pantry products — every Source item whose category is mapped to Snack or Beverage on the Control Panel (or overridden on Source Data). Start qty = first placement; target refill = PAR. All columns are calculated.</t>
        </is>
      </c>
      <c r="S3" s="1" t="n"/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 ht="40" customHeight="1">
      <c r="B5" s="84" t="inlineStr">
        <is>
          <t>Product</t>
        </is>
      </c>
      <c r="C5" s="84" t="inlineStr">
        <is>
          <t>Item #</t>
        </is>
      </c>
      <c r="D5" s="84" t="inlineStr">
        <is>
          <t>Category</t>
        </is>
      </c>
      <c r="E5" s="84" t="inlineStr">
        <is>
          <t>Type</t>
        </is>
      </c>
      <c r="F5" s="84" t="inlineStr">
        <is>
          <t>Pilot Start Qty</t>
        </is>
      </c>
      <c r="G5" s="84" t="inlineStr">
        <is>
          <t>Target Refill Qty</t>
        </is>
      </c>
      <c r="H5" s="84" t="inlineStr">
        <is>
          <t>Active Flag</t>
        </is>
      </c>
      <c r="I5" s="84" t="inlineStr">
        <is>
          <t>Pilot Start</t>
        </is>
      </c>
      <c r="J5" s="84" t="inlineStr">
        <is>
          <t>Pilot End</t>
        </is>
      </c>
      <c r="K5" s="84" t="inlineStr">
        <is>
          <t>First Placed</t>
        </is>
      </c>
      <c r="L5" s="84" t="inlineStr">
        <is>
          <t>Days Active</t>
        </is>
      </c>
      <c r="M5" s="84" t="inlineStr">
        <is>
          <t>Refill Events</t>
        </is>
      </c>
      <c r="N5" s="84" t="inlineStr">
        <is>
          <t>Total Units Placed</t>
        </is>
      </c>
      <c r="O5" s="84" t="inlineStr">
        <is>
          <t>Avg Qty per Refill</t>
        </is>
      </c>
      <c r="P5" s="84" t="inlineStr">
        <is>
          <t>Avg Days Between Refills</t>
        </is>
      </c>
      <c r="Q5" s="84" t="inlineStr">
        <is>
          <t>Last Refill</t>
        </is>
      </c>
      <c r="R5" s="84" t="inlineStr">
        <is>
          <t>Units per Active Day</t>
        </is>
      </c>
    </row>
    <row r="6" ht="20" customHeight="1">
      <c r="B6" s="85">
        <f>'_Engine'!U2</f>
        <v/>
      </c>
      <c r="C6" s="86">
        <f>IF($B6="","",INDEX(Eng_Item,'_Engine'!T2))</f>
        <v/>
      </c>
      <c r="D6" s="85">
        <f>IF($B6="","",INDEX(Eng_Cat,'_Engine'!T2))</f>
        <v/>
      </c>
      <c r="E6" s="86">
        <f>'_Engine'!V2</f>
        <v/>
      </c>
      <c r="F6" s="87">
        <f>IF(OR($B6="",M6=0),"",INDEX(RL_After,MATCH($B6&amp;"|1",RL_Key,0)))</f>
        <v/>
      </c>
      <c r="G6" s="87">
        <f>IF($B6="","",INDEX(Eng_PAR,'_Engine'!T2))</f>
        <v/>
      </c>
      <c r="H6" s="86">
        <f>IF($B6="","",IF(M6=0,"NOT PLACED",IF(cfg_AsOf&gt;cfg_PilotEnd,"ENDED","ACTIVE")))</f>
        <v/>
      </c>
      <c r="I6" s="89">
        <f>IF($B6="","",cfg_PilotStart)</f>
        <v/>
      </c>
      <c r="J6" s="89">
        <f>IF($B6="","",cfg_PilotEnd)</f>
        <v/>
      </c>
      <c r="K6" s="89">
        <f>IF(OR($B6="",M6=0),"",INDEX(RL_Date,MATCH($B6&amp;"|1",RL_Key,0)))</f>
        <v/>
      </c>
      <c r="L6" s="87">
        <f>IF(K6="","",MAX(0,MIN(cfg_AsOf,cfg_PilotEnd)-K6+1))</f>
        <v/>
      </c>
      <c r="M6" s="87">
        <f>IF($B6="","",COUNTIFS(RL_Prod,$B6,RL_Added,"&lt;&gt;"))</f>
        <v/>
      </c>
      <c r="N6" s="87">
        <f>IF($B6="","",SUMIFS(RL_Added,RL_Prod,$B6))</f>
        <v/>
      </c>
      <c r="O6" s="138">
        <f>IF(OR($B6="",M6=0),"",N6/M6)</f>
        <v/>
      </c>
      <c r="P6" s="138">
        <f>IF($B6="","",IFERROR(AVERAGEIFS(RL_Days,RL_Prod,$B6),""))</f>
        <v/>
      </c>
      <c r="Q6" s="139">
        <f>IF(OR($B6="",M6=0),"",INDEX(RL_TS,MATCH($B6&amp;"|"&amp;M6,RL_Key,0)))</f>
        <v/>
      </c>
      <c r="R6" s="138">
        <f>IF(OR(L6="",N(L6)=0),"",N6/L6)</f>
        <v/>
      </c>
    </row>
    <row r="7" ht="20" customHeight="1">
      <c r="B7" s="85">
        <f>'_Engine'!U3</f>
        <v/>
      </c>
      <c r="C7" s="86">
        <f>IF($B7="","",INDEX(Eng_Item,'_Engine'!T3))</f>
        <v/>
      </c>
      <c r="D7" s="85">
        <f>IF($B7="","",INDEX(Eng_Cat,'_Engine'!T3))</f>
        <v/>
      </c>
      <c r="E7" s="86">
        <f>'_Engine'!V3</f>
        <v/>
      </c>
      <c r="F7" s="87">
        <f>IF(OR($B7="",M7=0),"",INDEX(RL_After,MATCH($B7&amp;"|1",RL_Key,0)))</f>
        <v/>
      </c>
      <c r="G7" s="87">
        <f>IF($B7="","",INDEX(Eng_PAR,'_Engine'!T3))</f>
        <v/>
      </c>
      <c r="H7" s="86">
        <f>IF($B7="","",IF(M7=0,"NOT PLACED",IF(cfg_AsOf&gt;cfg_PilotEnd,"ENDED","ACTIVE")))</f>
        <v/>
      </c>
      <c r="I7" s="89">
        <f>IF($B7="","",cfg_PilotStart)</f>
        <v/>
      </c>
      <c r="J7" s="89">
        <f>IF($B7="","",cfg_PilotEnd)</f>
        <v/>
      </c>
      <c r="K7" s="89">
        <f>IF(OR($B7="",M7=0),"",INDEX(RL_Date,MATCH($B7&amp;"|1",RL_Key,0)))</f>
        <v/>
      </c>
      <c r="L7" s="87">
        <f>IF(K7="","",MAX(0,MIN(cfg_AsOf,cfg_PilotEnd)-K7+1))</f>
        <v/>
      </c>
      <c r="M7" s="87">
        <f>IF($B7="","",COUNTIFS(RL_Prod,$B7,RL_Added,"&lt;&gt;"))</f>
        <v/>
      </c>
      <c r="N7" s="87">
        <f>IF($B7="","",SUMIFS(RL_Added,RL_Prod,$B7))</f>
        <v/>
      </c>
      <c r="O7" s="138">
        <f>IF(OR($B7="",M7=0),"",N7/M7)</f>
        <v/>
      </c>
      <c r="P7" s="138">
        <f>IF($B7="","",IFERROR(AVERAGEIFS(RL_Days,RL_Prod,$B7),""))</f>
        <v/>
      </c>
      <c r="Q7" s="139">
        <f>IF(OR($B7="",M7=0),"",INDEX(RL_TS,MATCH($B7&amp;"|"&amp;M7,RL_Key,0)))</f>
        <v/>
      </c>
      <c r="R7" s="138">
        <f>IF(OR(L7="",N(L7)=0),"",N7/L7)</f>
        <v/>
      </c>
    </row>
    <row r="8" ht="20" customHeight="1">
      <c r="B8" s="85">
        <f>'_Engine'!U4</f>
        <v/>
      </c>
      <c r="C8" s="86">
        <f>IF($B8="","",INDEX(Eng_Item,'_Engine'!T4))</f>
        <v/>
      </c>
      <c r="D8" s="85">
        <f>IF($B8="","",INDEX(Eng_Cat,'_Engine'!T4))</f>
        <v/>
      </c>
      <c r="E8" s="86">
        <f>'_Engine'!V4</f>
        <v/>
      </c>
      <c r="F8" s="87">
        <f>IF(OR($B8="",M8=0),"",INDEX(RL_After,MATCH($B8&amp;"|1",RL_Key,0)))</f>
        <v/>
      </c>
      <c r="G8" s="87">
        <f>IF($B8="","",INDEX(Eng_PAR,'_Engine'!T4))</f>
        <v/>
      </c>
      <c r="H8" s="86">
        <f>IF($B8="","",IF(M8=0,"NOT PLACED",IF(cfg_AsOf&gt;cfg_PilotEnd,"ENDED","ACTIVE")))</f>
        <v/>
      </c>
      <c r="I8" s="89">
        <f>IF($B8="","",cfg_PilotStart)</f>
        <v/>
      </c>
      <c r="J8" s="89">
        <f>IF($B8="","",cfg_PilotEnd)</f>
        <v/>
      </c>
      <c r="K8" s="89">
        <f>IF(OR($B8="",M8=0),"",INDEX(RL_Date,MATCH($B8&amp;"|1",RL_Key,0)))</f>
        <v/>
      </c>
      <c r="L8" s="87">
        <f>IF(K8="","",MAX(0,MIN(cfg_AsOf,cfg_PilotEnd)-K8+1))</f>
        <v/>
      </c>
      <c r="M8" s="87">
        <f>IF($B8="","",COUNTIFS(RL_Prod,$B8,RL_Added,"&lt;&gt;"))</f>
        <v/>
      </c>
      <c r="N8" s="87">
        <f>IF($B8="","",SUMIFS(RL_Added,RL_Prod,$B8))</f>
        <v/>
      </c>
      <c r="O8" s="138">
        <f>IF(OR($B8="",M8=0),"",N8/M8)</f>
        <v/>
      </c>
      <c r="P8" s="138">
        <f>IF($B8="","",IFERROR(AVERAGEIFS(RL_Days,RL_Prod,$B8),""))</f>
        <v/>
      </c>
      <c r="Q8" s="139">
        <f>IF(OR($B8="",M8=0),"",INDEX(RL_TS,MATCH($B8&amp;"|"&amp;M8,RL_Key,0)))</f>
        <v/>
      </c>
      <c r="R8" s="138">
        <f>IF(OR(L8="",N(L8)=0),"",N8/L8)</f>
        <v/>
      </c>
    </row>
    <row r="9" ht="20" customHeight="1">
      <c r="B9" s="85">
        <f>'_Engine'!U5</f>
        <v/>
      </c>
      <c r="C9" s="86">
        <f>IF($B9="","",INDEX(Eng_Item,'_Engine'!T5))</f>
        <v/>
      </c>
      <c r="D9" s="85">
        <f>IF($B9="","",INDEX(Eng_Cat,'_Engine'!T5))</f>
        <v/>
      </c>
      <c r="E9" s="86">
        <f>'_Engine'!V5</f>
        <v/>
      </c>
      <c r="F9" s="87">
        <f>IF(OR($B9="",M9=0),"",INDEX(RL_After,MATCH($B9&amp;"|1",RL_Key,0)))</f>
        <v/>
      </c>
      <c r="G9" s="87">
        <f>IF($B9="","",INDEX(Eng_PAR,'_Engine'!T5))</f>
        <v/>
      </c>
      <c r="H9" s="86">
        <f>IF($B9="","",IF(M9=0,"NOT PLACED",IF(cfg_AsOf&gt;cfg_PilotEnd,"ENDED","ACTIVE")))</f>
        <v/>
      </c>
      <c r="I9" s="89">
        <f>IF($B9="","",cfg_PilotStart)</f>
        <v/>
      </c>
      <c r="J9" s="89">
        <f>IF($B9="","",cfg_PilotEnd)</f>
        <v/>
      </c>
      <c r="K9" s="89">
        <f>IF(OR($B9="",M9=0),"",INDEX(RL_Date,MATCH($B9&amp;"|1",RL_Key,0)))</f>
        <v/>
      </c>
      <c r="L9" s="87">
        <f>IF(K9="","",MAX(0,MIN(cfg_AsOf,cfg_PilotEnd)-K9+1))</f>
        <v/>
      </c>
      <c r="M9" s="87">
        <f>IF($B9="","",COUNTIFS(RL_Prod,$B9,RL_Added,"&lt;&gt;"))</f>
        <v/>
      </c>
      <c r="N9" s="87">
        <f>IF($B9="","",SUMIFS(RL_Added,RL_Prod,$B9))</f>
        <v/>
      </c>
      <c r="O9" s="138">
        <f>IF(OR($B9="",M9=0),"",N9/M9)</f>
        <v/>
      </c>
      <c r="P9" s="138">
        <f>IF($B9="","",IFERROR(AVERAGEIFS(RL_Days,RL_Prod,$B9),""))</f>
        <v/>
      </c>
      <c r="Q9" s="139">
        <f>IF(OR($B9="",M9=0),"",INDEX(RL_TS,MATCH($B9&amp;"|"&amp;M9,RL_Key,0)))</f>
        <v/>
      </c>
      <c r="R9" s="138">
        <f>IF(OR(L9="",N(L9)=0),"",N9/L9)</f>
        <v/>
      </c>
    </row>
    <row r="10" ht="20" customHeight="1">
      <c r="B10" s="85">
        <f>'_Engine'!U6</f>
        <v/>
      </c>
      <c r="C10" s="86">
        <f>IF($B10="","",INDEX(Eng_Item,'_Engine'!T6))</f>
        <v/>
      </c>
      <c r="D10" s="85">
        <f>IF($B10="","",INDEX(Eng_Cat,'_Engine'!T6))</f>
        <v/>
      </c>
      <c r="E10" s="86">
        <f>'_Engine'!V6</f>
        <v/>
      </c>
      <c r="F10" s="87">
        <f>IF(OR($B10="",M10=0),"",INDEX(RL_After,MATCH($B10&amp;"|1",RL_Key,0)))</f>
        <v/>
      </c>
      <c r="G10" s="87">
        <f>IF($B10="","",INDEX(Eng_PAR,'_Engine'!T6))</f>
        <v/>
      </c>
      <c r="H10" s="86">
        <f>IF($B10="","",IF(M10=0,"NOT PLACED",IF(cfg_AsOf&gt;cfg_PilotEnd,"ENDED","ACTIVE")))</f>
        <v/>
      </c>
      <c r="I10" s="89">
        <f>IF($B10="","",cfg_PilotStart)</f>
        <v/>
      </c>
      <c r="J10" s="89">
        <f>IF($B10="","",cfg_PilotEnd)</f>
        <v/>
      </c>
      <c r="K10" s="89">
        <f>IF(OR($B10="",M10=0),"",INDEX(RL_Date,MATCH($B10&amp;"|1",RL_Key,0)))</f>
        <v/>
      </c>
      <c r="L10" s="87">
        <f>IF(K10="","",MAX(0,MIN(cfg_AsOf,cfg_PilotEnd)-K10+1))</f>
        <v/>
      </c>
      <c r="M10" s="87">
        <f>IF($B10="","",COUNTIFS(RL_Prod,$B10,RL_Added,"&lt;&gt;"))</f>
        <v/>
      </c>
      <c r="N10" s="87">
        <f>IF($B10="","",SUMIFS(RL_Added,RL_Prod,$B10))</f>
        <v/>
      </c>
      <c r="O10" s="138">
        <f>IF(OR($B10="",M10=0),"",N10/M10)</f>
        <v/>
      </c>
      <c r="P10" s="138">
        <f>IF($B10="","",IFERROR(AVERAGEIFS(RL_Days,RL_Prod,$B10),""))</f>
        <v/>
      </c>
      <c r="Q10" s="139">
        <f>IF(OR($B10="",M10=0),"",INDEX(RL_TS,MATCH($B10&amp;"|"&amp;M10,RL_Key,0)))</f>
        <v/>
      </c>
      <c r="R10" s="138">
        <f>IF(OR(L10="",N(L10)=0),"",N10/L10)</f>
        <v/>
      </c>
    </row>
    <row r="11" ht="20" customHeight="1">
      <c r="B11" s="85">
        <f>'_Engine'!U7</f>
        <v/>
      </c>
      <c r="C11" s="86">
        <f>IF($B11="","",INDEX(Eng_Item,'_Engine'!T7))</f>
        <v/>
      </c>
      <c r="D11" s="85">
        <f>IF($B11="","",INDEX(Eng_Cat,'_Engine'!T7))</f>
        <v/>
      </c>
      <c r="E11" s="86">
        <f>'_Engine'!V7</f>
        <v/>
      </c>
      <c r="F11" s="87">
        <f>IF(OR($B11="",M11=0),"",INDEX(RL_After,MATCH($B11&amp;"|1",RL_Key,0)))</f>
        <v/>
      </c>
      <c r="G11" s="87">
        <f>IF($B11="","",INDEX(Eng_PAR,'_Engine'!T7))</f>
        <v/>
      </c>
      <c r="H11" s="86">
        <f>IF($B11="","",IF(M11=0,"NOT PLACED",IF(cfg_AsOf&gt;cfg_PilotEnd,"ENDED","ACTIVE")))</f>
        <v/>
      </c>
      <c r="I11" s="89">
        <f>IF($B11="","",cfg_PilotStart)</f>
        <v/>
      </c>
      <c r="J11" s="89">
        <f>IF($B11="","",cfg_PilotEnd)</f>
        <v/>
      </c>
      <c r="K11" s="89">
        <f>IF(OR($B11="",M11=0),"",INDEX(RL_Date,MATCH($B11&amp;"|1",RL_Key,0)))</f>
        <v/>
      </c>
      <c r="L11" s="87">
        <f>IF(K11="","",MAX(0,MIN(cfg_AsOf,cfg_PilotEnd)-K11+1))</f>
        <v/>
      </c>
      <c r="M11" s="87">
        <f>IF($B11="","",COUNTIFS(RL_Prod,$B11,RL_Added,"&lt;&gt;"))</f>
        <v/>
      </c>
      <c r="N11" s="87">
        <f>IF($B11="","",SUMIFS(RL_Added,RL_Prod,$B11))</f>
        <v/>
      </c>
      <c r="O11" s="138">
        <f>IF(OR($B11="",M11=0),"",N11/M11)</f>
        <v/>
      </c>
      <c r="P11" s="138">
        <f>IF($B11="","",IFERROR(AVERAGEIFS(RL_Days,RL_Prod,$B11),""))</f>
        <v/>
      </c>
      <c r="Q11" s="139">
        <f>IF(OR($B11="",M11=0),"",INDEX(RL_TS,MATCH($B11&amp;"|"&amp;M11,RL_Key,0)))</f>
        <v/>
      </c>
      <c r="R11" s="138">
        <f>IF(OR(L11="",N(L11)=0),"",N11/L11)</f>
        <v/>
      </c>
    </row>
    <row r="12" ht="20" customHeight="1">
      <c r="B12" s="85">
        <f>'_Engine'!U8</f>
        <v/>
      </c>
      <c r="C12" s="86">
        <f>IF($B12="","",INDEX(Eng_Item,'_Engine'!T8))</f>
        <v/>
      </c>
      <c r="D12" s="85">
        <f>IF($B12="","",INDEX(Eng_Cat,'_Engine'!T8))</f>
        <v/>
      </c>
      <c r="E12" s="86">
        <f>'_Engine'!V8</f>
        <v/>
      </c>
      <c r="F12" s="87">
        <f>IF(OR($B12="",M12=0),"",INDEX(RL_After,MATCH($B12&amp;"|1",RL_Key,0)))</f>
        <v/>
      </c>
      <c r="G12" s="87">
        <f>IF($B12="","",INDEX(Eng_PAR,'_Engine'!T8))</f>
        <v/>
      </c>
      <c r="H12" s="86">
        <f>IF($B12="","",IF(M12=0,"NOT PLACED",IF(cfg_AsOf&gt;cfg_PilotEnd,"ENDED","ACTIVE")))</f>
        <v/>
      </c>
      <c r="I12" s="89">
        <f>IF($B12="","",cfg_PilotStart)</f>
        <v/>
      </c>
      <c r="J12" s="89">
        <f>IF($B12="","",cfg_PilotEnd)</f>
        <v/>
      </c>
      <c r="K12" s="89">
        <f>IF(OR($B12="",M12=0),"",INDEX(RL_Date,MATCH($B12&amp;"|1",RL_Key,0)))</f>
        <v/>
      </c>
      <c r="L12" s="87">
        <f>IF(K12="","",MAX(0,MIN(cfg_AsOf,cfg_PilotEnd)-K12+1))</f>
        <v/>
      </c>
      <c r="M12" s="87">
        <f>IF($B12="","",COUNTIFS(RL_Prod,$B12,RL_Added,"&lt;&gt;"))</f>
        <v/>
      </c>
      <c r="N12" s="87">
        <f>IF($B12="","",SUMIFS(RL_Added,RL_Prod,$B12))</f>
        <v/>
      </c>
      <c r="O12" s="138">
        <f>IF(OR($B12="",M12=0),"",N12/M12)</f>
        <v/>
      </c>
      <c r="P12" s="138">
        <f>IF($B12="","",IFERROR(AVERAGEIFS(RL_Days,RL_Prod,$B12),""))</f>
        <v/>
      </c>
      <c r="Q12" s="139">
        <f>IF(OR($B12="",M12=0),"",INDEX(RL_TS,MATCH($B12&amp;"|"&amp;M12,RL_Key,0)))</f>
        <v/>
      </c>
      <c r="R12" s="138">
        <f>IF(OR(L12="",N(L12)=0),"",N12/L12)</f>
        <v/>
      </c>
    </row>
    <row r="13" ht="20" customHeight="1">
      <c r="B13" s="85">
        <f>'_Engine'!U9</f>
        <v/>
      </c>
      <c r="C13" s="86">
        <f>IF($B13="","",INDEX(Eng_Item,'_Engine'!T9))</f>
        <v/>
      </c>
      <c r="D13" s="85">
        <f>IF($B13="","",INDEX(Eng_Cat,'_Engine'!T9))</f>
        <v/>
      </c>
      <c r="E13" s="86">
        <f>'_Engine'!V9</f>
        <v/>
      </c>
      <c r="F13" s="87">
        <f>IF(OR($B13="",M13=0),"",INDEX(RL_After,MATCH($B13&amp;"|1",RL_Key,0)))</f>
        <v/>
      </c>
      <c r="G13" s="87">
        <f>IF($B13="","",INDEX(Eng_PAR,'_Engine'!T9))</f>
        <v/>
      </c>
      <c r="H13" s="86">
        <f>IF($B13="","",IF(M13=0,"NOT PLACED",IF(cfg_AsOf&gt;cfg_PilotEnd,"ENDED","ACTIVE")))</f>
        <v/>
      </c>
      <c r="I13" s="89">
        <f>IF($B13="","",cfg_PilotStart)</f>
        <v/>
      </c>
      <c r="J13" s="89">
        <f>IF($B13="","",cfg_PilotEnd)</f>
        <v/>
      </c>
      <c r="K13" s="89">
        <f>IF(OR($B13="",M13=0),"",INDEX(RL_Date,MATCH($B13&amp;"|1",RL_Key,0)))</f>
        <v/>
      </c>
      <c r="L13" s="87">
        <f>IF(K13="","",MAX(0,MIN(cfg_AsOf,cfg_PilotEnd)-K13+1))</f>
        <v/>
      </c>
      <c r="M13" s="87">
        <f>IF($B13="","",COUNTIFS(RL_Prod,$B13,RL_Added,"&lt;&gt;"))</f>
        <v/>
      </c>
      <c r="N13" s="87">
        <f>IF($B13="","",SUMIFS(RL_Added,RL_Prod,$B13))</f>
        <v/>
      </c>
      <c r="O13" s="138">
        <f>IF(OR($B13="",M13=0),"",N13/M13)</f>
        <v/>
      </c>
      <c r="P13" s="138">
        <f>IF($B13="","",IFERROR(AVERAGEIFS(RL_Days,RL_Prod,$B13),""))</f>
        <v/>
      </c>
      <c r="Q13" s="139">
        <f>IF(OR($B13="",M13=0),"",INDEX(RL_TS,MATCH($B13&amp;"|"&amp;M13,RL_Key,0)))</f>
        <v/>
      </c>
      <c r="R13" s="138">
        <f>IF(OR(L13="",N(L13)=0),"",N13/L13)</f>
        <v/>
      </c>
    </row>
    <row r="14" ht="20" customHeight="1">
      <c r="B14" s="85">
        <f>'_Engine'!U10</f>
        <v/>
      </c>
      <c r="C14" s="86">
        <f>IF($B14="","",INDEX(Eng_Item,'_Engine'!T10))</f>
        <v/>
      </c>
      <c r="D14" s="85">
        <f>IF($B14="","",INDEX(Eng_Cat,'_Engine'!T10))</f>
        <v/>
      </c>
      <c r="E14" s="86">
        <f>'_Engine'!V10</f>
        <v/>
      </c>
      <c r="F14" s="87">
        <f>IF(OR($B14="",M14=0),"",INDEX(RL_After,MATCH($B14&amp;"|1",RL_Key,0)))</f>
        <v/>
      </c>
      <c r="G14" s="87">
        <f>IF($B14="","",INDEX(Eng_PAR,'_Engine'!T10))</f>
        <v/>
      </c>
      <c r="H14" s="86">
        <f>IF($B14="","",IF(M14=0,"NOT PLACED",IF(cfg_AsOf&gt;cfg_PilotEnd,"ENDED","ACTIVE")))</f>
        <v/>
      </c>
      <c r="I14" s="89">
        <f>IF($B14="","",cfg_PilotStart)</f>
        <v/>
      </c>
      <c r="J14" s="89">
        <f>IF($B14="","",cfg_PilotEnd)</f>
        <v/>
      </c>
      <c r="K14" s="89">
        <f>IF(OR($B14="",M14=0),"",INDEX(RL_Date,MATCH($B14&amp;"|1",RL_Key,0)))</f>
        <v/>
      </c>
      <c r="L14" s="87">
        <f>IF(K14="","",MAX(0,MIN(cfg_AsOf,cfg_PilotEnd)-K14+1))</f>
        <v/>
      </c>
      <c r="M14" s="87">
        <f>IF($B14="","",COUNTIFS(RL_Prod,$B14,RL_Added,"&lt;&gt;"))</f>
        <v/>
      </c>
      <c r="N14" s="87">
        <f>IF($B14="","",SUMIFS(RL_Added,RL_Prod,$B14))</f>
        <v/>
      </c>
      <c r="O14" s="138">
        <f>IF(OR($B14="",M14=0),"",N14/M14)</f>
        <v/>
      </c>
      <c r="P14" s="138">
        <f>IF($B14="","",IFERROR(AVERAGEIFS(RL_Days,RL_Prod,$B14),""))</f>
        <v/>
      </c>
      <c r="Q14" s="139">
        <f>IF(OR($B14="",M14=0),"",INDEX(RL_TS,MATCH($B14&amp;"|"&amp;M14,RL_Key,0)))</f>
        <v/>
      </c>
      <c r="R14" s="138">
        <f>IF(OR(L14="",N(L14)=0),"",N14/L14)</f>
        <v/>
      </c>
    </row>
    <row r="15" ht="20" customHeight="1">
      <c r="B15" s="85">
        <f>'_Engine'!U11</f>
        <v/>
      </c>
      <c r="C15" s="86">
        <f>IF($B15="","",INDEX(Eng_Item,'_Engine'!T11))</f>
        <v/>
      </c>
      <c r="D15" s="85">
        <f>IF($B15="","",INDEX(Eng_Cat,'_Engine'!T11))</f>
        <v/>
      </c>
      <c r="E15" s="86">
        <f>'_Engine'!V11</f>
        <v/>
      </c>
      <c r="F15" s="87">
        <f>IF(OR($B15="",M15=0),"",INDEX(RL_After,MATCH($B15&amp;"|1",RL_Key,0)))</f>
        <v/>
      </c>
      <c r="G15" s="87">
        <f>IF($B15="","",INDEX(Eng_PAR,'_Engine'!T11))</f>
        <v/>
      </c>
      <c r="H15" s="86">
        <f>IF($B15="","",IF(M15=0,"NOT PLACED",IF(cfg_AsOf&gt;cfg_PilotEnd,"ENDED","ACTIVE")))</f>
        <v/>
      </c>
      <c r="I15" s="89">
        <f>IF($B15="","",cfg_PilotStart)</f>
        <v/>
      </c>
      <c r="J15" s="89">
        <f>IF($B15="","",cfg_PilotEnd)</f>
        <v/>
      </c>
      <c r="K15" s="89">
        <f>IF(OR($B15="",M15=0),"",INDEX(RL_Date,MATCH($B15&amp;"|1",RL_Key,0)))</f>
        <v/>
      </c>
      <c r="L15" s="87">
        <f>IF(K15="","",MAX(0,MIN(cfg_AsOf,cfg_PilotEnd)-K15+1))</f>
        <v/>
      </c>
      <c r="M15" s="87">
        <f>IF($B15="","",COUNTIFS(RL_Prod,$B15,RL_Added,"&lt;&gt;"))</f>
        <v/>
      </c>
      <c r="N15" s="87">
        <f>IF($B15="","",SUMIFS(RL_Added,RL_Prod,$B15))</f>
        <v/>
      </c>
      <c r="O15" s="138">
        <f>IF(OR($B15="",M15=0),"",N15/M15)</f>
        <v/>
      </c>
      <c r="P15" s="138">
        <f>IF($B15="","",IFERROR(AVERAGEIFS(RL_Days,RL_Prod,$B15),""))</f>
        <v/>
      </c>
      <c r="Q15" s="139">
        <f>IF(OR($B15="",M15=0),"",INDEX(RL_TS,MATCH($B15&amp;"|"&amp;M15,RL_Key,0)))</f>
        <v/>
      </c>
      <c r="R15" s="138">
        <f>IF(OR(L15="",N(L15)=0),"",N15/L15)</f>
        <v/>
      </c>
    </row>
    <row r="16" ht="20" customHeight="1">
      <c r="B16" s="85">
        <f>'_Engine'!U12</f>
        <v/>
      </c>
      <c r="C16" s="86">
        <f>IF($B16="","",INDEX(Eng_Item,'_Engine'!T12))</f>
        <v/>
      </c>
      <c r="D16" s="85">
        <f>IF($B16="","",INDEX(Eng_Cat,'_Engine'!T12))</f>
        <v/>
      </c>
      <c r="E16" s="86">
        <f>'_Engine'!V12</f>
        <v/>
      </c>
      <c r="F16" s="87">
        <f>IF(OR($B16="",M16=0),"",INDEX(RL_After,MATCH($B16&amp;"|1",RL_Key,0)))</f>
        <v/>
      </c>
      <c r="G16" s="87">
        <f>IF($B16="","",INDEX(Eng_PAR,'_Engine'!T12))</f>
        <v/>
      </c>
      <c r="H16" s="86">
        <f>IF($B16="","",IF(M16=0,"NOT PLACED",IF(cfg_AsOf&gt;cfg_PilotEnd,"ENDED","ACTIVE")))</f>
        <v/>
      </c>
      <c r="I16" s="89">
        <f>IF($B16="","",cfg_PilotStart)</f>
        <v/>
      </c>
      <c r="J16" s="89">
        <f>IF($B16="","",cfg_PilotEnd)</f>
        <v/>
      </c>
      <c r="K16" s="89">
        <f>IF(OR($B16="",M16=0),"",INDEX(RL_Date,MATCH($B16&amp;"|1",RL_Key,0)))</f>
        <v/>
      </c>
      <c r="L16" s="87">
        <f>IF(K16="","",MAX(0,MIN(cfg_AsOf,cfg_PilotEnd)-K16+1))</f>
        <v/>
      </c>
      <c r="M16" s="87">
        <f>IF($B16="","",COUNTIFS(RL_Prod,$B16,RL_Added,"&lt;&gt;"))</f>
        <v/>
      </c>
      <c r="N16" s="87">
        <f>IF($B16="","",SUMIFS(RL_Added,RL_Prod,$B16))</f>
        <v/>
      </c>
      <c r="O16" s="138">
        <f>IF(OR($B16="",M16=0),"",N16/M16)</f>
        <v/>
      </c>
      <c r="P16" s="138">
        <f>IF($B16="","",IFERROR(AVERAGEIFS(RL_Days,RL_Prod,$B16),""))</f>
        <v/>
      </c>
      <c r="Q16" s="139">
        <f>IF(OR($B16="",M16=0),"",INDEX(RL_TS,MATCH($B16&amp;"|"&amp;M16,RL_Key,0)))</f>
        <v/>
      </c>
      <c r="R16" s="138">
        <f>IF(OR(L16="",N(L16)=0),"",N16/L16)</f>
        <v/>
      </c>
    </row>
    <row r="17" ht="20" customHeight="1">
      <c r="B17" s="85">
        <f>'_Engine'!U13</f>
        <v/>
      </c>
      <c r="C17" s="86">
        <f>IF($B17="","",INDEX(Eng_Item,'_Engine'!T13))</f>
        <v/>
      </c>
      <c r="D17" s="85">
        <f>IF($B17="","",INDEX(Eng_Cat,'_Engine'!T13))</f>
        <v/>
      </c>
      <c r="E17" s="86">
        <f>'_Engine'!V13</f>
        <v/>
      </c>
      <c r="F17" s="87">
        <f>IF(OR($B17="",M17=0),"",INDEX(RL_After,MATCH($B17&amp;"|1",RL_Key,0)))</f>
        <v/>
      </c>
      <c r="G17" s="87">
        <f>IF($B17="","",INDEX(Eng_PAR,'_Engine'!T13))</f>
        <v/>
      </c>
      <c r="H17" s="86">
        <f>IF($B17="","",IF(M17=0,"NOT PLACED",IF(cfg_AsOf&gt;cfg_PilotEnd,"ENDED","ACTIVE")))</f>
        <v/>
      </c>
      <c r="I17" s="89">
        <f>IF($B17="","",cfg_PilotStart)</f>
        <v/>
      </c>
      <c r="J17" s="89">
        <f>IF($B17="","",cfg_PilotEnd)</f>
        <v/>
      </c>
      <c r="K17" s="89">
        <f>IF(OR($B17="",M17=0),"",INDEX(RL_Date,MATCH($B17&amp;"|1",RL_Key,0)))</f>
        <v/>
      </c>
      <c r="L17" s="87">
        <f>IF(K17="","",MAX(0,MIN(cfg_AsOf,cfg_PilotEnd)-K17+1))</f>
        <v/>
      </c>
      <c r="M17" s="87">
        <f>IF($B17="","",COUNTIFS(RL_Prod,$B17,RL_Added,"&lt;&gt;"))</f>
        <v/>
      </c>
      <c r="N17" s="87">
        <f>IF($B17="","",SUMIFS(RL_Added,RL_Prod,$B17))</f>
        <v/>
      </c>
      <c r="O17" s="138">
        <f>IF(OR($B17="",M17=0),"",N17/M17)</f>
        <v/>
      </c>
      <c r="P17" s="138">
        <f>IF($B17="","",IFERROR(AVERAGEIFS(RL_Days,RL_Prod,$B17),""))</f>
        <v/>
      </c>
      <c r="Q17" s="139">
        <f>IF(OR($B17="",M17=0),"",INDEX(RL_TS,MATCH($B17&amp;"|"&amp;M17,RL_Key,0)))</f>
        <v/>
      </c>
      <c r="R17" s="138">
        <f>IF(OR(L17="",N(L17)=0),"",N17/L17)</f>
        <v/>
      </c>
    </row>
    <row r="18" ht="20" customHeight="1">
      <c r="B18" s="85">
        <f>'_Engine'!U14</f>
        <v/>
      </c>
      <c r="C18" s="86">
        <f>IF($B18="","",INDEX(Eng_Item,'_Engine'!T14))</f>
        <v/>
      </c>
      <c r="D18" s="85">
        <f>IF($B18="","",INDEX(Eng_Cat,'_Engine'!T14))</f>
        <v/>
      </c>
      <c r="E18" s="86">
        <f>'_Engine'!V14</f>
        <v/>
      </c>
      <c r="F18" s="87">
        <f>IF(OR($B18="",M18=0),"",INDEX(RL_After,MATCH($B18&amp;"|1",RL_Key,0)))</f>
        <v/>
      </c>
      <c r="G18" s="87">
        <f>IF($B18="","",INDEX(Eng_PAR,'_Engine'!T14))</f>
        <v/>
      </c>
      <c r="H18" s="86">
        <f>IF($B18="","",IF(M18=0,"NOT PLACED",IF(cfg_AsOf&gt;cfg_PilotEnd,"ENDED","ACTIVE")))</f>
        <v/>
      </c>
      <c r="I18" s="89">
        <f>IF($B18="","",cfg_PilotStart)</f>
        <v/>
      </c>
      <c r="J18" s="89">
        <f>IF($B18="","",cfg_PilotEnd)</f>
        <v/>
      </c>
      <c r="K18" s="89">
        <f>IF(OR($B18="",M18=0),"",INDEX(RL_Date,MATCH($B18&amp;"|1",RL_Key,0)))</f>
        <v/>
      </c>
      <c r="L18" s="87">
        <f>IF(K18="","",MAX(0,MIN(cfg_AsOf,cfg_PilotEnd)-K18+1))</f>
        <v/>
      </c>
      <c r="M18" s="87">
        <f>IF($B18="","",COUNTIFS(RL_Prod,$B18,RL_Added,"&lt;&gt;"))</f>
        <v/>
      </c>
      <c r="N18" s="87">
        <f>IF($B18="","",SUMIFS(RL_Added,RL_Prod,$B18))</f>
        <v/>
      </c>
      <c r="O18" s="138">
        <f>IF(OR($B18="",M18=0),"",N18/M18)</f>
        <v/>
      </c>
      <c r="P18" s="138">
        <f>IF($B18="","",IFERROR(AVERAGEIFS(RL_Days,RL_Prod,$B18),""))</f>
        <v/>
      </c>
      <c r="Q18" s="139">
        <f>IF(OR($B18="",M18=0),"",INDEX(RL_TS,MATCH($B18&amp;"|"&amp;M18,RL_Key,0)))</f>
        <v/>
      </c>
      <c r="R18" s="138">
        <f>IF(OR(L18="",N(L18)=0),"",N18/L18)</f>
        <v/>
      </c>
    </row>
    <row r="19" ht="20" customHeight="1">
      <c r="B19" s="85">
        <f>'_Engine'!U15</f>
        <v/>
      </c>
      <c r="C19" s="86">
        <f>IF($B19="","",INDEX(Eng_Item,'_Engine'!T15))</f>
        <v/>
      </c>
      <c r="D19" s="85">
        <f>IF($B19="","",INDEX(Eng_Cat,'_Engine'!T15))</f>
        <v/>
      </c>
      <c r="E19" s="86">
        <f>'_Engine'!V15</f>
        <v/>
      </c>
      <c r="F19" s="87">
        <f>IF(OR($B19="",M19=0),"",INDEX(RL_After,MATCH($B19&amp;"|1",RL_Key,0)))</f>
        <v/>
      </c>
      <c r="G19" s="87">
        <f>IF($B19="","",INDEX(Eng_PAR,'_Engine'!T15))</f>
        <v/>
      </c>
      <c r="H19" s="86">
        <f>IF($B19="","",IF(M19=0,"NOT PLACED",IF(cfg_AsOf&gt;cfg_PilotEnd,"ENDED","ACTIVE")))</f>
        <v/>
      </c>
      <c r="I19" s="89">
        <f>IF($B19="","",cfg_PilotStart)</f>
        <v/>
      </c>
      <c r="J19" s="89">
        <f>IF($B19="","",cfg_PilotEnd)</f>
        <v/>
      </c>
      <c r="K19" s="89">
        <f>IF(OR($B19="",M19=0),"",INDEX(RL_Date,MATCH($B19&amp;"|1",RL_Key,0)))</f>
        <v/>
      </c>
      <c r="L19" s="87">
        <f>IF(K19="","",MAX(0,MIN(cfg_AsOf,cfg_PilotEnd)-K19+1))</f>
        <v/>
      </c>
      <c r="M19" s="87">
        <f>IF($B19="","",COUNTIFS(RL_Prod,$B19,RL_Added,"&lt;&gt;"))</f>
        <v/>
      </c>
      <c r="N19" s="87">
        <f>IF($B19="","",SUMIFS(RL_Added,RL_Prod,$B19))</f>
        <v/>
      </c>
      <c r="O19" s="138">
        <f>IF(OR($B19="",M19=0),"",N19/M19)</f>
        <v/>
      </c>
      <c r="P19" s="138">
        <f>IF($B19="","",IFERROR(AVERAGEIFS(RL_Days,RL_Prod,$B19),""))</f>
        <v/>
      </c>
      <c r="Q19" s="139">
        <f>IF(OR($B19="",M19=0),"",INDEX(RL_TS,MATCH($B19&amp;"|"&amp;M19,RL_Key,0)))</f>
        <v/>
      </c>
      <c r="R19" s="138">
        <f>IF(OR(L19="",N(L19)=0),"",N19/L19)</f>
        <v/>
      </c>
    </row>
    <row r="20" ht="20" customHeight="1">
      <c r="B20" s="85">
        <f>'_Engine'!U16</f>
        <v/>
      </c>
      <c r="C20" s="86">
        <f>IF($B20="","",INDEX(Eng_Item,'_Engine'!T16))</f>
        <v/>
      </c>
      <c r="D20" s="85">
        <f>IF($B20="","",INDEX(Eng_Cat,'_Engine'!T16))</f>
        <v/>
      </c>
      <c r="E20" s="86">
        <f>'_Engine'!V16</f>
        <v/>
      </c>
      <c r="F20" s="87">
        <f>IF(OR($B20="",M20=0),"",INDEX(RL_After,MATCH($B20&amp;"|1",RL_Key,0)))</f>
        <v/>
      </c>
      <c r="G20" s="87">
        <f>IF($B20="","",INDEX(Eng_PAR,'_Engine'!T16))</f>
        <v/>
      </c>
      <c r="H20" s="86">
        <f>IF($B20="","",IF(M20=0,"NOT PLACED",IF(cfg_AsOf&gt;cfg_PilotEnd,"ENDED","ACTIVE")))</f>
        <v/>
      </c>
      <c r="I20" s="89">
        <f>IF($B20="","",cfg_PilotStart)</f>
        <v/>
      </c>
      <c r="J20" s="89">
        <f>IF($B20="","",cfg_PilotEnd)</f>
        <v/>
      </c>
      <c r="K20" s="89">
        <f>IF(OR($B20="",M20=0),"",INDEX(RL_Date,MATCH($B20&amp;"|1",RL_Key,0)))</f>
        <v/>
      </c>
      <c r="L20" s="87">
        <f>IF(K20="","",MAX(0,MIN(cfg_AsOf,cfg_PilotEnd)-K20+1))</f>
        <v/>
      </c>
      <c r="M20" s="87">
        <f>IF($B20="","",COUNTIFS(RL_Prod,$B20,RL_Added,"&lt;&gt;"))</f>
        <v/>
      </c>
      <c r="N20" s="87">
        <f>IF($B20="","",SUMIFS(RL_Added,RL_Prod,$B20))</f>
        <v/>
      </c>
      <c r="O20" s="138">
        <f>IF(OR($B20="",M20=0),"",N20/M20)</f>
        <v/>
      </c>
      <c r="P20" s="138">
        <f>IF($B20="","",IFERROR(AVERAGEIFS(RL_Days,RL_Prod,$B20),""))</f>
        <v/>
      </c>
      <c r="Q20" s="139">
        <f>IF(OR($B20="",M20=0),"",INDEX(RL_TS,MATCH($B20&amp;"|"&amp;M20,RL_Key,0)))</f>
        <v/>
      </c>
      <c r="R20" s="138">
        <f>IF(OR(L20="",N(L20)=0),"",N20/L20)</f>
        <v/>
      </c>
    </row>
    <row r="21" ht="20" customHeight="1">
      <c r="B21" s="85">
        <f>'_Engine'!U17</f>
        <v/>
      </c>
      <c r="C21" s="86">
        <f>IF($B21="","",INDEX(Eng_Item,'_Engine'!T17))</f>
        <v/>
      </c>
      <c r="D21" s="85">
        <f>IF($B21="","",INDEX(Eng_Cat,'_Engine'!T17))</f>
        <v/>
      </c>
      <c r="E21" s="86">
        <f>'_Engine'!V17</f>
        <v/>
      </c>
      <c r="F21" s="87">
        <f>IF(OR($B21="",M21=0),"",INDEX(RL_After,MATCH($B21&amp;"|1",RL_Key,0)))</f>
        <v/>
      </c>
      <c r="G21" s="87">
        <f>IF($B21="","",INDEX(Eng_PAR,'_Engine'!T17))</f>
        <v/>
      </c>
      <c r="H21" s="86">
        <f>IF($B21="","",IF(M21=0,"NOT PLACED",IF(cfg_AsOf&gt;cfg_PilotEnd,"ENDED","ACTIVE")))</f>
        <v/>
      </c>
      <c r="I21" s="89">
        <f>IF($B21="","",cfg_PilotStart)</f>
        <v/>
      </c>
      <c r="J21" s="89">
        <f>IF($B21="","",cfg_PilotEnd)</f>
        <v/>
      </c>
      <c r="K21" s="89">
        <f>IF(OR($B21="",M21=0),"",INDEX(RL_Date,MATCH($B21&amp;"|1",RL_Key,0)))</f>
        <v/>
      </c>
      <c r="L21" s="87">
        <f>IF(K21="","",MAX(0,MIN(cfg_AsOf,cfg_PilotEnd)-K21+1))</f>
        <v/>
      </c>
      <c r="M21" s="87">
        <f>IF($B21="","",COUNTIFS(RL_Prod,$B21,RL_Added,"&lt;&gt;"))</f>
        <v/>
      </c>
      <c r="N21" s="87">
        <f>IF($B21="","",SUMIFS(RL_Added,RL_Prod,$B21))</f>
        <v/>
      </c>
      <c r="O21" s="138">
        <f>IF(OR($B21="",M21=0),"",N21/M21)</f>
        <v/>
      </c>
      <c r="P21" s="138">
        <f>IF($B21="","",IFERROR(AVERAGEIFS(RL_Days,RL_Prod,$B21),""))</f>
        <v/>
      </c>
      <c r="Q21" s="139">
        <f>IF(OR($B21="",M21=0),"",INDEX(RL_TS,MATCH($B21&amp;"|"&amp;M21,RL_Key,0)))</f>
        <v/>
      </c>
      <c r="R21" s="138">
        <f>IF(OR(L21="",N(L21)=0),"",N21/L21)</f>
        <v/>
      </c>
    </row>
    <row r="22" ht="20" customHeight="1">
      <c r="B22" s="85">
        <f>'_Engine'!U18</f>
        <v/>
      </c>
      <c r="C22" s="86">
        <f>IF($B22="","",INDEX(Eng_Item,'_Engine'!T18))</f>
        <v/>
      </c>
      <c r="D22" s="85">
        <f>IF($B22="","",INDEX(Eng_Cat,'_Engine'!T18))</f>
        <v/>
      </c>
      <c r="E22" s="86">
        <f>'_Engine'!V18</f>
        <v/>
      </c>
      <c r="F22" s="87">
        <f>IF(OR($B22="",M22=0),"",INDEX(RL_After,MATCH($B22&amp;"|1",RL_Key,0)))</f>
        <v/>
      </c>
      <c r="G22" s="87">
        <f>IF($B22="","",INDEX(Eng_PAR,'_Engine'!T18))</f>
        <v/>
      </c>
      <c r="H22" s="86">
        <f>IF($B22="","",IF(M22=0,"NOT PLACED",IF(cfg_AsOf&gt;cfg_PilotEnd,"ENDED","ACTIVE")))</f>
        <v/>
      </c>
      <c r="I22" s="89">
        <f>IF($B22="","",cfg_PilotStart)</f>
        <v/>
      </c>
      <c r="J22" s="89">
        <f>IF($B22="","",cfg_PilotEnd)</f>
        <v/>
      </c>
      <c r="K22" s="89">
        <f>IF(OR($B22="",M22=0),"",INDEX(RL_Date,MATCH($B22&amp;"|1",RL_Key,0)))</f>
        <v/>
      </c>
      <c r="L22" s="87">
        <f>IF(K22="","",MAX(0,MIN(cfg_AsOf,cfg_PilotEnd)-K22+1))</f>
        <v/>
      </c>
      <c r="M22" s="87">
        <f>IF($B22="","",COUNTIFS(RL_Prod,$B22,RL_Added,"&lt;&gt;"))</f>
        <v/>
      </c>
      <c r="N22" s="87">
        <f>IF($B22="","",SUMIFS(RL_Added,RL_Prod,$B22))</f>
        <v/>
      </c>
      <c r="O22" s="138">
        <f>IF(OR($B22="",M22=0),"",N22/M22)</f>
        <v/>
      </c>
      <c r="P22" s="138">
        <f>IF($B22="","",IFERROR(AVERAGEIFS(RL_Days,RL_Prod,$B22),""))</f>
        <v/>
      </c>
      <c r="Q22" s="139">
        <f>IF(OR($B22="",M22=0),"",INDEX(RL_TS,MATCH($B22&amp;"|"&amp;M22,RL_Key,0)))</f>
        <v/>
      </c>
      <c r="R22" s="138">
        <f>IF(OR(L22="",N(L22)=0),"",N22/L22)</f>
        <v/>
      </c>
    </row>
    <row r="23" ht="20" customHeight="1">
      <c r="B23" s="85">
        <f>'_Engine'!U19</f>
        <v/>
      </c>
      <c r="C23" s="86">
        <f>IF($B23="","",INDEX(Eng_Item,'_Engine'!T19))</f>
        <v/>
      </c>
      <c r="D23" s="85">
        <f>IF($B23="","",INDEX(Eng_Cat,'_Engine'!T19))</f>
        <v/>
      </c>
      <c r="E23" s="86">
        <f>'_Engine'!V19</f>
        <v/>
      </c>
      <c r="F23" s="87">
        <f>IF(OR($B23="",M23=0),"",INDEX(RL_After,MATCH($B23&amp;"|1",RL_Key,0)))</f>
        <v/>
      </c>
      <c r="G23" s="87">
        <f>IF($B23="","",INDEX(Eng_PAR,'_Engine'!T19))</f>
        <v/>
      </c>
      <c r="H23" s="86">
        <f>IF($B23="","",IF(M23=0,"NOT PLACED",IF(cfg_AsOf&gt;cfg_PilotEnd,"ENDED","ACTIVE")))</f>
        <v/>
      </c>
      <c r="I23" s="89">
        <f>IF($B23="","",cfg_PilotStart)</f>
        <v/>
      </c>
      <c r="J23" s="89">
        <f>IF($B23="","",cfg_PilotEnd)</f>
        <v/>
      </c>
      <c r="K23" s="89">
        <f>IF(OR($B23="",M23=0),"",INDEX(RL_Date,MATCH($B23&amp;"|1",RL_Key,0)))</f>
        <v/>
      </c>
      <c r="L23" s="87">
        <f>IF(K23="","",MAX(0,MIN(cfg_AsOf,cfg_PilotEnd)-K23+1))</f>
        <v/>
      </c>
      <c r="M23" s="87">
        <f>IF($B23="","",COUNTIFS(RL_Prod,$B23,RL_Added,"&lt;&gt;"))</f>
        <v/>
      </c>
      <c r="N23" s="87">
        <f>IF($B23="","",SUMIFS(RL_Added,RL_Prod,$B23))</f>
        <v/>
      </c>
      <c r="O23" s="138">
        <f>IF(OR($B23="",M23=0),"",N23/M23)</f>
        <v/>
      </c>
      <c r="P23" s="138">
        <f>IF($B23="","",IFERROR(AVERAGEIFS(RL_Days,RL_Prod,$B23),""))</f>
        <v/>
      </c>
      <c r="Q23" s="139">
        <f>IF(OR($B23="",M23=0),"",INDEX(RL_TS,MATCH($B23&amp;"|"&amp;M23,RL_Key,0)))</f>
        <v/>
      </c>
      <c r="R23" s="138">
        <f>IF(OR(L23="",N(L23)=0),"",N23/L23)</f>
        <v/>
      </c>
    </row>
    <row r="24" ht="20" customHeight="1">
      <c r="B24" s="85">
        <f>'_Engine'!U20</f>
        <v/>
      </c>
      <c r="C24" s="86">
        <f>IF($B24="","",INDEX(Eng_Item,'_Engine'!T20))</f>
        <v/>
      </c>
      <c r="D24" s="85">
        <f>IF($B24="","",INDEX(Eng_Cat,'_Engine'!T20))</f>
        <v/>
      </c>
      <c r="E24" s="86">
        <f>'_Engine'!V20</f>
        <v/>
      </c>
      <c r="F24" s="87">
        <f>IF(OR($B24="",M24=0),"",INDEX(RL_After,MATCH($B24&amp;"|1",RL_Key,0)))</f>
        <v/>
      </c>
      <c r="G24" s="87">
        <f>IF($B24="","",INDEX(Eng_PAR,'_Engine'!T20))</f>
        <v/>
      </c>
      <c r="H24" s="86">
        <f>IF($B24="","",IF(M24=0,"NOT PLACED",IF(cfg_AsOf&gt;cfg_PilotEnd,"ENDED","ACTIVE")))</f>
        <v/>
      </c>
      <c r="I24" s="89">
        <f>IF($B24="","",cfg_PilotStart)</f>
        <v/>
      </c>
      <c r="J24" s="89">
        <f>IF($B24="","",cfg_PilotEnd)</f>
        <v/>
      </c>
      <c r="K24" s="89">
        <f>IF(OR($B24="",M24=0),"",INDEX(RL_Date,MATCH($B24&amp;"|1",RL_Key,0)))</f>
        <v/>
      </c>
      <c r="L24" s="87">
        <f>IF(K24="","",MAX(0,MIN(cfg_AsOf,cfg_PilotEnd)-K24+1))</f>
        <v/>
      </c>
      <c r="M24" s="87">
        <f>IF($B24="","",COUNTIFS(RL_Prod,$B24,RL_Added,"&lt;&gt;"))</f>
        <v/>
      </c>
      <c r="N24" s="87">
        <f>IF($B24="","",SUMIFS(RL_Added,RL_Prod,$B24))</f>
        <v/>
      </c>
      <c r="O24" s="138">
        <f>IF(OR($B24="",M24=0),"",N24/M24)</f>
        <v/>
      </c>
      <c r="P24" s="138">
        <f>IF($B24="","",IFERROR(AVERAGEIFS(RL_Days,RL_Prod,$B24),""))</f>
        <v/>
      </c>
      <c r="Q24" s="139">
        <f>IF(OR($B24="",M24=0),"",INDEX(RL_TS,MATCH($B24&amp;"|"&amp;M24,RL_Key,0)))</f>
        <v/>
      </c>
      <c r="R24" s="138">
        <f>IF(OR(L24="",N(L24)=0),"",N24/L24)</f>
        <v/>
      </c>
    </row>
    <row r="25" ht="20" customHeight="1">
      <c r="B25" s="85">
        <f>'_Engine'!U21</f>
        <v/>
      </c>
      <c r="C25" s="86">
        <f>IF($B25="","",INDEX(Eng_Item,'_Engine'!T21))</f>
        <v/>
      </c>
      <c r="D25" s="85">
        <f>IF($B25="","",INDEX(Eng_Cat,'_Engine'!T21))</f>
        <v/>
      </c>
      <c r="E25" s="86">
        <f>'_Engine'!V21</f>
        <v/>
      </c>
      <c r="F25" s="87">
        <f>IF(OR($B25="",M25=0),"",INDEX(RL_After,MATCH($B25&amp;"|1",RL_Key,0)))</f>
        <v/>
      </c>
      <c r="G25" s="87">
        <f>IF($B25="","",INDEX(Eng_PAR,'_Engine'!T21))</f>
        <v/>
      </c>
      <c r="H25" s="86">
        <f>IF($B25="","",IF(M25=0,"NOT PLACED",IF(cfg_AsOf&gt;cfg_PilotEnd,"ENDED","ACTIVE")))</f>
        <v/>
      </c>
      <c r="I25" s="89">
        <f>IF($B25="","",cfg_PilotStart)</f>
        <v/>
      </c>
      <c r="J25" s="89">
        <f>IF($B25="","",cfg_PilotEnd)</f>
        <v/>
      </c>
      <c r="K25" s="89">
        <f>IF(OR($B25="",M25=0),"",INDEX(RL_Date,MATCH($B25&amp;"|1",RL_Key,0)))</f>
        <v/>
      </c>
      <c r="L25" s="87">
        <f>IF(K25="","",MAX(0,MIN(cfg_AsOf,cfg_PilotEnd)-K25+1))</f>
        <v/>
      </c>
      <c r="M25" s="87">
        <f>IF($B25="","",COUNTIFS(RL_Prod,$B25,RL_Added,"&lt;&gt;"))</f>
        <v/>
      </c>
      <c r="N25" s="87">
        <f>IF($B25="","",SUMIFS(RL_Added,RL_Prod,$B25))</f>
        <v/>
      </c>
      <c r="O25" s="138">
        <f>IF(OR($B25="",M25=0),"",N25/M25)</f>
        <v/>
      </c>
      <c r="P25" s="138">
        <f>IF($B25="","",IFERROR(AVERAGEIFS(RL_Days,RL_Prod,$B25),""))</f>
        <v/>
      </c>
      <c r="Q25" s="139">
        <f>IF(OR($B25="",M25=0),"",INDEX(RL_TS,MATCH($B25&amp;"|"&amp;M25,RL_Key,0)))</f>
        <v/>
      </c>
      <c r="R25" s="138">
        <f>IF(OR(L25="",N(L25)=0),"",N25/L25)</f>
        <v/>
      </c>
    </row>
    <row r="26" ht="20" customHeight="1">
      <c r="B26" s="85">
        <f>'_Engine'!U22</f>
        <v/>
      </c>
      <c r="C26" s="86">
        <f>IF($B26="","",INDEX(Eng_Item,'_Engine'!T22))</f>
        <v/>
      </c>
      <c r="D26" s="85">
        <f>IF($B26="","",INDEX(Eng_Cat,'_Engine'!T22))</f>
        <v/>
      </c>
      <c r="E26" s="86">
        <f>'_Engine'!V22</f>
        <v/>
      </c>
      <c r="F26" s="87">
        <f>IF(OR($B26="",M26=0),"",INDEX(RL_After,MATCH($B26&amp;"|1",RL_Key,0)))</f>
        <v/>
      </c>
      <c r="G26" s="87">
        <f>IF($B26="","",INDEX(Eng_PAR,'_Engine'!T22))</f>
        <v/>
      </c>
      <c r="H26" s="86">
        <f>IF($B26="","",IF(M26=0,"NOT PLACED",IF(cfg_AsOf&gt;cfg_PilotEnd,"ENDED","ACTIVE")))</f>
        <v/>
      </c>
      <c r="I26" s="89">
        <f>IF($B26="","",cfg_PilotStart)</f>
        <v/>
      </c>
      <c r="J26" s="89">
        <f>IF($B26="","",cfg_PilotEnd)</f>
        <v/>
      </c>
      <c r="K26" s="89">
        <f>IF(OR($B26="",M26=0),"",INDEX(RL_Date,MATCH($B26&amp;"|1",RL_Key,0)))</f>
        <v/>
      </c>
      <c r="L26" s="87">
        <f>IF(K26="","",MAX(0,MIN(cfg_AsOf,cfg_PilotEnd)-K26+1))</f>
        <v/>
      </c>
      <c r="M26" s="87">
        <f>IF($B26="","",COUNTIFS(RL_Prod,$B26,RL_Added,"&lt;&gt;"))</f>
        <v/>
      </c>
      <c r="N26" s="87">
        <f>IF($B26="","",SUMIFS(RL_Added,RL_Prod,$B26))</f>
        <v/>
      </c>
      <c r="O26" s="138">
        <f>IF(OR($B26="",M26=0),"",N26/M26)</f>
        <v/>
      </c>
      <c r="P26" s="138">
        <f>IF($B26="","",IFERROR(AVERAGEIFS(RL_Days,RL_Prod,$B26),""))</f>
        <v/>
      </c>
      <c r="Q26" s="139">
        <f>IF(OR($B26="",M26=0),"",INDEX(RL_TS,MATCH($B26&amp;"|"&amp;M26,RL_Key,0)))</f>
        <v/>
      </c>
      <c r="R26" s="138">
        <f>IF(OR(L26="",N(L26)=0),"",N26/L26)</f>
        <v/>
      </c>
    </row>
    <row r="27" ht="20" customHeight="1">
      <c r="B27" s="85">
        <f>'_Engine'!U23</f>
        <v/>
      </c>
      <c r="C27" s="86">
        <f>IF($B27="","",INDEX(Eng_Item,'_Engine'!T23))</f>
        <v/>
      </c>
      <c r="D27" s="85">
        <f>IF($B27="","",INDEX(Eng_Cat,'_Engine'!T23))</f>
        <v/>
      </c>
      <c r="E27" s="86">
        <f>'_Engine'!V23</f>
        <v/>
      </c>
      <c r="F27" s="87">
        <f>IF(OR($B27="",M27=0),"",INDEX(RL_After,MATCH($B27&amp;"|1",RL_Key,0)))</f>
        <v/>
      </c>
      <c r="G27" s="87">
        <f>IF($B27="","",INDEX(Eng_PAR,'_Engine'!T23))</f>
        <v/>
      </c>
      <c r="H27" s="86">
        <f>IF($B27="","",IF(M27=0,"NOT PLACED",IF(cfg_AsOf&gt;cfg_PilotEnd,"ENDED","ACTIVE")))</f>
        <v/>
      </c>
      <c r="I27" s="89">
        <f>IF($B27="","",cfg_PilotStart)</f>
        <v/>
      </c>
      <c r="J27" s="89">
        <f>IF($B27="","",cfg_PilotEnd)</f>
        <v/>
      </c>
      <c r="K27" s="89">
        <f>IF(OR($B27="",M27=0),"",INDEX(RL_Date,MATCH($B27&amp;"|1",RL_Key,0)))</f>
        <v/>
      </c>
      <c r="L27" s="87">
        <f>IF(K27="","",MAX(0,MIN(cfg_AsOf,cfg_PilotEnd)-K27+1))</f>
        <v/>
      </c>
      <c r="M27" s="87">
        <f>IF($B27="","",COUNTIFS(RL_Prod,$B27,RL_Added,"&lt;&gt;"))</f>
        <v/>
      </c>
      <c r="N27" s="87">
        <f>IF($B27="","",SUMIFS(RL_Added,RL_Prod,$B27))</f>
        <v/>
      </c>
      <c r="O27" s="138">
        <f>IF(OR($B27="",M27=0),"",N27/M27)</f>
        <v/>
      </c>
      <c r="P27" s="138">
        <f>IF($B27="","",IFERROR(AVERAGEIFS(RL_Days,RL_Prod,$B27),""))</f>
        <v/>
      </c>
      <c r="Q27" s="139">
        <f>IF(OR($B27="",M27=0),"",INDEX(RL_TS,MATCH($B27&amp;"|"&amp;M27,RL_Key,0)))</f>
        <v/>
      </c>
      <c r="R27" s="138">
        <f>IF(OR(L27="",N(L27)=0),"",N27/L27)</f>
        <v/>
      </c>
    </row>
    <row r="28" ht="20" customHeight="1">
      <c r="B28" s="85">
        <f>'_Engine'!U24</f>
        <v/>
      </c>
      <c r="C28" s="86">
        <f>IF($B28="","",INDEX(Eng_Item,'_Engine'!T24))</f>
        <v/>
      </c>
      <c r="D28" s="85">
        <f>IF($B28="","",INDEX(Eng_Cat,'_Engine'!T24))</f>
        <v/>
      </c>
      <c r="E28" s="86">
        <f>'_Engine'!V24</f>
        <v/>
      </c>
      <c r="F28" s="87">
        <f>IF(OR($B28="",M28=0),"",INDEX(RL_After,MATCH($B28&amp;"|1",RL_Key,0)))</f>
        <v/>
      </c>
      <c r="G28" s="87">
        <f>IF($B28="","",INDEX(Eng_PAR,'_Engine'!T24))</f>
        <v/>
      </c>
      <c r="H28" s="86">
        <f>IF($B28="","",IF(M28=0,"NOT PLACED",IF(cfg_AsOf&gt;cfg_PilotEnd,"ENDED","ACTIVE")))</f>
        <v/>
      </c>
      <c r="I28" s="89">
        <f>IF($B28="","",cfg_PilotStart)</f>
        <v/>
      </c>
      <c r="J28" s="89">
        <f>IF($B28="","",cfg_PilotEnd)</f>
        <v/>
      </c>
      <c r="K28" s="89">
        <f>IF(OR($B28="",M28=0),"",INDEX(RL_Date,MATCH($B28&amp;"|1",RL_Key,0)))</f>
        <v/>
      </c>
      <c r="L28" s="87">
        <f>IF(K28="","",MAX(0,MIN(cfg_AsOf,cfg_PilotEnd)-K28+1))</f>
        <v/>
      </c>
      <c r="M28" s="87">
        <f>IF($B28="","",COUNTIFS(RL_Prod,$B28,RL_Added,"&lt;&gt;"))</f>
        <v/>
      </c>
      <c r="N28" s="87">
        <f>IF($B28="","",SUMIFS(RL_Added,RL_Prod,$B28))</f>
        <v/>
      </c>
      <c r="O28" s="138">
        <f>IF(OR($B28="",M28=0),"",N28/M28)</f>
        <v/>
      </c>
      <c r="P28" s="138">
        <f>IF($B28="","",IFERROR(AVERAGEIFS(RL_Days,RL_Prod,$B28),""))</f>
        <v/>
      </c>
      <c r="Q28" s="139">
        <f>IF(OR($B28="",M28=0),"",INDEX(RL_TS,MATCH($B28&amp;"|"&amp;M28,RL_Key,0)))</f>
        <v/>
      </c>
      <c r="R28" s="138">
        <f>IF(OR(L28="",N(L28)=0),"",N28/L28)</f>
        <v/>
      </c>
    </row>
    <row r="29" ht="20" customHeight="1">
      <c r="B29" s="85">
        <f>'_Engine'!U25</f>
        <v/>
      </c>
      <c r="C29" s="86">
        <f>IF($B29="","",INDEX(Eng_Item,'_Engine'!T25))</f>
        <v/>
      </c>
      <c r="D29" s="85">
        <f>IF($B29="","",INDEX(Eng_Cat,'_Engine'!T25))</f>
        <v/>
      </c>
      <c r="E29" s="86">
        <f>'_Engine'!V25</f>
        <v/>
      </c>
      <c r="F29" s="87">
        <f>IF(OR($B29="",M29=0),"",INDEX(RL_After,MATCH($B29&amp;"|1",RL_Key,0)))</f>
        <v/>
      </c>
      <c r="G29" s="87">
        <f>IF($B29="","",INDEX(Eng_PAR,'_Engine'!T25))</f>
        <v/>
      </c>
      <c r="H29" s="86">
        <f>IF($B29="","",IF(M29=0,"NOT PLACED",IF(cfg_AsOf&gt;cfg_PilotEnd,"ENDED","ACTIVE")))</f>
        <v/>
      </c>
      <c r="I29" s="89">
        <f>IF($B29="","",cfg_PilotStart)</f>
        <v/>
      </c>
      <c r="J29" s="89">
        <f>IF($B29="","",cfg_PilotEnd)</f>
        <v/>
      </c>
      <c r="K29" s="89">
        <f>IF(OR($B29="",M29=0),"",INDEX(RL_Date,MATCH($B29&amp;"|1",RL_Key,0)))</f>
        <v/>
      </c>
      <c r="L29" s="87">
        <f>IF(K29="","",MAX(0,MIN(cfg_AsOf,cfg_PilotEnd)-K29+1))</f>
        <v/>
      </c>
      <c r="M29" s="87">
        <f>IF($B29="","",COUNTIFS(RL_Prod,$B29,RL_Added,"&lt;&gt;"))</f>
        <v/>
      </c>
      <c r="N29" s="87">
        <f>IF($B29="","",SUMIFS(RL_Added,RL_Prod,$B29))</f>
        <v/>
      </c>
      <c r="O29" s="138">
        <f>IF(OR($B29="",M29=0),"",N29/M29)</f>
        <v/>
      </c>
      <c r="P29" s="138">
        <f>IF($B29="","",IFERROR(AVERAGEIFS(RL_Days,RL_Prod,$B29),""))</f>
        <v/>
      </c>
      <c r="Q29" s="139">
        <f>IF(OR($B29="",M29=0),"",INDEX(RL_TS,MATCH($B29&amp;"|"&amp;M29,RL_Key,0)))</f>
        <v/>
      </c>
      <c r="R29" s="138">
        <f>IF(OR(L29="",N(L29)=0),"",N29/L29)</f>
        <v/>
      </c>
    </row>
    <row r="30" ht="20" customHeight="1">
      <c r="B30" s="85">
        <f>'_Engine'!U26</f>
        <v/>
      </c>
      <c r="C30" s="86">
        <f>IF($B30="","",INDEX(Eng_Item,'_Engine'!T26))</f>
        <v/>
      </c>
      <c r="D30" s="85">
        <f>IF($B30="","",INDEX(Eng_Cat,'_Engine'!T26))</f>
        <v/>
      </c>
      <c r="E30" s="86">
        <f>'_Engine'!V26</f>
        <v/>
      </c>
      <c r="F30" s="87">
        <f>IF(OR($B30="",M30=0),"",INDEX(RL_After,MATCH($B30&amp;"|1",RL_Key,0)))</f>
        <v/>
      </c>
      <c r="G30" s="87">
        <f>IF($B30="","",INDEX(Eng_PAR,'_Engine'!T26))</f>
        <v/>
      </c>
      <c r="H30" s="86">
        <f>IF($B30="","",IF(M30=0,"NOT PLACED",IF(cfg_AsOf&gt;cfg_PilotEnd,"ENDED","ACTIVE")))</f>
        <v/>
      </c>
      <c r="I30" s="89">
        <f>IF($B30="","",cfg_PilotStart)</f>
        <v/>
      </c>
      <c r="J30" s="89">
        <f>IF($B30="","",cfg_PilotEnd)</f>
        <v/>
      </c>
      <c r="K30" s="89">
        <f>IF(OR($B30="",M30=0),"",INDEX(RL_Date,MATCH($B30&amp;"|1",RL_Key,0)))</f>
        <v/>
      </c>
      <c r="L30" s="87">
        <f>IF(K30="","",MAX(0,MIN(cfg_AsOf,cfg_PilotEnd)-K30+1))</f>
        <v/>
      </c>
      <c r="M30" s="87">
        <f>IF($B30="","",COUNTIFS(RL_Prod,$B30,RL_Added,"&lt;&gt;"))</f>
        <v/>
      </c>
      <c r="N30" s="87">
        <f>IF($B30="","",SUMIFS(RL_Added,RL_Prod,$B30))</f>
        <v/>
      </c>
      <c r="O30" s="138">
        <f>IF(OR($B30="",M30=0),"",N30/M30)</f>
        <v/>
      </c>
      <c r="P30" s="138">
        <f>IF($B30="","",IFERROR(AVERAGEIFS(RL_Days,RL_Prod,$B30),""))</f>
        <v/>
      </c>
      <c r="Q30" s="139">
        <f>IF(OR($B30="",M30=0),"",INDEX(RL_TS,MATCH($B30&amp;"|"&amp;M30,RL_Key,0)))</f>
        <v/>
      </c>
      <c r="R30" s="138">
        <f>IF(OR(L30="",N(L30)=0),"",N30/L30)</f>
        <v/>
      </c>
    </row>
    <row r="31" ht="20" customHeight="1">
      <c r="B31" s="85">
        <f>'_Engine'!U27</f>
        <v/>
      </c>
      <c r="C31" s="86">
        <f>IF($B31="","",INDEX(Eng_Item,'_Engine'!T27))</f>
        <v/>
      </c>
      <c r="D31" s="85">
        <f>IF($B31="","",INDEX(Eng_Cat,'_Engine'!T27))</f>
        <v/>
      </c>
      <c r="E31" s="86">
        <f>'_Engine'!V27</f>
        <v/>
      </c>
      <c r="F31" s="87">
        <f>IF(OR($B31="",M31=0),"",INDEX(RL_After,MATCH($B31&amp;"|1",RL_Key,0)))</f>
        <v/>
      </c>
      <c r="G31" s="87">
        <f>IF($B31="","",INDEX(Eng_PAR,'_Engine'!T27))</f>
        <v/>
      </c>
      <c r="H31" s="86">
        <f>IF($B31="","",IF(M31=0,"NOT PLACED",IF(cfg_AsOf&gt;cfg_PilotEnd,"ENDED","ACTIVE")))</f>
        <v/>
      </c>
      <c r="I31" s="89">
        <f>IF($B31="","",cfg_PilotStart)</f>
        <v/>
      </c>
      <c r="J31" s="89">
        <f>IF($B31="","",cfg_PilotEnd)</f>
        <v/>
      </c>
      <c r="K31" s="89">
        <f>IF(OR($B31="",M31=0),"",INDEX(RL_Date,MATCH($B31&amp;"|1",RL_Key,0)))</f>
        <v/>
      </c>
      <c r="L31" s="87">
        <f>IF(K31="","",MAX(0,MIN(cfg_AsOf,cfg_PilotEnd)-K31+1))</f>
        <v/>
      </c>
      <c r="M31" s="87">
        <f>IF($B31="","",COUNTIFS(RL_Prod,$B31,RL_Added,"&lt;&gt;"))</f>
        <v/>
      </c>
      <c r="N31" s="87">
        <f>IF($B31="","",SUMIFS(RL_Added,RL_Prod,$B31))</f>
        <v/>
      </c>
      <c r="O31" s="138">
        <f>IF(OR($B31="",M31=0),"",N31/M31)</f>
        <v/>
      </c>
      <c r="P31" s="138">
        <f>IF($B31="","",IFERROR(AVERAGEIFS(RL_Days,RL_Prod,$B31),""))</f>
        <v/>
      </c>
      <c r="Q31" s="139">
        <f>IF(OR($B31="",M31=0),"",INDEX(RL_TS,MATCH($B31&amp;"|"&amp;M31,RL_Key,0)))</f>
        <v/>
      </c>
      <c r="R31" s="138">
        <f>IF(OR(L31="",N(L31)=0),"",N31/L31)</f>
        <v/>
      </c>
    </row>
    <row r="32" ht="20" customHeight="1">
      <c r="B32" s="85">
        <f>'_Engine'!U28</f>
        <v/>
      </c>
      <c r="C32" s="86">
        <f>IF($B32="","",INDEX(Eng_Item,'_Engine'!T28))</f>
        <v/>
      </c>
      <c r="D32" s="85">
        <f>IF($B32="","",INDEX(Eng_Cat,'_Engine'!T28))</f>
        <v/>
      </c>
      <c r="E32" s="86">
        <f>'_Engine'!V28</f>
        <v/>
      </c>
      <c r="F32" s="87">
        <f>IF(OR($B32="",M32=0),"",INDEX(RL_After,MATCH($B32&amp;"|1",RL_Key,0)))</f>
        <v/>
      </c>
      <c r="G32" s="87">
        <f>IF($B32="","",INDEX(Eng_PAR,'_Engine'!T28))</f>
        <v/>
      </c>
      <c r="H32" s="86">
        <f>IF($B32="","",IF(M32=0,"NOT PLACED",IF(cfg_AsOf&gt;cfg_PilotEnd,"ENDED","ACTIVE")))</f>
        <v/>
      </c>
      <c r="I32" s="89">
        <f>IF($B32="","",cfg_PilotStart)</f>
        <v/>
      </c>
      <c r="J32" s="89">
        <f>IF($B32="","",cfg_PilotEnd)</f>
        <v/>
      </c>
      <c r="K32" s="89">
        <f>IF(OR($B32="",M32=0),"",INDEX(RL_Date,MATCH($B32&amp;"|1",RL_Key,0)))</f>
        <v/>
      </c>
      <c r="L32" s="87">
        <f>IF(K32="","",MAX(0,MIN(cfg_AsOf,cfg_PilotEnd)-K32+1))</f>
        <v/>
      </c>
      <c r="M32" s="87">
        <f>IF($B32="","",COUNTIFS(RL_Prod,$B32,RL_Added,"&lt;&gt;"))</f>
        <v/>
      </c>
      <c r="N32" s="87">
        <f>IF($B32="","",SUMIFS(RL_Added,RL_Prod,$B32))</f>
        <v/>
      </c>
      <c r="O32" s="138">
        <f>IF(OR($B32="",M32=0),"",N32/M32)</f>
        <v/>
      </c>
      <c r="P32" s="138">
        <f>IF($B32="","",IFERROR(AVERAGEIFS(RL_Days,RL_Prod,$B32),""))</f>
        <v/>
      </c>
      <c r="Q32" s="139">
        <f>IF(OR($B32="",M32=0),"",INDEX(RL_TS,MATCH($B32&amp;"|"&amp;M32,RL_Key,0)))</f>
        <v/>
      </c>
      <c r="R32" s="138">
        <f>IF(OR(L32="",N(L32)=0),"",N32/L32)</f>
        <v/>
      </c>
    </row>
    <row r="33" ht="20" customHeight="1">
      <c r="B33" s="85">
        <f>'_Engine'!U29</f>
        <v/>
      </c>
      <c r="C33" s="86">
        <f>IF($B33="","",INDEX(Eng_Item,'_Engine'!T29))</f>
        <v/>
      </c>
      <c r="D33" s="85">
        <f>IF($B33="","",INDEX(Eng_Cat,'_Engine'!T29))</f>
        <v/>
      </c>
      <c r="E33" s="86">
        <f>'_Engine'!V29</f>
        <v/>
      </c>
      <c r="F33" s="87">
        <f>IF(OR($B33="",M33=0),"",INDEX(RL_After,MATCH($B33&amp;"|1",RL_Key,0)))</f>
        <v/>
      </c>
      <c r="G33" s="87">
        <f>IF($B33="","",INDEX(Eng_PAR,'_Engine'!T29))</f>
        <v/>
      </c>
      <c r="H33" s="86">
        <f>IF($B33="","",IF(M33=0,"NOT PLACED",IF(cfg_AsOf&gt;cfg_PilotEnd,"ENDED","ACTIVE")))</f>
        <v/>
      </c>
      <c r="I33" s="89">
        <f>IF($B33="","",cfg_PilotStart)</f>
        <v/>
      </c>
      <c r="J33" s="89">
        <f>IF($B33="","",cfg_PilotEnd)</f>
        <v/>
      </c>
      <c r="K33" s="89">
        <f>IF(OR($B33="",M33=0),"",INDEX(RL_Date,MATCH($B33&amp;"|1",RL_Key,0)))</f>
        <v/>
      </c>
      <c r="L33" s="87">
        <f>IF(K33="","",MAX(0,MIN(cfg_AsOf,cfg_PilotEnd)-K33+1))</f>
        <v/>
      </c>
      <c r="M33" s="87">
        <f>IF($B33="","",COUNTIFS(RL_Prod,$B33,RL_Added,"&lt;&gt;"))</f>
        <v/>
      </c>
      <c r="N33" s="87">
        <f>IF($B33="","",SUMIFS(RL_Added,RL_Prod,$B33))</f>
        <v/>
      </c>
      <c r="O33" s="138">
        <f>IF(OR($B33="",M33=0),"",N33/M33)</f>
        <v/>
      </c>
      <c r="P33" s="138">
        <f>IF($B33="","",IFERROR(AVERAGEIFS(RL_Days,RL_Prod,$B33),""))</f>
        <v/>
      </c>
      <c r="Q33" s="139">
        <f>IF(OR($B33="",M33=0),"",INDEX(RL_TS,MATCH($B33&amp;"|"&amp;M33,RL_Key,0)))</f>
        <v/>
      </c>
      <c r="R33" s="138">
        <f>IF(OR(L33="",N(L33)=0),"",N33/L33)</f>
        <v/>
      </c>
    </row>
    <row r="34" ht="20" customHeight="1">
      <c r="B34" s="85">
        <f>'_Engine'!U30</f>
        <v/>
      </c>
      <c r="C34" s="86">
        <f>IF($B34="","",INDEX(Eng_Item,'_Engine'!T30))</f>
        <v/>
      </c>
      <c r="D34" s="85">
        <f>IF($B34="","",INDEX(Eng_Cat,'_Engine'!T30))</f>
        <v/>
      </c>
      <c r="E34" s="86">
        <f>'_Engine'!V30</f>
        <v/>
      </c>
      <c r="F34" s="87">
        <f>IF(OR($B34="",M34=0),"",INDEX(RL_After,MATCH($B34&amp;"|1",RL_Key,0)))</f>
        <v/>
      </c>
      <c r="G34" s="87">
        <f>IF($B34="","",INDEX(Eng_PAR,'_Engine'!T30))</f>
        <v/>
      </c>
      <c r="H34" s="86">
        <f>IF($B34="","",IF(M34=0,"NOT PLACED",IF(cfg_AsOf&gt;cfg_PilotEnd,"ENDED","ACTIVE")))</f>
        <v/>
      </c>
      <c r="I34" s="89">
        <f>IF($B34="","",cfg_PilotStart)</f>
        <v/>
      </c>
      <c r="J34" s="89">
        <f>IF($B34="","",cfg_PilotEnd)</f>
        <v/>
      </c>
      <c r="K34" s="89">
        <f>IF(OR($B34="",M34=0),"",INDEX(RL_Date,MATCH($B34&amp;"|1",RL_Key,0)))</f>
        <v/>
      </c>
      <c r="L34" s="87">
        <f>IF(K34="","",MAX(0,MIN(cfg_AsOf,cfg_PilotEnd)-K34+1))</f>
        <v/>
      </c>
      <c r="M34" s="87">
        <f>IF($B34="","",COUNTIFS(RL_Prod,$B34,RL_Added,"&lt;&gt;"))</f>
        <v/>
      </c>
      <c r="N34" s="87">
        <f>IF($B34="","",SUMIFS(RL_Added,RL_Prod,$B34))</f>
        <v/>
      </c>
      <c r="O34" s="138">
        <f>IF(OR($B34="",M34=0),"",N34/M34)</f>
        <v/>
      </c>
      <c r="P34" s="138">
        <f>IF($B34="","",IFERROR(AVERAGEIFS(RL_Days,RL_Prod,$B34),""))</f>
        <v/>
      </c>
      <c r="Q34" s="139">
        <f>IF(OR($B34="",M34=0),"",INDEX(RL_TS,MATCH($B34&amp;"|"&amp;M34,RL_Key,0)))</f>
        <v/>
      </c>
      <c r="R34" s="138">
        <f>IF(OR(L34="",N(L34)=0),"",N34/L34)</f>
        <v/>
      </c>
    </row>
    <row r="35" ht="20" customHeight="1">
      <c r="B35" s="85">
        <f>'_Engine'!U31</f>
        <v/>
      </c>
      <c r="C35" s="86">
        <f>IF($B35="","",INDEX(Eng_Item,'_Engine'!T31))</f>
        <v/>
      </c>
      <c r="D35" s="85">
        <f>IF($B35="","",INDEX(Eng_Cat,'_Engine'!T31))</f>
        <v/>
      </c>
      <c r="E35" s="86">
        <f>'_Engine'!V31</f>
        <v/>
      </c>
      <c r="F35" s="87">
        <f>IF(OR($B35="",M35=0),"",INDEX(RL_After,MATCH($B35&amp;"|1",RL_Key,0)))</f>
        <v/>
      </c>
      <c r="G35" s="87">
        <f>IF($B35="","",INDEX(Eng_PAR,'_Engine'!T31))</f>
        <v/>
      </c>
      <c r="H35" s="86">
        <f>IF($B35="","",IF(M35=0,"NOT PLACED",IF(cfg_AsOf&gt;cfg_PilotEnd,"ENDED","ACTIVE")))</f>
        <v/>
      </c>
      <c r="I35" s="89">
        <f>IF($B35="","",cfg_PilotStart)</f>
        <v/>
      </c>
      <c r="J35" s="89">
        <f>IF($B35="","",cfg_PilotEnd)</f>
        <v/>
      </c>
      <c r="K35" s="89">
        <f>IF(OR($B35="",M35=0),"",INDEX(RL_Date,MATCH($B35&amp;"|1",RL_Key,0)))</f>
        <v/>
      </c>
      <c r="L35" s="87">
        <f>IF(K35="","",MAX(0,MIN(cfg_AsOf,cfg_PilotEnd)-K35+1))</f>
        <v/>
      </c>
      <c r="M35" s="87">
        <f>IF($B35="","",COUNTIFS(RL_Prod,$B35,RL_Added,"&lt;&gt;"))</f>
        <v/>
      </c>
      <c r="N35" s="87">
        <f>IF($B35="","",SUMIFS(RL_Added,RL_Prod,$B35))</f>
        <v/>
      </c>
      <c r="O35" s="138">
        <f>IF(OR($B35="",M35=0),"",N35/M35)</f>
        <v/>
      </c>
      <c r="P35" s="138">
        <f>IF($B35="","",IFERROR(AVERAGEIFS(RL_Days,RL_Prod,$B35),""))</f>
        <v/>
      </c>
      <c r="Q35" s="139">
        <f>IF(OR($B35="",M35=0),"",INDEX(RL_TS,MATCH($B35&amp;"|"&amp;M35,RL_Key,0)))</f>
        <v/>
      </c>
      <c r="R35" s="138">
        <f>IF(OR(L35="",N(L35)=0),"",N35/L35)</f>
        <v/>
      </c>
    </row>
    <row r="36" ht="20" customHeight="1">
      <c r="B36" s="85">
        <f>'_Engine'!U32</f>
        <v/>
      </c>
      <c r="C36" s="86">
        <f>IF($B36="","",INDEX(Eng_Item,'_Engine'!T32))</f>
        <v/>
      </c>
      <c r="D36" s="85">
        <f>IF($B36="","",INDEX(Eng_Cat,'_Engine'!T32))</f>
        <v/>
      </c>
      <c r="E36" s="86">
        <f>'_Engine'!V32</f>
        <v/>
      </c>
      <c r="F36" s="87">
        <f>IF(OR($B36="",M36=0),"",INDEX(RL_After,MATCH($B36&amp;"|1",RL_Key,0)))</f>
        <v/>
      </c>
      <c r="G36" s="87">
        <f>IF($B36="","",INDEX(Eng_PAR,'_Engine'!T32))</f>
        <v/>
      </c>
      <c r="H36" s="86">
        <f>IF($B36="","",IF(M36=0,"NOT PLACED",IF(cfg_AsOf&gt;cfg_PilotEnd,"ENDED","ACTIVE")))</f>
        <v/>
      </c>
      <c r="I36" s="89">
        <f>IF($B36="","",cfg_PilotStart)</f>
        <v/>
      </c>
      <c r="J36" s="89">
        <f>IF($B36="","",cfg_PilotEnd)</f>
        <v/>
      </c>
      <c r="K36" s="89">
        <f>IF(OR($B36="",M36=0),"",INDEX(RL_Date,MATCH($B36&amp;"|1",RL_Key,0)))</f>
        <v/>
      </c>
      <c r="L36" s="87">
        <f>IF(K36="","",MAX(0,MIN(cfg_AsOf,cfg_PilotEnd)-K36+1))</f>
        <v/>
      </c>
      <c r="M36" s="87">
        <f>IF($B36="","",COUNTIFS(RL_Prod,$B36,RL_Added,"&lt;&gt;"))</f>
        <v/>
      </c>
      <c r="N36" s="87">
        <f>IF($B36="","",SUMIFS(RL_Added,RL_Prod,$B36))</f>
        <v/>
      </c>
      <c r="O36" s="138">
        <f>IF(OR($B36="",M36=0),"",N36/M36)</f>
        <v/>
      </c>
      <c r="P36" s="138">
        <f>IF($B36="","",IFERROR(AVERAGEIFS(RL_Days,RL_Prod,$B36),""))</f>
        <v/>
      </c>
      <c r="Q36" s="139">
        <f>IF(OR($B36="",M36=0),"",INDEX(RL_TS,MATCH($B36&amp;"|"&amp;M36,RL_Key,0)))</f>
        <v/>
      </c>
      <c r="R36" s="138">
        <f>IF(OR(L36="",N(L36)=0),"",N36/L36)</f>
        <v/>
      </c>
    </row>
    <row r="37" ht="20" customHeight="1">
      <c r="B37" s="85">
        <f>'_Engine'!U33</f>
        <v/>
      </c>
      <c r="C37" s="86">
        <f>IF($B37="","",INDEX(Eng_Item,'_Engine'!T33))</f>
        <v/>
      </c>
      <c r="D37" s="85">
        <f>IF($B37="","",INDEX(Eng_Cat,'_Engine'!T33))</f>
        <v/>
      </c>
      <c r="E37" s="86">
        <f>'_Engine'!V33</f>
        <v/>
      </c>
      <c r="F37" s="87">
        <f>IF(OR($B37="",M37=0),"",INDEX(RL_After,MATCH($B37&amp;"|1",RL_Key,0)))</f>
        <v/>
      </c>
      <c r="G37" s="87">
        <f>IF($B37="","",INDEX(Eng_PAR,'_Engine'!T33))</f>
        <v/>
      </c>
      <c r="H37" s="86">
        <f>IF($B37="","",IF(M37=0,"NOT PLACED",IF(cfg_AsOf&gt;cfg_PilotEnd,"ENDED","ACTIVE")))</f>
        <v/>
      </c>
      <c r="I37" s="89">
        <f>IF($B37="","",cfg_PilotStart)</f>
        <v/>
      </c>
      <c r="J37" s="89">
        <f>IF($B37="","",cfg_PilotEnd)</f>
        <v/>
      </c>
      <c r="K37" s="89">
        <f>IF(OR($B37="",M37=0),"",INDEX(RL_Date,MATCH($B37&amp;"|1",RL_Key,0)))</f>
        <v/>
      </c>
      <c r="L37" s="87">
        <f>IF(K37="","",MAX(0,MIN(cfg_AsOf,cfg_PilotEnd)-K37+1))</f>
        <v/>
      </c>
      <c r="M37" s="87">
        <f>IF($B37="","",COUNTIFS(RL_Prod,$B37,RL_Added,"&lt;&gt;"))</f>
        <v/>
      </c>
      <c r="N37" s="87">
        <f>IF($B37="","",SUMIFS(RL_Added,RL_Prod,$B37))</f>
        <v/>
      </c>
      <c r="O37" s="138">
        <f>IF(OR($B37="",M37=0),"",N37/M37)</f>
        <v/>
      </c>
      <c r="P37" s="138">
        <f>IF($B37="","",IFERROR(AVERAGEIFS(RL_Days,RL_Prod,$B37),""))</f>
        <v/>
      </c>
      <c r="Q37" s="139">
        <f>IF(OR($B37="",M37=0),"",INDEX(RL_TS,MATCH($B37&amp;"|"&amp;M37,RL_Key,0)))</f>
        <v/>
      </c>
      <c r="R37" s="138">
        <f>IF(OR(L37="",N(L37)=0),"",N37/L37)</f>
        <v/>
      </c>
    </row>
    <row r="38" ht="20" customHeight="1">
      <c r="B38" s="85">
        <f>'_Engine'!U34</f>
        <v/>
      </c>
      <c r="C38" s="86">
        <f>IF($B38="","",INDEX(Eng_Item,'_Engine'!T34))</f>
        <v/>
      </c>
      <c r="D38" s="85">
        <f>IF($B38="","",INDEX(Eng_Cat,'_Engine'!T34))</f>
        <v/>
      </c>
      <c r="E38" s="86">
        <f>'_Engine'!V34</f>
        <v/>
      </c>
      <c r="F38" s="87">
        <f>IF(OR($B38="",M38=0),"",INDEX(RL_After,MATCH($B38&amp;"|1",RL_Key,0)))</f>
        <v/>
      </c>
      <c r="G38" s="87">
        <f>IF($B38="","",INDEX(Eng_PAR,'_Engine'!T34))</f>
        <v/>
      </c>
      <c r="H38" s="86">
        <f>IF($B38="","",IF(M38=0,"NOT PLACED",IF(cfg_AsOf&gt;cfg_PilotEnd,"ENDED","ACTIVE")))</f>
        <v/>
      </c>
      <c r="I38" s="89">
        <f>IF($B38="","",cfg_PilotStart)</f>
        <v/>
      </c>
      <c r="J38" s="89">
        <f>IF($B38="","",cfg_PilotEnd)</f>
        <v/>
      </c>
      <c r="K38" s="89">
        <f>IF(OR($B38="",M38=0),"",INDEX(RL_Date,MATCH($B38&amp;"|1",RL_Key,0)))</f>
        <v/>
      </c>
      <c r="L38" s="87">
        <f>IF(K38="","",MAX(0,MIN(cfg_AsOf,cfg_PilotEnd)-K38+1))</f>
        <v/>
      </c>
      <c r="M38" s="87">
        <f>IF($B38="","",COUNTIFS(RL_Prod,$B38,RL_Added,"&lt;&gt;"))</f>
        <v/>
      </c>
      <c r="N38" s="87">
        <f>IF($B38="","",SUMIFS(RL_Added,RL_Prod,$B38))</f>
        <v/>
      </c>
      <c r="O38" s="138">
        <f>IF(OR($B38="",M38=0),"",N38/M38)</f>
        <v/>
      </c>
      <c r="P38" s="138">
        <f>IF($B38="","",IFERROR(AVERAGEIFS(RL_Days,RL_Prod,$B38),""))</f>
        <v/>
      </c>
      <c r="Q38" s="139">
        <f>IF(OR($B38="",M38=0),"",INDEX(RL_TS,MATCH($B38&amp;"|"&amp;M38,RL_Key,0)))</f>
        <v/>
      </c>
      <c r="R38" s="138">
        <f>IF(OR(L38="",N(L38)=0),"",N38/L38)</f>
        <v/>
      </c>
    </row>
    <row r="39" ht="20" customHeight="1">
      <c r="B39" s="85">
        <f>'_Engine'!U35</f>
        <v/>
      </c>
      <c r="C39" s="86">
        <f>IF($B39="","",INDEX(Eng_Item,'_Engine'!T35))</f>
        <v/>
      </c>
      <c r="D39" s="85">
        <f>IF($B39="","",INDEX(Eng_Cat,'_Engine'!T35))</f>
        <v/>
      </c>
      <c r="E39" s="86">
        <f>'_Engine'!V35</f>
        <v/>
      </c>
      <c r="F39" s="87">
        <f>IF(OR($B39="",M39=0),"",INDEX(RL_After,MATCH($B39&amp;"|1",RL_Key,0)))</f>
        <v/>
      </c>
      <c r="G39" s="87">
        <f>IF($B39="","",INDEX(Eng_PAR,'_Engine'!T35))</f>
        <v/>
      </c>
      <c r="H39" s="86">
        <f>IF($B39="","",IF(M39=0,"NOT PLACED",IF(cfg_AsOf&gt;cfg_PilotEnd,"ENDED","ACTIVE")))</f>
        <v/>
      </c>
      <c r="I39" s="89">
        <f>IF($B39="","",cfg_PilotStart)</f>
        <v/>
      </c>
      <c r="J39" s="89">
        <f>IF($B39="","",cfg_PilotEnd)</f>
        <v/>
      </c>
      <c r="K39" s="89">
        <f>IF(OR($B39="",M39=0),"",INDEX(RL_Date,MATCH($B39&amp;"|1",RL_Key,0)))</f>
        <v/>
      </c>
      <c r="L39" s="87">
        <f>IF(K39="","",MAX(0,MIN(cfg_AsOf,cfg_PilotEnd)-K39+1))</f>
        <v/>
      </c>
      <c r="M39" s="87">
        <f>IF($B39="","",COUNTIFS(RL_Prod,$B39,RL_Added,"&lt;&gt;"))</f>
        <v/>
      </c>
      <c r="N39" s="87">
        <f>IF($B39="","",SUMIFS(RL_Added,RL_Prod,$B39))</f>
        <v/>
      </c>
      <c r="O39" s="138">
        <f>IF(OR($B39="",M39=0),"",N39/M39)</f>
        <v/>
      </c>
      <c r="P39" s="138">
        <f>IF($B39="","",IFERROR(AVERAGEIFS(RL_Days,RL_Prod,$B39),""))</f>
        <v/>
      </c>
      <c r="Q39" s="139">
        <f>IF(OR($B39="",M39=0),"",INDEX(RL_TS,MATCH($B39&amp;"|"&amp;M39,RL_Key,0)))</f>
        <v/>
      </c>
      <c r="R39" s="138">
        <f>IF(OR(L39="",N(L39)=0),"",N39/L39)</f>
        <v/>
      </c>
    </row>
    <row r="40" ht="20" customHeight="1">
      <c r="B40" s="85">
        <f>'_Engine'!U36</f>
        <v/>
      </c>
      <c r="C40" s="86">
        <f>IF($B40="","",INDEX(Eng_Item,'_Engine'!T36))</f>
        <v/>
      </c>
      <c r="D40" s="85">
        <f>IF($B40="","",INDEX(Eng_Cat,'_Engine'!T36))</f>
        <v/>
      </c>
      <c r="E40" s="86">
        <f>'_Engine'!V36</f>
        <v/>
      </c>
      <c r="F40" s="87">
        <f>IF(OR($B40="",M40=0),"",INDEX(RL_After,MATCH($B40&amp;"|1",RL_Key,0)))</f>
        <v/>
      </c>
      <c r="G40" s="87">
        <f>IF($B40="","",INDEX(Eng_PAR,'_Engine'!T36))</f>
        <v/>
      </c>
      <c r="H40" s="86">
        <f>IF($B40="","",IF(M40=0,"NOT PLACED",IF(cfg_AsOf&gt;cfg_PilotEnd,"ENDED","ACTIVE")))</f>
        <v/>
      </c>
      <c r="I40" s="89">
        <f>IF($B40="","",cfg_PilotStart)</f>
        <v/>
      </c>
      <c r="J40" s="89">
        <f>IF($B40="","",cfg_PilotEnd)</f>
        <v/>
      </c>
      <c r="K40" s="89">
        <f>IF(OR($B40="",M40=0),"",INDEX(RL_Date,MATCH($B40&amp;"|1",RL_Key,0)))</f>
        <v/>
      </c>
      <c r="L40" s="87">
        <f>IF(K40="","",MAX(0,MIN(cfg_AsOf,cfg_PilotEnd)-K40+1))</f>
        <v/>
      </c>
      <c r="M40" s="87">
        <f>IF($B40="","",COUNTIFS(RL_Prod,$B40,RL_Added,"&lt;&gt;"))</f>
        <v/>
      </c>
      <c r="N40" s="87">
        <f>IF($B40="","",SUMIFS(RL_Added,RL_Prod,$B40))</f>
        <v/>
      </c>
      <c r="O40" s="138">
        <f>IF(OR($B40="",M40=0),"",N40/M40)</f>
        <v/>
      </c>
      <c r="P40" s="138">
        <f>IF($B40="","",IFERROR(AVERAGEIFS(RL_Days,RL_Prod,$B40),""))</f>
        <v/>
      </c>
      <c r="Q40" s="139">
        <f>IF(OR($B40="",M40=0),"",INDEX(RL_TS,MATCH($B40&amp;"|"&amp;M40,RL_Key,0)))</f>
        <v/>
      </c>
      <c r="R40" s="138">
        <f>IF(OR(L40="",N(L40)=0),"",N40/L40)</f>
        <v/>
      </c>
    </row>
    <row r="41" ht="20" customHeight="1">
      <c r="B41" s="85">
        <f>'_Engine'!U37</f>
        <v/>
      </c>
      <c r="C41" s="86">
        <f>IF($B41="","",INDEX(Eng_Item,'_Engine'!T37))</f>
        <v/>
      </c>
      <c r="D41" s="85">
        <f>IF($B41="","",INDEX(Eng_Cat,'_Engine'!T37))</f>
        <v/>
      </c>
      <c r="E41" s="86">
        <f>'_Engine'!V37</f>
        <v/>
      </c>
      <c r="F41" s="87">
        <f>IF(OR($B41="",M41=0),"",INDEX(RL_After,MATCH($B41&amp;"|1",RL_Key,0)))</f>
        <v/>
      </c>
      <c r="G41" s="87">
        <f>IF($B41="","",INDEX(Eng_PAR,'_Engine'!T37))</f>
        <v/>
      </c>
      <c r="H41" s="86">
        <f>IF($B41="","",IF(M41=0,"NOT PLACED",IF(cfg_AsOf&gt;cfg_PilotEnd,"ENDED","ACTIVE")))</f>
        <v/>
      </c>
      <c r="I41" s="89">
        <f>IF($B41="","",cfg_PilotStart)</f>
        <v/>
      </c>
      <c r="J41" s="89">
        <f>IF($B41="","",cfg_PilotEnd)</f>
        <v/>
      </c>
      <c r="K41" s="89">
        <f>IF(OR($B41="",M41=0),"",INDEX(RL_Date,MATCH($B41&amp;"|1",RL_Key,0)))</f>
        <v/>
      </c>
      <c r="L41" s="87">
        <f>IF(K41="","",MAX(0,MIN(cfg_AsOf,cfg_PilotEnd)-K41+1))</f>
        <v/>
      </c>
      <c r="M41" s="87">
        <f>IF($B41="","",COUNTIFS(RL_Prod,$B41,RL_Added,"&lt;&gt;"))</f>
        <v/>
      </c>
      <c r="N41" s="87">
        <f>IF($B41="","",SUMIFS(RL_Added,RL_Prod,$B41))</f>
        <v/>
      </c>
      <c r="O41" s="138">
        <f>IF(OR($B41="",M41=0),"",N41/M41)</f>
        <v/>
      </c>
      <c r="P41" s="138">
        <f>IF($B41="","",IFERROR(AVERAGEIFS(RL_Days,RL_Prod,$B41),""))</f>
        <v/>
      </c>
      <c r="Q41" s="139">
        <f>IF(OR($B41="",M41=0),"",INDEX(RL_TS,MATCH($B41&amp;"|"&amp;M41,RL_Key,0)))</f>
        <v/>
      </c>
      <c r="R41" s="138">
        <f>IF(OR(L41="",N(L41)=0),"",N41/L41)</f>
        <v/>
      </c>
    </row>
    <row r="42" ht="20" customHeight="1">
      <c r="B42" s="85">
        <f>'_Engine'!U38</f>
        <v/>
      </c>
      <c r="C42" s="86">
        <f>IF($B42="","",INDEX(Eng_Item,'_Engine'!T38))</f>
        <v/>
      </c>
      <c r="D42" s="85">
        <f>IF($B42="","",INDEX(Eng_Cat,'_Engine'!T38))</f>
        <v/>
      </c>
      <c r="E42" s="86">
        <f>'_Engine'!V38</f>
        <v/>
      </c>
      <c r="F42" s="87">
        <f>IF(OR($B42="",M42=0),"",INDEX(RL_After,MATCH($B42&amp;"|1",RL_Key,0)))</f>
        <v/>
      </c>
      <c r="G42" s="87">
        <f>IF($B42="","",INDEX(Eng_PAR,'_Engine'!T38))</f>
        <v/>
      </c>
      <c r="H42" s="86">
        <f>IF($B42="","",IF(M42=0,"NOT PLACED",IF(cfg_AsOf&gt;cfg_PilotEnd,"ENDED","ACTIVE")))</f>
        <v/>
      </c>
      <c r="I42" s="89">
        <f>IF($B42="","",cfg_PilotStart)</f>
        <v/>
      </c>
      <c r="J42" s="89">
        <f>IF($B42="","",cfg_PilotEnd)</f>
        <v/>
      </c>
      <c r="K42" s="89">
        <f>IF(OR($B42="",M42=0),"",INDEX(RL_Date,MATCH($B42&amp;"|1",RL_Key,0)))</f>
        <v/>
      </c>
      <c r="L42" s="87">
        <f>IF(K42="","",MAX(0,MIN(cfg_AsOf,cfg_PilotEnd)-K42+1))</f>
        <v/>
      </c>
      <c r="M42" s="87">
        <f>IF($B42="","",COUNTIFS(RL_Prod,$B42,RL_Added,"&lt;&gt;"))</f>
        <v/>
      </c>
      <c r="N42" s="87">
        <f>IF($B42="","",SUMIFS(RL_Added,RL_Prod,$B42))</f>
        <v/>
      </c>
      <c r="O42" s="138">
        <f>IF(OR($B42="",M42=0),"",N42/M42)</f>
        <v/>
      </c>
      <c r="P42" s="138">
        <f>IF($B42="","",IFERROR(AVERAGEIFS(RL_Days,RL_Prod,$B42),""))</f>
        <v/>
      </c>
      <c r="Q42" s="139">
        <f>IF(OR($B42="",M42=0),"",INDEX(RL_TS,MATCH($B42&amp;"|"&amp;M42,RL_Key,0)))</f>
        <v/>
      </c>
      <c r="R42" s="138">
        <f>IF(OR(L42="",N(L42)=0),"",N42/L42)</f>
        <v/>
      </c>
    </row>
    <row r="43" ht="20" customHeight="1">
      <c r="B43" s="85">
        <f>'_Engine'!U39</f>
        <v/>
      </c>
      <c r="C43" s="86">
        <f>IF($B43="","",INDEX(Eng_Item,'_Engine'!T39))</f>
        <v/>
      </c>
      <c r="D43" s="85">
        <f>IF($B43="","",INDEX(Eng_Cat,'_Engine'!T39))</f>
        <v/>
      </c>
      <c r="E43" s="86">
        <f>'_Engine'!V39</f>
        <v/>
      </c>
      <c r="F43" s="87">
        <f>IF(OR($B43="",M43=0),"",INDEX(RL_After,MATCH($B43&amp;"|1",RL_Key,0)))</f>
        <v/>
      </c>
      <c r="G43" s="87">
        <f>IF($B43="","",INDEX(Eng_PAR,'_Engine'!T39))</f>
        <v/>
      </c>
      <c r="H43" s="86">
        <f>IF($B43="","",IF(M43=0,"NOT PLACED",IF(cfg_AsOf&gt;cfg_PilotEnd,"ENDED","ACTIVE")))</f>
        <v/>
      </c>
      <c r="I43" s="89">
        <f>IF($B43="","",cfg_PilotStart)</f>
        <v/>
      </c>
      <c r="J43" s="89">
        <f>IF($B43="","",cfg_PilotEnd)</f>
        <v/>
      </c>
      <c r="K43" s="89">
        <f>IF(OR($B43="",M43=0),"",INDEX(RL_Date,MATCH($B43&amp;"|1",RL_Key,0)))</f>
        <v/>
      </c>
      <c r="L43" s="87">
        <f>IF(K43="","",MAX(0,MIN(cfg_AsOf,cfg_PilotEnd)-K43+1))</f>
        <v/>
      </c>
      <c r="M43" s="87">
        <f>IF($B43="","",COUNTIFS(RL_Prod,$B43,RL_Added,"&lt;&gt;"))</f>
        <v/>
      </c>
      <c r="N43" s="87">
        <f>IF($B43="","",SUMIFS(RL_Added,RL_Prod,$B43))</f>
        <v/>
      </c>
      <c r="O43" s="138">
        <f>IF(OR($B43="",M43=0),"",N43/M43)</f>
        <v/>
      </c>
      <c r="P43" s="138">
        <f>IF($B43="","",IFERROR(AVERAGEIFS(RL_Days,RL_Prod,$B43),""))</f>
        <v/>
      </c>
      <c r="Q43" s="139">
        <f>IF(OR($B43="",M43=0),"",INDEX(RL_TS,MATCH($B43&amp;"|"&amp;M43,RL_Key,0)))</f>
        <v/>
      </c>
      <c r="R43" s="138">
        <f>IF(OR(L43="",N(L43)=0),"",N43/L43)</f>
        <v/>
      </c>
    </row>
    <row r="44" ht="20" customHeight="1">
      <c r="B44" s="85">
        <f>'_Engine'!U40</f>
        <v/>
      </c>
      <c r="C44" s="86">
        <f>IF($B44="","",INDEX(Eng_Item,'_Engine'!T40))</f>
        <v/>
      </c>
      <c r="D44" s="85">
        <f>IF($B44="","",INDEX(Eng_Cat,'_Engine'!T40))</f>
        <v/>
      </c>
      <c r="E44" s="86">
        <f>'_Engine'!V40</f>
        <v/>
      </c>
      <c r="F44" s="87">
        <f>IF(OR($B44="",M44=0),"",INDEX(RL_After,MATCH($B44&amp;"|1",RL_Key,0)))</f>
        <v/>
      </c>
      <c r="G44" s="87">
        <f>IF($B44="","",INDEX(Eng_PAR,'_Engine'!T40))</f>
        <v/>
      </c>
      <c r="H44" s="86">
        <f>IF($B44="","",IF(M44=0,"NOT PLACED",IF(cfg_AsOf&gt;cfg_PilotEnd,"ENDED","ACTIVE")))</f>
        <v/>
      </c>
      <c r="I44" s="89">
        <f>IF($B44="","",cfg_PilotStart)</f>
        <v/>
      </c>
      <c r="J44" s="89">
        <f>IF($B44="","",cfg_PilotEnd)</f>
        <v/>
      </c>
      <c r="K44" s="89">
        <f>IF(OR($B44="",M44=0),"",INDEX(RL_Date,MATCH($B44&amp;"|1",RL_Key,0)))</f>
        <v/>
      </c>
      <c r="L44" s="87">
        <f>IF(K44="","",MAX(0,MIN(cfg_AsOf,cfg_PilotEnd)-K44+1))</f>
        <v/>
      </c>
      <c r="M44" s="87">
        <f>IF($B44="","",COUNTIFS(RL_Prod,$B44,RL_Added,"&lt;&gt;"))</f>
        <v/>
      </c>
      <c r="N44" s="87">
        <f>IF($B44="","",SUMIFS(RL_Added,RL_Prod,$B44))</f>
        <v/>
      </c>
      <c r="O44" s="138">
        <f>IF(OR($B44="",M44=0),"",N44/M44)</f>
        <v/>
      </c>
      <c r="P44" s="138">
        <f>IF($B44="","",IFERROR(AVERAGEIFS(RL_Days,RL_Prod,$B44),""))</f>
        <v/>
      </c>
      <c r="Q44" s="139">
        <f>IF(OR($B44="",M44=0),"",INDEX(RL_TS,MATCH($B44&amp;"|"&amp;M44,RL_Key,0)))</f>
        <v/>
      </c>
      <c r="R44" s="138">
        <f>IF(OR(L44="",N(L44)=0),"",N44/L44)</f>
        <v/>
      </c>
    </row>
    <row r="45" ht="20" customHeight="1">
      <c r="B45" s="85">
        <f>'_Engine'!U41</f>
        <v/>
      </c>
      <c r="C45" s="86">
        <f>IF($B45="","",INDEX(Eng_Item,'_Engine'!T41))</f>
        <v/>
      </c>
      <c r="D45" s="85">
        <f>IF($B45="","",INDEX(Eng_Cat,'_Engine'!T41))</f>
        <v/>
      </c>
      <c r="E45" s="86">
        <f>'_Engine'!V41</f>
        <v/>
      </c>
      <c r="F45" s="87">
        <f>IF(OR($B45="",M45=0),"",INDEX(RL_After,MATCH($B45&amp;"|1",RL_Key,0)))</f>
        <v/>
      </c>
      <c r="G45" s="87">
        <f>IF($B45="","",INDEX(Eng_PAR,'_Engine'!T41))</f>
        <v/>
      </c>
      <c r="H45" s="86">
        <f>IF($B45="","",IF(M45=0,"NOT PLACED",IF(cfg_AsOf&gt;cfg_PilotEnd,"ENDED","ACTIVE")))</f>
        <v/>
      </c>
      <c r="I45" s="89">
        <f>IF($B45="","",cfg_PilotStart)</f>
        <v/>
      </c>
      <c r="J45" s="89">
        <f>IF($B45="","",cfg_PilotEnd)</f>
        <v/>
      </c>
      <c r="K45" s="89">
        <f>IF(OR($B45="",M45=0),"",INDEX(RL_Date,MATCH($B45&amp;"|1",RL_Key,0)))</f>
        <v/>
      </c>
      <c r="L45" s="87">
        <f>IF(K45="","",MAX(0,MIN(cfg_AsOf,cfg_PilotEnd)-K45+1))</f>
        <v/>
      </c>
      <c r="M45" s="87">
        <f>IF($B45="","",COUNTIFS(RL_Prod,$B45,RL_Added,"&lt;&gt;"))</f>
        <v/>
      </c>
      <c r="N45" s="87">
        <f>IF($B45="","",SUMIFS(RL_Added,RL_Prod,$B45))</f>
        <v/>
      </c>
      <c r="O45" s="138">
        <f>IF(OR($B45="",M45=0),"",N45/M45)</f>
        <v/>
      </c>
      <c r="P45" s="138">
        <f>IF($B45="","",IFERROR(AVERAGEIFS(RL_Days,RL_Prod,$B45),""))</f>
        <v/>
      </c>
      <c r="Q45" s="139">
        <f>IF(OR($B45="",M45=0),"",INDEX(RL_TS,MATCH($B45&amp;"|"&amp;M45,RL_Key,0)))</f>
        <v/>
      </c>
      <c r="R45" s="138">
        <f>IF(OR(L45="",N(L45)=0),"",N45/L45)</f>
        <v/>
      </c>
    </row>
    <row r="46" ht="20" customHeight="1">
      <c r="B46" s="85">
        <f>'_Engine'!U42</f>
        <v/>
      </c>
      <c r="C46" s="86">
        <f>IF($B46="","",INDEX(Eng_Item,'_Engine'!T42))</f>
        <v/>
      </c>
      <c r="D46" s="85">
        <f>IF($B46="","",INDEX(Eng_Cat,'_Engine'!T42))</f>
        <v/>
      </c>
      <c r="E46" s="86">
        <f>'_Engine'!V42</f>
        <v/>
      </c>
      <c r="F46" s="87">
        <f>IF(OR($B46="",M46=0),"",INDEX(RL_After,MATCH($B46&amp;"|1",RL_Key,0)))</f>
        <v/>
      </c>
      <c r="G46" s="87">
        <f>IF($B46="","",INDEX(Eng_PAR,'_Engine'!T42))</f>
        <v/>
      </c>
      <c r="H46" s="86">
        <f>IF($B46="","",IF(M46=0,"NOT PLACED",IF(cfg_AsOf&gt;cfg_PilotEnd,"ENDED","ACTIVE")))</f>
        <v/>
      </c>
      <c r="I46" s="89">
        <f>IF($B46="","",cfg_PilotStart)</f>
        <v/>
      </c>
      <c r="J46" s="89">
        <f>IF($B46="","",cfg_PilotEnd)</f>
        <v/>
      </c>
      <c r="K46" s="89">
        <f>IF(OR($B46="",M46=0),"",INDEX(RL_Date,MATCH($B46&amp;"|1",RL_Key,0)))</f>
        <v/>
      </c>
      <c r="L46" s="87">
        <f>IF(K46="","",MAX(0,MIN(cfg_AsOf,cfg_PilotEnd)-K46+1))</f>
        <v/>
      </c>
      <c r="M46" s="87">
        <f>IF($B46="","",COUNTIFS(RL_Prod,$B46,RL_Added,"&lt;&gt;"))</f>
        <v/>
      </c>
      <c r="N46" s="87">
        <f>IF($B46="","",SUMIFS(RL_Added,RL_Prod,$B46))</f>
        <v/>
      </c>
      <c r="O46" s="138">
        <f>IF(OR($B46="",M46=0),"",N46/M46)</f>
        <v/>
      </c>
      <c r="P46" s="138">
        <f>IF($B46="","",IFERROR(AVERAGEIFS(RL_Days,RL_Prod,$B46),""))</f>
        <v/>
      </c>
      <c r="Q46" s="139">
        <f>IF(OR($B46="",M46=0),"",INDEX(RL_TS,MATCH($B46&amp;"|"&amp;M46,RL_Key,0)))</f>
        <v/>
      </c>
      <c r="R46" s="138">
        <f>IF(OR(L46="",N(L46)=0),"",N46/L46)</f>
        <v/>
      </c>
    </row>
    <row r="47" ht="20" customHeight="1">
      <c r="B47" s="85">
        <f>'_Engine'!U43</f>
        <v/>
      </c>
      <c r="C47" s="86">
        <f>IF($B47="","",INDEX(Eng_Item,'_Engine'!T43))</f>
        <v/>
      </c>
      <c r="D47" s="85">
        <f>IF($B47="","",INDEX(Eng_Cat,'_Engine'!T43))</f>
        <v/>
      </c>
      <c r="E47" s="86">
        <f>'_Engine'!V43</f>
        <v/>
      </c>
      <c r="F47" s="87">
        <f>IF(OR($B47="",M47=0),"",INDEX(RL_After,MATCH($B47&amp;"|1",RL_Key,0)))</f>
        <v/>
      </c>
      <c r="G47" s="87">
        <f>IF($B47="","",INDEX(Eng_PAR,'_Engine'!T43))</f>
        <v/>
      </c>
      <c r="H47" s="86">
        <f>IF($B47="","",IF(M47=0,"NOT PLACED",IF(cfg_AsOf&gt;cfg_PilotEnd,"ENDED","ACTIVE")))</f>
        <v/>
      </c>
      <c r="I47" s="89">
        <f>IF($B47="","",cfg_PilotStart)</f>
        <v/>
      </c>
      <c r="J47" s="89">
        <f>IF($B47="","",cfg_PilotEnd)</f>
        <v/>
      </c>
      <c r="K47" s="89">
        <f>IF(OR($B47="",M47=0),"",INDEX(RL_Date,MATCH($B47&amp;"|1",RL_Key,0)))</f>
        <v/>
      </c>
      <c r="L47" s="87">
        <f>IF(K47="","",MAX(0,MIN(cfg_AsOf,cfg_PilotEnd)-K47+1))</f>
        <v/>
      </c>
      <c r="M47" s="87">
        <f>IF($B47="","",COUNTIFS(RL_Prod,$B47,RL_Added,"&lt;&gt;"))</f>
        <v/>
      </c>
      <c r="N47" s="87">
        <f>IF($B47="","",SUMIFS(RL_Added,RL_Prod,$B47))</f>
        <v/>
      </c>
      <c r="O47" s="138">
        <f>IF(OR($B47="",M47=0),"",N47/M47)</f>
        <v/>
      </c>
      <c r="P47" s="138">
        <f>IF($B47="","",IFERROR(AVERAGEIFS(RL_Days,RL_Prod,$B47),""))</f>
        <v/>
      </c>
      <c r="Q47" s="139">
        <f>IF(OR($B47="",M47=0),"",INDEX(RL_TS,MATCH($B47&amp;"|"&amp;M47,RL_Key,0)))</f>
        <v/>
      </c>
      <c r="R47" s="138">
        <f>IF(OR(L47="",N(L47)=0),"",N47/L47)</f>
        <v/>
      </c>
    </row>
    <row r="48" ht="20" customHeight="1">
      <c r="B48" s="85">
        <f>'_Engine'!U44</f>
        <v/>
      </c>
      <c r="C48" s="86">
        <f>IF($B48="","",INDEX(Eng_Item,'_Engine'!T44))</f>
        <v/>
      </c>
      <c r="D48" s="85">
        <f>IF($B48="","",INDEX(Eng_Cat,'_Engine'!T44))</f>
        <v/>
      </c>
      <c r="E48" s="86">
        <f>'_Engine'!V44</f>
        <v/>
      </c>
      <c r="F48" s="87">
        <f>IF(OR($B48="",M48=0),"",INDEX(RL_After,MATCH($B48&amp;"|1",RL_Key,0)))</f>
        <v/>
      </c>
      <c r="G48" s="87">
        <f>IF($B48="","",INDEX(Eng_PAR,'_Engine'!T44))</f>
        <v/>
      </c>
      <c r="H48" s="86">
        <f>IF($B48="","",IF(M48=0,"NOT PLACED",IF(cfg_AsOf&gt;cfg_PilotEnd,"ENDED","ACTIVE")))</f>
        <v/>
      </c>
      <c r="I48" s="89">
        <f>IF($B48="","",cfg_PilotStart)</f>
        <v/>
      </c>
      <c r="J48" s="89">
        <f>IF($B48="","",cfg_PilotEnd)</f>
        <v/>
      </c>
      <c r="K48" s="89">
        <f>IF(OR($B48="",M48=0),"",INDEX(RL_Date,MATCH($B48&amp;"|1",RL_Key,0)))</f>
        <v/>
      </c>
      <c r="L48" s="87">
        <f>IF(K48="","",MAX(0,MIN(cfg_AsOf,cfg_PilotEnd)-K48+1))</f>
        <v/>
      </c>
      <c r="M48" s="87">
        <f>IF($B48="","",COUNTIFS(RL_Prod,$B48,RL_Added,"&lt;&gt;"))</f>
        <v/>
      </c>
      <c r="N48" s="87">
        <f>IF($B48="","",SUMIFS(RL_Added,RL_Prod,$B48))</f>
        <v/>
      </c>
      <c r="O48" s="138">
        <f>IF(OR($B48="",M48=0),"",N48/M48)</f>
        <v/>
      </c>
      <c r="P48" s="138">
        <f>IF($B48="","",IFERROR(AVERAGEIFS(RL_Days,RL_Prod,$B48),""))</f>
        <v/>
      </c>
      <c r="Q48" s="139">
        <f>IF(OR($B48="",M48=0),"",INDEX(RL_TS,MATCH($B48&amp;"|"&amp;M48,RL_Key,0)))</f>
        <v/>
      </c>
      <c r="R48" s="138">
        <f>IF(OR(L48="",N(L48)=0),"",N48/L48)</f>
        <v/>
      </c>
    </row>
    <row r="49" ht="20" customHeight="1">
      <c r="B49" s="85">
        <f>'_Engine'!U45</f>
        <v/>
      </c>
      <c r="C49" s="86">
        <f>IF($B49="","",INDEX(Eng_Item,'_Engine'!T45))</f>
        <v/>
      </c>
      <c r="D49" s="85">
        <f>IF($B49="","",INDEX(Eng_Cat,'_Engine'!T45))</f>
        <v/>
      </c>
      <c r="E49" s="86">
        <f>'_Engine'!V45</f>
        <v/>
      </c>
      <c r="F49" s="87">
        <f>IF(OR($B49="",M49=0),"",INDEX(RL_After,MATCH($B49&amp;"|1",RL_Key,0)))</f>
        <v/>
      </c>
      <c r="G49" s="87">
        <f>IF($B49="","",INDEX(Eng_PAR,'_Engine'!T45))</f>
        <v/>
      </c>
      <c r="H49" s="86">
        <f>IF($B49="","",IF(M49=0,"NOT PLACED",IF(cfg_AsOf&gt;cfg_PilotEnd,"ENDED","ACTIVE")))</f>
        <v/>
      </c>
      <c r="I49" s="89">
        <f>IF($B49="","",cfg_PilotStart)</f>
        <v/>
      </c>
      <c r="J49" s="89">
        <f>IF($B49="","",cfg_PilotEnd)</f>
        <v/>
      </c>
      <c r="K49" s="89">
        <f>IF(OR($B49="",M49=0),"",INDEX(RL_Date,MATCH($B49&amp;"|1",RL_Key,0)))</f>
        <v/>
      </c>
      <c r="L49" s="87">
        <f>IF(K49="","",MAX(0,MIN(cfg_AsOf,cfg_PilotEnd)-K49+1))</f>
        <v/>
      </c>
      <c r="M49" s="87">
        <f>IF($B49="","",COUNTIFS(RL_Prod,$B49,RL_Added,"&lt;&gt;"))</f>
        <v/>
      </c>
      <c r="N49" s="87">
        <f>IF($B49="","",SUMIFS(RL_Added,RL_Prod,$B49))</f>
        <v/>
      </c>
      <c r="O49" s="138">
        <f>IF(OR($B49="",M49=0),"",N49/M49)</f>
        <v/>
      </c>
      <c r="P49" s="138">
        <f>IF($B49="","",IFERROR(AVERAGEIFS(RL_Days,RL_Prod,$B49),""))</f>
        <v/>
      </c>
      <c r="Q49" s="139">
        <f>IF(OR($B49="",M49=0),"",INDEX(RL_TS,MATCH($B49&amp;"|"&amp;M49,RL_Key,0)))</f>
        <v/>
      </c>
      <c r="R49" s="138">
        <f>IF(OR(L49="",N(L49)=0),"",N49/L49)</f>
        <v/>
      </c>
    </row>
    <row r="50" ht="20" customHeight="1">
      <c r="B50" s="85">
        <f>'_Engine'!U46</f>
        <v/>
      </c>
      <c r="C50" s="86">
        <f>IF($B50="","",INDEX(Eng_Item,'_Engine'!T46))</f>
        <v/>
      </c>
      <c r="D50" s="85">
        <f>IF($B50="","",INDEX(Eng_Cat,'_Engine'!T46))</f>
        <v/>
      </c>
      <c r="E50" s="86">
        <f>'_Engine'!V46</f>
        <v/>
      </c>
      <c r="F50" s="87">
        <f>IF(OR($B50="",M50=0),"",INDEX(RL_After,MATCH($B50&amp;"|1",RL_Key,0)))</f>
        <v/>
      </c>
      <c r="G50" s="87">
        <f>IF($B50="","",INDEX(Eng_PAR,'_Engine'!T46))</f>
        <v/>
      </c>
      <c r="H50" s="86">
        <f>IF($B50="","",IF(M50=0,"NOT PLACED",IF(cfg_AsOf&gt;cfg_PilotEnd,"ENDED","ACTIVE")))</f>
        <v/>
      </c>
      <c r="I50" s="89">
        <f>IF($B50="","",cfg_PilotStart)</f>
        <v/>
      </c>
      <c r="J50" s="89">
        <f>IF($B50="","",cfg_PilotEnd)</f>
        <v/>
      </c>
      <c r="K50" s="89">
        <f>IF(OR($B50="",M50=0),"",INDEX(RL_Date,MATCH($B50&amp;"|1",RL_Key,0)))</f>
        <v/>
      </c>
      <c r="L50" s="87">
        <f>IF(K50="","",MAX(0,MIN(cfg_AsOf,cfg_PilotEnd)-K50+1))</f>
        <v/>
      </c>
      <c r="M50" s="87">
        <f>IF($B50="","",COUNTIFS(RL_Prod,$B50,RL_Added,"&lt;&gt;"))</f>
        <v/>
      </c>
      <c r="N50" s="87">
        <f>IF($B50="","",SUMIFS(RL_Added,RL_Prod,$B50))</f>
        <v/>
      </c>
      <c r="O50" s="138">
        <f>IF(OR($B50="",M50=0),"",N50/M50)</f>
        <v/>
      </c>
      <c r="P50" s="138">
        <f>IF($B50="","",IFERROR(AVERAGEIFS(RL_Days,RL_Prod,$B50),""))</f>
        <v/>
      </c>
      <c r="Q50" s="139">
        <f>IF(OR($B50="",M50=0),"",INDEX(RL_TS,MATCH($B50&amp;"|"&amp;M50,RL_Key,0)))</f>
        <v/>
      </c>
      <c r="R50" s="138">
        <f>IF(OR(L50="",N(L50)=0),"",N50/L50)</f>
        <v/>
      </c>
    </row>
    <row r="51" ht="20" customHeight="1">
      <c r="B51" s="85">
        <f>'_Engine'!U47</f>
        <v/>
      </c>
      <c r="C51" s="86">
        <f>IF($B51="","",INDEX(Eng_Item,'_Engine'!T47))</f>
        <v/>
      </c>
      <c r="D51" s="85">
        <f>IF($B51="","",INDEX(Eng_Cat,'_Engine'!T47))</f>
        <v/>
      </c>
      <c r="E51" s="86">
        <f>'_Engine'!V47</f>
        <v/>
      </c>
      <c r="F51" s="87">
        <f>IF(OR($B51="",M51=0),"",INDEX(RL_After,MATCH($B51&amp;"|1",RL_Key,0)))</f>
        <v/>
      </c>
      <c r="G51" s="87">
        <f>IF($B51="","",INDEX(Eng_PAR,'_Engine'!T47))</f>
        <v/>
      </c>
      <c r="H51" s="86">
        <f>IF($B51="","",IF(M51=0,"NOT PLACED",IF(cfg_AsOf&gt;cfg_PilotEnd,"ENDED","ACTIVE")))</f>
        <v/>
      </c>
      <c r="I51" s="89">
        <f>IF($B51="","",cfg_PilotStart)</f>
        <v/>
      </c>
      <c r="J51" s="89">
        <f>IF($B51="","",cfg_PilotEnd)</f>
        <v/>
      </c>
      <c r="K51" s="89">
        <f>IF(OR($B51="",M51=0),"",INDEX(RL_Date,MATCH($B51&amp;"|1",RL_Key,0)))</f>
        <v/>
      </c>
      <c r="L51" s="87">
        <f>IF(K51="","",MAX(0,MIN(cfg_AsOf,cfg_PilotEnd)-K51+1))</f>
        <v/>
      </c>
      <c r="M51" s="87">
        <f>IF($B51="","",COUNTIFS(RL_Prod,$B51,RL_Added,"&lt;&gt;"))</f>
        <v/>
      </c>
      <c r="N51" s="87">
        <f>IF($B51="","",SUMIFS(RL_Added,RL_Prod,$B51))</f>
        <v/>
      </c>
      <c r="O51" s="138">
        <f>IF(OR($B51="",M51=0),"",N51/M51)</f>
        <v/>
      </c>
      <c r="P51" s="138">
        <f>IF($B51="","",IFERROR(AVERAGEIFS(RL_Days,RL_Prod,$B51),""))</f>
        <v/>
      </c>
      <c r="Q51" s="139">
        <f>IF(OR($B51="",M51=0),"",INDEX(RL_TS,MATCH($B51&amp;"|"&amp;M51,RL_Key,0)))</f>
        <v/>
      </c>
      <c r="R51" s="138">
        <f>IF(OR(L51="",N(L51)=0),"",N51/L51)</f>
        <v/>
      </c>
    </row>
    <row r="52" ht="20" customHeight="1">
      <c r="B52" s="85">
        <f>'_Engine'!U48</f>
        <v/>
      </c>
      <c r="C52" s="86">
        <f>IF($B52="","",INDEX(Eng_Item,'_Engine'!T48))</f>
        <v/>
      </c>
      <c r="D52" s="85">
        <f>IF($B52="","",INDEX(Eng_Cat,'_Engine'!T48))</f>
        <v/>
      </c>
      <c r="E52" s="86">
        <f>'_Engine'!V48</f>
        <v/>
      </c>
      <c r="F52" s="87">
        <f>IF(OR($B52="",M52=0),"",INDEX(RL_After,MATCH($B52&amp;"|1",RL_Key,0)))</f>
        <v/>
      </c>
      <c r="G52" s="87">
        <f>IF($B52="","",INDEX(Eng_PAR,'_Engine'!T48))</f>
        <v/>
      </c>
      <c r="H52" s="86">
        <f>IF($B52="","",IF(M52=0,"NOT PLACED",IF(cfg_AsOf&gt;cfg_PilotEnd,"ENDED","ACTIVE")))</f>
        <v/>
      </c>
      <c r="I52" s="89">
        <f>IF($B52="","",cfg_PilotStart)</f>
        <v/>
      </c>
      <c r="J52" s="89">
        <f>IF($B52="","",cfg_PilotEnd)</f>
        <v/>
      </c>
      <c r="K52" s="89">
        <f>IF(OR($B52="",M52=0),"",INDEX(RL_Date,MATCH($B52&amp;"|1",RL_Key,0)))</f>
        <v/>
      </c>
      <c r="L52" s="87">
        <f>IF(K52="","",MAX(0,MIN(cfg_AsOf,cfg_PilotEnd)-K52+1))</f>
        <v/>
      </c>
      <c r="M52" s="87">
        <f>IF($B52="","",COUNTIFS(RL_Prod,$B52,RL_Added,"&lt;&gt;"))</f>
        <v/>
      </c>
      <c r="N52" s="87">
        <f>IF($B52="","",SUMIFS(RL_Added,RL_Prod,$B52))</f>
        <v/>
      </c>
      <c r="O52" s="138">
        <f>IF(OR($B52="",M52=0),"",N52/M52)</f>
        <v/>
      </c>
      <c r="P52" s="138">
        <f>IF($B52="","",IFERROR(AVERAGEIFS(RL_Days,RL_Prod,$B52),""))</f>
        <v/>
      </c>
      <c r="Q52" s="139">
        <f>IF(OR($B52="",M52=0),"",INDEX(RL_TS,MATCH($B52&amp;"|"&amp;M52,RL_Key,0)))</f>
        <v/>
      </c>
      <c r="R52" s="138">
        <f>IF(OR(L52="",N(L52)=0),"",N52/L52)</f>
        <v/>
      </c>
    </row>
    <row r="53" ht="20" customHeight="1">
      <c r="B53" s="85">
        <f>'_Engine'!U49</f>
        <v/>
      </c>
      <c r="C53" s="86">
        <f>IF($B53="","",INDEX(Eng_Item,'_Engine'!T49))</f>
        <v/>
      </c>
      <c r="D53" s="85">
        <f>IF($B53="","",INDEX(Eng_Cat,'_Engine'!T49))</f>
        <v/>
      </c>
      <c r="E53" s="86">
        <f>'_Engine'!V49</f>
        <v/>
      </c>
      <c r="F53" s="87">
        <f>IF(OR($B53="",M53=0),"",INDEX(RL_After,MATCH($B53&amp;"|1",RL_Key,0)))</f>
        <v/>
      </c>
      <c r="G53" s="87">
        <f>IF($B53="","",INDEX(Eng_PAR,'_Engine'!T49))</f>
        <v/>
      </c>
      <c r="H53" s="86">
        <f>IF($B53="","",IF(M53=0,"NOT PLACED",IF(cfg_AsOf&gt;cfg_PilotEnd,"ENDED","ACTIVE")))</f>
        <v/>
      </c>
      <c r="I53" s="89">
        <f>IF($B53="","",cfg_PilotStart)</f>
        <v/>
      </c>
      <c r="J53" s="89">
        <f>IF($B53="","",cfg_PilotEnd)</f>
        <v/>
      </c>
      <c r="K53" s="89">
        <f>IF(OR($B53="",M53=0),"",INDEX(RL_Date,MATCH($B53&amp;"|1",RL_Key,0)))</f>
        <v/>
      </c>
      <c r="L53" s="87">
        <f>IF(K53="","",MAX(0,MIN(cfg_AsOf,cfg_PilotEnd)-K53+1))</f>
        <v/>
      </c>
      <c r="M53" s="87">
        <f>IF($B53="","",COUNTIFS(RL_Prod,$B53,RL_Added,"&lt;&gt;"))</f>
        <v/>
      </c>
      <c r="N53" s="87">
        <f>IF($B53="","",SUMIFS(RL_Added,RL_Prod,$B53))</f>
        <v/>
      </c>
      <c r="O53" s="138">
        <f>IF(OR($B53="",M53=0),"",N53/M53)</f>
        <v/>
      </c>
      <c r="P53" s="138">
        <f>IF($B53="","",IFERROR(AVERAGEIFS(RL_Days,RL_Prod,$B53),""))</f>
        <v/>
      </c>
      <c r="Q53" s="139">
        <f>IF(OR($B53="",M53=0),"",INDEX(RL_TS,MATCH($B53&amp;"|"&amp;M53,RL_Key,0)))</f>
        <v/>
      </c>
      <c r="R53" s="138">
        <f>IF(OR(L53="",N(L53)=0),"",N53/L53)</f>
        <v/>
      </c>
    </row>
    <row r="54" ht="20" customHeight="1">
      <c r="B54" s="85">
        <f>'_Engine'!U50</f>
        <v/>
      </c>
      <c r="C54" s="86">
        <f>IF($B54="","",INDEX(Eng_Item,'_Engine'!T50))</f>
        <v/>
      </c>
      <c r="D54" s="85">
        <f>IF($B54="","",INDEX(Eng_Cat,'_Engine'!T50))</f>
        <v/>
      </c>
      <c r="E54" s="86">
        <f>'_Engine'!V50</f>
        <v/>
      </c>
      <c r="F54" s="87">
        <f>IF(OR($B54="",M54=0),"",INDEX(RL_After,MATCH($B54&amp;"|1",RL_Key,0)))</f>
        <v/>
      </c>
      <c r="G54" s="87">
        <f>IF($B54="","",INDEX(Eng_PAR,'_Engine'!T50))</f>
        <v/>
      </c>
      <c r="H54" s="86">
        <f>IF($B54="","",IF(M54=0,"NOT PLACED",IF(cfg_AsOf&gt;cfg_PilotEnd,"ENDED","ACTIVE")))</f>
        <v/>
      </c>
      <c r="I54" s="89">
        <f>IF($B54="","",cfg_PilotStart)</f>
        <v/>
      </c>
      <c r="J54" s="89">
        <f>IF($B54="","",cfg_PilotEnd)</f>
        <v/>
      </c>
      <c r="K54" s="89">
        <f>IF(OR($B54="",M54=0),"",INDEX(RL_Date,MATCH($B54&amp;"|1",RL_Key,0)))</f>
        <v/>
      </c>
      <c r="L54" s="87">
        <f>IF(K54="","",MAX(0,MIN(cfg_AsOf,cfg_PilotEnd)-K54+1))</f>
        <v/>
      </c>
      <c r="M54" s="87">
        <f>IF($B54="","",COUNTIFS(RL_Prod,$B54,RL_Added,"&lt;&gt;"))</f>
        <v/>
      </c>
      <c r="N54" s="87">
        <f>IF($B54="","",SUMIFS(RL_Added,RL_Prod,$B54))</f>
        <v/>
      </c>
      <c r="O54" s="138">
        <f>IF(OR($B54="",M54=0),"",N54/M54)</f>
        <v/>
      </c>
      <c r="P54" s="138">
        <f>IF($B54="","",IFERROR(AVERAGEIFS(RL_Days,RL_Prod,$B54),""))</f>
        <v/>
      </c>
      <c r="Q54" s="139">
        <f>IF(OR($B54="",M54=0),"",INDEX(RL_TS,MATCH($B54&amp;"|"&amp;M54,RL_Key,0)))</f>
        <v/>
      </c>
      <c r="R54" s="138">
        <f>IF(OR(L54="",N(L54)=0),"",N54/L54)</f>
        <v/>
      </c>
    </row>
    <row r="55" ht="20" customHeight="1">
      <c r="B55" s="85">
        <f>'_Engine'!U51</f>
        <v/>
      </c>
      <c r="C55" s="86">
        <f>IF($B55="","",INDEX(Eng_Item,'_Engine'!T51))</f>
        <v/>
      </c>
      <c r="D55" s="85">
        <f>IF($B55="","",INDEX(Eng_Cat,'_Engine'!T51))</f>
        <v/>
      </c>
      <c r="E55" s="86">
        <f>'_Engine'!V51</f>
        <v/>
      </c>
      <c r="F55" s="87">
        <f>IF(OR($B55="",M55=0),"",INDEX(RL_After,MATCH($B55&amp;"|1",RL_Key,0)))</f>
        <v/>
      </c>
      <c r="G55" s="87">
        <f>IF($B55="","",INDEX(Eng_PAR,'_Engine'!T51))</f>
        <v/>
      </c>
      <c r="H55" s="86">
        <f>IF($B55="","",IF(M55=0,"NOT PLACED",IF(cfg_AsOf&gt;cfg_PilotEnd,"ENDED","ACTIVE")))</f>
        <v/>
      </c>
      <c r="I55" s="89">
        <f>IF($B55="","",cfg_PilotStart)</f>
        <v/>
      </c>
      <c r="J55" s="89">
        <f>IF($B55="","",cfg_PilotEnd)</f>
        <v/>
      </c>
      <c r="K55" s="89">
        <f>IF(OR($B55="",M55=0),"",INDEX(RL_Date,MATCH($B55&amp;"|1",RL_Key,0)))</f>
        <v/>
      </c>
      <c r="L55" s="87">
        <f>IF(K55="","",MAX(0,MIN(cfg_AsOf,cfg_PilotEnd)-K55+1))</f>
        <v/>
      </c>
      <c r="M55" s="87">
        <f>IF($B55="","",COUNTIFS(RL_Prod,$B55,RL_Added,"&lt;&gt;"))</f>
        <v/>
      </c>
      <c r="N55" s="87">
        <f>IF($B55="","",SUMIFS(RL_Added,RL_Prod,$B55))</f>
        <v/>
      </c>
      <c r="O55" s="138">
        <f>IF(OR($B55="",M55=0),"",N55/M55)</f>
        <v/>
      </c>
      <c r="P55" s="138">
        <f>IF($B55="","",IFERROR(AVERAGEIFS(RL_Days,RL_Prod,$B55),""))</f>
        <v/>
      </c>
      <c r="Q55" s="139">
        <f>IF(OR($B55="",M55=0),"",INDEX(RL_TS,MATCH($B55&amp;"|"&amp;M55,RL_Key,0)))</f>
        <v/>
      </c>
      <c r="R55" s="138">
        <f>IF(OR(L55="",N(L55)=0),"",N55/L55)</f>
        <v/>
      </c>
    </row>
    <row r="56" ht="20" customHeight="1">
      <c r="B56" s="85">
        <f>'_Engine'!U52</f>
        <v/>
      </c>
      <c r="C56" s="86">
        <f>IF($B56="","",INDEX(Eng_Item,'_Engine'!T52))</f>
        <v/>
      </c>
      <c r="D56" s="85">
        <f>IF($B56="","",INDEX(Eng_Cat,'_Engine'!T52))</f>
        <v/>
      </c>
      <c r="E56" s="86">
        <f>'_Engine'!V52</f>
        <v/>
      </c>
      <c r="F56" s="87">
        <f>IF(OR($B56="",M56=0),"",INDEX(RL_After,MATCH($B56&amp;"|1",RL_Key,0)))</f>
        <v/>
      </c>
      <c r="G56" s="87">
        <f>IF($B56="","",INDEX(Eng_PAR,'_Engine'!T52))</f>
        <v/>
      </c>
      <c r="H56" s="86">
        <f>IF($B56="","",IF(M56=0,"NOT PLACED",IF(cfg_AsOf&gt;cfg_PilotEnd,"ENDED","ACTIVE")))</f>
        <v/>
      </c>
      <c r="I56" s="89">
        <f>IF($B56="","",cfg_PilotStart)</f>
        <v/>
      </c>
      <c r="J56" s="89">
        <f>IF($B56="","",cfg_PilotEnd)</f>
        <v/>
      </c>
      <c r="K56" s="89">
        <f>IF(OR($B56="",M56=0),"",INDEX(RL_Date,MATCH($B56&amp;"|1",RL_Key,0)))</f>
        <v/>
      </c>
      <c r="L56" s="87">
        <f>IF(K56="","",MAX(0,MIN(cfg_AsOf,cfg_PilotEnd)-K56+1))</f>
        <v/>
      </c>
      <c r="M56" s="87">
        <f>IF($B56="","",COUNTIFS(RL_Prod,$B56,RL_Added,"&lt;&gt;"))</f>
        <v/>
      </c>
      <c r="N56" s="87">
        <f>IF($B56="","",SUMIFS(RL_Added,RL_Prod,$B56))</f>
        <v/>
      </c>
      <c r="O56" s="138">
        <f>IF(OR($B56="",M56=0),"",N56/M56)</f>
        <v/>
      </c>
      <c r="P56" s="138">
        <f>IF($B56="","",IFERROR(AVERAGEIFS(RL_Days,RL_Prod,$B56),""))</f>
        <v/>
      </c>
      <c r="Q56" s="139">
        <f>IF(OR($B56="",M56=0),"",INDEX(RL_TS,MATCH($B56&amp;"|"&amp;M56,RL_Key,0)))</f>
        <v/>
      </c>
      <c r="R56" s="138">
        <f>IF(OR(L56="",N(L56)=0),"",N56/L56)</f>
        <v/>
      </c>
    </row>
    <row r="57" ht="20" customHeight="1">
      <c r="B57" s="85">
        <f>'_Engine'!U53</f>
        <v/>
      </c>
      <c r="C57" s="86">
        <f>IF($B57="","",INDEX(Eng_Item,'_Engine'!T53))</f>
        <v/>
      </c>
      <c r="D57" s="85">
        <f>IF($B57="","",INDEX(Eng_Cat,'_Engine'!T53))</f>
        <v/>
      </c>
      <c r="E57" s="86">
        <f>'_Engine'!V53</f>
        <v/>
      </c>
      <c r="F57" s="87">
        <f>IF(OR($B57="",M57=0),"",INDEX(RL_After,MATCH($B57&amp;"|1",RL_Key,0)))</f>
        <v/>
      </c>
      <c r="G57" s="87">
        <f>IF($B57="","",INDEX(Eng_PAR,'_Engine'!T53))</f>
        <v/>
      </c>
      <c r="H57" s="86">
        <f>IF($B57="","",IF(M57=0,"NOT PLACED",IF(cfg_AsOf&gt;cfg_PilotEnd,"ENDED","ACTIVE")))</f>
        <v/>
      </c>
      <c r="I57" s="89">
        <f>IF($B57="","",cfg_PilotStart)</f>
        <v/>
      </c>
      <c r="J57" s="89">
        <f>IF($B57="","",cfg_PilotEnd)</f>
        <v/>
      </c>
      <c r="K57" s="89">
        <f>IF(OR($B57="",M57=0),"",INDEX(RL_Date,MATCH($B57&amp;"|1",RL_Key,0)))</f>
        <v/>
      </c>
      <c r="L57" s="87">
        <f>IF(K57="","",MAX(0,MIN(cfg_AsOf,cfg_PilotEnd)-K57+1))</f>
        <v/>
      </c>
      <c r="M57" s="87">
        <f>IF($B57="","",COUNTIFS(RL_Prod,$B57,RL_Added,"&lt;&gt;"))</f>
        <v/>
      </c>
      <c r="N57" s="87">
        <f>IF($B57="","",SUMIFS(RL_Added,RL_Prod,$B57))</f>
        <v/>
      </c>
      <c r="O57" s="138">
        <f>IF(OR($B57="",M57=0),"",N57/M57)</f>
        <v/>
      </c>
      <c r="P57" s="138">
        <f>IF($B57="","",IFERROR(AVERAGEIFS(RL_Days,RL_Prod,$B57),""))</f>
        <v/>
      </c>
      <c r="Q57" s="139">
        <f>IF(OR($B57="",M57=0),"",INDEX(RL_TS,MATCH($B57&amp;"|"&amp;M57,RL_Key,0)))</f>
        <v/>
      </c>
      <c r="R57" s="138">
        <f>IF(OR(L57="",N(L57)=0),"",N57/L57)</f>
        <v/>
      </c>
    </row>
    <row r="58" ht="20" customHeight="1">
      <c r="B58" s="85">
        <f>'_Engine'!U54</f>
        <v/>
      </c>
      <c r="C58" s="86">
        <f>IF($B58="","",INDEX(Eng_Item,'_Engine'!T54))</f>
        <v/>
      </c>
      <c r="D58" s="85">
        <f>IF($B58="","",INDEX(Eng_Cat,'_Engine'!T54))</f>
        <v/>
      </c>
      <c r="E58" s="86">
        <f>'_Engine'!V54</f>
        <v/>
      </c>
      <c r="F58" s="87">
        <f>IF(OR($B58="",M58=0),"",INDEX(RL_After,MATCH($B58&amp;"|1",RL_Key,0)))</f>
        <v/>
      </c>
      <c r="G58" s="87">
        <f>IF($B58="","",INDEX(Eng_PAR,'_Engine'!T54))</f>
        <v/>
      </c>
      <c r="H58" s="86">
        <f>IF($B58="","",IF(M58=0,"NOT PLACED",IF(cfg_AsOf&gt;cfg_PilotEnd,"ENDED","ACTIVE")))</f>
        <v/>
      </c>
      <c r="I58" s="89">
        <f>IF($B58="","",cfg_PilotStart)</f>
        <v/>
      </c>
      <c r="J58" s="89">
        <f>IF($B58="","",cfg_PilotEnd)</f>
        <v/>
      </c>
      <c r="K58" s="89">
        <f>IF(OR($B58="",M58=0),"",INDEX(RL_Date,MATCH($B58&amp;"|1",RL_Key,0)))</f>
        <v/>
      </c>
      <c r="L58" s="87">
        <f>IF(K58="","",MAX(0,MIN(cfg_AsOf,cfg_PilotEnd)-K58+1))</f>
        <v/>
      </c>
      <c r="M58" s="87">
        <f>IF($B58="","",COUNTIFS(RL_Prod,$B58,RL_Added,"&lt;&gt;"))</f>
        <v/>
      </c>
      <c r="N58" s="87">
        <f>IF($B58="","",SUMIFS(RL_Added,RL_Prod,$B58))</f>
        <v/>
      </c>
      <c r="O58" s="138">
        <f>IF(OR($B58="",M58=0),"",N58/M58)</f>
        <v/>
      </c>
      <c r="P58" s="138">
        <f>IF($B58="","",IFERROR(AVERAGEIFS(RL_Days,RL_Prod,$B58),""))</f>
        <v/>
      </c>
      <c r="Q58" s="139">
        <f>IF(OR($B58="",M58=0),"",INDEX(RL_TS,MATCH($B58&amp;"|"&amp;M58,RL_Key,0)))</f>
        <v/>
      </c>
      <c r="R58" s="138">
        <f>IF(OR(L58="",N(L58)=0),"",N58/L58)</f>
        <v/>
      </c>
    </row>
    <row r="59" ht="20" customHeight="1">
      <c r="B59" s="85">
        <f>'_Engine'!U55</f>
        <v/>
      </c>
      <c r="C59" s="86">
        <f>IF($B59="","",INDEX(Eng_Item,'_Engine'!T55))</f>
        <v/>
      </c>
      <c r="D59" s="85">
        <f>IF($B59="","",INDEX(Eng_Cat,'_Engine'!T55))</f>
        <v/>
      </c>
      <c r="E59" s="86">
        <f>'_Engine'!V55</f>
        <v/>
      </c>
      <c r="F59" s="87">
        <f>IF(OR($B59="",M59=0),"",INDEX(RL_After,MATCH($B59&amp;"|1",RL_Key,0)))</f>
        <v/>
      </c>
      <c r="G59" s="87">
        <f>IF($B59="","",INDEX(Eng_PAR,'_Engine'!T55))</f>
        <v/>
      </c>
      <c r="H59" s="86">
        <f>IF($B59="","",IF(M59=0,"NOT PLACED",IF(cfg_AsOf&gt;cfg_PilotEnd,"ENDED","ACTIVE")))</f>
        <v/>
      </c>
      <c r="I59" s="89">
        <f>IF($B59="","",cfg_PilotStart)</f>
        <v/>
      </c>
      <c r="J59" s="89">
        <f>IF($B59="","",cfg_PilotEnd)</f>
        <v/>
      </c>
      <c r="K59" s="89">
        <f>IF(OR($B59="",M59=0),"",INDEX(RL_Date,MATCH($B59&amp;"|1",RL_Key,0)))</f>
        <v/>
      </c>
      <c r="L59" s="87">
        <f>IF(K59="","",MAX(0,MIN(cfg_AsOf,cfg_PilotEnd)-K59+1))</f>
        <v/>
      </c>
      <c r="M59" s="87">
        <f>IF($B59="","",COUNTIFS(RL_Prod,$B59,RL_Added,"&lt;&gt;"))</f>
        <v/>
      </c>
      <c r="N59" s="87">
        <f>IF($B59="","",SUMIFS(RL_Added,RL_Prod,$B59))</f>
        <v/>
      </c>
      <c r="O59" s="138">
        <f>IF(OR($B59="",M59=0),"",N59/M59)</f>
        <v/>
      </c>
      <c r="P59" s="138">
        <f>IF($B59="","",IFERROR(AVERAGEIFS(RL_Days,RL_Prod,$B59),""))</f>
        <v/>
      </c>
      <c r="Q59" s="139">
        <f>IF(OR($B59="",M59=0),"",INDEX(RL_TS,MATCH($B59&amp;"|"&amp;M59,RL_Key,0)))</f>
        <v/>
      </c>
      <c r="R59" s="138">
        <f>IF(OR(L59="",N(L59)=0),"",N59/L59)</f>
        <v/>
      </c>
    </row>
    <row r="60" ht="20" customHeight="1">
      <c r="B60" s="85">
        <f>'_Engine'!U56</f>
        <v/>
      </c>
      <c r="C60" s="86">
        <f>IF($B60="","",INDEX(Eng_Item,'_Engine'!T56))</f>
        <v/>
      </c>
      <c r="D60" s="85">
        <f>IF($B60="","",INDEX(Eng_Cat,'_Engine'!T56))</f>
        <v/>
      </c>
      <c r="E60" s="86">
        <f>'_Engine'!V56</f>
        <v/>
      </c>
      <c r="F60" s="87">
        <f>IF(OR($B60="",M60=0),"",INDEX(RL_After,MATCH($B60&amp;"|1",RL_Key,0)))</f>
        <v/>
      </c>
      <c r="G60" s="87">
        <f>IF($B60="","",INDEX(Eng_PAR,'_Engine'!T56))</f>
        <v/>
      </c>
      <c r="H60" s="86">
        <f>IF($B60="","",IF(M60=0,"NOT PLACED",IF(cfg_AsOf&gt;cfg_PilotEnd,"ENDED","ACTIVE")))</f>
        <v/>
      </c>
      <c r="I60" s="89">
        <f>IF($B60="","",cfg_PilotStart)</f>
        <v/>
      </c>
      <c r="J60" s="89">
        <f>IF($B60="","",cfg_PilotEnd)</f>
        <v/>
      </c>
      <c r="K60" s="89">
        <f>IF(OR($B60="",M60=0),"",INDEX(RL_Date,MATCH($B60&amp;"|1",RL_Key,0)))</f>
        <v/>
      </c>
      <c r="L60" s="87">
        <f>IF(K60="","",MAX(0,MIN(cfg_AsOf,cfg_PilotEnd)-K60+1))</f>
        <v/>
      </c>
      <c r="M60" s="87">
        <f>IF($B60="","",COUNTIFS(RL_Prod,$B60,RL_Added,"&lt;&gt;"))</f>
        <v/>
      </c>
      <c r="N60" s="87">
        <f>IF($B60="","",SUMIFS(RL_Added,RL_Prod,$B60))</f>
        <v/>
      </c>
      <c r="O60" s="138">
        <f>IF(OR($B60="",M60=0),"",N60/M60)</f>
        <v/>
      </c>
      <c r="P60" s="138">
        <f>IF($B60="","",IFERROR(AVERAGEIFS(RL_Days,RL_Prod,$B60),""))</f>
        <v/>
      </c>
      <c r="Q60" s="139">
        <f>IF(OR($B60="",M60=0),"",INDEX(RL_TS,MATCH($B60&amp;"|"&amp;M60,RL_Key,0)))</f>
        <v/>
      </c>
      <c r="R60" s="138">
        <f>IF(OR(L60="",N(L60)=0),"",N60/L60)</f>
        <v/>
      </c>
    </row>
    <row r="61" ht="20" customHeight="1">
      <c r="B61" s="85">
        <f>'_Engine'!U57</f>
        <v/>
      </c>
      <c r="C61" s="86">
        <f>IF($B61="","",INDEX(Eng_Item,'_Engine'!T57))</f>
        <v/>
      </c>
      <c r="D61" s="85">
        <f>IF($B61="","",INDEX(Eng_Cat,'_Engine'!T57))</f>
        <v/>
      </c>
      <c r="E61" s="86">
        <f>'_Engine'!V57</f>
        <v/>
      </c>
      <c r="F61" s="87">
        <f>IF(OR($B61="",M61=0),"",INDEX(RL_After,MATCH($B61&amp;"|1",RL_Key,0)))</f>
        <v/>
      </c>
      <c r="G61" s="87">
        <f>IF($B61="","",INDEX(Eng_PAR,'_Engine'!T57))</f>
        <v/>
      </c>
      <c r="H61" s="86">
        <f>IF($B61="","",IF(M61=0,"NOT PLACED",IF(cfg_AsOf&gt;cfg_PilotEnd,"ENDED","ACTIVE")))</f>
        <v/>
      </c>
      <c r="I61" s="89">
        <f>IF($B61="","",cfg_PilotStart)</f>
        <v/>
      </c>
      <c r="J61" s="89">
        <f>IF($B61="","",cfg_PilotEnd)</f>
        <v/>
      </c>
      <c r="K61" s="89">
        <f>IF(OR($B61="",M61=0),"",INDEX(RL_Date,MATCH($B61&amp;"|1",RL_Key,0)))</f>
        <v/>
      </c>
      <c r="L61" s="87">
        <f>IF(K61="","",MAX(0,MIN(cfg_AsOf,cfg_PilotEnd)-K61+1))</f>
        <v/>
      </c>
      <c r="M61" s="87">
        <f>IF($B61="","",COUNTIFS(RL_Prod,$B61,RL_Added,"&lt;&gt;"))</f>
        <v/>
      </c>
      <c r="N61" s="87">
        <f>IF($B61="","",SUMIFS(RL_Added,RL_Prod,$B61))</f>
        <v/>
      </c>
      <c r="O61" s="138">
        <f>IF(OR($B61="",M61=0),"",N61/M61)</f>
        <v/>
      </c>
      <c r="P61" s="138">
        <f>IF($B61="","",IFERROR(AVERAGEIFS(RL_Days,RL_Prod,$B61),""))</f>
        <v/>
      </c>
      <c r="Q61" s="139">
        <f>IF(OR($B61="",M61=0),"",INDEX(RL_TS,MATCH($B61&amp;"|"&amp;M61,RL_Key,0)))</f>
        <v/>
      </c>
      <c r="R61" s="138">
        <f>IF(OR(L61="",N(L61)=0),"",N61/L61)</f>
        <v/>
      </c>
    </row>
    <row r="62" ht="20" customHeight="1">
      <c r="B62" s="85">
        <f>'_Engine'!U58</f>
        <v/>
      </c>
      <c r="C62" s="86">
        <f>IF($B62="","",INDEX(Eng_Item,'_Engine'!T58))</f>
        <v/>
      </c>
      <c r="D62" s="85">
        <f>IF($B62="","",INDEX(Eng_Cat,'_Engine'!T58))</f>
        <v/>
      </c>
      <c r="E62" s="86">
        <f>'_Engine'!V58</f>
        <v/>
      </c>
      <c r="F62" s="87">
        <f>IF(OR($B62="",M62=0),"",INDEX(RL_After,MATCH($B62&amp;"|1",RL_Key,0)))</f>
        <v/>
      </c>
      <c r="G62" s="87">
        <f>IF($B62="","",INDEX(Eng_PAR,'_Engine'!T58))</f>
        <v/>
      </c>
      <c r="H62" s="86">
        <f>IF($B62="","",IF(M62=0,"NOT PLACED",IF(cfg_AsOf&gt;cfg_PilotEnd,"ENDED","ACTIVE")))</f>
        <v/>
      </c>
      <c r="I62" s="89">
        <f>IF($B62="","",cfg_PilotStart)</f>
        <v/>
      </c>
      <c r="J62" s="89">
        <f>IF($B62="","",cfg_PilotEnd)</f>
        <v/>
      </c>
      <c r="K62" s="89">
        <f>IF(OR($B62="",M62=0),"",INDEX(RL_Date,MATCH($B62&amp;"|1",RL_Key,0)))</f>
        <v/>
      </c>
      <c r="L62" s="87">
        <f>IF(K62="","",MAX(0,MIN(cfg_AsOf,cfg_PilotEnd)-K62+1))</f>
        <v/>
      </c>
      <c r="M62" s="87">
        <f>IF($B62="","",COUNTIFS(RL_Prod,$B62,RL_Added,"&lt;&gt;"))</f>
        <v/>
      </c>
      <c r="N62" s="87">
        <f>IF($B62="","",SUMIFS(RL_Added,RL_Prod,$B62))</f>
        <v/>
      </c>
      <c r="O62" s="138">
        <f>IF(OR($B62="",M62=0),"",N62/M62)</f>
        <v/>
      </c>
      <c r="P62" s="138">
        <f>IF($B62="","",IFERROR(AVERAGEIFS(RL_Days,RL_Prod,$B62),""))</f>
        <v/>
      </c>
      <c r="Q62" s="139">
        <f>IF(OR($B62="",M62=0),"",INDEX(RL_TS,MATCH($B62&amp;"|"&amp;M62,RL_Key,0)))</f>
        <v/>
      </c>
      <c r="R62" s="138">
        <f>IF(OR(L62="",N(L62)=0),"",N62/L62)</f>
        <v/>
      </c>
    </row>
    <row r="63" ht="20" customHeight="1">
      <c r="B63" s="85">
        <f>'_Engine'!U59</f>
        <v/>
      </c>
      <c r="C63" s="86">
        <f>IF($B63="","",INDEX(Eng_Item,'_Engine'!T59))</f>
        <v/>
      </c>
      <c r="D63" s="85">
        <f>IF($B63="","",INDEX(Eng_Cat,'_Engine'!T59))</f>
        <v/>
      </c>
      <c r="E63" s="86">
        <f>'_Engine'!V59</f>
        <v/>
      </c>
      <c r="F63" s="87">
        <f>IF(OR($B63="",M63=0),"",INDEX(RL_After,MATCH($B63&amp;"|1",RL_Key,0)))</f>
        <v/>
      </c>
      <c r="G63" s="87">
        <f>IF($B63="","",INDEX(Eng_PAR,'_Engine'!T59))</f>
        <v/>
      </c>
      <c r="H63" s="86">
        <f>IF($B63="","",IF(M63=0,"NOT PLACED",IF(cfg_AsOf&gt;cfg_PilotEnd,"ENDED","ACTIVE")))</f>
        <v/>
      </c>
      <c r="I63" s="89">
        <f>IF($B63="","",cfg_PilotStart)</f>
        <v/>
      </c>
      <c r="J63" s="89">
        <f>IF($B63="","",cfg_PilotEnd)</f>
        <v/>
      </c>
      <c r="K63" s="89">
        <f>IF(OR($B63="",M63=0),"",INDEX(RL_Date,MATCH($B63&amp;"|1",RL_Key,0)))</f>
        <v/>
      </c>
      <c r="L63" s="87">
        <f>IF(K63="","",MAX(0,MIN(cfg_AsOf,cfg_PilotEnd)-K63+1))</f>
        <v/>
      </c>
      <c r="M63" s="87">
        <f>IF($B63="","",COUNTIFS(RL_Prod,$B63,RL_Added,"&lt;&gt;"))</f>
        <v/>
      </c>
      <c r="N63" s="87">
        <f>IF($B63="","",SUMIFS(RL_Added,RL_Prod,$B63))</f>
        <v/>
      </c>
      <c r="O63" s="138">
        <f>IF(OR($B63="",M63=0),"",N63/M63)</f>
        <v/>
      </c>
      <c r="P63" s="138">
        <f>IF($B63="","",IFERROR(AVERAGEIFS(RL_Days,RL_Prod,$B63),""))</f>
        <v/>
      </c>
      <c r="Q63" s="139">
        <f>IF(OR($B63="",M63=0),"",INDEX(RL_TS,MATCH($B63&amp;"|"&amp;M63,RL_Key,0)))</f>
        <v/>
      </c>
      <c r="R63" s="138">
        <f>IF(OR(L63="",N(L63)=0),"",N63/L63)</f>
        <v/>
      </c>
    </row>
    <row r="64" ht="20" customHeight="1">
      <c r="B64" s="85">
        <f>'_Engine'!U60</f>
        <v/>
      </c>
      <c r="C64" s="86">
        <f>IF($B64="","",INDEX(Eng_Item,'_Engine'!T60))</f>
        <v/>
      </c>
      <c r="D64" s="85">
        <f>IF($B64="","",INDEX(Eng_Cat,'_Engine'!T60))</f>
        <v/>
      </c>
      <c r="E64" s="86">
        <f>'_Engine'!V60</f>
        <v/>
      </c>
      <c r="F64" s="87">
        <f>IF(OR($B64="",M64=0),"",INDEX(RL_After,MATCH($B64&amp;"|1",RL_Key,0)))</f>
        <v/>
      </c>
      <c r="G64" s="87">
        <f>IF($B64="","",INDEX(Eng_PAR,'_Engine'!T60))</f>
        <v/>
      </c>
      <c r="H64" s="86">
        <f>IF($B64="","",IF(M64=0,"NOT PLACED",IF(cfg_AsOf&gt;cfg_PilotEnd,"ENDED","ACTIVE")))</f>
        <v/>
      </c>
      <c r="I64" s="89">
        <f>IF($B64="","",cfg_PilotStart)</f>
        <v/>
      </c>
      <c r="J64" s="89">
        <f>IF($B64="","",cfg_PilotEnd)</f>
        <v/>
      </c>
      <c r="K64" s="89">
        <f>IF(OR($B64="",M64=0),"",INDEX(RL_Date,MATCH($B64&amp;"|1",RL_Key,0)))</f>
        <v/>
      </c>
      <c r="L64" s="87">
        <f>IF(K64="","",MAX(0,MIN(cfg_AsOf,cfg_PilotEnd)-K64+1))</f>
        <v/>
      </c>
      <c r="M64" s="87">
        <f>IF($B64="","",COUNTIFS(RL_Prod,$B64,RL_Added,"&lt;&gt;"))</f>
        <v/>
      </c>
      <c r="N64" s="87">
        <f>IF($B64="","",SUMIFS(RL_Added,RL_Prod,$B64))</f>
        <v/>
      </c>
      <c r="O64" s="138">
        <f>IF(OR($B64="",M64=0),"",N64/M64)</f>
        <v/>
      </c>
      <c r="P64" s="138">
        <f>IF($B64="","",IFERROR(AVERAGEIFS(RL_Days,RL_Prod,$B64),""))</f>
        <v/>
      </c>
      <c r="Q64" s="139">
        <f>IF(OR($B64="",M64=0),"",INDEX(RL_TS,MATCH($B64&amp;"|"&amp;M64,RL_Key,0)))</f>
        <v/>
      </c>
      <c r="R64" s="138">
        <f>IF(OR(L64="",N(L64)=0),"",N64/L64)</f>
        <v/>
      </c>
    </row>
    <row r="65" ht="20" customHeight="1">
      <c r="B65" s="85">
        <f>'_Engine'!U61</f>
        <v/>
      </c>
      <c r="C65" s="86">
        <f>IF($B65="","",INDEX(Eng_Item,'_Engine'!T61))</f>
        <v/>
      </c>
      <c r="D65" s="85">
        <f>IF($B65="","",INDEX(Eng_Cat,'_Engine'!T61))</f>
        <v/>
      </c>
      <c r="E65" s="86">
        <f>'_Engine'!V61</f>
        <v/>
      </c>
      <c r="F65" s="87">
        <f>IF(OR($B65="",M65=0),"",INDEX(RL_After,MATCH($B65&amp;"|1",RL_Key,0)))</f>
        <v/>
      </c>
      <c r="G65" s="87">
        <f>IF($B65="","",INDEX(Eng_PAR,'_Engine'!T61))</f>
        <v/>
      </c>
      <c r="H65" s="86">
        <f>IF($B65="","",IF(M65=0,"NOT PLACED",IF(cfg_AsOf&gt;cfg_PilotEnd,"ENDED","ACTIVE")))</f>
        <v/>
      </c>
      <c r="I65" s="89">
        <f>IF($B65="","",cfg_PilotStart)</f>
        <v/>
      </c>
      <c r="J65" s="89">
        <f>IF($B65="","",cfg_PilotEnd)</f>
        <v/>
      </c>
      <c r="K65" s="89">
        <f>IF(OR($B65="",M65=0),"",INDEX(RL_Date,MATCH($B65&amp;"|1",RL_Key,0)))</f>
        <v/>
      </c>
      <c r="L65" s="87">
        <f>IF(K65="","",MAX(0,MIN(cfg_AsOf,cfg_PilotEnd)-K65+1))</f>
        <v/>
      </c>
      <c r="M65" s="87">
        <f>IF($B65="","",COUNTIFS(RL_Prod,$B65,RL_Added,"&lt;&gt;"))</f>
        <v/>
      </c>
      <c r="N65" s="87">
        <f>IF($B65="","",SUMIFS(RL_Added,RL_Prod,$B65))</f>
        <v/>
      </c>
      <c r="O65" s="138">
        <f>IF(OR($B65="",M65=0),"",N65/M65)</f>
        <v/>
      </c>
      <c r="P65" s="138">
        <f>IF($B65="","",IFERROR(AVERAGEIFS(RL_Days,RL_Prod,$B65),""))</f>
        <v/>
      </c>
      <c r="Q65" s="139">
        <f>IF(OR($B65="",M65=0),"",INDEX(RL_TS,MATCH($B65&amp;"|"&amp;M65,RL_Key,0)))</f>
        <v/>
      </c>
      <c r="R65" s="138">
        <f>IF(OR(L65="",N(L65)=0),"",N65/L65)</f>
        <v/>
      </c>
    </row>
    <row r="66" ht="20" customHeight="1">
      <c r="B66" s="85">
        <f>'_Engine'!U62</f>
        <v/>
      </c>
      <c r="C66" s="86">
        <f>IF($B66="","",INDEX(Eng_Item,'_Engine'!T62))</f>
        <v/>
      </c>
      <c r="D66" s="85">
        <f>IF($B66="","",INDEX(Eng_Cat,'_Engine'!T62))</f>
        <v/>
      </c>
      <c r="E66" s="86">
        <f>'_Engine'!V62</f>
        <v/>
      </c>
      <c r="F66" s="87">
        <f>IF(OR($B66="",M66=0),"",INDEX(RL_After,MATCH($B66&amp;"|1",RL_Key,0)))</f>
        <v/>
      </c>
      <c r="G66" s="87">
        <f>IF($B66="","",INDEX(Eng_PAR,'_Engine'!T62))</f>
        <v/>
      </c>
      <c r="H66" s="86">
        <f>IF($B66="","",IF(M66=0,"NOT PLACED",IF(cfg_AsOf&gt;cfg_PilotEnd,"ENDED","ACTIVE")))</f>
        <v/>
      </c>
      <c r="I66" s="89">
        <f>IF($B66="","",cfg_PilotStart)</f>
        <v/>
      </c>
      <c r="J66" s="89">
        <f>IF($B66="","",cfg_PilotEnd)</f>
        <v/>
      </c>
      <c r="K66" s="89">
        <f>IF(OR($B66="",M66=0),"",INDEX(RL_Date,MATCH($B66&amp;"|1",RL_Key,0)))</f>
        <v/>
      </c>
      <c r="L66" s="87">
        <f>IF(K66="","",MAX(0,MIN(cfg_AsOf,cfg_PilotEnd)-K66+1))</f>
        <v/>
      </c>
      <c r="M66" s="87">
        <f>IF($B66="","",COUNTIFS(RL_Prod,$B66,RL_Added,"&lt;&gt;"))</f>
        <v/>
      </c>
      <c r="N66" s="87">
        <f>IF($B66="","",SUMIFS(RL_Added,RL_Prod,$B66))</f>
        <v/>
      </c>
      <c r="O66" s="138">
        <f>IF(OR($B66="",M66=0),"",N66/M66)</f>
        <v/>
      </c>
      <c r="P66" s="138">
        <f>IF($B66="","",IFERROR(AVERAGEIFS(RL_Days,RL_Prod,$B66),""))</f>
        <v/>
      </c>
      <c r="Q66" s="139">
        <f>IF(OR($B66="",M66=0),"",INDEX(RL_TS,MATCH($B66&amp;"|"&amp;M66,RL_Key,0)))</f>
        <v/>
      </c>
      <c r="R66" s="138">
        <f>IF(OR(L66="",N(L66)=0),"",N66/L66)</f>
        <v/>
      </c>
    </row>
    <row r="67" ht="20" customHeight="1">
      <c r="B67" s="85">
        <f>'_Engine'!U63</f>
        <v/>
      </c>
      <c r="C67" s="86">
        <f>IF($B67="","",INDEX(Eng_Item,'_Engine'!T63))</f>
        <v/>
      </c>
      <c r="D67" s="85">
        <f>IF($B67="","",INDEX(Eng_Cat,'_Engine'!T63))</f>
        <v/>
      </c>
      <c r="E67" s="86">
        <f>'_Engine'!V63</f>
        <v/>
      </c>
      <c r="F67" s="87">
        <f>IF(OR($B67="",M67=0),"",INDEX(RL_After,MATCH($B67&amp;"|1",RL_Key,0)))</f>
        <v/>
      </c>
      <c r="G67" s="87">
        <f>IF($B67="","",INDEX(Eng_PAR,'_Engine'!T63))</f>
        <v/>
      </c>
      <c r="H67" s="86">
        <f>IF($B67="","",IF(M67=0,"NOT PLACED",IF(cfg_AsOf&gt;cfg_PilotEnd,"ENDED","ACTIVE")))</f>
        <v/>
      </c>
      <c r="I67" s="89">
        <f>IF($B67="","",cfg_PilotStart)</f>
        <v/>
      </c>
      <c r="J67" s="89">
        <f>IF($B67="","",cfg_PilotEnd)</f>
        <v/>
      </c>
      <c r="K67" s="89">
        <f>IF(OR($B67="",M67=0),"",INDEX(RL_Date,MATCH($B67&amp;"|1",RL_Key,0)))</f>
        <v/>
      </c>
      <c r="L67" s="87">
        <f>IF(K67="","",MAX(0,MIN(cfg_AsOf,cfg_PilotEnd)-K67+1))</f>
        <v/>
      </c>
      <c r="M67" s="87">
        <f>IF($B67="","",COUNTIFS(RL_Prod,$B67,RL_Added,"&lt;&gt;"))</f>
        <v/>
      </c>
      <c r="N67" s="87">
        <f>IF($B67="","",SUMIFS(RL_Added,RL_Prod,$B67))</f>
        <v/>
      </c>
      <c r="O67" s="138">
        <f>IF(OR($B67="",M67=0),"",N67/M67)</f>
        <v/>
      </c>
      <c r="P67" s="138">
        <f>IF($B67="","",IFERROR(AVERAGEIFS(RL_Days,RL_Prod,$B67),""))</f>
        <v/>
      </c>
      <c r="Q67" s="139">
        <f>IF(OR($B67="",M67=0),"",INDEX(RL_TS,MATCH($B67&amp;"|"&amp;M67,RL_Key,0)))</f>
        <v/>
      </c>
      <c r="R67" s="138">
        <f>IF(OR(L67="",N(L67)=0),"",N67/L67)</f>
        <v/>
      </c>
    </row>
    <row r="68" ht="20" customHeight="1">
      <c r="B68" s="85">
        <f>'_Engine'!U64</f>
        <v/>
      </c>
      <c r="C68" s="86">
        <f>IF($B68="","",INDEX(Eng_Item,'_Engine'!T64))</f>
        <v/>
      </c>
      <c r="D68" s="85">
        <f>IF($B68="","",INDEX(Eng_Cat,'_Engine'!T64))</f>
        <v/>
      </c>
      <c r="E68" s="86">
        <f>'_Engine'!V64</f>
        <v/>
      </c>
      <c r="F68" s="87">
        <f>IF(OR($B68="",M68=0),"",INDEX(RL_After,MATCH($B68&amp;"|1",RL_Key,0)))</f>
        <v/>
      </c>
      <c r="G68" s="87">
        <f>IF($B68="","",INDEX(Eng_PAR,'_Engine'!T64))</f>
        <v/>
      </c>
      <c r="H68" s="86">
        <f>IF($B68="","",IF(M68=0,"NOT PLACED",IF(cfg_AsOf&gt;cfg_PilotEnd,"ENDED","ACTIVE")))</f>
        <v/>
      </c>
      <c r="I68" s="89">
        <f>IF($B68="","",cfg_PilotStart)</f>
        <v/>
      </c>
      <c r="J68" s="89">
        <f>IF($B68="","",cfg_PilotEnd)</f>
        <v/>
      </c>
      <c r="K68" s="89">
        <f>IF(OR($B68="",M68=0),"",INDEX(RL_Date,MATCH($B68&amp;"|1",RL_Key,0)))</f>
        <v/>
      </c>
      <c r="L68" s="87">
        <f>IF(K68="","",MAX(0,MIN(cfg_AsOf,cfg_PilotEnd)-K68+1))</f>
        <v/>
      </c>
      <c r="M68" s="87">
        <f>IF($B68="","",COUNTIFS(RL_Prod,$B68,RL_Added,"&lt;&gt;"))</f>
        <v/>
      </c>
      <c r="N68" s="87">
        <f>IF($B68="","",SUMIFS(RL_Added,RL_Prod,$B68))</f>
        <v/>
      </c>
      <c r="O68" s="138">
        <f>IF(OR($B68="",M68=0),"",N68/M68)</f>
        <v/>
      </c>
      <c r="P68" s="138">
        <f>IF($B68="","",IFERROR(AVERAGEIFS(RL_Days,RL_Prod,$B68),""))</f>
        <v/>
      </c>
      <c r="Q68" s="139">
        <f>IF(OR($B68="",M68=0),"",INDEX(RL_TS,MATCH($B68&amp;"|"&amp;M68,RL_Key,0)))</f>
        <v/>
      </c>
      <c r="R68" s="138">
        <f>IF(OR(L68="",N(L68)=0),"",N68/L68)</f>
        <v/>
      </c>
    </row>
    <row r="69" ht="20" customHeight="1">
      <c r="B69" s="85">
        <f>'_Engine'!U65</f>
        <v/>
      </c>
      <c r="C69" s="86">
        <f>IF($B69="","",INDEX(Eng_Item,'_Engine'!T65))</f>
        <v/>
      </c>
      <c r="D69" s="85">
        <f>IF($B69="","",INDEX(Eng_Cat,'_Engine'!T65))</f>
        <v/>
      </c>
      <c r="E69" s="86">
        <f>'_Engine'!V65</f>
        <v/>
      </c>
      <c r="F69" s="87">
        <f>IF(OR($B69="",M69=0),"",INDEX(RL_After,MATCH($B69&amp;"|1",RL_Key,0)))</f>
        <v/>
      </c>
      <c r="G69" s="87">
        <f>IF($B69="","",INDEX(Eng_PAR,'_Engine'!T65))</f>
        <v/>
      </c>
      <c r="H69" s="86">
        <f>IF($B69="","",IF(M69=0,"NOT PLACED",IF(cfg_AsOf&gt;cfg_PilotEnd,"ENDED","ACTIVE")))</f>
        <v/>
      </c>
      <c r="I69" s="89">
        <f>IF($B69="","",cfg_PilotStart)</f>
        <v/>
      </c>
      <c r="J69" s="89">
        <f>IF($B69="","",cfg_PilotEnd)</f>
        <v/>
      </c>
      <c r="K69" s="89">
        <f>IF(OR($B69="",M69=0),"",INDEX(RL_Date,MATCH($B69&amp;"|1",RL_Key,0)))</f>
        <v/>
      </c>
      <c r="L69" s="87">
        <f>IF(K69="","",MAX(0,MIN(cfg_AsOf,cfg_PilotEnd)-K69+1))</f>
        <v/>
      </c>
      <c r="M69" s="87">
        <f>IF($B69="","",COUNTIFS(RL_Prod,$B69,RL_Added,"&lt;&gt;"))</f>
        <v/>
      </c>
      <c r="N69" s="87">
        <f>IF($B69="","",SUMIFS(RL_Added,RL_Prod,$B69))</f>
        <v/>
      </c>
      <c r="O69" s="138">
        <f>IF(OR($B69="",M69=0),"",N69/M69)</f>
        <v/>
      </c>
      <c r="P69" s="138">
        <f>IF($B69="","",IFERROR(AVERAGEIFS(RL_Days,RL_Prod,$B69),""))</f>
        <v/>
      </c>
      <c r="Q69" s="139">
        <f>IF(OR($B69="",M69=0),"",INDEX(RL_TS,MATCH($B69&amp;"|"&amp;M69,RL_Key,0)))</f>
        <v/>
      </c>
      <c r="R69" s="138">
        <f>IF(OR(L69="",N(L69)=0),"",N69/L69)</f>
        <v/>
      </c>
    </row>
    <row r="70" ht="20" customHeight="1">
      <c r="B70" s="85">
        <f>'_Engine'!U66</f>
        <v/>
      </c>
      <c r="C70" s="86">
        <f>IF($B70="","",INDEX(Eng_Item,'_Engine'!T66))</f>
        <v/>
      </c>
      <c r="D70" s="85">
        <f>IF($B70="","",INDEX(Eng_Cat,'_Engine'!T66))</f>
        <v/>
      </c>
      <c r="E70" s="86">
        <f>'_Engine'!V66</f>
        <v/>
      </c>
      <c r="F70" s="87">
        <f>IF(OR($B70="",M70=0),"",INDEX(RL_After,MATCH($B70&amp;"|1",RL_Key,0)))</f>
        <v/>
      </c>
      <c r="G70" s="87">
        <f>IF($B70="","",INDEX(Eng_PAR,'_Engine'!T66))</f>
        <v/>
      </c>
      <c r="H70" s="86">
        <f>IF($B70="","",IF(M70=0,"NOT PLACED",IF(cfg_AsOf&gt;cfg_PilotEnd,"ENDED","ACTIVE")))</f>
        <v/>
      </c>
      <c r="I70" s="89">
        <f>IF($B70="","",cfg_PilotStart)</f>
        <v/>
      </c>
      <c r="J70" s="89">
        <f>IF($B70="","",cfg_PilotEnd)</f>
        <v/>
      </c>
      <c r="K70" s="89">
        <f>IF(OR($B70="",M70=0),"",INDEX(RL_Date,MATCH($B70&amp;"|1",RL_Key,0)))</f>
        <v/>
      </c>
      <c r="L70" s="87">
        <f>IF(K70="","",MAX(0,MIN(cfg_AsOf,cfg_PilotEnd)-K70+1))</f>
        <v/>
      </c>
      <c r="M70" s="87">
        <f>IF($B70="","",COUNTIFS(RL_Prod,$B70,RL_Added,"&lt;&gt;"))</f>
        <v/>
      </c>
      <c r="N70" s="87">
        <f>IF($B70="","",SUMIFS(RL_Added,RL_Prod,$B70))</f>
        <v/>
      </c>
      <c r="O70" s="138">
        <f>IF(OR($B70="",M70=0),"",N70/M70)</f>
        <v/>
      </c>
      <c r="P70" s="138">
        <f>IF($B70="","",IFERROR(AVERAGEIFS(RL_Days,RL_Prod,$B70),""))</f>
        <v/>
      </c>
      <c r="Q70" s="139">
        <f>IF(OR($B70="",M70=0),"",INDEX(RL_TS,MATCH($B70&amp;"|"&amp;M70,RL_Key,0)))</f>
        <v/>
      </c>
      <c r="R70" s="138">
        <f>IF(OR(L70="",N(L70)=0),"",N70/L70)</f>
        <v/>
      </c>
    </row>
    <row r="71" ht="20" customHeight="1">
      <c r="B71" s="85">
        <f>'_Engine'!U67</f>
        <v/>
      </c>
      <c r="C71" s="86">
        <f>IF($B71="","",INDEX(Eng_Item,'_Engine'!T67))</f>
        <v/>
      </c>
      <c r="D71" s="85">
        <f>IF($B71="","",INDEX(Eng_Cat,'_Engine'!T67))</f>
        <v/>
      </c>
      <c r="E71" s="86">
        <f>'_Engine'!V67</f>
        <v/>
      </c>
      <c r="F71" s="87">
        <f>IF(OR($B71="",M71=0),"",INDEX(RL_After,MATCH($B71&amp;"|1",RL_Key,0)))</f>
        <v/>
      </c>
      <c r="G71" s="87">
        <f>IF($B71="","",INDEX(Eng_PAR,'_Engine'!T67))</f>
        <v/>
      </c>
      <c r="H71" s="86">
        <f>IF($B71="","",IF(M71=0,"NOT PLACED",IF(cfg_AsOf&gt;cfg_PilotEnd,"ENDED","ACTIVE")))</f>
        <v/>
      </c>
      <c r="I71" s="89">
        <f>IF($B71="","",cfg_PilotStart)</f>
        <v/>
      </c>
      <c r="J71" s="89">
        <f>IF($B71="","",cfg_PilotEnd)</f>
        <v/>
      </c>
      <c r="K71" s="89">
        <f>IF(OR($B71="",M71=0),"",INDEX(RL_Date,MATCH($B71&amp;"|1",RL_Key,0)))</f>
        <v/>
      </c>
      <c r="L71" s="87">
        <f>IF(K71="","",MAX(0,MIN(cfg_AsOf,cfg_PilotEnd)-K71+1))</f>
        <v/>
      </c>
      <c r="M71" s="87">
        <f>IF($B71="","",COUNTIFS(RL_Prod,$B71,RL_Added,"&lt;&gt;"))</f>
        <v/>
      </c>
      <c r="N71" s="87">
        <f>IF($B71="","",SUMIFS(RL_Added,RL_Prod,$B71))</f>
        <v/>
      </c>
      <c r="O71" s="138">
        <f>IF(OR($B71="",M71=0),"",N71/M71)</f>
        <v/>
      </c>
      <c r="P71" s="138">
        <f>IF($B71="","",IFERROR(AVERAGEIFS(RL_Days,RL_Prod,$B71),""))</f>
        <v/>
      </c>
      <c r="Q71" s="139">
        <f>IF(OR($B71="",M71=0),"",INDEX(RL_TS,MATCH($B71&amp;"|"&amp;M71,RL_Key,0)))</f>
        <v/>
      </c>
      <c r="R71" s="138">
        <f>IF(OR(L71="",N(L71)=0),"",N71/L71)</f>
        <v/>
      </c>
    </row>
    <row r="72" ht="20" customHeight="1">
      <c r="B72" s="85">
        <f>'_Engine'!U68</f>
        <v/>
      </c>
      <c r="C72" s="86">
        <f>IF($B72="","",INDEX(Eng_Item,'_Engine'!T68))</f>
        <v/>
      </c>
      <c r="D72" s="85">
        <f>IF($B72="","",INDEX(Eng_Cat,'_Engine'!T68))</f>
        <v/>
      </c>
      <c r="E72" s="86">
        <f>'_Engine'!V68</f>
        <v/>
      </c>
      <c r="F72" s="87">
        <f>IF(OR($B72="",M72=0),"",INDEX(RL_After,MATCH($B72&amp;"|1",RL_Key,0)))</f>
        <v/>
      </c>
      <c r="G72" s="87">
        <f>IF($B72="","",INDEX(Eng_PAR,'_Engine'!T68))</f>
        <v/>
      </c>
      <c r="H72" s="86">
        <f>IF($B72="","",IF(M72=0,"NOT PLACED",IF(cfg_AsOf&gt;cfg_PilotEnd,"ENDED","ACTIVE")))</f>
        <v/>
      </c>
      <c r="I72" s="89">
        <f>IF($B72="","",cfg_PilotStart)</f>
        <v/>
      </c>
      <c r="J72" s="89">
        <f>IF($B72="","",cfg_PilotEnd)</f>
        <v/>
      </c>
      <c r="K72" s="89">
        <f>IF(OR($B72="",M72=0),"",INDEX(RL_Date,MATCH($B72&amp;"|1",RL_Key,0)))</f>
        <v/>
      </c>
      <c r="L72" s="87">
        <f>IF(K72="","",MAX(0,MIN(cfg_AsOf,cfg_PilotEnd)-K72+1))</f>
        <v/>
      </c>
      <c r="M72" s="87">
        <f>IF($B72="","",COUNTIFS(RL_Prod,$B72,RL_Added,"&lt;&gt;"))</f>
        <v/>
      </c>
      <c r="N72" s="87">
        <f>IF($B72="","",SUMIFS(RL_Added,RL_Prod,$B72))</f>
        <v/>
      </c>
      <c r="O72" s="138">
        <f>IF(OR($B72="",M72=0),"",N72/M72)</f>
        <v/>
      </c>
      <c r="P72" s="138">
        <f>IF($B72="","",IFERROR(AVERAGEIFS(RL_Days,RL_Prod,$B72),""))</f>
        <v/>
      </c>
      <c r="Q72" s="139">
        <f>IF(OR($B72="",M72=0),"",INDEX(RL_TS,MATCH($B72&amp;"|"&amp;M72,RL_Key,0)))</f>
        <v/>
      </c>
      <c r="R72" s="138">
        <f>IF(OR(L72="",N(L72)=0),"",N72/L72)</f>
        <v/>
      </c>
    </row>
    <row r="73" ht="20" customHeight="1">
      <c r="B73" s="85">
        <f>'_Engine'!U69</f>
        <v/>
      </c>
      <c r="C73" s="86">
        <f>IF($B73="","",INDEX(Eng_Item,'_Engine'!T69))</f>
        <v/>
      </c>
      <c r="D73" s="85">
        <f>IF($B73="","",INDEX(Eng_Cat,'_Engine'!T69))</f>
        <v/>
      </c>
      <c r="E73" s="86">
        <f>'_Engine'!V69</f>
        <v/>
      </c>
      <c r="F73" s="87">
        <f>IF(OR($B73="",M73=0),"",INDEX(RL_After,MATCH($B73&amp;"|1",RL_Key,0)))</f>
        <v/>
      </c>
      <c r="G73" s="87">
        <f>IF($B73="","",INDEX(Eng_PAR,'_Engine'!T69))</f>
        <v/>
      </c>
      <c r="H73" s="86">
        <f>IF($B73="","",IF(M73=0,"NOT PLACED",IF(cfg_AsOf&gt;cfg_PilotEnd,"ENDED","ACTIVE")))</f>
        <v/>
      </c>
      <c r="I73" s="89">
        <f>IF($B73="","",cfg_PilotStart)</f>
        <v/>
      </c>
      <c r="J73" s="89">
        <f>IF($B73="","",cfg_PilotEnd)</f>
        <v/>
      </c>
      <c r="K73" s="89">
        <f>IF(OR($B73="",M73=0),"",INDEX(RL_Date,MATCH($B73&amp;"|1",RL_Key,0)))</f>
        <v/>
      </c>
      <c r="L73" s="87">
        <f>IF(K73="","",MAX(0,MIN(cfg_AsOf,cfg_PilotEnd)-K73+1))</f>
        <v/>
      </c>
      <c r="M73" s="87">
        <f>IF($B73="","",COUNTIFS(RL_Prod,$B73,RL_Added,"&lt;&gt;"))</f>
        <v/>
      </c>
      <c r="N73" s="87">
        <f>IF($B73="","",SUMIFS(RL_Added,RL_Prod,$B73))</f>
        <v/>
      </c>
      <c r="O73" s="138">
        <f>IF(OR($B73="",M73=0),"",N73/M73)</f>
        <v/>
      </c>
      <c r="P73" s="138">
        <f>IF($B73="","",IFERROR(AVERAGEIFS(RL_Days,RL_Prod,$B73),""))</f>
        <v/>
      </c>
      <c r="Q73" s="139">
        <f>IF(OR($B73="",M73=0),"",INDEX(RL_TS,MATCH($B73&amp;"|"&amp;M73,RL_Key,0)))</f>
        <v/>
      </c>
      <c r="R73" s="138">
        <f>IF(OR(L73="",N(L73)=0),"",N73/L73)</f>
        <v/>
      </c>
    </row>
    <row r="74" ht="20" customHeight="1">
      <c r="B74" s="85">
        <f>'_Engine'!U70</f>
        <v/>
      </c>
      <c r="C74" s="86">
        <f>IF($B74="","",INDEX(Eng_Item,'_Engine'!T70))</f>
        <v/>
      </c>
      <c r="D74" s="85">
        <f>IF($B74="","",INDEX(Eng_Cat,'_Engine'!T70))</f>
        <v/>
      </c>
      <c r="E74" s="86">
        <f>'_Engine'!V70</f>
        <v/>
      </c>
      <c r="F74" s="87">
        <f>IF(OR($B74="",M74=0),"",INDEX(RL_After,MATCH($B74&amp;"|1",RL_Key,0)))</f>
        <v/>
      </c>
      <c r="G74" s="87">
        <f>IF($B74="","",INDEX(Eng_PAR,'_Engine'!T70))</f>
        <v/>
      </c>
      <c r="H74" s="86">
        <f>IF($B74="","",IF(M74=0,"NOT PLACED",IF(cfg_AsOf&gt;cfg_PilotEnd,"ENDED","ACTIVE")))</f>
        <v/>
      </c>
      <c r="I74" s="89">
        <f>IF($B74="","",cfg_PilotStart)</f>
        <v/>
      </c>
      <c r="J74" s="89">
        <f>IF($B74="","",cfg_PilotEnd)</f>
        <v/>
      </c>
      <c r="K74" s="89">
        <f>IF(OR($B74="",M74=0),"",INDEX(RL_Date,MATCH($B74&amp;"|1",RL_Key,0)))</f>
        <v/>
      </c>
      <c r="L74" s="87">
        <f>IF(K74="","",MAX(0,MIN(cfg_AsOf,cfg_PilotEnd)-K74+1))</f>
        <v/>
      </c>
      <c r="M74" s="87">
        <f>IF($B74="","",COUNTIFS(RL_Prod,$B74,RL_Added,"&lt;&gt;"))</f>
        <v/>
      </c>
      <c r="N74" s="87">
        <f>IF($B74="","",SUMIFS(RL_Added,RL_Prod,$B74))</f>
        <v/>
      </c>
      <c r="O74" s="138">
        <f>IF(OR($B74="",M74=0),"",N74/M74)</f>
        <v/>
      </c>
      <c r="P74" s="138">
        <f>IF($B74="","",IFERROR(AVERAGEIFS(RL_Days,RL_Prod,$B74),""))</f>
        <v/>
      </c>
      <c r="Q74" s="139">
        <f>IF(OR($B74="",M74=0),"",INDEX(RL_TS,MATCH($B74&amp;"|"&amp;M74,RL_Key,0)))</f>
        <v/>
      </c>
      <c r="R74" s="138">
        <f>IF(OR(L74="",N(L74)=0),"",N74/L74)</f>
        <v/>
      </c>
    </row>
    <row r="75" ht="20" customHeight="1">
      <c r="B75" s="85">
        <f>'_Engine'!U71</f>
        <v/>
      </c>
      <c r="C75" s="86">
        <f>IF($B75="","",INDEX(Eng_Item,'_Engine'!T71))</f>
        <v/>
      </c>
      <c r="D75" s="85">
        <f>IF($B75="","",INDEX(Eng_Cat,'_Engine'!T71))</f>
        <v/>
      </c>
      <c r="E75" s="86">
        <f>'_Engine'!V71</f>
        <v/>
      </c>
      <c r="F75" s="87">
        <f>IF(OR($B75="",M75=0),"",INDEX(RL_After,MATCH($B75&amp;"|1",RL_Key,0)))</f>
        <v/>
      </c>
      <c r="G75" s="87">
        <f>IF($B75="","",INDEX(Eng_PAR,'_Engine'!T71))</f>
        <v/>
      </c>
      <c r="H75" s="86">
        <f>IF($B75="","",IF(M75=0,"NOT PLACED",IF(cfg_AsOf&gt;cfg_PilotEnd,"ENDED","ACTIVE")))</f>
        <v/>
      </c>
      <c r="I75" s="89">
        <f>IF($B75="","",cfg_PilotStart)</f>
        <v/>
      </c>
      <c r="J75" s="89">
        <f>IF($B75="","",cfg_PilotEnd)</f>
        <v/>
      </c>
      <c r="K75" s="89">
        <f>IF(OR($B75="",M75=0),"",INDEX(RL_Date,MATCH($B75&amp;"|1",RL_Key,0)))</f>
        <v/>
      </c>
      <c r="L75" s="87">
        <f>IF(K75="","",MAX(0,MIN(cfg_AsOf,cfg_PilotEnd)-K75+1))</f>
        <v/>
      </c>
      <c r="M75" s="87">
        <f>IF($B75="","",COUNTIFS(RL_Prod,$B75,RL_Added,"&lt;&gt;"))</f>
        <v/>
      </c>
      <c r="N75" s="87">
        <f>IF($B75="","",SUMIFS(RL_Added,RL_Prod,$B75))</f>
        <v/>
      </c>
      <c r="O75" s="138">
        <f>IF(OR($B75="",M75=0),"",N75/M75)</f>
        <v/>
      </c>
      <c r="P75" s="138">
        <f>IF($B75="","",IFERROR(AVERAGEIFS(RL_Days,RL_Prod,$B75),""))</f>
        <v/>
      </c>
      <c r="Q75" s="139">
        <f>IF(OR($B75="",M75=0),"",INDEX(RL_TS,MATCH($B75&amp;"|"&amp;M75,RL_Key,0)))</f>
        <v/>
      </c>
      <c r="R75" s="138">
        <f>IF(OR(L75="",N(L75)=0),"",N75/L75)</f>
        <v/>
      </c>
    </row>
    <row r="76" ht="20" customHeight="1">
      <c r="B76" s="85">
        <f>'_Engine'!U72</f>
        <v/>
      </c>
      <c r="C76" s="86">
        <f>IF($B76="","",INDEX(Eng_Item,'_Engine'!T72))</f>
        <v/>
      </c>
      <c r="D76" s="85">
        <f>IF($B76="","",INDEX(Eng_Cat,'_Engine'!T72))</f>
        <v/>
      </c>
      <c r="E76" s="86">
        <f>'_Engine'!V72</f>
        <v/>
      </c>
      <c r="F76" s="87">
        <f>IF(OR($B76="",M76=0),"",INDEX(RL_After,MATCH($B76&amp;"|1",RL_Key,0)))</f>
        <v/>
      </c>
      <c r="G76" s="87">
        <f>IF($B76="","",INDEX(Eng_PAR,'_Engine'!T72))</f>
        <v/>
      </c>
      <c r="H76" s="86">
        <f>IF($B76="","",IF(M76=0,"NOT PLACED",IF(cfg_AsOf&gt;cfg_PilotEnd,"ENDED","ACTIVE")))</f>
        <v/>
      </c>
      <c r="I76" s="89">
        <f>IF($B76="","",cfg_PilotStart)</f>
        <v/>
      </c>
      <c r="J76" s="89">
        <f>IF($B76="","",cfg_PilotEnd)</f>
        <v/>
      </c>
      <c r="K76" s="89">
        <f>IF(OR($B76="",M76=0),"",INDEX(RL_Date,MATCH($B76&amp;"|1",RL_Key,0)))</f>
        <v/>
      </c>
      <c r="L76" s="87">
        <f>IF(K76="","",MAX(0,MIN(cfg_AsOf,cfg_PilotEnd)-K76+1))</f>
        <v/>
      </c>
      <c r="M76" s="87">
        <f>IF($B76="","",COUNTIFS(RL_Prod,$B76,RL_Added,"&lt;&gt;"))</f>
        <v/>
      </c>
      <c r="N76" s="87">
        <f>IF($B76="","",SUMIFS(RL_Added,RL_Prod,$B76))</f>
        <v/>
      </c>
      <c r="O76" s="138">
        <f>IF(OR($B76="",M76=0),"",N76/M76)</f>
        <v/>
      </c>
      <c r="P76" s="138">
        <f>IF($B76="","",IFERROR(AVERAGEIFS(RL_Days,RL_Prod,$B76),""))</f>
        <v/>
      </c>
      <c r="Q76" s="139">
        <f>IF(OR($B76="",M76=0),"",INDEX(RL_TS,MATCH($B76&amp;"|"&amp;M76,RL_Key,0)))</f>
        <v/>
      </c>
      <c r="R76" s="138">
        <f>IF(OR(L76="",N(L76)=0),"",N76/L76)</f>
        <v/>
      </c>
    </row>
    <row r="77" ht="20" customHeight="1">
      <c r="B77" s="85">
        <f>'_Engine'!U73</f>
        <v/>
      </c>
      <c r="C77" s="86">
        <f>IF($B77="","",INDEX(Eng_Item,'_Engine'!T73))</f>
        <v/>
      </c>
      <c r="D77" s="85">
        <f>IF($B77="","",INDEX(Eng_Cat,'_Engine'!T73))</f>
        <v/>
      </c>
      <c r="E77" s="86">
        <f>'_Engine'!V73</f>
        <v/>
      </c>
      <c r="F77" s="87">
        <f>IF(OR($B77="",M77=0),"",INDEX(RL_After,MATCH($B77&amp;"|1",RL_Key,0)))</f>
        <v/>
      </c>
      <c r="G77" s="87">
        <f>IF($B77="","",INDEX(Eng_PAR,'_Engine'!T73))</f>
        <v/>
      </c>
      <c r="H77" s="86">
        <f>IF($B77="","",IF(M77=0,"NOT PLACED",IF(cfg_AsOf&gt;cfg_PilotEnd,"ENDED","ACTIVE")))</f>
        <v/>
      </c>
      <c r="I77" s="89">
        <f>IF($B77="","",cfg_PilotStart)</f>
        <v/>
      </c>
      <c r="J77" s="89">
        <f>IF($B77="","",cfg_PilotEnd)</f>
        <v/>
      </c>
      <c r="K77" s="89">
        <f>IF(OR($B77="",M77=0),"",INDEX(RL_Date,MATCH($B77&amp;"|1",RL_Key,0)))</f>
        <v/>
      </c>
      <c r="L77" s="87">
        <f>IF(K77="","",MAX(0,MIN(cfg_AsOf,cfg_PilotEnd)-K77+1))</f>
        <v/>
      </c>
      <c r="M77" s="87">
        <f>IF($B77="","",COUNTIFS(RL_Prod,$B77,RL_Added,"&lt;&gt;"))</f>
        <v/>
      </c>
      <c r="N77" s="87">
        <f>IF($B77="","",SUMIFS(RL_Added,RL_Prod,$B77))</f>
        <v/>
      </c>
      <c r="O77" s="138">
        <f>IF(OR($B77="",M77=0),"",N77/M77)</f>
        <v/>
      </c>
      <c r="P77" s="138">
        <f>IF($B77="","",IFERROR(AVERAGEIFS(RL_Days,RL_Prod,$B77),""))</f>
        <v/>
      </c>
      <c r="Q77" s="139">
        <f>IF(OR($B77="",M77=0),"",INDEX(RL_TS,MATCH($B77&amp;"|"&amp;M77,RL_Key,0)))</f>
        <v/>
      </c>
      <c r="R77" s="138">
        <f>IF(OR(L77="",N(L77)=0),"",N77/L77)</f>
        <v/>
      </c>
    </row>
    <row r="78" ht="20" customHeight="1">
      <c r="B78" s="85">
        <f>'_Engine'!U74</f>
        <v/>
      </c>
      <c r="C78" s="86">
        <f>IF($B78="","",INDEX(Eng_Item,'_Engine'!T74))</f>
        <v/>
      </c>
      <c r="D78" s="85">
        <f>IF($B78="","",INDEX(Eng_Cat,'_Engine'!T74))</f>
        <v/>
      </c>
      <c r="E78" s="86">
        <f>'_Engine'!V74</f>
        <v/>
      </c>
      <c r="F78" s="87">
        <f>IF(OR($B78="",M78=0),"",INDEX(RL_After,MATCH($B78&amp;"|1",RL_Key,0)))</f>
        <v/>
      </c>
      <c r="G78" s="87">
        <f>IF($B78="","",INDEX(Eng_PAR,'_Engine'!T74))</f>
        <v/>
      </c>
      <c r="H78" s="86">
        <f>IF($B78="","",IF(M78=0,"NOT PLACED",IF(cfg_AsOf&gt;cfg_PilotEnd,"ENDED","ACTIVE")))</f>
        <v/>
      </c>
      <c r="I78" s="89">
        <f>IF($B78="","",cfg_PilotStart)</f>
        <v/>
      </c>
      <c r="J78" s="89">
        <f>IF($B78="","",cfg_PilotEnd)</f>
        <v/>
      </c>
      <c r="K78" s="89">
        <f>IF(OR($B78="",M78=0),"",INDEX(RL_Date,MATCH($B78&amp;"|1",RL_Key,0)))</f>
        <v/>
      </c>
      <c r="L78" s="87">
        <f>IF(K78="","",MAX(0,MIN(cfg_AsOf,cfg_PilotEnd)-K78+1))</f>
        <v/>
      </c>
      <c r="M78" s="87">
        <f>IF($B78="","",COUNTIFS(RL_Prod,$B78,RL_Added,"&lt;&gt;"))</f>
        <v/>
      </c>
      <c r="N78" s="87">
        <f>IF($B78="","",SUMIFS(RL_Added,RL_Prod,$B78))</f>
        <v/>
      </c>
      <c r="O78" s="138">
        <f>IF(OR($B78="",M78=0),"",N78/M78)</f>
        <v/>
      </c>
      <c r="P78" s="138">
        <f>IF($B78="","",IFERROR(AVERAGEIFS(RL_Days,RL_Prod,$B78),""))</f>
        <v/>
      </c>
      <c r="Q78" s="139">
        <f>IF(OR($B78="",M78=0),"",INDEX(RL_TS,MATCH($B78&amp;"|"&amp;M78,RL_Key,0)))</f>
        <v/>
      </c>
      <c r="R78" s="138">
        <f>IF(OR(L78="",N(L78)=0),"",N78/L78)</f>
        <v/>
      </c>
    </row>
    <row r="79" ht="20" customHeight="1">
      <c r="B79" s="85">
        <f>'_Engine'!U75</f>
        <v/>
      </c>
      <c r="C79" s="86">
        <f>IF($B79="","",INDEX(Eng_Item,'_Engine'!T75))</f>
        <v/>
      </c>
      <c r="D79" s="85">
        <f>IF($B79="","",INDEX(Eng_Cat,'_Engine'!T75))</f>
        <v/>
      </c>
      <c r="E79" s="86">
        <f>'_Engine'!V75</f>
        <v/>
      </c>
      <c r="F79" s="87">
        <f>IF(OR($B79="",M79=0),"",INDEX(RL_After,MATCH($B79&amp;"|1",RL_Key,0)))</f>
        <v/>
      </c>
      <c r="G79" s="87">
        <f>IF($B79="","",INDEX(Eng_PAR,'_Engine'!T75))</f>
        <v/>
      </c>
      <c r="H79" s="86">
        <f>IF($B79="","",IF(M79=0,"NOT PLACED",IF(cfg_AsOf&gt;cfg_PilotEnd,"ENDED","ACTIVE")))</f>
        <v/>
      </c>
      <c r="I79" s="89">
        <f>IF($B79="","",cfg_PilotStart)</f>
        <v/>
      </c>
      <c r="J79" s="89">
        <f>IF($B79="","",cfg_PilotEnd)</f>
        <v/>
      </c>
      <c r="K79" s="89">
        <f>IF(OR($B79="",M79=0),"",INDEX(RL_Date,MATCH($B79&amp;"|1",RL_Key,0)))</f>
        <v/>
      </c>
      <c r="L79" s="87">
        <f>IF(K79="","",MAX(0,MIN(cfg_AsOf,cfg_PilotEnd)-K79+1))</f>
        <v/>
      </c>
      <c r="M79" s="87">
        <f>IF($B79="","",COUNTIFS(RL_Prod,$B79,RL_Added,"&lt;&gt;"))</f>
        <v/>
      </c>
      <c r="N79" s="87">
        <f>IF($B79="","",SUMIFS(RL_Added,RL_Prod,$B79))</f>
        <v/>
      </c>
      <c r="O79" s="138">
        <f>IF(OR($B79="",M79=0),"",N79/M79)</f>
        <v/>
      </c>
      <c r="P79" s="138">
        <f>IF($B79="","",IFERROR(AVERAGEIFS(RL_Days,RL_Prod,$B79),""))</f>
        <v/>
      </c>
      <c r="Q79" s="139">
        <f>IF(OR($B79="",M79=0),"",INDEX(RL_TS,MATCH($B79&amp;"|"&amp;M79,RL_Key,0)))</f>
        <v/>
      </c>
      <c r="R79" s="138">
        <f>IF(OR(L79="",N(L79)=0),"",N79/L79)</f>
        <v/>
      </c>
    </row>
    <row r="80" ht="20" customHeight="1">
      <c r="B80" s="85">
        <f>'_Engine'!U76</f>
        <v/>
      </c>
      <c r="C80" s="86">
        <f>IF($B80="","",INDEX(Eng_Item,'_Engine'!T76))</f>
        <v/>
      </c>
      <c r="D80" s="85">
        <f>IF($B80="","",INDEX(Eng_Cat,'_Engine'!T76))</f>
        <v/>
      </c>
      <c r="E80" s="86">
        <f>'_Engine'!V76</f>
        <v/>
      </c>
      <c r="F80" s="87">
        <f>IF(OR($B80="",M80=0),"",INDEX(RL_After,MATCH($B80&amp;"|1",RL_Key,0)))</f>
        <v/>
      </c>
      <c r="G80" s="87">
        <f>IF($B80="","",INDEX(Eng_PAR,'_Engine'!T76))</f>
        <v/>
      </c>
      <c r="H80" s="86">
        <f>IF($B80="","",IF(M80=0,"NOT PLACED",IF(cfg_AsOf&gt;cfg_PilotEnd,"ENDED","ACTIVE")))</f>
        <v/>
      </c>
      <c r="I80" s="89">
        <f>IF($B80="","",cfg_PilotStart)</f>
        <v/>
      </c>
      <c r="J80" s="89">
        <f>IF($B80="","",cfg_PilotEnd)</f>
        <v/>
      </c>
      <c r="K80" s="89">
        <f>IF(OR($B80="",M80=0),"",INDEX(RL_Date,MATCH($B80&amp;"|1",RL_Key,0)))</f>
        <v/>
      </c>
      <c r="L80" s="87">
        <f>IF(K80="","",MAX(0,MIN(cfg_AsOf,cfg_PilotEnd)-K80+1))</f>
        <v/>
      </c>
      <c r="M80" s="87">
        <f>IF($B80="","",COUNTIFS(RL_Prod,$B80,RL_Added,"&lt;&gt;"))</f>
        <v/>
      </c>
      <c r="N80" s="87">
        <f>IF($B80="","",SUMIFS(RL_Added,RL_Prod,$B80))</f>
        <v/>
      </c>
      <c r="O80" s="138">
        <f>IF(OR($B80="",M80=0),"",N80/M80)</f>
        <v/>
      </c>
      <c r="P80" s="138">
        <f>IF($B80="","",IFERROR(AVERAGEIFS(RL_Days,RL_Prod,$B80),""))</f>
        <v/>
      </c>
      <c r="Q80" s="139">
        <f>IF(OR($B80="",M80=0),"",INDEX(RL_TS,MATCH($B80&amp;"|"&amp;M80,RL_Key,0)))</f>
        <v/>
      </c>
      <c r="R80" s="138">
        <f>IF(OR(L80="",N(L80)=0),"",N80/L80)</f>
        <v/>
      </c>
    </row>
    <row r="81" ht="20" customHeight="1">
      <c r="B81" s="85">
        <f>'_Engine'!U77</f>
        <v/>
      </c>
      <c r="C81" s="86">
        <f>IF($B81="","",INDEX(Eng_Item,'_Engine'!T77))</f>
        <v/>
      </c>
      <c r="D81" s="85">
        <f>IF($B81="","",INDEX(Eng_Cat,'_Engine'!T77))</f>
        <v/>
      </c>
      <c r="E81" s="86">
        <f>'_Engine'!V77</f>
        <v/>
      </c>
      <c r="F81" s="87">
        <f>IF(OR($B81="",M81=0),"",INDEX(RL_After,MATCH($B81&amp;"|1",RL_Key,0)))</f>
        <v/>
      </c>
      <c r="G81" s="87">
        <f>IF($B81="","",INDEX(Eng_PAR,'_Engine'!T77))</f>
        <v/>
      </c>
      <c r="H81" s="86">
        <f>IF($B81="","",IF(M81=0,"NOT PLACED",IF(cfg_AsOf&gt;cfg_PilotEnd,"ENDED","ACTIVE")))</f>
        <v/>
      </c>
      <c r="I81" s="89">
        <f>IF($B81="","",cfg_PilotStart)</f>
        <v/>
      </c>
      <c r="J81" s="89">
        <f>IF($B81="","",cfg_PilotEnd)</f>
        <v/>
      </c>
      <c r="K81" s="89">
        <f>IF(OR($B81="",M81=0),"",INDEX(RL_Date,MATCH($B81&amp;"|1",RL_Key,0)))</f>
        <v/>
      </c>
      <c r="L81" s="87">
        <f>IF(K81="","",MAX(0,MIN(cfg_AsOf,cfg_PilotEnd)-K81+1))</f>
        <v/>
      </c>
      <c r="M81" s="87">
        <f>IF($B81="","",COUNTIFS(RL_Prod,$B81,RL_Added,"&lt;&gt;"))</f>
        <v/>
      </c>
      <c r="N81" s="87">
        <f>IF($B81="","",SUMIFS(RL_Added,RL_Prod,$B81))</f>
        <v/>
      </c>
      <c r="O81" s="138">
        <f>IF(OR($B81="",M81=0),"",N81/M81)</f>
        <v/>
      </c>
      <c r="P81" s="138">
        <f>IF($B81="","",IFERROR(AVERAGEIFS(RL_Days,RL_Prod,$B81),""))</f>
        <v/>
      </c>
      <c r="Q81" s="139">
        <f>IF(OR($B81="",M81=0),"",INDEX(RL_TS,MATCH($B81&amp;"|"&amp;M81,RL_Key,0)))</f>
        <v/>
      </c>
      <c r="R81" s="138">
        <f>IF(OR(L81="",N(L81)=0),"",N81/L81)</f>
        <v/>
      </c>
    </row>
    <row r="82" ht="20" customHeight="1">
      <c r="B82" s="85">
        <f>'_Engine'!U78</f>
        <v/>
      </c>
      <c r="C82" s="86">
        <f>IF($B82="","",INDEX(Eng_Item,'_Engine'!T78))</f>
        <v/>
      </c>
      <c r="D82" s="85">
        <f>IF($B82="","",INDEX(Eng_Cat,'_Engine'!T78))</f>
        <v/>
      </c>
      <c r="E82" s="86">
        <f>'_Engine'!V78</f>
        <v/>
      </c>
      <c r="F82" s="87">
        <f>IF(OR($B82="",M82=0),"",INDEX(RL_After,MATCH($B82&amp;"|1",RL_Key,0)))</f>
        <v/>
      </c>
      <c r="G82" s="87">
        <f>IF($B82="","",INDEX(Eng_PAR,'_Engine'!T78))</f>
        <v/>
      </c>
      <c r="H82" s="86">
        <f>IF($B82="","",IF(M82=0,"NOT PLACED",IF(cfg_AsOf&gt;cfg_PilotEnd,"ENDED","ACTIVE")))</f>
        <v/>
      </c>
      <c r="I82" s="89">
        <f>IF($B82="","",cfg_PilotStart)</f>
        <v/>
      </c>
      <c r="J82" s="89">
        <f>IF($B82="","",cfg_PilotEnd)</f>
        <v/>
      </c>
      <c r="K82" s="89">
        <f>IF(OR($B82="",M82=0),"",INDEX(RL_Date,MATCH($B82&amp;"|1",RL_Key,0)))</f>
        <v/>
      </c>
      <c r="L82" s="87">
        <f>IF(K82="","",MAX(0,MIN(cfg_AsOf,cfg_PilotEnd)-K82+1))</f>
        <v/>
      </c>
      <c r="M82" s="87">
        <f>IF($B82="","",COUNTIFS(RL_Prod,$B82,RL_Added,"&lt;&gt;"))</f>
        <v/>
      </c>
      <c r="N82" s="87">
        <f>IF($B82="","",SUMIFS(RL_Added,RL_Prod,$B82))</f>
        <v/>
      </c>
      <c r="O82" s="138">
        <f>IF(OR($B82="",M82=0),"",N82/M82)</f>
        <v/>
      </c>
      <c r="P82" s="138">
        <f>IF($B82="","",IFERROR(AVERAGEIFS(RL_Days,RL_Prod,$B82),""))</f>
        <v/>
      </c>
      <c r="Q82" s="139">
        <f>IF(OR($B82="",M82=0),"",INDEX(RL_TS,MATCH($B82&amp;"|"&amp;M82,RL_Key,0)))</f>
        <v/>
      </c>
      <c r="R82" s="138">
        <f>IF(OR(L82="",N(L82)=0),"",N82/L82)</f>
        <v/>
      </c>
    </row>
    <row r="83" ht="20" customHeight="1">
      <c r="B83" s="85">
        <f>'_Engine'!U79</f>
        <v/>
      </c>
      <c r="C83" s="86">
        <f>IF($B83="","",INDEX(Eng_Item,'_Engine'!T79))</f>
        <v/>
      </c>
      <c r="D83" s="85">
        <f>IF($B83="","",INDEX(Eng_Cat,'_Engine'!T79))</f>
        <v/>
      </c>
      <c r="E83" s="86">
        <f>'_Engine'!V79</f>
        <v/>
      </c>
      <c r="F83" s="87">
        <f>IF(OR($B83="",M83=0),"",INDEX(RL_After,MATCH($B83&amp;"|1",RL_Key,0)))</f>
        <v/>
      </c>
      <c r="G83" s="87">
        <f>IF($B83="","",INDEX(Eng_PAR,'_Engine'!T79))</f>
        <v/>
      </c>
      <c r="H83" s="86">
        <f>IF($B83="","",IF(M83=0,"NOT PLACED",IF(cfg_AsOf&gt;cfg_PilotEnd,"ENDED","ACTIVE")))</f>
        <v/>
      </c>
      <c r="I83" s="89">
        <f>IF($B83="","",cfg_PilotStart)</f>
        <v/>
      </c>
      <c r="J83" s="89">
        <f>IF($B83="","",cfg_PilotEnd)</f>
        <v/>
      </c>
      <c r="K83" s="89">
        <f>IF(OR($B83="",M83=0),"",INDEX(RL_Date,MATCH($B83&amp;"|1",RL_Key,0)))</f>
        <v/>
      </c>
      <c r="L83" s="87">
        <f>IF(K83="","",MAX(0,MIN(cfg_AsOf,cfg_PilotEnd)-K83+1))</f>
        <v/>
      </c>
      <c r="M83" s="87">
        <f>IF($B83="","",COUNTIFS(RL_Prod,$B83,RL_Added,"&lt;&gt;"))</f>
        <v/>
      </c>
      <c r="N83" s="87">
        <f>IF($B83="","",SUMIFS(RL_Added,RL_Prod,$B83))</f>
        <v/>
      </c>
      <c r="O83" s="138">
        <f>IF(OR($B83="",M83=0),"",N83/M83)</f>
        <v/>
      </c>
      <c r="P83" s="138">
        <f>IF($B83="","",IFERROR(AVERAGEIFS(RL_Days,RL_Prod,$B83),""))</f>
        <v/>
      </c>
      <c r="Q83" s="139">
        <f>IF(OR($B83="",M83=0),"",INDEX(RL_TS,MATCH($B83&amp;"|"&amp;M83,RL_Key,0)))</f>
        <v/>
      </c>
      <c r="R83" s="138">
        <f>IF(OR(L83="",N(L83)=0),"",N83/L83)</f>
        <v/>
      </c>
    </row>
    <row r="84" ht="20" customHeight="1">
      <c r="B84" s="85">
        <f>'_Engine'!U80</f>
        <v/>
      </c>
      <c r="C84" s="86">
        <f>IF($B84="","",INDEX(Eng_Item,'_Engine'!T80))</f>
        <v/>
      </c>
      <c r="D84" s="85">
        <f>IF($B84="","",INDEX(Eng_Cat,'_Engine'!T80))</f>
        <v/>
      </c>
      <c r="E84" s="86">
        <f>'_Engine'!V80</f>
        <v/>
      </c>
      <c r="F84" s="87">
        <f>IF(OR($B84="",M84=0),"",INDEX(RL_After,MATCH($B84&amp;"|1",RL_Key,0)))</f>
        <v/>
      </c>
      <c r="G84" s="87">
        <f>IF($B84="","",INDEX(Eng_PAR,'_Engine'!T80))</f>
        <v/>
      </c>
      <c r="H84" s="86">
        <f>IF($B84="","",IF(M84=0,"NOT PLACED",IF(cfg_AsOf&gt;cfg_PilotEnd,"ENDED","ACTIVE")))</f>
        <v/>
      </c>
      <c r="I84" s="89">
        <f>IF($B84="","",cfg_PilotStart)</f>
        <v/>
      </c>
      <c r="J84" s="89">
        <f>IF($B84="","",cfg_PilotEnd)</f>
        <v/>
      </c>
      <c r="K84" s="89">
        <f>IF(OR($B84="",M84=0),"",INDEX(RL_Date,MATCH($B84&amp;"|1",RL_Key,0)))</f>
        <v/>
      </c>
      <c r="L84" s="87">
        <f>IF(K84="","",MAX(0,MIN(cfg_AsOf,cfg_PilotEnd)-K84+1))</f>
        <v/>
      </c>
      <c r="M84" s="87">
        <f>IF($B84="","",COUNTIFS(RL_Prod,$B84,RL_Added,"&lt;&gt;"))</f>
        <v/>
      </c>
      <c r="N84" s="87">
        <f>IF($B84="","",SUMIFS(RL_Added,RL_Prod,$B84))</f>
        <v/>
      </c>
      <c r="O84" s="138">
        <f>IF(OR($B84="",M84=0),"",N84/M84)</f>
        <v/>
      </c>
      <c r="P84" s="138">
        <f>IF($B84="","",IFERROR(AVERAGEIFS(RL_Days,RL_Prod,$B84),""))</f>
        <v/>
      </c>
      <c r="Q84" s="139">
        <f>IF(OR($B84="",M84=0),"",INDEX(RL_TS,MATCH($B84&amp;"|"&amp;M84,RL_Key,0)))</f>
        <v/>
      </c>
      <c r="R84" s="138">
        <f>IF(OR(L84="",N(L84)=0),"",N84/L84)</f>
        <v/>
      </c>
    </row>
    <row r="85" ht="20" customHeight="1">
      <c r="B85" s="85">
        <f>'_Engine'!U81</f>
        <v/>
      </c>
      <c r="C85" s="86">
        <f>IF($B85="","",INDEX(Eng_Item,'_Engine'!T81))</f>
        <v/>
      </c>
      <c r="D85" s="85">
        <f>IF($B85="","",INDEX(Eng_Cat,'_Engine'!T81))</f>
        <v/>
      </c>
      <c r="E85" s="86">
        <f>'_Engine'!V81</f>
        <v/>
      </c>
      <c r="F85" s="87">
        <f>IF(OR($B85="",M85=0),"",INDEX(RL_After,MATCH($B85&amp;"|1",RL_Key,0)))</f>
        <v/>
      </c>
      <c r="G85" s="87">
        <f>IF($B85="","",INDEX(Eng_PAR,'_Engine'!T81))</f>
        <v/>
      </c>
      <c r="H85" s="86">
        <f>IF($B85="","",IF(M85=0,"NOT PLACED",IF(cfg_AsOf&gt;cfg_PilotEnd,"ENDED","ACTIVE")))</f>
        <v/>
      </c>
      <c r="I85" s="89">
        <f>IF($B85="","",cfg_PilotStart)</f>
        <v/>
      </c>
      <c r="J85" s="89">
        <f>IF($B85="","",cfg_PilotEnd)</f>
        <v/>
      </c>
      <c r="K85" s="89">
        <f>IF(OR($B85="",M85=0),"",INDEX(RL_Date,MATCH($B85&amp;"|1",RL_Key,0)))</f>
        <v/>
      </c>
      <c r="L85" s="87">
        <f>IF(K85="","",MAX(0,MIN(cfg_AsOf,cfg_PilotEnd)-K85+1))</f>
        <v/>
      </c>
      <c r="M85" s="87">
        <f>IF($B85="","",COUNTIFS(RL_Prod,$B85,RL_Added,"&lt;&gt;"))</f>
        <v/>
      </c>
      <c r="N85" s="87">
        <f>IF($B85="","",SUMIFS(RL_Added,RL_Prod,$B85))</f>
        <v/>
      </c>
      <c r="O85" s="138">
        <f>IF(OR($B85="",M85=0),"",N85/M85)</f>
        <v/>
      </c>
      <c r="P85" s="138">
        <f>IF($B85="","",IFERROR(AVERAGEIFS(RL_Days,RL_Prod,$B85),""))</f>
        <v/>
      </c>
      <c r="Q85" s="139">
        <f>IF(OR($B85="",M85=0),"",INDEX(RL_TS,MATCH($B85&amp;"|"&amp;M85,RL_Key,0)))</f>
        <v/>
      </c>
      <c r="R85" s="138">
        <f>IF(OR(L85="",N(L85)=0),"",N85/L85)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8">
    <mergeCell ref="M2:N2"/>
    <mergeCell ref="H2:I2"/>
    <mergeCell ref="Q1:R1"/>
    <mergeCell ref="E2:F2"/>
    <mergeCell ref="K2:L2"/>
    <mergeCell ref="P2:Q2"/>
    <mergeCell ref="B1:P1"/>
    <mergeCell ref="B3:R3"/>
  </mergeCells>
  <conditionalFormatting sqref="B6:R85">
    <cfRule type="expression" priority="513" dxfId="3">
      <formula>AND($B6&lt;&gt;"",MOD(ROW(),2)=0)</formula>
    </cfRule>
    <cfRule type="expression" priority="514" dxfId="4">
      <formula>$B6&lt;&gt;""</formula>
    </cfRule>
  </conditionalFormatting>
  <conditionalFormatting sqref="H6:H85">
    <cfRule type="cellIs" priority="3" operator="equal" dxfId="2" stopIfTrue="1">
      <formula>"ACTIVE"</formula>
    </cfRule>
    <cfRule type="cellIs" priority="4" operator="equal" dxfId="6" stopIfTrue="1">
      <formula>"NOT PLACED"</formula>
    </cfRule>
    <cfRule type="cellIs" priority="5" operator="equal" dxfId="11" stopIfTrue="1">
      <formula>"ENDED"</formula>
    </cfRule>
  </conditionalFormatting>
  <conditionalFormatting sqref="E6:E85">
    <cfRule type="cellIs" priority="6" operator="equal" dxfId="12" stopIfTrue="1">
      <formula>"Snack"</formula>
    </cfRule>
    <cfRule type="cellIs" priority="7" operator="equal" dxfId="13" stopIfTrue="1">
      <formula>"Beverage"</formula>
    </cfRule>
  </conditionalFormatting>
  <hyperlinks>
    <hyperlink ref="B2" location="'Home'!A1" tooltip="Open Home" display="⌂  HOME"/>
    <hyperlink ref="C2" location="'Control Panel'!A1" tooltip="Open Control Panel" display="⚙  CONTROL"/>
    <hyperlink ref="D2" location="'Inventory Master'!A1" tooltip="Open Inventory Master" display="INVENTORY"/>
    <hyperlink ref="E2" location="'Weekly Count'!A1" tooltip="Open Weekly Count" display="✎ COUNT"/>
    <hyperlink ref="G2" location="'Receiving Log'!A1" tooltip="Open Receiving Log" display="✎ RECEIVE"/>
    <hyperlink ref="H2" location="'Order List'!A1" tooltip="Open Order List" display="ORDERS"/>
    <hyperlink ref="J2" location="'Inventory Dashboard'!A1" tooltip="Open Inventory Dashboard" display="◧ INV. DASH"/>
    <hyperlink ref="K2" location="'Pilot Products'!A1" tooltip="Open Pilot Products" display="PILOT ITEMS"/>
    <hyperlink ref="M2" location="'Restock Log'!A1" tooltip="Open Restock Log" display="✎ RESTOCK"/>
    <hyperlink ref="O2" location="'Feedback Log'!A1" tooltip="Open Feedback Log" display="✎ FEEDBACK"/>
    <hyperlink ref="P2" location="'Pilot Dashboard'!A1" tooltip="Open Pilot Dashboard" display="◧ PILOT DASH"/>
    <hyperlink ref="R2" location="'Tasks'!A1" tooltip="Open Tasks" display="✎ TASKS"/>
  </hyperlinks>
  <printOptions horizontalCentered="1"/>
  <pageMargins left="0.4" right="0.4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2458C6"/>
    <outlinePr summaryBelow="1" summaryRight="1"/>
    <pageSetUpPr fitToPage="1"/>
  </sheetPr>
  <dimension ref="A1:T1505"/>
  <sheetViews>
    <sheetView showGridLines="0" showRowColHeaders="0" tabSelected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5" customWidth="1" min="1" max="1"/>
    <col width="13" customWidth="1" min="2" max="2"/>
    <col width="11" customWidth="1" min="3" max="3"/>
    <col width="32" customWidth="1" min="4" max="4"/>
    <col width="10" customWidth="1" min="5" max="5"/>
    <col width="9" customWidth="1" min="6" max="6"/>
    <col width="9" customWidth="1" min="7" max="7"/>
    <col width="9" customWidth="1" min="8" max="8"/>
    <col width="15" customWidth="1" min="9" max="9"/>
    <col width="17" customWidth="1" min="10" max="10"/>
    <col width="10" customWidth="1" min="11" max="11"/>
    <col width="10" customWidth="1" min="12" max="12"/>
    <col width="34" customWidth="1" min="13" max="13"/>
    <col width="8" customWidth="1" min="14" max="14"/>
    <col width="10" customWidth="1" min="15" max="15"/>
    <col hidden="1" width="5" customWidth="1" min="16" max="16"/>
    <col hidden="1" width="5" customWidth="1" min="17" max="17"/>
    <col hidden="1" width="5" customWidth="1" min="18" max="18"/>
    <col width="12" customWidth="1" min="19" max="19"/>
    <col width="2.5" customWidth="1" min="20" max="20"/>
    <col hidden="1" width="13" customWidth="1" min="21" max="16384"/>
  </cols>
  <sheetData>
    <row r="1" ht="42" customHeight="1">
      <c r="A1" s="1" t="n"/>
      <c r="B1" s="2">
        <f>cfg_Site&amp;" Operations Hub   ·   Pantry Pilot"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3">
        <f>cfg_AsOf</f>
        <v/>
      </c>
      <c r="O1" s="1" t="n"/>
      <c r="P1" s="1" t="n"/>
      <c r="Q1" s="1" t="n"/>
      <c r="R1" s="1" t="n"/>
      <c r="S1" s="1" t="n"/>
      <c r="T1" s="1" t="n"/>
    </row>
    <row r="2" ht="28" customHeight="1">
      <c r="A2" s="1" t="n"/>
      <c r="B2" s="6" t="inlineStr">
        <is>
          <t>⌂  HOME</t>
        </is>
      </c>
      <c r="C2" s="7" t="n"/>
      <c r="D2" s="6" t="inlineStr">
        <is>
          <t>⚙  CONTROL</t>
        </is>
      </c>
      <c r="E2" s="6" t="inlineStr">
        <is>
          <t>INVENTORY</t>
        </is>
      </c>
      <c r="F2" s="6" t="inlineStr">
        <is>
          <t>✎ COUNT</t>
        </is>
      </c>
      <c r="G2" s="6" t="inlineStr">
        <is>
          <t>✎ RECEIVE</t>
        </is>
      </c>
      <c r="H2" s="7" t="n"/>
      <c r="I2" s="6" t="inlineStr">
        <is>
          <t>ORDERS</t>
        </is>
      </c>
      <c r="J2" s="6" t="inlineStr">
        <is>
          <t>◧ INV. DASH</t>
        </is>
      </c>
      <c r="K2" s="6" t="inlineStr">
        <is>
          <t>PILOT ITEMS</t>
        </is>
      </c>
      <c r="L2" s="7" t="n"/>
      <c r="M2" s="4" t="inlineStr">
        <is>
          <t>✎ RESTOCK</t>
        </is>
      </c>
      <c r="N2" s="6" t="inlineStr">
        <is>
          <t>✎ FEEDBACK</t>
        </is>
      </c>
      <c r="O2" s="6" t="inlineStr">
        <is>
          <t>◧ PILOT DASH</t>
        </is>
      </c>
      <c r="P2" s="1" t="n"/>
      <c r="Q2" s="1" t="n"/>
      <c r="R2" s="1" t="n"/>
      <c r="S2" s="6" t="inlineStr">
        <is>
          <t>✎ TASKS</t>
        </is>
      </c>
      <c r="T2" s="1" t="n"/>
    </row>
    <row r="3" ht="30" customHeight="1">
      <c r="A3" s="1" t="n"/>
      <c r="B3" s="8" t="inlineStr">
        <is>
          <t>One row per refill — type only the BLUE columns. Log the very first placement too (Qty Before = 0). Previous refill, cadence and how long the pantry lasted are calculated per product. Add new events at the bottom.</t>
        </is>
      </c>
      <c r="T3" s="1" t="n"/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 ht="40" customHeight="1">
      <c r="B5" s="92" t="inlineStr">
        <is>
          <t>Refill Date</t>
        </is>
      </c>
      <c r="C5" s="92" t="inlineStr">
        <is>
          <t>Refill Time</t>
        </is>
      </c>
      <c r="D5" s="92" t="inlineStr">
        <is>
          <t>Product</t>
        </is>
      </c>
      <c r="E5" s="84" t="inlineStr">
        <is>
          <t>Type</t>
        </is>
      </c>
      <c r="F5" s="92" t="inlineStr">
        <is>
          <t>Qty Before</t>
        </is>
      </c>
      <c r="G5" s="92" t="inlineStr">
        <is>
          <t>Qty Added</t>
        </is>
      </c>
      <c r="H5" s="84" t="inlineStr">
        <is>
          <t>Qty After</t>
        </is>
      </c>
      <c r="I5" s="92" t="inlineStr">
        <is>
          <t>Refilled By</t>
        </is>
      </c>
      <c r="J5" s="84" t="inlineStr">
        <is>
          <t>Previous Refill</t>
        </is>
      </c>
      <c r="K5" s="84" t="inlineStr">
        <is>
          <t>Days Since Prior Refill</t>
        </is>
      </c>
      <c r="L5" s="84" t="inlineStr">
        <is>
          <t>Hours Since Prior Refill</t>
        </is>
      </c>
      <c r="M5" s="92" t="inlineStr">
        <is>
          <t>Operational Notes</t>
        </is>
      </c>
      <c r="N5" s="84" t="inlineStr">
        <is>
          <t>Pilot Day</t>
        </is>
      </c>
      <c r="O5" s="84" t="inlineStr">
        <is>
          <t>Event ID</t>
        </is>
      </c>
      <c r="P5" s="84" t="inlineStr">
        <is>
          <t>Key</t>
        </is>
      </c>
      <c r="Q5" s="84" t="inlineStr">
        <is>
          <t>Seq</t>
        </is>
      </c>
      <c r="R5" s="84" t="inlineStr">
        <is>
          <t>Timestamp</t>
        </is>
      </c>
    </row>
    <row r="6" ht="30" customHeight="1">
      <c r="B6" s="93" t="n"/>
      <c r="C6" s="140" t="n"/>
      <c r="D6" s="95" t="n"/>
      <c r="E6" s="86">
        <f>IF(D6="","",IFERROR(INDEX(Pil_Type,MATCH(D6,Pil_Label,0)),"not in pilot"))</f>
        <v/>
      </c>
      <c r="F6" s="96" t="n"/>
      <c r="G6" s="96" t="n"/>
      <c r="H6" s="87">
        <f>IF(G6="","",N(F6)+G6)</f>
        <v/>
      </c>
      <c r="I6" s="95" t="n"/>
      <c r="J6" s="139">
        <f>IF(OR(Q6="",N(Q6)&lt;=1),"",INDEX($R$6:$R$1505,MATCH(D6&amp;"|"&amp;(Q6-1),$P$6:$P$1505,0)))</f>
        <v/>
      </c>
      <c r="K6" s="138">
        <f>IF(OR(J6="",R6=""),"",R6-J6)</f>
        <v/>
      </c>
      <c r="L6" s="138">
        <f>IF(OR(J6="",R6=""),"",(R6-J6)*24)</f>
        <v/>
      </c>
      <c r="M6" s="95" t="n"/>
      <c r="N6" s="94">
        <f>IF(B6="","",IF(OR(B6&lt;cfg_PilotStart,B6&gt;cfg_PilotEnd),"Outside",B6-cfg_PilotStart+1))</f>
        <v/>
      </c>
      <c r="O6" s="86">
        <f>IF(OR(B6="",D6=""),"","RF-"&amp;TEXT(ROW()-5,"0000"))</f>
        <v/>
      </c>
      <c r="P6" s="86">
        <f>IF(Q6="","",D6&amp;"|"&amp;Q6)</f>
        <v/>
      </c>
      <c r="Q6" s="86">
        <f>IF(OR(D6="",G6=""),"",COUNTIFS($D$6:D6,D6,$G$6:G6,"&lt;&gt;"))</f>
        <v/>
      </c>
      <c r="R6" s="139">
        <f>IF(B6="","",B6+N(C6))</f>
        <v/>
      </c>
    </row>
    <row r="7" ht="30" customHeight="1">
      <c r="B7" s="93" t="n"/>
      <c r="C7" s="140" t="n"/>
      <c r="D7" s="95" t="n"/>
      <c r="E7" s="86">
        <f>IF(D7="","",IFERROR(INDEX(Pil_Type,MATCH(D7,Pil_Label,0)),"not in pilot"))</f>
        <v/>
      </c>
      <c r="F7" s="96" t="n"/>
      <c r="G7" s="96" t="n"/>
      <c r="H7" s="87">
        <f>IF(G7="","",N(F7)+G7)</f>
        <v/>
      </c>
      <c r="I7" s="95" t="n"/>
      <c r="J7" s="139">
        <f>IF(OR(Q7="",N(Q7)&lt;=1),"",INDEX($R$6:$R$1505,MATCH(D7&amp;"|"&amp;(Q7-1),$P$6:$P$1505,0)))</f>
        <v/>
      </c>
      <c r="K7" s="138">
        <f>IF(OR(J7="",R7=""),"",R7-J7)</f>
        <v/>
      </c>
      <c r="L7" s="138">
        <f>IF(OR(J7="",R7=""),"",(R7-J7)*24)</f>
        <v/>
      </c>
      <c r="M7" s="95" t="n"/>
      <c r="N7" s="94">
        <f>IF(B7="","",IF(OR(B7&lt;cfg_PilotStart,B7&gt;cfg_PilotEnd),"Outside",B7-cfg_PilotStart+1))</f>
        <v/>
      </c>
      <c r="O7" s="86">
        <f>IF(OR(B7="",D7=""),"","RF-"&amp;TEXT(ROW()-5,"0000"))</f>
        <v/>
      </c>
      <c r="P7" s="86">
        <f>IF(Q7="","",D7&amp;"|"&amp;Q7)</f>
        <v/>
      </c>
      <c r="Q7" s="86">
        <f>IF(OR(D7="",G7=""),"",COUNTIFS($D$6:D7,D7,$G$6:G7,"&lt;&gt;"))</f>
        <v/>
      </c>
      <c r="R7" s="139">
        <f>IF(B7="","",B7+N(C7))</f>
        <v/>
      </c>
    </row>
    <row r="8" ht="30" customHeight="1">
      <c r="B8" s="93" t="n"/>
      <c r="C8" s="140" t="n"/>
      <c r="D8" s="95" t="n"/>
      <c r="E8" s="86">
        <f>IF(D8="","",IFERROR(INDEX(Pil_Type,MATCH(D8,Pil_Label,0)),"not in pilot"))</f>
        <v/>
      </c>
      <c r="F8" s="96" t="n"/>
      <c r="G8" s="96" t="n"/>
      <c r="H8" s="87">
        <f>IF(G8="","",N(F8)+G8)</f>
        <v/>
      </c>
      <c r="I8" s="95" t="n"/>
      <c r="J8" s="139">
        <f>IF(OR(Q8="",N(Q8)&lt;=1),"",INDEX($R$6:$R$1505,MATCH(D8&amp;"|"&amp;(Q8-1),$P$6:$P$1505,0)))</f>
        <v/>
      </c>
      <c r="K8" s="138">
        <f>IF(OR(J8="",R8=""),"",R8-J8)</f>
        <v/>
      </c>
      <c r="L8" s="138">
        <f>IF(OR(J8="",R8=""),"",(R8-J8)*24)</f>
        <v/>
      </c>
      <c r="M8" s="95" t="n"/>
      <c r="N8" s="94">
        <f>IF(B8="","",IF(OR(B8&lt;cfg_PilotStart,B8&gt;cfg_PilotEnd),"Outside",B8-cfg_PilotStart+1))</f>
        <v/>
      </c>
      <c r="O8" s="86">
        <f>IF(OR(B8="",D8=""),"","RF-"&amp;TEXT(ROW()-5,"0000"))</f>
        <v/>
      </c>
      <c r="P8" s="86">
        <f>IF(Q8="","",D8&amp;"|"&amp;Q8)</f>
        <v/>
      </c>
      <c r="Q8" s="86">
        <f>IF(OR(D8="",G8=""),"",COUNTIFS($D$6:D8,D8,$G$6:G8,"&lt;&gt;"))</f>
        <v/>
      </c>
      <c r="R8" s="139">
        <f>IF(B8="","",B8+N(C8))</f>
        <v/>
      </c>
    </row>
    <row r="9" ht="30" customHeight="1">
      <c r="B9" s="93" t="n"/>
      <c r="C9" s="140" t="n"/>
      <c r="D9" s="95" t="n"/>
      <c r="E9" s="86">
        <f>IF(D9="","",IFERROR(INDEX(Pil_Type,MATCH(D9,Pil_Label,0)),"not in pilot"))</f>
        <v/>
      </c>
      <c r="F9" s="96" t="n"/>
      <c r="G9" s="96" t="n"/>
      <c r="H9" s="87">
        <f>IF(G9="","",N(F9)+G9)</f>
        <v/>
      </c>
      <c r="I9" s="95" t="n"/>
      <c r="J9" s="139">
        <f>IF(OR(Q9="",N(Q9)&lt;=1),"",INDEX($R$6:$R$1505,MATCH(D9&amp;"|"&amp;(Q9-1),$P$6:$P$1505,0)))</f>
        <v/>
      </c>
      <c r="K9" s="138">
        <f>IF(OR(J9="",R9=""),"",R9-J9)</f>
        <v/>
      </c>
      <c r="L9" s="138">
        <f>IF(OR(J9="",R9=""),"",(R9-J9)*24)</f>
        <v/>
      </c>
      <c r="M9" s="95" t="n"/>
      <c r="N9" s="94">
        <f>IF(B9="","",IF(OR(B9&lt;cfg_PilotStart,B9&gt;cfg_PilotEnd),"Outside",B9-cfg_PilotStart+1))</f>
        <v/>
      </c>
      <c r="O9" s="86">
        <f>IF(OR(B9="",D9=""),"","RF-"&amp;TEXT(ROW()-5,"0000"))</f>
        <v/>
      </c>
      <c r="P9" s="86">
        <f>IF(Q9="","",D9&amp;"|"&amp;Q9)</f>
        <v/>
      </c>
      <c r="Q9" s="86">
        <f>IF(OR(D9="",G9=""),"",COUNTIFS($D$6:D9,D9,$G$6:G9,"&lt;&gt;"))</f>
        <v/>
      </c>
      <c r="R9" s="139">
        <f>IF(B9="","",B9+N(C9))</f>
        <v/>
      </c>
    </row>
    <row r="10" ht="30" customHeight="1">
      <c r="B10" s="93" t="n"/>
      <c r="C10" s="140" t="n"/>
      <c r="D10" s="95" t="n"/>
      <c r="E10" s="86">
        <f>IF(D10="","",IFERROR(INDEX(Pil_Type,MATCH(D10,Pil_Label,0)),"not in pilot"))</f>
        <v/>
      </c>
      <c r="F10" s="96" t="n"/>
      <c r="G10" s="96" t="n"/>
      <c r="H10" s="87">
        <f>IF(G10="","",N(F10)+G10)</f>
        <v/>
      </c>
      <c r="I10" s="95" t="n"/>
      <c r="J10" s="139">
        <f>IF(OR(Q10="",N(Q10)&lt;=1),"",INDEX($R$6:$R$1505,MATCH(D10&amp;"|"&amp;(Q10-1),$P$6:$P$1505,0)))</f>
        <v/>
      </c>
      <c r="K10" s="138">
        <f>IF(OR(J10="",R10=""),"",R10-J10)</f>
        <v/>
      </c>
      <c r="L10" s="138">
        <f>IF(OR(J10="",R10=""),"",(R10-J10)*24)</f>
        <v/>
      </c>
      <c r="M10" s="95" t="n"/>
      <c r="N10" s="94">
        <f>IF(B10="","",IF(OR(B10&lt;cfg_PilotStart,B10&gt;cfg_PilotEnd),"Outside",B10-cfg_PilotStart+1))</f>
        <v/>
      </c>
      <c r="O10" s="86">
        <f>IF(OR(B10="",D10=""),"","RF-"&amp;TEXT(ROW()-5,"0000"))</f>
        <v/>
      </c>
      <c r="P10" s="86">
        <f>IF(Q10="","",D10&amp;"|"&amp;Q10)</f>
        <v/>
      </c>
      <c r="Q10" s="86">
        <f>IF(OR(D10="",G10=""),"",COUNTIFS($D$6:D10,D10,$G$6:G10,"&lt;&gt;"))</f>
        <v/>
      </c>
      <c r="R10" s="139">
        <f>IF(B10="","",B10+N(C10))</f>
        <v/>
      </c>
    </row>
    <row r="11" ht="30" customHeight="1">
      <c r="B11" s="93" t="n"/>
      <c r="C11" s="140" t="n"/>
      <c r="D11" s="95" t="n"/>
      <c r="E11" s="86">
        <f>IF(D11="","",IFERROR(INDEX(Pil_Type,MATCH(D11,Pil_Label,0)),"not in pilot"))</f>
        <v/>
      </c>
      <c r="F11" s="96" t="n"/>
      <c r="G11" s="96" t="n"/>
      <c r="H11" s="87">
        <f>IF(G11="","",N(F11)+G11)</f>
        <v/>
      </c>
      <c r="I11" s="95" t="n"/>
      <c r="J11" s="139">
        <f>IF(OR(Q11="",N(Q11)&lt;=1),"",INDEX($R$6:$R$1505,MATCH(D11&amp;"|"&amp;(Q11-1),$P$6:$P$1505,0)))</f>
        <v/>
      </c>
      <c r="K11" s="138">
        <f>IF(OR(J11="",R11=""),"",R11-J11)</f>
        <v/>
      </c>
      <c r="L11" s="138">
        <f>IF(OR(J11="",R11=""),"",(R11-J11)*24)</f>
        <v/>
      </c>
      <c r="M11" s="95" t="n"/>
      <c r="N11" s="94">
        <f>IF(B11="","",IF(OR(B11&lt;cfg_PilotStart,B11&gt;cfg_PilotEnd),"Outside",B11-cfg_PilotStart+1))</f>
        <v/>
      </c>
      <c r="O11" s="86">
        <f>IF(OR(B11="",D11=""),"","RF-"&amp;TEXT(ROW()-5,"0000"))</f>
        <v/>
      </c>
      <c r="P11" s="86">
        <f>IF(Q11="","",D11&amp;"|"&amp;Q11)</f>
        <v/>
      </c>
      <c r="Q11" s="86">
        <f>IF(OR(D11="",G11=""),"",COUNTIFS($D$6:D11,D11,$G$6:G11,"&lt;&gt;"))</f>
        <v/>
      </c>
      <c r="R11" s="139">
        <f>IF(B11="","",B11+N(C11))</f>
        <v/>
      </c>
    </row>
    <row r="12" ht="30" customHeight="1">
      <c r="B12" s="93" t="n"/>
      <c r="C12" s="140" t="n"/>
      <c r="D12" s="95" t="n"/>
      <c r="E12" s="86">
        <f>IF(D12="","",IFERROR(INDEX(Pil_Type,MATCH(D12,Pil_Label,0)),"not in pilot"))</f>
        <v/>
      </c>
      <c r="F12" s="96" t="n"/>
      <c r="G12" s="96" t="n"/>
      <c r="H12" s="87">
        <f>IF(G12="","",N(F12)+G12)</f>
        <v/>
      </c>
      <c r="I12" s="95" t="n"/>
      <c r="J12" s="139">
        <f>IF(OR(Q12="",N(Q12)&lt;=1),"",INDEX($R$6:$R$1505,MATCH(D12&amp;"|"&amp;(Q12-1),$P$6:$P$1505,0)))</f>
        <v/>
      </c>
      <c r="K12" s="138">
        <f>IF(OR(J12="",R12=""),"",R12-J12)</f>
        <v/>
      </c>
      <c r="L12" s="138">
        <f>IF(OR(J12="",R12=""),"",(R12-J12)*24)</f>
        <v/>
      </c>
      <c r="M12" s="95" t="n"/>
      <c r="N12" s="94">
        <f>IF(B12="","",IF(OR(B12&lt;cfg_PilotStart,B12&gt;cfg_PilotEnd),"Outside",B12-cfg_PilotStart+1))</f>
        <v/>
      </c>
      <c r="O12" s="86">
        <f>IF(OR(B12="",D12=""),"","RF-"&amp;TEXT(ROW()-5,"0000"))</f>
        <v/>
      </c>
      <c r="P12" s="86">
        <f>IF(Q12="","",D12&amp;"|"&amp;Q12)</f>
        <v/>
      </c>
      <c r="Q12" s="86">
        <f>IF(OR(D12="",G12=""),"",COUNTIFS($D$6:D12,D12,$G$6:G12,"&lt;&gt;"))</f>
        <v/>
      </c>
      <c r="R12" s="139">
        <f>IF(B12="","",B12+N(C12))</f>
        <v/>
      </c>
    </row>
    <row r="13" ht="30" customHeight="1">
      <c r="B13" s="93" t="n"/>
      <c r="C13" s="140" t="n"/>
      <c r="D13" s="95" t="n"/>
      <c r="E13" s="86">
        <f>IF(D13="","",IFERROR(INDEX(Pil_Type,MATCH(D13,Pil_Label,0)),"not in pilot"))</f>
        <v/>
      </c>
      <c r="F13" s="96" t="n"/>
      <c r="G13" s="96" t="n"/>
      <c r="H13" s="87">
        <f>IF(G13="","",N(F13)+G13)</f>
        <v/>
      </c>
      <c r="I13" s="95" t="n"/>
      <c r="J13" s="139">
        <f>IF(OR(Q13="",N(Q13)&lt;=1),"",INDEX($R$6:$R$1505,MATCH(D13&amp;"|"&amp;(Q13-1),$P$6:$P$1505,0)))</f>
        <v/>
      </c>
      <c r="K13" s="138">
        <f>IF(OR(J13="",R13=""),"",R13-J13)</f>
        <v/>
      </c>
      <c r="L13" s="138">
        <f>IF(OR(J13="",R13=""),"",(R13-J13)*24)</f>
        <v/>
      </c>
      <c r="M13" s="95" t="n"/>
      <c r="N13" s="94">
        <f>IF(B13="","",IF(OR(B13&lt;cfg_PilotStart,B13&gt;cfg_PilotEnd),"Outside",B13-cfg_PilotStart+1))</f>
        <v/>
      </c>
      <c r="O13" s="86">
        <f>IF(OR(B13="",D13=""),"","RF-"&amp;TEXT(ROW()-5,"0000"))</f>
        <v/>
      </c>
      <c r="P13" s="86">
        <f>IF(Q13="","",D13&amp;"|"&amp;Q13)</f>
        <v/>
      </c>
      <c r="Q13" s="86">
        <f>IF(OR(D13="",G13=""),"",COUNTIFS($D$6:D13,D13,$G$6:G13,"&lt;&gt;"))</f>
        <v/>
      </c>
      <c r="R13" s="139">
        <f>IF(B13="","",B13+N(C13))</f>
        <v/>
      </c>
    </row>
    <row r="14" ht="30" customHeight="1">
      <c r="B14" s="93" t="n"/>
      <c r="C14" s="140" t="n"/>
      <c r="D14" s="95" t="n"/>
      <c r="E14" s="86">
        <f>IF(D14="","",IFERROR(INDEX(Pil_Type,MATCH(D14,Pil_Label,0)),"not in pilot"))</f>
        <v/>
      </c>
      <c r="F14" s="96" t="n"/>
      <c r="G14" s="96" t="n"/>
      <c r="H14" s="87">
        <f>IF(G14="","",N(F14)+G14)</f>
        <v/>
      </c>
      <c r="I14" s="95" t="n"/>
      <c r="J14" s="139">
        <f>IF(OR(Q14="",N(Q14)&lt;=1),"",INDEX($R$6:$R$1505,MATCH(D14&amp;"|"&amp;(Q14-1),$P$6:$P$1505,0)))</f>
        <v/>
      </c>
      <c r="K14" s="138">
        <f>IF(OR(J14="",R14=""),"",R14-J14)</f>
        <v/>
      </c>
      <c r="L14" s="138">
        <f>IF(OR(J14="",R14=""),"",(R14-J14)*24)</f>
        <v/>
      </c>
      <c r="M14" s="95" t="n"/>
      <c r="N14" s="94">
        <f>IF(B14="","",IF(OR(B14&lt;cfg_PilotStart,B14&gt;cfg_PilotEnd),"Outside",B14-cfg_PilotStart+1))</f>
        <v/>
      </c>
      <c r="O14" s="86">
        <f>IF(OR(B14="",D14=""),"","RF-"&amp;TEXT(ROW()-5,"0000"))</f>
        <v/>
      </c>
      <c r="P14" s="86">
        <f>IF(Q14="","",D14&amp;"|"&amp;Q14)</f>
        <v/>
      </c>
      <c r="Q14" s="86">
        <f>IF(OR(D14="",G14=""),"",COUNTIFS($D$6:D14,D14,$G$6:G14,"&lt;&gt;"))</f>
        <v/>
      </c>
      <c r="R14" s="139">
        <f>IF(B14="","",B14+N(C14))</f>
        <v/>
      </c>
    </row>
    <row r="15" ht="30" customHeight="1">
      <c r="B15" s="93" t="n"/>
      <c r="C15" s="140" t="n"/>
      <c r="D15" s="95" t="n"/>
      <c r="E15" s="86">
        <f>IF(D15="","",IFERROR(INDEX(Pil_Type,MATCH(D15,Pil_Label,0)),"not in pilot"))</f>
        <v/>
      </c>
      <c r="F15" s="96" t="n"/>
      <c r="G15" s="96" t="n"/>
      <c r="H15" s="87">
        <f>IF(G15="","",N(F15)+G15)</f>
        <v/>
      </c>
      <c r="I15" s="95" t="n"/>
      <c r="J15" s="139">
        <f>IF(OR(Q15="",N(Q15)&lt;=1),"",INDEX($R$6:$R$1505,MATCH(D15&amp;"|"&amp;(Q15-1),$P$6:$P$1505,0)))</f>
        <v/>
      </c>
      <c r="K15" s="138">
        <f>IF(OR(J15="",R15=""),"",R15-J15)</f>
        <v/>
      </c>
      <c r="L15" s="138">
        <f>IF(OR(J15="",R15=""),"",(R15-J15)*24)</f>
        <v/>
      </c>
      <c r="M15" s="95" t="n"/>
      <c r="N15" s="94">
        <f>IF(B15="","",IF(OR(B15&lt;cfg_PilotStart,B15&gt;cfg_PilotEnd),"Outside",B15-cfg_PilotStart+1))</f>
        <v/>
      </c>
      <c r="O15" s="86">
        <f>IF(OR(B15="",D15=""),"","RF-"&amp;TEXT(ROW()-5,"0000"))</f>
        <v/>
      </c>
      <c r="P15" s="86">
        <f>IF(Q15="","",D15&amp;"|"&amp;Q15)</f>
        <v/>
      </c>
      <c r="Q15" s="86">
        <f>IF(OR(D15="",G15=""),"",COUNTIFS($D$6:D15,D15,$G$6:G15,"&lt;&gt;"))</f>
        <v/>
      </c>
      <c r="R15" s="139">
        <f>IF(B15="","",B15+N(C15))</f>
        <v/>
      </c>
    </row>
    <row r="16" ht="30" customHeight="1">
      <c r="B16" s="93" t="n"/>
      <c r="C16" s="140" t="n"/>
      <c r="D16" s="95" t="n"/>
      <c r="E16" s="86">
        <f>IF(D16="","",IFERROR(INDEX(Pil_Type,MATCH(D16,Pil_Label,0)),"not in pilot"))</f>
        <v/>
      </c>
      <c r="F16" s="96" t="n"/>
      <c r="G16" s="96" t="n"/>
      <c r="H16" s="87">
        <f>IF(G16="","",N(F16)+G16)</f>
        <v/>
      </c>
      <c r="I16" s="95" t="n"/>
      <c r="J16" s="139">
        <f>IF(OR(Q16="",N(Q16)&lt;=1),"",INDEX($R$6:$R$1505,MATCH(D16&amp;"|"&amp;(Q16-1),$P$6:$P$1505,0)))</f>
        <v/>
      </c>
      <c r="K16" s="138">
        <f>IF(OR(J16="",R16=""),"",R16-J16)</f>
        <v/>
      </c>
      <c r="L16" s="138">
        <f>IF(OR(J16="",R16=""),"",(R16-J16)*24)</f>
        <v/>
      </c>
      <c r="M16" s="95" t="n"/>
      <c r="N16" s="94">
        <f>IF(B16="","",IF(OR(B16&lt;cfg_PilotStart,B16&gt;cfg_PilotEnd),"Outside",B16-cfg_PilotStart+1))</f>
        <v/>
      </c>
      <c r="O16" s="86">
        <f>IF(OR(B16="",D16=""),"","RF-"&amp;TEXT(ROW()-5,"0000"))</f>
        <v/>
      </c>
      <c r="P16" s="86">
        <f>IF(Q16="","",D16&amp;"|"&amp;Q16)</f>
        <v/>
      </c>
      <c r="Q16" s="86">
        <f>IF(OR(D16="",G16=""),"",COUNTIFS($D$6:D16,D16,$G$6:G16,"&lt;&gt;"))</f>
        <v/>
      </c>
      <c r="R16" s="139">
        <f>IF(B16="","",B16+N(C16))</f>
        <v/>
      </c>
    </row>
    <row r="17" ht="30" customHeight="1">
      <c r="B17" s="93" t="n"/>
      <c r="C17" s="140" t="n"/>
      <c r="D17" s="95" t="n"/>
      <c r="E17" s="86">
        <f>IF(D17="","",IFERROR(INDEX(Pil_Type,MATCH(D17,Pil_Label,0)),"not in pilot"))</f>
        <v/>
      </c>
      <c r="F17" s="96" t="n"/>
      <c r="G17" s="96" t="n"/>
      <c r="H17" s="87">
        <f>IF(G17="","",N(F17)+G17)</f>
        <v/>
      </c>
      <c r="I17" s="95" t="n"/>
      <c r="J17" s="139">
        <f>IF(OR(Q17="",N(Q17)&lt;=1),"",INDEX($R$6:$R$1505,MATCH(D17&amp;"|"&amp;(Q17-1),$P$6:$P$1505,0)))</f>
        <v/>
      </c>
      <c r="K17" s="138">
        <f>IF(OR(J17="",R17=""),"",R17-J17)</f>
        <v/>
      </c>
      <c r="L17" s="138">
        <f>IF(OR(J17="",R17=""),"",(R17-J17)*24)</f>
        <v/>
      </c>
      <c r="M17" s="95" t="n"/>
      <c r="N17" s="94">
        <f>IF(B17="","",IF(OR(B17&lt;cfg_PilotStart,B17&gt;cfg_PilotEnd),"Outside",B17-cfg_PilotStart+1))</f>
        <v/>
      </c>
      <c r="O17" s="86">
        <f>IF(OR(B17="",D17=""),"","RF-"&amp;TEXT(ROW()-5,"0000"))</f>
        <v/>
      </c>
      <c r="P17" s="86">
        <f>IF(Q17="","",D17&amp;"|"&amp;Q17)</f>
        <v/>
      </c>
      <c r="Q17" s="86">
        <f>IF(OR(D17="",G17=""),"",COUNTIFS($D$6:D17,D17,$G$6:G17,"&lt;&gt;"))</f>
        <v/>
      </c>
      <c r="R17" s="139">
        <f>IF(B17="","",B17+N(C17))</f>
        <v/>
      </c>
    </row>
    <row r="18" ht="30" customHeight="1">
      <c r="B18" s="93" t="n"/>
      <c r="C18" s="140" t="n"/>
      <c r="D18" s="95" t="n"/>
      <c r="E18" s="86">
        <f>IF(D18="","",IFERROR(INDEX(Pil_Type,MATCH(D18,Pil_Label,0)),"not in pilot"))</f>
        <v/>
      </c>
      <c r="F18" s="96" t="n"/>
      <c r="G18" s="96" t="n"/>
      <c r="H18" s="87">
        <f>IF(G18="","",N(F18)+G18)</f>
        <v/>
      </c>
      <c r="I18" s="95" t="n"/>
      <c r="J18" s="139">
        <f>IF(OR(Q18="",N(Q18)&lt;=1),"",INDEX($R$6:$R$1505,MATCH(D18&amp;"|"&amp;(Q18-1),$P$6:$P$1505,0)))</f>
        <v/>
      </c>
      <c r="K18" s="138">
        <f>IF(OR(J18="",R18=""),"",R18-J18)</f>
        <v/>
      </c>
      <c r="L18" s="138">
        <f>IF(OR(J18="",R18=""),"",(R18-J18)*24)</f>
        <v/>
      </c>
      <c r="M18" s="95" t="n"/>
      <c r="N18" s="94">
        <f>IF(B18="","",IF(OR(B18&lt;cfg_PilotStart,B18&gt;cfg_PilotEnd),"Outside",B18-cfg_PilotStart+1))</f>
        <v/>
      </c>
      <c r="O18" s="86">
        <f>IF(OR(B18="",D18=""),"","RF-"&amp;TEXT(ROW()-5,"0000"))</f>
        <v/>
      </c>
      <c r="P18" s="86">
        <f>IF(Q18="","",D18&amp;"|"&amp;Q18)</f>
        <v/>
      </c>
      <c r="Q18" s="86">
        <f>IF(OR(D18="",G18=""),"",COUNTIFS($D$6:D18,D18,$G$6:G18,"&lt;&gt;"))</f>
        <v/>
      </c>
      <c r="R18" s="139">
        <f>IF(B18="","",B18+N(C18))</f>
        <v/>
      </c>
    </row>
    <row r="19" ht="30" customHeight="1">
      <c r="B19" s="93" t="n"/>
      <c r="C19" s="140" t="n"/>
      <c r="D19" s="95" t="n"/>
      <c r="E19" s="86">
        <f>IF(D19="","",IFERROR(INDEX(Pil_Type,MATCH(D19,Pil_Label,0)),"not in pilot"))</f>
        <v/>
      </c>
      <c r="F19" s="96" t="n"/>
      <c r="G19" s="96" t="n"/>
      <c r="H19" s="87">
        <f>IF(G19="","",N(F19)+G19)</f>
        <v/>
      </c>
      <c r="I19" s="95" t="n"/>
      <c r="J19" s="139">
        <f>IF(OR(Q19="",N(Q19)&lt;=1),"",INDEX($R$6:$R$1505,MATCH(D19&amp;"|"&amp;(Q19-1),$P$6:$P$1505,0)))</f>
        <v/>
      </c>
      <c r="K19" s="138">
        <f>IF(OR(J19="",R19=""),"",R19-J19)</f>
        <v/>
      </c>
      <c r="L19" s="138">
        <f>IF(OR(J19="",R19=""),"",(R19-J19)*24)</f>
        <v/>
      </c>
      <c r="M19" s="95" t="n"/>
      <c r="N19" s="94">
        <f>IF(B19="","",IF(OR(B19&lt;cfg_PilotStart,B19&gt;cfg_PilotEnd),"Outside",B19-cfg_PilotStart+1))</f>
        <v/>
      </c>
      <c r="O19" s="86">
        <f>IF(OR(B19="",D19=""),"","RF-"&amp;TEXT(ROW()-5,"0000"))</f>
        <v/>
      </c>
      <c r="P19" s="86">
        <f>IF(Q19="","",D19&amp;"|"&amp;Q19)</f>
        <v/>
      </c>
      <c r="Q19" s="86">
        <f>IF(OR(D19="",G19=""),"",COUNTIFS($D$6:D19,D19,$G$6:G19,"&lt;&gt;"))</f>
        <v/>
      </c>
      <c r="R19" s="139">
        <f>IF(B19="","",B19+N(C19))</f>
        <v/>
      </c>
    </row>
    <row r="20" ht="30" customHeight="1">
      <c r="B20" s="93" t="n"/>
      <c r="C20" s="140" t="n"/>
      <c r="D20" s="95" t="n"/>
      <c r="E20" s="86">
        <f>IF(D20="","",IFERROR(INDEX(Pil_Type,MATCH(D20,Pil_Label,0)),"not in pilot"))</f>
        <v/>
      </c>
      <c r="F20" s="96" t="n"/>
      <c r="G20" s="96" t="n"/>
      <c r="H20" s="87">
        <f>IF(G20="","",N(F20)+G20)</f>
        <v/>
      </c>
      <c r="I20" s="95" t="n"/>
      <c r="J20" s="139">
        <f>IF(OR(Q20="",N(Q20)&lt;=1),"",INDEX($R$6:$R$1505,MATCH(D20&amp;"|"&amp;(Q20-1),$P$6:$P$1505,0)))</f>
        <v/>
      </c>
      <c r="K20" s="138">
        <f>IF(OR(J20="",R20=""),"",R20-J20)</f>
        <v/>
      </c>
      <c r="L20" s="138">
        <f>IF(OR(J20="",R20=""),"",(R20-J20)*24)</f>
        <v/>
      </c>
      <c r="M20" s="95" t="n"/>
      <c r="N20" s="94">
        <f>IF(B20="","",IF(OR(B20&lt;cfg_PilotStart,B20&gt;cfg_PilotEnd),"Outside",B20-cfg_PilotStart+1))</f>
        <v/>
      </c>
      <c r="O20" s="86">
        <f>IF(OR(B20="",D20=""),"","RF-"&amp;TEXT(ROW()-5,"0000"))</f>
        <v/>
      </c>
      <c r="P20" s="86">
        <f>IF(Q20="","",D20&amp;"|"&amp;Q20)</f>
        <v/>
      </c>
      <c r="Q20" s="86">
        <f>IF(OR(D20="",G20=""),"",COUNTIFS($D$6:D20,D20,$G$6:G20,"&lt;&gt;"))</f>
        <v/>
      </c>
      <c r="R20" s="139">
        <f>IF(B20="","",B20+N(C20))</f>
        <v/>
      </c>
    </row>
    <row r="21" ht="30" customHeight="1">
      <c r="B21" s="93" t="n"/>
      <c r="C21" s="140" t="n"/>
      <c r="D21" s="95" t="n"/>
      <c r="E21" s="86">
        <f>IF(D21="","",IFERROR(INDEX(Pil_Type,MATCH(D21,Pil_Label,0)),"not in pilot"))</f>
        <v/>
      </c>
      <c r="F21" s="96" t="n"/>
      <c r="G21" s="96" t="n"/>
      <c r="H21" s="87">
        <f>IF(G21="","",N(F21)+G21)</f>
        <v/>
      </c>
      <c r="I21" s="95" t="n"/>
      <c r="J21" s="139">
        <f>IF(OR(Q21="",N(Q21)&lt;=1),"",INDEX($R$6:$R$1505,MATCH(D21&amp;"|"&amp;(Q21-1),$P$6:$P$1505,0)))</f>
        <v/>
      </c>
      <c r="K21" s="138">
        <f>IF(OR(J21="",R21=""),"",R21-J21)</f>
        <v/>
      </c>
      <c r="L21" s="138">
        <f>IF(OR(J21="",R21=""),"",(R21-J21)*24)</f>
        <v/>
      </c>
      <c r="M21" s="95" t="n"/>
      <c r="N21" s="94">
        <f>IF(B21="","",IF(OR(B21&lt;cfg_PilotStart,B21&gt;cfg_PilotEnd),"Outside",B21-cfg_PilotStart+1))</f>
        <v/>
      </c>
      <c r="O21" s="86">
        <f>IF(OR(B21="",D21=""),"","RF-"&amp;TEXT(ROW()-5,"0000"))</f>
        <v/>
      </c>
      <c r="P21" s="86">
        <f>IF(Q21="","",D21&amp;"|"&amp;Q21)</f>
        <v/>
      </c>
      <c r="Q21" s="86">
        <f>IF(OR(D21="",G21=""),"",COUNTIFS($D$6:D21,D21,$G$6:G21,"&lt;&gt;"))</f>
        <v/>
      </c>
      <c r="R21" s="139">
        <f>IF(B21="","",B21+N(C21))</f>
        <v/>
      </c>
    </row>
    <row r="22" ht="30" customHeight="1">
      <c r="B22" s="93" t="n"/>
      <c r="C22" s="140" t="n"/>
      <c r="D22" s="95" t="n"/>
      <c r="E22" s="86">
        <f>IF(D22="","",IFERROR(INDEX(Pil_Type,MATCH(D22,Pil_Label,0)),"not in pilot"))</f>
        <v/>
      </c>
      <c r="F22" s="96" t="n"/>
      <c r="G22" s="96" t="n"/>
      <c r="H22" s="87">
        <f>IF(G22="","",N(F22)+G22)</f>
        <v/>
      </c>
      <c r="I22" s="95" t="n"/>
      <c r="J22" s="139">
        <f>IF(OR(Q22="",N(Q22)&lt;=1),"",INDEX($R$6:$R$1505,MATCH(D22&amp;"|"&amp;(Q22-1),$P$6:$P$1505,0)))</f>
        <v/>
      </c>
      <c r="K22" s="138">
        <f>IF(OR(J22="",R22=""),"",R22-J22)</f>
        <v/>
      </c>
      <c r="L22" s="138">
        <f>IF(OR(J22="",R22=""),"",(R22-J22)*24)</f>
        <v/>
      </c>
      <c r="M22" s="95" t="n"/>
      <c r="N22" s="94">
        <f>IF(B22="","",IF(OR(B22&lt;cfg_PilotStart,B22&gt;cfg_PilotEnd),"Outside",B22-cfg_PilotStart+1))</f>
        <v/>
      </c>
      <c r="O22" s="86">
        <f>IF(OR(B22="",D22=""),"","RF-"&amp;TEXT(ROW()-5,"0000"))</f>
        <v/>
      </c>
      <c r="P22" s="86">
        <f>IF(Q22="","",D22&amp;"|"&amp;Q22)</f>
        <v/>
      </c>
      <c r="Q22" s="86">
        <f>IF(OR(D22="",G22=""),"",COUNTIFS($D$6:D22,D22,$G$6:G22,"&lt;&gt;"))</f>
        <v/>
      </c>
      <c r="R22" s="139">
        <f>IF(B22="","",B22+N(C22))</f>
        <v/>
      </c>
    </row>
    <row r="23" ht="30" customHeight="1">
      <c r="B23" s="93" t="n"/>
      <c r="C23" s="140" t="n"/>
      <c r="D23" s="95" t="n"/>
      <c r="E23" s="86">
        <f>IF(D23="","",IFERROR(INDEX(Pil_Type,MATCH(D23,Pil_Label,0)),"not in pilot"))</f>
        <v/>
      </c>
      <c r="F23" s="96" t="n"/>
      <c r="G23" s="96" t="n"/>
      <c r="H23" s="87">
        <f>IF(G23="","",N(F23)+G23)</f>
        <v/>
      </c>
      <c r="I23" s="95" t="n"/>
      <c r="J23" s="139">
        <f>IF(OR(Q23="",N(Q23)&lt;=1),"",INDEX($R$6:$R$1505,MATCH(D23&amp;"|"&amp;(Q23-1),$P$6:$P$1505,0)))</f>
        <v/>
      </c>
      <c r="K23" s="138">
        <f>IF(OR(J23="",R23=""),"",R23-J23)</f>
        <v/>
      </c>
      <c r="L23" s="138">
        <f>IF(OR(J23="",R23=""),"",(R23-J23)*24)</f>
        <v/>
      </c>
      <c r="M23" s="95" t="n"/>
      <c r="N23" s="94">
        <f>IF(B23="","",IF(OR(B23&lt;cfg_PilotStart,B23&gt;cfg_PilotEnd),"Outside",B23-cfg_PilotStart+1))</f>
        <v/>
      </c>
      <c r="O23" s="86">
        <f>IF(OR(B23="",D23=""),"","RF-"&amp;TEXT(ROW()-5,"0000"))</f>
        <v/>
      </c>
      <c r="P23" s="86">
        <f>IF(Q23="","",D23&amp;"|"&amp;Q23)</f>
        <v/>
      </c>
      <c r="Q23" s="86">
        <f>IF(OR(D23="",G23=""),"",COUNTIFS($D$6:D23,D23,$G$6:G23,"&lt;&gt;"))</f>
        <v/>
      </c>
      <c r="R23" s="139">
        <f>IF(B23="","",B23+N(C23))</f>
        <v/>
      </c>
    </row>
    <row r="24" ht="30" customHeight="1">
      <c r="B24" s="93" t="n"/>
      <c r="C24" s="140" t="n"/>
      <c r="D24" s="95" t="n"/>
      <c r="E24" s="86">
        <f>IF(D24="","",IFERROR(INDEX(Pil_Type,MATCH(D24,Pil_Label,0)),"not in pilot"))</f>
        <v/>
      </c>
      <c r="F24" s="96" t="n"/>
      <c r="G24" s="96" t="n"/>
      <c r="H24" s="87">
        <f>IF(G24="","",N(F24)+G24)</f>
        <v/>
      </c>
      <c r="I24" s="95" t="n"/>
      <c r="J24" s="139">
        <f>IF(OR(Q24="",N(Q24)&lt;=1),"",INDEX($R$6:$R$1505,MATCH(D24&amp;"|"&amp;(Q24-1),$P$6:$P$1505,0)))</f>
        <v/>
      </c>
      <c r="K24" s="138">
        <f>IF(OR(J24="",R24=""),"",R24-J24)</f>
        <v/>
      </c>
      <c r="L24" s="138">
        <f>IF(OR(J24="",R24=""),"",(R24-J24)*24)</f>
        <v/>
      </c>
      <c r="M24" s="95" t="n"/>
      <c r="N24" s="94">
        <f>IF(B24="","",IF(OR(B24&lt;cfg_PilotStart,B24&gt;cfg_PilotEnd),"Outside",B24-cfg_PilotStart+1))</f>
        <v/>
      </c>
      <c r="O24" s="86">
        <f>IF(OR(B24="",D24=""),"","RF-"&amp;TEXT(ROW()-5,"0000"))</f>
        <v/>
      </c>
      <c r="P24" s="86">
        <f>IF(Q24="","",D24&amp;"|"&amp;Q24)</f>
        <v/>
      </c>
      <c r="Q24" s="86">
        <f>IF(OR(D24="",G24=""),"",COUNTIFS($D$6:D24,D24,$G$6:G24,"&lt;&gt;"))</f>
        <v/>
      </c>
      <c r="R24" s="139">
        <f>IF(B24="","",B24+N(C24))</f>
        <v/>
      </c>
    </row>
    <row r="25" ht="30" customHeight="1">
      <c r="B25" s="93" t="n"/>
      <c r="C25" s="140" t="n"/>
      <c r="D25" s="95" t="n"/>
      <c r="E25" s="86">
        <f>IF(D25="","",IFERROR(INDEX(Pil_Type,MATCH(D25,Pil_Label,0)),"not in pilot"))</f>
        <v/>
      </c>
      <c r="F25" s="96" t="n"/>
      <c r="G25" s="96" t="n"/>
      <c r="H25" s="87">
        <f>IF(G25="","",N(F25)+G25)</f>
        <v/>
      </c>
      <c r="I25" s="95" t="n"/>
      <c r="J25" s="139">
        <f>IF(OR(Q25="",N(Q25)&lt;=1),"",INDEX($R$6:$R$1505,MATCH(D25&amp;"|"&amp;(Q25-1),$P$6:$P$1505,0)))</f>
        <v/>
      </c>
      <c r="K25" s="138">
        <f>IF(OR(J25="",R25=""),"",R25-J25)</f>
        <v/>
      </c>
      <c r="L25" s="138">
        <f>IF(OR(J25="",R25=""),"",(R25-J25)*24)</f>
        <v/>
      </c>
      <c r="M25" s="95" t="n"/>
      <c r="N25" s="94">
        <f>IF(B25="","",IF(OR(B25&lt;cfg_PilotStart,B25&gt;cfg_PilotEnd),"Outside",B25-cfg_PilotStart+1))</f>
        <v/>
      </c>
      <c r="O25" s="86">
        <f>IF(OR(B25="",D25=""),"","RF-"&amp;TEXT(ROW()-5,"0000"))</f>
        <v/>
      </c>
      <c r="P25" s="86">
        <f>IF(Q25="","",D25&amp;"|"&amp;Q25)</f>
        <v/>
      </c>
      <c r="Q25" s="86">
        <f>IF(OR(D25="",G25=""),"",COUNTIFS($D$6:D25,D25,$G$6:G25,"&lt;&gt;"))</f>
        <v/>
      </c>
      <c r="R25" s="139">
        <f>IF(B25="","",B25+N(C25))</f>
        <v/>
      </c>
    </row>
    <row r="26" ht="30" customHeight="1">
      <c r="B26" s="93" t="n"/>
      <c r="C26" s="140" t="n"/>
      <c r="D26" s="95" t="n"/>
      <c r="E26" s="86">
        <f>IF(D26="","",IFERROR(INDEX(Pil_Type,MATCH(D26,Pil_Label,0)),"not in pilot"))</f>
        <v/>
      </c>
      <c r="F26" s="96" t="n"/>
      <c r="G26" s="96" t="n"/>
      <c r="H26" s="87">
        <f>IF(G26="","",N(F26)+G26)</f>
        <v/>
      </c>
      <c r="I26" s="95" t="n"/>
      <c r="J26" s="139">
        <f>IF(OR(Q26="",N(Q26)&lt;=1),"",INDEX($R$6:$R$1505,MATCH(D26&amp;"|"&amp;(Q26-1),$P$6:$P$1505,0)))</f>
        <v/>
      </c>
      <c r="K26" s="138">
        <f>IF(OR(J26="",R26=""),"",R26-J26)</f>
        <v/>
      </c>
      <c r="L26" s="138">
        <f>IF(OR(J26="",R26=""),"",(R26-J26)*24)</f>
        <v/>
      </c>
      <c r="M26" s="95" t="n"/>
      <c r="N26" s="94">
        <f>IF(B26="","",IF(OR(B26&lt;cfg_PilotStart,B26&gt;cfg_PilotEnd),"Outside",B26-cfg_PilotStart+1))</f>
        <v/>
      </c>
      <c r="O26" s="86">
        <f>IF(OR(B26="",D26=""),"","RF-"&amp;TEXT(ROW()-5,"0000"))</f>
        <v/>
      </c>
      <c r="P26" s="86">
        <f>IF(Q26="","",D26&amp;"|"&amp;Q26)</f>
        <v/>
      </c>
      <c r="Q26" s="86">
        <f>IF(OR(D26="",G26=""),"",COUNTIFS($D$6:D26,D26,$G$6:G26,"&lt;&gt;"))</f>
        <v/>
      </c>
      <c r="R26" s="139">
        <f>IF(B26="","",B26+N(C26))</f>
        <v/>
      </c>
    </row>
    <row r="27" ht="30" customHeight="1">
      <c r="B27" s="93" t="n"/>
      <c r="C27" s="140" t="n"/>
      <c r="D27" s="95" t="n"/>
      <c r="E27" s="86">
        <f>IF(D27="","",IFERROR(INDEX(Pil_Type,MATCH(D27,Pil_Label,0)),"not in pilot"))</f>
        <v/>
      </c>
      <c r="F27" s="96" t="n"/>
      <c r="G27" s="96" t="n"/>
      <c r="H27" s="87">
        <f>IF(G27="","",N(F27)+G27)</f>
        <v/>
      </c>
      <c r="I27" s="95" t="n"/>
      <c r="J27" s="139">
        <f>IF(OR(Q27="",N(Q27)&lt;=1),"",INDEX($R$6:$R$1505,MATCH(D27&amp;"|"&amp;(Q27-1),$P$6:$P$1505,0)))</f>
        <v/>
      </c>
      <c r="K27" s="138">
        <f>IF(OR(J27="",R27=""),"",R27-J27)</f>
        <v/>
      </c>
      <c r="L27" s="138">
        <f>IF(OR(J27="",R27=""),"",(R27-J27)*24)</f>
        <v/>
      </c>
      <c r="M27" s="95" t="n"/>
      <c r="N27" s="94">
        <f>IF(B27="","",IF(OR(B27&lt;cfg_PilotStart,B27&gt;cfg_PilotEnd),"Outside",B27-cfg_PilotStart+1))</f>
        <v/>
      </c>
      <c r="O27" s="86">
        <f>IF(OR(B27="",D27=""),"","RF-"&amp;TEXT(ROW()-5,"0000"))</f>
        <v/>
      </c>
      <c r="P27" s="86">
        <f>IF(Q27="","",D27&amp;"|"&amp;Q27)</f>
        <v/>
      </c>
      <c r="Q27" s="86">
        <f>IF(OR(D27="",G27=""),"",COUNTIFS($D$6:D27,D27,$G$6:G27,"&lt;&gt;"))</f>
        <v/>
      </c>
      <c r="R27" s="139">
        <f>IF(B27="","",B27+N(C27))</f>
        <v/>
      </c>
    </row>
    <row r="28" ht="30" customHeight="1">
      <c r="B28" s="93" t="n"/>
      <c r="C28" s="140" t="n"/>
      <c r="D28" s="95" t="n"/>
      <c r="E28" s="86">
        <f>IF(D28="","",IFERROR(INDEX(Pil_Type,MATCH(D28,Pil_Label,0)),"not in pilot"))</f>
        <v/>
      </c>
      <c r="F28" s="96" t="n"/>
      <c r="G28" s="96" t="n"/>
      <c r="H28" s="87">
        <f>IF(G28="","",N(F28)+G28)</f>
        <v/>
      </c>
      <c r="I28" s="95" t="n"/>
      <c r="J28" s="139">
        <f>IF(OR(Q28="",N(Q28)&lt;=1),"",INDEX($R$6:$R$1505,MATCH(D28&amp;"|"&amp;(Q28-1),$P$6:$P$1505,0)))</f>
        <v/>
      </c>
      <c r="K28" s="138">
        <f>IF(OR(J28="",R28=""),"",R28-J28)</f>
        <v/>
      </c>
      <c r="L28" s="138">
        <f>IF(OR(J28="",R28=""),"",(R28-J28)*24)</f>
        <v/>
      </c>
      <c r="M28" s="95" t="n"/>
      <c r="N28" s="94">
        <f>IF(B28="","",IF(OR(B28&lt;cfg_PilotStart,B28&gt;cfg_PilotEnd),"Outside",B28-cfg_PilotStart+1))</f>
        <v/>
      </c>
      <c r="O28" s="86">
        <f>IF(OR(B28="",D28=""),"","RF-"&amp;TEXT(ROW()-5,"0000"))</f>
        <v/>
      </c>
      <c r="P28" s="86">
        <f>IF(Q28="","",D28&amp;"|"&amp;Q28)</f>
        <v/>
      </c>
      <c r="Q28" s="86">
        <f>IF(OR(D28="",G28=""),"",COUNTIFS($D$6:D28,D28,$G$6:G28,"&lt;&gt;"))</f>
        <v/>
      </c>
      <c r="R28" s="139">
        <f>IF(B28="","",B28+N(C28))</f>
        <v/>
      </c>
    </row>
    <row r="29" ht="30" customHeight="1">
      <c r="B29" s="93" t="n"/>
      <c r="C29" s="140" t="n"/>
      <c r="D29" s="95" t="n"/>
      <c r="E29" s="86">
        <f>IF(D29="","",IFERROR(INDEX(Pil_Type,MATCH(D29,Pil_Label,0)),"not in pilot"))</f>
        <v/>
      </c>
      <c r="F29" s="96" t="n"/>
      <c r="G29" s="96" t="n"/>
      <c r="H29" s="87">
        <f>IF(G29="","",N(F29)+G29)</f>
        <v/>
      </c>
      <c r="I29" s="95" t="n"/>
      <c r="J29" s="139">
        <f>IF(OR(Q29="",N(Q29)&lt;=1),"",INDEX($R$6:$R$1505,MATCH(D29&amp;"|"&amp;(Q29-1),$P$6:$P$1505,0)))</f>
        <v/>
      </c>
      <c r="K29" s="138">
        <f>IF(OR(J29="",R29=""),"",R29-J29)</f>
        <v/>
      </c>
      <c r="L29" s="138">
        <f>IF(OR(J29="",R29=""),"",(R29-J29)*24)</f>
        <v/>
      </c>
      <c r="M29" s="95" t="n"/>
      <c r="N29" s="94">
        <f>IF(B29="","",IF(OR(B29&lt;cfg_PilotStart,B29&gt;cfg_PilotEnd),"Outside",B29-cfg_PilotStart+1))</f>
        <v/>
      </c>
      <c r="O29" s="86">
        <f>IF(OR(B29="",D29=""),"","RF-"&amp;TEXT(ROW()-5,"0000"))</f>
        <v/>
      </c>
      <c r="P29" s="86">
        <f>IF(Q29="","",D29&amp;"|"&amp;Q29)</f>
        <v/>
      </c>
      <c r="Q29" s="86">
        <f>IF(OR(D29="",G29=""),"",COUNTIFS($D$6:D29,D29,$G$6:G29,"&lt;&gt;"))</f>
        <v/>
      </c>
      <c r="R29" s="139">
        <f>IF(B29="","",B29+N(C29))</f>
        <v/>
      </c>
    </row>
    <row r="30" ht="30" customHeight="1">
      <c r="B30" s="93" t="n"/>
      <c r="C30" s="140" t="n"/>
      <c r="D30" s="95" t="n"/>
      <c r="E30" s="86">
        <f>IF(D30="","",IFERROR(INDEX(Pil_Type,MATCH(D30,Pil_Label,0)),"not in pilot"))</f>
        <v/>
      </c>
      <c r="F30" s="96" t="n"/>
      <c r="G30" s="96" t="n"/>
      <c r="H30" s="87">
        <f>IF(G30="","",N(F30)+G30)</f>
        <v/>
      </c>
      <c r="I30" s="95" t="n"/>
      <c r="J30" s="139">
        <f>IF(OR(Q30="",N(Q30)&lt;=1),"",INDEX($R$6:$R$1505,MATCH(D30&amp;"|"&amp;(Q30-1),$P$6:$P$1505,0)))</f>
        <v/>
      </c>
      <c r="K30" s="138">
        <f>IF(OR(J30="",R30=""),"",R30-J30)</f>
        <v/>
      </c>
      <c r="L30" s="138">
        <f>IF(OR(J30="",R30=""),"",(R30-J30)*24)</f>
        <v/>
      </c>
      <c r="M30" s="95" t="n"/>
      <c r="N30" s="94">
        <f>IF(B30="","",IF(OR(B30&lt;cfg_PilotStart,B30&gt;cfg_PilotEnd),"Outside",B30-cfg_PilotStart+1))</f>
        <v/>
      </c>
      <c r="O30" s="86">
        <f>IF(OR(B30="",D30=""),"","RF-"&amp;TEXT(ROW()-5,"0000"))</f>
        <v/>
      </c>
      <c r="P30" s="86">
        <f>IF(Q30="","",D30&amp;"|"&amp;Q30)</f>
        <v/>
      </c>
      <c r="Q30" s="86">
        <f>IF(OR(D30="",G30=""),"",COUNTIFS($D$6:D30,D30,$G$6:G30,"&lt;&gt;"))</f>
        <v/>
      </c>
      <c r="R30" s="139">
        <f>IF(B30="","",B30+N(C30))</f>
        <v/>
      </c>
    </row>
    <row r="31" ht="30" customHeight="1">
      <c r="B31" s="93" t="n"/>
      <c r="C31" s="140" t="n"/>
      <c r="D31" s="95" t="n"/>
      <c r="E31" s="86">
        <f>IF(D31="","",IFERROR(INDEX(Pil_Type,MATCH(D31,Pil_Label,0)),"not in pilot"))</f>
        <v/>
      </c>
      <c r="F31" s="96" t="n"/>
      <c r="G31" s="96" t="n"/>
      <c r="H31" s="87">
        <f>IF(G31="","",N(F31)+G31)</f>
        <v/>
      </c>
      <c r="I31" s="95" t="n"/>
      <c r="J31" s="139">
        <f>IF(OR(Q31="",N(Q31)&lt;=1),"",INDEX($R$6:$R$1505,MATCH(D31&amp;"|"&amp;(Q31-1),$P$6:$P$1505,0)))</f>
        <v/>
      </c>
      <c r="K31" s="138">
        <f>IF(OR(J31="",R31=""),"",R31-J31)</f>
        <v/>
      </c>
      <c r="L31" s="138">
        <f>IF(OR(J31="",R31=""),"",(R31-J31)*24)</f>
        <v/>
      </c>
      <c r="M31" s="95" t="n"/>
      <c r="N31" s="94">
        <f>IF(B31="","",IF(OR(B31&lt;cfg_PilotStart,B31&gt;cfg_PilotEnd),"Outside",B31-cfg_PilotStart+1))</f>
        <v/>
      </c>
      <c r="O31" s="86">
        <f>IF(OR(B31="",D31=""),"","RF-"&amp;TEXT(ROW()-5,"0000"))</f>
        <v/>
      </c>
      <c r="P31" s="86">
        <f>IF(Q31="","",D31&amp;"|"&amp;Q31)</f>
        <v/>
      </c>
      <c r="Q31" s="86">
        <f>IF(OR(D31="",G31=""),"",COUNTIFS($D$6:D31,D31,$G$6:G31,"&lt;&gt;"))</f>
        <v/>
      </c>
      <c r="R31" s="139">
        <f>IF(B31="","",B31+N(C31))</f>
        <v/>
      </c>
    </row>
    <row r="32" ht="30" customHeight="1">
      <c r="B32" s="93" t="n"/>
      <c r="C32" s="140" t="n"/>
      <c r="D32" s="95" t="n"/>
      <c r="E32" s="86">
        <f>IF(D32="","",IFERROR(INDEX(Pil_Type,MATCH(D32,Pil_Label,0)),"not in pilot"))</f>
        <v/>
      </c>
      <c r="F32" s="96" t="n"/>
      <c r="G32" s="96" t="n"/>
      <c r="H32" s="87">
        <f>IF(G32="","",N(F32)+G32)</f>
        <v/>
      </c>
      <c r="I32" s="95" t="n"/>
      <c r="J32" s="139">
        <f>IF(OR(Q32="",N(Q32)&lt;=1),"",INDEX($R$6:$R$1505,MATCH(D32&amp;"|"&amp;(Q32-1),$P$6:$P$1505,0)))</f>
        <v/>
      </c>
      <c r="K32" s="138">
        <f>IF(OR(J32="",R32=""),"",R32-J32)</f>
        <v/>
      </c>
      <c r="L32" s="138">
        <f>IF(OR(J32="",R32=""),"",(R32-J32)*24)</f>
        <v/>
      </c>
      <c r="M32" s="95" t="n"/>
      <c r="N32" s="94">
        <f>IF(B32="","",IF(OR(B32&lt;cfg_PilotStart,B32&gt;cfg_PilotEnd),"Outside",B32-cfg_PilotStart+1))</f>
        <v/>
      </c>
      <c r="O32" s="86">
        <f>IF(OR(B32="",D32=""),"","RF-"&amp;TEXT(ROW()-5,"0000"))</f>
        <v/>
      </c>
      <c r="P32" s="86">
        <f>IF(Q32="","",D32&amp;"|"&amp;Q32)</f>
        <v/>
      </c>
      <c r="Q32" s="86">
        <f>IF(OR(D32="",G32=""),"",COUNTIFS($D$6:D32,D32,$G$6:G32,"&lt;&gt;"))</f>
        <v/>
      </c>
      <c r="R32" s="139">
        <f>IF(B32="","",B32+N(C32))</f>
        <v/>
      </c>
    </row>
    <row r="33" ht="30" customHeight="1">
      <c r="B33" s="93" t="n"/>
      <c r="C33" s="140" t="n"/>
      <c r="D33" s="95" t="n"/>
      <c r="E33" s="86">
        <f>IF(D33="","",IFERROR(INDEX(Pil_Type,MATCH(D33,Pil_Label,0)),"not in pilot"))</f>
        <v/>
      </c>
      <c r="F33" s="96" t="n"/>
      <c r="G33" s="96" t="n"/>
      <c r="H33" s="87">
        <f>IF(G33="","",N(F33)+G33)</f>
        <v/>
      </c>
      <c r="I33" s="95" t="n"/>
      <c r="J33" s="139">
        <f>IF(OR(Q33="",N(Q33)&lt;=1),"",INDEX($R$6:$R$1505,MATCH(D33&amp;"|"&amp;(Q33-1),$P$6:$P$1505,0)))</f>
        <v/>
      </c>
      <c r="K33" s="138">
        <f>IF(OR(J33="",R33=""),"",R33-J33)</f>
        <v/>
      </c>
      <c r="L33" s="138">
        <f>IF(OR(J33="",R33=""),"",(R33-J33)*24)</f>
        <v/>
      </c>
      <c r="M33" s="95" t="n"/>
      <c r="N33" s="94">
        <f>IF(B33="","",IF(OR(B33&lt;cfg_PilotStart,B33&gt;cfg_PilotEnd),"Outside",B33-cfg_PilotStart+1))</f>
        <v/>
      </c>
      <c r="O33" s="86">
        <f>IF(OR(B33="",D33=""),"","RF-"&amp;TEXT(ROW()-5,"0000"))</f>
        <v/>
      </c>
      <c r="P33" s="86">
        <f>IF(Q33="","",D33&amp;"|"&amp;Q33)</f>
        <v/>
      </c>
      <c r="Q33" s="86">
        <f>IF(OR(D33="",G33=""),"",COUNTIFS($D$6:D33,D33,$G$6:G33,"&lt;&gt;"))</f>
        <v/>
      </c>
      <c r="R33" s="139">
        <f>IF(B33="","",B33+N(C33))</f>
        <v/>
      </c>
    </row>
    <row r="34" ht="30" customHeight="1">
      <c r="B34" s="93" t="n"/>
      <c r="C34" s="140" t="n"/>
      <c r="D34" s="95" t="n"/>
      <c r="E34" s="86">
        <f>IF(D34="","",IFERROR(INDEX(Pil_Type,MATCH(D34,Pil_Label,0)),"not in pilot"))</f>
        <v/>
      </c>
      <c r="F34" s="96" t="n"/>
      <c r="G34" s="96" t="n"/>
      <c r="H34" s="87">
        <f>IF(G34="","",N(F34)+G34)</f>
        <v/>
      </c>
      <c r="I34" s="95" t="n"/>
      <c r="J34" s="139">
        <f>IF(OR(Q34="",N(Q34)&lt;=1),"",INDEX($R$6:$R$1505,MATCH(D34&amp;"|"&amp;(Q34-1),$P$6:$P$1505,0)))</f>
        <v/>
      </c>
      <c r="K34" s="138">
        <f>IF(OR(J34="",R34=""),"",R34-J34)</f>
        <v/>
      </c>
      <c r="L34" s="138">
        <f>IF(OR(J34="",R34=""),"",(R34-J34)*24)</f>
        <v/>
      </c>
      <c r="M34" s="95" t="n"/>
      <c r="N34" s="94">
        <f>IF(B34="","",IF(OR(B34&lt;cfg_PilotStart,B34&gt;cfg_PilotEnd),"Outside",B34-cfg_PilotStart+1))</f>
        <v/>
      </c>
      <c r="O34" s="86">
        <f>IF(OR(B34="",D34=""),"","RF-"&amp;TEXT(ROW()-5,"0000"))</f>
        <v/>
      </c>
      <c r="P34" s="86">
        <f>IF(Q34="","",D34&amp;"|"&amp;Q34)</f>
        <v/>
      </c>
      <c r="Q34" s="86">
        <f>IF(OR(D34="",G34=""),"",COUNTIFS($D$6:D34,D34,$G$6:G34,"&lt;&gt;"))</f>
        <v/>
      </c>
      <c r="R34" s="139">
        <f>IF(B34="","",B34+N(C34))</f>
        <v/>
      </c>
    </row>
    <row r="35" ht="30" customHeight="1">
      <c r="B35" s="93" t="n"/>
      <c r="C35" s="140" t="n"/>
      <c r="D35" s="95" t="n"/>
      <c r="E35" s="86">
        <f>IF(D35="","",IFERROR(INDEX(Pil_Type,MATCH(D35,Pil_Label,0)),"not in pilot"))</f>
        <v/>
      </c>
      <c r="F35" s="96" t="n"/>
      <c r="G35" s="96" t="n"/>
      <c r="H35" s="87">
        <f>IF(G35="","",N(F35)+G35)</f>
        <v/>
      </c>
      <c r="I35" s="95" t="n"/>
      <c r="J35" s="139">
        <f>IF(OR(Q35="",N(Q35)&lt;=1),"",INDEX($R$6:$R$1505,MATCH(D35&amp;"|"&amp;(Q35-1),$P$6:$P$1505,0)))</f>
        <v/>
      </c>
      <c r="K35" s="138">
        <f>IF(OR(J35="",R35=""),"",R35-J35)</f>
        <v/>
      </c>
      <c r="L35" s="138">
        <f>IF(OR(J35="",R35=""),"",(R35-J35)*24)</f>
        <v/>
      </c>
      <c r="M35" s="95" t="n"/>
      <c r="N35" s="94">
        <f>IF(B35="","",IF(OR(B35&lt;cfg_PilotStart,B35&gt;cfg_PilotEnd),"Outside",B35-cfg_PilotStart+1))</f>
        <v/>
      </c>
      <c r="O35" s="86">
        <f>IF(OR(B35="",D35=""),"","RF-"&amp;TEXT(ROW()-5,"0000"))</f>
        <v/>
      </c>
      <c r="P35" s="86">
        <f>IF(Q35="","",D35&amp;"|"&amp;Q35)</f>
        <v/>
      </c>
      <c r="Q35" s="86">
        <f>IF(OR(D35="",G35=""),"",COUNTIFS($D$6:D35,D35,$G$6:G35,"&lt;&gt;"))</f>
        <v/>
      </c>
      <c r="R35" s="139">
        <f>IF(B35="","",B35+N(C35))</f>
        <v/>
      </c>
    </row>
    <row r="36" ht="30" customHeight="1">
      <c r="B36" s="93" t="n"/>
      <c r="C36" s="140" t="n"/>
      <c r="D36" s="95" t="n"/>
      <c r="E36" s="86">
        <f>IF(D36="","",IFERROR(INDEX(Pil_Type,MATCH(D36,Pil_Label,0)),"not in pilot"))</f>
        <v/>
      </c>
      <c r="F36" s="96" t="n"/>
      <c r="G36" s="96" t="n"/>
      <c r="H36" s="87">
        <f>IF(G36="","",N(F36)+G36)</f>
        <v/>
      </c>
      <c r="I36" s="95" t="n"/>
      <c r="J36" s="139">
        <f>IF(OR(Q36="",N(Q36)&lt;=1),"",INDEX($R$6:$R$1505,MATCH(D36&amp;"|"&amp;(Q36-1),$P$6:$P$1505,0)))</f>
        <v/>
      </c>
      <c r="K36" s="138">
        <f>IF(OR(J36="",R36=""),"",R36-J36)</f>
        <v/>
      </c>
      <c r="L36" s="138">
        <f>IF(OR(J36="",R36=""),"",(R36-J36)*24)</f>
        <v/>
      </c>
      <c r="M36" s="95" t="n"/>
      <c r="N36" s="94">
        <f>IF(B36="","",IF(OR(B36&lt;cfg_PilotStart,B36&gt;cfg_PilotEnd),"Outside",B36-cfg_PilotStart+1))</f>
        <v/>
      </c>
      <c r="O36" s="86">
        <f>IF(OR(B36="",D36=""),"","RF-"&amp;TEXT(ROW()-5,"0000"))</f>
        <v/>
      </c>
      <c r="P36" s="86">
        <f>IF(Q36="","",D36&amp;"|"&amp;Q36)</f>
        <v/>
      </c>
      <c r="Q36" s="86">
        <f>IF(OR(D36="",G36=""),"",COUNTIFS($D$6:D36,D36,$G$6:G36,"&lt;&gt;"))</f>
        <v/>
      </c>
      <c r="R36" s="139">
        <f>IF(B36="","",B36+N(C36))</f>
        <v/>
      </c>
    </row>
    <row r="37" ht="30" customHeight="1">
      <c r="B37" s="93" t="n"/>
      <c r="C37" s="140" t="n"/>
      <c r="D37" s="95" t="n"/>
      <c r="E37" s="86">
        <f>IF(D37="","",IFERROR(INDEX(Pil_Type,MATCH(D37,Pil_Label,0)),"not in pilot"))</f>
        <v/>
      </c>
      <c r="F37" s="96" t="n"/>
      <c r="G37" s="96" t="n"/>
      <c r="H37" s="87">
        <f>IF(G37="","",N(F37)+G37)</f>
        <v/>
      </c>
      <c r="I37" s="95" t="n"/>
      <c r="J37" s="139">
        <f>IF(OR(Q37="",N(Q37)&lt;=1),"",INDEX($R$6:$R$1505,MATCH(D37&amp;"|"&amp;(Q37-1),$P$6:$P$1505,0)))</f>
        <v/>
      </c>
      <c r="K37" s="138">
        <f>IF(OR(J37="",R37=""),"",R37-J37)</f>
        <v/>
      </c>
      <c r="L37" s="138">
        <f>IF(OR(J37="",R37=""),"",(R37-J37)*24)</f>
        <v/>
      </c>
      <c r="M37" s="95" t="n"/>
      <c r="N37" s="94">
        <f>IF(B37="","",IF(OR(B37&lt;cfg_PilotStart,B37&gt;cfg_PilotEnd),"Outside",B37-cfg_PilotStart+1))</f>
        <v/>
      </c>
      <c r="O37" s="86">
        <f>IF(OR(B37="",D37=""),"","RF-"&amp;TEXT(ROW()-5,"0000"))</f>
        <v/>
      </c>
      <c r="P37" s="86">
        <f>IF(Q37="","",D37&amp;"|"&amp;Q37)</f>
        <v/>
      </c>
      <c r="Q37" s="86">
        <f>IF(OR(D37="",G37=""),"",COUNTIFS($D$6:D37,D37,$G$6:G37,"&lt;&gt;"))</f>
        <v/>
      </c>
      <c r="R37" s="139">
        <f>IF(B37="","",B37+N(C37))</f>
        <v/>
      </c>
    </row>
    <row r="38" ht="30" customHeight="1">
      <c r="B38" s="93" t="n"/>
      <c r="C38" s="140" t="n"/>
      <c r="D38" s="95" t="n"/>
      <c r="E38" s="86">
        <f>IF(D38="","",IFERROR(INDEX(Pil_Type,MATCH(D38,Pil_Label,0)),"not in pilot"))</f>
        <v/>
      </c>
      <c r="F38" s="96" t="n"/>
      <c r="G38" s="96" t="n"/>
      <c r="H38" s="87">
        <f>IF(G38="","",N(F38)+G38)</f>
        <v/>
      </c>
      <c r="I38" s="95" t="n"/>
      <c r="J38" s="139">
        <f>IF(OR(Q38="",N(Q38)&lt;=1),"",INDEX($R$6:$R$1505,MATCH(D38&amp;"|"&amp;(Q38-1),$P$6:$P$1505,0)))</f>
        <v/>
      </c>
      <c r="K38" s="138">
        <f>IF(OR(J38="",R38=""),"",R38-J38)</f>
        <v/>
      </c>
      <c r="L38" s="138">
        <f>IF(OR(J38="",R38=""),"",(R38-J38)*24)</f>
        <v/>
      </c>
      <c r="M38" s="95" t="n"/>
      <c r="N38" s="94">
        <f>IF(B38="","",IF(OR(B38&lt;cfg_PilotStart,B38&gt;cfg_PilotEnd),"Outside",B38-cfg_PilotStart+1))</f>
        <v/>
      </c>
      <c r="O38" s="86">
        <f>IF(OR(B38="",D38=""),"","RF-"&amp;TEXT(ROW()-5,"0000"))</f>
        <v/>
      </c>
      <c r="P38" s="86">
        <f>IF(Q38="","",D38&amp;"|"&amp;Q38)</f>
        <v/>
      </c>
      <c r="Q38" s="86">
        <f>IF(OR(D38="",G38=""),"",COUNTIFS($D$6:D38,D38,$G$6:G38,"&lt;&gt;"))</f>
        <v/>
      </c>
      <c r="R38" s="139">
        <f>IF(B38="","",B38+N(C38))</f>
        <v/>
      </c>
    </row>
    <row r="39" ht="30" customHeight="1">
      <c r="B39" s="93" t="n"/>
      <c r="C39" s="140" t="n"/>
      <c r="D39" s="95" t="n"/>
      <c r="E39" s="86">
        <f>IF(D39="","",IFERROR(INDEX(Pil_Type,MATCH(D39,Pil_Label,0)),"not in pilot"))</f>
        <v/>
      </c>
      <c r="F39" s="96" t="n"/>
      <c r="G39" s="96" t="n"/>
      <c r="H39" s="87">
        <f>IF(G39="","",N(F39)+G39)</f>
        <v/>
      </c>
      <c r="I39" s="95" t="n"/>
      <c r="J39" s="139">
        <f>IF(OR(Q39="",N(Q39)&lt;=1),"",INDEX($R$6:$R$1505,MATCH(D39&amp;"|"&amp;(Q39-1),$P$6:$P$1505,0)))</f>
        <v/>
      </c>
      <c r="K39" s="138">
        <f>IF(OR(J39="",R39=""),"",R39-J39)</f>
        <v/>
      </c>
      <c r="L39" s="138">
        <f>IF(OR(J39="",R39=""),"",(R39-J39)*24)</f>
        <v/>
      </c>
      <c r="M39" s="95" t="n"/>
      <c r="N39" s="94">
        <f>IF(B39="","",IF(OR(B39&lt;cfg_PilotStart,B39&gt;cfg_PilotEnd),"Outside",B39-cfg_PilotStart+1))</f>
        <v/>
      </c>
      <c r="O39" s="86">
        <f>IF(OR(B39="",D39=""),"","RF-"&amp;TEXT(ROW()-5,"0000"))</f>
        <v/>
      </c>
      <c r="P39" s="86">
        <f>IF(Q39="","",D39&amp;"|"&amp;Q39)</f>
        <v/>
      </c>
      <c r="Q39" s="86">
        <f>IF(OR(D39="",G39=""),"",COUNTIFS($D$6:D39,D39,$G$6:G39,"&lt;&gt;"))</f>
        <v/>
      </c>
      <c r="R39" s="139">
        <f>IF(B39="","",B39+N(C39))</f>
        <v/>
      </c>
    </row>
    <row r="40" ht="30" customHeight="1">
      <c r="B40" s="93" t="n"/>
      <c r="C40" s="140" t="n"/>
      <c r="D40" s="95" t="n"/>
      <c r="E40" s="86">
        <f>IF(D40="","",IFERROR(INDEX(Pil_Type,MATCH(D40,Pil_Label,0)),"not in pilot"))</f>
        <v/>
      </c>
      <c r="F40" s="96" t="n"/>
      <c r="G40" s="96" t="n"/>
      <c r="H40" s="87">
        <f>IF(G40="","",N(F40)+G40)</f>
        <v/>
      </c>
      <c r="I40" s="95" t="n"/>
      <c r="J40" s="139">
        <f>IF(OR(Q40="",N(Q40)&lt;=1),"",INDEX($R$6:$R$1505,MATCH(D40&amp;"|"&amp;(Q40-1),$P$6:$P$1505,0)))</f>
        <v/>
      </c>
      <c r="K40" s="138">
        <f>IF(OR(J40="",R40=""),"",R40-J40)</f>
        <v/>
      </c>
      <c r="L40" s="138">
        <f>IF(OR(J40="",R40=""),"",(R40-J40)*24)</f>
        <v/>
      </c>
      <c r="M40" s="95" t="n"/>
      <c r="N40" s="94">
        <f>IF(B40="","",IF(OR(B40&lt;cfg_PilotStart,B40&gt;cfg_PilotEnd),"Outside",B40-cfg_PilotStart+1))</f>
        <v/>
      </c>
      <c r="O40" s="86">
        <f>IF(OR(B40="",D40=""),"","RF-"&amp;TEXT(ROW()-5,"0000"))</f>
        <v/>
      </c>
      <c r="P40" s="86">
        <f>IF(Q40="","",D40&amp;"|"&amp;Q40)</f>
        <v/>
      </c>
      <c r="Q40" s="86">
        <f>IF(OR(D40="",G40=""),"",COUNTIFS($D$6:D40,D40,$G$6:G40,"&lt;&gt;"))</f>
        <v/>
      </c>
      <c r="R40" s="139">
        <f>IF(B40="","",B40+N(C40))</f>
        <v/>
      </c>
    </row>
    <row r="41" ht="30" customHeight="1">
      <c r="B41" s="93" t="n"/>
      <c r="C41" s="140" t="n"/>
      <c r="D41" s="95" t="n"/>
      <c r="E41" s="86">
        <f>IF(D41="","",IFERROR(INDEX(Pil_Type,MATCH(D41,Pil_Label,0)),"not in pilot"))</f>
        <v/>
      </c>
      <c r="F41" s="96" t="n"/>
      <c r="G41" s="96" t="n"/>
      <c r="H41" s="87">
        <f>IF(G41="","",N(F41)+G41)</f>
        <v/>
      </c>
      <c r="I41" s="95" t="n"/>
      <c r="J41" s="139">
        <f>IF(OR(Q41="",N(Q41)&lt;=1),"",INDEX($R$6:$R$1505,MATCH(D41&amp;"|"&amp;(Q41-1),$P$6:$P$1505,0)))</f>
        <v/>
      </c>
      <c r="K41" s="138">
        <f>IF(OR(J41="",R41=""),"",R41-J41)</f>
        <v/>
      </c>
      <c r="L41" s="138">
        <f>IF(OR(J41="",R41=""),"",(R41-J41)*24)</f>
        <v/>
      </c>
      <c r="M41" s="95" t="n"/>
      <c r="N41" s="94">
        <f>IF(B41="","",IF(OR(B41&lt;cfg_PilotStart,B41&gt;cfg_PilotEnd),"Outside",B41-cfg_PilotStart+1))</f>
        <v/>
      </c>
      <c r="O41" s="86">
        <f>IF(OR(B41="",D41=""),"","RF-"&amp;TEXT(ROW()-5,"0000"))</f>
        <v/>
      </c>
      <c r="P41" s="86">
        <f>IF(Q41="","",D41&amp;"|"&amp;Q41)</f>
        <v/>
      </c>
      <c r="Q41" s="86">
        <f>IF(OR(D41="",G41=""),"",COUNTIFS($D$6:D41,D41,$G$6:G41,"&lt;&gt;"))</f>
        <v/>
      </c>
      <c r="R41" s="139">
        <f>IF(B41="","",B41+N(C41))</f>
        <v/>
      </c>
    </row>
    <row r="42" ht="30" customHeight="1">
      <c r="B42" s="93" t="n"/>
      <c r="C42" s="140" t="n"/>
      <c r="D42" s="95" t="n"/>
      <c r="E42" s="86">
        <f>IF(D42="","",IFERROR(INDEX(Pil_Type,MATCH(D42,Pil_Label,0)),"not in pilot"))</f>
        <v/>
      </c>
      <c r="F42" s="96" t="n"/>
      <c r="G42" s="96" t="n"/>
      <c r="H42" s="87">
        <f>IF(G42="","",N(F42)+G42)</f>
        <v/>
      </c>
      <c r="I42" s="95" t="n"/>
      <c r="J42" s="139">
        <f>IF(OR(Q42="",N(Q42)&lt;=1),"",INDEX($R$6:$R$1505,MATCH(D42&amp;"|"&amp;(Q42-1),$P$6:$P$1505,0)))</f>
        <v/>
      </c>
      <c r="K42" s="138">
        <f>IF(OR(J42="",R42=""),"",R42-J42)</f>
        <v/>
      </c>
      <c r="L42" s="138">
        <f>IF(OR(J42="",R42=""),"",(R42-J42)*24)</f>
        <v/>
      </c>
      <c r="M42" s="95" t="n"/>
      <c r="N42" s="94">
        <f>IF(B42="","",IF(OR(B42&lt;cfg_PilotStart,B42&gt;cfg_PilotEnd),"Outside",B42-cfg_PilotStart+1))</f>
        <v/>
      </c>
      <c r="O42" s="86">
        <f>IF(OR(B42="",D42=""),"","RF-"&amp;TEXT(ROW()-5,"0000"))</f>
        <v/>
      </c>
      <c r="P42" s="86">
        <f>IF(Q42="","",D42&amp;"|"&amp;Q42)</f>
        <v/>
      </c>
      <c r="Q42" s="86">
        <f>IF(OR(D42="",G42=""),"",COUNTIFS($D$6:D42,D42,$G$6:G42,"&lt;&gt;"))</f>
        <v/>
      </c>
      <c r="R42" s="139">
        <f>IF(B42="","",B42+N(C42))</f>
        <v/>
      </c>
    </row>
    <row r="43" ht="30" customHeight="1">
      <c r="B43" s="93" t="n"/>
      <c r="C43" s="140" t="n"/>
      <c r="D43" s="95" t="n"/>
      <c r="E43" s="86">
        <f>IF(D43="","",IFERROR(INDEX(Pil_Type,MATCH(D43,Pil_Label,0)),"not in pilot"))</f>
        <v/>
      </c>
      <c r="F43" s="96" t="n"/>
      <c r="G43" s="96" t="n"/>
      <c r="H43" s="87">
        <f>IF(G43="","",N(F43)+G43)</f>
        <v/>
      </c>
      <c r="I43" s="95" t="n"/>
      <c r="J43" s="139">
        <f>IF(OR(Q43="",N(Q43)&lt;=1),"",INDEX($R$6:$R$1505,MATCH(D43&amp;"|"&amp;(Q43-1),$P$6:$P$1505,0)))</f>
        <v/>
      </c>
      <c r="K43" s="138">
        <f>IF(OR(J43="",R43=""),"",R43-J43)</f>
        <v/>
      </c>
      <c r="L43" s="138">
        <f>IF(OR(J43="",R43=""),"",(R43-J43)*24)</f>
        <v/>
      </c>
      <c r="M43" s="95" t="n"/>
      <c r="N43" s="94">
        <f>IF(B43="","",IF(OR(B43&lt;cfg_PilotStart,B43&gt;cfg_PilotEnd),"Outside",B43-cfg_PilotStart+1))</f>
        <v/>
      </c>
      <c r="O43" s="86">
        <f>IF(OR(B43="",D43=""),"","RF-"&amp;TEXT(ROW()-5,"0000"))</f>
        <v/>
      </c>
      <c r="P43" s="86">
        <f>IF(Q43="","",D43&amp;"|"&amp;Q43)</f>
        <v/>
      </c>
      <c r="Q43" s="86">
        <f>IF(OR(D43="",G43=""),"",COUNTIFS($D$6:D43,D43,$G$6:G43,"&lt;&gt;"))</f>
        <v/>
      </c>
      <c r="R43" s="139">
        <f>IF(B43="","",B43+N(C43))</f>
        <v/>
      </c>
    </row>
    <row r="44" ht="30" customHeight="1">
      <c r="B44" s="93" t="n"/>
      <c r="C44" s="140" t="n"/>
      <c r="D44" s="95" t="n"/>
      <c r="E44" s="86">
        <f>IF(D44="","",IFERROR(INDEX(Pil_Type,MATCH(D44,Pil_Label,0)),"not in pilot"))</f>
        <v/>
      </c>
      <c r="F44" s="96" t="n"/>
      <c r="G44" s="96" t="n"/>
      <c r="H44" s="87">
        <f>IF(G44="","",N(F44)+G44)</f>
        <v/>
      </c>
      <c r="I44" s="95" t="n"/>
      <c r="J44" s="139">
        <f>IF(OR(Q44="",N(Q44)&lt;=1),"",INDEX($R$6:$R$1505,MATCH(D44&amp;"|"&amp;(Q44-1),$P$6:$P$1505,0)))</f>
        <v/>
      </c>
      <c r="K44" s="138">
        <f>IF(OR(J44="",R44=""),"",R44-J44)</f>
        <v/>
      </c>
      <c r="L44" s="138">
        <f>IF(OR(J44="",R44=""),"",(R44-J44)*24)</f>
        <v/>
      </c>
      <c r="M44" s="95" t="n"/>
      <c r="N44" s="94">
        <f>IF(B44="","",IF(OR(B44&lt;cfg_PilotStart,B44&gt;cfg_PilotEnd),"Outside",B44-cfg_PilotStart+1))</f>
        <v/>
      </c>
      <c r="O44" s="86">
        <f>IF(OR(B44="",D44=""),"","RF-"&amp;TEXT(ROW()-5,"0000"))</f>
        <v/>
      </c>
      <c r="P44" s="86">
        <f>IF(Q44="","",D44&amp;"|"&amp;Q44)</f>
        <v/>
      </c>
      <c r="Q44" s="86">
        <f>IF(OR(D44="",G44=""),"",COUNTIFS($D$6:D44,D44,$G$6:G44,"&lt;&gt;"))</f>
        <v/>
      </c>
      <c r="R44" s="139">
        <f>IF(B44="","",B44+N(C44))</f>
        <v/>
      </c>
    </row>
    <row r="45" ht="30" customHeight="1">
      <c r="B45" s="93" t="n"/>
      <c r="C45" s="140" t="n"/>
      <c r="D45" s="95" t="n"/>
      <c r="E45" s="86">
        <f>IF(D45="","",IFERROR(INDEX(Pil_Type,MATCH(D45,Pil_Label,0)),"not in pilot"))</f>
        <v/>
      </c>
      <c r="F45" s="96" t="n"/>
      <c r="G45" s="96" t="n"/>
      <c r="H45" s="87">
        <f>IF(G45="","",N(F45)+G45)</f>
        <v/>
      </c>
      <c r="I45" s="95" t="n"/>
      <c r="J45" s="139">
        <f>IF(OR(Q45="",N(Q45)&lt;=1),"",INDEX($R$6:$R$1505,MATCH(D45&amp;"|"&amp;(Q45-1),$P$6:$P$1505,0)))</f>
        <v/>
      </c>
      <c r="K45" s="138">
        <f>IF(OR(J45="",R45=""),"",R45-J45)</f>
        <v/>
      </c>
      <c r="L45" s="138">
        <f>IF(OR(J45="",R45=""),"",(R45-J45)*24)</f>
        <v/>
      </c>
      <c r="M45" s="95" t="n"/>
      <c r="N45" s="94">
        <f>IF(B45="","",IF(OR(B45&lt;cfg_PilotStart,B45&gt;cfg_PilotEnd),"Outside",B45-cfg_PilotStart+1))</f>
        <v/>
      </c>
      <c r="O45" s="86">
        <f>IF(OR(B45="",D45=""),"","RF-"&amp;TEXT(ROW()-5,"0000"))</f>
        <v/>
      </c>
      <c r="P45" s="86">
        <f>IF(Q45="","",D45&amp;"|"&amp;Q45)</f>
        <v/>
      </c>
      <c r="Q45" s="86">
        <f>IF(OR(D45="",G45=""),"",COUNTIFS($D$6:D45,D45,$G$6:G45,"&lt;&gt;"))</f>
        <v/>
      </c>
      <c r="R45" s="139">
        <f>IF(B45="","",B45+N(C45))</f>
        <v/>
      </c>
    </row>
    <row r="46" ht="30" customHeight="1">
      <c r="B46" s="93" t="n"/>
      <c r="C46" s="140" t="n"/>
      <c r="D46" s="95" t="n"/>
      <c r="E46" s="86">
        <f>IF(D46="","",IFERROR(INDEX(Pil_Type,MATCH(D46,Pil_Label,0)),"not in pilot"))</f>
        <v/>
      </c>
      <c r="F46" s="96" t="n"/>
      <c r="G46" s="96" t="n"/>
      <c r="H46" s="87">
        <f>IF(G46="","",N(F46)+G46)</f>
        <v/>
      </c>
      <c r="I46" s="95" t="n"/>
      <c r="J46" s="139">
        <f>IF(OR(Q46="",N(Q46)&lt;=1),"",INDEX($R$6:$R$1505,MATCH(D46&amp;"|"&amp;(Q46-1),$P$6:$P$1505,0)))</f>
        <v/>
      </c>
      <c r="K46" s="138">
        <f>IF(OR(J46="",R46=""),"",R46-J46)</f>
        <v/>
      </c>
      <c r="L46" s="138">
        <f>IF(OR(J46="",R46=""),"",(R46-J46)*24)</f>
        <v/>
      </c>
      <c r="M46" s="95" t="n"/>
      <c r="N46" s="94">
        <f>IF(B46="","",IF(OR(B46&lt;cfg_PilotStart,B46&gt;cfg_PilotEnd),"Outside",B46-cfg_PilotStart+1))</f>
        <v/>
      </c>
      <c r="O46" s="86">
        <f>IF(OR(B46="",D46=""),"","RF-"&amp;TEXT(ROW()-5,"0000"))</f>
        <v/>
      </c>
      <c r="P46" s="86">
        <f>IF(Q46="","",D46&amp;"|"&amp;Q46)</f>
        <v/>
      </c>
      <c r="Q46" s="86">
        <f>IF(OR(D46="",G46=""),"",COUNTIFS($D$6:D46,D46,$G$6:G46,"&lt;&gt;"))</f>
        <v/>
      </c>
      <c r="R46" s="139">
        <f>IF(B46="","",B46+N(C46))</f>
        <v/>
      </c>
    </row>
    <row r="47" ht="30" customHeight="1">
      <c r="B47" s="93" t="n"/>
      <c r="C47" s="140" t="n"/>
      <c r="D47" s="95" t="n"/>
      <c r="E47" s="86">
        <f>IF(D47="","",IFERROR(INDEX(Pil_Type,MATCH(D47,Pil_Label,0)),"not in pilot"))</f>
        <v/>
      </c>
      <c r="F47" s="96" t="n"/>
      <c r="G47" s="96" t="n"/>
      <c r="H47" s="87">
        <f>IF(G47="","",N(F47)+G47)</f>
        <v/>
      </c>
      <c r="I47" s="95" t="n"/>
      <c r="J47" s="139">
        <f>IF(OR(Q47="",N(Q47)&lt;=1),"",INDEX($R$6:$R$1505,MATCH(D47&amp;"|"&amp;(Q47-1),$P$6:$P$1505,0)))</f>
        <v/>
      </c>
      <c r="K47" s="138">
        <f>IF(OR(J47="",R47=""),"",R47-J47)</f>
        <v/>
      </c>
      <c r="L47" s="138">
        <f>IF(OR(J47="",R47=""),"",(R47-J47)*24)</f>
        <v/>
      </c>
      <c r="M47" s="95" t="n"/>
      <c r="N47" s="94">
        <f>IF(B47="","",IF(OR(B47&lt;cfg_PilotStart,B47&gt;cfg_PilotEnd),"Outside",B47-cfg_PilotStart+1))</f>
        <v/>
      </c>
      <c r="O47" s="86">
        <f>IF(OR(B47="",D47=""),"","RF-"&amp;TEXT(ROW()-5,"0000"))</f>
        <v/>
      </c>
      <c r="P47" s="86">
        <f>IF(Q47="","",D47&amp;"|"&amp;Q47)</f>
        <v/>
      </c>
      <c r="Q47" s="86">
        <f>IF(OR(D47="",G47=""),"",COUNTIFS($D$6:D47,D47,$G$6:G47,"&lt;&gt;"))</f>
        <v/>
      </c>
      <c r="R47" s="139">
        <f>IF(B47="","",B47+N(C47))</f>
        <v/>
      </c>
    </row>
    <row r="48" ht="30" customHeight="1">
      <c r="B48" s="93" t="n"/>
      <c r="C48" s="140" t="n"/>
      <c r="D48" s="95" t="n"/>
      <c r="E48" s="86">
        <f>IF(D48="","",IFERROR(INDEX(Pil_Type,MATCH(D48,Pil_Label,0)),"not in pilot"))</f>
        <v/>
      </c>
      <c r="F48" s="96" t="n"/>
      <c r="G48" s="96" t="n"/>
      <c r="H48" s="87">
        <f>IF(G48="","",N(F48)+G48)</f>
        <v/>
      </c>
      <c r="I48" s="95" t="n"/>
      <c r="J48" s="139">
        <f>IF(OR(Q48="",N(Q48)&lt;=1),"",INDEX($R$6:$R$1505,MATCH(D48&amp;"|"&amp;(Q48-1),$P$6:$P$1505,0)))</f>
        <v/>
      </c>
      <c r="K48" s="138">
        <f>IF(OR(J48="",R48=""),"",R48-J48)</f>
        <v/>
      </c>
      <c r="L48" s="138">
        <f>IF(OR(J48="",R48=""),"",(R48-J48)*24)</f>
        <v/>
      </c>
      <c r="M48" s="95" t="n"/>
      <c r="N48" s="94">
        <f>IF(B48="","",IF(OR(B48&lt;cfg_PilotStart,B48&gt;cfg_PilotEnd),"Outside",B48-cfg_PilotStart+1))</f>
        <v/>
      </c>
      <c r="O48" s="86">
        <f>IF(OR(B48="",D48=""),"","RF-"&amp;TEXT(ROW()-5,"0000"))</f>
        <v/>
      </c>
      <c r="P48" s="86">
        <f>IF(Q48="","",D48&amp;"|"&amp;Q48)</f>
        <v/>
      </c>
      <c r="Q48" s="86">
        <f>IF(OR(D48="",G48=""),"",COUNTIFS($D$6:D48,D48,$G$6:G48,"&lt;&gt;"))</f>
        <v/>
      </c>
      <c r="R48" s="139">
        <f>IF(B48="","",B48+N(C48))</f>
        <v/>
      </c>
    </row>
    <row r="49" ht="30" customHeight="1">
      <c r="B49" s="93" t="n"/>
      <c r="C49" s="140" t="n"/>
      <c r="D49" s="95" t="n"/>
      <c r="E49" s="86">
        <f>IF(D49="","",IFERROR(INDEX(Pil_Type,MATCH(D49,Pil_Label,0)),"not in pilot"))</f>
        <v/>
      </c>
      <c r="F49" s="96" t="n"/>
      <c r="G49" s="96" t="n"/>
      <c r="H49" s="87">
        <f>IF(G49="","",N(F49)+G49)</f>
        <v/>
      </c>
      <c r="I49" s="95" t="n"/>
      <c r="J49" s="139">
        <f>IF(OR(Q49="",N(Q49)&lt;=1),"",INDEX($R$6:$R$1505,MATCH(D49&amp;"|"&amp;(Q49-1),$P$6:$P$1505,0)))</f>
        <v/>
      </c>
      <c r="K49" s="138">
        <f>IF(OR(J49="",R49=""),"",R49-J49)</f>
        <v/>
      </c>
      <c r="L49" s="138">
        <f>IF(OR(J49="",R49=""),"",(R49-J49)*24)</f>
        <v/>
      </c>
      <c r="M49" s="95" t="n"/>
      <c r="N49" s="94">
        <f>IF(B49="","",IF(OR(B49&lt;cfg_PilotStart,B49&gt;cfg_PilotEnd),"Outside",B49-cfg_PilotStart+1))</f>
        <v/>
      </c>
      <c r="O49" s="86">
        <f>IF(OR(B49="",D49=""),"","RF-"&amp;TEXT(ROW()-5,"0000"))</f>
        <v/>
      </c>
      <c r="P49" s="86">
        <f>IF(Q49="","",D49&amp;"|"&amp;Q49)</f>
        <v/>
      </c>
      <c r="Q49" s="86">
        <f>IF(OR(D49="",G49=""),"",COUNTIFS($D$6:D49,D49,$G$6:G49,"&lt;&gt;"))</f>
        <v/>
      </c>
      <c r="R49" s="139">
        <f>IF(B49="","",B49+N(C49))</f>
        <v/>
      </c>
    </row>
    <row r="50" ht="30" customHeight="1">
      <c r="B50" s="93" t="n"/>
      <c r="C50" s="140" t="n"/>
      <c r="D50" s="95" t="n"/>
      <c r="E50" s="86">
        <f>IF(D50="","",IFERROR(INDEX(Pil_Type,MATCH(D50,Pil_Label,0)),"not in pilot"))</f>
        <v/>
      </c>
      <c r="F50" s="96" t="n"/>
      <c r="G50" s="96" t="n"/>
      <c r="H50" s="87">
        <f>IF(G50="","",N(F50)+G50)</f>
        <v/>
      </c>
      <c r="I50" s="95" t="n"/>
      <c r="J50" s="139">
        <f>IF(OR(Q50="",N(Q50)&lt;=1),"",INDEX($R$6:$R$1505,MATCH(D50&amp;"|"&amp;(Q50-1),$P$6:$P$1505,0)))</f>
        <v/>
      </c>
      <c r="K50" s="138">
        <f>IF(OR(J50="",R50=""),"",R50-J50)</f>
        <v/>
      </c>
      <c r="L50" s="138">
        <f>IF(OR(J50="",R50=""),"",(R50-J50)*24)</f>
        <v/>
      </c>
      <c r="M50" s="95" t="n"/>
      <c r="N50" s="94">
        <f>IF(B50="","",IF(OR(B50&lt;cfg_PilotStart,B50&gt;cfg_PilotEnd),"Outside",B50-cfg_PilotStart+1))</f>
        <v/>
      </c>
      <c r="O50" s="86">
        <f>IF(OR(B50="",D50=""),"","RF-"&amp;TEXT(ROW()-5,"0000"))</f>
        <v/>
      </c>
      <c r="P50" s="86">
        <f>IF(Q50="","",D50&amp;"|"&amp;Q50)</f>
        <v/>
      </c>
      <c r="Q50" s="86">
        <f>IF(OR(D50="",G50=""),"",COUNTIFS($D$6:D50,D50,$G$6:G50,"&lt;&gt;"))</f>
        <v/>
      </c>
      <c r="R50" s="139">
        <f>IF(B50="","",B50+N(C50))</f>
        <v/>
      </c>
    </row>
    <row r="51" ht="30" customHeight="1">
      <c r="B51" s="93" t="n"/>
      <c r="C51" s="140" t="n"/>
      <c r="D51" s="95" t="n"/>
      <c r="E51" s="86">
        <f>IF(D51="","",IFERROR(INDEX(Pil_Type,MATCH(D51,Pil_Label,0)),"not in pilot"))</f>
        <v/>
      </c>
      <c r="F51" s="96" t="n"/>
      <c r="G51" s="96" t="n"/>
      <c r="H51" s="87">
        <f>IF(G51="","",N(F51)+G51)</f>
        <v/>
      </c>
      <c r="I51" s="95" t="n"/>
      <c r="J51" s="139">
        <f>IF(OR(Q51="",N(Q51)&lt;=1),"",INDEX($R$6:$R$1505,MATCH(D51&amp;"|"&amp;(Q51-1),$P$6:$P$1505,0)))</f>
        <v/>
      </c>
      <c r="K51" s="138">
        <f>IF(OR(J51="",R51=""),"",R51-J51)</f>
        <v/>
      </c>
      <c r="L51" s="138">
        <f>IF(OR(J51="",R51=""),"",(R51-J51)*24)</f>
        <v/>
      </c>
      <c r="M51" s="95" t="n"/>
      <c r="N51" s="94">
        <f>IF(B51="","",IF(OR(B51&lt;cfg_PilotStart,B51&gt;cfg_PilotEnd),"Outside",B51-cfg_PilotStart+1))</f>
        <v/>
      </c>
      <c r="O51" s="86">
        <f>IF(OR(B51="",D51=""),"","RF-"&amp;TEXT(ROW()-5,"0000"))</f>
        <v/>
      </c>
      <c r="P51" s="86">
        <f>IF(Q51="","",D51&amp;"|"&amp;Q51)</f>
        <v/>
      </c>
      <c r="Q51" s="86">
        <f>IF(OR(D51="",G51=""),"",COUNTIFS($D$6:D51,D51,$G$6:G51,"&lt;&gt;"))</f>
        <v/>
      </c>
      <c r="R51" s="139">
        <f>IF(B51="","",B51+N(C51))</f>
        <v/>
      </c>
    </row>
    <row r="52" ht="30" customHeight="1">
      <c r="B52" s="93" t="n"/>
      <c r="C52" s="140" t="n"/>
      <c r="D52" s="95" t="n"/>
      <c r="E52" s="86">
        <f>IF(D52="","",IFERROR(INDEX(Pil_Type,MATCH(D52,Pil_Label,0)),"not in pilot"))</f>
        <v/>
      </c>
      <c r="F52" s="96" t="n"/>
      <c r="G52" s="96" t="n"/>
      <c r="H52" s="87">
        <f>IF(G52="","",N(F52)+G52)</f>
        <v/>
      </c>
      <c r="I52" s="95" t="n"/>
      <c r="J52" s="139">
        <f>IF(OR(Q52="",N(Q52)&lt;=1),"",INDEX($R$6:$R$1505,MATCH(D52&amp;"|"&amp;(Q52-1),$P$6:$P$1505,0)))</f>
        <v/>
      </c>
      <c r="K52" s="138">
        <f>IF(OR(J52="",R52=""),"",R52-J52)</f>
        <v/>
      </c>
      <c r="L52" s="138">
        <f>IF(OR(J52="",R52=""),"",(R52-J52)*24)</f>
        <v/>
      </c>
      <c r="M52" s="95" t="n"/>
      <c r="N52" s="94">
        <f>IF(B52="","",IF(OR(B52&lt;cfg_PilotStart,B52&gt;cfg_PilotEnd),"Outside",B52-cfg_PilotStart+1))</f>
        <v/>
      </c>
      <c r="O52" s="86">
        <f>IF(OR(B52="",D52=""),"","RF-"&amp;TEXT(ROW()-5,"0000"))</f>
        <v/>
      </c>
      <c r="P52" s="86">
        <f>IF(Q52="","",D52&amp;"|"&amp;Q52)</f>
        <v/>
      </c>
      <c r="Q52" s="86">
        <f>IF(OR(D52="",G52=""),"",COUNTIFS($D$6:D52,D52,$G$6:G52,"&lt;&gt;"))</f>
        <v/>
      </c>
      <c r="R52" s="139">
        <f>IF(B52="","",B52+N(C52))</f>
        <v/>
      </c>
    </row>
    <row r="53" ht="30" customHeight="1">
      <c r="B53" s="93" t="n"/>
      <c r="C53" s="140" t="n"/>
      <c r="D53" s="95" t="n"/>
      <c r="E53" s="86">
        <f>IF(D53="","",IFERROR(INDEX(Pil_Type,MATCH(D53,Pil_Label,0)),"not in pilot"))</f>
        <v/>
      </c>
      <c r="F53" s="96" t="n"/>
      <c r="G53" s="96" t="n"/>
      <c r="H53" s="87">
        <f>IF(G53="","",N(F53)+G53)</f>
        <v/>
      </c>
      <c r="I53" s="95" t="n"/>
      <c r="J53" s="139">
        <f>IF(OR(Q53="",N(Q53)&lt;=1),"",INDEX($R$6:$R$1505,MATCH(D53&amp;"|"&amp;(Q53-1),$P$6:$P$1505,0)))</f>
        <v/>
      </c>
      <c r="K53" s="138">
        <f>IF(OR(J53="",R53=""),"",R53-J53)</f>
        <v/>
      </c>
      <c r="L53" s="138">
        <f>IF(OR(J53="",R53=""),"",(R53-J53)*24)</f>
        <v/>
      </c>
      <c r="M53" s="95" t="n"/>
      <c r="N53" s="94">
        <f>IF(B53="","",IF(OR(B53&lt;cfg_PilotStart,B53&gt;cfg_PilotEnd),"Outside",B53-cfg_PilotStart+1))</f>
        <v/>
      </c>
      <c r="O53" s="86">
        <f>IF(OR(B53="",D53=""),"","RF-"&amp;TEXT(ROW()-5,"0000"))</f>
        <v/>
      </c>
      <c r="P53" s="86">
        <f>IF(Q53="","",D53&amp;"|"&amp;Q53)</f>
        <v/>
      </c>
      <c r="Q53" s="86">
        <f>IF(OR(D53="",G53=""),"",COUNTIFS($D$6:D53,D53,$G$6:G53,"&lt;&gt;"))</f>
        <v/>
      </c>
      <c r="R53" s="139">
        <f>IF(B53="","",B53+N(C53))</f>
        <v/>
      </c>
    </row>
    <row r="54" ht="30" customHeight="1">
      <c r="B54" s="93" t="n"/>
      <c r="C54" s="140" t="n"/>
      <c r="D54" s="95" t="n"/>
      <c r="E54" s="86">
        <f>IF(D54="","",IFERROR(INDEX(Pil_Type,MATCH(D54,Pil_Label,0)),"not in pilot"))</f>
        <v/>
      </c>
      <c r="F54" s="96" t="n"/>
      <c r="G54" s="96" t="n"/>
      <c r="H54" s="87">
        <f>IF(G54="","",N(F54)+G54)</f>
        <v/>
      </c>
      <c r="I54" s="95" t="n"/>
      <c r="J54" s="139">
        <f>IF(OR(Q54="",N(Q54)&lt;=1),"",INDEX($R$6:$R$1505,MATCH(D54&amp;"|"&amp;(Q54-1),$P$6:$P$1505,0)))</f>
        <v/>
      </c>
      <c r="K54" s="138">
        <f>IF(OR(J54="",R54=""),"",R54-J54)</f>
        <v/>
      </c>
      <c r="L54" s="138">
        <f>IF(OR(J54="",R54=""),"",(R54-J54)*24)</f>
        <v/>
      </c>
      <c r="M54" s="95" t="n"/>
      <c r="N54" s="94">
        <f>IF(B54="","",IF(OR(B54&lt;cfg_PilotStart,B54&gt;cfg_PilotEnd),"Outside",B54-cfg_PilotStart+1))</f>
        <v/>
      </c>
      <c r="O54" s="86">
        <f>IF(OR(B54="",D54=""),"","RF-"&amp;TEXT(ROW()-5,"0000"))</f>
        <v/>
      </c>
      <c r="P54" s="86">
        <f>IF(Q54="","",D54&amp;"|"&amp;Q54)</f>
        <v/>
      </c>
      <c r="Q54" s="86">
        <f>IF(OR(D54="",G54=""),"",COUNTIFS($D$6:D54,D54,$G$6:G54,"&lt;&gt;"))</f>
        <v/>
      </c>
      <c r="R54" s="139">
        <f>IF(B54="","",B54+N(C54))</f>
        <v/>
      </c>
    </row>
    <row r="55" ht="30" customHeight="1">
      <c r="B55" s="93" t="n"/>
      <c r="C55" s="140" t="n"/>
      <c r="D55" s="95" t="n"/>
      <c r="E55" s="86">
        <f>IF(D55="","",IFERROR(INDEX(Pil_Type,MATCH(D55,Pil_Label,0)),"not in pilot"))</f>
        <v/>
      </c>
      <c r="F55" s="96" t="n"/>
      <c r="G55" s="96" t="n"/>
      <c r="H55" s="87">
        <f>IF(G55="","",N(F55)+G55)</f>
        <v/>
      </c>
      <c r="I55" s="95" t="n"/>
      <c r="J55" s="139">
        <f>IF(OR(Q55="",N(Q55)&lt;=1),"",INDEX($R$6:$R$1505,MATCH(D55&amp;"|"&amp;(Q55-1),$P$6:$P$1505,0)))</f>
        <v/>
      </c>
      <c r="K55" s="138">
        <f>IF(OR(J55="",R55=""),"",R55-J55)</f>
        <v/>
      </c>
      <c r="L55" s="138">
        <f>IF(OR(J55="",R55=""),"",(R55-J55)*24)</f>
        <v/>
      </c>
      <c r="M55" s="95" t="n"/>
      <c r="N55" s="94">
        <f>IF(B55="","",IF(OR(B55&lt;cfg_PilotStart,B55&gt;cfg_PilotEnd),"Outside",B55-cfg_PilotStart+1))</f>
        <v/>
      </c>
      <c r="O55" s="86">
        <f>IF(OR(B55="",D55=""),"","RF-"&amp;TEXT(ROW()-5,"0000"))</f>
        <v/>
      </c>
      <c r="P55" s="86">
        <f>IF(Q55="","",D55&amp;"|"&amp;Q55)</f>
        <v/>
      </c>
      <c r="Q55" s="86">
        <f>IF(OR(D55="",G55=""),"",COUNTIFS($D$6:D55,D55,$G$6:G55,"&lt;&gt;"))</f>
        <v/>
      </c>
      <c r="R55" s="139">
        <f>IF(B55="","",B55+N(C55))</f>
        <v/>
      </c>
    </row>
    <row r="56" ht="30" customHeight="1">
      <c r="B56" s="93" t="n"/>
      <c r="C56" s="140" t="n"/>
      <c r="D56" s="95" t="n"/>
      <c r="E56" s="86">
        <f>IF(D56="","",IFERROR(INDEX(Pil_Type,MATCH(D56,Pil_Label,0)),"not in pilot"))</f>
        <v/>
      </c>
      <c r="F56" s="96" t="n"/>
      <c r="G56" s="96" t="n"/>
      <c r="H56" s="87">
        <f>IF(G56="","",N(F56)+G56)</f>
        <v/>
      </c>
      <c r="I56" s="95" t="n"/>
      <c r="J56" s="139">
        <f>IF(OR(Q56="",N(Q56)&lt;=1),"",INDEX($R$6:$R$1505,MATCH(D56&amp;"|"&amp;(Q56-1),$P$6:$P$1505,0)))</f>
        <v/>
      </c>
      <c r="K56" s="138">
        <f>IF(OR(J56="",R56=""),"",R56-J56)</f>
        <v/>
      </c>
      <c r="L56" s="138">
        <f>IF(OR(J56="",R56=""),"",(R56-J56)*24)</f>
        <v/>
      </c>
      <c r="M56" s="95" t="n"/>
      <c r="N56" s="94">
        <f>IF(B56="","",IF(OR(B56&lt;cfg_PilotStart,B56&gt;cfg_PilotEnd),"Outside",B56-cfg_PilotStart+1))</f>
        <v/>
      </c>
      <c r="O56" s="86">
        <f>IF(OR(B56="",D56=""),"","RF-"&amp;TEXT(ROW()-5,"0000"))</f>
        <v/>
      </c>
      <c r="P56" s="86">
        <f>IF(Q56="","",D56&amp;"|"&amp;Q56)</f>
        <v/>
      </c>
      <c r="Q56" s="86">
        <f>IF(OR(D56="",G56=""),"",COUNTIFS($D$6:D56,D56,$G$6:G56,"&lt;&gt;"))</f>
        <v/>
      </c>
      <c r="R56" s="139">
        <f>IF(B56="","",B56+N(C56))</f>
        <v/>
      </c>
    </row>
    <row r="57" ht="30" customHeight="1">
      <c r="B57" s="93" t="n"/>
      <c r="C57" s="140" t="n"/>
      <c r="D57" s="95" t="n"/>
      <c r="E57" s="86">
        <f>IF(D57="","",IFERROR(INDEX(Pil_Type,MATCH(D57,Pil_Label,0)),"not in pilot"))</f>
        <v/>
      </c>
      <c r="F57" s="96" t="n"/>
      <c r="G57" s="96" t="n"/>
      <c r="H57" s="87">
        <f>IF(G57="","",N(F57)+G57)</f>
        <v/>
      </c>
      <c r="I57" s="95" t="n"/>
      <c r="J57" s="139">
        <f>IF(OR(Q57="",N(Q57)&lt;=1),"",INDEX($R$6:$R$1505,MATCH(D57&amp;"|"&amp;(Q57-1),$P$6:$P$1505,0)))</f>
        <v/>
      </c>
      <c r="K57" s="138">
        <f>IF(OR(J57="",R57=""),"",R57-J57)</f>
        <v/>
      </c>
      <c r="L57" s="138">
        <f>IF(OR(J57="",R57=""),"",(R57-J57)*24)</f>
        <v/>
      </c>
      <c r="M57" s="95" t="n"/>
      <c r="N57" s="94">
        <f>IF(B57="","",IF(OR(B57&lt;cfg_PilotStart,B57&gt;cfg_PilotEnd),"Outside",B57-cfg_PilotStart+1))</f>
        <v/>
      </c>
      <c r="O57" s="86">
        <f>IF(OR(B57="",D57=""),"","RF-"&amp;TEXT(ROW()-5,"0000"))</f>
        <v/>
      </c>
      <c r="P57" s="86">
        <f>IF(Q57="","",D57&amp;"|"&amp;Q57)</f>
        <v/>
      </c>
      <c r="Q57" s="86">
        <f>IF(OR(D57="",G57=""),"",COUNTIFS($D$6:D57,D57,$G$6:G57,"&lt;&gt;"))</f>
        <v/>
      </c>
      <c r="R57" s="139">
        <f>IF(B57="","",B57+N(C57))</f>
        <v/>
      </c>
    </row>
    <row r="58" ht="30" customHeight="1">
      <c r="B58" s="93" t="n"/>
      <c r="C58" s="140" t="n"/>
      <c r="D58" s="95" t="n"/>
      <c r="E58" s="86">
        <f>IF(D58="","",IFERROR(INDEX(Pil_Type,MATCH(D58,Pil_Label,0)),"not in pilot"))</f>
        <v/>
      </c>
      <c r="F58" s="96" t="n"/>
      <c r="G58" s="96" t="n"/>
      <c r="H58" s="87">
        <f>IF(G58="","",N(F58)+G58)</f>
        <v/>
      </c>
      <c r="I58" s="95" t="n"/>
      <c r="J58" s="139">
        <f>IF(OR(Q58="",N(Q58)&lt;=1),"",INDEX($R$6:$R$1505,MATCH(D58&amp;"|"&amp;(Q58-1),$P$6:$P$1505,0)))</f>
        <v/>
      </c>
      <c r="K58" s="138">
        <f>IF(OR(J58="",R58=""),"",R58-J58)</f>
        <v/>
      </c>
      <c r="L58" s="138">
        <f>IF(OR(J58="",R58=""),"",(R58-J58)*24)</f>
        <v/>
      </c>
      <c r="M58" s="95" t="n"/>
      <c r="N58" s="94">
        <f>IF(B58="","",IF(OR(B58&lt;cfg_PilotStart,B58&gt;cfg_PilotEnd),"Outside",B58-cfg_PilotStart+1))</f>
        <v/>
      </c>
      <c r="O58" s="86">
        <f>IF(OR(B58="",D58=""),"","RF-"&amp;TEXT(ROW()-5,"0000"))</f>
        <v/>
      </c>
      <c r="P58" s="86">
        <f>IF(Q58="","",D58&amp;"|"&amp;Q58)</f>
        <v/>
      </c>
      <c r="Q58" s="86">
        <f>IF(OR(D58="",G58=""),"",COUNTIFS($D$6:D58,D58,$G$6:G58,"&lt;&gt;"))</f>
        <v/>
      </c>
      <c r="R58" s="139">
        <f>IF(B58="","",B58+N(C58))</f>
        <v/>
      </c>
    </row>
    <row r="59" ht="30" customHeight="1">
      <c r="B59" s="93" t="n"/>
      <c r="C59" s="140" t="n"/>
      <c r="D59" s="95" t="n"/>
      <c r="E59" s="86">
        <f>IF(D59="","",IFERROR(INDEX(Pil_Type,MATCH(D59,Pil_Label,0)),"not in pilot"))</f>
        <v/>
      </c>
      <c r="F59" s="96" t="n"/>
      <c r="G59" s="96" t="n"/>
      <c r="H59" s="87">
        <f>IF(G59="","",N(F59)+G59)</f>
        <v/>
      </c>
      <c r="I59" s="95" t="n"/>
      <c r="J59" s="139">
        <f>IF(OR(Q59="",N(Q59)&lt;=1),"",INDEX($R$6:$R$1505,MATCH(D59&amp;"|"&amp;(Q59-1),$P$6:$P$1505,0)))</f>
        <v/>
      </c>
      <c r="K59" s="138">
        <f>IF(OR(J59="",R59=""),"",R59-J59)</f>
        <v/>
      </c>
      <c r="L59" s="138">
        <f>IF(OR(J59="",R59=""),"",(R59-J59)*24)</f>
        <v/>
      </c>
      <c r="M59" s="95" t="n"/>
      <c r="N59" s="94">
        <f>IF(B59="","",IF(OR(B59&lt;cfg_PilotStart,B59&gt;cfg_PilotEnd),"Outside",B59-cfg_PilotStart+1))</f>
        <v/>
      </c>
      <c r="O59" s="86">
        <f>IF(OR(B59="",D59=""),"","RF-"&amp;TEXT(ROW()-5,"0000"))</f>
        <v/>
      </c>
      <c r="P59" s="86">
        <f>IF(Q59="","",D59&amp;"|"&amp;Q59)</f>
        <v/>
      </c>
      <c r="Q59" s="86">
        <f>IF(OR(D59="",G59=""),"",COUNTIFS($D$6:D59,D59,$G$6:G59,"&lt;&gt;"))</f>
        <v/>
      </c>
      <c r="R59" s="139">
        <f>IF(B59="","",B59+N(C59))</f>
        <v/>
      </c>
    </row>
    <row r="60" ht="30" customHeight="1">
      <c r="B60" s="93" t="n"/>
      <c r="C60" s="140" t="n"/>
      <c r="D60" s="95" t="n"/>
      <c r="E60" s="86">
        <f>IF(D60="","",IFERROR(INDEX(Pil_Type,MATCH(D60,Pil_Label,0)),"not in pilot"))</f>
        <v/>
      </c>
      <c r="F60" s="96" t="n"/>
      <c r="G60" s="96" t="n"/>
      <c r="H60" s="87">
        <f>IF(G60="","",N(F60)+G60)</f>
        <v/>
      </c>
      <c r="I60" s="95" t="n"/>
      <c r="J60" s="139">
        <f>IF(OR(Q60="",N(Q60)&lt;=1),"",INDEX($R$6:$R$1505,MATCH(D60&amp;"|"&amp;(Q60-1),$P$6:$P$1505,0)))</f>
        <v/>
      </c>
      <c r="K60" s="138">
        <f>IF(OR(J60="",R60=""),"",R60-J60)</f>
        <v/>
      </c>
      <c r="L60" s="138">
        <f>IF(OR(J60="",R60=""),"",(R60-J60)*24)</f>
        <v/>
      </c>
      <c r="M60" s="95" t="n"/>
      <c r="N60" s="94">
        <f>IF(B60="","",IF(OR(B60&lt;cfg_PilotStart,B60&gt;cfg_PilotEnd),"Outside",B60-cfg_PilotStart+1))</f>
        <v/>
      </c>
      <c r="O60" s="86">
        <f>IF(OR(B60="",D60=""),"","RF-"&amp;TEXT(ROW()-5,"0000"))</f>
        <v/>
      </c>
      <c r="P60" s="86">
        <f>IF(Q60="","",D60&amp;"|"&amp;Q60)</f>
        <v/>
      </c>
      <c r="Q60" s="86">
        <f>IF(OR(D60="",G60=""),"",COUNTIFS($D$6:D60,D60,$G$6:G60,"&lt;&gt;"))</f>
        <v/>
      </c>
      <c r="R60" s="139">
        <f>IF(B60="","",B60+N(C60))</f>
        <v/>
      </c>
    </row>
    <row r="61" ht="30" customHeight="1">
      <c r="B61" s="93" t="n"/>
      <c r="C61" s="140" t="n"/>
      <c r="D61" s="95" t="n"/>
      <c r="E61" s="86">
        <f>IF(D61="","",IFERROR(INDEX(Pil_Type,MATCH(D61,Pil_Label,0)),"not in pilot"))</f>
        <v/>
      </c>
      <c r="F61" s="96" t="n"/>
      <c r="G61" s="96" t="n"/>
      <c r="H61" s="87">
        <f>IF(G61="","",N(F61)+G61)</f>
        <v/>
      </c>
      <c r="I61" s="95" t="n"/>
      <c r="J61" s="139">
        <f>IF(OR(Q61="",N(Q61)&lt;=1),"",INDEX($R$6:$R$1505,MATCH(D61&amp;"|"&amp;(Q61-1),$P$6:$P$1505,0)))</f>
        <v/>
      </c>
      <c r="K61" s="138">
        <f>IF(OR(J61="",R61=""),"",R61-J61)</f>
        <v/>
      </c>
      <c r="L61" s="138">
        <f>IF(OR(J61="",R61=""),"",(R61-J61)*24)</f>
        <v/>
      </c>
      <c r="M61" s="95" t="n"/>
      <c r="N61" s="94">
        <f>IF(B61="","",IF(OR(B61&lt;cfg_PilotStart,B61&gt;cfg_PilotEnd),"Outside",B61-cfg_PilotStart+1))</f>
        <v/>
      </c>
      <c r="O61" s="86">
        <f>IF(OR(B61="",D61=""),"","RF-"&amp;TEXT(ROW()-5,"0000"))</f>
        <v/>
      </c>
      <c r="P61" s="86">
        <f>IF(Q61="","",D61&amp;"|"&amp;Q61)</f>
        <v/>
      </c>
      <c r="Q61" s="86">
        <f>IF(OR(D61="",G61=""),"",COUNTIFS($D$6:D61,D61,$G$6:G61,"&lt;&gt;"))</f>
        <v/>
      </c>
      <c r="R61" s="139">
        <f>IF(B61="","",B61+N(C61))</f>
        <v/>
      </c>
    </row>
    <row r="62" ht="30" customHeight="1">
      <c r="B62" s="93" t="n"/>
      <c r="C62" s="140" t="n"/>
      <c r="D62" s="95" t="n"/>
      <c r="E62" s="86">
        <f>IF(D62="","",IFERROR(INDEX(Pil_Type,MATCH(D62,Pil_Label,0)),"not in pilot"))</f>
        <v/>
      </c>
      <c r="F62" s="96" t="n"/>
      <c r="G62" s="96" t="n"/>
      <c r="H62" s="87">
        <f>IF(G62="","",N(F62)+G62)</f>
        <v/>
      </c>
      <c r="I62" s="95" t="n"/>
      <c r="J62" s="139">
        <f>IF(OR(Q62="",N(Q62)&lt;=1),"",INDEX($R$6:$R$1505,MATCH(D62&amp;"|"&amp;(Q62-1),$P$6:$P$1505,0)))</f>
        <v/>
      </c>
      <c r="K62" s="138">
        <f>IF(OR(J62="",R62=""),"",R62-J62)</f>
        <v/>
      </c>
      <c r="L62" s="138">
        <f>IF(OR(J62="",R62=""),"",(R62-J62)*24)</f>
        <v/>
      </c>
      <c r="M62" s="95" t="n"/>
      <c r="N62" s="94">
        <f>IF(B62="","",IF(OR(B62&lt;cfg_PilotStart,B62&gt;cfg_PilotEnd),"Outside",B62-cfg_PilotStart+1))</f>
        <v/>
      </c>
      <c r="O62" s="86">
        <f>IF(OR(B62="",D62=""),"","RF-"&amp;TEXT(ROW()-5,"0000"))</f>
        <v/>
      </c>
      <c r="P62" s="86">
        <f>IF(Q62="","",D62&amp;"|"&amp;Q62)</f>
        <v/>
      </c>
      <c r="Q62" s="86">
        <f>IF(OR(D62="",G62=""),"",COUNTIFS($D$6:D62,D62,$G$6:G62,"&lt;&gt;"))</f>
        <v/>
      </c>
      <c r="R62" s="139">
        <f>IF(B62="","",B62+N(C62))</f>
        <v/>
      </c>
    </row>
    <row r="63" ht="30" customHeight="1">
      <c r="B63" s="93" t="n"/>
      <c r="C63" s="140" t="n"/>
      <c r="D63" s="95" t="n"/>
      <c r="E63" s="86">
        <f>IF(D63="","",IFERROR(INDEX(Pil_Type,MATCH(D63,Pil_Label,0)),"not in pilot"))</f>
        <v/>
      </c>
      <c r="F63" s="96" t="n"/>
      <c r="G63" s="96" t="n"/>
      <c r="H63" s="87">
        <f>IF(G63="","",N(F63)+G63)</f>
        <v/>
      </c>
      <c r="I63" s="95" t="n"/>
      <c r="J63" s="139">
        <f>IF(OR(Q63="",N(Q63)&lt;=1),"",INDEX($R$6:$R$1505,MATCH(D63&amp;"|"&amp;(Q63-1),$P$6:$P$1505,0)))</f>
        <v/>
      </c>
      <c r="K63" s="138">
        <f>IF(OR(J63="",R63=""),"",R63-J63)</f>
        <v/>
      </c>
      <c r="L63" s="138">
        <f>IF(OR(J63="",R63=""),"",(R63-J63)*24)</f>
        <v/>
      </c>
      <c r="M63" s="95" t="n"/>
      <c r="N63" s="94">
        <f>IF(B63="","",IF(OR(B63&lt;cfg_PilotStart,B63&gt;cfg_PilotEnd),"Outside",B63-cfg_PilotStart+1))</f>
        <v/>
      </c>
      <c r="O63" s="86">
        <f>IF(OR(B63="",D63=""),"","RF-"&amp;TEXT(ROW()-5,"0000"))</f>
        <v/>
      </c>
      <c r="P63" s="86">
        <f>IF(Q63="","",D63&amp;"|"&amp;Q63)</f>
        <v/>
      </c>
      <c r="Q63" s="86">
        <f>IF(OR(D63="",G63=""),"",COUNTIFS($D$6:D63,D63,$G$6:G63,"&lt;&gt;"))</f>
        <v/>
      </c>
      <c r="R63" s="139">
        <f>IF(B63="","",B63+N(C63))</f>
        <v/>
      </c>
    </row>
    <row r="64" ht="30" customHeight="1">
      <c r="B64" s="93" t="n"/>
      <c r="C64" s="140" t="n"/>
      <c r="D64" s="95" t="n"/>
      <c r="E64" s="86">
        <f>IF(D64="","",IFERROR(INDEX(Pil_Type,MATCH(D64,Pil_Label,0)),"not in pilot"))</f>
        <v/>
      </c>
      <c r="F64" s="96" t="n"/>
      <c r="G64" s="96" t="n"/>
      <c r="H64" s="87">
        <f>IF(G64="","",N(F64)+G64)</f>
        <v/>
      </c>
      <c r="I64" s="95" t="n"/>
      <c r="J64" s="139">
        <f>IF(OR(Q64="",N(Q64)&lt;=1),"",INDEX($R$6:$R$1505,MATCH(D64&amp;"|"&amp;(Q64-1),$P$6:$P$1505,0)))</f>
        <v/>
      </c>
      <c r="K64" s="138">
        <f>IF(OR(J64="",R64=""),"",R64-J64)</f>
        <v/>
      </c>
      <c r="L64" s="138">
        <f>IF(OR(J64="",R64=""),"",(R64-J64)*24)</f>
        <v/>
      </c>
      <c r="M64" s="95" t="n"/>
      <c r="N64" s="94">
        <f>IF(B64="","",IF(OR(B64&lt;cfg_PilotStart,B64&gt;cfg_PilotEnd),"Outside",B64-cfg_PilotStart+1))</f>
        <v/>
      </c>
      <c r="O64" s="86">
        <f>IF(OR(B64="",D64=""),"","RF-"&amp;TEXT(ROW()-5,"0000"))</f>
        <v/>
      </c>
      <c r="P64" s="86">
        <f>IF(Q64="","",D64&amp;"|"&amp;Q64)</f>
        <v/>
      </c>
      <c r="Q64" s="86">
        <f>IF(OR(D64="",G64=""),"",COUNTIFS($D$6:D64,D64,$G$6:G64,"&lt;&gt;"))</f>
        <v/>
      </c>
      <c r="R64" s="139">
        <f>IF(B64="","",B64+N(C64))</f>
        <v/>
      </c>
    </row>
    <row r="65" ht="30" customHeight="1">
      <c r="B65" s="93" t="n"/>
      <c r="C65" s="140" t="n"/>
      <c r="D65" s="95" t="n"/>
      <c r="E65" s="86">
        <f>IF(D65="","",IFERROR(INDEX(Pil_Type,MATCH(D65,Pil_Label,0)),"not in pilot"))</f>
        <v/>
      </c>
      <c r="F65" s="96" t="n"/>
      <c r="G65" s="96" t="n"/>
      <c r="H65" s="87">
        <f>IF(G65="","",N(F65)+G65)</f>
        <v/>
      </c>
      <c r="I65" s="95" t="n"/>
      <c r="J65" s="139">
        <f>IF(OR(Q65="",N(Q65)&lt;=1),"",INDEX($R$6:$R$1505,MATCH(D65&amp;"|"&amp;(Q65-1),$P$6:$P$1505,0)))</f>
        <v/>
      </c>
      <c r="K65" s="138">
        <f>IF(OR(J65="",R65=""),"",R65-J65)</f>
        <v/>
      </c>
      <c r="L65" s="138">
        <f>IF(OR(J65="",R65=""),"",(R65-J65)*24)</f>
        <v/>
      </c>
      <c r="M65" s="95" t="n"/>
      <c r="N65" s="94">
        <f>IF(B65="","",IF(OR(B65&lt;cfg_PilotStart,B65&gt;cfg_PilotEnd),"Outside",B65-cfg_PilotStart+1))</f>
        <v/>
      </c>
      <c r="O65" s="86">
        <f>IF(OR(B65="",D65=""),"","RF-"&amp;TEXT(ROW()-5,"0000"))</f>
        <v/>
      </c>
      <c r="P65" s="86">
        <f>IF(Q65="","",D65&amp;"|"&amp;Q65)</f>
        <v/>
      </c>
      <c r="Q65" s="86">
        <f>IF(OR(D65="",G65=""),"",COUNTIFS($D$6:D65,D65,$G$6:G65,"&lt;&gt;"))</f>
        <v/>
      </c>
      <c r="R65" s="139">
        <f>IF(B65="","",B65+N(C65))</f>
        <v/>
      </c>
    </row>
    <row r="66" ht="30" customHeight="1">
      <c r="B66" s="93" t="n"/>
      <c r="C66" s="140" t="n"/>
      <c r="D66" s="95" t="n"/>
      <c r="E66" s="86">
        <f>IF(D66="","",IFERROR(INDEX(Pil_Type,MATCH(D66,Pil_Label,0)),"not in pilot"))</f>
        <v/>
      </c>
      <c r="F66" s="96" t="n"/>
      <c r="G66" s="96" t="n"/>
      <c r="H66" s="87">
        <f>IF(G66="","",N(F66)+G66)</f>
        <v/>
      </c>
      <c r="I66" s="95" t="n"/>
      <c r="J66" s="139">
        <f>IF(OR(Q66="",N(Q66)&lt;=1),"",INDEX($R$6:$R$1505,MATCH(D66&amp;"|"&amp;(Q66-1),$P$6:$P$1505,0)))</f>
        <v/>
      </c>
      <c r="K66" s="138">
        <f>IF(OR(J66="",R66=""),"",R66-J66)</f>
        <v/>
      </c>
      <c r="L66" s="138">
        <f>IF(OR(J66="",R66=""),"",(R66-J66)*24)</f>
        <v/>
      </c>
      <c r="M66" s="95" t="n"/>
      <c r="N66" s="94">
        <f>IF(B66="","",IF(OR(B66&lt;cfg_PilotStart,B66&gt;cfg_PilotEnd),"Outside",B66-cfg_PilotStart+1))</f>
        <v/>
      </c>
      <c r="O66" s="86">
        <f>IF(OR(B66="",D66=""),"","RF-"&amp;TEXT(ROW()-5,"0000"))</f>
        <v/>
      </c>
      <c r="P66" s="86">
        <f>IF(Q66="","",D66&amp;"|"&amp;Q66)</f>
        <v/>
      </c>
      <c r="Q66" s="86">
        <f>IF(OR(D66="",G66=""),"",COUNTIFS($D$6:D66,D66,$G$6:G66,"&lt;&gt;"))</f>
        <v/>
      </c>
      <c r="R66" s="139">
        <f>IF(B66="","",B66+N(C66))</f>
        <v/>
      </c>
    </row>
    <row r="67" ht="30" customHeight="1">
      <c r="B67" s="93" t="n"/>
      <c r="C67" s="140" t="n"/>
      <c r="D67" s="95" t="n"/>
      <c r="E67" s="86">
        <f>IF(D67="","",IFERROR(INDEX(Pil_Type,MATCH(D67,Pil_Label,0)),"not in pilot"))</f>
        <v/>
      </c>
      <c r="F67" s="96" t="n"/>
      <c r="G67" s="96" t="n"/>
      <c r="H67" s="87">
        <f>IF(G67="","",N(F67)+G67)</f>
        <v/>
      </c>
      <c r="I67" s="95" t="n"/>
      <c r="J67" s="139">
        <f>IF(OR(Q67="",N(Q67)&lt;=1),"",INDEX($R$6:$R$1505,MATCH(D67&amp;"|"&amp;(Q67-1),$P$6:$P$1505,0)))</f>
        <v/>
      </c>
      <c r="K67" s="138">
        <f>IF(OR(J67="",R67=""),"",R67-J67)</f>
        <v/>
      </c>
      <c r="L67" s="138">
        <f>IF(OR(J67="",R67=""),"",(R67-J67)*24)</f>
        <v/>
      </c>
      <c r="M67" s="95" t="n"/>
      <c r="N67" s="94">
        <f>IF(B67="","",IF(OR(B67&lt;cfg_PilotStart,B67&gt;cfg_PilotEnd),"Outside",B67-cfg_PilotStart+1))</f>
        <v/>
      </c>
      <c r="O67" s="86">
        <f>IF(OR(B67="",D67=""),"","RF-"&amp;TEXT(ROW()-5,"0000"))</f>
        <v/>
      </c>
      <c r="P67" s="86">
        <f>IF(Q67="","",D67&amp;"|"&amp;Q67)</f>
        <v/>
      </c>
      <c r="Q67" s="86">
        <f>IF(OR(D67="",G67=""),"",COUNTIFS($D$6:D67,D67,$G$6:G67,"&lt;&gt;"))</f>
        <v/>
      </c>
      <c r="R67" s="139">
        <f>IF(B67="","",B67+N(C67))</f>
        <v/>
      </c>
    </row>
    <row r="68" ht="30" customHeight="1">
      <c r="B68" s="93" t="n"/>
      <c r="C68" s="140" t="n"/>
      <c r="D68" s="95" t="n"/>
      <c r="E68" s="86">
        <f>IF(D68="","",IFERROR(INDEX(Pil_Type,MATCH(D68,Pil_Label,0)),"not in pilot"))</f>
        <v/>
      </c>
      <c r="F68" s="96" t="n"/>
      <c r="G68" s="96" t="n"/>
      <c r="H68" s="87">
        <f>IF(G68="","",N(F68)+G68)</f>
        <v/>
      </c>
      <c r="I68" s="95" t="n"/>
      <c r="J68" s="139">
        <f>IF(OR(Q68="",N(Q68)&lt;=1),"",INDEX($R$6:$R$1505,MATCH(D68&amp;"|"&amp;(Q68-1),$P$6:$P$1505,0)))</f>
        <v/>
      </c>
      <c r="K68" s="138">
        <f>IF(OR(J68="",R68=""),"",R68-J68)</f>
        <v/>
      </c>
      <c r="L68" s="138">
        <f>IF(OR(J68="",R68=""),"",(R68-J68)*24)</f>
        <v/>
      </c>
      <c r="M68" s="95" t="n"/>
      <c r="N68" s="94">
        <f>IF(B68="","",IF(OR(B68&lt;cfg_PilotStart,B68&gt;cfg_PilotEnd),"Outside",B68-cfg_PilotStart+1))</f>
        <v/>
      </c>
      <c r="O68" s="86">
        <f>IF(OR(B68="",D68=""),"","RF-"&amp;TEXT(ROW()-5,"0000"))</f>
        <v/>
      </c>
      <c r="P68" s="86">
        <f>IF(Q68="","",D68&amp;"|"&amp;Q68)</f>
        <v/>
      </c>
      <c r="Q68" s="86">
        <f>IF(OR(D68="",G68=""),"",COUNTIFS($D$6:D68,D68,$G$6:G68,"&lt;&gt;"))</f>
        <v/>
      </c>
      <c r="R68" s="139">
        <f>IF(B68="","",B68+N(C68))</f>
        <v/>
      </c>
    </row>
    <row r="69" ht="30" customHeight="1">
      <c r="B69" s="93" t="n"/>
      <c r="C69" s="140" t="n"/>
      <c r="D69" s="95" t="n"/>
      <c r="E69" s="86">
        <f>IF(D69="","",IFERROR(INDEX(Pil_Type,MATCH(D69,Pil_Label,0)),"not in pilot"))</f>
        <v/>
      </c>
      <c r="F69" s="96" t="n"/>
      <c r="G69" s="96" t="n"/>
      <c r="H69" s="87">
        <f>IF(G69="","",N(F69)+G69)</f>
        <v/>
      </c>
      <c r="I69" s="95" t="n"/>
      <c r="J69" s="139">
        <f>IF(OR(Q69="",N(Q69)&lt;=1),"",INDEX($R$6:$R$1505,MATCH(D69&amp;"|"&amp;(Q69-1),$P$6:$P$1505,0)))</f>
        <v/>
      </c>
      <c r="K69" s="138">
        <f>IF(OR(J69="",R69=""),"",R69-J69)</f>
        <v/>
      </c>
      <c r="L69" s="138">
        <f>IF(OR(J69="",R69=""),"",(R69-J69)*24)</f>
        <v/>
      </c>
      <c r="M69" s="95" t="n"/>
      <c r="N69" s="94">
        <f>IF(B69="","",IF(OR(B69&lt;cfg_PilotStart,B69&gt;cfg_PilotEnd),"Outside",B69-cfg_PilotStart+1))</f>
        <v/>
      </c>
      <c r="O69" s="86">
        <f>IF(OR(B69="",D69=""),"","RF-"&amp;TEXT(ROW()-5,"0000"))</f>
        <v/>
      </c>
      <c r="P69" s="86">
        <f>IF(Q69="","",D69&amp;"|"&amp;Q69)</f>
        <v/>
      </c>
      <c r="Q69" s="86">
        <f>IF(OR(D69="",G69=""),"",COUNTIFS($D$6:D69,D69,$G$6:G69,"&lt;&gt;"))</f>
        <v/>
      </c>
      <c r="R69" s="139">
        <f>IF(B69="","",B69+N(C69))</f>
        <v/>
      </c>
    </row>
    <row r="70" ht="30" customHeight="1">
      <c r="B70" s="93" t="n"/>
      <c r="C70" s="140" t="n"/>
      <c r="D70" s="95" t="n"/>
      <c r="E70" s="86">
        <f>IF(D70="","",IFERROR(INDEX(Pil_Type,MATCH(D70,Pil_Label,0)),"not in pilot"))</f>
        <v/>
      </c>
      <c r="F70" s="96" t="n"/>
      <c r="G70" s="96" t="n"/>
      <c r="H70" s="87">
        <f>IF(G70="","",N(F70)+G70)</f>
        <v/>
      </c>
      <c r="I70" s="95" t="n"/>
      <c r="J70" s="139">
        <f>IF(OR(Q70="",N(Q70)&lt;=1),"",INDEX($R$6:$R$1505,MATCH(D70&amp;"|"&amp;(Q70-1),$P$6:$P$1505,0)))</f>
        <v/>
      </c>
      <c r="K70" s="138">
        <f>IF(OR(J70="",R70=""),"",R70-J70)</f>
        <v/>
      </c>
      <c r="L70" s="138">
        <f>IF(OR(J70="",R70=""),"",(R70-J70)*24)</f>
        <v/>
      </c>
      <c r="M70" s="95" t="n"/>
      <c r="N70" s="94">
        <f>IF(B70="","",IF(OR(B70&lt;cfg_PilotStart,B70&gt;cfg_PilotEnd),"Outside",B70-cfg_PilotStart+1))</f>
        <v/>
      </c>
      <c r="O70" s="86">
        <f>IF(OR(B70="",D70=""),"","RF-"&amp;TEXT(ROW()-5,"0000"))</f>
        <v/>
      </c>
      <c r="P70" s="86">
        <f>IF(Q70="","",D70&amp;"|"&amp;Q70)</f>
        <v/>
      </c>
      <c r="Q70" s="86">
        <f>IF(OR(D70="",G70=""),"",COUNTIFS($D$6:D70,D70,$G$6:G70,"&lt;&gt;"))</f>
        <v/>
      </c>
      <c r="R70" s="139">
        <f>IF(B70="","",B70+N(C70))</f>
        <v/>
      </c>
    </row>
    <row r="71" ht="30" customHeight="1">
      <c r="B71" s="93" t="n"/>
      <c r="C71" s="140" t="n"/>
      <c r="D71" s="95" t="n"/>
      <c r="E71" s="86">
        <f>IF(D71="","",IFERROR(INDEX(Pil_Type,MATCH(D71,Pil_Label,0)),"not in pilot"))</f>
        <v/>
      </c>
      <c r="F71" s="96" t="n"/>
      <c r="G71" s="96" t="n"/>
      <c r="H71" s="87">
        <f>IF(G71="","",N(F71)+G71)</f>
        <v/>
      </c>
      <c r="I71" s="95" t="n"/>
      <c r="J71" s="139">
        <f>IF(OR(Q71="",N(Q71)&lt;=1),"",INDEX($R$6:$R$1505,MATCH(D71&amp;"|"&amp;(Q71-1),$P$6:$P$1505,0)))</f>
        <v/>
      </c>
      <c r="K71" s="138">
        <f>IF(OR(J71="",R71=""),"",R71-J71)</f>
        <v/>
      </c>
      <c r="L71" s="138">
        <f>IF(OR(J71="",R71=""),"",(R71-J71)*24)</f>
        <v/>
      </c>
      <c r="M71" s="95" t="n"/>
      <c r="N71" s="94">
        <f>IF(B71="","",IF(OR(B71&lt;cfg_PilotStart,B71&gt;cfg_PilotEnd),"Outside",B71-cfg_PilotStart+1))</f>
        <v/>
      </c>
      <c r="O71" s="86">
        <f>IF(OR(B71="",D71=""),"","RF-"&amp;TEXT(ROW()-5,"0000"))</f>
        <v/>
      </c>
      <c r="P71" s="86">
        <f>IF(Q71="","",D71&amp;"|"&amp;Q71)</f>
        <v/>
      </c>
      <c r="Q71" s="86">
        <f>IF(OR(D71="",G71=""),"",COUNTIFS($D$6:D71,D71,$G$6:G71,"&lt;&gt;"))</f>
        <v/>
      </c>
      <c r="R71" s="139">
        <f>IF(B71="","",B71+N(C71))</f>
        <v/>
      </c>
    </row>
    <row r="72" ht="30" customHeight="1">
      <c r="B72" s="93" t="n"/>
      <c r="C72" s="140" t="n"/>
      <c r="D72" s="95" t="n"/>
      <c r="E72" s="86">
        <f>IF(D72="","",IFERROR(INDEX(Pil_Type,MATCH(D72,Pil_Label,0)),"not in pilot"))</f>
        <v/>
      </c>
      <c r="F72" s="96" t="n"/>
      <c r="G72" s="96" t="n"/>
      <c r="H72" s="87">
        <f>IF(G72="","",N(F72)+G72)</f>
        <v/>
      </c>
      <c r="I72" s="95" t="n"/>
      <c r="J72" s="139">
        <f>IF(OR(Q72="",N(Q72)&lt;=1),"",INDEX($R$6:$R$1505,MATCH(D72&amp;"|"&amp;(Q72-1),$P$6:$P$1505,0)))</f>
        <v/>
      </c>
      <c r="K72" s="138">
        <f>IF(OR(J72="",R72=""),"",R72-J72)</f>
        <v/>
      </c>
      <c r="L72" s="138">
        <f>IF(OR(J72="",R72=""),"",(R72-J72)*24)</f>
        <v/>
      </c>
      <c r="M72" s="95" t="n"/>
      <c r="N72" s="94">
        <f>IF(B72="","",IF(OR(B72&lt;cfg_PilotStart,B72&gt;cfg_PilotEnd),"Outside",B72-cfg_PilotStart+1))</f>
        <v/>
      </c>
      <c r="O72" s="86">
        <f>IF(OR(B72="",D72=""),"","RF-"&amp;TEXT(ROW()-5,"0000"))</f>
        <v/>
      </c>
      <c r="P72" s="86">
        <f>IF(Q72="","",D72&amp;"|"&amp;Q72)</f>
        <v/>
      </c>
      <c r="Q72" s="86">
        <f>IF(OR(D72="",G72=""),"",COUNTIFS($D$6:D72,D72,$G$6:G72,"&lt;&gt;"))</f>
        <v/>
      </c>
      <c r="R72" s="139">
        <f>IF(B72="","",B72+N(C72))</f>
        <v/>
      </c>
    </row>
    <row r="73" ht="30" customHeight="1">
      <c r="B73" s="93" t="n"/>
      <c r="C73" s="140" t="n"/>
      <c r="D73" s="95" t="n"/>
      <c r="E73" s="86">
        <f>IF(D73="","",IFERROR(INDEX(Pil_Type,MATCH(D73,Pil_Label,0)),"not in pilot"))</f>
        <v/>
      </c>
      <c r="F73" s="96" t="n"/>
      <c r="G73" s="96" t="n"/>
      <c r="H73" s="87">
        <f>IF(G73="","",N(F73)+G73)</f>
        <v/>
      </c>
      <c r="I73" s="95" t="n"/>
      <c r="J73" s="139">
        <f>IF(OR(Q73="",N(Q73)&lt;=1),"",INDEX($R$6:$R$1505,MATCH(D73&amp;"|"&amp;(Q73-1),$P$6:$P$1505,0)))</f>
        <v/>
      </c>
      <c r="K73" s="138">
        <f>IF(OR(J73="",R73=""),"",R73-J73)</f>
        <v/>
      </c>
      <c r="L73" s="138">
        <f>IF(OR(J73="",R73=""),"",(R73-J73)*24)</f>
        <v/>
      </c>
      <c r="M73" s="95" t="n"/>
      <c r="N73" s="94">
        <f>IF(B73="","",IF(OR(B73&lt;cfg_PilotStart,B73&gt;cfg_PilotEnd),"Outside",B73-cfg_PilotStart+1))</f>
        <v/>
      </c>
      <c r="O73" s="86">
        <f>IF(OR(B73="",D73=""),"","RF-"&amp;TEXT(ROW()-5,"0000"))</f>
        <v/>
      </c>
      <c r="P73" s="86">
        <f>IF(Q73="","",D73&amp;"|"&amp;Q73)</f>
        <v/>
      </c>
      <c r="Q73" s="86">
        <f>IF(OR(D73="",G73=""),"",COUNTIFS($D$6:D73,D73,$G$6:G73,"&lt;&gt;"))</f>
        <v/>
      </c>
      <c r="R73" s="139">
        <f>IF(B73="","",B73+N(C73))</f>
        <v/>
      </c>
    </row>
    <row r="74" ht="30" customHeight="1">
      <c r="B74" s="93" t="n"/>
      <c r="C74" s="140" t="n"/>
      <c r="D74" s="95" t="n"/>
      <c r="E74" s="86">
        <f>IF(D74="","",IFERROR(INDEX(Pil_Type,MATCH(D74,Pil_Label,0)),"not in pilot"))</f>
        <v/>
      </c>
      <c r="F74" s="96" t="n"/>
      <c r="G74" s="96" t="n"/>
      <c r="H74" s="87">
        <f>IF(G74="","",N(F74)+G74)</f>
        <v/>
      </c>
      <c r="I74" s="95" t="n"/>
      <c r="J74" s="139">
        <f>IF(OR(Q74="",N(Q74)&lt;=1),"",INDEX($R$6:$R$1505,MATCH(D74&amp;"|"&amp;(Q74-1),$P$6:$P$1505,0)))</f>
        <v/>
      </c>
      <c r="K74" s="138">
        <f>IF(OR(J74="",R74=""),"",R74-J74)</f>
        <v/>
      </c>
      <c r="L74" s="138">
        <f>IF(OR(J74="",R74=""),"",(R74-J74)*24)</f>
        <v/>
      </c>
      <c r="M74" s="95" t="n"/>
      <c r="N74" s="94">
        <f>IF(B74="","",IF(OR(B74&lt;cfg_PilotStart,B74&gt;cfg_PilotEnd),"Outside",B74-cfg_PilotStart+1))</f>
        <v/>
      </c>
      <c r="O74" s="86">
        <f>IF(OR(B74="",D74=""),"","RF-"&amp;TEXT(ROW()-5,"0000"))</f>
        <v/>
      </c>
      <c r="P74" s="86">
        <f>IF(Q74="","",D74&amp;"|"&amp;Q74)</f>
        <v/>
      </c>
      <c r="Q74" s="86">
        <f>IF(OR(D74="",G74=""),"",COUNTIFS($D$6:D74,D74,$G$6:G74,"&lt;&gt;"))</f>
        <v/>
      </c>
      <c r="R74" s="139">
        <f>IF(B74="","",B74+N(C74))</f>
        <v/>
      </c>
    </row>
    <row r="75" ht="30" customHeight="1">
      <c r="B75" s="93" t="n"/>
      <c r="C75" s="140" t="n"/>
      <c r="D75" s="95" t="n"/>
      <c r="E75" s="86">
        <f>IF(D75="","",IFERROR(INDEX(Pil_Type,MATCH(D75,Pil_Label,0)),"not in pilot"))</f>
        <v/>
      </c>
      <c r="F75" s="96" t="n"/>
      <c r="G75" s="96" t="n"/>
      <c r="H75" s="87">
        <f>IF(G75="","",N(F75)+G75)</f>
        <v/>
      </c>
      <c r="I75" s="95" t="n"/>
      <c r="J75" s="139">
        <f>IF(OR(Q75="",N(Q75)&lt;=1),"",INDEX($R$6:$R$1505,MATCH(D75&amp;"|"&amp;(Q75-1),$P$6:$P$1505,0)))</f>
        <v/>
      </c>
      <c r="K75" s="138">
        <f>IF(OR(J75="",R75=""),"",R75-J75)</f>
        <v/>
      </c>
      <c r="L75" s="138">
        <f>IF(OR(J75="",R75=""),"",(R75-J75)*24)</f>
        <v/>
      </c>
      <c r="M75" s="95" t="n"/>
      <c r="N75" s="94">
        <f>IF(B75="","",IF(OR(B75&lt;cfg_PilotStart,B75&gt;cfg_PilotEnd),"Outside",B75-cfg_PilotStart+1))</f>
        <v/>
      </c>
      <c r="O75" s="86">
        <f>IF(OR(B75="",D75=""),"","RF-"&amp;TEXT(ROW()-5,"0000"))</f>
        <v/>
      </c>
      <c r="P75" s="86">
        <f>IF(Q75="","",D75&amp;"|"&amp;Q75)</f>
        <v/>
      </c>
      <c r="Q75" s="86">
        <f>IF(OR(D75="",G75=""),"",COUNTIFS($D$6:D75,D75,$G$6:G75,"&lt;&gt;"))</f>
        <v/>
      </c>
      <c r="R75" s="139">
        <f>IF(B75="","",B75+N(C75))</f>
        <v/>
      </c>
    </row>
    <row r="76" ht="30" customHeight="1">
      <c r="B76" s="93" t="n"/>
      <c r="C76" s="140" t="n"/>
      <c r="D76" s="95" t="n"/>
      <c r="E76" s="86">
        <f>IF(D76="","",IFERROR(INDEX(Pil_Type,MATCH(D76,Pil_Label,0)),"not in pilot"))</f>
        <v/>
      </c>
      <c r="F76" s="96" t="n"/>
      <c r="G76" s="96" t="n"/>
      <c r="H76" s="87">
        <f>IF(G76="","",N(F76)+G76)</f>
        <v/>
      </c>
      <c r="I76" s="95" t="n"/>
      <c r="J76" s="139">
        <f>IF(OR(Q76="",N(Q76)&lt;=1),"",INDEX($R$6:$R$1505,MATCH(D76&amp;"|"&amp;(Q76-1),$P$6:$P$1505,0)))</f>
        <v/>
      </c>
      <c r="K76" s="138">
        <f>IF(OR(J76="",R76=""),"",R76-J76)</f>
        <v/>
      </c>
      <c r="L76" s="138">
        <f>IF(OR(J76="",R76=""),"",(R76-J76)*24)</f>
        <v/>
      </c>
      <c r="M76" s="95" t="n"/>
      <c r="N76" s="94">
        <f>IF(B76="","",IF(OR(B76&lt;cfg_PilotStart,B76&gt;cfg_PilotEnd),"Outside",B76-cfg_PilotStart+1))</f>
        <v/>
      </c>
      <c r="O76" s="86">
        <f>IF(OR(B76="",D76=""),"","RF-"&amp;TEXT(ROW()-5,"0000"))</f>
        <v/>
      </c>
      <c r="P76" s="86">
        <f>IF(Q76="","",D76&amp;"|"&amp;Q76)</f>
        <v/>
      </c>
      <c r="Q76" s="86">
        <f>IF(OR(D76="",G76=""),"",COUNTIFS($D$6:D76,D76,$G$6:G76,"&lt;&gt;"))</f>
        <v/>
      </c>
      <c r="R76" s="139">
        <f>IF(B76="","",B76+N(C76))</f>
        <v/>
      </c>
    </row>
    <row r="77" ht="30" customHeight="1">
      <c r="B77" s="93" t="n"/>
      <c r="C77" s="140" t="n"/>
      <c r="D77" s="95" t="n"/>
      <c r="E77" s="86">
        <f>IF(D77="","",IFERROR(INDEX(Pil_Type,MATCH(D77,Pil_Label,0)),"not in pilot"))</f>
        <v/>
      </c>
      <c r="F77" s="96" t="n"/>
      <c r="G77" s="96" t="n"/>
      <c r="H77" s="87">
        <f>IF(G77="","",N(F77)+G77)</f>
        <v/>
      </c>
      <c r="I77" s="95" t="n"/>
      <c r="J77" s="139">
        <f>IF(OR(Q77="",N(Q77)&lt;=1),"",INDEX($R$6:$R$1505,MATCH(D77&amp;"|"&amp;(Q77-1),$P$6:$P$1505,0)))</f>
        <v/>
      </c>
      <c r="K77" s="138">
        <f>IF(OR(J77="",R77=""),"",R77-J77)</f>
        <v/>
      </c>
      <c r="L77" s="138">
        <f>IF(OR(J77="",R77=""),"",(R77-J77)*24)</f>
        <v/>
      </c>
      <c r="M77" s="95" t="n"/>
      <c r="N77" s="94">
        <f>IF(B77="","",IF(OR(B77&lt;cfg_PilotStart,B77&gt;cfg_PilotEnd),"Outside",B77-cfg_PilotStart+1))</f>
        <v/>
      </c>
      <c r="O77" s="86">
        <f>IF(OR(B77="",D77=""),"","RF-"&amp;TEXT(ROW()-5,"0000"))</f>
        <v/>
      </c>
      <c r="P77" s="86">
        <f>IF(Q77="","",D77&amp;"|"&amp;Q77)</f>
        <v/>
      </c>
      <c r="Q77" s="86">
        <f>IF(OR(D77="",G77=""),"",COUNTIFS($D$6:D77,D77,$G$6:G77,"&lt;&gt;"))</f>
        <v/>
      </c>
      <c r="R77" s="139">
        <f>IF(B77="","",B77+N(C77))</f>
        <v/>
      </c>
    </row>
    <row r="78" ht="30" customHeight="1">
      <c r="B78" s="93" t="n"/>
      <c r="C78" s="140" t="n"/>
      <c r="D78" s="95" t="n"/>
      <c r="E78" s="86">
        <f>IF(D78="","",IFERROR(INDEX(Pil_Type,MATCH(D78,Pil_Label,0)),"not in pilot"))</f>
        <v/>
      </c>
      <c r="F78" s="96" t="n"/>
      <c r="G78" s="96" t="n"/>
      <c r="H78" s="87">
        <f>IF(G78="","",N(F78)+G78)</f>
        <v/>
      </c>
      <c r="I78" s="95" t="n"/>
      <c r="J78" s="139">
        <f>IF(OR(Q78="",N(Q78)&lt;=1),"",INDEX($R$6:$R$1505,MATCH(D78&amp;"|"&amp;(Q78-1),$P$6:$P$1505,0)))</f>
        <v/>
      </c>
      <c r="K78" s="138">
        <f>IF(OR(J78="",R78=""),"",R78-J78)</f>
        <v/>
      </c>
      <c r="L78" s="138">
        <f>IF(OR(J78="",R78=""),"",(R78-J78)*24)</f>
        <v/>
      </c>
      <c r="M78" s="95" t="n"/>
      <c r="N78" s="94">
        <f>IF(B78="","",IF(OR(B78&lt;cfg_PilotStart,B78&gt;cfg_PilotEnd),"Outside",B78-cfg_PilotStart+1))</f>
        <v/>
      </c>
      <c r="O78" s="86">
        <f>IF(OR(B78="",D78=""),"","RF-"&amp;TEXT(ROW()-5,"0000"))</f>
        <v/>
      </c>
      <c r="P78" s="86">
        <f>IF(Q78="","",D78&amp;"|"&amp;Q78)</f>
        <v/>
      </c>
      <c r="Q78" s="86">
        <f>IF(OR(D78="",G78=""),"",COUNTIFS($D$6:D78,D78,$G$6:G78,"&lt;&gt;"))</f>
        <v/>
      </c>
      <c r="R78" s="139">
        <f>IF(B78="","",B78+N(C78))</f>
        <v/>
      </c>
    </row>
    <row r="79" ht="30" customHeight="1">
      <c r="B79" s="93" t="n"/>
      <c r="C79" s="140" t="n"/>
      <c r="D79" s="95" t="n"/>
      <c r="E79" s="86">
        <f>IF(D79="","",IFERROR(INDEX(Pil_Type,MATCH(D79,Pil_Label,0)),"not in pilot"))</f>
        <v/>
      </c>
      <c r="F79" s="96" t="n"/>
      <c r="G79" s="96" t="n"/>
      <c r="H79" s="87">
        <f>IF(G79="","",N(F79)+G79)</f>
        <v/>
      </c>
      <c r="I79" s="95" t="n"/>
      <c r="J79" s="139">
        <f>IF(OR(Q79="",N(Q79)&lt;=1),"",INDEX($R$6:$R$1505,MATCH(D79&amp;"|"&amp;(Q79-1),$P$6:$P$1505,0)))</f>
        <v/>
      </c>
      <c r="K79" s="138">
        <f>IF(OR(J79="",R79=""),"",R79-J79)</f>
        <v/>
      </c>
      <c r="L79" s="138">
        <f>IF(OR(J79="",R79=""),"",(R79-J79)*24)</f>
        <v/>
      </c>
      <c r="M79" s="95" t="n"/>
      <c r="N79" s="94">
        <f>IF(B79="","",IF(OR(B79&lt;cfg_PilotStart,B79&gt;cfg_PilotEnd),"Outside",B79-cfg_PilotStart+1))</f>
        <v/>
      </c>
      <c r="O79" s="86">
        <f>IF(OR(B79="",D79=""),"","RF-"&amp;TEXT(ROW()-5,"0000"))</f>
        <v/>
      </c>
      <c r="P79" s="86">
        <f>IF(Q79="","",D79&amp;"|"&amp;Q79)</f>
        <v/>
      </c>
      <c r="Q79" s="86">
        <f>IF(OR(D79="",G79=""),"",COUNTIFS($D$6:D79,D79,$G$6:G79,"&lt;&gt;"))</f>
        <v/>
      </c>
      <c r="R79" s="139">
        <f>IF(B79="","",B79+N(C79))</f>
        <v/>
      </c>
    </row>
    <row r="80" ht="30" customHeight="1">
      <c r="B80" s="93" t="n"/>
      <c r="C80" s="140" t="n"/>
      <c r="D80" s="95" t="n"/>
      <c r="E80" s="86">
        <f>IF(D80="","",IFERROR(INDEX(Pil_Type,MATCH(D80,Pil_Label,0)),"not in pilot"))</f>
        <v/>
      </c>
      <c r="F80" s="96" t="n"/>
      <c r="G80" s="96" t="n"/>
      <c r="H80" s="87">
        <f>IF(G80="","",N(F80)+G80)</f>
        <v/>
      </c>
      <c r="I80" s="95" t="n"/>
      <c r="J80" s="139">
        <f>IF(OR(Q80="",N(Q80)&lt;=1),"",INDEX($R$6:$R$1505,MATCH(D80&amp;"|"&amp;(Q80-1),$P$6:$P$1505,0)))</f>
        <v/>
      </c>
      <c r="K80" s="138">
        <f>IF(OR(J80="",R80=""),"",R80-J80)</f>
        <v/>
      </c>
      <c r="L80" s="138">
        <f>IF(OR(J80="",R80=""),"",(R80-J80)*24)</f>
        <v/>
      </c>
      <c r="M80" s="95" t="n"/>
      <c r="N80" s="94">
        <f>IF(B80="","",IF(OR(B80&lt;cfg_PilotStart,B80&gt;cfg_PilotEnd),"Outside",B80-cfg_PilotStart+1))</f>
        <v/>
      </c>
      <c r="O80" s="86">
        <f>IF(OR(B80="",D80=""),"","RF-"&amp;TEXT(ROW()-5,"0000"))</f>
        <v/>
      </c>
      <c r="P80" s="86">
        <f>IF(Q80="","",D80&amp;"|"&amp;Q80)</f>
        <v/>
      </c>
      <c r="Q80" s="86">
        <f>IF(OR(D80="",G80=""),"",COUNTIFS($D$6:D80,D80,$G$6:G80,"&lt;&gt;"))</f>
        <v/>
      </c>
      <c r="R80" s="139">
        <f>IF(B80="","",B80+N(C80))</f>
        <v/>
      </c>
    </row>
    <row r="81" ht="30" customHeight="1">
      <c r="B81" s="93" t="n"/>
      <c r="C81" s="140" t="n"/>
      <c r="D81" s="95" t="n"/>
      <c r="E81" s="86">
        <f>IF(D81="","",IFERROR(INDEX(Pil_Type,MATCH(D81,Pil_Label,0)),"not in pilot"))</f>
        <v/>
      </c>
      <c r="F81" s="96" t="n"/>
      <c r="G81" s="96" t="n"/>
      <c r="H81" s="87">
        <f>IF(G81="","",N(F81)+G81)</f>
        <v/>
      </c>
      <c r="I81" s="95" t="n"/>
      <c r="J81" s="139">
        <f>IF(OR(Q81="",N(Q81)&lt;=1),"",INDEX($R$6:$R$1505,MATCH(D81&amp;"|"&amp;(Q81-1),$P$6:$P$1505,0)))</f>
        <v/>
      </c>
      <c r="K81" s="138">
        <f>IF(OR(J81="",R81=""),"",R81-J81)</f>
        <v/>
      </c>
      <c r="L81" s="138">
        <f>IF(OR(J81="",R81=""),"",(R81-J81)*24)</f>
        <v/>
      </c>
      <c r="M81" s="95" t="n"/>
      <c r="N81" s="94">
        <f>IF(B81="","",IF(OR(B81&lt;cfg_PilotStart,B81&gt;cfg_PilotEnd),"Outside",B81-cfg_PilotStart+1))</f>
        <v/>
      </c>
      <c r="O81" s="86">
        <f>IF(OR(B81="",D81=""),"","RF-"&amp;TEXT(ROW()-5,"0000"))</f>
        <v/>
      </c>
      <c r="P81" s="86">
        <f>IF(Q81="","",D81&amp;"|"&amp;Q81)</f>
        <v/>
      </c>
      <c r="Q81" s="86">
        <f>IF(OR(D81="",G81=""),"",COUNTIFS($D$6:D81,D81,$G$6:G81,"&lt;&gt;"))</f>
        <v/>
      </c>
      <c r="R81" s="139">
        <f>IF(B81="","",B81+N(C81))</f>
        <v/>
      </c>
    </row>
    <row r="82" ht="30" customHeight="1">
      <c r="B82" s="93" t="n"/>
      <c r="C82" s="140" t="n"/>
      <c r="D82" s="95" t="n"/>
      <c r="E82" s="86">
        <f>IF(D82="","",IFERROR(INDEX(Pil_Type,MATCH(D82,Pil_Label,0)),"not in pilot"))</f>
        <v/>
      </c>
      <c r="F82" s="96" t="n"/>
      <c r="G82" s="96" t="n"/>
      <c r="H82" s="87">
        <f>IF(G82="","",N(F82)+G82)</f>
        <v/>
      </c>
      <c r="I82" s="95" t="n"/>
      <c r="J82" s="139">
        <f>IF(OR(Q82="",N(Q82)&lt;=1),"",INDEX($R$6:$R$1505,MATCH(D82&amp;"|"&amp;(Q82-1),$P$6:$P$1505,0)))</f>
        <v/>
      </c>
      <c r="K82" s="138">
        <f>IF(OR(J82="",R82=""),"",R82-J82)</f>
        <v/>
      </c>
      <c r="L82" s="138">
        <f>IF(OR(J82="",R82=""),"",(R82-J82)*24)</f>
        <v/>
      </c>
      <c r="M82" s="95" t="n"/>
      <c r="N82" s="94">
        <f>IF(B82="","",IF(OR(B82&lt;cfg_PilotStart,B82&gt;cfg_PilotEnd),"Outside",B82-cfg_PilotStart+1))</f>
        <v/>
      </c>
      <c r="O82" s="86">
        <f>IF(OR(B82="",D82=""),"","RF-"&amp;TEXT(ROW()-5,"0000"))</f>
        <v/>
      </c>
      <c r="P82" s="86">
        <f>IF(Q82="","",D82&amp;"|"&amp;Q82)</f>
        <v/>
      </c>
      <c r="Q82" s="86">
        <f>IF(OR(D82="",G82=""),"",COUNTIFS($D$6:D82,D82,$G$6:G82,"&lt;&gt;"))</f>
        <v/>
      </c>
      <c r="R82" s="139">
        <f>IF(B82="","",B82+N(C82))</f>
        <v/>
      </c>
    </row>
    <row r="83" ht="30" customHeight="1">
      <c r="B83" s="93" t="n"/>
      <c r="C83" s="140" t="n"/>
      <c r="D83" s="95" t="n"/>
      <c r="E83" s="86">
        <f>IF(D83="","",IFERROR(INDEX(Pil_Type,MATCH(D83,Pil_Label,0)),"not in pilot"))</f>
        <v/>
      </c>
      <c r="F83" s="96" t="n"/>
      <c r="G83" s="96" t="n"/>
      <c r="H83" s="87">
        <f>IF(G83="","",N(F83)+G83)</f>
        <v/>
      </c>
      <c r="I83" s="95" t="n"/>
      <c r="J83" s="139">
        <f>IF(OR(Q83="",N(Q83)&lt;=1),"",INDEX($R$6:$R$1505,MATCH(D83&amp;"|"&amp;(Q83-1),$P$6:$P$1505,0)))</f>
        <v/>
      </c>
      <c r="K83" s="138">
        <f>IF(OR(J83="",R83=""),"",R83-J83)</f>
        <v/>
      </c>
      <c r="L83" s="138">
        <f>IF(OR(J83="",R83=""),"",(R83-J83)*24)</f>
        <v/>
      </c>
      <c r="M83" s="95" t="n"/>
      <c r="N83" s="94">
        <f>IF(B83="","",IF(OR(B83&lt;cfg_PilotStart,B83&gt;cfg_PilotEnd),"Outside",B83-cfg_PilotStart+1))</f>
        <v/>
      </c>
      <c r="O83" s="86">
        <f>IF(OR(B83="",D83=""),"","RF-"&amp;TEXT(ROW()-5,"0000"))</f>
        <v/>
      </c>
      <c r="P83" s="86">
        <f>IF(Q83="","",D83&amp;"|"&amp;Q83)</f>
        <v/>
      </c>
      <c r="Q83" s="86">
        <f>IF(OR(D83="",G83=""),"",COUNTIFS($D$6:D83,D83,$G$6:G83,"&lt;&gt;"))</f>
        <v/>
      </c>
      <c r="R83" s="139">
        <f>IF(B83="","",B83+N(C83))</f>
        <v/>
      </c>
    </row>
    <row r="84" ht="30" customHeight="1">
      <c r="B84" s="93" t="n"/>
      <c r="C84" s="140" t="n"/>
      <c r="D84" s="95" t="n"/>
      <c r="E84" s="86">
        <f>IF(D84="","",IFERROR(INDEX(Pil_Type,MATCH(D84,Pil_Label,0)),"not in pilot"))</f>
        <v/>
      </c>
      <c r="F84" s="96" t="n"/>
      <c r="G84" s="96" t="n"/>
      <c r="H84" s="87">
        <f>IF(G84="","",N(F84)+G84)</f>
        <v/>
      </c>
      <c r="I84" s="95" t="n"/>
      <c r="J84" s="139">
        <f>IF(OR(Q84="",N(Q84)&lt;=1),"",INDEX($R$6:$R$1505,MATCH(D84&amp;"|"&amp;(Q84-1),$P$6:$P$1505,0)))</f>
        <v/>
      </c>
      <c r="K84" s="138">
        <f>IF(OR(J84="",R84=""),"",R84-J84)</f>
        <v/>
      </c>
      <c r="L84" s="138">
        <f>IF(OR(J84="",R84=""),"",(R84-J84)*24)</f>
        <v/>
      </c>
      <c r="M84" s="95" t="n"/>
      <c r="N84" s="94">
        <f>IF(B84="","",IF(OR(B84&lt;cfg_PilotStart,B84&gt;cfg_PilotEnd),"Outside",B84-cfg_PilotStart+1))</f>
        <v/>
      </c>
      <c r="O84" s="86">
        <f>IF(OR(B84="",D84=""),"","RF-"&amp;TEXT(ROW()-5,"0000"))</f>
        <v/>
      </c>
      <c r="P84" s="86">
        <f>IF(Q84="","",D84&amp;"|"&amp;Q84)</f>
        <v/>
      </c>
      <c r="Q84" s="86">
        <f>IF(OR(D84="",G84=""),"",COUNTIFS($D$6:D84,D84,$G$6:G84,"&lt;&gt;"))</f>
        <v/>
      </c>
      <c r="R84" s="139">
        <f>IF(B84="","",B84+N(C84))</f>
        <v/>
      </c>
    </row>
    <row r="85" ht="30" customHeight="1">
      <c r="B85" s="93" t="n"/>
      <c r="C85" s="140" t="n"/>
      <c r="D85" s="95" t="n"/>
      <c r="E85" s="86">
        <f>IF(D85="","",IFERROR(INDEX(Pil_Type,MATCH(D85,Pil_Label,0)),"not in pilot"))</f>
        <v/>
      </c>
      <c r="F85" s="96" t="n"/>
      <c r="G85" s="96" t="n"/>
      <c r="H85" s="87">
        <f>IF(G85="","",N(F85)+G85)</f>
        <v/>
      </c>
      <c r="I85" s="95" t="n"/>
      <c r="J85" s="139">
        <f>IF(OR(Q85="",N(Q85)&lt;=1),"",INDEX($R$6:$R$1505,MATCH(D85&amp;"|"&amp;(Q85-1),$P$6:$P$1505,0)))</f>
        <v/>
      </c>
      <c r="K85" s="138">
        <f>IF(OR(J85="",R85=""),"",R85-J85)</f>
        <v/>
      </c>
      <c r="L85" s="138">
        <f>IF(OR(J85="",R85=""),"",(R85-J85)*24)</f>
        <v/>
      </c>
      <c r="M85" s="95" t="n"/>
      <c r="N85" s="94">
        <f>IF(B85="","",IF(OR(B85&lt;cfg_PilotStart,B85&gt;cfg_PilotEnd),"Outside",B85-cfg_PilotStart+1))</f>
        <v/>
      </c>
      <c r="O85" s="86">
        <f>IF(OR(B85="",D85=""),"","RF-"&amp;TEXT(ROW()-5,"0000"))</f>
        <v/>
      </c>
      <c r="P85" s="86">
        <f>IF(Q85="","",D85&amp;"|"&amp;Q85)</f>
        <v/>
      </c>
      <c r="Q85" s="86">
        <f>IF(OR(D85="",G85=""),"",COUNTIFS($D$6:D85,D85,$G$6:G85,"&lt;&gt;"))</f>
        <v/>
      </c>
      <c r="R85" s="139">
        <f>IF(B85="","",B85+N(C85))</f>
        <v/>
      </c>
    </row>
    <row r="86" ht="30" customHeight="1">
      <c r="B86" s="93" t="n"/>
      <c r="C86" s="140" t="n"/>
      <c r="D86" s="95" t="n"/>
      <c r="E86" s="86">
        <f>IF(D86="","",IFERROR(INDEX(Pil_Type,MATCH(D86,Pil_Label,0)),"not in pilot"))</f>
        <v/>
      </c>
      <c r="F86" s="96" t="n"/>
      <c r="G86" s="96" t="n"/>
      <c r="H86" s="87">
        <f>IF(G86="","",N(F86)+G86)</f>
        <v/>
      </c>
      <c r="I86" s="95" t="n"/>
      <c r="J86" s="139">
        <f>IF(OR(Q86="",N(Q86)&lt;=1),"",INDEX($R$6:$R$1505,MATCH(D86&amp;"|"&amp;(Q86-1),$P$6:$P$1505,0)))</f>
        <v/>
      </c>
      <c r="K86" s="138">
        <f>IF(OR(J86="",R86=""),"",R86-J86)</f>
        <v/>
      </c>
      <c r="L86" s="138">
        <f>IF(OR(J86="",R86=""),"",(R86-J86)*24)</f>
        <v/>
      </c>
      <c r="M86" s="95" t="n"/>
      <c r="N86" s="94">
        <f>IF(B86="","",IF(OR(B86&lt;cfg_PilotStart,B86&gt;cfg_PilotEnd),"Outside",B86-cfg_PilotStart+1))</f>
        <v/>
      </c>
      <c r="O86" s="86">
        <f>IF(OR(B86="",D86=""),"","RF-"&amp;TEXT(ROW()-5,"0000"))</f>
        <v/>
      </c>
      <c r="P86" s="86">
        <f>IF(Q86="","",D86&amp;"|"&amp;Q86)</f>
        <v/>
      </c>
      <c r="Q86" s="86">
        <f>IF(OR(D86="",G86=""),"",COUNTIFS($D$6:D86,D86,$G$6:G86,"&lt;&gt;"))</f>
        <v/>
      </c>
      <c r="R86" s="139">
        <f>IF(B86="","",B86+N(C86))</f>
        <v/>
      </c>
    </row>
    <row r="87" ht="30" customHeight="1">
      <c r="B87" s="93" t="n"/>
      <c r="C87" s="140" t="n"/>
      <c r="D87" s="95" t="n"/>
      <c r="E87" s="86">
        <f>IF(D87="","",IFERROR(INDEX(Pil_Type,MATCH(D87,Pil_Label,0)),"not in pilot"))</f>
        <v/>
      </c>
      <c r="F87" s="96" t="n"/>
      <c r="G87" s="96" t="n"/>
      <c r="H87" s="87">
        <f>IF(G87="","",N(F87)+G87)</f>
        <v/>
      </c>
      <c r="I87" s="95" t="n"/>
      <c r="J87" s="139">
        <f>IF(OR(Q87="",N(Q87)&lt;=1),"",INDEX($R$6:$R$1505,MATCH(D87&amp;"|"&amp;(Q87-1),$P$6:$P$1505,0)))</f>
        <v/>
      </c>
      <c r="K87" s="138">
        <f>IF(OR(J87="",R87=""),"",R87-J87)</f>
        <v/>
      </c>
      <c r="L87" s="138">
        <f>IF(OR(J87="",R87=""),"",(R87-J87)*24)</f>
        <v/>
      </c>
      <c r="M87" s="95" t="n"/>
      <c r="N87" s="94">
        <f>IF(B87="","",IF(OR(B87&lt;cfg_PilotStart,B87&gt;cfg_PilotEnd),"Outside",B87-cfg_PilotStart+1))</f>
        <v/>
      </c>
      <c r="O87" s="86">
        <f>IF(OR(B87="",D87=""),"","RF-"&amp;TEXT(ROW()-5,"0000"))</f>
        <v/>
      </c>
      <c r="P87" s="86">
        <f>IF(Q87="","",D87&amp;"|"&amp;Q87)</f>
        <v/>
      </c>
      <c r="Q87" s="86">
        <f>IF(OR(D87="",G87=""),"",COUNTIFS($D$6:D87,D87,$G$6:G87,"&lt;&gt;"))</f>
        <v/>
      </c>
      <c r="R87" s="139">
        <f>IF(B87="","",B87+N(C87))</f>
        <v/>
      </c>
    </row>
    <row r="88" ht="30" customHeight="1">
      <c r="B88" s="93" t="n"/>
      <c r="C88" s="140" t="n"/>
      <c r="D88" s="95" t="n"/>
      <c r="E88" s="86">
        <f>IF(D88="","",IFERROR(INDEX(Pil_Type,MATCH(D88,Pil_Label,0)),"not in pilot"))</f>
        <v/>
      </c>
      <c r="F88" s="96" t="n"/>
      <c r="G88" s="96" t="n"/>
      <c r="H88" s="87">
        <f>IF(G88="","",N(F88)+G88)</f>
        <v/>
      </c>
      <c r="I88" s="95" t="n"/>
      <c r="J88" s="139">
        <f>IF(OR(Q88="",N(Q88)&lt;=1),"",INDEX($R$6:$R$1505,MATCH(D88&amp;"|"&amp;(Q88-1),$P$6:$P$1505,0)))</f>
        <v/>
      </c>
      <c r="K88" s="138">
        <f>IF(OR(J88="",R88=""),"",R88-J88)</f>
        <v/>
      </c>
      <c r="L88" s="138">
        <f>IF(OR(J88="",R88=""),"",(R88-J88)*24)</f>
        <v/>
      </c>
      <c r="M88" s="95" t="n"/>
      <c r="N88" s="94">
        <f>IF(B88="","",IF(OR(B88&lt;cfg_PilotStart,B88&gt;cfg_PilotEnd),"Outside",B88-cfg_PilotStart+1))</f>
        <v/>
      </c>
      <c r="O88" s="86">
        <f>IF(OR(B88="",D88=""),"","RF-"&amp;TEXT(ROW()-5,"0000"))</f>
        <v/>
      </c>
      <c r="P88" s="86">
        <f>IF(Q88="","",D88&amp;"|"&amp;Q88)</f>
        <v/>
      </c>
      <c r="Q88" s="86">
        <f>IF(OR(D88="",G88=""),"",COUNTIFS($D$6:D88,D88,$G$6:G88,"&lt;&gt;"))</f>
        <v/>
      </c>
      <c r="R88" s="139">
        <f>IF(B88="","",B88+N(C88))</f>
        <v/>
      </c>
    </row>
    <row r="89" ht="30" customHeight="1">
      <c r="B89" s="93" t="n"/>
      <c r="C89" s="140" t="n"/>
      <c r="D89" s="95" t="n"/>
      <c r="E89" s="86">
        <f>IF(D89="","",IFERROR(INDEX(Pil_Type,MATCH(D89,Pil_Label,0)),"not in pilot"))</f>
        <v/>
      </c>
      <c r="F89" s="96" t="n"/>
      <c r="G89" s="96" t="n"/>
      <c r="H89" s="87">
        <f>IF(G89="","",N(F89)+G89)</f>
        <v/>
      </c>
      <c r="I89" s="95" t="n"/>
      <c r="J89" s="139">
        <f>IF(OR(Q89="",N(Q89)&lt;=1),"",INDEX($R$6:$R$1505,MATCH(D89&amp;"|"&amp;(Q89-1),$P$6:$P$1505,0)))</f>
        <v/>
      </c>
      <c r="K89" s="138">
        <f>IF(OR(J89="",R89=""),"",R89-J89)</f>
        <v/>
      </c>
      <c r="L89" s="138">
        <f>IF(OR(J89="",R89=""),"",(R89-J89)*24)</f>
        <v/>
      </c>
      <c r="M89" s="95" t="n"/>
      <c r="N89" s="94">
        <f>IF(B89="","",IF(OR(B89&lt;cfg_PilotStart,B89&gt;cfg_PilotEnd),"Outside",B89-cfg_PilotStart+1))</f>
        <v/>
      </c>
      <c r="O89" s="86">
        <f>IF(OR(B89="",D89=""),"","RF-"&amp;TEXT(ROW()-5,"0000"))</f>
        <v/>
      </c>
      <c r="P89" s="86">
        <f>IF(Q89="","",D89&amp;"|"&amp;Q89)</f>
        <v/>
      </c>
      <c r="Q89" s="86">
        <f>IF(OR(D89="",G89=""),"",COUNTIFS($D$6:D89,D89,$G$6:G89,"&lt;&gt;"))</f>
        <v/>
      </c>
      <c r="R89" s="139">
        <f>IF(B89="","",B89+N(C89))</f>
        <v/>
      </c>
    </row>
    <row r="90" ht="30" customHeight="1">
      <c r="B90" s="93" t="n"/>
      <c r="C90" s="140" t="n"/>
      <c r="D90" s="95" t="n"/>
      <c r="E90" s="86">
        <f>IF(D90="","",IFERROR(INDEX(Pil_Type,MATCH(D90,Pil_Label,0)),"not in pilot"))</f>
        <v/>
      </c>
      <c r="F90" s="96" t="n"/>
      <c r="G90" s="96" t="n"/>
      <c r="H90" s="87">
        <f>IF(G90="","",N(F90)+G90)</f>
        <v/>
      </c>
      <c r="I90" s="95" t="n"/>
      <c r="J90" s="139">
        <f>IF(OR(Q90="",N(Q90)&lt;=1),"",INDEX($R$6:$R$1505,MATCH(D90&amp;"|"&amp;(Q90-1),$P$6:$P$1505,0)))</f>
        <v/>
      </c>
      <c r="K90" s="138">
        <f>IF(OR(J90="",R90=""),"",R90-J90)</f>
        <v/>
      </c>
      <c r="L90" s="138">
        <f>IF(OR(J90="",R90=""),"",(R90-J90)*24)</f>
        <v/>
      </c>
      <c r="M90" s="95" t="n"/>
      <c r="N90" s="94">
        <f>IF(B90="","",IF(OR(B90&lt;cfg_PilotStart,B90&gt;cfg_PilotEnd),"Outside",B90-cfg_PilotStart+1))</f>
        <v/>
      </c>
      <c r="O90" s="86">
        <f>IF(OR(B90="",D90=""),"","RF-"&amp;TEXT(ROW()-5,"0000"))</f>
        <v/>
      </c>
      <c r="P90" s="86">
        <f>IF(Q90="","",D90&amp;"|"&amp;Q90)</f>
        <v/>
      </c>
      <c r="Q90" s="86">
        <f>IF(OR(D90="",G90=""),"",COUNTIFS($D$6:D90,D90,$G$6:G90,"&lt;&gt;"))</f>
        <v/>
      </c>
      <c r="R90" s="139">
        <f>IF(B90="","",B90+N(C90))</f>
        <v/>
      </c>
    </row>
    <row r="91" ht="30" customHeight="1">
      <c r="B91" s="93" t="n"/>
      <c r="C91" s="140" t="n"/>
      <c r="D91" s="95" t="n"/>
      <c r="E91" s="86">
        <f>IF(D91="","",IFERROR(INDEX(Pil_Type,MATCH(D91,Pil_Label,0)),"not in pilot"))</f>
        <v/>
      </c>
      <c r="F91" s="96" t="n"/>
      <c r="G91" s="96" t="n"/>
      <c r="H91" s="87">
        <f>IF(G91="","",N(F91)+G91)</f>
        <v/>
      </c>
      <c r="I91" s="95" t="n"/>
      <c r="J91" s="139">
        <f>IF(OR(Q91="",N(Q91)&lt;=1),"",INDEX($R$6:$R$1505,MATCH(D91&amp;"|"&amp;(Q91-1),$P$6:$P$1505,0)))</f>
        <v/>
      </c>
      <c r="K91" s="138">
        <f>IF(OR(J91="",R91=""),"",R91-J91)</f>
        <v/>
      </c>
      <c r="L91" s="138">
        <f>IF(OR(J91="",R91=""),"",(R91-J91)*24)</f>
        <v/>
      </c>
      <c r="M91" s="95" t="n"/>
      <c r="N91" s="94">
        <f>IF(B91="","",IF(OR(B91&lt;cfg_PilotStart,B91&gt;cfg_PilotEnd),"Outside",B91-cfg_PilotStart+1))</f>
        <v/>
      </c>
      <c r="O91" s="86">
        <f>IF(OR(B91="",D91=""),"","RF-"&amp;TEXT(ROW()-5,"0000"))</f>
        <v/>
      </c>
      <c r="P91" s="86">
        <f>IF(Q91="","",D91&amp;"|"&amp;Q91)</f>
        <v/>
      </c>
      <c r="Q91" s="86">
        <f>IF(OR(D91="",G91=""),"",COUNTIFS($D$6:D91,D91,$G$6:G91,"&lt;&gt;"))</f>
        <v/>
      </c>
      <c r="R91" s="139">
        <f>IF(B91="","",B91+N(C91))</f>
        <v/>
      </c>
    </row>
    <row r="92" ht="30" customHeight="1">
      <c r="B92" s="93" t="n"/>
      <c r="C92" s="140" t="n"/>
      <c r="D92" s="95" t="n"/>
      <c r="E92" s="86">
        <f>IF(D92="","",IFERROR(INDEX(Pil_Type,MATCH(D92,Pil_Label,0)),"not in pilot"))</f>
        <v/>
      </c>
      <c r="F92" s="96" t="n"/>
      <c r="G92" s="96" t="n"/>
      <c r="H92" s="87">
        <f>IF(G92="","",N(F92)+G92)</f>
        <v/>
      </c>
      <c r="I92" s="95" t="n"/>
      <c r="J92" s="139">
        <f>IF(OR(Q92="",N(Q92)&lt;=1),"",INDEX($R$6:$R$1505,MATCH(D92&amp;"|"&amp;(Q92-1),$P$6:$P$1505,0)))</f>
        <v/>
      </c>
      <c r="K92" s="138">
        <f>IF(OR(J92="",R92=""),"",R92-J92)</f>
        <v/>
      </c>
      <c r="L92" s="138">
        <f>IF(OR(J92="",R92=""),"",(R92-J92)*24)</f>
        <v/>
      </c>
      <c r="M92" s="95" t="n"/>
      <c r="N92" s="94">
        <f>IF(B92="","",IF(OR(B92&lt;cfg_PilotStart,B92&gt;cfg_PilotEnd),"Outside",B92-cfg_PilotStart+1))</f>
        <v/>
      </c>
      <c r="O92" s="86">
        <f>IF(OR(B92="",D92=""),"","RF-"&amp;TEXT(ROW()-5,"0000"))</f>
        <v/>
      </c>
      <c r="P92" s="86">
        <f>IF(Q92="","",D92&amp;"|"&amp;Q92)</f>
        <v/>
      </c>
      <c r="Q92" s="86">
        <f>IF(OR(D92="",G92=""),"",COUNTIFS($D$6:D92,D92,$G$6:G92,"&lt;&gt;"))</f>
        <v/>
      </c>
      <c r="R92" s="139">
        <f>IF(B92="","",B92+N(C92))</f>
        <v/>
      </c>
    </row>
    <row r="93" ht="30" customHeight="1">
      <c r="B93" s="93" t="n"/>
      <c r="C93" s="140" t="n"/>
      <c r="D93" s="95" t="n"/>
      <c r="E93" s="86">
        <f>IF(D93="","",IFERROR(INDEX(Pil_Type,MATCH(D93,Pil_Label,0)),"not in pilot"))</f>
        <v/>
      </c>
      <c r="F93" s="96" t="n"/>
      <c r="G93" s="96" t="n"/>
      <c r="H93" s="87">
        <f>IF(G93="","",N(F93)+G93)</f>
        <v/>
      </c>
      <c r="I93" s="95" t="n"/>
      <c r="J93" s="139">
        <f>IF(OR(Q93="",N(Q93)&lt;=1),"",INDEX($R$6:$R$1505,MATCH(D93&amp;"|"&amp;(Q93-1),$P$6:$P$1505,0)))</f>
        <v/>
      </c>
      <c r="K93" s="138">
        <f>IF(OR(J93="",R93=""),"",R93-J93)</f>
        <v/>
      </c>
      <c r="L93" s="138">
        <f>IF(OR(J93="",R93=""),"",(R93-J93)*24)</f>
        <v/>
      </c>
      <c r="M93" s="95" t="n"/>
      <c r="N93" s="94">
        <f>IF(B93="","",IF(OR(B93&lt;cfg_PilotStart,B93&gt;cfg_PilotEnd),"Outside",B93-cfg_PilotStart+1))</f>
        <v/>
      </c>
      <c r="O93" s="86">
        <f>IF(OR(B93="",D93=""),"","RF-"&amp;TEXT(ROW()-5,"0000"))</f>
        <v/>
      </c>
      <c r="P93" s="86">
        <f>IF(Q93="","",D93&amp;"|"&amp;Q93)</f>
        <v/>
      </c>
      <c r="Q93" s="86">
        <f>IF(OR(D93="",G93=""),"",COUNTIFS($D$6:D93,D93,$G$6:G93,"&lt;&gt;"))</f>
        <v/>
      </c>
      <c r="R93" s="139">
        <f>IF(B93="","",B93+N(C93))</f>
        <v/>
      </c>
    </row>
    <row r="94" ht="30" customHeight="1">
      <c r="B94" s="93" t="n"/>
      <c r="C94" s="140" t="n"/>
      <c r="D94" s="95" t="n"/>
      <c r="E94" s="86">
        <f>IF(D94="","",IFERROR(INDEX(Pil_Type,MATCH(D94,Pil_Label,0)),"not in pilot"))</f>
        <v/>
      </c>
      <c r="F94" s="96" t="n"/>
      <c r="G94" s="96" t="n"/>
      <c r="H94" s="87">
        <f>IF(G94="","",N(F94)+G94)</f>
        <v/>
      </c>
      <c r="I94" s="95" t="n"/>
      <c r="J94" s="139">
        <f>IF(OR(Q94="",N(Q94)&lt;=1),"",INDEX($R$6:$R$1505,MATCH(D94&amp;"|"&amp;(Q94-1),$P$6:$P$1505,0)))</f>
        <v/>
      </c>
      <c r="K94" s="138">
        <f>IF(OR(J94="",R94=""),"",R94-J94)</f>
        <v/>
      </c>
      <c r="L94" s="138">
        <f>IF(OR(J94="",R94=""),"",(R94-J94)*24)</f>
        <v/>
      </c>
      <c r="M94" s="95" t="n"/>
      <c r="N94" s="94">
        <f>IF(B94="","",IF(OR(B94&lt;cfg_PilotStart,B94&gt;cfg_PilotEnd),"Outside",B94-cfg_PilotStart+1))</f>
        <v/>
      </c>
      <c r="O94" s="86">
        <f>IF(OR(B94="",D94=""),"","RF-"&amp;TEXT(ROW()-5,"0000"))</f>
        <v/>
      </c>
      <c r="P94" s="86">
        <f>IF(Q94="","",D94&amp;"|"&amp;Q94)</f>
        <v/>
      </c>
      <c r="Q94" s="86">
        <f>IF(OR(D94="",G94=""),"",COUNTIFS($D$6:D94,D94,$G$6:G94,"&lt;&gt;"))</f>
        <v/>
      </c>
      <c r="R94" s="139">
        <f>IF(B94="","",B94+N(C94))</f>
        <v/>
      </c>
    </row>
    <row r="95" ht="30" customHeight="1">
      <c r="B95" s="93" t="n"/>
      <c r="C95" s="140" t="n"/>
      <c r="D95" s="95" t="n"/>
      <c r="E95" s="86">
        <f>IF(D95="","",IFERROR(INDEX(Pil_Type,MATCH(D95,Pil_Label,0)),"not in pilot"))</f>
        <v/>
      </c>
      <c r="F95" s="96" t="n"/>
      <c r="G95" s="96" t="n"/>
      <c r="H95" s="87">
        <f>IF(G95="","",N(F95)+G95)</f>
        <v/>
      </c>
      <c r="I95" s="95" t="n"/>
      <c r="J95" s="139">
        <f>IF(OR(Q95="",N(Q95)&lt;=1),"",INDEX($R$6:$R$1505,MATCH(D95&amp;"|"&amp;(Q95-1),$P$6:$P$1505,0)))</f>
        <v/>
      </c>
      <c r="K95" s="138">
        <f>IF(OR(J95="",R95=""),"",R95-J95)</f>
        <v/>
      </c>
      <c r="L95" s="138">
        <f>IF(OR(J95="",R95=""),"",(R95-J95)*24)</f>
        <v/>
      </c>
      <c r="M95" s="95" t="n"/>
      <c r="N95" s="94">
        <f>IF(B95="","",IF(OR(B95&lt;cfg_PilotStart,B95&gt;cfg_PilotEnd),"Outside",B95-cfg_PilotStart+1))</f>
        <v/>
      </c>
      <c r="O95" s="86">
        <f>IF(OR(B95="",D95=""),"","RF-"&amp;TEXT(ROW()-5,"0000"))</f>
        <v/>
      </c>
      <c r="P95" s="86">
        <f>IF(Q95="","",D95&amp;"|"&amp;Q95)</f>
        <v/>
      </c>
      <c r="Q95" s="86">
        <f>IF(OR(D95="",G95=""),"",COUNTIFS($D$6:D95,D95,$G$6:G95,"&lt;&gt;"))</f>
        <v/>
      </c>
      <c r="R95" s="139">
        <f>IF(B95="","",B95+N(C95))</f>
        <v/>
      </c>
    </row>
    <row r="96" ht="30" customHeight="1">
      <c r="B96" s="93" t="n"/>
      <c r="C96" s="140" t="n"/>
      <c r="D96" s="95" t="n"/>
      <c r="E96" s="86">
        <f>IF(D96="","",IFERROR(INDEX(Pil_Type,MATCH(D96,Pil_Label,0)),"not in pilot"))</f>
        <v/>
      </c>
      <c r="F96" s="96" t="n"/>
      <c r="G96" s="96" t="n"/>
      <c r="H96" s="87">
        <f>IF(G96="","",N(F96)+G96)</f>
        <v/>
      </c>
      <c r="I96" s="95" t="n"/>
      <c r="J96" s="139">
        <f>IF(OR(Q96="",N(Q96)&lt;=1),"",INDEX($R$6:$R$1505,MATCH(D96&amp;"|"&amp;(Q96-1),$P$6:$P$1505,0)))</f>
        <v/>
      </c>
      <c r="K96" s="138">
        <f>IF(OR(J96="",R96=""),"",R96-J96)</f>
        <v/>
      </c>
      <c r="L96" s="138">
        <f>IF(OR(J96="",R96=""),"",(R96-J96)*24)</f>
        <v/>
      </c>
      <c r="M96" s="95" t="n"/>
      <c r="N96" s="94">
        <f>IF(B96="","",IF(OR(B96&lt;cfg_PilotStart,B96&gt;cfg_PilotEnd),"Outside",B96-cfg_PilotStart+1))</f>
        <v/>
      </c>
      <c r="O96" s="86">
        <f>IF(OR(B96="",D96=""),"","RF-"&amp;TEXT(ROW()-5,"0000"))</f>
        <v/>
      </c>
      <c r="P96" s="86">
        <f>IF(Q96="","",D96&amp;"|"&amp;Q96)</f>
        <v/>
      </c>
      <c r="Q96" s="86">
        <f>IF(OR(D96="",G96=""),"",COUNTIFS($D$6:D96,D96,$G$6:G96,"&lt;&gt;"))</f>
        <v/>
      </c>
      <c r="R96" s="139">
        <f>IF(B96="","",B96+N(C96))</f>
        <v/>
      </c>
    </row>
    <row r="97" ht="30" customHeight="1">
      <c r="B97" s="93" t="n"/>
      <c r="C97" s="140" t="n"/>
      <c r="D97" s="95" t="n"/>
      <c r="E97" s="86">
        <f>IF(D97="","",IFERROR(INDEX(Pil_Type,MATCH(D97,Pil_Label,0)),"not in pilot"))</f>
        <v/>
      </c>
      <c r="F97" s="96" t="n"/>
      <c r="G97" s="96" t="n"/>
      <c r="H97" s="87">
        <f>IF(G97="","",N(F97)+G97)</f>
        <v/>
      </c>
      <c r="I97" s="95" t="n"/>
      <c r="J97" s="139">
        <f>IF(OR(Q97="",N(Q97)&lt;=1),"",INDEX($R$6:$R$1505,MATCH(D97&amp;"|"&amp;(Q97-1),$P$6:$P$1505,0)))</f>
        <v/>
      </c>
      <c r="K97" s="138">
        <f>IF(OR(J97="",R97=""),"",R97-J97)</f>
        <v/>
      </c>
      <c r="L97" s="138">
        <f>IF(OR(J97="",R97=""),"",(R97-J97)*24)</f>
        <v/>
      </c>
      <c r="M97" s="95" t="n"/>
      <c r="N97" s="94">
        <f>IF(B97="","",IF(OR(B97&lt;cfg_PilotStart,B97&gt;cfg_PilotEnd),"Outside",B97-cfg_PilotStart+1))</f>
        <v/>
      </c>
      <c r="O97" s="86">
        <f>IF(OR(B97="",D97=""),"","RF-"&amp;TEXT(ROW()-5,"0000"))</f>
        <v/>
      </c>
      <c r="P97" s="86">
        <f>IF(Q97="","",D97&amp;"|"&amp;Q97)</f>
        <v/>
      </c>
      <c r="Q97" s="86">
        <f>IF(OR(D97="",G97=""),"",COUNTIFS($D$6:D97,D97,$G$6:G97,"&lt;&gt;"))</f>
        <v/>
      </c>
      <c r="R97" s="139">
        <f>IF(B97="","",B97+N(C97))</f>
        <v/>
      </c>
    </row>
    <row r="98" ht="30" customHeight="1">
      <c r="B98" s="93" t="n"/>
      <c r="C98" s="140" t="n"/>
      <c r="D98" s="95" t="n"/>
      <c r="E98" s="86">
        <f>IF(D98="","",IFERROR(INDEX(Pil_Type,MATCH(D98,Pil_Label,0)),"not in pilot"))</f>
        <v/>
      </c>
      <c r="F98" s="96" t="n"/>
      <c r="G98" s="96" t="n"/>
      <c r="H98" s="87">
        <f>IF(G98="","",N(F98)+G98)</f>
        <v/>
      </c>
      <c r="I98" s="95" t="n"/>
      <c r="J98" s="139">
        <f>IF(OR(Q98="",N(Q98)&lt;=1),"",INDEX($R$6:$R$1505,MATCH(D98&amp;"|"&amp;(Q98-1),$P$6:$P$1505,0)))</f>
        <v/>
      </c>
      <c r="K98" s="138">
        <f>IF(OR(J98="",R98=""),"",R98-J98)</f>
        <v/>
      </c>
      <c r="L98" s="138">
        <f>IF(OR(J98="",R98=""),"",(R98-J98)*24)</f>
        <v/>
      </c>
      <c r="M98" s="95" t="n"/>
      <c r="N98" s="94">
        <f>IF(B98="","",IF(OR(B98&lt;cfg_PilotStart,B98&gt;cfg_PilotEnd),"Outside",B98-cfg_PilotStart+1))</f>
        <v/>
      </c>
      <c r="O98" s="86">
        <f>IF(OR(B98="",D98=""),"","RF-"&amp;TEXT(ROW()-5,"0000"))</f>
        <v/>
      </c>
      <c r="P98" s="86">
        <f>IF(Q98="","",D98&amp;"|"&amp;Q98)</f>
        <v/>
      </c>
      <c r="Q98" s="86">
        <f>IF(OR(D98="",G98=""),"",COUNTIFS($D$6:D98,D98,$G$6:G98,"&lt;&gt;"))</f>
        <v/>
      </c>
      <c r="R98" s="139">
        <f>IF(B98="","",B98+N(C98))</f>
        <v/>
      </c>
    </row>
    <row r="99" ht="30" customHeight="1">
      <c r="B99" s="93" t="n"/>
      <c r="C99" s="140" t="n"/>
      <c r="D99" s="95" t="n"/>
      <c r="E99" s="86">
        <f>IF(D99="","",IFERROR(INDEX(Pil_Type,MATCH(D99,Pil_Label,0)),"not in pilot"))</f>
        <v/>
      </c>
      <c r="F99" s="96" t="n"/>
      <c r="G99" s="96" t="n"/>
      <c r="H99" s="87">
        <f>IF(G99="","",N(F99)+G99)</f>
        <v/>
      </c>
      <c r="I99" s="95" t="n"/>
      <c r="J99" s="139">
        <f>IF(OR(Q99="",N(Q99)&lt;=1),"",INDEX($R$6:$R$1505,MATCH(D99&amp;"|"&amp;(Q99-1),$P$6:$P$1505,0)))</f>
        <v/>
      </c>
      <c r="K99" s="138">
        <f>IF(OR(J99="",R99=""),"",R99-J99)</f>
        <v/>
      </c>
      <c r="L99" s="138">
        <f>IF(OR(J99="",R99=""),"",(R99-J99)*24)</f>
        <v/>
      </c>
      <c r="M99" s="95" t="n"/>
      <c r="N99" s="94">
        <f>IF(B99="","",IF(OR(B99&lt;cfg_PilotStart,B99&gt;cfg_PilotEnd),"Outside",B99-cfg_PilotStart+1))</f>
        <v/>
      </c>
      <c r="O99" s="86">
        <f>IF(OR(B99="",D99=""),"","RF-"&amp;TEXT(ROW()-5,"0000"))</f>
        <v/>
      </c>
      <c r="P99" s="86">
        <f>IF(Q99="","",D99&amp;"|"&amp;Q99)</f>
        <v/>
      </c>
      <c r="Q99" s="86">
        <f>IF(OR(D99="",G99=""),"",COUNTIFS($D$6:D99,D99,$G$6:G99,"&lt;&gt;"))</f>
        <v/>
      </c>
      <c r="R99" s="139">
        <f>IF(B99="","",B99+N(C99))</f>
        <v/>
      </c>
    </row>
    <row r="100" ht="30" customHeight="1">
      <c r="B100" s="93" t="n"/>
      <c r="C100" s="140" t="n"/>
      <c r="D100" s="95" t="n"/>
      <c r="E100" s="86">
        <f>IF(D100="","",IFERROR(INDEX(Pil_Type,MATCH(D100,Pil_Label,0)),"not in pilot"))</f>
        <v/>
      </c>
      <c r="F100" s="96" t="n"/>
      <c r="G100" s="96" t="n"/>
      <c r="H100" s="87">
        <f>IF(G100="","",N(F100)+G100)</f>
        <v/>
      </c>
      <c r="I100" s="95" t="n"/>
      <c r="J100" s="139">
        <f>IF(OR(Q100="",N(Q100)&lt;=1),"",INDEX($R$6:$R$1505,MATCH(D100&amp;"|"&amp;(Q100-1),$P$6:$P$1505,0)))</f>
        <v/>
      </c>
      <c r="K100" s="138">
        <f>IF(OR(J100="",R100=""),"",R100-J100)</f>
        <v/>
      </c>
      <c r="L100" s="138">
        <f>IF(OR(J100="",R100=""),"",(R100-J100)*24)</f>
        <v/>
      </c>
      <c r="M100" s="95" t="n"/>
      <c r="N100" s="94">
        <f>IF(B100="","",IF(OR(B100&lt;cfg_PilotStart,B100&gt;cfg_PilotEnd),"Outside",B100-cfg_PilotStart+1))</f>
        <v/>
      </c>
      <c r="O100" s="86">
        <f>IF(OR(B100="",D100=""),"","RF-"&amp;TEXT(ROW()-5,"0000"))</f>
        <v/>
      </c>
      <c r="P100" s="86">
        <f>IF(Q100="","",D100&amp;"|"&amp;Q100)</f>
        <v/>
      </c>
      <c r="Q100" s="86">
        <f>IF(OR(D100="",G100=""),"",COUNTIFS($D$6:D100,D100,$G$6:G100,"&lt;&gt;"))</f>
        <v/>
      </c>
      <c r="R100" s="139">
        <f>IF(B100="","",B100+N(C100))</f>
        <v/>
      </c>
    </row>
    <row r="101" ht="30" customHeight="1">
      <c r="B101" s="93" t="n"/>
      <c r="C101" s="140" t="n"/>
      <c r="D101" s="95" t="n"/>
      <c r="E101" s="86">
        <f>IF(D101="","",IFERROR(INDEX(Pil_Type,MATCH(D101,Pil_Label,0)),"not in pilot"))</f>
        <v/>
      </c>
      <c r="F101" s="96" t="n"/>
      <c r="G101" s="96" t="n"/>
      <c r="H101" s="87">
        <f>IF(G101="","",N(F101)+G101)</f>
        <v/>
      </c>
      <c r="I101" s="95" t="n"/>
      <c r="J101" s="139">
        <f>IF(OR(Q101="",N(Q101)&lt;=1),"",INDEX($R$6:$R$1505,MATCH(D101&amp;"|"&amp;(Q101-1),$P$6:$P$1505,0)))</f>
        <v/>
      </c>
      <c r="K101" s="138">
        <f>IF(OR(J101="",R101=""),"",R101-J101)</f>
        <v/>
      </c>
      <c r="L101" s="138">
        <f>IF(OR(J101="",R101=""),"",(R101-J101)*24)</f>
        <v/>
      </c>
      <c r="M101" s="95" t="n"/>
      <c r="N101" s="94">
        <f>IF(B101="","",IF(OR(B101&lt;cfg_PilotStart,B101&gt;cfg_PilotEnd),"Outside",B101-cfg_PilotStart+1))</f>
        <v/>
      </c>
      <c r="O101" s="86">
        <f>IF(OR(B101="",D101=""),"","RF-"&amp;TEXT(ROW()-5,"0000"))</f>
        <v/>
      </c>
      <c r="P101" s="86">
        <f>IF(Q101="","",D101&amp;"|"&amp;Q101)</f>
        <v/>
      </c>
      <c r="Q101" s="86">
        <f>IF(OR(D101="",G101=""),"",COUNTIFS($D$6:D101,D101,$G$6:G101,"&lt;&gt;"))</f>
        <v/>
      </c>
      <c r="R101" s="139">
        <f>IF(B101="","",B101+N(C101))</f>
        <v/>
      </c>
    </row>
    <row r="102" ht="30" customHeight="1">
      <c r="B102" s="93" t="n"/>
      <c r="C102" s="140" t="n"/>
      <c r="D102" s="95" t="n"/>
      <c r="E102" s="86">
        <f>IF(D102="","",IFERROR(INDEX(Pil_Type,MATCH(D102,Pil_Label,0)),"not in pilot"))</f>
        <v/>
      </c>
      <c r="F102" s="96" t="n"/>
      <c r="G102" s="96" t="n"/>
      <c r="H102" s="87">
        <f>IF(G102="","",N(F102)+G102)</f>
        <v/>
      </c>
      <c r="I102" s="95" t="n"/>
      <c r="J102" s="139">
        <f>IF(OR(Q102="",N(Q102)&lt;=1),"",INDEX($R$6:$R$1505,MATCH(D102&amp;"|"&amp;(Q102-1),$P$6:$P$1505,0)))</f>
        <v/>
      </c>
      <c r="K102" s="138">
        <f>IF(OR(J102="",R102=""),"",R102-J102)</f>
        <v/>
      </c>
      <c r="L102" s="138">
        <f>IF(OR(J102="",R102=""),"",(R102-J102)*24)</f>
        <v/>
      </c>
      <c r="M102" s="95" t="n"/>
      <c r="N102" s="94">
        <f>IF(B102="","",IF(OR(B102&lt;cfg_PilotStart,B102&gt;cfg_PilotEnd),"Outside",B102-cfg_PilotStart+1))</f>
        <v/>
      </c>
      <c r="O102" s="86">
        <f>IF(OR(B102="",D102=""),"","RF-"&amp;TEXT(ROW()-5,"0000"))</f>
        <v/>
      </c>
      <c r="P102" s="86">
        <f>IF(Q102="","",D102&amp;"|"&amp;Q102)</f>
        <v/>
      </c>
      <c r="Q102" s="86">
        <f>IF(OR(D102="",G102=""),"",COUNTIFS($D$6:D102,D102,$G$6:G102,"&lt;&gt;"))</f>
        <v/>
      </c>
      <c r="R102" s="139">
        <f>IF(B102="","",B102+N(C102))</f>
        <v/>
      </c>
    </row>
    <row r="103" ht="30" customHeight="1">
      <c r="B103" s="93" t="n"/>
      <c r="C103" s="140" t="n"/>
      <c r="D103" s="95" t="n"/>
      <c r="E103" s="86">
        <f>IF(D103="","",IFERROR(INDEX(Pil_Type,MATCH(D103,Pil_Label,0)),"not in pilot"))</f>
        <v/>
      </c>
      <c r="F103" s="96" t="n"/>
      <c r="G103" s="96" t="n"/>
      <c r="H103" s="87">
        <f>IF(G103="","",N(F103)+G103)</f>
        <v/>
      </c>
      <c r="I103" s="95" t="n"/>
      <c r="J103" s="139">
        <f>IF(OR(Q103="",N(Q103)&lt;=1),"",INDEX($R$6:$R$1505,MATCH(D103&amp;"|"&amp;(Q103-1),$P$6:$P$1505,0)))</f>
        <v/>
      </c>
      <c r="K103" s="138">
        <f>IF(OR(J103="",R103=""),"",R103-J103)</f>
        <v/>
      </c>
      <c r="L103" s="138">
        <f>IF(OR(J103="",R103=""),"",(R103-J103)*24)</f>
        <v/>
      </c>
      <c r="M103" s="95" t="n"/>
      <c r="N103" s="94">
        <f>IF(B103="","",IF(OR(B103&lt;cfg_PilotStart,B103&gt;cfg_PilotEnd),"Outside",B103-cfg_PilotStart+1))</f>
        <v/>
      </c>
      <c r="O103" s="86">
        <f>IF(OR(B103="",D103=""),"","RF-"&amp;TEXT(ROW()-5,"0000"))</f>
        <v/>
      </c>
      <c r="P103" s="86">
        <f>IF(Q103="","",D103&amp;"|"&amp;Q103)</f>
        <v/>
      </c>
      <c r="Q103" s="86">
        <f>IF(OR(D103="",G103=""),"",COUNTIFS($D$6:D103,D103,$G$6:G103,"&lt;&gt;"))</f>
        <v/>
      </c>
      <c r="R103" s="139">
        <f>IF(B103="","",B103+N(C103))</f>
        <v/>
      </c>
    </row>
    <row r="104" ht="30" customHeight="1">
      <c r="B104" s="93" t="n"/>
      <c r="C104" s="140" t="n"/>
      <c r="D104" s="95" t="n"/>
      <c r="E104" s="86">
        <f>IF(D104="","",IFERROR(INDEX(Pil_Type,MATCH(D104,Pil_Label,0)),"not in pilot"))</f>
        <v/>
      </c>
      <c r="F104" s="96" t="n"/>
      <c r="G104" s="96" t="n"/>
      <c r="H104" s="87">
        <f>IF(G104="","",N(F104)+G104)</f>
        <v/>
      </c>
      <c r="I104" s="95" t="n"/>
      <c r="J104" s="139">
        <f>IF(OR(Q104="",N(Q104)&lt;=1),"",INDEX($R$6:$R$1505,MATCH(D104&amp;"|"&amp;(Q104-1),$P$6:$P$1505,0)))</f>
        <v/>
      </c>
      <c r="K104" s="138">
        <f>IF(OR(J104="",R104=""),"",R104-J104)</f>
        <v/>
      </c>
      <c r="L104" s="138">
        <f>IF(OR(J104="",R104=""),"",(R104-J104)*24)</f>
        <v/>
      </c>
      <c r="M104" s="95" t="n"/>
      <c r="N104" s="94">
        <f>IF(B104="","",IF(OR(B104&lt;cfg_PilotStart,B104&gt;cfg_PilotEnd),"Outside",B104-cfg_PilotStart+1))</f>
        <v/>
      </c>
      <c r="O104" s="86">
        <f>IF(OR(B104="",D104=""),"","RF-"&amp;TEXT(ROW()-5,"0000"))</f>
        <v/>
      </c>
      <c r="P104" s="86">
        <f>IF(Q104="","",D104&amp;"|"&amp;Q104)</f>
        <v/>
      </c>
      <c r="Q104" s="86">
        <f>IF(OR(D104="",G104=""),"",COUNTIFS($D$6:D104,D104,$G$6:G104,"&lt;&gt;"))</f>
        <v/>
      </c>
      <c r="R104" s="139">
        <f>IF(B104="","",B104+N(C104))</f>
        <v/>
      </c>
    </row>
    <row r="105" ht="30" customHeight="1">
      <c r="B105" s="93" t="n"/>
      <c r="C105" s="140" t="n"/>
      <c r="D105" s="95" t="n"/>
      <c r="E105" s="86">
        <f>IF(D105="","",IFERROR(INDEX(Pil_Type,MATCH(D105,Pil_Label,0)),"not in pilot"))</f>
        <v/>
      </c>
      <c r="F105" s="96" t="n"/>
      <c r="G105" s="96" t="n"/>
      <c r="H105" s="87">
        <f>IF(G105="","",N(F105)+G105)</f>
        <v/>
      </c>
      <c r="I105" s="95" t="n"/>
      <c r="J105" s="139">
        <f>IF(OR(Q105="",N(Q105)&lt;=1),"",INDEX($R$6:$R$1505,MATCH(D105&amp;"|"&amp;(Q105-1),$P$6:$P$1505,0)))</f>
        <v/>
      </c>
      <c r="K105" s="138">
        <f>IF(OR(J105="",R105=""),"",R105-J105)</f>
        <v/>
      </c>
      <c r="L105" s="138">
        <f>IF(OR(J105="",R105=""),"",(R105-J105)*24)</f>
        <v/>
      </c>
      <c r="M105" s="95" t="n"/>
      <c r="N105" s="94">
        <f>IF(B105="","",IF(OR(B105&lt;cfg_PilotStart,B105&gt;cfg_PilotEnd),"Outside",B105-cfg_PilotStart+1))</f>
        <v/>
      </c>
      <c r="O105" s="86">
        <f>IF(OR(B105="",D105=""),"","RF-"&amp;TEXT(ROW()-5,"0000"))</f>
        <v/>
      </c>
      <c r="P105" s="86">
        <f>IF(Q105="","",D105&amp;"|"&amp;Q105)</f>
        <v/>
      </c>
      <c r="Q105" s="86">
        <f>IF(OR(D105="",G105=""),"",COUNTIFS($D$6:D105,D105,$G$6:G105,"&lt;&gt;"))</f>
        <v/>
      </c>
      <c r="R105" s="139">
        <f>IF(B105="","",B105+N(C105))</f>
        <v/>
      </c>
    </row>
    <row r="106" ht="30" customHeight="1">
      <c r="B106" s="93" t="n"/>
      <c r="C106" s="140" t="n"/>
      <c r="D106" s="95" t="n"/>
      <c r="E106" s="86">
        <f>IF(D106="","",IFERROR(INDEX(Pil_Type,MATCH(D106,Pil_Label,0)),"not in pilot"))</f>
        <v/>
      </c>
      <c r="F106" s="96" t="n"/>
      <c r="G106" s="96" t="n"/>
      <c r="H106" s="87">
        <f>IF(G106="","",N(F106)+G106)</f>
        <v/>
      </c>
      <c r="I106" s="95" t="n"/>
      <c r="J106" s="139">
        <f>IF(OR(Q106="",N(Q106)&lt;=1),"",INDEX($R$6:$R$1505,MATCH(D106&amp;"|"&amp;(Q106-1),$P$6:$P$1505,0)))</f>
        <v/>
      </c>
      <c r="K106" s="138">
        <f>IF(OR(J106="",R106=""),"",R106-J106)</f>
        <v/>
      </c>
      <c r="L106" s="138">
        <f>IF(OR(J106="",R106=""),"",(R106-J106)*24)</f>
        <v/>
      </c>
      <c r="M106" s="95" t="n"/>
      <c r="N106" s="94">
        <f>IF(B106="","",IF(OR(B106&lt;cfg_PilotStart,B106&gt;cfg_PilotEnd),"Outside",B106-cfg_PilotStart+1))</f>
        <v/>
      </c>
      <c r="O106" s="86">
        <f>IF(OR(B106="",D106=""),"","RF-"&amp;TEXT(ROW()-5,"0000"))</f>
        <v/>
      </c>
      <c r="P106" s="86">
        <f>IF(Q106="","",D106&amp;"|"&amp;Q106)</f>
        <v/>
      </c>
      <c r="Q106" s="86">
        <f>IF(OR(D106="",G106=""),"",COUNTIFS($D$6:D106,D106,$G$6:G106,"&lt;&gt;"))</f>
        <v/>
      </c>
      <c r="R106" s="139">
        <f>IF(B106="","",B106+N(C106))</f>
        <v/>
      </c>
    </row>
    <row r="107" ht="30" customHeight="1">
      <c r="B107" s="93" t="n"/>
      <c r="C107" s="140" t="n"/>
      <c r="D107" s="95" t="n"/>
      <c r="E107" s="86">
        <f>IF(D107="","",IFERROR(INDEX(Pil_Type,MATCH(D107,Pil_Label,0)),"not in pilot"))</f>
        <v/>
      </c>
      <c r="F107" s="96" t="n"/>
      <c r="G107" s="96" t="n"/>
      <c r="H107" s="87">
        <f>IF(G107="","",N(F107)+G107)</f>
        <v/>
      </c>
      <c r="I107" s="95" t="n"/>
      <c r="J107" s="139">
        <f>IF(OR(Q107="",N(Q107)&lt;=1),"",INDEX($R$6:$R$1505,MATCH(D107&amp;"|"&amp;(Q107-1),$P$6:$P$1505,0)))</f>
        <v/>
      </c>
      <c r="K107" s="138">
        <f>IF(OR(J107="",R107=""),"",R107-J107)</f>
        <v/>
      </c>
      <c r="L107" s="138">
        <f>IF(OR(J107="",R107=""),"",(R107-J107)*24)</f>
        <v/>
      </c>
      <c r="M107" s="95" t="n"/>
      <c r="N107" s="94">
        <f>IF(B107="","",IF(OR(B107&lt;cfg_PilotStart,B107&gt;cfg_PilotEnd),"Outside",B107-cfg_PilotStart+1))</f>
        <v/>
      </c>
      <c r="O107" s="86">
        <f>IF(OR(B107="",D107=""),"","RF-"&amp;TEXT(ROW()-5,"0000"))</f>
        <v/>
      </c>
      <c r="P107" s="86">
        <f>IF(Q107="","",D107&amp;"|"&amp;Q107)</f>
        <v/>
      </c>
      <c r="Q107" s="86">
        <f>IF(OR(D107="",G107=""),"",COUNTIFS($D$6:D107,D107,$G$6:G107,"&lt;&gt;"))</f>
        <v/>
      </c>
      <c r="R107" s="139">
        <f>IF(B107="","",B107+N(C107))</f>
        <v/>
      </c>
    </row>
    <row r="108" ht="30" customHeight="1">
      <c r="B108" s="93" t="n"/>
      <c r="C108" s="140" t="n"/>
      <c r="D108" s="95" t="n"/>
      <c r="E108" s="86">
        <f>IF(D108="","",IFERROR(INDEX(Pil_Type,MATCH(D108,Pil_Label,0)),"not in pilot"))</f>
        <v/>
      </c>
      <c r="F108" s="96" t="n"/>
      <c r="G108" s="96" t="n"/>
      <c r="H108" s="87">
        <f>IF(G108="","",N(F108)+G108)</f>
        <v/>
      </c>
      <c r="I108" s="95" t="n"/>
      <c r="J108" s="139">
        <f>IF(OR(Q108="",N(Q108)&lt;=1),"",INDEX($R$6:$R$1505,MATCH(D108&amp;"|"&amp;(Q108-1),$P$6:$P$1505,0)))</f>
        <v/>
      </c>
      <c r="K108" s="138">
        <f>IF(OR(J108="",R108=""),"",R108-J108)</f>
        <v/>
      </c>
      <c r="L108" s="138">
        <f>IF(OR(J108="",R108=""),"",(R108-J108)*24)</f>
        <v/>
      </c>
      <c r="M108" s="95" t="n"/>
      <c r="N108" s="94">
        <f>IF(B108="","",IF(OR(B108&lt;cfg_PilotStart,B108&gt;cfg_PilotEnd),"Outside",B108-cfg_PilotStart+1))</f>
        <v/>
      </c>
      <c r="O108" s="86">
        <f>IF(OR(B108="",D108=""),"","RF-"&amp;TEXT(ROW()-5,"0000"))</f>
        <v/>
      </c>
      <c r="P108" s="86">
        <f>IF(Q108="","",D108&amp;"|"&amp;Q108)</f>
        <v/>
      </c>
      <c r="Q108" s="86">
        <f>IF(OR(D108="",G108=""),"",COUNTIFS($D$6:D108,D108,$G$6:G108,"&lt;&gt;"))</f>
        <v/>
      </c>
      <c r="R108" s="139">
        <f>IF(B108="","",B108+N(C108))</f>
        <v/>
      </c>
    </row>
    <row r="109" ht="30" customHeight="1">
      <c r="B109" s="93" t="n"/>
      <c r="C109" s="140" t="n"/>
      <c r="D109" s="95" t="n"/>
      <c r="E109" s="86">
        <f>IF(D109="","",IFERROR(INDEX(Pil_Type,MATCH(D109,Pil_Label,0)),"not in pilot"))</f>
        <v/>
      </c>
      <c r="F109" s="96" t="n"/>
      <c r="G109" s="96" t="n"/>
      <c r="H109" s="87">
        <f>IF(G109="","",N(F109)+G109)</f>
        <v/>
      </c>
      <c r="I109" s="95" t="n"/>
      <c r="J109" s="139">
        <f>IF(OR(Q109="",N(Q109)&lt;=1),"",INDEX($R$6:$R$1505,MATCH(D109&amp;"|"&amp;(Q109-1),$P$6:$P$1505,0)))</f>
        <v/>
      </c>
      <c r="K109" s="138">
        <f>IF(OR(J109="",R109=""),"",R109-J109)</f>
        <v/>
      </c>
      <c r="L109" s="138">
        <f>IF(OR(J109="",R109=""),"",(R109-J109)*24)</f>
        <v/>
      </c>
      <c r="M109" s="95" t="n"/>
      <c r="N109" s="94">
        <f>IF(B109="","",IF(OR(B109&lt;cfg_PilotStart,B109&gt;cfg_PilotEnd),"Outside",B109-cfg_PilotStart+1))</f>
        <v/>
      </c>
      <c r="O109" s="86">
        <f>IF(OR(B109="",D109=""),"","RF-"&amp;TEXT(ROW()-5,"0000"))</f>
        <v/>
      </c>
      <c r="P109" s="86">
        <f>IF(Q109="","",D109&amp;"|"&amp;Q109)</f>
        <v/>
      </c>
      <c r="Q109" s="86">
        <f>IF(OR(D109="",G109=""),"",COUNTIFS($D$6:D109,D109,$G$6:G109,"&lt;&gt;"))</f>
        <v/>
      </c>
      <c r="R109" s="139">
        <f>IF(B109="","",B109+N(C109))</f>
        <v/>
      </c>
    </row>
    <row r="110" ht="30" customHeight="1">
      <c r="B110" s="93" t="n"/>
      <c r="C110" s="140" t="n"/>
      <c r="D110" s="95" t="n"/>
      <c r="E110" s="86">
        <f>IF(D110="","",IFERROR(INDEX(Pil_Type,MATCH(D110,Pil_Label,0)),"not in pilot"))</f>
        <v/>
      </c>
      <c r="F110" s="96" t="n"/>
      <c r="G110" s="96" t="n"/>
      <c r="H110" s="87">
        <f>IF(G110="","",N(F110)+G110)</f>
        <v/>
      </c>
      <c r="I110" s="95" t="n"/>
      <c r="J110" s="139">
        <f>IF(OR(Q110="",N(Q110)&lt;=1),"",INDEX($R$6:$R$1505,MATCH(D110&amp;"|"&amp;(Q110-1),$P$6:$P$1505,0)))</f>
        <v/>
      </c>
      <c r="K110" s="138">
        <f>IF(OR(J110="",R110=""),"",R110-J110)</f>
        <v/>
      </c>
      <c r="L110" s="138">
        <f>IF(OR(J110="",R110=""),"",(R110-J110)*24)</f>
        <v/>
      </c>
      <c r="M110" s="95" t="n"/>
      <c r="N110" s="94">
        <f>IF(B110="","",IF(OR(B110&lt;cfg_PilotStart,B110&gt;cfg_PilotEnd),"Outside",B110-cfg_PilotStart+1))</f>
        <v/>
      </c>
      <c r="O110" s="86">
        <f>IF(OR(B110="",D110=""),"","RF-"&amp;TEXT(ROW()-5,"0000"))</f>
        <v/>
      </c>
      <c r="P110" s="86">
        <f>IF(Q110="","",D110&amp;"|"&amp;Q110)</f>
        <v/>
      </c>
      <c r="Q110" s="86">
        <f>IF(OR(D110="",G110=""),"",COUNTIFS($D$6:D110,D110,$G$6:G110,"&lt;&gt;"))</f>
        <v/>
      </c>
      <c r="R110" s="139">
        <f>IF(B110="","",B110+N(C110))</f>
        <v/>
      </c>
    </row>
    <row r="111" ht="30" customHeight="1">
      <c r="B111" s="93" t="n"/>
      <c r="C111" s="140" t="n"/>
      <c r="D111" s="95" t="n"/>
      <c r="E111" s="86">
        <f>IF(D111="","",IFERROR(INDEX(Pil_Type,MATCH(D111,Pil_Label,0)),"not in pilot"))</f>
        <v/>
      </c>
      <c r="F111" s="96" t="n"/>
      <c r="G111" s="96" t="n"/>
      <c r="H111" s="87">
        <f>IF(G111="","",N(F111)+G111)</f>
        <v/>
      </c>
      <c r="I111" s="95" t="n"/>
      <c r="J111" s="139">
        <f>IF(OR(Q111="",N(Q111)&lt;=1),"",INDEX($R$6:$R$1505,MATCH(D111&amp;"|"&amp;(Q111-1),$P$6:$P$1505,0)))</f>
        <v/>
      </c>
      <c r="K111" s="138">
        <f>IF(OR(J111="",R111=""),"",R111-J111)</f>
        <v/>
      </c>
      <c r="L111" s="138">
        <f>IF(OR(J111="",R111=""),"",(R111-J111)*24)</f>
        <v/>
      </c>
      <c r="M111" s="95" t="n"/>
      <c r="N111" s="94">
        <f>IF(B111="","",IF(OR(B111&lt;cfg_PilotStart,B111&gt;cfg_PilotEnd),"Outside",B111-cfg_PilotStart+1))</f>
        <v/>
      </c>
      <c r="O111" s="86">
        <f>IF(OR(B111="",D111=""),"","RF-"&amp;TEXT(ROW()-5,"0000"))</f>
        <v/>
      </c>
      <c r="P111" s="86">
        <f>IF(Q111="","",D111&amp;"|"&amp;Q111)</f>
        <v/>
      </c>
      <c r="Q111" s="86">
        <f>IF(OR(D111="",G111=""),"",COUNTIFS($D$6:D111,D111,$G$6:G111,"&lt;&gt;"))</f>
        <v/>
      </c>
      <c r="R111" s="139">
        <f>IF(B111="","",B111+N(C111))</f>
        <v/>
      </c>
    </row>
    <row r="112" ht="30" customHeight="1">
      <c r="B112" s="93" t="n"/>
      <c r="C112" s="140" t="n"/>
      <c r="D112" s="95" t="n"/>
      <c r="E112" s="86">
        <f>IF(D112="","",IFERROR(INDEX(Pil_Type,MATCH(D112,Pil_Label,0)),"not in pilot"))</f>
        <v/>
      </c>
      <c r="F112" s="96" t="n"/>
      <c r="G112" s="96" t="n"/>
      <c r="H112" s="87">
        <f>IF(G112="","",N(F112)+G112)</f>
        <v/>
      </c>
      <c r="I112" s="95" t="n"/>
      <c r="J112" s="139">
        <f>IF(OR(Q112="",N(Q112)&lt;=1),"",INDEX($R$6:$R$1505,MATCH(D112&amp;"|"&amp;(Q112-1),$P$6:$P$1505,0)))</f>
        <v/>
      </c>
      <c r="K112" s="138">
        <f>IF(OR(J112="",R112=""),"",R112-J112)</f>
        <v/>
      </c>
      <c r="L112" s="138">
        <f>IF(OR(J112="",R112=""),"",(R112-J112)*24)</f>
        <v/>
      </c>
      <c r="M112" s="95" t="n"/>
      <c r="N112" s="94">
        <f>IF(B112="","",IF(OR(B112&lt;cfg_PilotStart,B112&gt;cfg_PilotEnd),"Outside",B112-cfg_PilotStart+1))</f>
        <v/>
      </c>
      <c r="O112" s="86">
        <f>IF(OR(B112="",D112=""),"","RF-"&amp;TEXT(ROW()-5,"0000"))</f>
        <v/>
      </c>
      <c r="P112" s="86">
        <f>IF(Q112="","",D112&amp;"|"&amp;Q112)</f>
        <v/>
      </c>
      <c r="Q112" s="86">
        <f>IF(OR(D112="",G112=""),"",COUNTIFS($D$6:D112,D112,$G$6:G112,"&lt;&gt;"))</f>
        <v/>
      </c>
      <c r="R112" s="139">
        <f>IF(B112="","",B112+N(C112))</f>
        <v/>
      </c>
    </row>
    <row r="113" ht="30" customHeight="1">
      <c r="B113" s="93" t="n"/>
      <c r="C113" s="140" t="n"/>
      <c r="D113" s="95" t="n"/>
      <c r="E113" s="86">
        <f>IF(D113="","",IFERROR(INDEX(Pil_Type,MATCH(D113,Pil_Label,0)),"not in pilot"))</f>
        <v/>
      </c>
      <c r="F113" s="96" t="n"/>
      <c r="G113" s="96" t="n"/>
      <c r="H113" s="87">
        <f>IF(G113="","",N(F113)+G113)</f>
        <v/>
      </c>
      <c r="I113" s="95" t="n"/>
      <c r="J113" s="139">
        <f>IF(OR(Q113="",N(Q113)&lt;=1),"",INDEX($R$6:$R$1505,MATCH(D113&amp;"|"&amp;(Q113-1),$P$6:$P$1505,0)))</f>
        <v/>
      </c>
      <c r="K113" s="138">
        <f>IF(OR(J113="",R113=""),"",R113-J113)</f>
        <v/>
      </c>
      <c r="L113" s="138">
        <f>IF(OR(J113="",R113=""),"",(R113-J113)*24)</f>
        <v/>
      </c>
      <c r="M113" s="95" t="n"/>
      <c r="N113" s="94">
        <f>IF(B113="","",IF(OR(B113&lt;cfg_PilotStart,B113&gt;cfg_PilotEnd),"Outside",B113-cfg_PilotStart+1))</f>
        <v/>
      </c>
      <c r="O113" s="86">
        <f>IF(OR(B113="",D113=""),"","RF-"&amp;TEXT(ROW()-5,"0000"))</f>
        <v/>
      </c>
      <c r="P113" s="86">
        <f>IF(Q113="","",D113&amp;"|"&amp;Q113)</f>
        <v/>
      </c>
      <c r="Q113" s="86">
        <f>IF(OR(D113="",G113=""),"",COUNTIFS($D$6:D113,D113,$G$6:G113,"&lt;&gt;"))</f>
        <v/>
      </c>
      <c r="R113" s="139">
        <f>IF(B113="","",B113+N(C113))</f>
        <v/>
      </c>
    </row>
    <row r="114" ht="30" customHeight="1">
      <c r="B114" s="93" t="n"/>
      <c r="C114" s="140" t="n"/>
      <c r="D114" s="95" t="n"/>
      <c r="E114" s="86">
        <f>IF(D114="","",IFERROR(INDEX(Pil_Type,MATCH(D114,Pil_Label,0)),"not in pilot"))</f>
        <v/>
      </c>
      <c r="F114" s="96" t="n"/>
      <c r="G114" s="96" t="n"/>
      <c r="H114" s="87">
        <f>IF(G114="","",N(F114)+G114)</f>
        <v/>
      </c>
      <c r="I114" s="95" t="n"/>
      <c r="J114" s="139">
        <f>IF(OR(Q114="",N(Q114)&lt;=1),"",INDEX($R$6:$R$1505,MATCH(D114&amp;"|"&amp;(Q114-1),$P$6:$P$1505,0)))</f>
        <v/>
      </c>
      <c r="K114" s="138">
        <f>IF(OR(J114="",R114=""),"",R114-J114)</f>
        <v/>
      </c>
      <c r="L114" s="138">
        <f>IF(OR(J114="",R114=""),"",(R114-J114)*24)</f>
        <v/>
      </c>
      <c r="M114" s="95" t="n"/>
      <c r="N114" s="94">
        <f>IF(B114="","",IF(OR(B114&lt;cfg_PilotStart,B114&gt;cfg_PilotEnd),"Outside",B114-cfg_PilotStart+1))</f>
        <v/>
      </c>
      <c r="O114" s="86">
        <f>IF(OR(B114="",D114=""),"","RF-"&amp;TEXT(ROW()-5,"0000"))</f>
        <v/>
      </c>
      <c r="P114" s="86">
        <f>IF(Q114="","",D114&amp;"|"&amp;Q114)</f>
        <v/>
      </c>
      <c r="Q114" s="86">
        <f>IF(OR(D114="",G114=""),"",COUNTIFS($D$6:D114,D114,$G$6:G114,"&lt;&gt;"))</f>
        <v/>
      </c>
      <c r="R114" s="139">
        <f>IF(B114="","",B114+N(C114))</f>
        <v/>
      </c>
    </row>
    <row r="115" ht="30" customHeight="1">
      <c r="B115" s="93" t="n"/>
      <c r="C115" s="140" t="n"/>
      <c r="D115" s="95" t="n"/>
      <c r="E115" s="86">
        <f>IF(D115="","",IFERROR(INDEX(Pil_Type,MATCH(D115,Pil_Label,0)),"not in pilot"))</f>
        <v/>
      </c>
      <c r="F115" s="96" t="n"/>
      <c r="G115" s="96" t="n"/>
      <c r="H115" s="87">
        <f>IF(G115="","",N(F115)+G115)</f>
        <v/>
      </c>
      <c r="I115" s="95" t="n"/>
      <c r="J115" s="139">
        <f>IF(OR(Q115="",N(Q115)&lt;=1),"",INDEX($R$6:$R$1505,MATCH(D115&amp;"|"&amp;(Q115-1),$P$6:$P$1505,0)))</f>
        <v/>
      </c>
      <c r="K115" s="138">
        <f>IF(OR(J115="",R115=""),"",R115-J115)</f>
        <v/>
      </c>
      <c r="L115" s="138">
        <f>IF(OR(J115="",R115=""),"",(R115-J115)*24)</f>
        <v/>
      </c>
      <c r="M115" s="95" t="n"/>
      <c r="N115" s="94">
        <f>IF(B115="","",IF(OR(B115&lt;cfg_PilotStart,B115&gt;cfg_PilotEnd),"Outside",B115-cfg_PilotStart+1))</f>
        <v/>
      </c>
      <c r="O115" s="86">
        <f>IF(OR(B115="",D115=""),"","RF-"&amp;TEXT(ROW()-5,"0000"))</f>
        <v/>
      </c>
      <c r="P115" s="86">
        <f>IF(Q115="","",D115&amp;"|"&amp;Q115)</f>
        <v/>
      </c>
      <c r="Q115" s="86">
        <f>IF(OR(D115="",G115=""),"",COUNTIFS($D$6:D115,D115,$G$6:G115,"&lt;&gt;"))</f>
        <v/>
      </c>
      <c r="R115" s="139">
        <f>IF(B115="","",B115+N(C115))</f>
        <v/>
      </c>
    </row>
    <row r="116" ht="30" customHeight="1">
      <c r="B116" s="93" t="n"/>
      <c r="C116" s="140" t="n"/>
      <c r="D116" s="95" t="n"/>
      <c r="E116" s="86">
        <f>IF(D116="","",IFERROR(INDEX(Pil_Type,MATCH(D116,Pil_Label,0)),"not in pilot"))</f>
        <v/>
      </c>
      <c r="F116" s="96" t="n"/>
      <c r="G116" s="96" t="n"/>
      <c r="H116" s="87">
        <f>IF(G116="","",N(F116)+G116)</f>
        <v/>
      </c>
      <c r="I116" s="95" t="n"/>
      <c r="J116" s="139">
        <f>IF(OR(Q116="",N(Q116)&lt;=1),"",INDEX($R$6:$R$1505,MATCH(D116&amp;"|"&amp;(Q116-1),$P$6:$P$1505,0)))</f>
        <v/>
      </c>
      <c r="K116" s="138">
        <f>IF(OR(J116="",R116=""),"",R116-J116)</f>
        <v/>
      </c>
      <c r="L116" s="138">
        <f>IF(OR(J116="",R116=""),"",(R116-J116)*24)</f>
        <v/>
      </c>
      <c r="M116" s="95" t="n"/>
      <c r="N116" s="94">
        <f>IF(B116="","",IF(OR(B116&lt;cfg_PilotStart,B116&gt;cfg_PilotEnd),"Outside",B116-cfg_PilotStart+1))</f>
        <v/>
      </c>
      <c r="O116" s="86">
        <f>IF(OR(B116="",D116=""),"","RF-"&amp;TEXT(ROW()-5,"0000"))</f>
        <v/>
      </c>
      <c r="P116" s="86">
        <f>IF(Q116="","",D116&amp;"|"&amp;Q116)</f>
        <v/>
      </c>
      <c r="Q116" s="86">
        <f>IF(OR(D116="",G116=""),"",COUNTIFS($D$6:D116,D116,$G$6:G116,"&lt;&gt;"))</f>
        <v/>
      </c>
      <c r="R116" s="139">
        <f>IF(B116="","",B116+N(C116))</f>
        <v/>
      </c>
    </row>
    <row r="117" ht="30" customHeight="1">
      <c r="B117" s="93" t="n"/>
      <c r="C117" s="140" t="n"/>
      <c r="D117" s="95" t="n"/>
      <c r="E117" s="86">
        <f>IF(D117="","",IFERROR(INDEX(Pil_Type,MATCH(D117,Pil_Label,0)),"not in pilot"))</f>
        <v/>
      </c>
      <c r="F117" s="96" t="n"/>
      <c r="G117" s="96" t="n"/>
      <c r="H117" s="87">
        <f>IF(G117="","",N(F117)+G117)</f>
        <v/>
      </c>
      <c r="I117" s="95" t="n"/>
      <c r="J117" s="139">
        <f>IF(OR(Q117="",N(Q117)&lt;=1),"",INDEX($R$6:$R$1505,MATCH(D117&amp;"|"&amp;(Q117-1),$P$6:$P$1505,0)))</f>
        <v/>
      </c>
      <c r="K117" s="138">
        <f>IF(OR(J117="",R117=""),"",R117-J117)</f>
        <v/>
      </c>
      <c r="L117" s="138">
        <f>IF(OR(J117="",R117=""),"",(R117-J117)*24)</f>
        <v/>
      </c>
      <c r="M117" s="95" t="n"/>
      <c r="N117" s="94">
        <f>IF(B117="","",IF(OR(B117&lt;cfg_PilotStart,B117&gt;cfg_PilotEnd),"Outside",B117-cfg_PilotStart+1))</f>
        <v/>
      </c>
      <c r="O117" s="86">
        <f>IF(OR(B117="",D117=""),"","RF-"&amp;TEXT(ROW()-5,"0000"))</f>
        <v/>
      </c>
      <c r="P117" s="86">
        <f>IF(Q117="","",D117&amp;"|"&amp;Q117)</f>
        <v/>
      </c>
      <c r="Q117" s="86">
        <f>IF(OR(D117="",G117=""),"",COUNTIFS($D$6:D117,D117,$G$6:G117,"&lt;&gt;"))</f>
        <v/>
      </c>
      <c r="R117" s="139">
        <f>IF(B117="","",B117+N(C117))</f>
        <v/>
      </c>
    </row>
    <row r="118" ht="30" customHeight="1">
      <c r="B118" s="93" t="n"/>
      <c r="C118" s="140" t="n"/>
      <c r="D118" s="95" t="n"/>
      <c r="E118" s="86">
        <f>IF(D118="","",IFERROR(INDEX(Pil_Type,MATCH(D118,Pil_Label,0)),"not in pilot"))</f>
        <v/>
      </c>
      <c r="F118" s="96" t="n"/>
      <c r="G118" s="96" t="n"/>
      <c r="H118" s="87">
        <f>IF(G118="","",N(F118)+G118)</f>
        <v/>
      </c>
      <c r="I118" s="95" t="n"/>
      <c r="J118" s="139">
        <f>IF(OR(Q118="",N(Q118)&lt;=1),"",INDEX($R$6:$R$1505,MATCH(D118&amp;"|"&amp;(Q118-1),$P$6:$P$1505,0)))</f>
        <v/>
      </c>
      <c r="K118" s="138">
        <f>IF(OR(J118="",R118=""),"",R118-J118)</f>
        <v/>
      </c>
      <c r="L118" s="138">
        <f>IF(OR(J118="",R118=""),"",(R118-J118)*24)</f>
        <v/>
      </c>
      <c r="M118" s="95" t="n"/>
      <c r="N118" s="94">
        <f>IF(B118="","",IF(OR(B118&lt;cfg_PilotStart,B118&gt;cfg_PilotEnd),"Outside",B118-cfg_PilotStart+1))</f>
        <v/>
      </c>
      <c r="O118" s="86">
        <f>IF(OR(B118="",D118=""),"","RF-"&amp;TEXT(ROW()-5,"0000"))</f>
        <v/>
      </c>
      <c r="P118" s="86">
        <f>IF(Q118="","",D118&amp;"|"&amp;Q118)</f>
        <v/>
      </c>
      <c r="Q118" s="86">
        <f>IF(OR(D118="",G118=""),"",COUNTIFS($D$6:D118,D118,$G$6:G118,"&lt;&gt;"))</f>
        <v/>
      </c>
      <c r="R118" s="139">
        <f>IF(B118="","",B118+N(C118))</f>
        <v/>
      </c>
    </row>
    <row r="119" ht="30" customHeight="1">
      <c r="B119" s="93" t="n"/>
      <c r="C119" s="140" t="n"/>
      <c r="D119" s="95" t="n"/>
      <c r="E119" s="86">
        <f>IF(D119="","",IFERROR(INDEX(Pil_Type,MATCH(D119,Pil_Label,0)),"not in pilot"))</f>
        <v/>
      </c>
      <c r="F119" s="96" t="n"/>
      <c r="G119" s="96" t="n"/>
      <c r="H119" s="87">
        <f>IF(G119="","",N(F119)+G119)</f>
        <v/>
      </c>
      <c r="I119" s="95" t="n"/>
      <c r="J119" s="139">
        <f>IF(OR(Q119="",N(Q119)&lt;=1),"",INDEX($R$6:$R$1505,MATCH(D119&amp;"|"&amp;(Q119-1),$P$6:$P$1505,0)))</f>
        <v/>
      </c>
      <c r="K119" s="138">
        <f>IF(OR(J119="",R119=""),"",R119-J119)</f>
        <v/>
      </c>
      <c r="L119" s="138">
        <f>IF(OR(J119="",R119=""),"",(R119-J119)*24)</f>
        <v/>
      </c>
      <c r="M119" s="95" t="n"/>
      <c r="N119" s="94">
        <f>IF(B119="","",IF(OR(B119&lt;cfg_PilotStart,B119&gt;cfg_PilotEnd),"Outside",B119-cfg_PilotStart+1))</f>
        <v/>
      </c>
      <c r="O119" s="86">
        <f>IF(OR(B119="",D119=""),"","RF-"&amp;TEXT(ROW()-5,"0000"))</f>
        <v/>
      </c>
      <c r="P119" s="86">
        <f>IF(Q119="","",D119&amp;"|"&amp;Q119)</f>
        <v/>
      </c>
      <c r="Q119" s="86">
        <f>IF(OR(D119="",G119=""),"",COUNTIFS($D$6:D119,D119,$G$6:G119,"&lt;&gt;"))</f>
        <v/>
      </c>
      <c r="R119" s="139">
        <f>IF(B119="","",B119+N(C119))</f>
        <v/>
      </c>
    </row>
    <row r="120" ht="30" customHeight="1">
      <c r="B120" s="93" t="n"/>
      <c r="C120" s="140" t="n"/>
      <c r="D120" s="95" t="n"/>
      <c r="E120" s="86">
        <f>IF(D120="","",IFERROR(INDEX(Pil_Type,MATCH(D120,Pil_Label,0)),"not in pilot"))</f>
        <v/>
      </c>
      <c r="F120" s="96" t="n"/>
      <c r="G120" s="96" t="n"/>
      <c r="H120" s="87">
        <f>IF(G120="","",N(F120)+G120)</f>
        <v/>
      </c>
      <c r="I120" s="95" t="n"/>
      <c r="J120" s="139">
        <f>IF(OR(Q120="",N(Q120)&lt;=1),"",INDEX($R$6:$R$1505,MATCH(D120&amp;"|"&amp;(Q120-1),$P$6:$P$1505,0)))</f>
        <v/>
      </c>
      <c r="K120" s="138">
        <f>IF(OR(J120="",R120=""),"",R120-J120)</f>
        <v/>
      </c>
      <c r="L120" s="138">
        <f>IF(OR(J120="",R120=""),"",(R120-J120)*24)</f>
        <v/>
      </c>
      <c r="M120" s="95" t="n"/>
      <c r="N120" s="94">
        <f>IF(B120="","",IF(OR(B120&lt;cfg_PilotStart,B120&gt;cfg_PilotEnd),"Outside",B120-cfg_PilotStart+1))</f>
        <v/>
      </c>
      <c r="O120" s="86">
        <f>IF(OR(B120="",D120=""),"","RF-"&amp;TEXT(ROW()-5,"0000"))</f>
        <v/>
      </c>
      <c r="P120" s="86">
        <f>IF(Q120="","",D120&amp;"|"&amp;Q120)</f>
        <v/>
      </c>
      <c r="Q120" s="86">
        <f>IF(OR(D120="",G120=""),"",COUNTIFS($D$6:D120,D120,$G$6:G120,"&lt;&gt;"))</f>
        <v/>
      </c>
      <c r="R120" s="139">
        <f>IF(B120="","",B120+N(C120))</f>
        <v/>
      </c>
    </row>
    <row r="121" ht="30" customHeight="1">
      <c r="B121" s="93" t="n"/>
      <c r="C121" s="140" t="n"/>
      <c r="D121" s="95" t="n"/>
      <c r="E121" s="86">
        <f>IF(D121="","",IFERROR(INDEX(Pil_Type,MATCH(D121,Pil_Label,0)),"not in pilot"))</f>
        <v/>
      </c>
      <c r="F121" s="96" t="n"/>
      <c r="G121" s="96" t="n"/>
      <c r="H121" s="87">
        <f>IF(G121="","",N(F121)+G121)</f>
        <v/>
      </c>
      <c r="I121" s="95" t="n"/>
      <c r="J121" s="139">
        <f>IF(OR(Q121="",N(Q121)&lt;=1),"",INDEX($R$6:$R$1505,MATCH(D121&amp;"|"&amp;(Q121-1),$P$6:$P$1505,0)))</f>
        <v/>
      </c>
      <c r="K121" s="138">
        <f>IF(OR(J121="",R121=""),"",R121-J121)</f>
        <v/>
      </c>
      <c r="L121" s="138">
        <f>IF(OR(J121="",R121=""),"",(R121-J121)*24)</f>
        <v/>
      </c>
      <c r="M121" s="95" t="n"/>
      <c r="N121" s="94">
        <f>IF(B121="","",IF(OR(B121&lt;cfg_PilotStart,B121&gt;cfg_PilotEnd),"Outside",B121-cfg_PilotStart+1))</f>
        <v/>
      </c>
      <c r="O121" s="86">
        <f>IF(OR(B121="",D121=""),"","RF-"&amp;TEXT(ROW()-5,"0000"))</f>
        <v/>
      </c>
      <c r="P121" s="86">
        <f>IF(Q121="","",D121&amp;"|"&amp;Q121)</f>
        <v/>
      </c>
      <c r="Q121" s="86">
        <f>IF(OR(D121="",G121=""),"",COUNTIFS($D$6:D121,D121,$G$6:G121,"&lt;&gt;"))</f>
        <v/>
      </c>
      <c r="R121" s="139">
        <f>IF(B121="","",B121+N(C121))</f>
        <v/>
      </c>
    </row>
    <row r="122" ht="30" customHeight="1">
      <c r="B122" s="93" t="n"/>
      <c r="C122" s="140" t="n"/>
      <c r="D122" s="95" t="n"/>
      <c r="E122" s="86">
        <f>IF(D122="","",IFERROR(INDEX(Pil_Type,MATCH(D122,Pil_Label,0)),"not in pilot"))</f>
        <v/>
      </c>
      <c r="F122" s="96" t="n"/>
      <c r="G122" s="96" t="n"/>
      <c r="H122" s="87">
        <f>IF(G122="","",N(F122)+G122)</f>
        <v/>
      </c>
      <c r="I122" s="95" t="n"/>
      <c r="J122" s="139">
        <f>IF(OR(Q122="",N(Q122)&lt;=1),"",INDEX($R$6:$R$1505,MATCH(D122&amp;"|"&amp;(Q122-1),$P$6:$P$1505,0)))</f>
        <v/>
      </c>
      <c r="K122" s="138">
        <f>IF(OR(J122="",R122=""),"",R122-J122)</f>
        <v/>
      </c>
      <c r="L122" s="138">
        <f>IF(OR(J122="",R122=""),"",(R122-J122)*24)</f>
        <v/>
      </c>
      <c r="M122" s="95" t="n"/>
      <c r="N122" s="94">
        <f>IF(B122="","",IF(OR(B122&lt;cfg_PilotStart,B122&gt;cfg_PilotEnd),"Outside",B122-cfg_PilotStart+1))</f>
        <v/>
      </c>
      <c r="O122" s="86">
        <f>IF(OR(B122="",D122=""),"","RF-"&amp;TEXT(ROW()-5,"0000"))</f>
        <v/>
      </c>
      <c r="P122" s="86">
        <f>IF(Q122="","",D122&amp;"|"&amp;Q122)</f>
        <v/>
      </c>
      <c r="Q122" s="86">
        <f>IF(OR(D122="",G122=""),"",COUNTIFS($D$6:D122,D122,$G$6:G122,"&lt;&gt;"))</f>
        <v/>
      </c>
      <c r="R122" s="139">
        <f>IF(B122="","",B122+N(C122))</f>
        <v/>
      </c>
    </row>
    <row r="123" ht="30" customHeight="1">
      <c r="B123" s="93" t="n"/>
      <c r="C123" s="140" t="n"/>
      <c r="D123" s="95" t="n"/>
      <c r="E123" s="86">
        <f>IF(D123="","",IFERROR(INDEX(Pil_Type,MATCH(D123,Pil_Label,0)),"not in pilot"))</f>
        <v/>
      </c>
      <c r="F123" s="96" t="n"/>
      <c r="G123" s="96" t="n"/>
      <c r="H123" s="87">
        <f>IF(G123="","",N(F123)+G123)</f>
        <v/>
      </c>
      <c r="I123" s="95" t="n"/>
      <c r="J123" s="139">
        <f>IF(OR(Q123="",N(Q123)&lt;=1),"",INDEX($R$6:$R$1505,MATCH(D123&amp;"|"&amp;(Q123-1),$P$6:$P$1505,0)))</f>
        <v/>
      </c>
      <c r="K123" s="138">
        <f>IF(OR(J123="",R123=""),"",R123-J123)</f>
        <v/>
      </c>
      <c r="L123" s="138">
        <f>IF(OR(J123="",R123=""),"",(R123-J123)*24)</f>
        <v/>
      </c>
      <c r="M123" s="95" t="n"/>
      <c r="N123" s="94">
        <f>IF(B123="","",IF(OR(B123&lt;cfg_PilotStart,B123&gt;cfg_PilotEnd),"Outside",B123-cfg_PilotStart+1))</f>
        <v/>
      </c>
      <c r="O123" s="86">
        <f>IF(OR(B123="",D123=""),"","RF-"&amp;TEXT(ROW()-5,"0000"))</f>
        <v/>
      </c>
      <c r="P123" s="86">
        <f>IF(Q123="","",D123&amp;"|"&amp;Q123)</f>
        <v/>
      </c>
      <c r="Q123" s="86">
        <f>IF(OR(D123="",G123=""),"",COUNTIFS($D$6:D123,D123,$G$6:G123,"&lt;&gt;"))</f>
        <v/>
      </c>
      <c r="R123" s="139">
        <f>IF(B123="","",B123+N(C123))</f>
        <v/>
      </c>
    </row>
    <row r="124" ht="30" customHeight="1">
      <c r="B124" s="93" t="n"/>
      <c r="C124" s="140" t="n"/>
      <c r="D124" s="95" t="n"/>
      <c r="E124" s="86">
        <f>IF(D124="","",IFERROR(INDEX(Pil_Type,MATCH(D124,Pil_Label,0)),"not in pilot"))</f>
        <v/>
      </c>
      <c r="F124" s="96" t="n"/>
      <c r="G124" s="96" t="n"/>
      <c r="H124" s="87">
        <f>IF(G124="","",N(F124)+G124)</f>
        <v/>
      </c>
      <c r="I124" s="95" t="n"/>
      <c r="J124" s="139">
        <f>IF(OR(Q124="",N(Q124)&lt;=1),"",INDEX($R$6:$R$1505,MATCH(D124&amp;"|"&amp;(Q124-1),$P$6:$P$1505,0)))</f>
        <v/>
      </c>
      <c r="K124" s="138">
        <f>IF(OR(J124="",R124=""),"",R124-J124)</f>
        <v/>
      </c>
      <c r="L124" s="138">
        <f>IF(OR(J124="",R124=""),"",(R124-J124)*24)</f>
        <v/>
      </c>
      <c r="M124" s="95" t="n"/>
      <c r="N124" s="94">
        <f>IF(B124="","",IF(OR(B124&lt;cfg_PilotStart,B124&gt;cfg_PilotEnd),"Outside",B124-cfg_PilotStart+1))</f>
        <v/>
      </c>
      <c r="O124" s="86">
        <f>IF(OR(B124="",D124=""),"","RF-"&amp;TEXT(ROW()-5,"0000"))</f>
        <v/>
      </c>
      <c r="P124" s="86">
        <f>IF(Q124="","",D124&amp;"|"&amp;Q124)</f>
        <v/>
      </c>
      <c r="Q124" s="86">
        <f>IF(OR(D124="",G124=""),"",COUNTIFS($D$6:D124,D124,$G$6:G124,"&lt;&gt;"))</f>
        <v/>
      </c>
      <c r="R124" s="139">
        <f>IF(B124="","",B124+N(C124))</f>
        <v/>
      </c>
    </row>
    <row r="125" ht="30" customHeight="1">
      <c r="B125" s="93" t="n"/>
      <c r="C125" s="140" t="n"/>
      <c r="D125" s="95" t="n"/>
      <c r="E125" s="86">
        <f>IF(D125="","",IFERROR(INDEX(Pil_Type,MATCH(D125,Pil_Label,0)),"not in pilot"))</f>
        <v/>
      </c>
      <c r="F125" s="96" t="n"/>
      <c r="G125" s="96" t="n"/>
      <c r="H125" s="87">
        <f>IF(G125="","",N(F125)+G125)</f>
        <v/>
      </c>
      <c r="I125" s="95" t="n"/>
      <c r="J125" s="139">
        <f>IF(OR(Q125="",N(Q125)&lt;=1),"",INDEX($R$6:$R$1505,MATCH(D125&amp;"|"&amp;(Q125-1),$P$6:$P$1505,0)))</f>
        <v/>
      </c>
      <c r="K125" s="138">
        <f>IF(OR(J125="",R125=""),"",R125-J125)</f>
        <v/>
      </c>
      <c r="L125" s="138">
        <f>IF(OR(J125="",R125=""),"",(R125-J125)*24)</f>
        <v/>
      </c>
      <c r="M125" s="95" t="n"/>
      <c r="N125" s="94">
        <f>IF(B125="","",IF(OR(B125&lt;cfg_PilotStart,B125&gt;cfg_PilotEnd),"Outside",B125-cfg_PilotStart+1))</f>
        <v/>
      </c>
      <c r="O125" s="86">
        <f>IF(OR(B125="",D125=""),"","RF-"&amp;TEXT(ROW()-5,"0000"))</f>
        <v/>
      </c>
      <c r="P125" s="86">
        <f>IF(Q125="","",D125&amp;"|"&amp;Q125)</f>
        <v/>
      </c>
      <c r="Q125" s="86">
        <f>IF(OR(D125="",G125=""),"",COUNTIFS($D$6:D125,D125,$G$6:G125,"&lt;&gt;"))</f>
        <v/>
      </c>
      <c r="R125" s="139">
        <f>IF(B125="","",B125+N(C125))</f>
        <v/>
      </c>
    </row>
    <row r="126" ht="30" customHeight="1">
      <c r="B126" s="93" t="n"/>
      <c r="C126" s="140" t="n"/>
      <c r="D126" s="95" t="n"/>
      <c r="E126" s="86">
        <f>IF(D126="","",IFERROR(INDEX(Pil_Type,MATCH(D126,Pil_Label,0)),"not in pilot"))</f>
        <v/>
      </c>
      <c r="F126" s="96" t="n"/>
      <c r="G126" s="96" t="n"/>
      <c r="H126" s="87">
        <f>IF(G126="","",N(F126)+G126)</f>
        <v/>
      </c>
      <c r="I126" s="95" t="n"/>
      <c r="J126" s="139">
        <f>IF(OR(Q126="",N(Q126)&lt;=1),"",INDEX($R$6:$R$1505,MATCH(D126&amp;"|"&amp;(Q126-1),$P$6:$P$1505,0)))</f>
        <v/>
      </c>
      <c r="K126" s="138">
        <f>IF(OR(J126="",R126=""),"",R126-J126)</f>
        <v/>
      </c>
      <c r="L126" s="138">
        <f>IF(OR(J126="",R126=""),"",(R126-J126)*24)</f>
        <v/>
      </c>
      <c r="M126" s="95" t="n"/>
      <c r="N126" s="94">
        <f>IF(B126="","",IF(OR(B126&lt;cfg_PilotStart,B126&gt;cfg_PilotEnd),"Outside",B126-cfg_PilotStart+1))</f>
        <v/>
      </c>
      <c r="O126" s="86">
        <f>IF(OR(B126="",D126=""),"","RF-"&amp;TEXT(ROW()-5,"0000"))</f>
        <v/>
      </c>
      <c r="P126" s="86">
        <f>IF(Q126="","",D126&amp;"|"&amp;Q126)</f>
        <v/>
      </c>
      <c r="Q126" s="86">
        <f>IF(OR(D126="",G126=""),"",COUNTIFS($D$6:D126,D126,$G$6:G126,"&lt;&gt;"))</f>
        <v/>
      </c>
      <c r="R126" s="139">
        <f>IF(B126="","",B126+N(C126))</f>
        <v/>
      </c>
    </row>
    <row r="127" ht="30" customHeight="1">
      <c r="B127" s="93" t="n"/>
      <c r="C127" s="140" t="n"/>
      <c r="D127" s="95" t="n"/>
      <c r="E127" s="86">
        <f>IF(D127="","",IFERROR(INDEX(Pil_Type,MATCH(D127,Pil_Label,0)),"not in pilot"))</f>
        <v/>
      </c>
      <c r="F127" s="96" t="n"/>
      <c r="G127" s="96" t="n"/>
      <c r="H127" s="87">
        <f>IF(G127="","",N(F127)+G127)</f>
        <v/>
      </c>
      <c r="I127" s="95" t="n"/>
      <c r="J127" s="139">
        <f>IF(OR(Q127="",N(Q127)&lt;=1),"",INDEX($R$6:$R$1505,MATCH(D127&amp;"|"&amp;(Q127-1),$P$6:$P$1505,0)))</f>
        <v/>
      </c>
      <c r="K127" s="138">
        <f>IF(OR(J127="",R127=""),"",R127-J127)</f>
        <v/>
      </c>
      <c r="L127" s="138">
        <f>IF(OR(J127="",R127=""),"",(R127-J127)*24)</f>
        <v/>
      </c>
      <c r="M127" s="95" t="n"/>
      <c r="N127" s="94">
        <f>IF(B127="","",IF(OR(B127&lt;cfg_PilotStart,B127&gt;cfg_PilotEnd),"Outside",B127-cfg_PilotStart+1))</f>
        <v/>
      </c>
      <c r="O127" s="86">
        <f>IF(OR(B127="",D127=""),"","RF-"&amp;TEXT(ROW()-5,"0000"))</f>
        <v/>
      </c>
      <c r="P127" s="86">
        <f>IF(Q127="","",D127&amp;"|"&amp;Q127)</f>
        <v/>
      </c>
      <c r="Q127" s="86">
        <f>IF(OR(D127="",G127=""),"",COUNTIFS($D$6:D127,D127,$G$6:G127,"&lt;&gt;"))</f>
        <v/>
      </c>
      <c r="R127" s="139">
        <f>IF(B127="","",B127+N(C127))</f>
        <v/>
      </c>
    </row>
    <row r="128" ht="30" customHeight="1">
      <c r="B128" s="93" t="n"/>
      <c r="C128" s="140" t="n"/>
      <c r="D128" s="95" t="n"/>
      <c r="E128" s="86">
        <f>IF(D128="","",IFERROR(INDEX(Pil_Type,MATCH(D128,Pil_Label,0)),"not in pilot"))</f>
        <v/>
      </c>
      <c r="F128" s="96" t="n"/>
      <c r="G128" s="96" t="n"/>
      <c r="H128" s="87">
        <f>IF(G128="","",N(F128)+G128)</f>
        <v/>
      </c>
      <c r="I128" s="95" t="n"/>
      <c r="J128" s="139">
        <f>IF(OR(Q128="",N(Q128)&lt;=1),"",INDEX($R$6:$R$1505,MATCH(D128&amp;"|"&amp;(Q128-1),$P$6:$P$1505,0)))</f>
        <v/>
      </c>
      <c r="K128" s="138">
        <f>IF(OR(J128="",R128=""),"",R128-J128)</f>
        <v/>
      </c>
      <c r="L128" s="138">
        <f>IF(OR(J128="",R128=""),"",(R128-J128)*24)</f>
        <v/>
      </c>
      <c r="M128" s="95" t="n"/>
      <c r="N128" s="94">
        <f>IF(B128="","",IF(OR(B128&lt;cfg_PilotStart,B128&gt;cfg_PilotEnd),"Outside",B128-cfg_PilotStart+1))</f>
        <v/>
      </c>
      <c r="O128" s="86">
        <f>IF(OR(B128="",D128=""),"","RF-"&amp;TEXT(ROW()-5,"0000"))</f>
        <v/>
      </c>
      <c r="P128" s="86">
        <f>IF(Q128="","",D128&amp;"|"&amp;Q128)</f>
        <v/>
      </c>
      <c r="Q128" s="86">
        <f>IF(OR(D128="",G128=""),"",COUNTIFS($D$6:D128,D128,$G$6:G128,"&lt;&gt;"))</f>
        <v/>
      </c>
      <c r="R128" s="139">
        <f>IF(B128="","",B128+N(C128))</f>
        <v/>
      </c>
    </row>
    <row r="129" ht="30" customHeight="1">
      <c r="B129" s="93" t="n"/>
      <c r="C129" s="140" t="n"/>
      <c r="D129" s="95" t="n"/>
      <c r="E129" s="86">
        <f>IF(D129="","",IFERROR(INDEX(Pil_Type,MATCH(D129,Pil_Label,0)),"not in pilot"))</f>
        <v/>
      </c>
      <c r="F129" s="96" t="n"/>
      <c r="G129" s="96" t="n"/>
      <c r="H129" s="87">
        <f>IF(G129="","",N(F129)+G129)</f>
        <v/>
      </c>
      <c r="I129" s="95" t="n"/>
      <c r="J129" s="139">
        <f>IF(OR(Q129="",N(Q129)&lt;=1),"",INDEX($R$6:$R$1505,MATCH(D129&amp;"|"&amp;(Q129-1),$P$6:$P$1505,0)))</f>
        <v/>
      </c>
      <c r="K129" s="138">
        <f>IF(OR(J129="",R129=""),"",R129-J129)</f>
        <v/>
      </c>
      <c r="L129" s="138">
        <f>IF(OR(J129="",R129=""),"",(R129-J129)*24)</f>
        <v/>
      </c>
      <c r="M129" s="95" t="n"/>
      <c r="N129" s="94">
        <f>IF(B129="","",IF(OR(B129&lt;cfg_PilotStart,B129&gt;cfg_PilotEnd),"Outside",B129-cfg_PilotStart+1))</f>
        <v/>
      </c>
      <c r="O129" s="86">
        <f>IF(OR(B129="",D129=""),"","RF-"&amp;TEXT(ROW()-5,"0000"))</f>
        <v/>
      </c>
      <c r="P129" s="86">
        <f>IF(Q129="","",D129&amp;"|"&amp;Q129)</f>
        <v/>
      </c>
      <c r="Q129" s="86">
        <f>IF(OR(D129="",G129=""),"",COUNTIFS($D$6:D129,D129,$G$6:G129,"&lt;&gt;"))</f>
        <v/>
      </c>
      <c r="R129" s="139">
        <f>IF(B129="","",B129+N(C129))</f>
        <v/>
      </c>
    </row>
    <row r="130" ht="30" customHeight="1">
      <c r="B130" s="93" t="n"/>
      <c r="C130" s="140" t="n"/>
      <c r="D130" s="95" t="n"/>
      <c r="E130" s="86">
        <f>IF(D130="","",IFERROR(INDEX(Pil_Type,MATCH(D130,Pil_Label,0)),"not in pilot"))</f>
        <v/>
      </c>
      <c r="F130" s="96" t="n"/>
      <c r="G130" s="96" t="n"/>
      <c r="H130" s="87">
        <f>IF(G130="","",N(F130)+G130)</f>
        <v/>
      </c>
      <c r="I130" s="95" t="n"/>
      <c r="J130" s="139">
        <f>IF(OR(Q130="",N(Q130)&lt;=1),"",INDEX($R$6:$R$1505,MATCH(D130&amp;"|"&amp;(Q130-1),$P$6:$P$1505,0)))</f>
        <v/>
      </c>
      <c r="K130" s="138">
        <f>IF(OR(J130="",R130=""),"",R130-J130)</f>
        <v/>
      </c>
      <c r="L130" s="138">
        <f>IF(OR(J130="",R130=""),"",(R130-J130)*24)</f>
        <v/>
      </c>
      <c r="M130" s="95" t="n"/>
      <c r="N130" s="94">
        <f>IF(B130="","",IF(OR(B130&lt;cfg_PilotStart,B130&gt;cfg_PilotEnd),"Outside",B130-cfg_PilotStart+1))</f>
        <v/>
      </c>
      <c r="O130" s="86">
        <f>IF(OR(B130="",D130=""),"","RF-"&amp;TEXT(ROW()-5,"0000"))</f>
        <v/>
      </c>
      <c r="P130" s="86">
        <f>IF(Q130="","",D130&amp;"|"&amp;Q130)</f>
        <v/>
      </c>
      <c r="Q130" s="86">
        <f>IF(OR(D130="",G130=""),"",COUNTIFS($D$6:D130,D130,$G$6:G130,"&lt;&gt;"))</f>
        <v/>
      </c>
      <c r="R130" s="139">
        <f>IF(B130="","",B130+N(C130))</f>
        <v/>
      </c>
    </row>
    <row r="131" ht="30" customHeight="1">
      <c r="B131" s="93" t="n"/>
      <c r="C131" s="140" t="n"/>
      <c r="D131" s="95" t="n"/>
      <c r="E131" s="86">
        <f>IF(D131="","",IFERROR(INDEX(Pil_Type,MATCH(D131,Pil_Label,0)),"not in pilot"))</f>
        <v/>
      </c>
      <c r="F131" s="96" t="n"/>
      <c r="G131" s="96" t="n"/>
      <c r="H131" s="87">
        <f>IF(G131="","",N(F131)+G131)</f>
        <v/>
      </c>
      <c r="I131" s="95" t="n"/>
      <c r="J131" s="139">
        <f>IF(OR(Q131="",N(Q131)&lt;=1),"",INDEX($R$6:$R$1505,MATCH(D131&amp;"|"&amp;(Q131-1),$P$6:$P$1505,0)))</f>
        <v/>
      </c>
      <c r="K131" s="138">
        <f>IF(OR(J131="",R131=""),"",R131-J131)</f>
        <v/>
      </c>
      <c r="L131" s="138">
        <f>IF(OR(J131="",R131=""),"",(R131-J131)*24)</f>
        <v/>
      </c>
      <c r="M131" s="95" t="n"/>
      <c r="N131" s="94">
        <f>IF(B131="","",IF(OR(B131&lt;cfg_PilotStart,B131&gt;cfg_PilotEnd),"Outside",B131-cfg_PilotStart+1))</f>
        <v/>
      </c>
      <c r="O131" s="86">
        <f>IF(OR(B131="",D131=""),"","RF-"&amp;TEXT(ROW()-5,"0000"))</f>
        <v/>
      </c>
      <c r="P131" s="86">
        <f>IF(Q131="","",D131&amp;"|"&amp;Q131)</f>
        <v/>
      </c>
      <c r="Q131" s="86">
        <f>IF(OR(D131="",G131=""),"",COUNTIFS($D$6:D131,D131,$G$6:G131,"&lt;&gt;"))</f>
        <v/>
      </c>
      <c r="R131" s="139">
        <f>IF(B131="","",B131+N(C131))</f>
        <v/>
      </c>
    </row>
    <row r="132" ht="30" customHeight="1">
      <c r="B132" s="93" t="n"/>
      <c r="C132" s="140" t="n"/>
      <c r="D132" s="95" t="n"/>
      <c r="E132" s="86">
        <f>IF(D132="","",IFERROR(INDEX(Pil_Type,MATCH(D132,Pil_Label,0)),"not in pilot"))</f>
        <v/>
      </c>
      <c r="F132" s="96" t="n"/>
      <c r="G132" s="96" t="n"/>
      <c r="H132" s="87">
        <f>IF(G132="","",N(F132)+G132)</f>
        <v/>
      </c>
      <c r="I132" s="95" t="n"/>
      <c r="J132" s="139">
        <f>IF(OR(Q132="",N(Q132)&lt;=1),"",INDEX($R$6:$R$1505,MATCH(D132&amp;"|"&amp;(Q132-1),$P$6:$P$1505,0)))</f>
        <v/>
      </c>
      <c r="K132" s="138">
        <f>IF(OR(J132="",R132=""),"",R132-J132)</f>
        <v/>
      </c>
      <c r="L132" s="138">
        <f>IF(OR(J132="",R132=""),"",(R132-J132)*24)</f>
        <v/>
      </c>
      <c r="M132" s="95" t="n"/>
      <c r="N132" s="94">
        <f>IF(B132="","",IF(OR(B132&lt;cfg_PilotStart,B132&gt;cfg_PilotEnd),"Outside",B132-cfg_PilotStart+1))</f>
        <v/>
      </c>
      <c r="O132" s="86">
        <f>IF(OR(B132="",D132=""),"","RF-"&amp;TEXT(ROW()-5,"0000"))</f>
        <v/>
      </c>
      <c r="P132" s="86">
        <f>IF(Q132="","",D132&amp;"|"&amp;Q132)</f>
        <v/>
      </c>
      <c r="Q132" s="86">
        <f>IF(OR(D132="",G132=""),"",COUNTIFS($D$6:D132,D132,$G$6:G132,"&lt;&gt;"))</f>
        <v/>
      </c>
      <c r="R132" s="139">
        <f>IF(B132="","",B132+N(C132))</f>
        <v/>
      </c>
    </row>
    <row r="133" ht="30" customHeight="1">
      <c r="B133" s="93" t="n"/>
      <c r="C133" s="140" t="n"/>
      <c r="D133" s="95" t="n"/>
      <c r="E133" s="86">
        <f>IF(D133="","",IFERROR(INDEX(Pil_Type,MATCH(D133,Pil_Label,0)),"not in pilot"))</f>
        <v/>
      </c>
      <c r="F133" s="96" t="n"/>
      <c r="G133" s="96" t="n"/>
      <c r="H133" s="87">
        <f>IF(G133="","",N(F133)+G133)</f>
        <v/>
      </c>
      <c r="I133" s="95" t="n"/>
      <c r="J133" s="139">
        <f>IF(OR(Q133="",N(Q133)&lt;=1),"",INDEX($R$6:$R$1505,MATCH(D133&amp;"|"&amp;(Q133-1),$P$6:$P$1505,0)))</f>
        <v/>
      </c>
      <c r="K133" s="138">
        <f>IF(OR(J133="",R133=""),"",R133-J133)</f>
        <v/>
      </c>
      <c r="L133" s="138">
        <f>IF(OR(J133="",R133=""),"",(R133-J133)*24)</f>
        <v/>
      </c>
      <c r="M133" s="95" t="n"/>
      <c r="N133" s="94">
        <f>IF(B133="","",IF(OR(B133&lt;cfg_PilotStart,B133&gt;cfg_PilotEnd),"Outside",B133-cfg_PilotStart+1))</f>
        <v/>
      </c>
      <c r="O133" s="86">
        <f>IF(OR(B133="",D133=""),"","RF-"&amp;TEXT(ROW()-5,"0000"))</f>
        <v/>
      </c>
      <c r="P133" s="86">
        <f>IF(Q133="","",D133&amp;"|"&amp;Q133)</f>
        <v/>
      </c>
      <c r="Q133" s="86">
        <f>IF(OR(D133="",G133=""),"",COUNTIFS($D$6:D133,D133,$G$6:G133,"&lt;&gt;"))</f>
        <v/>
      </c>
      <c r="R133" s="139">
        <f>IF(B133="","",B133+N(C133))</f>
        <v/>
      </c>
    </row>
    <row r="134" ht="30" customHeight="1">
      <c r="B134" s="93" t="n"/>
      <c r="C134" s="140" t="n"/>
      <c r="D134" s="95" t="n"/>
      <c r="E134" s="86">
        <f>IF(D134="","",IFERROR(INDEX(Pil_Type,MATCH(D134,Pil_Label,0)),"not in pilot"))</f>
        <v/>
      </c>
      <c r="F134" s="96" t="n"/>
      <c r="G134" s="96" t="n"/>
      <c r="H134" s="87">
        <f>IF(G134="","",N(F134)+G134)</f>
        <v/>
      </c>
      <c r="I134" s="95" t="n"/>
      <c r="J134" s="139">
        <f>IF(OR(Q134="",N(Q134)&lt;=1),"",INDEX($R$6:$R$1505,MATCH(D134&amp;"|"&amp;(Q134-1),$P$6:$P$1505,0)))</f>
        <v/>
      </c>
      <c r="K134" s="138">
        <f>IF(OR(J134="",R134=""),"",R134-J134)</f>
        <v/>
      </c>
      <c r="L134" s="138">
        <f>IF(OR(J134="",R134=""),"",(R134-J134)*24)</f>
        <v/>
      </c>
      <c r="M134" s="95" t="n"/>
      <c r="N134" s="94">
        <f>IF(B134="","",IF(OR(B134&lt;cfg_PilotStart,B134&gt;cfg_PilotEnd),"Outside",B134-cfg_PilotStart+1))</f>
        <v/>
      </c>
      <c r="O134" s="86">
        <f>IF(OR(B134="",D134=""),"","RF-"&amp;TEXT(ROW()-5,"0000"))</f>
        <v/>
      </c>
      <c r="P134" s="86">
        <f>IF(Q134="","",D134&amp;"|"&amp;Q134)</f>
        <v/>
      </c>
      <c r="Q134" s="86">
        <f>IF(OR(D134="",G134=""),"",COUNTIFS($D$6:D134,D134,$G$6:G134,"&lt;&gt;"))</f>
        <v/>
      </c>
      <c r="R134" s="139">
        <f>IF(B134="","",B134+N(C134))</f>
        <v/>
      </c>
    </row>
    <row r="135" ht="30" customHeight="1">
      <c r="B135" s="93" t="n"/>
      <c r="C135" s="140" t="n"/>
      <c r="D135" s="95" t="n"/>
      <c r="E135" s="86">
        <f>IF(D135="","",IFERROR(INDEX(Pil_Type,MATCH(D135,Pil_Label,0)),"not in pilot"))</f>
        <v/>
      </c>
      <c r="F135" s="96" t="n"/>
      <c r="G135" s="96" t="n"/>
      <c r="H135" s="87">
        <f>IF(G135="","",N(F135)+G135)</f>
        <v/>
      </c>
      <c r="I135" s="95" t="n"/>
      <c r="J135" s="139">
        <f>IF(OR(Q135="",N(Q135)&lt;=1),"",INDEX($R$6:$R$1505,MATCH(D135&amp;"|"&amp;(Q135-1),$P$6:$P$1505,0)))</f>
        <v/>
      </c>
      <c r="K135" s="138">
        <f>IF(OR(J135="",R135=""),"",R135-J135)</f>
        <v/>
      </c>
      <c r="L135" s="138">
        <f>IF(OR(J135="",R135=""),"",(R135-J135)*24)</f>
        <v/>
      </c>
      <c r="M135" s="95" t="n"/>
      <c r="N135" s="94">
        <f>IF(B135="","",IF(OR(B135&lt;cfg_PilotStart,B135&gt;cfg_PilotEnd),"Outside",B135-cfg_PilotStart+1))</f>
        <v/>
      </c>
      <c r="O135" s="86">
        <f>IF(OR(B135="",D135=""),"","RF-"&amp;TEXT(ROW()-5,"0000"))</f>
        <v/>
      </c>
      <c r="P135" s="86">
        <f>IF(Q135="","",D135&amp;"|"&amp;Q135)</f>
        <v/>
      </c>
      <c r="Q135" s="86">
        <f>IF(OR(D135="",G135=""),"",COUNTIFS($D$6:D135,D135,$G$6:G135,"&lt;&gt;"))</f>
        <v/>
      </c>
      <c r="R135" s="139">
        <f>IF(B135="","",B135+N(C135))</f>
        <v/>
      </c>
    </row>
    <row r="136" ht="30" customHeight="1">
      <c r="B136" s="93" t="n"/>
      <c r="C136" s="140" t="n"/>
      <c r="D136" s="95" t="n"/>
      <c r="E136" s="86">
        <f>IF(D136="","",IFERROR(INDEX(Pil_Type,MATCH(D136,Pil_Label,0)),"not in pilot"))</f>
        <v/>
      </c>
      <c r="F136" s="96" t="n"/>
      <c r="G136" s="96" t="n"/>
      <c r="H136" s="87">
        <f>IF(G136="","",N(F136)+G136)</f>
        <v/>
      </c>
      <c r="I136" s="95" t="n"/>
      <c r="J136" s="139">
        <f>IF(OR(Q136="",N(Q136)&lt;=1),"",INDEX($R$6:$R$1505,MATCH(D136&amp;"|"&amp;(Q136-1),$P$6:$P$1505,0)))</f>
        <v/>
      </c>
      <c r="K136" s="138">
        <f>IF(OR(J136="",R136=""),"",R136-J136)</f>
        <v/>
      </c>
      <c r="L136" s="138">
        <f>IF(OR(J136="",R136=""),"",(R136-J136)*24)</f>
        <v/>
      </c>
      <c r="M136" s="95" t="n"/>
      <c r="N136" s="94">
        <f>IF(B136="","",IF(OR(B136&lt;cfg_PilotStart,B136&gt;cfg_PilotEnd),"Outside",B136-cfg_PilotStart+1))</f>
        <v/>
      </c>
      <c r="O136" s="86">
        <f>IF(OR(B136="",D136=""),"","RF-"&amp;TEXT(ROW()-5,"0000"))</f>
        <v/>
      </c>
      <c r="P136" s="86">
        <f>IF(Q136="","",D136&amp;"|"&amp;Q136)</f>
        <v/>
      </c>
      <c r="Q136" s="86">
        <f>IF(OR(D136="",G136=""),"",COUNTIFS($D$6:D136,D136,$G$6:G136,"&lt;&gt;"))</f>
        <v/>
      </c>
      <c r="R136" s="139">
        <f>IF(B136="","",B136+N(C136))</f>
        <v/>
      </c>
    </row>
    <row r="137" ht="30" customHeight="1">
      <c r="B137" s="93" t="n"/>
      <c r="C137" s="140" t="n"/>
      <c r="D137" s="95" t="n"/>
      <c r="E137" s="86">
        <f>IF(D137="","",IFERROR(INDEX(Pil_Type,MATCH(D137,Pil_Label,0)),"not in pilot"))</f>
        <v/>
      </c>
      <c r="F137" s="96" t="n"/>
      <c r="G137" s="96" t="n"/>
      <c r="H137" s="87">
        <f>IF(G137="","",N(F137)+G137)</f>
        <v/>
      </c>
      <c r="I137" s="95" t="n"/>
      <c r="J137" s="139">
        <f>IF(OR(Q137="",N(Q137)&lt;=1),"",INDEX($R$6:$R$1505,MATCH(D137&amp;"|"&amp;(Q137-1),$P$6:$P$1505,0)))</f>
        <v/>
      </c>
      <c r="K137" s="138">
        <f>IF(OR(J137="",R137=""),"",R137-J137)</f>
        <v/>
      </c>
      <c r="L137" s="138">
        <f>IF(OR(J137="",R137=""),"",(R137-J137)*24)</f>
        <v/>
      </c>
      <c r="M137" s="95" t="n"/>
      <c r="N137" s="94">
        <f>IF(B137="","",IF(OR(B137&lt;cfg_PilotStart,B137&gt;cfg_PilotEnd),"Outside",B137-cfg_PilotStart+1))</f>
        <v/>
      </c>
      <c r="O137" s="86">
        <f>IF(OR(B137="",D137=""),"","RF-"&amp;TEXT(ROW()-5,"0000"))</f>
        <v/>
      </c>
      <c r="P137" s="86">
        <f>IF(Q137="","",D137&amp;"|"&amp;Q137)</f>
        <v/>
      </c>
      <c r="Q137" s="86">
        <f>IF(OR(D137="",G137=""),"",COUNTIFS($D$6:D137,D137,$G$6:G137,"&lt;&gt;"))</f>
        <v/>
      </c>
      <c r="R137" s="139">
        <f>IF(B137="","",B137+N(C137))</f>
        <v/>
      </c>
    </row>
    <row r="138" ht="30" customHeight="1">
      <c r="B138" s="93" t="n"/>
      <c r="C138" s="140" t="n"/>
      <c r="D138" s="95" t="n"/>
      <c r="E138" s="86">
        <f>IF(D138="","",IFERROR(INDEX(Pil_Type,MATCH(D138,Pil_Label,0)),"not in pilot"))</f>
        <v/>
      </c>
      <c r="F138" s="96" t="n"/>
      <c r="G138" s="96" t="n"/>
      <c r="H138" s="87">
        <f>IF(G138="","",N(F138)+G138)</f>
        <v/>
      </c>
      <c r="I138" s="95" t="n"/>
      <c r="J138" s="139">
        <f>IF(OR(Q138="",N(Q138)&lt;=1),"",INDEX($R$6:$R$1505,MATCH(D138&amp;"|"&amp;(Q138-1),$P$6:$P$1505,0)))</f>
        <v/>
      </c>
      <c r="K138" s="138">
        <f>IF(OR(J138="",R138=""),"",R138-J138)</f>
        <v/>
      </c>
      <c r="L138" s="138">
        <f>IF(OR(J138="",R138=""),"",(R138-J138)*24)</f>
        <v/>
      </c>
      <c r="M138" s="95" t="n"/>
      <c r="N138" s="94">
        <f>IF(B138="","",IF(OR(B138&lt;cfg_PilotStart,B138&gt;cfg_PilotEnd),"Outside",B138-cfg_PilotStart+1))</f>
        <v/>
      </c>
      <c r="O138" s="86">
        <f>IF(OR(B138="",D138=""),"","RF-"&amp;TEXT(ROW()-5,"0000"))</f>
        <v/>
      </c>
      <c r="P138" s="86">
        <f>IF(Q138="","",D138&amp;"|"&amp;Q138)</f>
        <v/>
      </c>
      <c r="Q138" s="86">
        <f>IF(OR(D138="",G138=""),"",COUNTIFS($D$6:D138,D138,$G$6:G138,"&lt;&gt;"))</f>
        <v/>
      </c>
      <c r="R138" s="139">
        <f>IF(B138="","",B138+N(C138))</f>
        <v/>
      </c>
    </row>
    <row r="139" ht="30" customHeight="1">
      <c r="B139" s="93" t="n"/>
      <c r="C139" s="140" t="n"/>
      <c r="D139" s="95" t="n"/>
      <c r="E139" s="86">
        <f>IF(D139="","",IFERROR(INDEX(Pil_Type,MATCH(D139,Pil_Label,0)),"not in pilot"))</f>
        <v/>
      </c>
      <c r="F139" s="96" t="n"/>
      <c r="G139" s="96" t="n"/>
      <c r="H139" s="87">
        <f>IF(G139="","",N(F139)+G139)</f>
        <v/>
      </c>
      <c r="I139" s="95" t="n"/>
      <c r="J139" s="139">
        <f>IF(OR(Q139="",N(Q139)&lt;=1),"",INDEX($R$6:$R$1505,MATCH(D139&amp;"|"&amp;(Q139-1),$P$6:$P$1505,0)))</f>
        <v/>
      </c>
      <c r="K139" s="138">
        <f>IF(OR(J139="",R139=""),"",R139-J139)</f>
        <v/>
      </c>
      <c r="L139" s="138">
        <f>IF(OR(J139="",R139=""),"",(R139-J139)*24)</f>
        <v/>
      </c>
      <c r="M139" s="95" t="n"/>
      <c r="N139" s="94">
        <f>IF(B139="","",IF(OR(B139&lt;cfg_PilotStart,B139&gt;cfg_PilotEnd),"Outside",B139-cfg_PilotStart+1))</f>
        <v/>
      </c>
      <c r="O139" s="86">
        <f>IF(OR(B139="",D139=""),"","RF-"&amp;TEXT(ROW()-5,"0000"))</f>
        <v/>
      </c>
      <c r="P139" s="86">
        <f>IF(Q139="","",D139&amp;"|"&amp;Q139)</f>
        <v/>
      </c>
      <c r="Q139" s="86">
        <f>IF(OR(D139="",G139=""),"",COUNTIFS($D$6:D139,D139,$G$6:G139,"&lt;&gt;"))</f>
        <v/>
      </c>
      <c r="R139" s="139">
        <f>IF(B139="","",B139+N(C139))</f>
        <v/>
      </c>
    </row>
    <row r="140" ht="30" customHeight="1">
      <c r="B140" s="93" t="n"/>
      <c r="C140" s="140" t="n"/>
      <c r="D140" s="95" t="n"/>
      <c r="E140" s="86">
        <f>IF(D140="","",IFERROR(INDEX(Pil_Type,MATCH(D140,Pil_Label,0)),"not in pilot"))</f>
        <v/>
      </c>
      <c r="F140" s="96" t="n"/>
      <c r="G140" s="96" t="n"/>
      <c r="H140" s="87">
        <f>IF(G140="","",N(F140)+G140)</f>
        <v/>
      </c>
      <c r="I140" s="95" t="n"/>
      <c r="J140" s="139">
        <f>IF(OR(Q140="",N(Q140)&lt;=1),"",INDEX($R$6:$R$1505,MATCH(D140&amp;"|"&amp;(Q140-1),$P$6:$P$1505,0)))</f>
        <v/>
      </c>
      <c r="K140" s="138">
        <f>IF(OR(J140="",R140=""),"",R140-J140)</f>
        <v/>
      </c>
      <c r="L140" s="138">
        <f>IF(OR(J140="",R140=""),"",(R140-J140)*24)</f>
        <v/>
      </c>
      <c r="M140" s="95" t="n"/>
      <c r="N140" s="94">
        <f>IF(B140="","",IF(OR(B140&lt;cfg_PilotStart,B140&gt;cfg_PilotEnd),"Outside",B140-cfg_PilotStart+1))</f>
        <v/>
      </c>
      <c r="O140" s="86">
        <f>IF(OR(B140="",D140=""),"","RF-"&amp;TEXT(ROW()-5,"0000"))</f>
        <v/>
      </c>
      <c r="P140" s="86">
        <f>IF(Q140="","",D140&amp;"|"&amp;Q140)</f>
        <v/>
      </c>
      <c r="Q140" s="86">
        <f>IF(OR(D140="",G140=""),"",COUNTIFS($D$6:D140,D140,$G$6:G140,"&lt;&gt;"))</f>
        <v/>
      </c>
      <c r="R140" s="139">
        <f>IF(B140="","",B140+N(C140))</f>
        <v/>
      </c>
    </row>
    <row r="141" ht="30" customHeight="1">
      <c r="B141" s="93" t="n"/>
      <c r="C141" s="140" t="n"/>
      <c r="D141" s="95" t="n"/>
      <c r="E141" s="86">
        <f>IF(D141="","",IFERROR(INDEX(Pil_Type,MATCH(D141,Pil_Label,0)),"not in pilot"))</f>
        <v/>
      </c>
      <c r="F141" s="96" t="n"/>
      <c r="G141" s="96" t="n"/>
      <c r="H141" s="87">
        <f>IF(G141="","",N(F141)+G141)</f>
        <v/>
      </c>
      <c r="I141" s="95" t="n"/>
      <c r="J141" s="139">
        <f>IF(OR(Q141="",N(Q141)&lt;=1),"",INDEX($R$6:$R$1505,MATCH(D141&amp;"|"&amp;(Q141-1),$P$6:$P$1505,0)))</f>
        <v/>
      </c>
      <c r="K141" s="138">
        <f>IF(OR(J141="",R141=""),"",R141-J141)</f>
        <v/>
      </c>
      <c r="L141" s="138">
        <f>IF(OR(J141="",R141=""),"",(R141-J141)*24)</f>
        <v/>
      </c>
      <c r="M141" s="95" t="n"/>
      <c r="N141" s="94">
        <f>IF(B141="","",IF(OR(B141&lt;cfg_PilotStart,B141&gt;cfg_PilotEnd),"Outside",B141-cfg_PilotStart+1))</f>
        <v/>
      </c>
      <c r="O141" s="86">
        <f>IF(OR(B141="",D141=""),"","RF-"&amp;TEXT(ROW()-5,"0000"))</f>
        <v/>
      </c>
      <c r="P141" s="86">
        <f>IF(Q141="","",D141&amp;"|"&amp;Q141)</f>
        <v/>
      </c>
      <c r="Q141" s="86">
        <f>IF(OR(D141="",G141=""),"",COUNTIFS($D$6:D141,D141,$G$6:G141,"&lt;&gt;"))</f>
        <v/>
      </c>
      <c r="R141" s="139">
        <f>IF(B141="","",B141+N(C141))</f>
        <v/>
      </c>
    </row>
    <row r="142" ht="30" customHeight="1">
      <c r="B142" s="93" t="n"/>
      <c r="C142" s="140" t="n"/>
      <c r="D142" s="95" t="n"/>
      <c r="E142" s="86">
        <f>IF(D142="","",IFERROR(INDEX(Pil_Type,MATCH(D142,Pil_Label,0)),"not in pilot"))</f>
        <v/>
      </c>
      <c r="F142" s="96" t="n"/>
      <c r="G142" s="96" t="n"/>
      <c r="H142" s="87">
        <f>IF(G142="","",N(F142)+G142)</f>
        <v/>
      </c>
      <c r="I142" s="95" t="n"/>
      <c r="J142" s="139">
        <f>IF(OR(Q142="",N(Q142)&lt;=1),"",INDEX($R$6:$R$1505,MATCH(D142&amp;"|"&amp;(Q142-1),$P$6:$P$1505,0)))</f>
        <v/>
      </c>
      <c r="K142" s="138">
        <f>IF(OR(J142="",R142=""),"",R142-J142)</f>
        <v/>
      </c>
      <c r="L142" s="138">
        <f>IF(OR(J142="",R142=""),"",(R142-J142)*24)</f>
        <v/>
      </c>
      <c r="M142" s="95" t="n"/>
      <c r="N142" s="94">
        <f>IF(B142="","",IF(OR(B142&lt;cfg_PilotStart,B142&gt;cfg_PilotEnd),"Outside",B142-cfg_PilotStart+1))</f>
        <v/>
      </c>
      <c r="O142" s="86">
        <f>IF(OR(B142="",D142=""),"","RF-"&amp;TEXT(ROW()-5,"0000"))</f>
        <v/>
      </c>
      <c r="P142" s="86">
        <f>IF(Q142="","",D142&amp;"|"&amp;Q142)</f>
        <v/>
      </c>
      <c r="Q142" s="86">
        <f>IF(OR(D142="",G142=""),"",COUNTIFS($D$6:D142,D142,$G$6:G142,"&lt;&gt;"))</f>
        <v/>
      </c>
      <c r="R142" s="139">
        <f>IF(B142="","",B142+N(C142))</f>
        <v/>
      </c>
    </row>
    <row r="143" ht="30" customHeight="1">
      <c r="B143" s="93" t="n"/>
      <c r="C143" s="140" t="n"/>
      <c r="D143" s="95" t="n"/>
      <c r="E143" s="86">
        <f>IF(D143="","",IFERROR(INDEX(Pil_Type,MATCH(D143,Pil_Label,0)),"not in pilot"))</f>
        <v/>
      </c>
      <c r="F143" s="96" t="n"/>
      <c r="G143" s="96" t="n"/>
      <c r="H143" s="87">
        <f>IF(G143="","",N(F143)+G143)</f>
        <v/>
      </c>
      <c r="I143" s="95" t="n"/>
      <c r="J143" s="139">
        <f>IF(OR(Q143="",N(Q143)&lt;=1),"",INDEX($R$6:$R$1505,MATCH(D143&amp;"|"&amp;(Q143-1),$P$6:$P$1505,0)))</f>
        <v/>
      </c>
      <c r="K143" s="138">
        <f>IF(OR(J143="",R143=""),"",R143-J143)</f>
        <v/>
      </c>
      <c r="L143" s="138">
        <f>IF(OR(J143="",R143=""),"",(R143-J143)*24)</f>
        <v/>
      </c>
      <c r="M143" s="95" t="n"/>
      <c r="N143" s="94">
        <f>IF(B143="","",IF(OR(B143&lt;cfg_PilotStart,B143&gt;cfg_PilotEnd),"Outside",B143-cfg_PilotStart+1))</f>
        <v/>
      </c>
      <c r="O143" s="86">
        <f>IF(OR(B143="",D143=""),"","RF-"&amp;TEXT(ROW()-5,"0000"))</f>
        <v/>
      </c>
      <c r="P143" s="86">
        <f>IF(Q143="","",D143&amp;"|"&amp;Q143)</f>
        <v/>
      </c>
      <c r="Q143" s="86">
        <f>IF(OR(D143="",G143=""),"",COUNTIFS($D$6:D143,D143,$G$6:G143,"&lt;&gt;"))</f>
        <v/>
      </c>
      <c r="R143" s="139">
        <f>IF(B143="","",B143+N(C143))</f>
        <v/>
      </c>
    </row>
    <row r="144" ht="30" customHeight="1">
      <c r="B144" s="93" t="n"/>
      <c r="C144" s="140" t="n"/>
      <c r="D144" s="95" t="n"/>
      <c r="E144" s="86">
        <f>IF(D144="","",IFERROR(INDEX(Pil_Type,MATCH(D144,Pil_Label,0)),"not in pilot"))</f>
        <v/>
      </c>
      <c r="F144" s="96" t="n"/>
      <c r="G144" s="96" t="n"/>
      <c r="H144" s="87">
        <f>IF(G144="","",N(F144)+G144)</f>
        <v/>
      </c>
      <c r="I144" s="95" t="n"/>
      <c r="J144" s="139">
        <f>IF(OR(Q144="",N(Q144)&lt;=1),"",INDEX($R$6:$R$1505,MATCH(D144&amp;"|"&amp;(Q144-1),$P$6:$P$1505,0)))</f>
        <v/>
      </c>
      <c r="K144" s="138">
        <f>IF(OR(J144="",R144=""),"",R144-J144)</f>
        <v/>
      </c>
      <c r="L144" s="138">
        <f>IF(OR(J144="",R144=""),"",(R144-J144)*24)</f>
        <v/>
      </c>
      <c r="M144" s="95" t="n"/>
      <c r="N144" s="94">
        <f>IF(B144="","",IF(OR(B144&lt;cfg_PilotStart,B144&gt;cfg_PilotEnd),"Outside",B144-cfg_PilotStart+1))</f>
        <v/>
      </c>
      <c r="O144" s="86">
        <f>IF(OR(B144="",D144=""),"","RF-"&amp;TEXT(ROW()-5,"0000"))</f>
        <v/>
      </c>
      <c r="P144" s="86">
        <f>IF(Q144="","",D144&amp;"|"&amp;Q144)</f>
        <v/>
      </c>
      <c r="Q144" s="86">
        <f>IF(OR(D144="",G144=""),"",COUNTIFS($D$6:D144,D144,$G$6:G144,"&lt;&gt;"))</f>
        <v/>
      </c>
      <c r="R144" s="139">
        <f>IF(B144="","",B144+N(C144))</f>
        <v/>
      </c>
    </row>
    <row r="145" ht="30" customHeight="1">
      <c r="B145" s="93" t="n"/>
      <c r="C145" s="140" t="n"/>
      <c r="D145" s="95" t="n"/>
      <c r="E145" s="86">
        <f>IF(D145="","",IFERROR(INDEX(Pil_Type,MATCH(D145,Pil_Label,0)),"not in pilot"))</f>
        <v/>
      </c>
      <c r="F145" s="96" t="n"/>
      <c r="G145" s="96" t="n"/>
      <c r="H145" s="87">
        <f>IF(G145="","",N(F145)+G145)</f>
        <v/>
      </c>
      <c r="I145" s="95" t="n"/>
      <c r="J145" s="139">
        <f>IF(OR(Q145="",N(Q145)&lt;=1),"",INDEX($R$6:$R$1505,MATCH(D145&amp;"|"&amp;(Q145-1),$P$6:$P$1505,0)))</f>
        <v/>
      </c>
      <c r="K145" s="138">
        <f>IF(OR(J145="",R145=""),"",R145-J145)</f>
        <v/>
      </c>
      <c r="L145" s="138">
        <f>IF(OR(J145="",R145=""),"",(R145-J145)*24)</f>
        <v/>
      </c>
      <c r="M145" s="95" t="n"/>
      <c r="N145" s="94">
        <f>IF(B145="","",IF(OR(B145&lt;cfg_PilotStart,B145&gt;cfg_PilotEnd),"Outside",B145-cfg_PilotStart+1))</f>
        <v/>
      </c>
      <c r="O145" s="86">
        <f>IF(OR(B145="",D145=""),"","RF-"&amp;TEXT(ROW()-5,"0000"))</f>
        <v/>
      </c>
      <c r="P145" s="86">
        <f>IF(Q145="","",D145&amp;"|"&amp;Q145)</f>
        <v/>
      </c>
      <c r="Q145" s="86">
        <f>IF(OR(D145="",G145=""),"",COUNTIFS($D$6:D145,D145,$G$6:G145,"&lt;&gt;"))</f>
        <v/>
      </c>
      <c r="R145" s="139">
        <f>IF(B145="","",B145+N(C145))</f>
        <v/>
      </c>
    </row>
    <row r="146" ht="30" customHeight="1">
      <c r="B146" s="93" t="n"/>
      <c r="C146" s="140" t="n"/>
      <c r="D146" s="95" t="n"/>
      <c r="E146" s="86">
        <f>IF(D146="","",IFERROR(INDEX(Pil_Type,MATCH(D146,Pil_Label,0)),"not in pilot"))</f>
        <v/>
      </c>
      <c r="F146" s="96" t="n"/>
      <c r="G146" s="96" t="n"/>
      <c r="H146" s="87">
        <f>IF(G146="","",N(F146)+G146)</f>
        <v/>
      </c>
      <c r="I146" s="95" t="n"/>
      <c r="J146" s="139">
        <f>IF(OR(Q146="",N(Q146)&lt;=1),"",INDEX($R$6:$R$1505,MATCH(D146&amp;"|"&amp;(Q146-1),$P$6:$P$1505,0)))</f>
        <v/>
      </c>
      <c r="K146" s="138">
        <f>IF(OR(J146="",R146=""),"",R146-J146)</f>
        <v/>
      </c>
      <c r="L146" s="138">
        <f>IF(OR(J146="",R146=""),"",(R146-J146)*24)</f>
        <v/>
      </c>
      <c r="M146" s="95" t="n"/>
      <c r="N146" s="94">
        <f>IF(B146="","",IF(OR(B146&lt;cfg_PilotStart,B146&gt;cfg_PilotEnd),"Outside",B146-cfg_PilotStart+1))</f>
        <v/>
      </c>
      <c r="O146" s="86">
        <f>IF(OR(B146="",D146=""),"","RF-"&amp;TEXT(ROW()-5,"0000"))</f>
        <v/>
      </c>
      <c r="P146" s="86">
        <f>IF(Q146="","",D146&amp;"|"&amp;Q146)</f>
        <v/>
      </c>
      <c r="Q146" s="86">
        <f>IF(OR(D146="",G146=""),"",COUNTIFS($D$6:D146,D146,$G$6:G146,"&lt;&gt;"))</f>
        <v/>
      </c>
      <c r="R146" s="139">
        <f>IF(B146="","",B146+N(C146))</f>
        <v/>
      </c>
    </row>
    <row r="147" ht="30" customHeight="1">
      <c r="B147" s="93" t="n"/>
      <c r="C147" s="140" t="n"/>
      <c r="D147" s="95" t="n"/>
      <c r="E147" s="86">
        <f>IF(D147="","",IFERROR(INDEX(Pil_Type,MATCH(D147,Pil_Label,0)),"not in pilot"))</f>
        <v/>
      </c>
      <c r="F147" s="96" t="n"/>
      <c r="G147" s="96" t="n"/>
      <c r="H147" s="87">
        <f>IF(G147="","",N(F147)+G147)</f>
        <v/>
      </c>
      <c r="I147" s="95" t="n"/>
      <c r="J147" s="139">
        <f>IF(OR(Q147="",N(Q147)&lt;=1),"",INDEX($R$6:$R$1505,MATCH(D147&amp;"|"&amp;(Q147-1),$P$6:$P$1505,0)))</f>
        <v/>
      </c>
      <c r="K147" s="138">
        <f>IF(OR(J147="",R147=""),"",R147-J147)</f>
        <v/>
      </c>
      <c r="L147" s="138">
        <f>IF(OR(J147="",R147=""),"",(R147-J147)*24)</f>
        <v/>
      </c>
      <c r="M147" s="95" t="n"/>
      <c r="N147" s="94">
        <f>IF(B147="","",IF(OR(B147&lt;cfg_PilotStart,B147&gt;cfg_PilotEnd),"Outside",B147-cfg_PilotStart+1))</f>
        <v/>
      </c>
      <c r="O147" s="86">
        <f>IF(OR(B147="",D147=""),"","RF-"&amp;TEXT(ROW()-5,"0000"))</f>
        <v/>
      </c>
      <c r="P147" s="86">
        <f>IF(Q147="","",D147&amp;"|"&amp;Q147)</f>
        <v/>
      </c>
      <c r="Q147" s="86">
        <f>IF(OR(D147="",G147=""),"",COUNTIFS($D$6:D147,D147,$G$6:G147,"&lt;&gt;"))</f>
        <v/>
      </c>
      <c r="R147" s="139">
        <f>IF(B147="","",B147+N(C147))</f>
        <v/>
      </c>
    </row>
    <row r="148" ht="30" customHeight="1">
      <c r="B148" s="93" t="n"/>
      <c r="C148" s="140" t="n"/>
      <c r="D148" s="95" t="n"/>
      <c r="E148" s="86">
        <f>IF(D148="","",IFERROR(INDEX(Pil_Type,MATCH(D148,Pil_Label,0)),"not in pilot"))</f>
        <v/>
      </c>
      <c r="F148" s="96" t="n"/>
      <c r="G148" s="96" t="n"/>
      <c r="H148" s="87">
        <f>IF(G148="","",N(F148)+G148)</f>
        <v/>
      </c>
      <c r="I148" s="95" t="n"/>
      <c r="J148" s="139">
        <f>IF(OR(Q148="",N(Q148)&lt;=1),"",INDEX($R$6:$R$1505,MATCH(D148&amp;"|"&amp;(Q148-1),$P$6:$P$1505,0)))</f>
        <v/>
      </c>
      <c r="K148" s="138">
        <f>IF(OR(J148="",R148=""),"",R148-J148)</f>
        <v/>
      </c>
      <c r="L148" s="138">
        <f>IF(OR(J148="",R148=""),"",(R148-J148)*24)</f>
        <v/>
      </c>
      <c r="M148" s="95" t="n"/>
      <c r="N148" s="94">
        <f>IF(B148="","",IF(OR(B148&lt;cfg_PilotStart,B148&gt;cfg_PilotEnd),"Outside",B148-cfg_PilotStart+1))</f>
        <v/>
      </c>
      <c r="O148" s="86">
        <f>IF(OR(B148="",D148=""),"","RF-"&amp;TEXT(ROW()-5,"0000"))</f>
        <v/>
      </c>
      <c r="P148" s="86">
        <f>IF(Q148="","",D148&amp;"|"&amp;Q148)</f>
        <v/>
      </c>
      <c r="Q148" s="86">
        <f>IF(OR(D148="",G148=""),"",COUNTIFS($D$6:D148,D148,$G$6:G148,"&lt;&gt;"))</f>
        <v/>
      </c>
      <c r="R148" s="139">
        <f>IF(B148="","",B148+N(C148))</f>
        <v/>
      </c>
    </row>
    <row r="149" ht="30" customHeight="1">
      <c r="B149" s="93" t="n"/>
      <c r="C149" s="140" t="n"/>
      <c r="D149" s="95" t="n"/>
      <c r="E149" s="86">
        <f>IF(D149="","",IFERROR(INDEX(Pil_Type,MATCH(D149,Pil_Label,0)),"not in pilot"))</f>
        <v/>
      </c>
      <c r="F149" s="96" t="n"/>
      <c r="G149" s="96" t="n"/>
      <c r="H149" s="87">
        <f>IF(G149="","",N(F149)+G149)</f>
        <v/>
      </c>
      <c r="I149" s="95" t="n"/>
      <c r="J149" s="139">
        <f>IF(OR(Q149="",N(Q149)&lt;=1),"",INDEX($R$6:$R$1505,MATCH(D149&amp;"|"&amp;(Q149-1),$P$6:$P$1505,0)))</f>
        <v/>
      </c>
      <c r="K149" s="138">
        <f>IF(OR(J149="",R149=""),"",R149-J149)</f>
        <v/>
      </c>
      <c r="L149" s="138">
        <f>IF(OR(J149="",R149=""),"",(R149-J149)*24)</f>
        <v/>
      </c>
      <c r="M149" s="95" t="n"/>
      <c r="N149" s="94">
        <f>IF(B149="","",IF(OR(B149&lt;cfg_PilotStart,B149&gt;cfg_PilotEnd),"Outside",B149-cfg_PilotStart+1))</f>
        <v/>
      </c>
      <c r="O149" s="86">
        <f>IF(OR(B149="",D149=""),"","RF-"&amp;TEXT(ROW()-5,"0000"))</f>
        <v/>
      </c>
      <c r="P149" s="86">
        <f>IF(Q149="","",D149&amp;"|"&amp;Q149)</f>
        <v/>
      </c>
      <c r="Q149" s="86">
        <f>IF(OR(D149="",G149=""),"",COUNTIFS($D$6:D149,D149,$G$6:G149,"&lt;&gt;"))</f>
        <v/>
      </c>
      <c r="R149" s="139">
        <f>IF(B149="","",B149+N(C149))</f>
        <v/>
      </c>
    </row>
    <row r="150" ht="30" customHeight="1">
      <c r="B150" s="93" t="n"/>
      <c r="C150" s="140" t="n"/>
      <c r="D150" s="95" t="n"/>
      <c r="E150" s="86">
        <f>IF(D150="","",IFERROR(INDEX(Pil_Type,MATCH(D150,Pil_Label,0)),"not in pilot"))</f>
        <v/>
      </c>
      <c r="F150" s="96" t="n"/>
      <c r="G150" s="96" t="n"/>
      <c r="H150" s="87">
        <f>IF(G150="","",N(F150)+G150)</f>
        <v/>
      </c>
      <c r="I150" s="95" t="n"/>
      <c r="J150" s="139">
        <f>IF(OR(Q150="",N(Q150)&lt;=1),"",INDEX($R$6:$R$1505,MATCH(D150&amp;"|"&amp;(Q150-1),$P$6:$P$1505,0)))</f>
        <v/>
      </c>
      <c r="K150" s="138">
        <f>IF(OR(J150="",R150=""),"",R150-J150)</f>
        <v/>
      </c>
      <c r="L150" s="138">
        <f>IF(OR(J150="",R150=""),"",(R150-J150)*24)</f>
        <v/>
      </c>
      <c r="M150" s="95" t="n"/>
      <c r="N150" s="94">
        <f>IF(B150="","",IF(OR(B150&lt;cfg_PilotStart,B150&gt;cfg_PilotEnd),"Outside",B150-cfg_PilotStart+1))</f>
        <v/>
      </c>
      <c r="O150" s="86">
        <f>IF(OR(B150="",D150=""),"","RF-"&amp;TEXT(ROW()-5,"0000"))</f>
        <v/>
      </c>
      <c r="P150" s="86">
        <f>IF(Q150="","",D150&amp;"|"&amp;Q150)</f>
        <v/>
      </c>
      <c r="Q150" s="86">
        <f>IF(OR(D150="",G150=""),"",COUNTIFS($D$6:D150,D150,$G$6:G150,"&lt;&gt;"))</f>
        <v/>
      </c>
      <c r="R150" s="139">
        <f>IF(B150="","",B150+N(C150))</f>
        <v/>
      </c>
    </row>
    <row r="151" ht="30" customHeight="1">
      <c r="B151" s="93" t="n"/>
      <c r="C151" s="140" t="n"/>
      <c r="D151" s="95" t="n"/>
      <c r="E151" s="86">
        <f>IF(D151="","",IFERROR(INDEX(Pil_Type,MATCH(D151,Pil_Label,0)),"not in pilot"))</f>
        <v/>
      </c>
      <c r="F151" s="96" t="n"/>
      <c r="G151" s="96" t="n"/>
      <c r="H151" s="87">
        <f>IF(G151="","",N(F151)+G151)</f>
        <v/>
      </c>
      <c r="I151" s="95" t="n"/>
      <c r="J151" s="139">
        <f>IF(OR(Q151="",N(Q151)&lt;=1),"",INDEX($R$6:$R$1505,MATCH(D151&amp;"|"&amp;(Q151-1),$P$6:$P$1505,0)))</f>
        <v/>
      </c>
      <c r="K151" s="138">
        <f>IF(OR(J151="",R151=""),"",R151-J151)</f>
        <v/>
      </c>
      <c r="L151" s="138">
        <f>IF(OR(J151="",R151=""),"",(R151-J151)*24)</f>
        <v/>
      </c>
      <c r="M151" s="95" t="n"/>
      <c r="N151" s="94">
        <f>IF(B151="","",IF(OR(B151&lt;cfg_PilotStart,B151&gt;cfg_PilotEnd),"Outside",B151-cfg_PilotStart+1))</f>
        <v/>
      </c>
      <c r="O151" s="86">
        <f>IF(OR(B151="",D151=""),"","RF-"&amp;TEXT(ROW()-5,"0000"))</f>
        <v/>
      </c>
      <c r="P151" s="86">
        <f>IF(Q151="","",D151&amp;"|"&amp;Q151)</f>
        <v/>
      </c>
      <c r="Q151" s="86">
        <f>IF(OR(D151="",G151=""),"",COUNTIFS($D$6:D151,D151,$G$6:G151,"&lt;&gt;"))</f>
        <v/>
      </c>
      <c r="R151" s="139">
        <f>IF(B151="","",B151+N(C151))</f>
        <v/>
      </c>
    </row>
    <row r="152" ht="30" customHeight="1">
      <c r="B152" s="93" t="n"/>
      <c r="C152" s="140" t="n"/>
      <c r="D152" s="95" t="n"/>
      <c r="E152" s="86">
        <f>IF(D152="","",IFERROR(INDEX(Pil_Type,MATCH(D152,Pil_Label,0)),"not in pilot"))</f>
        <v/>
      </c>
      <c r="F152" s="96" t="n"/>
      <c r="G152" s="96" t="n"/>
      <c r="H152" s="87">
        <f>IF(G152="","",N(F152)+G152)</f>
        <v/>
      </c>
      <c r="I152" s="95" t="n"/>
      <c r="J152" s="139">
        <f>IF(OR(Q152="",N(Q152)&lt;=1),"",INDEX($R$6:$R$1505,MATCH(D152&amp;"|"&amp;(Q152-1),$P$6:$P$1505,0)))</f>
        <v/>
      </c>
      <c r="K152" s="138">
        <f>IF(OR(J152="",R152=""),"",R152-J152)</f>
        <v/>
      </c>
      <c r="L152" s="138">
        <f>IF(OR(J152="",R152=""),"",(R152-J152)*24)</f>
        <v/>
      </c>
      <c r="M152" s="95" t="n"/>
      <c r="N152" s="94">
        <f>IF(B152="","",IF(OR(B152&lt;cfg_PilotStart,B152&gt;cfg_PilotEnd),"Outside",B152-cfg_PilotStart+1))</f>
        <v/>
      </c>
      <c r="O152" s="86">
        <f>IF(OR(B152="",D152=""),"","RF-"&amp;TEXT(ROW()-5,"0000"))</f>
        <v/>
      </c>
      <c r="P152" s="86">
        <f>IF(Q152="","",D152&amp;"|"&amp;Q152)</f>
        <v/>
      </c>
      <c r="Q152" s="86">
        <f>IF(OR(D152="",G152=""),"",COUNTIFS($D$6:D152,D152,$G$6:G152,"&lt;&gt;"))</f>
        <v/>
      </c>
      <c r="R152" s="139">
        <f>IF(B152="","",B152+N(C152))</f>
        <v/>
      </c>
    </row>
    <row r="153" ht="30" customHeight="1">
      <c r="B153" s="93" t="n"/>
      <c r="C153" s="140" t="n"/>
      <c r="D153" s="95" t="n"/>
      <c r="E153" s="86">
        <f>IF(D153="","",IFERROR(INDEX(Pil_Type,MATCH(D153,Pil_Label,0)),"not in pilot"))</f>
        <v/>
      </c>
      <c r="F153" s="96" t="n"/>
      <c r="G153" s="96" t="n"/>
      <c r="H153" s="87">
        <f>IF(G153="","",N(F153)+G153)</f>
        <v/>
      </c>
      <c r="I153" s="95" t="n"/>
      <c r="J153" s="139">
        <f>IF(OR(Q153="",N(Q153)&lt;=1),"",INDEX($R$6:$R$1505,MATCH(D153&amp;"|"&amp;(Q153-1),$P$6:$P$1505,0)))</f>
        <v/>
      </c>
      <c r="K153" s="138">
        <f>IF(OR(J153="",R153=""),"",R153-J153)</f>
        <v/>
      </c>
      <c r="L153" s="138">
        <f>IF(OR(J153="",R153=""),"",(R153-J153)*24)</f>
        <v/>
      </c>
      <c r="M153" s="95" t="n"/>
      <c r="N153" s="94">
        <f>IF(B153="","",IF(OR(B153&lt;cfg_PilotStart,B153&gt;cfg_PilotEnd),"Outside",B153-cfg_PilotStart+1))</f>
        <v/>
      </c>
      <c r="O153" s="86">
        <f>IF(OR(B153="",D153=""),"","RF-"&amp;TEXT(ROW()-5,"0000"))</f>
        <v/>
      </c>
      <c r="P153" s="86">
        <f>IF(Q153="","",D153&amp;"|"&amp;Q153)</f>
        <v/>
      </c>
      <c r="Q153" s="86">
        <f>IF(OR(D153="",G153=""),"",COUNTIFS($D$6:D153,D153,$G$6:G153,"&lt;&gt;"))</f>
        <v/>
      </c>
      <c r="R153" s="139">
        <f>IF(B153="","",B153+N(C153))</f>
        <v/>
      </c>
    </row>
    <row r="154" ht="30" customHeight="1">
      <c r="B154" s="93" t="n"/>
      <c r="C154" s="140" t="n"/>
      <c r="D154" s="95" t="n"/>
      <c r="E154" s="86">
        <f>IF(D154="","",IFERROR(INDEX(Pil_Type,MATCH(D154,Pil_Label,0)),"not in pilot"))</f>
        <v/>
      </c>
      <c r="F154" s="96" t="n"/>
      <c r="G154" s="96" t="n"/>
      <c r="H154" s="87">
        <f>IF(G154="","",N(F154)+G154)</f>
        <v/>
      </c>
      <c r="I154" s="95" t="n"/>
      <c r="J154" s="139">
        <f>IF(OR(Q154="",N(Q154)&lt;=1),"",INDEX($R$6:$R$1505,MATCH(D154&amp;"|"&amp;(Q154-1),$P$6:$P$1505,0)))</f>
        <v/>
      </c>
      <c r="K154" s="138">
        <f>IF(OR(J154="",R154=""),"",R154-J154)</f>
        <v/>
      </c>
      <c r="L154" s="138">
        <f>IF(OR(J154="",R154=""),"",(R154-J154)*24)</f>
        <v/>
      </c>
      <c r="M154" s="95" t="n"/>
      <c r="N154" s="94">
        <f>IF(B154="","",IF(OR(B154&lt;cfg_PilotStart,B154&gt;cfg_PilotEnd),"Outside",B154-cfg_PilotStart+1))</f>
        <v/>
      </c>
      <c r="O154" s="86">
        <f>IF(OR(B154="",D154=""),"","RF-"&amp;TEXT(ROW()-5,"0000"))</f>
        <v/>
      </c>
      <c r="P154" s="86">
        <f>IF(Q154="","",D154&amp;"|"&amp;Q154)</f>
        <v/>
      </c>
      <c r="Q154" s="86">
        <f>IF(OR(D154="",G154=""),"",COUNTIFS($D$6:D154,D154,$G$6:G154,"&lt;&gt;"))</f>
        <v/>
      </c>
      <c r="R154" s="139">
        <f>IF(B154="","",B154+N(C154))</f>
        <v/>
      </c>
    </row>
    <row r="155" ht="30" customHeight="1">
      <c r="B155" s="93" t="n"/>
      <c r="C155" s="140" t="n"/>
      <c r="D155" s="95" t="n"/>
      <c r="E155" s="86">
        <f>IF(D155="","",IFERROR(INDEX(Pil_Type,MATCH(D155,Pil_Label,0)),"not in pilot"))</f>
        <v/>
      </c>
      <c r="F155" s="96" t="n"/>
      <c r="G155" s="96" t="n"/>
      <c r="H155" s="87">
        <f>IF(G155="","",N(F155)+G155)</f>
        <v/>
      </c>
      <c r="I155" s="95" t="n"/>
      <c r="J155" s="139">
        <f>IF(OR(Q155="",N(Q155)&lt;=1),"",INDEX($R$6:$R$1505,MATCH(D155&amp;"|"&amp;(Q155-1),$P$6:$P$1505,0)))</f>
        <v/>
      </c>
      <c r="K155" s="138">
        <f>IF(OR(J155="",R155=""),"",R155-J155)</f>
        <v/>
      </c>
      <c r="L155" s="138">
        <f>IF(OR(J155="",R155=""),"",(R155-J155)*24)</f>
        <v/>
      </c>
      <c r="M155" s="95" t="n"/>
      <c r="N155" s="94">
        <f>IF(B155="","",IF(OR(B155&lt;cfg_PilotStart,B155&gt;cfg_PilotEnd),"Outside",B155-cfg_PilotStart+1))</f>
        <v/>
      </c>
      <c r="O155" s="86">
        <f>IF(OR(B155="",D155=""),"","RF-"&amp;TEXT(ROW()-5,"0000"))</f>
        <v/>
      </c>
      <c r="P155" s="86">
        <f>IF(Q155="","",D155&amp;"|"&amp;Q155)</f>
        <v/>
      </c>
      <c r="Q155" s="86">
        <f>IF(OR(D155="",G155=""),"",COUNTIFS($D$6:D155,D155,$G$6:G155,"&lt;&gt;"))</f>
        <v/>
      </c>
      <c r="R155" s="139">
        <f>IF(B155="","",B155+N(C155))</f>
        <v/>
      </c>
    </row>
    <row r="156" ht="30" customHeight="1">
      <c r="B156" s="93" t="n"/>
      <c r="C156" s="140" t="n"/>
      <c r="D156" s="95" t="n"/>
      <c r="E156" s="86">
        <f>IF(D156="","",IFERROR(INDEX(Pil_Type,MATCH(D156,Pil_Label,0)),"not in pilot"))</f>
        <v/>
      </c>
      <c r="F156" s="96" t="n"/>
      <c r="G156" s="96" t="n"/>
      <c r="H156" s="87">
        <f>IF(G156="","",N(F156)+G156)</f>
        <v/>
      </c>
      <c r="I156" s="95" t="n"/>
      <c r="J156" s="139">
        <f>IF(OR(Q156="",N(Q156)&lt;=1),"",INDEX($R$6:$R$1505,MATCH(D156&amp;"|"&amp;(Q156-1),$P$6:$P$1505,0)))</f>
        <v/>
      </c>
      <c r="K156" s="138">
        <f>IF(OR(J156="",R156=""),"",R156-J156)</f>
        <v/>
      </c>
      <c r="L156" s="138">
        <f>IF(OR(J156="",R156=""),"",(R156-J156)*24)</f>
        <v/>
      </c>
      <c r="M156" s="95" t="n"/>
      <c r="N156" s="94">
        <f>IF(B156="","",IF(OR(B156&lt;cfg_PilotStart,B156&gt;cfg_PilotEnd),"Outside",B156-cfg_PilotStart+1))</f>
        <v/>
      </c>
      <c r="O156" s="86">
        <f>IF(OR(B156="",D156=""),"","RF-"&amp;TEXT(ROW()-5,"0000"))</f>
        <v/>
      </c>
      <c r="P156" s="86">
        <f>IF(Q156="","",D156&amp;"|"&amp;Q156)</f>
        <v/>
      </c>
      <c r="Q156" s="86">
        <f>IF(OR(D156="",G156=""),"",COUNTIFS($D$6:D156,D156,$G$6:G156,"&lt;&gt;"))</f>
        <v/>
      </c>
      <c r="R156" s="139">
        <f>IF(B156="","",B156+N(C156))</f>
        <v/>
      </c>
    </row>
    <row r="157" ht="30" customHeight="1">
      <c r="B157" s="93" t="n"/>
      <c r="C157" s="140" t="n"/>
      <c r="D157" s="95" t="n"/>
      <c r="E157" s="86">
        <f>IF(D157="","",IFERROR(INDEX(Pil_Type,MATCH(D157,Pil_Label,0)),"not in pilot"))</f>
        <v/>
      </c>
      <c r="F157" s="96" t="n"/>
      <c r="G157" s="96" t="n"/>
      <c r="H157" s="87">
        <f>IF(G157="","",N(F157)+G157)</f>
        <v/>
      </c>
      <c r="I157" s="95" t="n"/>
      <c r="J157" s="139">
        <f>IF(OR(Q157="",N(Q157)&lt;=1),"",INDEX($R$6:$R$1505,MATCH(D157&amp;"|"&amp;(Q157-1),$P$6:$P$1505,0)))</f>
        <v/>
      </c>
      <c r="K157" s="138">
        <f>IF(OR(J157="",R157=""),"",R157-J157)</f>
        <v/>
      </c>
      <c r="L157" s="138">
        <f>IF(OR(J157="",R157=""),"",(R157-J157)*24)</f>
        <v/>
      </c>
      <c r="M157" s="95" t="n"/>
      <c r="N157" s="94">
        <f>IF(B157="","",IF(OR(B157&lt;cfg_PilotStart,B157&gt;cfg_PilotEnd),"Outside",B157-cfg_PilotStart+1))</f>
        <v/>
      </c>
      <c r="O157" s="86">
        <f>IF(OR(B157="",D157=""),"","RF-"&amp;TEXT(ROW()-5,"0000"))</f>
        <v/>
      </c>
      <c r="P157" s="86">
        <f>IF(Q157="","",D157&amp;"|"&amp;Q157)</f>
        <v/>
      </c>
      <c r="Q157" s="86">
        <f>IF(OR(D157="",G157=""),"",COUNTIFS($D$6:D157,D157,$G$6:G157,"&lt;&gt;"))</f>
        <v/>
      </c>
      <c r="R157" s="139">
        <f>IF(B157="","",B157+N(C157))</f>
        <v/>
      </c>
    </row>
    <row r="158" ht="30" customHeight="1">
      <c r="B158" s="93" t="n"/>
      <c r="C158" s="140" t="n"/>
      <c r="D158" s="95" t="n"/>
      <c r="E158" s="86">
        <f>IF(D158="","",IFERROR(INDEX(Pil_Type,MATCH(D158,Pil_Label,0)),"not in pilot"))</f>
        <v/>
      </c>
      <c r="F158" s="96" t="n"/>
      <c r="G158" s="96" t="n"/>
      <c r="H158" s="87">
        <f>IF(G158="","",N(F158)+G158)</f>
        <v/>
      </c>
      <c r="I158" s="95" t="n"/>
      <c r="J158" s="139">
        <f>IF(OR(Q158="",N(Q158)&lt;=1),"",INDEX($R$6:$R$1505,MATCH(D158&amp;"|"&amp;(Q158-1),$P$6:$P$1505,0)))</f>
        <v/>
      </c>
      <c r="K158" s="138">
        <f>IF(OR(J158="",R158=""),"",R158-J158)</f>
        <v/>
      </c>
      <c r="L158" s="138">
        <f>IF(OR(J158="",R158=""),"",(R158-J158)*24)</f>
        <v/>
      </c>
      <c r="M158" s="95" t="n"/>
      <c r="N158" s="94">
        <f>IF(B158="","",IF(OR(B158&lt;cfg_PilotStart,B158&gt;cfg_PilotEnd),"Outside",B158-cfg_PilotStart+1))</f>
        <v/>
      </c>
      <c r="O158" s="86">
        <f>IF(OR(B158="",D158=""),"","RF-"&amp;TEXT(ROW()-5,"0000"))</f>
        <v/>
      </c>
      <c r="P158" s="86">
        <f>IF(Q158="","",D158&amp;"|"&amp;Q158)</f>
        <v/>
      </c>
      <c r="Q158" s="86">
        <f>IF(OR(D158="",G158=""),"",COUNTIFS($D$6:D158,D158,$G$6:G158,"&lt;&gt;"))</f>
        <v/>
      </c>
      <c r="R158" s="139">
        <f>IF(B158="","",B158+N(C158))</f>
        <v/>
      </c>
    </row>
    <row r="159" ht="30" customHeight="1">
      <c r="B159" s="93" t="n"/>
      <c r="C159" s="140" t="n"/>
      <c r="D159" s="95" t="n"/>
      <c r="E159" s="86">
        <f>IF(D159="","",IFERROR(INDEX(Pil_Type,MATCH(D159,Pil_Label,0)),"not in pilot"))</f>
        <v/>
      </c>
      <c r="F159" s="96" t="n"/>
      <c r="G159" s="96" t="n"/>
      <c r="H159" s="87">
        <f>IF(G159="","",N(F159)+G159)</f>
        <v/>
      </c>
      <c r="I159" s="95" t="n"/>
      <c r="J159" s="139">
        <f>IF(OR(Q159="",N(Q159)&lt;=1),"",INDEX($R$6:$R$1505,MATCH(D159&amp;"|"&amp;(Q159-1),$P$6:$P$1505,0)))</f>
        <v/>
      </c>
      <c r="K159" s="138">
        <f>IF(OR(J159="",R159=""),"",R159-J159)</f>
        <v/>
      </c>
      <c r="L159" s="138">
        <f>IF(OR(J159="",R159=""),"",(R159-J159)*24)</f>
        <v/>
      </c>
      <c r="M159" s="95" t="n"/>
      <c r="N159" s="94">
        <f>IF(B159="","",IF(OR(B159&lt;cfg_PilotStart,B159&gt;cfg_PilotEnd),"Outside",B159-cfg_PilotStart+1))</f>
        <v/>
      </c>
      <c r="O159" s="86">
        <f>IF(OR(B159="",D159=""),"","RF-"&amp;TEXT(ROW()-5,"0000"))</f>
        <v/>
      </c>
      <c r="P159" s="86">
        <f>IF(Q159="","",D159&amp;"|"&amp;Q159)</f>
        <v/>
      </c>
      <c r="Q159" s="86">
        <f>IF(OR(D159="",G159=""),"",COUNTIFS($D$6:D159,D159,$G$6:G159,"&lt;&gt;"))</f>
        <v/>
      </c>
      <c r="R159" s="139">
        <f>IF(B159="","",B159+N(C159))</f>
        <v/>
      </c>
    </row>
    <row r="160" ht="30" customHeight="1">
      <c r="B160" s="93" t="n"/>
      <c r="C160" s="140" t="n"/>
      <c r="D160" s="95" t="n"/>
      <c r="E160" s="86">
        <f>IF(D160="","",IFERROR(INDEX(Pil_Type,MATCH(D160,Pil_Label,0)),"not in pilot"))</f>
        <v/>
      </c>
      <c r="F160" s="96" t="n"/>
      <c r="G160" s="96" t="n"/>
      <c r="H160" s="87">
        <f>IF(G160="","",N(F160)+G160)</f>
        <v/>
      </c>
      <c r="I160" s="95" t="n"/>
      <c r="J160" s="139">
        <f>IF(OR(Q160="",N(Q160)&lt;=1),"",INDEX($R$6:$R$1505,MATCH(D160&amp;"|"&amp;(Q160-1),$P$6:$P$1505,0)))</f>
        <v/>
      </c>
      <c r="K160" s="138">
        <f>IF(OR(J160="",R160=""),"",R160-J160)</f>
        <v/>
      </c>
      <c r="L160" s="138">
        <f>IF(OR(J160="",R160=""),"",(R160-J160)*24)</f>
        <v/>
      </c>
      <c r="M160" s="95" t="n"/>
      <c r="N160" s="94">
        <f>IF(B160="","",IF(OR(B160&lt;cfg_PilotStart,B160&gt;cfg_PilotEnd),"Outside",B160-cfg_PilotStart+1))</f>
        <v/>
      </c>
      <c r="O160" s="86">
        <f>IF(OR(B160="",D160=""),"","RF-"&amp;TEXT(ROW()-5,"0000"))</f>
        <v/>
      </c>
      <c r="P160" s="86">
        <f>IF(Q160="","",D160&amp;"|"&amp;Q160)</f>
        <v/>
      </c>
      <c r="Q160" s="86">
        <f>IF(OR(D160="",G160=""),"",COUNTIFS($D$6:D160,D160,$G$6:G160,"&lt;&gt;"))</f>
        <v/>
      </c>
      <c r="R160" s="139">
        <f>IF(B160="","",B160+N(C160))</f>
        <v/>
      </c>
    </row>
    <row r="161" ht="30" customHeight="1">
      <c r="B161" s="93" t="n"/>
      <c r="C161" s="140" t="n"/>
      <c r="D161" s="95" t="n"/>
      <c r="E161" s="86">
        <f>IF(D161="","",IFERROR(INDEX(Pil_Type,MATCH(D161,Pil_Label,0)),"not in pilot"))</f>
        <v/>
      </c>
      <c r="F161" s="96" t="n"/>
      <c r="G161" s="96" t="n"/>
      <c r="H161" s="87">
        <f>IF(G161="","",N(F161)+G161)</f>
        <v/>
      </c>
      <c r="I161" s="95" t="n"/>
      <c r="J161" s="139">
        <f>IF(OR(Q161="",N(Q161)&lt;=1),"",INDEX($R$6:$R$1505,MATCH(D161&amp;"|"&amp;(Q161-1),$P$6:$P$1505,0)))</f>
        <v/>
      </c>
      <c r="K161" s="138">
        <f>IF(OR(J161="",R161=""),"",R161-J161)</f>
        <v/>
      </c>
      <c r="L161" s="138">
        <f>IF(OR(J161="",R161=""),"",(R161-J161)*24)</f>
        <v/>
      </c>
      <c r="M161" s="95" t="n"/>
      <c r="N161" s="94">
        <f>IF(B161="","",IF(OR(B161&lt;cfg_PilotStart,B161&gt;cfg_PilotEnd),"Outside",B161-cfg_PilotStart+1))</f>
        <v/>
      </c>
      <c r="O161" s="86">
        <f>IF(OR(B161="",D161=""),"","RF-"&amp;TEXT(ROW()-5,"0000"))</f>
        <v/>
      </c>
      <c r="P161" s="86">
        <f>IF(Q161="","",D161&amp;"|"&amp;Q161)</f>
        <v/>
      </c>
      <c r="Q161" s="86">
        <f>IF(OR(D161="",G161=""),"",COUNTIFS($D$6:D161,D161,$G$6:G161,"&lt;&gt;"))</f>
        <v/>
      </c>
      <c r="R161" s="139">
        <f>IF(B161="","",B161+N(C161))</f>
        <v/>
      </c>
    </row>
    <row r="162" ht="30" customHeight="1">
      <c r="B162" s="93" t="n"/>
      <c r="C162" s="140" t="n"/>
      <c r="D162" s="95" t="n"/>
      <c r="E162" s="86">
        <f>IF(D162="","",IFERROR(INDEX(Pil_Type,MATCH(D162,Pil_Label,0)),"not in pilot"))</f>
        <v/>
      </c>
      <c r="F162" s="96" t="n"/>
      <c r="G162" s="96" t="n"/>
      <c r="H162" s="87">
        <f>IF(G162="","",N(F162)+G162)</f>
        <v/>
      </c>
      <c r="I162" s="95" t="n"/>
      <c r="J162" s="139">
        <f>IF(OR(Q162="",N(Q162)&lt;=1),"",INDEX($R$6:$R$1505,MATCH(D162&amp;"|"&amp;(Q162-1),$P$6:$P$1505,0)))</f>
        <v/>
      </c>
      <c r="K162" s="138">
        <f>IF(OR(J162="",R162=""),"",R162-J162)</f>
        <v/>
      </c>
      <c r="L162" s="138">
        <f>IF(OR(J162="",R162=""),"",(R162-J162)*24)</f>
        <v/>
      </c>
      <c r="M162" s="95" t="n"/>
      <c r="N162" s="94">
        <f>IF(B162="","",IF(OR(B162&lt;cfg_PilotStart,B162&gt;cfg_PilotEnd),"Outside",B162-cfg_PilotStart+1))</f>
        <v/>
      </c>
      <c r="O162" s="86">
        <f>IF(OR(B162="",D162=""),"","RF-"&amp;TEXT(ROW()-5,"0000"))</f>
        <v/>
      </c>
      <c r="P162" s="86">
        <f>IF(Q162="","",D162&amp;"|"&amp;Q162)</f>
        <v/>
      </c>
      <c r="Q162" s="86">
        <f>IF(OR(D162="",G162=""),"",COUNTIFS($D$6:D162,D162,$G$6:G162,"&lt;&gt;"))</f>
        <v/>
      </c>
      <c r="R162" s="139">
        <f>IF(B162="","",B162+N(C162))</f>
        <v/>
      </c>
    </row>
    <row r="163" ht="30" customHeight="1">
      <c r="B163" s="93" t="n"/>
      <c r="C163" s="140" t="n"/>
      <c r="D163" s="95" t="n"/>
      <c r="E163" s="86">
        <f>IF(D163="","",IFERROR(INDEX(Pil_Type,MATCH(D163,Pil_Label,0)),"not in pilot"))</f>
        <v/>
      </c>
      <c r="F163" s="96" t="n"/>
      <c r="G163" s="96" t="n"/>
      <c r="H163" s="87">
        <f>IF(G163="","",N(F163)+G163)</f>
        <v/>
      </c>
      <c r="I163" s="95" t="n"/>
      <c r="J163" s="139">
        <f>IF(OR(Q163="",N(Q163)&lt;=1),"",INDEX($R$6:$R$1505,MATCH(D163&amp;"|"&amp;(Q163-1),$P$6:$P$1505,0)))</f>
        <v/>
      </c>
      <c r="K163" s="138">
        <f>IF(OR(J163="",R163=""),"",R163-J163)</f>
        <v/>
      </c>
      <c r="L163" s="138">
        <f>IF(OR(J163="",R163=""),"",(R163-J163)*24)</f>
        <v/>
      </c>
      <c r="M163" s="95" t="n"/>
      <c r="N163" s="94">
        <f>IF(B163="","",IF(OR(B163&lt;cfg_PilotStart,B163&gt;cfg_PilotEnd),"Outside",B163-cfg_PilotStart+1))</f>
        <v/>
      </c>
      <c r="O163" s="86">
        <f>IF(OR(B163="",D163=""),"","RF-"&amp;TEXT(ROW()-5,"0000"))</f>
        <v/>
      </c>
      <c r="P163" s="86">
        <f>IF(Q163="","",D163&amp;"|"&amp;Q163)</f>
        <v/>
      </c>
      <c r="Q163" s="86">
        <f>IF(OR(D163="",G163=""),"",COUNTIFS($D$6:D163,D163,$G$6:G163,"&lt;&gt;"))</f>
        <v/>
      </c>
      <c r="R163" s="139">
        <f>IF(B163="","",B163+N(C163))</f>
        <v/>
      </c>
    </row>
    <row r="164" ht="30" customHeight="1">
      <c r="B164" s="93" t="n"/>
      <c r="C164" s="140" t="n"/>
      <c r="D164" s="95" t="n"/>
      <c r="E164" s="86">
        <f>IF(D164="","",IFERROR(INDEX(Pil_Type,MATCH(D164,Pil_Label,0)),"not in pilot"))</f>
        <v/>
      </c>
      <c r="F164" s="96" t="n"/>
      <c r="G164" s="96" t="n"/>
      <c r="H164" s="87">
        <f>IF(G164="","",N(F164)+G164)</f>
        <v/>
      </c>
      <c r="I164" s="95" t="n"/>
      <c r="J164" s="139">
        <f>IF(OR(Q164="",N(Q164)&lt;=1),"",INDEX($R$6:$R$1505,MATCH(D164&amp;"|"&amp;(Q164-1),$P$6:$P$1505,0)))</f>
        <v/>
      </c>
      <c r="K164" s="138">
        <f>IF(OR(J164="",R164=""),"",R164-J164)</f>
        <v/>
      </c>
      <c r="L164" s="138">
        <f>IF(OR(J164="",R164=""),"",(R164-J164)*24)</f>
        <v/>
      </c>
      <c r="M164" s="95" t="n"/>
      <c r="N164" s="94">
        <f>IF(B164="","",IF(OR(B164&lt;cfg_PilotStart,B164&gt;cfg_PilotEnd),"Outside",B164-cfg_PilotStart+1))</f>
        <v/>
      </c>
      <c r="O164" s="86">
        <f>IF(OR(B164="",D164=""),"","RF-"&amp;TEXT(ROW()-5,"0000"))</f>
        <v/>
      </c>
      <c r="P164" s="86">
        <f>IF(Q164="","",D164&amp;"|"&amp;Q164)</f>
        <v/>
      </c>
      <c r="Q164" s="86">
        <f>IF(OR(D164="",G164=""),"",COUNTIFS($D$6:D164,D164,$G$6:G164,"&lt;&gt;"))</f>
        <v/>
      </c>
      <c r="R164" s="139">
        <f>IF(B164="","",B164+N(C164))</f>
        <v/>
      </c>
    </row>
    <row r="165" ht="30" customHeight="1">
      <c r="B165" s="93" t="n"/>
      <c r="C165" s="140" t="n"/>
      <c r="D165" s="95" t="n"/>
      <c r="E165" s="86">
        <f>IF(D165="","",IFERROR(INDEX(Pil_Type,MATCH(D165,Pil_Label,0)),"not in pilot"))</f>
        <v/>
      </c>
      <c r="F165" s="96" t="n"/>
      <c r="G165" s="96" t="n"/>
      <c r="H165" s="87">
        <f>IF(G165="","",N(F165)+G165)</f>
        <v/>
      </c>
      <c r="I165" s="95" t="n"/>
      <c r="J165" s="139">
        <f>IF(OR(Q165="",N(Q165)&lt;=1),"",INDEX($R$6:$R$1505,MATCH(D165&amp;"|"&amp;(Q165-1),$P$6:$P$1505,0)))</f>
        <v/>
      </c>
      <c r="K165" s="138">
        <f>IF(OR(J165="",R165=""),"",R165-J165)</f>
        <v/>
      </c>
      <c r="L165" s="138">
        <f>IF(OR(J165="",R165=""),"",(R165-J165)*24)</f>
        <v/>
      </c>
      <c r="M165" s="95" t="n"/>
      <c r="N165" s="94">
        <f>IF(B165="","",IF(OR(B165&lt;cfg_PilotStart,B165&gt;cfg_PilotEnd),"Outside",B165-cfg_PilotStart+1))</f>
        <v/>
      </c>
      <c r="O165" s="86">
        <f>IF(OR(B165="",D165=""),"","RF-"&amp;TEXT(ROW()-5,"0000"))</f>
        <v/>
      </c>
      <c r="P165" s="86">
        <f>IF(Q165="","",D165&amp;"|"&amp;Q165)</f>
        <v/>
      </c>
      <c r="Q165" s="86">
        <f>IF(OR(D165="",G165=""),"",COUNTIFS($D$6:D165,D165,$G$6:G165,"&lt;&gt;"))</f>
        <v/>
      </c>
      <c r="R165" s="139">
        <f>IF(B165="","",B165+N(C165))</f>
        <v/>
      </c>
    </row>
    <row r="166" ht="30" customHeight="1">
      <c r="B166" s="93" t="n"/>
      <c r="C166" s="140" t="n"/>
      <c r="D166" s="95" t="n"/>
      <c r="E166" s="86">
        <f>IF(D166="","",IFERROR(INDEX(Pil_Type,MATCH(D166,Pil_Label,0)),"not in pilot"))</f>
        <v/>
      </c>
      <c r="F166" s="96" t="n"/>
      <c r="G166" s="96" t="n"/>
      <c r="H166" s="87">
        <f>IF(G166="","",N(F166)+G166)</f>
        <v/>
      </c>
      <c r="I166" s="95" t="n"/>
      <c r="J166" s="139">
        <f>IF(OR(Q166="",N(Q166)&lt;=1),"",INDEX($R$6:$R$1505,MATCH(D166&amp;"|"&amp;(Q166-1),$P$6:$P$1505,0)))</f>
        <v/>
      </c>
      <c r="K166" s="138">
        <f>IF(OR(J166="",R166=""),"",R166-J166)</f>
        <v/>
      </c>
      <c r="L166" s="138">
        <f>IF(OR(J166="",R166=""),"",(R166-J166)*24)</f>
        <v/>
      </c>
      <c r="M166" s="95" t="n"/>
      <c r="N166" s="94">
        <f>IF(B166="","",IF(OR(B166&lt;cfg_PilotStart,B166&gt;cfg_PilotEnd),"Outside",B166-cfg_PilotStart+1))</f>
        <v/>
      </c>
      <c r="O166" s="86">
        <f>IF(OR(B166="",D166=""),"","RF-"&amp;TEXT(ROW()-5,"0000"))</f>
        <v/>
      </c>
      <c r="P166" s="86">
        <f>IF(Q166="","",D166&amp;"|"&amp;Q166)</f>
        <v/>
      </c>
      <c r="Q166" s="86">
        <f>IF(OR(D166="",G166=""),"",COUNTIFS($D$6:D166,D166,$G$6:G166,"&lt;&gt;"))</f>
        <v/>
      </c>
      <c r="R166" s="139">
        <f>IF(B166="","",B166+N(C166))</f>
        <v/>
      </c>
    </row>
    <row r="167" ht="30" customHeight="1">
      <c r="B167" s="93" t="n"/>
      <c r="C167" s="140" t="n"/>
      <c r="D167" s="95" t="n"/>
      <c r="E167" s="86">
        <f>IF(D167="","",IFERROR(INDEX(Pil_Type,MATCH(D167,Pil_Label,0)),"not in pilot"))</f>
        <v/>
      </c>
      <c r="F167" s="96" t="n"/>
      <c r="G167" s="96" t="n"/>
      <c r="H167" s="87">
        <f>IF(G167="","",N(F167)+G167)</f>
        <v/>
      </c>
      <c r="I167" s="95" t="n"/>
      <c r="J167" s="139">
        <f>IF(OR(Q167="",N(Q167)&lt;=1),"",INDEX($R$6:$R$1505,MATCH(D167&amp;"|"&amp;(Q167-1),$P$6:$P$1505,0)))</f>
        <v/>
      </c>
      <c r="K167" s="138">
        <f>IF(OR(J167="",R167=""),"",R167-J167)</f>
        <v/>
      </c>
      <c r="L167" s="138">
        <f>IF(OR(J167="",R167=""),"",(R167-J167)*24)</f>
        <v/>
      </c>
      <c r="M167" s="95" t="n"/>
      <c r="N167" s="94">
        <f>IF(B167="","",IF(OR(B167&lt;cfg_PilotStart,B167&gt;cfg_PilotEnd),"Outside",B167-cfg_PilotStart+1))</f>
        <v/>
      </c>
      <c r="O167" s="86">
        <f>IF(OR(B167="",D167=""),"","RF-"&amp;TEXT(ROW()-5,"0000"))</f>
        <v/>
      </c>
      <c r="P167" s="86">
        <f>IF(Q167="","",D167&amp;"|"&amp;Q167)</f>
        <v/>
      </c>
      <c r="Q167" s="86">
        <f>IF(OR(D167="",G167=""),"",COUNTIFS($D$6:D167,D167,$G$6:G167,"&lt;&gt;"))</f>
        <v/>
      </c>
      <c r="R167" s="139">
        <f>IF(B167="","",B167+N(C167))</f>
        <v/>
      </c>
    </row>
    <row r="168" ht="30" customHeight="1">
      <c r="B168" s="93" t="n"/>
      <c r="C168" s="140" t="n"/>
      <c r="D168" s="95" t="n"/>
      <c r="E168" s="86">
        <f>IF(D168="","",IFERROR(INDEX(Pil_Type,MATCH(D168,Pil_Label,0)),"not in pilot"))</f>
        <v/>
      </c>
      <c r="F168" s="96" t="n"/>
      <c r="G168" s="96" t="n"/>
      <c r="H168" s="87">
        <f>IF(G168="","",N(F168)+G168)</f>
        <v/>
      </c>
      <c r="I168" s="95" t="n"/>
      <c r="J168" s="139">
        <f>IF(OR(Q168="",N(Q168)&lt;=1),"",INDEX($R$6:$R$1505,MATCH(D168&amp;"|"&amp;(Q168-1),$P$6:$P$1505,0)))</f>
        <v/>
      </c>
      <c r="K168" s="138">
        <f>IF(OR(J168="",R168=""),"",R168-J168)</f>
        <v/>
      </c>
      <c r="L168" s="138">
        <f>IF(OR(J168="",R168=""),"",(R168-J168)*24)</f>
        <v/>
      </c>
      <c r="M168" s="95" t="n"/>
      <c r="N168" s="94">
        <f>IF(B168="","",IF(OR(B168&lt;cfg_PilotStart,B168&gt;cfg_PilotEnd),"Outside",B168-cfg_PilotStart+1))</f>
        <v/>
      </c>
      <c r="O168" s="86">
        <f>IF(OR(B168="",D168=""),"","RF-"&amp;TEXT(ROW()-5,"0000"))</f>
        <v/>
      </c>
      <c r="P168" s="86">
        <f>IF(Q168="","",D168&amp;"|"&amp;Q168)</f>
        <v/>
      </c>
      <c r="Q168" s="86">
        <f>IF(OR(D168="",G168=""),"",COUNTIFS($D$6:D168,D168,$G$6:G168,"&lt;&gt;"))</f>
        <v/>
      </c>
      <c r="R168" s="139">
        <f>IF(B168="","",B168+N(C168))</f>
        <v/>
      </c>
    </row>
    <row r="169" ht="30" customHeight="1">
      <c r="B169" s="93" t="n"/>
      <c r="C169" s="140" t="n"/>
      <c r="D169" s="95" t="n"/>
      <c r="E169" s="86">
        <f>IF(D169="","",IFERROR(INDEX(Pil_Type,MATCH(D169,Pil_Label,0)),"not in pilot"))</f>
        <v/>
      </c>
      <c r="F169" s="96" t="n"/>
      <c r="G169" s="96" t="n"/>
      <c r="H169" s="87">
        <f>IF(G169="","",N(F169)+G169)</f>
        <v/>
      </c>
      <c r="I169" s="95" t="n"/>
      <c r="J169" s="139">
        <f>IF(OR(Q169="",N(Q169)&lt;=1),"",INDEX($R$6:$R$1505,MATCH(D169&amp;"|"&amp;(Q169-1),$P$6:$P$1505,0)))</f>
        <v/>
      </c>
      <c r="K169" s="138">
        <f>IF(OR(J169="",R169=""),"",R169-J169)</f>
        <v/>
      </c>
      <c r="L169" s="138">
        <f>IF(OR(J169="",R169=""),"",(R169-J169)*24)</f>
        <v/>
      </c>
      <c r="M169" s="95" t="n"/>
      <c r="N169" s="94">
        <f>IF(B169="","",IF(OR(B169&lt;cfg_PilotStart,B169&gt;cfg_PilotEnd),"Outside",B169-cfg_PilotStart+1))</f>
        <v/>
      </c>
      <c r="O169" s="86">
        <f>IF(OR(B169="",D169=""),"","RF-"&amp;TEXT(ROW()-5,"0000"))</f>
        <v/>
      </c>
      <c r="P169" s="86">
        <f>IF(Q169="","",D169&amp;"|"&amp;Q169)</f>
        <v/>
      </c>
      <c r="Q169" s="86">
        <f>IF(OR(D169="",G169=""),"",COUNTIFS($D$6:D169,D169,$G$6:G169,"&lt;&gt;"))</f>
        <v/>
      </c>
      <c r="R169" s="139">
        <f>IF(B169="","",B169+N(C169))</f>
        <v/>
      </c>
    </row>
    <row r="170" ht="30" customHeight="1">
      <c r="B170" s="93" t="n"/>
      <c r="C170" s="140" t="n"/>
      <c r="D170" s="95" t="n"/>
      <c r="E170" s="86">
        <f>IF(D170="","",IFERROR(INDEX(Pil_Type,MATCH(D170,Pil_Label,0)),"not in pilot"))</f>
        <v/>
      </c>
      <c r="F170" s="96" t="n"/>
      <c r="G170" s="96" t="n"/>
      <c r="H170" s="87">
        <f>IF(G170="","",N(F170)+G170)</f>
        <v/>
      </c>
      <c r="I170" s="95" t="n"/>
      <c r="J170" s="139">
        <f>IF(OR(Q170="",N(Q170)&lt;=1),"",INDEX($R$6:$R$1505,MATCH(D170&amp;"|"&amp;(Q170-1),$P$6:$P$1505,0)))</f>
        <v/>
      </c>
      <c r="K170" s="138">
        <f>IF(OR(J170="",R170=""),"",R170-J170)</f>
        <v/>
      </c>
      <c r="L170" s="138">
        <f>IF(OR(J170="",R170=""),"",(R170-J170)*24)</f>
        <v/>
      </c>
      <c r="M170" s="95" t="n"/>
      <c r="N170" s="94">
        <f>IF(B170="","",IF(OR(B170&lt;cfg_PilotStart,B170&gt;cfg_PilotEnd),"Outside",B170-cfg_PilotStart+1))</f>
        <v/>
      </c>
      <c r="O170" s="86">
        <f>IF(OR(B170="",D170=""),"","RF-"&amp;TEXT(ROW()-5,"0000"))</f>
        <v/>
      </c>
      <c r="P170" s="86">
        <f>IF(Q170="","",D170&amp;"|"&amp;Q170)</f>
        <v/>
      </c>
      <c r="Q170" s="86">
        <f>IF(OR(D170="",G170=""),"",COUNTIFS($D$6:D170,D170,$G$6:G170,"&lt;&gt;"))</f>
        <v/>
      </c>
      <c r="R170" s="139">
        <f>IF(B170="","",B170+N(C170))</f>
        <v/>
      </c>
    </row>
    <row r="171" ht="30" customHeight="1">
      <c r="B171" s="93" t="n"/>
      <c r="C171" s="140" t="n"/>
      <c r="D171" s="95" t="n"/>
      <c r="E171" s="86">
        <f>IF(D171="","",IFERROR(INDEX(Pil_Type,MATCH(D171,Pil_Label,0)),"not in pilot"))</f>
        <v/>
      </c>
      <c r="F171" s="96" t="n"/>
      <c r="G171" s="96" t="n"/>
      <c r="H171" s="87">
        <f>IF(G171="","",N(F171)+G171)</f>
        <v/>
      </c>
      <c r="I171" s="95" t="n"/>
      <c r="J171" s="139">
        <f>IF(OR(Q171="",N(Q171)&lt;=1),"",INDEX($R$6:$R$1505,MATCH(D171&amp;"|"&amp;(Q171-1),$P$6:$P$1505,0)))</f>
        <v/>
      </c>
      <c r="K171" s="138">
        <f>IF(OR(J171="",R171=""),"",R171-J171)</f>
        <v/>
      </c>
      <c r="L171" s="138">
        <f>IF(OR(J171="",R171=""),"",(R171-J171)*24)</f>
        <v/>
      </c>
      <c r="M171" s="95" t="n"/>
      <c r="N171" s="94">
        <f>IF(B171="","",IF(OR(B171&lt;cfg_PilotStart,B171&gt;cfg_PilotEnd),"Outside",B171-cfg_PilotStart+1))</f>
        <v/>
      </c>
      <c r="O171" s="86">
        <f>IF(OR(B171="",D171=""),"","RF-"&amp;TEXT(ROW()-5,"0000"))</f>
        <v/>
      </c>
      <c r="P171" s="86">
        <f>IF(Q171="","",D171&amp;"|"&amp;Q171)</f>
        <v/>
      </c>
      <c r="Q171" s="86">
        <f>IF(OR(D171="",G171=""),"",COUNTIFS($D$6:D171,D171,$G$6:G171,"&lt;&gt;"))</f>
        <v/>
      </c>
      <c r="R171" s="139">
        <f>IF(B171="","",B171+N(C171))</f>
        <v/>
      </c>
    </row>
    <row r="172" ht="30" customHeight="1">
      <c r="B172" s="93" t="n"/>
      <c r="C172" s="140" t="n"/>
      <c r="D172" s="95" t="n"/>
      <c r="E172" s="86">
        <f>IF(D172="","",IFERROR(INDEX(Pil_Type,MATCH(D172,Pil_Label,0)),"not in pilot"))</f>
        <v/>
      </c>
      <c r="F172" s="96" t="n"/>
      <c r="G172" s="96" t="n"/>
      <c r="H172" s="87">
        <f>IF(G172="","",N(F172)+G172)</f>
        <v/>
      </c>
      <c r="I172" s="95" t="n"/>
      <c r="J172" s="139">
        <f>IF(OR(Q172="",N(Q172)&lt;=1),"",INDEX($R$6:$R$1505,MATCH(D172&amp;"|"&amp;(Q172-1),$P$6:$P$1505,0)))</f>
        <v/>
      </c>
      <c r="K172" s="138">
        <f>IF(OR(J172="",R172=""),"",R172-J172)</f>
        <v/>
      </c>
      <c r="L172" s="138">
        <f>IF(OR(J172="",R172=""),"",(R172-J172)*24)</f>
        <v/>
      </c>
      <c r="M172" s="95" t="n"/>
      <c r="N172" s="94">
        <f>IF(B172="","",IF(OR(B172&lt;cfg_PilotStart,B172&gt;cfg_PilotEnd),"Outside",B172-cfg_PilotStart+1))</f>
        <v/>
      </c>
      <c r="O172" s="86">
        <f>IF(OR(B172="",D172=""),"","RF-"&amp;TEXT(ROW()-5,"0000"))</f>
        <v/>
      </c>
      <c r="P172" s="86">
        <f>IF(Q172="","",D172&amp;"|"&amp;Q172)</f>
        <v/>
      </c>
      <c r="Q172" s="86">
        <f>IF(OR(D172="",G172=""),"",COUNTIFS($D$6:D172,D172,$G$6:G172,"&lt;&gt;"))</f>
        <v/>
      </c>
      <c r="R172" s="139">
        <f>IF(B172="","",B172+N(C172))</f>
        <v/>
      </c>
    </row>
    <row r="173" ht="30" customHeight="1">
      <c r="B173" s="93" t="n"/>
      <c r="C173" s="140" t="n"/>
      <c r="D173" s="95" t="n"/>
      <c r="E173" s="86">
        <f>IF(D173="","",IFERROR(INDEX(Pil_Type,MATCH(D173,Pil_Label,0)),"not in pilot"))</f>
        <v/>
      </c>
      <c r="F173" s="96" t="n"/>
      <c r="G173" s="96" t="n"/>
      <c r="H173" s="87">
        <f>IF(G173="","",N(F173)+G173)</f>
        <v/>
      </c>
      <c r="I173" s="95" t="n"/>
      <c r="J173" s="139">
        <f>IF(OR(Q173="",N(Q173)&lt;=1),"",INDEX($R$6:$R$1505,MATCH(D173&amp;"|"&amp;(Q173-1),$P$6:$P$1505,0)))</f>
        <v/>
      </c>
      <c r="K173" s="138">
        <f>IF(OR(J173="",R173=""),"",R173-J173)</f>
        <v/>
      </c>
      <c r="L173" s="138">
        <f>IF(OR(J173="",R173=""),"",(R173-J173)*24)</f>
        <v/>
      </c>
      <c r="M173" s="95" t="n"/>
      <c r="N173" s="94">
        <f>IF(B173="","",IF(OR(B173&lt;cfg_PilotStart,B173&gt;cfg_PilotEnd),"Outside",B173-cfg_PilotStart+1))</f>
        <v/>
      </c>
      <c r="O173" s="86">
        <f>IF(OR(B173="",D173=""),"","RF-"&amp;TEXT(ROW()-5,"0000"))</f>
        <v/>
      </c>
      <c r="P173" s="86">
        <f>IF(Q173="","",D173&amp;"|"&amp;Q173)</f>
        <v/>
      </c>
      <c r="Q173" s="86">
        <f>IF(OR(D173="",G173=""),"",COUNTIFS($D$6:D173,D173,$G$6:G173,"&lt;&gt;"))</f>
        <v/>
      </c>
      <c r="R173" s="139">
        <f>IF(B173="","",B173+N(C173))</f>
        <v/>
      </c>
    </row>
    <row r="174" ht="30" customHeight="1">
      <c r="B174" s="93" t="n"/>
      <c r="C174" s="140" t="n"/>
      <c r="D174" s="95" t="n"/>
      <c r="E174" s="86">
        <f>IF(D174="","",IFERROR(INDEX(Pil_Type,MATCH(D174,Pil_Label,0)),"not in pilot"))</f>
        <v/>
      </c>
      <c r="F174" s="96" t="n"/>
      <c r="G174" s="96" t="n"/>
      <c r="H174" s="87">
        <f>IF(G174="","",N(F174)+G174)</f>
        <v/>
      </c>
      <c r="I174" s="95" t="n"/>
      <c r="J174" s="139">
        <f>IF(OR(Q174="",N(Q174)&lt;=1),"",INDEX($R$6:$R$1505,MATCH(D174&amp;"|"&amp;(Q174-1),$P$6:$P$1505,0)))</f>
        <v/>
      </c>
      <c r="K174" s="138">
        <f>IF(OR(J174="",R174=""),"",R174-J174)</f>
        <v/>
      </c>
      <c r="L174" s="138">
        <f>IF(OR(J174="",R174=""),"",(R174-J174)*24)</f>
        <v/>
      </c>
      <c r="M174" s="95" t="n"/>
      <c r="N174" s="94">
        <f>IF(B174="","",IF(OR(B174&lt;cfg_PilotStart,B174&gt;cfg_PilotEnd),"Outside",B174-cfg_PilotStart+1))</f>
        <v/>
      </c>
      <c r="O174" s="86">
        <f>IF(OR(B174="",D174=""),"","RF-"&amp;TEXT(ROW()-5,"0000"))</f>
        <v/>
      </c>
      <c r="P174" s="86">
        <f>IF(Q174="","",D174&amp;"|"&amp;Q174)</f>
        <v/>
      </c>
      <c r="Q174" s="86">
        <f>IF(OR(D174="",G174=""),"",COUNTIFS($D$6:D174,D174,$G$6:G174,"&lt;&gt;"))</f>
        <v/>
      </c>
      <c r="R174" s="139">
        <f>IF(B174="","",B174+N(C174))</f>
        <v/>
      </c>
    </row>
    <row r="175" ht="30" customHeight="1">
      <c r="B175" s="93" t="n"/>
      <c r="C175" s="140" t="n"/>
      <c r="D175" s="95" t="n"/>
      <c r="E175" s="86">
        <f>IF(D175="","",IFERROR(INDEX(Pil_Type,MATCH(D175,Pil_Label,0)),"not in pilot"))</f>
        <v/>
      </c>
      <c r="F175" s="96" t="n"/>
      <c r="G175" s="96" t="n"/>
      <c r="H175" s="87">
        <f>IF(G175="","",N(F175)+G175)</f>
        <v/>
      </c>
      <c r="I175" s="95" t="n"/>
      <c r="J175" s="139">
        <f>IF(OR(Q175="",N(Q175)&lt;=1),"",INDEX($R$6:$R$1505,MATCH(D175&amp;"|"&amp;(Q175-1),$P$6:$P$1505,0)))</f>
        <v/>
      </c>
      <c r="K175" s="138">
        <f>IF(OR(J175="",R175=""),"",R175-J175)</f>
        <v/>
      </c>
      <c r="L175" s="138">
        <f>IF(OR(J175="",R175=""),"",(R175-J175)*24)</f>
        <v/>
      </c>
      <c r="M175" s="95" t="n"/>
      <c r="N175" s="94">
        <f>IF(B175="","",IF(OR(B175&lt;cfg_PilotStart,B175&gt;cfg_PilotEnd),"Outside",B175-cfg_PilotStart+1))</f>
        <v/>
      </c>
      <c r="O175" s="86">
        <f>IF(OR(B175="",D175=""),"","RF-"&amp;TEXT(ROW()-5,"0000"))</f>
        <v/>
      </c>
      <c r="P175" s="86">
        <f>IF(Q175="","",D175&amp;"|"&amp;Q175)</f>
        <v/>
      </c>
      <c r="Q175" s="86">
        <f>IF(OR(D175="",G175=""),"",COUNTIFS($D$6:D175,D175,$G$6:G175,"&lt;&gt;"))</f>
        <v/>
      </c>
      <c r="R175" s="139">
        <f>IF(B175="","",B175+N(C175))</f>
        <v/>
      </c>
    </row>
    <row r="176" ht="30" customHeight="1">
      <c r="B176" s="93" t="n"/>
      <c r="C176" s="140" t="n"/>
      <c r="D176" s="95" t="n"/>
      <c r="E176" s="86">
        <f>IF(D176="","",IFERROR(INDEX(Pil_Type,MATCH(D176,Pil_Label,0)),"not in pilot"))</f>
        <v/>
      </c>
      <c r="F176" s="96" t="n"/>
      <c r="G176" s="96" t="n"/>
      <c r="H176" s="87">
        <f>IF(G176="","",N(F176)+G176)</f>
        <v/>
      </c>
      <c r="I176" s="95" t="n"/>
      <c r="J176" s="139">
        <f>IF(OR(Q176="",N(Q176)&lt;=1),"",INDEX($R$6:$R$1505,MATCH(D176&amp;"|"&amp;(Q176-1),$P$6:$P$1505,0)))</f>
        <v/>
      </c>
      <c r="K176" s="138">
        <f>IF(OR(J176="",R176=""),"",R176-J176)</f>
        <v/>
      </c>
      <c r="L176" s="138">
        <f>IF(OR(J176="",R176=""),"",(R176-J176)*24)</f>
        <v/>
      </c>
      <c r="M176" s="95" t="n"/>
      <c r="N176" s="94">
        <f>IF(B176="","",IF(OR(B176&lt;cfg_PilotStart,B176&gt;cfg_PilotEnd),"Outside",B176-cfg_PilotStart+1))</f>
        <v/>
      </c>
      <c r="O176" s="86">
        <f>IF(OR(B176="",D176=""),"","RF-"&amp;TEXT(ROW()-5,"0000"))</f>
        <v/>
      </c>
      <c r="P176" s="86">
        <f>IF(Q176="","",D176&amp;"|"&amp;Q176)</f>
        <v/>
      </c>
      <c r="Q176" s="86">
        <f>IF(OR(D176="",G176=""),"",COUNTIFS($D$6:D176,D176,$G$6:G176,"&lt;&gt;"))</f>
        <v/>
      </c>
      <c r="R176" s="139">
        <f>IF(B176="","",B176+N(C176))</f>
        <v/>
      </c>
    </row>
    <row r="177" ht="30" customHeight="1">
      <c r="B177" s="93" t="n"/>
      <c r="C177" s="140" t="n"/>
      <c r="D177" s="95" t="n"/>
      <c r="E177" s="86">
        <f>IF(D177="","",IFERROR(INDEX(Pil_Type,MATCH(D177,Pil_Label,0)),"not in pilot"))</f>
        <v/>
      </c>
      <c r="F177" s="96" t="n"/>
      <c r="G177" s="96" t="n"/>
      <c r="H177" s="87">
        <f>IF(G177="","",N(F177)+G177)</f>
        <v/>
      </c>
      <c r="I177" s="95" t="n"/>
      <c r="J177" s="139">
        <f>IF(OR(Q177="",N(Q177)&lt;=1),"",INDEX($R$6:$R$1505,MATCH(D177&amp;"|"&amp;(Q177-1),$P$6:$P$1505,0)))</f>
        <v/>
      </c>
      <c r="K177" s="138">
        <f>IF(OR(J177="",R177=""),"",R177-J177)</f>
        <v/>
      </c>
      <c r="L177" s="138">
        <f>IF(OR(J177="",R177=""),"",(R177-J177)*24)</f>
        <v/>
      </c>
      <c r="M177" s="95" t="n"/>
      <c r="N177" s="94">
        <f>IF(B177="","",IF(OR(B177&lt;cfg_PilotStart,B177&gt;cfg_PilotEnd),"Outside",B177-cfg_PilotStart+1))</f>
        <v/>
      </c>
      <c r="O177" s="86">
        <f>IF(OR(B177="",D177=""),"","RF-"&amp;TEXT(ROW()-5,"0000"))</f>
        <v/>
      </c>
      <c r="P177" s="86">
        <f>IF(Q177="","",D177&amp;"|"&amp;Q177)</f>
        <v/>
      </c>
      <c r="Q177" s="86">
        <f>IF(OR(D177="",G177=""),"",COUNTIFS($D$6:D177,D177,$G$6:G177,"&lt;&gt;"))</f>
        <v/>
      </c>
      <c r="R177" s="139">
        <f>IF(B177="","",B177+N(C177))</f>
        <v/>
      </c>
    </row>
    <row r="178" ht="30" customHeight="1">
      <c r="B178" s="93" t="n"/>
      <c r="C178" s="140" t="n"/>
      <c r="D178" s="95" t="n"/>
      <c r="E178" s="86">
        <f>IF(D178="","",IFERROR(INDEX(Pil_Type,MATCH(D178,Pil_Label,0)),"not in pilot"))</f>
        <v/>
      </c>
      <c r="F178" s="96" t="n"/>
      <c r="G178" s="96" t="n"/>
      <c r="H178" s="87">
        <f>IF(G178="","",N(F178)+G178)</f>
        <v/>
      </c>
      <c r="I178" s="95" t="n"/>
      <c r="J178" s="139">
        <f>IF(OR(Q178="",N(Q178)&lt;=1),"",INDEX($R$6:$R$1505,MATCH(D178&amp;"|"&amp;(Q178-1),$P$6:$P$1505,0)))</f>
        <v/>
      </c>
      <c r="K178" s="138">
        <f>IF(OR(J178="",R178=""),"",R178-J178)</f>
        <v/>
      </c>
      <c r="L178" s="138">
        <f>IF(OR(J178="",R178=""),"",(R178-J178)*24)</f>
        <v/>
      </c>
      <c r="M178" s="95" t="n"/>
      <c r="N178" s="94">
        <f>IF(B178="","",IF(OR(B178&lt;cfg_PilotStart,B178&gt;cfg_PilotEnd),"Outside",B178-cfg_PilotStart+1))</f>
        <v/>
      </c>
      <c r="O178" s="86">
        <f>IF(OR(B178="",D178=""),"","RF-"&amp;TEXT(ROW()-5,"0000"))</f>
        <v/>
      </c>
      <c r="P178" s="86">
        <f>IF(Q178="","",D178&amp;"|"&amp;Q178)</f>
        <v/>
      </c>
      <c r="Q178" s="86">
        <f>IF(OR(D178="",G178=""),"",COUNTIFS($D$6:D178,D178,$G$6:G178,"&lt;&gt;"))</f>
        <v/>
      </c>
      <c r="R178" s="139">
        <f>IF(B178="","",B178+N(C178))</f>
        <v/>
      </c>
    </row>
    <row r="179" ht="30" customHeight="1">
      <c r="B179" s="93" t="n"/>
      <c r="C179" s="140" t="n"/>
      <c r="D179" s="95" t="n"/>
      <c r="E179" s="86">
        <f>IF(D179="","",IFERROR(INDEX(Pil_Type,MATCH(D179,Pil_Label,0)),"not in pilot"))</f>
        <v/>
      </c>
      <c r="F179" s="96" t="n"/>
      <c r="G179" s="96" t="n"/>
      <c r="H179" s="87">
        <f>IF(G179="","",N(F179)+G179)</f>
        <v/>
      </c>
      <c r="I179" s="95" t="n"/>
      <c r="J179" s="139">
        <f>IF(OR(Q179="",N(Q179)&lt;=1),"",INDEX($R$6:$R$1505,MATCH(D179&amp;"|"&amp;(Q179-1),$P$6:$P$1505,0)))</f>
        <v/>
      </c>
      <c r="K179" s="138">
        <f>IF(OR(J179="",R179=""),"",R179-J179)</f>
        <v/>
      </c>
      <c r="L179" s="138">
        <f>IF(OR(J179="",R179=""),"",(R179-J179)*24)</f>
        <v/>
      </c>
      <c r="M179" s="95" t="n"/>
      <c r="N179" s="94">
        <f>IF(B179="","",IF(OR(B179&lt;cfg_PilotStart,B179&gt;cfg_PilotEnd),"Outside",B179-cfg_PilotStart+1))</f>
        <v/>
      </c>
      <c r="O179" s="86">
        <f>IF(OR(B179="",D179=""),"","RF-"&amp;TEXT(ROW()-5,"0000"))</f>
        <v/>
      </c>
      <c r="P179" s="86">
        <f>IF(Q179="","",D179&amp;"|"&amp;Q179)</f>
        <v/>
      </c>
      <c r="Q179" s="86">
        <f>IF(OR(D179="",G179=""),"",COUNTIFS($D$6:D179,D179,$G$6:G179,"&lt;&gt;"))</f>
        <v/>
      </c>
      <c r="R179" s="139">
        <f>IF(B179="","",B179+N(C179))</f>
        <v/>
      </c>
    </row>
    <row r="180" ht="30" customHeight="1">
      <c r="B180" s="93" t="n"/>
      <c r="C180" s="140" t="n"/>
      <c r="D180" s="95" t="n"/>
      <c r="E180" s="86">
        <f>IF(D180="","",IFERROR(INDEX(Pil_Type,MATCH(D180,Pil_Label,0)),"not in pilot"))</f>
        <v/>
      </c>
      <c r="F180" s="96" t="n"/>
      <c r="G180" s="96" t="n"/>
      <c r="H180" s="87">
        <f>IF(G180="","",N(F180)+G180)</f>
        <v/>
      </c>
      <c r="I180" s="95" t="n"/>
      <c r="J180" s="139">
        <f>IF(OR(Q180="",N(Q180)&lt;=1),"",INDEX($R$6:$R$1505,MATCH(D180&amp;"|"&amp;(Q180-1),$P$6:$P$1505,0)))</f>
        <v/>
      </c>
      <c r="K180" s="138">
        <f>IF(OR(J180="",R180=""),"",R180-J180)</f>
        <v/>
      </c>
      <c r="L180" s="138">
        <f>IF(OR(J180="",R180=""),"",(R180-J180)*24)</f>
        <v/>
      </c>
      <c r="M180" s="95" t="n"/>
      <c r="N180" s="94">
        <f>IF(B180="","",IF(OR(B180&lt;cfg_PilotStart,B180&gt;cfg_PilotEnd),"Outside",B180-cfg_PilotStart+1))</f>
        <v/>
      </c>
      <c r="O180" s="86">
        <f>IF(OR(B180="",D180=""),"","RF-"&amp;TEXT(ROW()-5,"0000"))</f>
        <v/>
      </c>
      <c r="P180" s="86">
        <f>IF(Q180="","",D180&amp;"|"&amp;Q180)</f>
        <v/>
      </c>
      <c r="Q180" s="86">
        <f>IF(OR(D180="",G180=""),"",COUNTIFS($D$6:D180,D180,$G$6:G180,"&lt;&gt;"))</f>
        <v/>
      </c>
      <c r="R180" s="139">
        <f>IF(B180="","",B180+N(C180))</f>
        <v/>
      </c>
    </row>
    <row r="181" ht="30" customHeight="1">
      <c r="B181" s="93" t="n"/>
      <c r="C181" s="140" t="n"/>
      <c r="D181" s="95" t="n"/>
      <c r="E181" s="86">
        <f>IF(D181="","",IFERROR(INDEX(Pil_Type,MATCH(D181,Pil_Label,0)),"not in pilot"))</f>
        <v/>
      </c>
      <c r="F181" s="96" t="n"/>
      <c r="G181" s="96" t="n"/>
      <c r="H181" s="87">
        <f>IF(G181="","",N(F181)+G181)</f>
        <v/>
      </c>
      <c r="I181" s="95" t="n"/>
      <c r="J181" s="139">
        <f>IF(OR(Q181="",N(Q181)&lt;=1),"",INDEX($R$6:$R$1505,MATCH(D181&amp;"|"&amp;(Q181-1),$P$6:$P$1505,0)))</f>
        <v/>
      </c>
      <c r="K181" s="138">
        <f>IF(OR(J181="",R181=""),"",R181-J181)</f>
        <v/>
      </c>
      <c r="L181" s="138">
        <f>IF(OR(J181="",R181=""),"",(R181-J181)*24)</f>
        <v/>
      </c>
      <c r="M181" s="95" t="n"/>
      <c r="N181" s="94">
        <f>IF(B181="","",IF(OR(B181&lt;cfg_PilotStart,B181&gt;cfg_PilotEnd),"Outside",B181-cfg_PilotStart+1))</f>
        <v/>
      </c>
      <c r="O181" s="86">
        <f>IF(OR(B181="",D181=""),"","RF-"&amp;TEXT(ROW()-5,"0000"))</f>
        <v/>
      </c>
      <c r="P181" s="86">
        <f>IF(Q181="","",D181&amp;"|"&amp;Q181)</f>
        <v/>
      </c>
      <c r="Q181" s="86">
        <f>IF(OR(D181="",G181=""),"",COUNTIFS($D$6:D181,D181,$G$6:G181,"&lt;&gt;"))</f>
        <v/>
      </c>
      <c r="R181" s="139">
        <f>IF(B181="","",B181+N(C181))</f>
        <v/>
      </c>
    </row>
    <row r="182" ht="30" customHeight="1">
      <c r="B182" s="93" t="n"/>
      <c r="C182" s="140" t="n"/>
      <c r="D182" s="95" t="n"/>
      <c r="E182" s="86">
        <f>IF(D182="","",IFERROR(INDEX(Pil_Type,MATCH(D182,Pil_Label,0)),"not in pilot"))</f>
        <v/>
      </c>
      <c r="F182" s="96" t="n"/>
      <c r="G182" s="96" t="n"/>
      <c r="H182" s="87">
        <f>IF(G182="","",N(F182)+G182)</f>
        <v/>
      </c>
      <c r="I182" s="95" t="n"/>
      <c r="J182" s="139">
        <f>IF(OR(Q182="",N(Q182)&lt;=1),"",INDEX($R$6:$R$1505,MATCH(D182&amp;"|"&amp;(Q182-1),$P$6:$P$1505,0)))</f>
        <v/>
      </c>
      <c r="K182" s="138">
        <f>IF(OR(J182="",R182=""),"",R182-J182)</f>
        <v/>
      </c>
      <c r="L182" s="138">
        <f>IF(OR(J182="",R182=""),"",(R182-J182)*24)</f>
        <v/>
      </c>
      <c r="M182" s="95" t="n"/>
      <c r="N182" s="94">
        <f>IF(B182="","",IF(OR(B182&lt;cfg_PilotStart,B182&gt;cfg_PilotEnd),"Outside",B182-cfg_PilotStart+1))</f>
        <v/>
      </c>
      <c r="O182" s="86">
        <f>IF(OR(B182="",D182=""),"","RF-"&amp;TEXT(ROW()-5,"0000"))</f>
        <v/>
      </c>
      <c r="P182" s="86">
        <f>IF(Q182="","",D182&amp;"|"&amp;Q182)</f>
        <v/>
      </c>
      <c r="Q182" s="86">
        <f>IF(OR(D182="",G182=""),"",COUNTIFS($D$6:D182,D182,$G$6:G182,"&lt;&gt;"))</f>
        <v/>
      </c>
      <c r="R182" s="139">
        <f>IF(B182="","",B182+N(C182))</f>
        <v/>
      </c>
    </row>
    <row r="183" ht="30" customHeight="1">
      <c r="B183" s="93" t="n"/>
      <c r="C183" s="140" t="n"/>
      <c r="D183" s="95" t="n"/>
      <c r="E183" s="86">
        <f>IF(D183="","",IFERROR(INDEX(Pil_Type,MATCH(D183,Pil_Label,0)),"not in pilot"))</f>
        <v/>
      </c>
      <c r="F183" s="96" t="n"/>
      <c r="G183" s="96" t="n"/>
      <c r="H183" s="87">
        <f>IF(G183="","",N(F183)+G183)</f>
        <v/>
      </c>
      <c r="I183" s="95" t="n"/>
      <c r="J183" s="139">
        <f>IF(OR(Q183="",N(Q183)&lt;=1),"",INDEX($R$6:$R$1505,MATCH(D183&amp;"|"&amp;(Q183-1),$P$6:$P$1505,0)))</f>
        <v/>
      </c>
      <c r="K183" s="138">
        <f>IF(OR(J183="",R183=""),"",R183-J183)</f>
        <v/>
      </c>
      <c r="L183" s="138">
        <f>IF(OR(J183="",R183=""),"",(R183-J183)*24)</f>
        <v/>
      </c>
      <c r="M183" s="95" t="n"/>
      <c r="N183" s="94">
        <f>IF(B183="","",IF(OR(B183&lt;cfg_PilotStart,B183&gt;cfg_PilotEnd),"Outside",B183-cfg_PilotStart+1))</f>
        <v/>
      </c>
      <c r="O183" s="86">
        <f>IF(OR(B183="",D183=""),"","RF-"&amp;TEXT(ROW()-5,"0000"))</f>
        <v/>
      </c>
      <c r="P183" s="86">
        <f>IF(Q183="","",D183&amp;"|"&amp;Q183)</f>
        <v/>
      </c>
      <c r="Q183" s="86">
        <f>IF(OR(D183="",G183=""),"",COUNTIFS($D$6:D183,D183,$G$6:G183,"&lt;&gt;"))</f>
        <v/>
      </c>
      <c r="R183" s="139">
        <f>IF(B183="","",B183+N(C183))</f>
        <v/>
      </c>
    </row>
    <row r="184" ht="30" customHeight="1">
      <c r="B184" s="93" t="n"/>
      <c r="C184" s="140" t="n"/>
      <c r="D184" s="95" t="n"/>
      <c r="E184" s="86">
        <f>IF(D184="","",IFERROR(INDEX(Pil_Type,MATCH(D184,Pil_Label,0)),"not in pilot"))</f>
        <v/>
      </c>
      <c r="F184" s="96" t="n"/>
      <c r="G184" s="96" t="n"/>
      <c r="H184" s="87">
        <f>IF(G184="","",N(F184)+G184)</f>
        <v/>
      </c>
      <c r="I184" s="95" t="n"/>
      <c r="J184" s="139">
        <f>IF(OR(Q184="",N(Q184)&lt;=1),"",INDEX($R$6:$R$1505,MATCH(D184&amp;"|"&amp;(Q184-1),$P$6:$P$1505,0)))</f>
        <v/>
      </c>
      <c r="K184" s="138">
        <f>IF(OR(J184="",R184=""),"",R184-J184)</f>
        <v/>
      </c>
      <c r="L184" s="138">
        <f>IF(OR(J184="",R184=""),"",(R184-J184)*24)</f>
        <v/>
      </c>
      <c r="M184" s="95" t="n"/>
      <c r="N184" s="94">
        <f>IF(B184="","",IF(OR(B184&lt;cfg_PilotStart,B184&gt;cfg_PilotEnd),"Outside",B184-cfg_PilotStart+1))</f>
        <v/>
      </c>
      <c r="O184" s="86">
        <f>IF(OR(B184="",D184=""),"","RF-"&amp;TEXT(ROW()-5,"0000"))</f>
        <v/>
      </c>
      <c r="P184" s="86">
        <f>IF(Q184="","",D184&amp;"|"&amp;Q184)</f>
        <v/>
      </c>
      <c r="Q184" s="86">
        <f>IF(OR(D184="",G184=""),"",COUNTIFS($D$6:D184,D184,$G$6:G184,"&lt;&gt;"))</f>
        <v/>
      </c>
      <c r="R184" s="139">
        <f>IF(B184="","",B184+N(C184))</f>
        <v/>
      </c>
    </row>
    <row r="185" ht="30" customHeight="1">
      <c r="B185" s="93" t="n"/>
      <c r="C185" s="140" t="n"/>
      <c r="D185" s="95" t="n"/>
      <c r="E185" s="86">
        <f>IF(D185="","",IFERROR(INDEX(Pil_Type,MATCH(D185,Pil_Label,0)),"not in pilot"))</f>
        <v/>
      </c>
      <c r="F185" s="96" t="n"/>
      <c r="G185" s="96" t="n"/>
      <c r="H185" s="87">
        <f>IF(G185="","",N(F185)+G185)</f>
        <v/>
      </c>
      <c r="I185" s="95" t="n"/>
      <c r="J185" s="139">
        <f>IF(OR(Q185="",N(Q185)&lt;=1),"",INDEX($R$6:$R$1505,MATCH(D185&amp;"|"&amp;(Q185-1),$P$6:$P$1505,0)))</f>
        <v/>
      </c>
      <c r="K185" s="138">
        <f>IF(OR(J185="",R185=""),"",R185-J185)</f>
        <v/>
      </c>
      <c r="L185" s="138">
        <f>IF(OR(J185="",R185=""),"",(R185-J185)*24)</f>
        <v/>
      </c>
      <c r="M185" s="95" t="n"/>
      <c r="N185" s="94">
        <f>IF(B185="","",IF(OR(B185&lt;cfg_PilotStart,B185&gt;cfg_PilotEnd),"Outside",B185-cfg_PilotStart+1))</f>
        <v/>
      </c>
      <c r="O185" s="86">
        <f>IF(OR(B185="",D185=""),"","RF-"&amp;TEXT(ROW()-5,"0000"))</f>
        <v/>
      </c>
      <c r="P185" s="86">
        <f>IF(Q185="","",D185&amp;"|"&amp;Q185)</f>
        <v/>
      </c>
      <c r="Q185" s="86">
        <f>IF(OR(D185="",G185=""),"",COUNTIFS($D$6:D185,D185,$G$6:G185,"&lt;&gt;"))</f>
        <v/>
      </c>
      <c r="R185" s="139">
        <f>IF(B185="","",B185+N(C185))</f>
        <v/>
      </c>
    </row>
    <row r="186" ht="30" customHeight="1">
      <c r="B186" s="93" t="n"/>
      <c r="C186" s="140" t="n"/>
      <c r="D186" s="95" t="n"/>
      <c r="E186" s="86">
        <f>IF(D186="","",IFERROR(INDEX(Pil_Type,MATCH(D186,Pil_Label,0)),"not in pilot"))</f>
        <v/>
      </c>
      <c r="F186" s="96" t="n"/>
      <c r="G186" s="96" t="n"/>
      <c r="H186" s="87">
        <f>IF(G186="","",N(F186)+G186)</f>
        <v/>
      </c>
      <c r="I186" s="95" t="n"/>
      <c r="J186" s="139">
        <f>IF(OR(Q186="",N(Q186)&lt;=1),"",INDEX($R$6:$R$1505,MATCH(D186&amp;"|"&amp;(Q186-1),$P$6:$P$1505,0)))</f>
        <v/>
      </c>
      <c r="K186" s="138">
        <f>IF(OR(J186="",R186=""),"",R186-J186)</f>
        <v/>
      </c>
      <c r="L186" s="138">
        <f>IF(OR(J186="",R186=""),"",(R186-J186)*24)</f>
        <v/>
      </c>
      <c r="M186" s="95" t="n"/>
      <c r="N186" s="94">
        <f>IF(B186="","",IF(OR(B186&lt;cfg_PilotStart,B186&gt;cfg_PilotEnd),"Outside",B186-cfg_PilotStart+1))</f>
        <v/>
      </c>
      <c r="O186" s="86">
        <f>IF(OR(B186="",D186=""),"","RF-"&amp;TEXT(ROW()-5,"0000"))</f>
        <v/>
      </c>
      <c r="P186" s="86">
        <f>IF(Q186="","",D186&amp;"|"&amp;Q186)</f>
        <v/>
      </c>
      <c r="Q186" s="86">
        <f>IF(OR(D186="",G186=""),"",COUNTIFS($D$6:D186,D186,$G$6:G186,"&lt;&gt;"))</f>
        <v/>
      </c>
      <c r="R186" s="139">
        <f>IF(B186="","",B186+N(C186))</f>
        <v/>
      </c>
    </row>
    <row r="187" ht="30" customHeight="1">
      <c r="B187" s="93" t="n"/>
      <c r="C187" s="140" t="n"/>
      <c r="D187" s="95" t="n"/>
      <c r="E187" s="86">
        <f>IF(D187="","",IFERROR(INDEX(Pil_Type,MATCH(D187,Pil_Label,0)),"not in pilot"))</f>
        <v/>
      </c>
      <c r="F187" s="96" t="n"/>
      <c r="G187" s="96" t="n"/>
      <c r="H187" s="87">
        <f>IF(G187="","",N(F187)+G187)</f>
        <v/>
      </c>
      <c r="I187" s="95" t="n"/>
      <c r="J187" s="139">
        <f>IF(OR(Q187="",N(Q187)&lt;=1),"",INDEX($R$6:$R$1505,MATCH(D187&amp;"|"&amp;(Q187-1),$P$6:$P$1505,0)))</f>
        <v/>
      </c>
      <c r="K187" s="138">
        <f>IF(OR(J187="",R187=""),"",R187-J187)</f>
        <v/>
      </c>
      <c r="L187" s="138">
        <f>IF(OR(J187="",R187=""),"",(R187-J187)*24)</f>
        <v/>
      </c>
      <c r="M187" s="95" t="n"/>
      <c r="N187" s="94">
        <f>IF(B187="","",IF(OR(B187&lt;cfg_PilotStart,B187&gt;cfg_PilotEnd),"Outside",B187-cfg_PilotStart+1))</f>
        <v/>
      </c>
      <c r="O187" s="86">
        <f>IF(OR(B187="",D187=""),"","RF-"&amp;TEXT(ROW()-5,"0000"))</f>
        <v/>
      </c>
      <c r="P187" s="86">
        <f>IF(Q187="","",D187&amp;"|"&amp;Q187)</f>
        <v/>
      </c>
      <c r="Q187" s="86">
        <f>IF(OR(D187="",G187=""),"",COUNTIFS($D$6:D187,D187,$G$6:G187,"&lt;&gt;"))</f>
        <v/>
      </c>
      <c r="R187" s="139">
        <f>IF(B187="","",B187+N(C187))</f>
        <v/>
      </c>
    </row>
    <row r="188" ht="30" customHeight="1">
      <c r="B188" s="93" t="n"/>
      <c r="C188" s="140" t="n"/>
      <c r="D188" s="95" t="n"/>
      <c r="E188" s="86">
        <f>IF(D188="","",IFERROR(INDEX(Pil_Type,MATCH(D188,Pil_Label,0)),"not in pilot"))</f>
        <v/>
      </c>
      <c r="F188" s="96" t="n"/>
      <c r="G188" s="96" t="n"/>
      <c r="H188" s="87">
        <f>IF(G188="","",N(F188)+G188)</f>
        <v/>
      </c>
      <c r="I188" s="95" t="n"/>
      <c r="J188" s="139">
        <f>IF(OR(Q188="",N(Q188)&lt;=1),"",INDEX($R$6:$R$1505,MATCH(D188&amp;"|"&amp;(Q188-1),$P$6:$P$1505,0)))</f>
        <v/>
      </c>
      <c r="K188" s="138">
        <f>IF(OR(J188="",R188=""),"",R188-J188)</f>
        <v/>
      </c>
      <c r="L188" s="138">
        <f>IF(OR(J188="",R188=""),"",(R188-J188)*24)</f>
        <v/>
      </c>
      <c r="M188" s="95" t="n"/>
      <c r="N188" s="94">
        <f>IF(B188="","",IF(OR(B188&lt;cfg_PilotStart,B188&gt;cfg_PilotEnd),"Outside",B188-cfg_PilotStart+1))</f>
        <v/>
      </c>
      <c r="O188" s="86">
        <f>IF(OR(B188="",D188=""),"","RF-"&amp;TEXT(ROW()-5,"0000"))</f>
        <v/>
      </c>
      <c r="P188" s="86">
        <f>IF(Q188="","",D188&amp;"|"&amp;Q188)</f>
        <v/>
      </c>
      <c r="Q188" s="86">
        <f>IF(OR(D188="",G188=""),"",COUNTIFS($D$6:D188,D188,$G$6:G188,"&lt;&gt;"))</f>
        <v/>
      </c>
      <c r="R188" s="139">
        <f>IF(B188="","",B188+N(C188))</f>
        <v/>
      </c>
    </row>
    <row r="189" ht="30" customHeight="1">
      <c r="B189" s="93" t="n"/>
      <c r="C189" s="140" t="n"/>
      <c r="D189" s="95" t="n"/>
      <c r="E189" s="86">
        <f>IF(D189="","",IFERROR(INDEX(Pil_Type,MATCH(D189,Pil_Label,0)),"not in pilot"))</f>
        <v/>
      </c>
      <c r="F189" s="96" t="n"/>
      <c r="G189" s="96" t="n"/>
      <c r="H189" s="87">
        <f>IF(G189="","",N(F189)+G189)</f>
        <v/>
      </c>
      <c r="I189" s="95" t="n"/>
      <c r="J189" s="139">
        <f>IF(OR(Q189="",N(Q189)&lt;=1),"",INDEX($R$6:$R$1505,MATCH(D189&amp;"|"&amp;(Q189-1),$P$6:$P$1505,0)))</f>
        <v/>
      </c>
      <c r="K189" s="138">
        <f>IF(OR(J189="",R189=""),"",R189-J189)</f>
        <v/>
      </c>
      <c r="L189" s="138">
        <f>IF(OR(J189="",R189=""),"",(R189-J189)*24)</f>
        <v/>
      </c>
      <c r="M189" s="95" t="n"/>
      <c r="N189" s="94">
        <f>IF(B189="","",IF(OR(B189&lt;cfg_PilotStart,B189&gt;cfg_PilotEnd),"Outside",B189-cfg_PilotStart+1))</f>
        <v/>
      </c>
      <c r="O189" s="86">
        <f>IF(OR(B189="",D189=""),"","RF-"&amp;TEXT(ROW()-5,"0000"))</f>
        <v/>
      </c>
      <c r="P189" s="86">
        <f>IF(Q189="","",D189&amp;"|"&amp;Q189)</f>
        <v/>
      </c>
      <c r="Q189" s="86">
        <f>IF(OR(D189="",G189=""),"",COUNTIFS($D$6:D189,D189,$G$6:G189,"&lt;&gt;"))</f>
        <v/>
      </c>
      <c r="R189" s="139">
        <f>IF(B189="","",B189+N(C189))</f>
        <v/>
      </c>
    </row>
    <row r="190" ht="30" customHeight="1">
      <c r="B190" s="93" t="n"/>
      <c r="C190" s="140" t="n"/>
      <c r="D190" s="95" t="n"/>
      <c r="E190" s="86">
        <f>IF(D190="","",IFERROR(INDEX(Pil_Type,MATCH(D190,Pil_Label,0)),"not in pilot"))</f>
        <v/>
      </c>
      <c r="F190" s="96" t="n"/>
      <c r="G190" s="96" t="n"/>
      <c r="H190" s="87">
        <f>IF(G190="","",N(F190)+G190)</f>
        <v/>
      </c>
      <c r="I190" s="95" t="n"/>
      <c r="J190" s="139">
        <f>IF(OR(Q190="",N(Q190)&lt;=1),"",INDEX($R$6:$R$1505,MATCH(D190&amp;"|"&amp;(Q190-1),$P$6:$P$1505,0)))</f>
        <v/>
      </c>
      <c r="K190" s="138">
        <f>IF(OR(J190="",R190=""),"",R190-J190)</f>
        <v/>
      </c>
      <c r="L190" s="138">
        <f>IF(OR(J190="",R190=""),"",(R190-J190)*24)</f>
        <v/>
      </c>
      <c r="M190" s="95" t="n"/>
      <c r="N190" s="94">
        <f>IF(B190="","",IF(OR(B190&lt;cfg_PilotStart,B190&gt;cfg_PilotEnd),"Outside",B190-cfg_PilotStart+1))</f>
        <v/>
      </c>
      <c r="O190" s="86">
        <f>IF(OR(B190="",D190=""),"","RF-"&amp;TEXT(ROW()-5,"0000"))</f>
        <v/>
      </c>
      <c r="P190" s="86">
        <f>IF(Q190="","",D190&amp;"|"&amp;Q190)</f>
        <v/>
      </c>
      <c r="Q190" s="86">
        <f>IF(OR(D190="",G190=""),"",COUNTIFS($D$6:D190,D190,$G$6:G190,"&lt;&gt;"))</f>
        <v/>
      </c>
      <c r="R190" s="139">
        <f>IF(B190="","",B190+N(C190))</f>
        <v/>
      </c>
    </row>
    <row r="191" ht="30" customHeight="1">
      <c r="B191" s="93" t="n"/>
      <c r="C191" s="140" t="n"/>
      <c r="D191" s="95" t="n"/>
      <c r="E191" s="86">
        <f>IF(D191="","",IFERROR(INDEX(Pil_Type,MATCH(D191,Pil_Label,0)),"not in pilot"))</f>
        <v/>
      </c>
      <c r="F191" s="96" t="n"/>
      <c r="G191" s="96" t="n"/>
      <c r="H191" s="87">
        <f>IF(G191="","",N(F191)+G191)</f>
        <v/>
      </c>
      <c r="I191" s="95" t="n"/>
      <c r="J191" s="139">
        <f>IF(OR(Q191="",N(Q191)&lt;=1),"",INDEX($R$6:$R$1505,MATCH(D191&amp;"|"&amp;(Q191-1),$P$6:$P$1505,0)))</f>
        <v/>
      </c>
      <c r="K191" s="138">
        <f>IF(OR(J191="",R191=""),"",R191-J191)</f>
        <v/>
      </c>
      <c r="L191" s="138">
        <f>IF(OR(J191="",R191=""),"",(R191-J191)*24)</f>
        <v/>
      </c>
      <c r="M191" s="95" t="n"/>
      <c r="N191" s="94">
        <f>IF(B191="","",IF(OR(B191&lt;cfg_PilotStart,B191&gt;cfg_PilotEnd),"Outside",B191-cfg_PilotStart+1))</f>
        <v/>
      </c>
      <c r="O191" s="86">
        <f>IF(OR(B191="",D191=""),"","RF-"&amp;TEXT(ROW()-5,"0000"))</f>
        <v/>
      </c>
      <c r="P191" s="86">
        <f>IF(Q191="","",D191&amp;"|"&amp;Q191)</f>
        <v/>
      </c>
      <c r="Q191" s="86">
        <f>IF(OR(D191="",G191=""),"",COUNTIFS($D$6:D191,D191,$G$6:G191,"&lt;&gt;"))</f>
        <v/>
      </c>
      <c r="R191" s="139">
        <f>IF(B191="","",B191+N(C191))</f>
        <v/>
      </c>
    </row>
    <row r="192" ht="30" customHeight="1">
      <c r="B192" s="93" t="n"/>
      <c r="C192" s="140" t="n"/>
      <c r="D192" s="95" t="n"/>
      <c r="E192" s="86">
        <f>IF(D192="","",IFERROR(INDEX(Pil_Type,MATCH(D192,Pil_Label,0)),"not in pilot"))</f>
        <v/>
      </c>
      <c r="F192" s="96" t="n"/>
      <c r="G192" s="96" t="n"/>
      <c r="H192" s="87">
        <f>IF(G192="","",N(F192)+G192)</f>
        <v/>
      </c>
      <c r="I192" s="95" t="n"/>
      <c r="J192" s="139">
        <f>IF(OR(Q192="",N(Q192)&lt;=1),"",INDEX($R$6:$R$1505,MATCH(D192&amp;"|"&amp;(Q192-1),$P$6:$P$1505,0)))</f>
        <v/>
      </c>
      <c r="K192" s="138">
        <f>IF(OR(J192="",R192=""),"",R192-J192)</f>
        <v/>
      </c>
      <c r="L192" s="138">
        <f>IF(OR(J192="",R192=""),"",(R192-J192)*24)</f>
        <v/>
      </c>
      <c r="M192" s="95" t="n"/>
      <c r="N192" s="94">
        <f>IF(B192="","",IF(OR(B192&lt;cfg_PilotStart,B192&gt;cfg_PilotEnd),"Outside",B192-cfg_PilotStart+1))</f>
        <v/>
      </c>
      <c r="O192" s="86">
        <f>IF(OR(B192="",D192=""),"","RF-"&amp;TEXT(ROW()-5,"0000"))</f>
        <v/>
      </c>
      <c r="P192" s="86">
        <f>IF(Q192="","",D192&amp;"|"&amp;Q192)</f>
        <v/>
      </c>
      <c r="Q192" s="86">
        <f>IF(OR(D192="",G192=""),"",COUNTIFS($D$6:D192,D192,$G$6:G192,"&lt;&gt;"))</f>
        <v/>
      </c>
      <c r="R192" s="139">
        <f>IF(B192="","",B192+N(C192))</f>
        <v/>
      </c>
    </row>
    <row r="193" ht="30" customHeight="1">
      <c r="B193" s="93" t="n"/>
      <c r="C193" s="140" t="n"/>
      <c r="D193" s="95" t="n"/>
      <c r="E193" s="86">
        <f>IF(D193="","",IFERROR(INDEX(Pil_Type,MATCH(D193,Pil_Label,0)),"not in pilot"))</f>
        <v/>
      </c>
      <c r="F193" s="96" t="n"/>
      <c r="G193" s="96" t="n"/>
      <c r="H193" s="87">
        <f>IF(G193="","",N(F193)+G193)</f>
        <v/>
      </c>
      <c r="I193" s="95" t="n"/>
      <c r="J193" s="139">
        <f>IF(OR(Q193="",N(Q193)&lt;=1),"",INDEX($R$6:$R$1505,MATCH(D193&amp;"|"&amp;(Q193-1),$P$6:$P$1505,0)))</f>
        <v/>
      </c>
      <c r="K193" s="138">
        <f>IF(OR(J193="",R193=""),"",R193-J193)</f>
        <v/>
      </c>
      <c r="L193" s="138">
        <f>IF(OR(J193="",R193=""),"",(R193-J193)*24)</f>
        <v/>
      </c>
      <c r="M193" s="95" t="n"/>
      <c r="N193" s="94">
        <f>IF(B193="","",IF(OR(B193&lt;cfg_PilotStart,B193&gt;cfg_PilotEnd),"Outside",B193-cfg_PilotStart+1))</f>
        <v/>
      </c>
      <c r="O193" s="86">
        <f>IF(OR(B193="",D193=""),"","RF-"&amp;TEXT(ROW()-5,"0000"))</f>
        <v/>
      </c>
      <c r="P193" s="86">
        <f>IF(Q193="","",D193&amp;"|"&amp;Q193)</f>
        <v/>
      </c>
      <c r="Q193" s="86">
        <f>IF(OR(D193="",G193=""),"",COUNTIFS($D$6:D193,D193,$G$6:G193,"&lt;&gt;"))</f>
        <v/>
      </c>
      <c r="R193" s="139">
        <f>IF(B193="","",B193+N(C193))</f>
        <v/>
      </c>
    </row>
    <row r="194" ht="30" customHeight="1">
      <c r="B194" s="93" t="n"/>
      <c r="C194" s="140" t="n"/>
      <c r="D194" s="95" t="n"/>
      <c r="E194" s="86">
        <f>IF(D194="","",IFERROR(INDEX(Pil_Type,MATCH(D194,Pil_Label,0)),"not in pilot"))</f>
        <v/>
      </c>
      <c r="F194" s="96" t="n"/>
      <c r="G194" s="96" t="n"/>
      <c r="H194" s="87">
        <f>IF(G194="","",N(F194)+G194)</f>
        <v/>
      </c>
      <c r="I194" s="95" t="n"/>
      <c r="J194" s="139">
        <f>IF(OR(Q194="",N(Q194)&lt;=1),"",INDEX($R$6:$R$1505,MATCH(D194&amp;"|"&amp;(Q194-1),$P$6:$P$1505,0)))</f>
        <v/>
      </c>
      <c r="K194" s="138">
        <f>IF(OR(J194="",R194=""),"",R194-J194)</f>
        <v/>
      </c>
      <c r="L194" s="138">
        <f>IF(OR(J194="",R194=""),"",(R194-J194)*24)</f>
        <v/>
      </c>
      <c r="M194" s="95" t="n"/>
      <c r="N194" s="94">
        <f>IF(B194="","",IF(OR(B194&lt;cfg_PilotStart,B194&gt;cfg_PilotEnd),"Outside",B194-cfg_PilotStart+1))</f>
        <v/>
      </c>
      <c r="O194" s="86">
        <f>IF(OR(B194="",D194=""),"","RF-"&amp;TEXT(ROW()-5,"0000"))</f>
        <v/>
      </c>
      <c r="P194" s="86">
        <f>IF(Q194="","",D194&amp;"|"&amp;Q194)</f>
        <v/>
      </c>
      <c r="Q194" s="86">
        <f>IF(OR(D194="",G194=""),"",COUNTIFS($D$6:D194,D194,$G$6:G194,"&lt;&gt;"))</f>
        <v/>
      </c>
      <c r="R194" s="139">
        <f>IF(B194="","",B194+N(C194))</f>
        <v/>
      </c>
    </row>
    <row r="195" ht="30" customHeight="1">
      <c r="B195" s="93" t="n"/>
      <c r="C195" s="140" t="n"/>
      <c r="D195" s="95" t="n"/>
      <c r="E195" s="86">
        <f>IF(D195="","",IFERROR(INDEX(Pil_Type,MATCH(D195,Pil_Label,0)),"not in pilot"))</f>
        <v/>
      </c>
      <c r="F195" s="96" t="n"/>
      <c r="G195" s="96" t="n"/>
      <c r="H195" s="87">
        <f>IF(G195="","",N(F195)+G195)</f>
        <v/>
      </c>
      <c r="I195" s="95" t="n"/>
      <c r="J195" s="139">
        <f>IF(OR(Q195="",N(Q195)&lt;=1),"",INDEX($R$6:$R$1505,MATCH(D195&amp;"|"&amp;(Q195-1),$P$6:$P$1505,0)))</f>
        <v/>
      </c>
      <c r="K195" s="138">
        <f>IF(OR(J195="",R195=""),"",R195-J195)</f>
        <v/>
      </c>
      <c r="L195" s="138">
        <f>IF(OR(J195="",R195=""),"",(R195-J195)*24)</f>
        <v/>
      </c>
      <c r="M195" s="95" t="n"/>
      <c r="N195" s="94">
        <f>IF(B195="","",IF(OR(B195&lt;cfg_PilotStart,B195&gt;cfg_PilotEnd),"Outside",B195-cfg_PilotStart+1))</f>
        <v/>
      </c>
      <c r="O195" s="86">
        <f>IF(OR(B195="",D195=""),"","RF-"&amp;TEXT(ROW()-5,"0000"))</f>
        <v/>
      </c>
      <c r="P195" s="86">
        <f>IF(Q195="","",D195&amp;"|"&amp;Q195)</f>
        <v/>
      </c>
      <c r="Q195" s="86">
        <f>IF(OR(D195="",G195=""),"",COUNTIFS($D$6:D195,D195,$G$6:G195,"&lt;&gt;"))</f>
        <v/>
      </c>
      <c r="R195" s="139">
        <f>IF(B195="","",B195+N(C195))</f>
        <v/>
      </c>
    </row>
    <row r="196" ht="30" customHeight="1">
      <c r="B196" s="93" t="n"/>
      <c r="C196" s="140" t="n"/>
      <c r="D196" s="95" t="n"/>
      <c r="E196" s="86">
        <f>IF(D196="","",IFERROR(INDEX(Pil_Type,MATCH(D196,Pil_Label,0)),"not in pilot"))</f>
        <v/>
      </c>
      <c r="F196" s="96" t="n"/>
      <c r="G196" s="96" t="n"/>
      <c r="H196" s="87">
        <f>IF(G196="","",N(F196)+G196)</f>
        <v/>
      </c>
      <c r="I196" s="95" t="n"/>
      <c r="J196" s="139">
        <f>IF(OR(Q196="",N(Q196)&lt;=1),"",INDEX($R$6:$R$1505,MATCH(D196&amp;"|"&amp;(Q196-1),$P$6:$P$1505,0)))</f>
        <v/>
      </c>
      <c r="K196" s="138">
        <f>IF(OR(J196="",R196=""),"",R196-J196)</f>
        <v/>
      </c>
      <c r="L196" s="138">
        <f>IF(OR(J196="",R196=""),"",(R196-J196)*24)</f>
        <v/>
      </c>
      <c r="M196" s="95" t="n"/>
      <c r="N196" s="94">
        <f>IF(B196="","",IF(OR(B196&lt;cfg_PilotStart,B196&gt;cfg_PilotEnd),"Outside",B196-cfg_PilotStart+1))</f>
        <v/>
      </c>
      <c r="O196" s="86">
        <f>IF(OR(B196="",D196=""),"","RF-"&amp;TEXT(ROW()-5,"0000"))</f>
        <v/>
      </c>
      <c r="P196" s="86">
        <f>IF(Q196="","",D196&amp;"|"&amp;Q196)</f>
        <v/>
      </c>
      <c r="Q196" s="86">
        <f>IF(OR(D196="",G196=""),"",COUNTIFS($D$6:D196,D196,$G$6:G196,"&lt;&gt;"))</f>
        <v/>
      </c>
      <c r="R196" s="139">
        <f>IF(B196="","",B196+N(C196))</f>
        <v/>
      </c>
    </row>
    <row r="197" ht="30" customHeight="1">
      <c r="B197" s="93" t="n"/>
      <c r="C197" s="140" t="n"/>
      <c r="D197" s="95" t="n"/>
      <c r="E197" s="86">
        <f>IF(D197="","",IFERROR(INDEX(Pil_Type,MATCH(D197,Pil_Label,0)),"not in pilot"))</f>
        <v/>
      </c>
      <c r="F197" s="96" t="n"/>
      <c r="G197" s="96" t="n"/>
      <c r="H197" s="87">
        <f>IF(G197="","",N(F197)+G197)</f>
        <v/>
      </c>
      <c r="I197" s="95" t="n"/>
      <c r="J197" s="139">
        <f>IF(OR(Q197="",N(Q197)&lt;=1),"",INDEX($R$6:$R$1505,MATCH(D197&amp;"|"&amp;(Q197-1),$P$6:$P$1505,0)))</f>
        <v/>
      </c>
      <c r="K197" s="138">
        <f>IF(OR(J197="",R197=""),"",R197-J197)</f>
        <v/>
      </c>
      <c r="L197" s="138">
        <f>IF(OR(J197="",R197=""),"",(R197-J197)*24)</f>
        <v/>
      </c>
      <c r="M197" s="95" t="n"/>
      <c r="N197" s="94">
        <f>IF(B197="","",IF(OR(B197&lt;cfg_PilotStart,B197&gt;cfg_PilotEnd),"Outside",B197-cfg_PilotStart+1))</f>
        <v/>
      </c>
      <c r="O197" s="86">
        <f>IF(OR(B197="",D197=""),"","RF-"&amp;TEXT(ROW()-5,"0000"))</f>
        <v/>
      </c>
      <c r="P197" s="86">
        <f>IF(Q197="","",D197&amp;"|"&amp;Q197)</f>
        <v/>
      </c>
      <c r="Q197" s="86">
        <f>IF(OR(D197="",G197=""),"",COUNTIFS($D$6:D197,D197,$G$6:G197,"&lt;&gt;"))</f>
        <v/>
      </c>
      <c r="R197" s="139">
        <f>IF(B197="","",B197+N(C197))</f>
        <v/>
      </c>
    </row>
    <row r="198" ht="30" customHeight="1">
      <c r="B198" s="93" t="n"/>
      <c r="C198" s="140" t="n"/>
      <c r="D198" s="95" t="n"/>
      <c r="E198" s="86">
        <f>IF(D198="","",IFERROR(INDEX(Pil_Type,MATCH(D198,Pil_Label,0)),"not in pilot"))</f>
        <v/>
      </c>
      <c r="F198" s="96" t="n"/>
      <c r="G198" s="96" t="n"/>
      <c r="H198" s="87">
        <f>IF(G198="","",N(F198)+G198)</f>
        <v/>
      </c>
      <c r="I198" s="95" t="n"/>
      <c r="J198" s="139">
        <f>IF(OR(Q198="",N(Q198)&lt;=1),"",INDEX($R$6:$R$1505,MATCH(D198&amp;"|"&amp;(Q198-1),$P$6:$P$1505,0)))</f>
        <v/>
      </c>
      <c r="K198" s="138">
        <f>IF(OR(J198="",R198=""),"",R198-J198)</f>
        <v/>
      </c>
      <c r="L198" s="138">
        <f>IF(OR(J198="",R198=""),"",(R198-J198)*24)</f>
        <v/>
      </c>
      <c r="M198" s="95" t="n"/>
      <c r="N198" s="94">
        <f>IF(B198="","",IF(OR(B198&lt;cfg_PilotStart,B198&gt;cfg_PilotEnd),"Outside",B198-cfg_PilotStart+1))</f>
        <v/>
      </c>
      <c r="O198" s="86">
        <f>IF(OR(B198="",D198=""),"","RF-"&amp;TEXT(ROW()-5,"0000"))</f>
        <v/>
      </c>
      <c r="P198" s="86">
        <f>IF(Q198="","",D198&amp;"|"&amp;Q198)</f>
        <v/>
      </c>
      <c r="Q198" s="86">
        <f>IF(OR(D198="",G198=""),"",COUNTIFS($D$6:D198,D198,$G$6:G198,"&lt;&gt;"))</f>
        <v/>
      </c>
      <c r="R198" s="139">
        <f>IF(B198="","",B198+N(C198))</f>
        <v/>
      </c>
    </row>
    <row r="199" ht="30" customHeight="1">
      <c r="B199" s="93" t="n"/>
      <c r="C199" s="140" t="n"/>
      <c r="D199" s="95" t="n"/>
      <c r="E199" s="86">
        <f>IF(D199="","",IFERROR(INDEX(Pil_Type,MATCH(D199,Pil_Label,0)),"not in pilot"))</f>
        <v/>
      </c>
      <c r="F199" s="96" t="n"/>
      <c r="G199" s="96" t="n"/>
      <c r="H199" s="87">
        <f>IF(G199="","",N(F199)+G199)</f>
        <v/>
      </c>
      <c r="I199" s="95" t="n"/>
      <c r="J199" s="139">
        <f>IF(OR(Q199="",N(Q199)&lt;=1),"",INDEX($R$6:$R$1505,MATCH(D199&amp;"|"&amp;(Q199-1),$P$6:$P$1505,0)))</f>
        <v/>
      </c>
      <c r="K199" s="138">
        <f>IF(OR(J199="",R199=""),"",R199-J199)</f>
        <v/>
      </c>
      <c r="L199" s="138">
        <f>IF(OR(J199="",R199=""),"",(R199-J199)*24)</f>
        <v/>
      </c>
      <c r="M199" s="95" t="n"/>
      <c r="N199" s="94">
        <f>IF(B199="","",IF(OR(B199&lt;cfg_PilotStart,B199&gt;cfg_PilotEnd),"Outside",B199-cfg_PilotStart+1))</f>
        <v/>
      </c>
      <c r="O199" s="86">
        <f>IF(OR(B199="",D199=""),"","RF-"&amp;TEXT(ROW()-5,"0000"))</f>
        <v/>
      </c>
      <c r="P199" s="86">
        <f>IF(Q199="","",D199&amp;"|"&amp;Q199)</f>
        <v/>
      </c>
      <c r="Q199" s="86">
        <f>IF(OR(D199="",G199=""),"",COUNTIFS($D$6:D199,D199,$G$6:G199,"&lt;&gt;"))</f>
        <v/>
      </c>
      <c r="R199" s="139">
        <f>IF(B199="","",B199+N(C199))</f>
        <v/>
      </c>
    </row>
    <row r="200" ht="30" customHeight="1">
      <c r="B200" s="93" t="n"/>
      <c r="C200" s="140" t="n"/>
      <c r="D200" s="95" t="n"/>
      <c r="E200" s="86">
        <f>IF(D200="","",IFERROR(INDEX(Pil_Type,MATCH(D200,Pil_Label,0)),"not in pilot"))</f>
        <v/>
      </c>
      <c r="F200" s="96" t="n"/>
      <c r="G200" s="96" t="n"/>
      <c r="H200" s="87">
        <f>IF(G200="","",N(F200)+G200)</f>
        <v/>
      </c>
      <c r="I200" s="95" t="n"/>
      <c r="J200" s="139">
        <f>IF(OR(Q200="",N(Q200)&lt;=1),"",INDEX($R$6:$R$1505,MATCH(D200&amp;"|"&amp;(Q200-1),$P$6:$P$1505,0)))</f>
        <v/>
      </c>
      <c r="K200" s="138">
        <f>IF(OR(J200="",R200=""),"",R200-J200)</f>
        <v/>
      </c>
      <c r="L200" s="138">
        <f>IF(OR(J200="",R200=""),"",(R200-J200)*24)</f>
        <v/>
      </c>
      <c r="M200" s="95" t="n"/>
      <c r="N200" s="94">
        <f>IF(B200="","",IF(OR(B200&lt;cfg_PilotStart,B200&gt;cfg_PilotEnd),"Outside",B200-cfg_PilotStart+1))</f>
        <v/>
      </c>
      <c r="O200" s="86">
        <f>IF(OR(B200="",D200=""),"","RF-"&amp;TEXT(ROW()-5,"0000"))</f>
        <v/>
      </c>
      <c r="P200" s="86">
        <f>IF(Q200="","",D200&amp;"|"&amp;Q200)</f>
        <v/>
      </c>
      <c r="Q200" s="86">
        <f>IF(OR(D200="",G200=""),"",COUNTIFS($D$6:D200,D200,$G$6:G200,"&lt;&gt;"))</f>
        <v/>
      </c>
      <c r="R200" s="139">
        <f>IF(B200="","",B200+N(C200))</f>
        <v/>
      </c>
    </row>
    <row r="201" ht="30" customHeight="1">
      <c r="B201" s="93" t="n"/>
      <c r="C201" s="140" t="n"/>
      <c r="D201" s="95" t="n"/>
      <c r="E201" s="86">
        <f>IF(D201="","",IFERROR(INDEX(Pil_Type,MATCH(D201,Pil_Label,0)),"not in pilot"))</f>
        <v/>
      </c>
      <c r="F201" s="96" t="n"/>
      <c r="G201" s="96" t="n"/>
      <c r="H201" s="87">
        <f>IF(G201="","",N(F201)+G201)</f>
        <v/>
      </c>
      <c r="I201" s="95" t="n"/>
      <c r="J201" s="139">
        <f>IF(OR(Q201="",N(Q201)&lt;=1),"",INDEX($R$6:$R$1505,MATCH(D201&amp;"|"&amp;(Q201-1),$P$6:$P$1505,0)))</f>
        <v/>
      </c>
      <c r="K201" s="138">
        <f>IF(OR(J201="",R201=""),"",R201-J201)</f>
        <v/>
      </c>
      <c r="L201" s="138">
        <f>IF(OR(J201="",R201=""),"",(R201-J201)*24)</f>
        <v/>
      </c>
      <c r="M201" s="95" t="n"/>
      <c r="N201" s="94">
        <f>IF(B201="","",IF(OR(B201&lt;cfg_PilotStart,B201&gt;cfg_PilotEnd),"Outside",B201-cfg_PilotStart+1))</f>
        <v/>
      </c>
      <c r="O201" s="86">
        <f>IF(OR(B201="",D201=""),"","RF-"&amp;TEXT(ROW()-5,"0000"))</f>
        <v/>
      </c>
      <c r="P201" s="86">
        <f>IF(Q201="","",D201&amp;"|"&amp;Q201)</f>
        <v/>
      </c>
      <c r="Q201" s="86">
        <f>IF(OR(D201="",G201=""),"",COUNTIFS($D$6:D201,D201,$G$6:G201,"&lt;&gt;"))</f>
        <v/>
      </c>
      <c r="R201" s="139">
        <f>IF(B201="","",B201+N(C201))</f>
        <v/>
      </c>
    </row>
    <row r="202" ht="30" customHeight="1">
      <c r="B202" s="93" t="n"/>
      <c r="C202" s="140" t="n"/>
      <c r="D202" s="95" t="n"/>
      <c r="E202" s="86">
        <f>IF(D202="","",IFERROR(INDEX(Pil_Type,MATCH(D202,Pil_Label,0)),"not in pilot"))</f>
        <v/>
      </c>
      <c r="F202" s="96" t="n"/>
      <c r="G202" s="96" t="n"/>
      <c r="H202" s="87">
        <f>IF(G202="","",N(F202)+G202)</f>
        <v/>
      </c>
      <c r="I202" s="95" t="n"/>
      <c r="J202" s="139">
        <f>IF(OR(Q202="",N(Q202)&lt;=1),"",INDEX($R$6:$R$1505,MATCH(D202&amp;"|"&amp;(Q202-1),$P$6:$P$1505,0)))</f>
        <v/>
      </c>
      <c r="K202" s="138">
        <f>IF(OR(J202="",R202=""),"",R202-J202)</f>
        <v/>
      </c>
      <c r="L202" s="138">
        <f>IF(OR(J202="",R202=""),"",(R202-J202)*24)</f>
        <v/>
      </c>
      <c r="M202" s="95" t="n"/>
      <c r="N202" s="94">
        <f>IF(B202="","",IF(OR(B202&lt;cfg_PilotStart,B202&gt;cfg_PilotEnd),"Outside",B202-cfg_PilotStart+1))</f>
        <v/>
      </c>
      <c r="O202" s="86">
        <f>IF(OR(B202="",D202=""),"","RF-"&amp;TEXT(ROW()-5,"0000"))</f>
        <v/>
      </c>
      <c r="P202" s="86">
        <f>IF(Q202="","",D202&amp;"|"&amp;Q202)</f>
        <v/>
      </c>
      <c r="Q202" s="86">
        <f>IF(OR(D202="",G202=""),"",COUNTIFS($D$6:D202,D202,$G$6:G202,"&lt;&gt;"))</f>
        <v/>
      </c>
      <c r="R202" s="139">
        <f>IF(B202="","",B202+N(C202))</f>
        <v/>
      </c>
    </row>
    <row r="203" ht="30" customHeight="1">
      <c r="B203" s="93" t="n"/>
      <c r="C203" s="140" t="n"/>
      <c r="D203" s="95" t="n"/>
      <c r="E203" s="86">
        <f>IF(D203="","",IFERROR(INDEX(Pil_Type,MATCH(D203,Pil_Label,0)),"not in pilot"))</f>
        <v/>
      </c>
      <c r="F203" s="96" t="n"/>
      <c r="G203" s="96" t="n"/>
      <c r="H203" s="87">
        <f>IF(G203="","",N(F203)+G203)</f>
        <v/>
      </c>
      <c r="I203" s="95" t="n"/>
      <c r="J203" s="139">
        <f>IF(OR(Q203="",N(Q203)&lt;=1),"",INDEX($R$6:$R$1505,MATCH(D203&amp;"|"&amp;(Q203-1),$P$6:$P$1505,0)))</f>
        <v/>
      </c>
      <c r="K203" s="138">
        <f>IF(OR(J203="",R203=""),"",R203-J203)</f>
        <v/>
      </c>
      <c r="L203" s="138">
        <f>IF(OR(J203="",R203=""),"",(R203-J203)*24)</f>
        <v/>
      </c>
      <c r="M203" s="95" t="n"/>
      <c r="N203" s="94">
        <f>IF(B203="","",IF(OR(B203&lt;cfg_PilotStart,B203&gt;cfg_PilotEnd),"Outside",B203-cfg_PilotStart+1))</f>
        <v/>
      </c>
      <c r="O203" s="86">
        <f>IF(OR(B203="",D203=""),"","RF-"&amp;TEXT(ROW()-5,"0000"))</f>
        <v/>
      </c>
      <c r="P203" s="86">
        <f>IF(Q203="","",D203&amp;"|"&amp;Q203)</f>
        <v/>
      </c>
      <c r="Q203" s="86">
        <f>IF(OR(D203="",G203=""),"",COUNTIFS($D$6:D203,D203,$G$6:G203,"&lt;&gt;"))</f>
        <v/>
      </c>
      <c r="R203" s="139">
        <f>IF(B203="","",B203+N(C203))</f>
        <v/>
      </c>
    </row>
    <row r="204" ht="30" customHeight="1">
      <c r="B204" s="93" t="n"/>
      <c r="C204" s="140" t="n"/>
      <c r="D204" s="95" t="n"/>
      <c r="E204" s="86">
        <f>IF(D204="","",IFERROR(INDEX(Pil_Type,MATCH(D204,Pil_Label,0)),"not in pilot"))</f>
        <v/>
      </c>
      <c r="F204" s="96" t="n"/>
      <c r="G204" s="96" t="n"/>
      <c r="H204" s="87">
        <f>IF(G204="","",N(F204)+G204)</f>
        <v/>
      </c>
      <c r="I204" s="95" t="n"/>
      <c r="J204" s="139">
        <f>IF(OR(Q204="",N(Q204)&lt;=1),"",INDEX($R$6:$R$1505,MATCH(D204&amp;"|"&amp;(Q204-1),$P$6:$P$1505,0)))</f>
        <v/>
      </c>
      <c r="K204" s="138">
        <f>IF(OR(J204="",R204=""),"",R204-J204)</f>
        <v/>
      </c>
      <c r="L204" s="138">
        <f>IF(OR(J204="",R204=""),"",(R204-J204)*24)</f>
        <v/>
      </c>
      <c r="M204" s="95" t="n"/>
      <c r="N204" s="94">
        <f>IF(B204="","",IF(OR(B204&lt;cfg_PilotStart,B204&gt;cfg_PilotEnd),"Outside",B204-cfg_PilotStart+1))</f>
        <v/>
      </c>
      <c r="O204" s="86">
        <f>IF(OR(B204="",D204=""),"","RF-"&amp;TEXT(ROW()-5,"0000"))</f>
        <v/>
      </c>
      <c r="P204" s="86">
        <f>IF(Q204="","",D204&amp;"|"&amp;Q204)</f>
        <v/>
      </c>
      <c r="Q204" s="86">
        <f>IF(OR(D204="",G204=""),"",COUNTIFS($D$6:D204,D204,$G$6:G204,"&lt;&gt;"))</f>
        <v/>
      </c>
      <c r="R204" s="139">
        <f>IF(B204="","",B204+N(C204))</f>
        <v/>
      </c>
    </row>
    <row r="205" ht="30" customHeight="1">
      <c r="B205" s="93" t="n"/>
      <c r="C205" s="140" t="n"/>
      <c r="D205" s="95" t="n"/>
      <c r="E205" s="86">
        <f>IF(D205="","",IFERROR(INDEX(Pil_Type,MATCH(D205,Pil_Label,0)),"not in pilot"))</f>
        <v/>
      </c>
      <c r="F205" s="96" t="n"/>
      <c r="G205" s="96" t="n"/>
      <c r="H205" s="87">
        <f>IF(G205="","",N(F205)+G205)</f>
        <v/>
      </c>
      <c r="I205" s="95" t="n"/>
      <c r="J205" s="139">
        <f>IF(OR(Q205="",N(Q205)&lt;=1),"",INDEX($R$6:$R$1505,MATCH(D205&amp;"|"&amp;(Q205-1),$P$6:$P$1505,0)))</f>
        <v/>
      </c>
      <c r="K205" s="138">
        <f>IF(OR(J205="",R205=""),"",R205-J205)</f>
        <v/>
      </c>
      <c r="L205" s="138">
        <f>IF(OR(J205="",R205=""),"",(R205-J205)*24)</f>
        <v/>
      </c>
      <c r="M205" s="95" t="n"/>
      <c r="N205" s="94">
        <f>IF(B205="","",IF(OR(B205&lt;cfg_PilotStart,B205&gt;cfg_PilotEnd),"Outside",B205-cfg_PilotStart+1))</f>
        <v/>
      </c>
      <c r="O205" s="86">
        <f>IF(OR(B205="",D205=""),"","RF-"&amp;TEXT(ROW()-5,"0000"))</f>
        <v/>
      </c>
      <c r="P205" s="86">
        <f>IF(Q205="","",D205&amp;"|"&amp;Q205)</f>
        <v/>
      </c>
      <c r="Q205" s="86">
        <f>IF(OR(D205="",G205=""),"",COUNTIFS($D$6:D205,D205,$G$6:G205,"&lt;&gt;"))</f>
        <v/>
      </c>
      <c r="R205" s="139">
        <f>IF(B205="","",B205+N(C205))</f>
        <v/>
      </c>
    </row>
    <row r="206" ht="30" customHeight="1">
      <c r="B206" s="93" t="n"/>
      <c r="C206" s="140" t="n"/>
      <c r="D206" s="95" t="n"/>
      <c r="E206" s="86">
        <f>IF(D206="","",IFERROR(INDEX(Pil_Type,MATCH(D206,Pil_Label,0)),"not in pilot"))</f>
        <v/>
      </c>
      <c r="F206" s="96" t="n"/>
      <c r="G206" s="96" t="n"/>
      <c r="H206" s="87">
        <f>IF(G206="","",N(F206)+G206)</f>
        <v/>
      </c>
      <c r="I206" s="95" t="n"/>
      <c r="J206" s="139">
        <f>IF(OR(Q206="",N(Q206)&lt;=1),"",INDEX($R$6:$R$1505,MATCH(D206&amp;"|"&amp;(Q206-1),$P$6:$P$1505,0)))</f>
        <v/>
      </c>
      <c r="K206" s="138">
        <f>IF(OR(J206="",R206=""),"",R206-J206)</f>
        <v/>
      </c>
      <c r="L206" s="138">
        <f>IF(OR(J206="",R206=""),"",(R206-J206)*24)</f>
        <v/>
      </c>
      <c r="M206" s="95" t="n"/>
      <c r="N206" s="94">
        <f>IF(B206="","",IF(OR(B206&lt;cfg_PilotStart,B206&gt;cfg_PilotEnd),"Outside",B206-cfg_PilotStart+1))</f>
        <v/>
      </c>
      <c r="O206" s="86">
        <f>IF(OR(B206="",D206=""),"","RF-"&amp;TEXT(ROW()-5,"0000"))</f>
        <v/>
      </c>
      <c r="P206" s="86">
        <f>IF(Q206="","",D206&amp;"|"&amp;Q206)</f>
        <v/>
      </c>
      <c r="Q206" s="86">
        <f>IF(OR(D206="",G206=""),"",COUNTIFS($D$6:D206,D206,$G$6:G206,"&lt;&gt;"))</f>
        <v/>
      </c>
      <c r="R206" s="139">
        <f>IF(B206="","",B206+N(C206))</f>
        <v/>
      </c>
    </row>
    <row r="207" ht="30" customHeight="1">
      <c r="B207" s="93" t="n"/>
      <c r="C207" s="140" t="n"/>
      <c r="D207" s="95" t="n"/>
      <c r="E207" s="86">
        <f>IF(D207="","",IFERROR(INDEX(Pil_Type,MATCH(D207,Pil_Label,0)),"not in pilot"))</f>
        <v/>
      </c>
      <c r="F207" s="96" t="n"/>
      <c r="G207" s="96" t="n"/>
      <c r="H207" s="87">
        <f>IF(G207="","",N(F207)+G207)</f>
        <v/>
      </c>
      <c r="I207" s="95" t="n"/>
      <c r="J207" s="139">
        <f>IF(OR(Q207="",N(Q207)&lt;=1),"",INDEX($R$6:$R$1505,MATCH(D207&amp;"|"&amp;(Q207-1),$P$6:$P$1505,0)))</f>
        <v/>
      </c>
      <c r="K207" s="138">
        <f>IF(OR(J207="",R207=""),"",R207-J207)</f>
        <v/>
      </c>
      <c r="L207" s="138">
        <f>IF(OR(J207="",R207=""),"",(R207-J207)*24)</f>
        <v/>
      </c>
      <c r="M207" s="95" t="n"/>
      <c r="N207" s="94">
        <f>IF(B207="","",IF(OR(B207&lt;cfg_PilotStart,B207&gt;cfg_PilotEnd),"Outside",B207-cfg_PilotStart+1))</f>
        <v/>
      </c>
      <c r="O207" s="86">
        <f>IF(OR(B207="",D207=""),"","RF-"&amp;TEXT(ROW()-5,"0000"))</f>
        <v/>
      </c>
      <c r="P207" s="86">
        <f>IF(Q207="","",D207&amp;"|"&amp;Q207)</f>
        <v/>
      </c>
      <c r="Q207" s="86">
        <f>IF(OR(D207="",G207=""),"",COUNTIFS($D$6:D207,D207,$G$6:G207,"&lt;&gt;"))</f>
        <v/>
      </c>
      <c r="R207" s="139">
        <f>IF(B207="","",B207+N(C207))</f>
        <v/>
      </c>
    </row>
    <row r="208" ht="30" customHeight="1">
      <c r="B208" s="93" t="n"/>
      <c r="C208" s="140" t="n"/>
      <c r="D208" s="95" t="n"/>
      <c r="E208" s="86">
        <f>IF(D208="","",IFERROR(INDEX(Pil_Type,MATCH(D208,Pil_Label,0)),"not in pilot"))</f>
        <v/>
      </c>
      <c r="F208" s="96" t="n"/>
      <c r="G208" s="96" t="n"/>
      <c r="H208" s="87">
        <f>IF(G208="","",N(F208)+G208)</f>
        <v/>
      </c>
      <c r="I208" s="95" t="n"/>
      <c r="J208" s="139">
        <f>IF(OR(Q208="",N(Q208)&lt;=1),"",INDEX($R$6:$R$1505,MATCH(D208&amp;"|"&amp;(Q208-1),$P$6:$P$1505,0)))</f>
        <v/>
      </c>
      <c r="K208" s="138">
        <f>IF(OR(J208="",R208=""),"",R208-J208)</f>
        <v/>
      </c>
      <c r="L208" s="138">
        <f>IF(OR(J208="",R208=""),"",(R208-J208)*24)</f>
        <v/>
      </c>
      <c r="M208" s="95" t="n"/>
      <c r="N208" s="94">
        <f>IF(B208="","",IF(OR(B208&lt;cfg_PilotStart,B208&gt;cfg_PilotEnd),"Outside",B208-cfg_PilotStart+1))</f>
        <v/>
      </c>
      <c r="O208" s="86">
        <f>IF(OR(B208="",D208=""),"","RF-"&amp;TEXT(ROW()-5,"0000"))</f>
        <v/>
      </c>
      <c r="P208" s="86">
        <f>IF(Q208="","",D208&amp;"|"&amp;Q208)</f>
        <v/>
      </c>
      <c r="Q208" s="86">
        <f>IF(OR(D208="",G208=""),"",COUNTIFS($D$6:D208,D208,$G$6:G208,"&lt;&gt;"))</f>
        <v/>
      </c>
      <c r="R208" s="139">
        <f>IF(B208="","",B208+N(C208))</f>
        <v/>
      </c>
    </row>
    <row r="209" ht="30" customHeight="1">
      <c r="B209" s="93" t="n"/>
      <c r="C209" s="140" t="n"/>
      <c r="D209" s="95" t="n"/>
      <c r="E209" s="86">
        <f>IF(D209="","",IFERROR(INDEX(Pil_Type,MATCH(D209,Pil_Label,0)),"not in pilot"))</f>
        <v/>
      </c>
      <c r="F209" s="96" t="n"/>
      <c r="G209" s="96" t="n"/>
      <c r="H209" s="87">
        <f>IF(G209="","",N(F209)+G209)</f>
        <v/>
      </c>
      <c r="I209" s="95" t="n"/>
      <c r="J209" s="139">
        <f>IF(OR(Q209="",N(Q209)&lt;=1),"",INDEX($R$6:$R$1505,MATCH(D209&amp;"|"&amp;(Q209-1),$P$6:$P$1505,0)))</f>
        <v/>
      </c>
      <c r="K209" s="138">
        <f>IF(OR(J209="",R209=""),"",R209-J209)</f>
        <v/>
      </c>
      <c r="L209" s="138">
        <f>IF(OR(J209="",R209=""),"",(R209-J209)*24)</f>
        <v/>
      </c>
      <c r="M209" s="95" t="n"/>
      <c r="N209" s="94">
        <f>IF(B209="","",IF(OR(B209&lt;cfg_PilotStart,B209&gt;cfg_PilotEnd),"Outside",B209-cfg_PilotStart+1))</f>
        <v/>
      </c>
      <c r="O209" s="86">
        <f>IF(OR(B209="",D209=""),"","RF-"&amp;TEXT(ROW()-5,"0000"))</f>
        <v/>
      </c>
      <c r="P209" s="86">
        <f>IF(Q209="","",D209&amp;"|"&amp;Q209)</f>
        <v/>
      </c>
      <c r="Q209" s="86">
        <f>IF(OR(D209="",G209=""),"",COUNTIFS($D$6:D209,D209,$G$6:G209,"&lt;&gt;"))</f>
        <v/>
      </c>
      <c r="R209" s="139">
        <f>IF(B209="","",B209+N(C209))</f>
        <v/>
      </c>
    </row>
    <row r="210" ht="30" customHeight="1">
      <c r="B210" s="93" t="n"/>
      <c r="C210" s="140" t="n"/>
      <c r="D210" s="95" t="n"/>
      <c r="E210" s="86">
        <f>IF(D210="","",IFERROR(INDEX(Pil_Type,MATCH(D210,Pil_Label,0)),"not in pilot"))</f>
        <v/>
      </c>
      <c r="F210" s="96" t="n"/>
      <c r="G210" s="96" t="n"/>
      <c r="H210" s="87">
        <f>IF(G210="","",N(F210)+G210)</f>
        <v/>
      </c>
      <c r="I210" s="95" t="n"/>
      <c r="J210" s="139">
        <f>IF(OR(Q210="",N(Q210)&lt;=1),"",INDEX($R$6:$R$1505,MATCH(D210&amp;"|"&amp;(Q210-1),$P$6:$P$1505,0)))</f>
        <v/>
      </c>
      <c r="K210" s="138">
        <f>IF(OR(J210="",R210=""),"",R210-J210)</f>
        <v/>
      </c>
      <c r="L210" s="138">
        <f>IF(OR(J210="",R210=""),"",(R210-J210)*24)</f>
        <v/>
      </c>
      <c r="M210" s="95" t="n"/>
      <c r="N210" s="94">
        <f>IF(B210="","",IF(OR(B210&lt;cfg_PilotStart,B210&gt;cfg_PilotEnd),"Outside",B210-cfg_PilotStart+1))</f>
        <v/>
      </c>
      <c r="O210" s="86">
        <f>IF(OR(B210="",D210=""),"","RF-"&amp;TEXT(ROW()-5,"0000"))</f>
        <v/>
      </c>
      <c r="P210" s="86">
        <f>IF(Q210="","",D210&amp;"|"&amp;Q210)</f>
        <v/>
      </c>
      <c r="Q210" s="86">
        <f>IF(OR(D210="",G210=""),"",COUNTIFS($D$6:D210,D210,$G$6:G210,"&lt;&gt;"))</f>
        <v/>
      </c>
      <c r="R210" s="139">
        <f>IF(B210="","",B210+N(C210))</f>
        <v/>
      </c>
    </row>
    <row r="211" ht="30" customHeight="1">
      <c r="B211" s="93" t="n"/>
      <c r="C211" s="140" t="n"/>
      <c r="D211" s="95" t="n"/>
      <c r="E211" s="86">
        <f>IF(D211="","",IFERROR(INDEX(Pil_Type,MATCH(D211,Pil_Label,0)),"not in pilot"))</f>
        <v/>
      </c>
      <c r="F211" s="96" t="n"/>
      <c r="G211" s="96" t="n"/>
      <c r="H211" s="87">
        <f>IF(G211="","",N(F211)+G211)</f>
        <v/>
      </c>
      <c r="I211" s="95" t="n"/>
      <c r="J211" s="139">
        <f>IF(OR(Q211="",N(Q211)&lt;=1),"",INDEX($R$6:$R$1505,MATCH(D211&amp;"|"&amp;(Q211-1),$P$6:$P$1505,0)))</f>
        <v/>
      </c>
      <c r="K211" s="138">
        <f>IF(OR(J211="",R211=""),"",R211-J211)</f>
        <v/>
      </c>
      <c r="L211" s="138">
        <f>IF(OR(J211="",R211=""),"",(R211-J211)*24)</f>
        <v/>
      </c>
      <c r="M211" s="95" t="n"/>
      <c r="N211" s="94">
        <f>IF(B211="","",IF(OR(B211&lt;cfg_PilotStart,B211&gt;cfg_PilotEnd),"Outside",B211-cfg_PilotStart+1))</f>
        <v/>
      </c>
      <c r="O211" s="86">
        <f>IF(OR(B211="",D211=""),"","RF-"&amp;TEXT(ROW()-5,"0000"))</f>
        <v/>
      </c>
      <c r="P211" s="86">
        <f>IF(Q211="","",D211&amp;"|"&amp;Q211)</f>
        <v/>
      </c>
      <c r="Q211" s="86">
        <f>IF(OR(D211="",G211=""),"",COUNTIFS($D$6:D211,D211,$G$6:G211,"&lt;&gt;"))</f>
        <v/>
      </c>
      <c r="R211" s="139">
        <f>IF(B211="","",B211+N(C211))</f>
        <v/>
      </c>
    </row>
    <row r="212" ht="30" customHeight="1">
      <c r="B212" s="93" t="n"/>
      <c r="C212" s="140" t="n"/>
      <c r="D212" s="95" t="n"/>
      <c r="E212" s="86">
        <f>IF(D212="","",IFERROR(INDEX(Pil_Type,MATCH(D212,Pil_Label,0)),"not in pilot"))</f>
        <v/>
      </c>
      <c r="F212" s="96" t="n"/>
      <c r="G212" s="96" t="n"/>
      <c r="H212" s="87">
        <f>IF(G212="","",N(F212)+G212)</f>
        <v/>
      </c>
      <c r="I212" s="95" t="n"/>
      <c r="J212" s="139">
        <f>IF(OR(Q212="",N(Q212)&lt;=1),"",INDEX($R$6:$R$1505,MATCH(D212&amp;"|"&amp;(Q212-1),$P$6:$P$1505,0)))</f>
        <v/>
      </c>
      <c r="K212" s="138">
        <f>IF(OR(J212="",R212=""),"",R212-J212)</f>
        <v/>
      </c>
      <c r="L212" s="138">
        <f>IF(OR(J212="",R212=""),"",(R212-J212)*24)</f>
        <v/>
      </c>
      <c r="M212" s="95" t="n"/>
      <c r="N212" s="94">
        <f>IF(B212="","",IF(OR(B212&lt;cfg_PilotStart,B212&gt;cfg_PilotEnd),"Outside",B212-cfg_PilotStart+1))</f>
        <v/>
      </c>
      <c r="O212" s="86">
        <f>IF(OR(B212="",D212=""),"","RF-"&amp;TEXT(ROW()-5,"0000"))</f>
        <v/>
      </c>
      <c r="P212" s="86">
        <f>IF(Q212="","",D212&amp;"|"&amp;Q212)</f>
        <v/>
      </c>
      <c r="Q212" s="86">
        <f>IF(OR(D212="",G212=""),"",COUNTIFS($D$6:D212,D212,$G$6:G212,"&lt;&gt;"))</f>
        <v/>
      </c>
      <c r="R212" s="139">
        <f>IF(B212="","",B212+N(C212))</f>
        <v/>
      </c>
    </row>
    <row r="213" ht="30" customHeight="1">
      <c r="B213" s="93" t="n"/>
      <c r="C213" s="140" t="n"/>
      <c r="D213" s="95" t="n"/>
      <c r="E213" s="86">
        <f>IF(D213="","",IFERROR(INDEX(Pil_Type,MATCH(D213,Pil_Label,0)),"not in pilot"))</f>
        <v/>
      </c>
      <c r="F213" s="96" t="n"/>
      <c r="G213" s="96" t="n"/>
      <c r="H213" s="87">
        <f>IF(G213="","",N(F213)+G213)</f>
        <v/>
      </c>
      <c r="I213" s="95" t="n"/>
      <c r="J213" s="139">
        <f>IF(OR(Q213="",N(Q213)&lt;=1),"",INDEX($R$6:$R$1505,MATCH(D213&amp;"|"&amp;(Q213-1),$P$6:$P$1505,0)))</f>
        <v/>
      </c>
      <c r="K213" s="138">
        <f>IF(OR(J213="",R213=""),"",R213-J213)</f>
        <v/>
      </c>
      <c r="L213" s="138">
        <f>IF(OR(J213="",R213=""),"",(R213-J213)*24)</f>
        <v/>
      </c>
      <c r="M213" s="95" t="n"/>
      <c r="N213" s="94">
        <f>IF(B213="","",IF(OR(B213&lt;cfg_PilotStart,B213&gt;cfg_PilotEnd),"Outside",B213-cfg_PilotStart+1))</f>
        <v/>
      </c>
      <c r="O213" s="86">
        <f>IF(OR(B213="",D213=""),"","RF-"&amp;TEXT(ROW()-5,"0000"))</f>
        <v/>
      </c>
      <c r="P213" s="86">
        <f>IF(Q213="","",D213&amp;"|"&amp;Q213)</f>
        <v/>
      </c>
      <c r="Q213" s="86">
        <f>IF(OR(D213="",G213=""),"",COUNTIFS($D$6:D213,D213,$G$6:G213,"&lt;&gt;"))</f>
        <v/>
      </c>
      <c r="R213" s="139">
        <f>IF(B213="","",B213+N(C213))</f>
        <v/>
      </c>
    </row>
    <row r="214" ht="30" customHeight="1">
      <c r="B214" s="93" t="n"/>
      <c r="C214" s="140" t="n"/>
      <c r="D214" s="95" t="n"/>
      <c r="E214" s="86">
        <f>IF(D214="","",IFERROR(INDEX(Pil_Type,MATCH(D214,Pil_Label,0)),"not in pilot"))</f>
        <v/>
      </c>
      <c r="F214" s="96" t="n"/>
      <c r="G214" s="96" t="n"/>
      <c r="H214" s="87">
        <f>IF(G214="","",N(F214)+G214)</f>
        <v/>
      </c>
      <c r="I214" s="95" t="n"/>
      <c r="J214" s="139">
        <f>IF(OR(Q214="",N(Q214)&lt;=1),"",INDEX($R$6:$R$1505,MATCH(D214&amp;"|"&amp;(Q214-1),$P$6:$P$1505,0)))</f>
        <v/>
      </c>
      <c r="K214" s="138">
        <f>IF(OR(J214="",R214=""),"",R214-J214)</f>
        <v/>
      </c>
      <c r="L214" s="138">
        <f>IF(OR(J214="",R214=""),"",(R214-J214)*24)</f>
        <v/>
      </c>
      <c r="M214" s="95" t="n"/>
      <c r="N214" s="94">
        <f>IF(B214="","",IF(OR(B214&lt;cfg_PilotStart,B214&gt;cfg_PilotEnd),"Outside",B214-cfg_PilotStart+1))</f>
        <v/>
      </c>
      <c r="O214" s="86">
        <f>IF(OR(B214="",D214=""),"","RF-"&amp;TEXT(ROW()-5,"0000"))</f>
        <v/>
      </c>
      <c r="P214" s="86">
        <f>IF(Q214="","",D214&amp;"|"&amp;Q214)</f>
        <v/>
      </c>
      <c r="Q214" s="86">
        <f>IF(OR(D214="",G214=""),"",COUNTIFS($D$6:D214,D214,$G$6:G214,"&lt;&gt;"))</f>
        <v/>
      </c>
      <c r="R214" s="139">
        <f>IF(B214="","",B214+N(C214))</f>
        <v/>
      </c>
    </row>
    <row r="215" ht="30" customHeight="1">
      <c r="B215" s="93" t="n"/>
      <c r="C215" s="140" t="n"/>
      <c r="D215" s="95" t="n"/>
      <c r="E215" s="86">
        <f>IF(D215="","",IFERROR(INDEX(Pil_Type,MATCH(D215,Pil_Label,0)),"not in pilot"))</f>
        <v/>
      </c>
      <c r="F215" s="96" t="n"/>
      <c r="G215" s="96" t="n"/>
      <c r="H215" s="87">
        <f>IF(G215="","",N(F215)+G215)</f>
        <v/>
      </c>
      <c r="I215" s="95" t="n"/>
      <c r="J215" s="139">
        <f>IF(OR(Q215="",N(Q215)&lt;=1),"",INDEX($R$6:$R$1505,MATCH(D215&amp;"|"&amp;(Q215-1),$P$6:$P$1505,0)))</f>
        <v/>
      </c>
      <c r="K215" s="138">
        <f>IF(OR(J215="",R215=""),"",R215-J215)</f>
        <v/>
      </c>
      <c r="L215" s="138">
        <f>IF(OR(J215="",R215=""),"",(R215-J215)*24)</f>
        <v/>
      </c>
      <c r="M215" s="95" t="n"/>
      <c r="N215" s="94">
        <f>IF(B215="","",IF(OR(B215&lt;cfg_PilotStart,B215&gt;cfg_PilotEnd),"Outside",B215-cfg_PilotStart+1))</f>
        <v/>
      </c>
      <c r="O215" s="86">
        <f>IF(OR(B215="",D215=""),"","RF-"&amp;TEXT(ROW()-5,"0000"))</f>
        <v/>
      </c>
      <c r="P215" s="86">
        <f>IF(Q215="","",D215&amp;"|"&amp;Q215)</f>
        <v/>
      </c>
      <c r="Q215" s="86">
        <f>IF(OR(D215="",G215=""),"",COUNTIFS($D$6:D215,D215,$G$6:G215,"&lt;&gt;"))</f>
        <v/>
      </c>
      <c r="R215" s="139">
        <f>IF(B215="","",B215+N(C215))</f>
        <v/>
      </c>
    </row>
    <row r="216" ht="30" customHeight="1">
      <c r="B216" s="93" t="n"/>
      <c r="C216" s="140" t="n"/>
      <c r="D216" s="95" t="n"/>
      <c r="E216" s="86">
        <f>IF(D216="","",IFERROR(INDEX(Pil_Type,MATCH(D216,Pil_Label,0)),"not in pilot"))</f>
        <v/>
      </c>
      <c r="F216" s="96" t="n"/>
      <c r="G216" s="96" t="n"/>
      <c r="H216" s="87">
        <f>IF(G216="","",N(F216)+G216)</f>
        <v/>
      </c>
      <c r="I216" s="95" t="n"/>
      <c r="J216" s="139">
        <f>IF(OR(Q216="",N(Q216)&lt;=1),"",INDEX($R$6:$R$1505,MATCH(D216&amp;"|"&amp;(Q216-1),$P$6:$P$1505,0)))</f>
        <v/>
      </c>
      <c r="K216" s="138">
        <f>IF(OR(J216="",R216=""),"",R216-J216)</f>
        <v/>
      </c>
      <c r="L216" s="138">
        <f>IF(OR(J216="",R216=""),"",(R216-J216)*24)</f>
        <v/>
      </c>
      <c r="M216" s="95" t="n"/>
      <c r="N216" s="94">
        <f>IF(B216="","",IF(OR(B216&lt;cfg_PilotStart,B216&gt;cfg_PilotEnd),"Outside",B216-cfg_PilotStart+1))</f>
        <v/>
      </c>
      <c r="O216" s="86">
        <f>IF(OR(B216="",D216=""),"","RF-"&amp;TEXT(ROW()-5,"0000"))</f>
        <v/>
      </c>
      <c r="P216" s="86">
        <f>IF(Q216="","",D216&amp;"|"&amp;Q216)</f>
        <v/>
      </c>
      <c r="Q216" s="86">
        <f>IF(OR(D216="",G216=""),"",COUNTIFS($D$6:D216,D216,$G$6:G216,"&lt;&gt;"))</f>
        <v/>
      </c>
      <c r="R216" s="139">
        <f>IF(B216="","",B216+N(C216))</f>
        <v/>
      </c>
    </row>
    <row r="217" ht="30" customHeight="1">
      <c r="B217" s="93" t="n"/>
      <c r="C217" s="140" t="n"/>
      <c r="D217" s="95" t="n"/>
      <c r="E217" s="86">
        <f>IF(D217="","",IFERROR(INDEX(Pil_Type,MATCH(D217,Pil_Label,0)),"not in pilot"))</f>
        <v/>
      </c>
      <c r="F217" s="96" t="n"/>
      <c r="G217" s="96" t="n"/>
      <c r="H217" s="87">
        <f>IF(G217="","",N(F217)+G217)</f>
        <v/>
      </c>
      <c r="I217" s="95" t="n"/>
      <c r="J217" s="139">
        <f>IF(OR(Q217="",N(Q217)&lt;=1),"",INDEX($R$6:$R$1505,MATCH(D217&amp;"|"&amp;(Q217-1),$P$6:$P$1505,0)))</f>
        <v/>
      </c>
      <c r="K217" s="138">
        <f>IF(OR(J217="",R217=""),"",R217-J217)</f>
        <v/>
      </c>
      <c r="L217" s="138">
        <f>IF(OR(J217="",R217=""),"",(R217-J217)*24)</f>
        <v/>
      </c>
      <c r="M217" s="95" t="n"/>
      <c r="N217" s="94">
        <f>IF(B217="","",IF(OR(B217&lt;cfg_PilotStart,B217&gt;cfg_PilotEnd),"Outside",B217-cfg_PilotStart+1))</f>
        <v/>
      </c>
      <c r="O217" s="86">
        <f>IF(OR(B217="",D217=""),"","RF-"&amp;TEXT(ROW()-5,"0000"))</f>
        <v/>
      </c>
      <c r="P217" s="86">
        <f>IF(Q217="","",D217&amp;"|"&amp;Q217)</f>
        <v/>
      </c>
      <c r="Q217" s="86">
        <f>IF(OR(D217="",G217=""),"",COUNTIFS($D$6:D217,D217,$G$6:G217,"&lt;&gt;"))</f>
        <v/>
      </c>
      <c r="R217" s="139">
        <f>IF(B217="","",B217+N(C217))</f>
        <v/>
      </c>
    </row>
    <row r="218" ht="30" customHeight="1">
      <c r="B218" s="93" t="n"/>
      <c r="C218" s="140" t="n"/>
      <c r="D218" s="95" t="n"/>
      <c r="E218" s="86">
        <f>IF(D218="","",IFERROR(INDEX(Pil_Type,MATCH(D218,Pil_Label,0)),"not in pilot"))</f>
        <v/>
      </c>
      <c r="F218" s="96" t="n"/>
      <c r="G218" s="96" t="n"/>
      <c r="H218" s="87">
        <f>IF(G218="","",N(F218)+G218)</f>
        <v/>
      </c>
      <c r="I218" s="95" t="n"/>
      <c r="J218" s="139">
        <f>IF(OR(Q218="",N(Q218)&lt;=1),"",INDEX($R$6:$R$1505,MATCH(D218&amp;"|"&amp;(Q218-1),$P$6:$P$1505,0)))</f>
        <v/>
      </c>
      <c r="K218" s="138">
        <f>IF(OR(J218="",R218=""),"",R218-J218)</f>
        <v/>
      </c>
      <c r="L218" s="138">
        <f>IF(OR(J218="",R218=""),"",(R218-J218)*24)</f>
        <v/>
      </c>
      <c r="M218" s="95" t="n"/>
      <c r="N218" s="94">
        <f>IF(B218="","",IF(OR(B218&lt;cfg_PilotStart,B218&gt;cfg_PilotEnd),"Outside",B218-cfg_PilotStart+1))</f>
        <v/>
      </c>
      <c r="O218" s="86">
        <f>IF(OR(B218="",D218=""),"","RF-"&amp;TEXT(ROW()-5,"0000"))</f>
        <v/>
      </c>
      <c r="P218" s="86">
        <f>IF(Q218="","",D218&amp;"|"&amp;Q218)</f>
        <v/>
      </c>
      <c r="Q218" s="86">
        <f>IF(OR(D218="",G218=""),"",COUNTIFS($D$6:D218,D218,$G$6:G218,"&lt;&gt;"))</f>
        <v/>
      </c>
      <c r="R218" s="139">
        <f>IF(B218="","",B218+N(C218))</f>
        <v/>
      </c>
    </row>
    <row r="219" ht="30" customHeight="1">
      <c r="B219" s="93" t="n"/>
      <c r="C219" s="140" t="n"/>
      <c r="D219" s="95" t="n"/>
      <c r="E219" s="86">
        <f>IF(D219="","",IFERROR(INDEX(Pil_Type,MATCH(D219,Pil_Label,0)),"not in pilot"))</f>
        <v/>
      </c>
      <c r="F219" s="96" t="n"/>
      <c r="G219" s="96" t="n"/>
      <c r="H219" s="87">
        <f>IF(G219="","",N(F219)+G219)</f>
        <v/>
      </c>
      <c r="I219" s="95" t="n"/>
      <c r="J219" s="139">
        <f>IF(OR(Q219="",N(Q219)&lt;=1),"",INDEX($R$6:$R$1505,MATCH(D219&amp;"|"&amp;(Q219-1),$P$6:$P$1505,0)))</f>
        <v/>
      </c>
      <c r="K219" s="138">
        <f>IF(OR(J219="",R219=""),"",R219-J219)</f>
        <v/>
      </c>
      <c r="L219" s="138">
        <f>IF(OR(J219="",R219=""),"",(R219-J219)*24)</f>
        <v/>
      </c>
      <c r="M219" s="95" t="n"/>
      <c r="N219" s="94">
        <f>IF(B219="","",IF(OR(B219&lt;cfg_PilotStart,B219&gt;cfg_PilotEnd),"Outside",B219-cfg_PilotStart+1))</f>
        <v/>
      </c>
      <c r="O219" s="86">
        <f>IF(OR(B219="",D219=""),"","RF-"&amp;TEXT(ROW()-5,"0000"))</f>
        <v/>
      </c>
      <c r="P219" s="86">
        <f>IF(Q219="","",D219&amp;"|"&amp;Q219)</f>
        <v/>
      </c>
      <c r="Q219" s="86">
        <f>IF(OR(D219="",G219=""),"",COUNTIFS($D$6:D219,D219,$G$6:G219,"&lt;&gt;"))</f>
        <v/>
      </c>
      <c r="R219" s="139">
        <f>IF(B219="","",B219+N(C219))</f>
        <v/>
      </c>
    </row>
    <row r="220" ht="30" customHeight="1">
      <c r="B220" s="93" t="n"/>
      <c r="C220" s="140" t="n"/>
      <c r="D220" s="95" t="n"/>
      <c r="E220" s="86">
        <f>IF(D220="","",IFERROR(INDEX(Pil_Type,MATCH(D220,Pil_Label,0)),"not in pilot"))</f>
        <v/>
      </c>
      <c r="F220" s="96" t="n"/>
      <c r="G220" s="96" t="n"/>
      <c r="H220" s="87">
        <f>IF(G220="","",N(F220)+G220)</f>
        <v/>
      </c>
      <c r="I220" s="95" t="n"/>
      <c r="J220" s="139">
        <f>IF(OR(Q220="",N(Q220)&lt;=1),"",INDEX($R$6:$R$1505,MATCH(D220&amp;"|"&amp;(Q220-1),$P$6:$P$1505,0)))</f>
        <v/>
      </c>
      <c r="K220" s="138">
        <f>IF(OR(J220="",R220=""),"",R220-J220)</f>
        <v/>
      </c>
      <c r="L220" s="138">
        <f>IF(OR(J220="",R220=""),"",(R220-J220)*24)</f>
        <v/>
      </c>
      <c r="M220" s="95" t="n"/>
      <c r="N220" s="94">
        <f>IF(B220="","",IF(OR(B220&lt;cfg_PilotStart,B220&gt;cfg_PilotEnd),"Outside",B220-cfg_PilotStart+1))</f>
        <v/>
      </c>
      <c r="O220" s="86">
        <f>IF(OR(B220="",D220=""),"","RF-"&amp;TEXT(ROW()-5,"0000"))</f>
        <v/>
      </c>
      <c r="P220" s="86">
        <f>IF(Q220="","",D220&amp;"|"&amp;Q220)</f>
        <v/>
      </c>
      <c r="Q220" s="86">
        <f>IF(OR(D220="",G220=""),"",COUNTIFS($D$6:D220,D220,$G$6:G220,"&lt;&gt;"))</f>
        <v/>
      </c>
      <c r="R220" s="139">
        <f>IF(B220="","",B220+N(C220))</f>
        <v/>
      </c>
    </row>
    <row r="221" ht="30" customHeight="1">
      <c r="B221" s="93" t="n"/>
      <c r="C221" s="140" t="n"/>
      <c r="D221" s="95" t="n"/>
      <c r="E221" s="86">
        <f>IF(D221="","",IFERROR(INDEX(Pil_Type,MATCH(D221,Pil_Label,0)),"not in pilot"))</f>
        <v/>
      </c>
      <c r="F221" s="96" t="n"/>
      <c r="G221" s="96" t="n"/>
      <c r="H221" s="87">
        <f>IF(G221="","",N(F221)+G221)</f>
        <v/>
      </c>
      <c r="I221" s="95" t="n"/>
      <c r="J221" s="139">
        <f>IF(OR(Q221="",N(Q221)&lt;=1),"",INDEX($R$6:$R$1505,MATCH(D221&amp;"|"&amp;(Q221-1),$P$6:$P$1505,0)))</f>
        <v/>
      </c>
      <c r="K221" s="138">
        <f>IF(OR(J221="",R221=""),"",R221-J221)</f>
        <v/>
      </c>
      <c r="L221" s="138">
        <f>IF(OR(J221="",R221=""),"",(R221-J221)*24)</f>
        <v/>
      </c>
      <c r="M221" s="95" t="n"/>
      <c r="N221" s="94">
        <f>IF(B221="","",IF(OR(B221&lt;cfg_PilotStart,B221&gt;cfg_PilotEnd),"Outside",B221-cfg_PilotStart+1))</f>
        <v/>
      </c>
      <c r="O221" s="86">
        <f>IF(OR(B221="",D221=""),"","RF-"&amp;TEXT(ROW()-5,"0000"))</f>
        <v/>
      </c>
      <c r="P221" s="86">
        <f>IF(Q221="","",D221&amp;"|"&amp;Q221)</f>
        <v/>
      </c>
      <c r="Q221" s="86">
        <f>IF(OR(D221="",G221=""),"",COUNTIFS($D$6:D221,D221,$G$6:G221,"&lt;&gt;"))</f>
        <v/>
      </c>
      <c r="R221" s="139">
        <f>IF(B221="","",B221+N(C221))</f>
        <v/>
      </c>
    </row>
    <row r="222" ht="30" customHeight="1">
      <c r="B222" s="93" t="n"/>
      <c r="C222" s="140" t="n"/>
      <c r="D222" s="95" t="n"/>
      <c r="E222" s="86">
        <f>IF(D222="","",IFERROR(INDEX(Pil_Type,MATCH(D222,Pil_Label,0)),"not in pilot"))</f>
        <v/>
      </c>
      <c r="F222" s="96" t="n"/>
      <c r="G222" s="96" t="n"/>
      <c r="H222" s="87">
        <f>IF(G222="","",N(F222)+G222)</f>
        <v/>
      </c>
      <c r="I222" s="95" t="n"/>
      <c r="J222" s="139">
        <f>IF(OR(Q222="",N(Q222)&lt;=1),"",INDEX($R$6:$R$1505,MATCH(D222&amp;"|"&amp;(Q222-1),$P$6:$P$1505,0)))</f>
        <v/>
      </c>
      <c r="K222" s="138">
        <f>IF(OR(J222="",R222=""),"",R222-J222)</f>
        <v/>
      </c>
      <c r="L222" s="138">
        <f>IF(OR(J222="",R222=""),"",(R222-J222)*24)</f>
        <v/>
      </c>
      <c r="M222" s="95" t="n"/>
      <c r="N222" s="94">
        <f>IF(B222="","",IF(OR(B222&lt;cfg_PilotStart,B222&gt;cfg_PilotEnd),"Outside",B222-cfg_PilotStart+1))</f>
        <v/>
      </c>
      <c r="O222" s="86">
        <f>IF(OR(B222="",D222=""),"","RF-"&amp;TEXT(ROW()-5,"0000"))</f>
        <v/>
      </c>
      <c r="P222" s="86">
        <f>IF(Q222="","",D222&amp;"|"&amp;Q222)</f>
        <v/>
      </c>
      <c r="Q222" s="86">
        <f>IF(OR(D222="",G222=""),"",COUNTIFS($D$6:D222,D222,$G$6:G222,"&lt;&gt;"))</f>
        <v/>
      </c>
      <c r="R222" s="139">
        <f>IF(B222="","",B222+N(C222))</f>
        <v/>
      </c>
    </row>
    <row r="223" ht="30" customHeight="1">
      <c r="B223" s="93" t="n"/>
      <c r="C223" s="140" t="n"/>
      <c r="D223" s="95" t="n"/>
      <c r="E223" s="86">
        <f>IF(D223="","",IFERROR(INDEX(Pil_Type,MATCH(D223,Pil_Label,0)),"not in pilot"))</f>
        <v/>
      </c>
      <c r="F223" s="96" t="n"/>
      <c r="G223" s="96" t="n"/>
      <c r="H223" s="87">
        <f>IF(G223="","",N(F223)+G223)</f>
        <v/>
      </c>
      <c r="I223" s="95" t="n"/>
      <c r="J223" s="139">
        <f>IF(OR(Q223="",N(Q223)&lt;=1),"",INDEX($R$6:$R$1505,MATCH(D223&amp;"|"&amp;(Q223-1),$P$6:$P$1505,0)))</f>
        <v/>
      </c>
      <c r="K223" s="138">
        <f>IF(OR(J223="",R223=""),"",R223-J223)</f>
        <v/>
      </c>
      <c r="L223" s="138">
        <f>IF(OR(J223="",R223=""),"",(R223-J223)*24)</f>
        <v/>
      </c>
      <c r="M223" s="95" t="n"/>
      <c r="N223" s="94">
        <f>IF(B223="","",IF(OR(B223&lt;cfg_PilotStart,B223&gt;cfg_PilotEnd),"Outside",B223-cfg_PilotStart+1))</f>
        <v/>
      </c>
      <c r="O223" s="86">
        <f>IF(OR(B223="",D223=""),"","RF-"&amp;TEXT(ROW()-5,"0000"))</f>
        <v/>
      </c>
      <c r="P223" s="86">
        <f>IF(Q223="","",D223&amp;"|"&amp;Q223)</f>
        <v/>
      </c>
      <c r="Q223" s="86">
        <f>IF(OR(D223="",G223=""),"",COUNTIFS($D$6:D223,D223,$G$6:G223,"&lt;&gt;"))</f>
        <v/>
      </c>
      <c r="R223" s="139">
        <f>IF(B223="","",B223+N(C223))</f>
        <v/>
      </c>
    </row>
    <row r="224" ht="30" customHeight="1">
      <c r="B224" s="93" t="n"/>
      <c r="C224" s="140" t="n"/>
      <c r="D224" s="95" t="n"/>
      <c r="E224" s="86">
        <f>IF(D224="","",IFERROR(INDEX(Pil_Type,MATCH(D224,Pil_Label,0)),"not in pilot"))</f>
        <v/>
      </c>
      <c r="F224" s="96" t="n"/>
      <c r="G224" s="96" t="n"/>
      <c r="H224" s="87">
        <f>IF(G224="","",N(F224)+G224)</f>
        <v/>
      </c>
      <c r="I224" s="95" t="n"/>
      <c r="J224" s="139">
        <f>IF(OR(Q224="",N(Q224)&lt;=1),"",INDEX($R$6:$R$1505,MATCH(D224&amp;"|"&amp;(Q224-1),$P$6:$P$1505,0)))</f>
        <v/>
      </c>
      <c r="K224" s="138">
        <f>IF(OR(J224="",R224=""),"",R224-J224)</f>
        <v/>
      </c>
      <c r="L224" s="138">
        <f>IF(OR(J224="",R224=""),"",(R224-J224)*24)</f>
        <v/>
      </c>
      <c r="M224" s="95" t="n"/>
      <c r="N224" s="94">
        <f>IF(B224="","",IF(OR(B224&lt;cfg_PilotStart,B224&gt;cfg_PilotEnd),"Outside",B224-cfg_PilotStart+1))</f>
        <v/>
      </c>
      <c r="O224" s="86">
        <f>IF(OR(B224="",D224=""),"","RF-"&amp;TEXT(ROW()-5,"0000"))</f>
        <v/>
      </c>
      <c r="P224" s="86">
        <f>IF(Q224="","",D224&amp;"|"&amp;Q224)</f>
        <v/>
      </c>
      <c r="Q224" s="86">
        <f>IF(OR(D224="",G224=""),"",COUNTIFS($D$6:D224,D224,$G$6:G224,"&lt;&gt;"))</f>
        <v/>
      </c>
      <c r="R224" s="139">
        <f>IF(B224="","",B224+N(C224))</f>
        <v/>
      </c>
    </row>
    <row r="225" ht="30" customHeight="1">
      <c r="B225" s="93" t="n"/>
      <c r="C225" s="140" t="n"/>
      <c r="D225" s="95" t="n"/>
      <c r="E225" s="86">
        <f>IF(D225="","",IFERROR(INDEX(Pil_Type,MATCH(D225,Pil_Label,0)),"not in pilot"))</f>
        <v/>
      </c>
      <c r="F225" s="96" t="n"/>
      <c r="G225" s="96" t="n"/>
      <c r="H225" s="87">
        <f>IF(G225="","",N(F225)+G225)</f>
        <v/>
      </c>
      <c r="I225" s="95" t="n"/>
      <c r="J225" s="139">
        <f>IF(OR(Q225="",N(Q225)&lt;=1),"",INDEX($R$6:$R$1505,MATCH(D225&amp;"|"&amp;(Q225-1),$P$6:$P$1505,0)))</f>
        <v/>
      </c>
      <c r="K225" s="138">
        <f>IF(OR(J225="",R225=""),"",R225-J225)</f>
        <v/>
      </c>
      <c r="L225" s="138">
        <f>IF(OR(J225="",R225=""),"",(R225-J225)*24)</f>
        <v/>
      </c>
      <c r="M225" s="95" t="n"/>
      <c r="N225" s="94">
        <f>IF(B225="","",IF(OR(B225&lt;cfg_PilotStart,B225&gt;cfg_PilotEnd),"Outside",B225-cfg_PilotStart+1))</f>
        <v/>
      </c>
      <c r="O225" s="86">
        <f>IF(OR(B225="",D225=""),"","RF-"&amp;TEXT(ROW()-5,"0000"))</f>
        <v/>
      </c>
      <c r="P225" s="86">
        <f>IF(Q225="","",D225&amp;"|"&amp;Q225)</f>
        <v/>
      </c>
      <c r="Q225" s="86">
        <f>IF(OR(D225="",G225=""),"",COUNTIFS($D$6:D225,D225,$G$6:G225,"&lt;&gt;"))</f>
        <v/>
      </c>
      <c r="R225" s="139">
        <f>IF(B225="","",B225+N(C225))</f>
        <v/>
      </c>
    </row>
    <row r="226" ht="30" customHeight="1">
      <c r="B226" s="93" t="n"/>
      <c r="C226" s="140" t="n"/>
      <c r="D226" s="95" t="n"/>
      <c r="E226" s="86">
        <f>IF(D226="","",IFERROR(INDEX(Pil_Type,MATCH(D226,Pil_Label,0)),"not in pilot"))</f>
        <v/>
      </c>
      <c r="F226" s="96" t="n"/>
      <c r="G226" s="96" t="n"/>
      <c r="H226" s="87">
        <f>IF(G226="","",N(F226)+G226)</f>
        <v/>
      </c>
      <c r="I226" s="95" t="n"/>
      <c r="J226" s="139">
        <f>IF(OR(Q226="",N(Q226)&lt;=1),"",INDEX($R$6:$R$1505,MATCH(D226&amp;"|"&amp;(Q226-1),$P$6:$P$1505,0)))</f>
        <v/>
      </c>
      <c r="K226" s="138">
        <f>IF(OR(J226="",R226=""),"",R226-J226)</f>
        <v/>
      </c>
      <c r="L226" s="138">
        <f>IF(OR(J226="",R226=""),"",(R226-J226)*24)</f>
        <v/>
      </c>
      <c r="M226" s="95" t="n"/>
      <c r="N226" s="94">
        <f>IF(B226="","",IF(OR(B226&lt;cfg_PilotStart,B226&gt;cfg_PilotEnd),"Outside",B226-cfg_PilotStart+1))</f>
        <v/>
      </c>
      <c r="O226" s="86">
        <f>IF(OR(B226="",D226=""),"","RF-"&amp;TEXT(ROW()-5,"0000"))</f>
        <v/>
      </c>
      <c r="P226" s="86">
        <f>IF(Q226="","",D226&amp;"|"&amp;Q226)</f>
        <v/>
      </c>
      <c r="Q226" s="86">
        <f>IF(OR(D226="",G226=""),"",COUNTIFS($D$6:D226,D226,$G$6:G226,"&lt;&gt;"))</f>
        <v/>
      </c>
      <c r="R226" s="139">
        <f>IF(B226="","",B226+N(C226))</f>
        <v/>
      </c>
    </row>
    <row r="227" ht="30" customHeight="1">
      <c r="B227" s="93" t="n"/>
      <c r="C227" s="140" t="n"/>
      <c r="D227" s="95" t="n"/>
      <c r="E227" s="86">
        <f>IF(D227="","",IFERROR(INDEX(Pil_Type,MATCH(D227,Pil_Label,0)),"not in pilot"))</f>
        <v/>
      </c>
      <c r="F227" s="96" t="n"/>
      <c r="G227" s="96" t="n"/>
      <c r="H227" s="87">
        <f>IF(G227="","",N(F227)+G227)</f>
        <v/>
      </c>
      <c r="I227" s="95" t="n"/>
      <c r="J227" s="139">
        <f>IF(OR(Q227="",N(Q227)&lt;=1),"",INDEX($R$6:$R$1505,MATCH(D227&amp;"|"&amp;(Q227-1),$P$6:$P$1505,0)))</f>
        <v/>
      </c>
      <c r="K227" s="138">
        <f>IF(OR(J227="",R227=""),"",R227-J227)</f>
        <v/>
      </c>
      <c r="L227" s="138">
        <f>IF(OR(J227="",R227=""),"",(R227-J227)*24)</f>
        <v/>
      </c>
      <c r="M227" s="95" t="n"/>
      <c r="N227" s="94">
        <f>IF(B227="","",IF(OR(B227&lt;cfg_PilotStart,B227&gt;cfg_PilotEnd),"Outside",B227-cfg_PilotStart+1))</f>
        <v/>
      </c>
      <c r="O227" s="86">
        <f>IF(OR(B227="",D227=""),"","RF-"&amp;TEXT(ROW()-5,"0000"))</f>
        <v/>
      </c>
      <c r="P227" s="86">
        <f>IF(Q227="","",D227&amp;"|"&amp;Q227)</f>
        <v/>
      </c>
      <c r="Q227" s="86">
        <f>IF(OR(D227="",G227=""),"",COUNTIFS($D$6:D227,D227,$G$6:G227,"&lt;&gt;"))</f>
        <v/>
      </c>
      <c r="R227" s="139">
        <f>IF(B227="","",B227+N(C227))</f>
        <v/>
      </c>
    </row>
    <row r="228" ht="30" customHeight="1">
      <c r="B228" s="93" t="n"/>
      <c r="C228" s="140" t="n"/>
      <c r="D228" s="95" t="n"/>
      <c r="E228" s="86">
        <f>IF(D228="","",IFERROR(INDEX(Pil_Type,MATCH(D228,Pil_Label,0)),"not in pilot"))</f>
        <v/>
      </c>
      <c r="F228" s="96" t="n"/>
      <c r="G228" s="96" t="n"/>
      <c r="H228" s="87">
        <f>IF(G228="","",N(F228)+G228)</f>
        <v/>
      </c>
      <c r="I228" s="95" t="n"/>
      <c r="J228" s="139">
        <f>IF(OR(Q228="",N(Q228)&lt;=1),"",INDEX($R$6:$R$1505,MATCH(D228&amp;"|"&amp;(Q228-1),$P$6:$P$1505,0)))</f>
        <v/>
      </c>
      <c r="K228" s="138">
        <f>IF(OR(J228="",R228=""),"",R228-J228)</f>
        <v/>
      </c>
      <c r="L228" s="138">
        <f>IF(OR(J228="",R228=""),"",(R228-J228)*24)</f>
        <v/>
      </c>
      <c r="M228" s="95" t="n"/>
      <c r="N228" s="94">
        <f>IF(B228="","",IF(OR(B228&lt;cfg_PilotStart,B228&gt;cfg_PilotEnd),"Outside",B228-cfg_PilotStart+1))</f>
        <v/>
      </c>
      <c r="O228" s="86">
        <f>IF(OR(B228="",D228=""),"","RF-"&amp;TEXT(ROW()-5,"0000"))</f>
        <v/>
      </c>
      <c r="P228" s="86">
        <f>IF(Q228="","",D228&amp;"|"&amp;Q228)</f>
        <v/>
      </c>
      <c r="Q228" s="86">
        <f>IF(OR(D228="",G228=""),"",COUNTIFS($D$6:D228,D228,$G$6:G228,"&lt;&gt;"))</f>
        <v/>
      </c>
      <c r="R228" s="139">
        <f>IF(B228="","",B228+N(C228))</f>
        <v/>
      </c>
    </row>
    <row r="229" ht="30" customHeight="1">
      <c r="B229" s="93" t="n"/>
      <c r="C229" s="140" t="n"/>
      <c r="D229" s="95" t="n"/>
      <c r="E229" s="86">
        <f>IF(D229="","",IFERROR(INDEX(Pil_Type,MATCH(D229,Pil_Label,0)),"not in pilot"))</f>
        <v/>
      </c>
      <c r="F229" s="96" t="n"/>
      <c r="G229" s="96" t="n"/>
      <c r="H229" s="87">
        <f>IF(G229="","",N(F229)+G229)</f>
        <v/>
      </c>
      <c r="I229" s="95" t="n"/>
      <c r="J229" s="139">
        <f>IF(OR(Q229="",N(Q229)&lt;=1),"",INDEX($R$6:$R$1505,MATCH(D229&amp;"|"&amp;(Q229-1),$P$6:$P$1505,0)))</f>
        <v/>
      </c>
      <c r="K229" s="138">
        <f>IF(OR(J229="",R229=""),"",R229-J229)</f>
        <v/>
      </c>
      <c r="L229" s="138">
        <f>IF(OR(J229="",R229=""),"",(R229-J229)*24)</f>
        <v/>
      </c>
      <c r="M229" s="95" t="n"/>
      <c r="N229" s="94">
        <f>IF(B229="","",IF(OR(B229&lt;cfg_PilotStart,B229&gt;cfg_PilotEnd),"Outside",B229-cfg_PilotStart+1))</f>
        <v/>
      </c>
      <c r="O229" s="86">
        <f>IF(OR(B229="",D229=""),"","RF-"&amp;TEXT(ROW()-5,"0000"))</f>
        <v/>
      </c>
      <c r="P229" s="86">
        <f>IF(Q229="","",D229&amp;"|"&amp;Q229)</f>
        <v/>
      </c>
      <c r="Q229" s="86">
        <f>IF(OR(D229="",G229=""),"",COUNTIFS($D$6:D229,D229,$G$6:G229,"&lt;&gt;"))</f>
        <v/>
      </c>
      <c r="R229" s="139">
        <f>IF(B229="","",B229+N(C229))</f>
        <v/>
      </c>
    </row>
    <row r="230" ht="30" customHeight="1">
      <c r="B230" s="93" t="n"/>
      <c r="C230" s="140" t="n"/>
      <c r="D230" s="95" t="n"/>
      <c r="E230" s="86">
        <f>IF(D230="","",IFERROR(INDEX(Pil_Type,MATCH(D230,Pil_Label,0)),"not in pilot"))</f>
        <v/>
      </c>
      <c r="F230" s="96" t="n"/>
      <c r="G230" s="96" t="n"/>
      <c r="H230" s="87">
        <f>IF(G230="","",N(F230)+G230)</f>
        <v/>
      </c>
      <c r="I230" s="95" t="n"/>
      <c r="J230" s="139">
        <f>IF(OR(Q230="",N(Q230)&lt;=1),"",INDEX($R$6:$R$1505,MATCH(D230&amp;"|"&amp;(Q230-1),$P$6:$P$1505,0)))</f>
        <v/>
      </c>
      <c r="K230" s="138">
        <f>IF(OR(J230="",R230=""),"",R230-J230)</f>
        <v/>
      </c>
      <c r="L230" s="138">
        <f>IF(OR(J230="",R230=""),"",(R230-J230)*24)</f>
        <v/>
      </c>
      <c r="M230" s="95" t="n"/>
      <c r="N230" s="94">
        <f>IF(B230="","",IF(OR(B230&lt;cfg_PilotStart,B230&gt;cfg_PilotEnd),"Outside",B230-cfg_PilotStart+1))</f>
        <v/>
      </c>
      <c r="O230" s="86">
        <f>IF(OR(B230="",D230=""),"","RF-"&amp;TEXT(ROW()-5,"0000"))</f>
        <v/>
      </c>
      <c r="P230" s="86">
        <f>IF(Q230="","",D230&amp;"|"&amp;Q230)</f>
        <v/>
      </c>
      <c r="Q230" s="86">
        <f>IF(OR(D230="",G230=""),"",COUNTIFS($D$6:D230,D230,$G$6:G230,"&lt;&gt;"))</f>
        <v/>
      </c>
      <c r="R230" s="139">
        <f>IF(B230="","",B230+N(C230))</f>
        <v/>
      </c>
    </row>
    <row r="231" ht="30" customHeight="1">
      <c r="B231" s="93" t="n"/>
      <c r="C231" s="140" t="n"/>
      <c r="D231" s="95" t="n"/>
      <c r="E231" s="86">
        <f>IF(D231="","",IFERROR(INDEX(Pil_Type,MATCH(D231,Pil_Label,0)),"not in pilot"))</f>
        <v/>
      </c>
      <c r="F231" s="96" t="n"/>
      <c r="G231" s="96" t="n"/>
      <c r="H231" s="87">
        <f>IF(G231="","",N(F231)+G231)</f>
        <v/>
      </c>
      <c r="I231" s="95" t="n"/>
      <c r="J231" s="139">
        <f>IF(OR(Q231="",N(Q231)&lt;=1),"",INDEX($R$6:$R$1505,MATCH(D231&amp;"|"&amp;(Q231-1),$P$6:$P$1505,0)))</f>
        <v/>
      </c>
      <c r="K231" s="138">
        <f>IF(OR(J231="",R231=""),"",R231-J231)</f>
        <v/>
      </c>
      <c r="L231" s="138">
        <f>IF(OR(J231="",R231=""),"",(R231-J231)*24)</f>
        <v/>
      </c>
      <c r="M231" s="95" t="n"/>
      <c r="N231" s="94">
        <f>IF(B231="","",IF(OR(B231&lt;cfg_PilotStart,B231&gt;cfg_PilotEnd),"Outside",B231-cfg_PilotStart+1))</f>
        <v/>
      </c>
      <c r="O231" s="86">
        <f>IF(OR(B231="",D231=""),"","RF-"&amp;TEXT(ROW()-5,"0000"))</f>
        <v/>
      </c>
      <c r="P231" s="86">
        <f>IF(Q231="","",D231&amp;"|"&amp;Q231)</f>
        <v/>
      </c>
      <c r="Q231" s="86">
        <f>IF(OR(D231="",G231=""),"",COUNTIFS($D$6:D231,D231,$G$6:G231,"&lt;&gt;"))</f>
        <v/>
      </c>
      <c r="R231" s="139">
        <f>IF(B231="","",B231+N(C231))</f>
        <v/>
      </c>
    </row>
    <row r="232" ht="30" customHeight="1">
      <c r="B232" s="93" t="n"/>
      <c r="C232" s="140" t="n"/>
      <c r="D232" s="95" t="n"/>
      <c r="E232" s="86">
        <f>IF(D232="","",IFERROR(INDEX(Pil_Type,MATCH(D232,Pil_Label,0)),"not in pilot"))</f>
        <v/>
      </c>
      <c r="F232" s="96" t="n"/>
      <c r="G232" s="96" t="n"/>
      <c r="H232" s="87">
        <f>IF(G232="","",N(F232)+G232)</f>
        <v/>
      </c>
      <c r="I232" s="95" t="n"/>
      <c r="J232" s="139">
        <f>IF(OR(Q232="",N(Q232)&lt;=1),"",INDEX($R$6:$R$1505,MATCH(D232&amp;"|"&amp;(Q232-1),$P$6:$P$1505,0)))</f>
        <v/>
      </c>
      <c r="K232" s="138">
        <f>IF(OR(J232="",R232=""),"",R232-J232)</f>
        <v/>
      </c>
      <c r="L232" s="138">
        <f>IF(OR(J232="",R232=""),"",(R232-J232)*24)</f>
        <v/>
      </c>
      <c r="M232" s="95" t="n"/>
      <c r="N232" s="94">
        <f>IF(B232="","",IF(OR(B232&lt;cfg_PilotStart,B232&gt;cfg_PilotEnd),"Outside",B232-cfg_PilotStart+1))</f>
        <v/>
      </c>
      <c r="O232" s="86">
        <f>IF(OR(B232="",D232=""),"","RF-"&amp;TEXT(ROW()-5,"0000"))</f>
        <v/>
      </c>
      <c r="P232" s="86">
        <f>IF(Q232="","",D232&amp;"|"&amp;Q232)</f>
        <v/>
      </c>
      <c r="Q232" s="86">
        <f>IF(OR(D232="",G232=""),"",COUNTIFS($D$6:D232,D232,$G$6:G232,"&lt;&gt;"))</f>
        <v/>
      </c>
      <c r="R232" s="139">
        <f>IF(B232="","",B232+N(C232))</f>
        <v/>
      </c>
    </row>
    <row r="233" ht="30" customHeight="1">
      <c r="B233" s="93" t="n"/>
      <c r="C233" s="140" t="n"/>
      <c r="D233" s="95" t="n"/>
      <c r="E233" s="86">
        <f>IF(D233="","",IFERROR(INDEX(Pil_Type,MATCH(D233,Pil_Label,0)),"not in pilot"))</f>
        <v/>
      </c>
      <c r="F233" s="96" t="n"/>
      <c r="G233" s="96" t="n"/>
      <c r="H233" s="87">
        <f>IF(G233="","",N(F233)+G233)</f>
        <v/>
      </c>
      <c r="I233" s="95" t="n"/>
      <c r="J233" s="139">
        <f>IF(OR(Q233="",N(Q233)&lt;=1),"",INDEX($R$6:$R$1505,MATCH(D233&amp;"|"&amp;(Q233-1),$P$6:$P$1505,0)))</f>
        <v/>
      </c>
      <c r="K233" s="138">
        <f>IF(OR(J233="",R233=""),"",R233-J233)</f>
        <v/>
      </c>
      <c r="L233" s="138">
        <f>IF(OR(J233="",R233=""),"",(R233-J233)*24)</f>
        <v/>
      </c>
      <c r="M233" s="95" t="n"/>
      <c r="N233" s="94">
        <f>IF(B233="","",IF(OR(B233&lt;cfg_PilotStart,B233&gt;cfg_PilotEnd),"Outside",B233-cfg_PilotStart+1))</f>
        <v/>
      </c>
      <c r="O233" s="86">
        <f>IF(OR(B233="",D233=""),"","RF-"&amp;TEXT(ROW()-5,"0000"))</f>
        <v/>
      </c>
      <c r="P233" s="86">
        <f>IF(Q233="","",D233&amp;"|"&amp;Q233)</f>
        <v/>
      </c>
      <c r="Q233" s="86">
        <f>IF(OR(D233="",G233=""),"",COUNTIFS($D$6:D233,D233,$G$6:G233,"&lt;&gt;"))</f>
        <v/>
      </c>
      <c r="R233" s="139">
        <f>IF(B233="","",B233+N(C233))</f>
        <v/>
      </c>
    </row>
    <row r="234" ht="30" customHeight="1">
      <c r="B234" s="93" t="n"/>
      <c r="C234" s="140" t="n"/>
      <c r="D234" s="95" t="n"/>
      <c r="E234" s="86">
        <f>IF(D234="","",IFERROR(INDEX(Pil_Type,MATCH(D234,Pil_Label,0)),"not in pilot"))</f>
        <v/>
      </c>
      <c r="F234" s="96" t="n"/>
      <c r="G234" s="96" t="n"/>
      <c r="H234" s="87">
        <f>IF(G234="","",N(F234)+G234)</f>
        <v/>
      </c>
      <c r="I234" s="95" t="n"/>
      <c r="J234" s="139">
        <f>IF(OR(Q234="",N(Q234)&lt;=1),"",INDEX($R$6:$R$1505,MATCH(D234&amp;"|"&amp;(Q234-1),$P$6:$P$1505,0)))</f>
        <v/>
      </c>
      <c r="K234" s="138">
        <f>IF(OR(J234="",R234=""),"",R234-J234)</f>
        <v/>
      </c>
      <c r="L234" s="138">
        <f>IF(OR(J234="",R234=""),"",(R234-J234)*24)</f>
        <v/>
      </c>
      <c r="M234" s="95" t="n"/>
      <c r="N234" s="94">
        <f>IF(B234="","",IF(OR(B234&lt;cfg_PilotStart,B234&gt;cfg_PilotEnd),"Outside",B234-cfg_PilotStart+1))</f>
        <v/>
      </c>
      <c r="O234" s="86">
        <f>IF(OR(B234="",D234=""),"","RF-"&amp;TEXT(ROW()-5,"0000"))</f>
        <v/>
      </c>
      <c r="P234" s="86">
        <f>IF(Q234="","",D234&amp;"|"&amp;Q234)</f>
        <v/>
      </c>
      <c r="Q234" s="86">
        <f>IF(OR(D234="",G234=""),"",COUNTIFS($D$6:D234,D234,$G$6:G234,"&lt;&gt;"))</f>
        <v/>
      </c>
      <c r="R234" s="139">
        <f>IF(B234="","",B234+N(C234))</f>
        <v/>
      </c>
    </row>
    <row r="235" ht="30" customHeight="1">
      <c r="B235" s="93" t="n"/>
      <c r="C235" s="140" t="n"/>
      <c r="D235" s="95" t="n"/>
      <c r="E235" s="86">
        <f>IF(D235="","",IFERROR(INDEX(Pil_Type,MATCH(D235,Pil_Label,0)),"not in pilot"))</f>
        <v/>
      </c>
      <c r="F235" s="96" t="n"/>
      <c r="G235" s="96" t="n"/>
      <c r="H235" s="87">
        <f>IF(G235="","",N(F235)+G235)</f>
        <v/>
      </c>
      <c r="I235" s="95" t="n"/>
      <c r="J235" s="139">
        <f>IF(OR(Q235="",N(Q235)&lt;=1),"",INDEX($R$6:$R$1505,MATCH(D235&amp;"|"&amp;(Q235-1),$P$6:$P$1505,0)))</f>
        <v/>
      </c>
      <c r="K235" s="138">
        <f>IF(OR(J235="",R235=""),"",R235-J235)</f>
        <v/>
      </c>
      <c r="L235" s="138">
        <f>IF(OR(J235="",R235=""),"",(R235-J235)*24)</f>
        <v/>
      </c>
      <c r="M235" s="95" t="n"/>
      <c r="N235" s="94">
        <f>IF(B235="","",IF(OR(B235&lt;cfg_PilotStart,B235&gt;cfg_PilotEnd),"Outside",B235-cfg_PilotStart+1))</f>
        <v/>
      </c>
      <c r="O235" s="86">
        <f>IF(OR(B235="",D235=""),"","RF-"&amp;TEXT(ROW()-5,"0000"))</f>
        <v/>
      </c>
      <c r="P235" s="86">
        <f>IF(Q235="","",D235&amp;"|"&amp;Q235)</f>
        <v/>
      </c>
      <c r="Q235" s="86">
        <f>IF(OR(D235="",G235=""),"",COUNTIFS($D$6:D235,D235,$G$6:G235,"&lt;&gt;"))</f>
        <v/>
      </c>
      <c r="R235" s="139">
        <f>IF(B235="","",B235+N(C235))</f>
        <v/>
      </c>
    </row>
    <row r="236" ht="30" customHeight="1">
      <c r="B236" s="93" t="n"/>
      <c r="C236" s="140" t="n"/>
      <c r="D236" s="95" t="n"/>
      <c r="E236" s="86">
        <f>IF(D236="","",IFERROR(INDEX(Pil_Type,MATCH(D236,Pil_Label,0)),"not in pilot"))</f>
        <v/>
      </c>
      <c r="F236" s="96" t="n"/>
      <c r="G236" s="96" t="n"/>
      <c r="H236" s="87">
        <f>IF(G236="","",N(F236)+G236)</f>
        <v/>
      </c>
      <c r="I236" s="95" t="n"/>
      <c r="J236" s="139">
        <f>IF(OR(Q236="",N(Q236)&lt;=1),"",INDEX($R$6:$R$1505,MATCH(D236&amp;"|"&amp;(Q236-1),$P$6:$P$1505,0)))</f>
        <v/>
      </c>
      <c r="K236" s="138">
        <f>IF(OR(J236="",R236=""),"",R236-J236)</f>
        <v/>
      </c>
      <c r="L236" s="138">
        <f>IF(OR(J236="",R236=""),"",(R236-J236)*24)</f>
        <v/>
      </c>
      <c r="M236" s="95" t="n"/>
      <c r="N236" s="94">
        <f>IF(B236="","",IF(OR(B236&lt;cfg_PilotStart,B236&gt;cfg_PilotEnd),"Outside",B236-cfg_PilotStart+1))</f>
        <v/>
      </c>
      <c r="O236" s="86">
        <f>IF(OR(B236="",D236=""),"","RF-"&amp;TEXT(ROW()-5,"0000"))</f>
        <v/>
      </c>
      <c r="P236" s="86">
        <f>IF(Q236="","",D236&amp;"|"&amp;Q236)</f>
        <v/>
      </c>
      <c r="Q236" s="86">
        <f>IF(OR(D236="",G236=""),"",COUNTIFS($D$6:D236,D236,$G$6:G236,"&lt;&gt;"))</f>
        <v/>
      </c>
      <c r="R236" s="139">
        <f>IF(B236="","",B236+N(C236))</f>
        <v/>
      </c>
    </row>
    <row r="237" ht="30" customHeight="1">
      <c r="B237" s="93" t="n"/>
      <c r="C237" s="140" t="n"/>
      <c r="D237" s="95" t="n"/>
      <c r="E237" s="86">
        <f>IF(D237="","",IFERROR(INDEX(Pil_Type,MATCH(D237,Pil_Label,0)),"not in pilot"))</f>
        <v/>
      </c>
      <c r="F237" s="96" t="n"/>
      <c r="G237" s="96" t="n"/>
      <c r="H237" s="87">
        <f>IF(G237="","",N(F237)+G237)</f>
        <v/>
      </c>
      <c r="I237" s="95" t="n"/>
      <c r="J237" s="139">
        <f>IF(OR(Q237="",N(Q237)&lt;=1),"",INDEX($R$6:$R$1505,MATCH(D237&amp;"|"&amp;(Q237-1),$P$6:$P$1505,0)))</f>
        <v/>
      </c>
      <c r="K237" s="138">
        <f>IF(OR(J237="",R237=""),"",R237-J237)</f>
        <v/>
      </c>
      <c r="L237" s="138">
        <f>IF(OR(J237="",R237=""),"",(R237-J237)*24)</f>
        <v/>
      </c>
      <c r="M237" s="95" t="n"/>
      <c r="N237" s="94">
        <f>IF(B237="","",IF(OR(B237&lt;cfg_PilotStart,B237&gt;cfg_PilotEnd),"Outside",B237-cfg_PilotStart+1))</f>
        <v/>
      </c>
      <c r="O237" s="86">
        <f>IF(OR(B237="",D237=""),"","RF-"&amp;TEXT(ROW()-5,"0000"))</f>
        <v/>
      </c>
      <c r="P237" s="86">
        <f>IF(Q237="","",D237&amp;"|"&amp;Q237)</f>
        <v/>
      </c>
      <c r="Q237" s="86">
        <f>IF(OR(D237="",G237=""),"",COUNTIFS($D$6:D237,D237,$G$6:G237,"&lt;&gt;"))</f>
        <v/>
      </c>
      <c r="R237" s="139">
        <f>IF(B237="","",B237+N(C237))</f>
        <v/>
      </c>
    </row>
    <row r="238" ht="30" customHeight="1">
      <c r="B238" s="93" t="n"/>
      <c r="C238" s="140" t="n"/>
      <c r="D238" s="95" t="n"/>
      <c r="E238" s="86">
        <f>IF(D238="","",IFERROR(INDEX(Pil_Type,MATCH(D238,Pil_Label,0)),"not in pilot"))</f>
        <v/>
      </c>
      <c r="F238" s="96" t="n"/>
      <c r="G238" s="96" t="n"/>
      <c r="H238" s="87">
        <f>IF(G238="","",N(F238)+G238)</f>
        <v/>
      </c>
      <c r="I238" s="95" t="n"/>
      <c r="J238" s="139">
        <f>IF(OR(Q238="",N(Q238)&lt;=1),"",INDEX($R$6:$R$1505,MATCH(D238&amp;"|"&amp;(Q238-1),$P$6:$P$1505,0)))</f>
        <v/>
      </c>
      <c r="K238" s="138">
        <f>IF(OR(J238="",R238=""),"",R238-J238)</f>
        <v/>
      </c>
      <c r="L238" s="138">
        <f>IF(OR(J238="",R238=""),"",(R238-J238)*24)</f>
        <v/>
      </c>
      <c r="M238" s="95" t="n"/>
      <c r="N238" s="94">
        <f>IF(B238="","",IF(OR(B238&lt;cfg_PilotStart,B238&gt;cfg_PilotEnd),"Outside",B238-cfg_PilotStart+1))</f>
        <v/>
      </c>
      <c r="O238" s="86">
        <f>IF(OR(B238="",D238=""),"","RF-"&amp;TEXT(ROW()-5,"0000"))</f>
        <v/>
      </c>
      <c r="P238" s="86">
        <f>IF(Q238="","",D238&amp;"|"&amp;Q238)</f>
        <v/>
      </c>
      <c r="Q238" s="86">
        <f>IF(OR(D238="",G238=""),"",COUNTIFS($D$6:D238,D238,$G$6:G238,"&lt;&gt;"))</f>
        <v/>
      </c>
      <c r="R238" s="139">
        <f>IF(B238="","",B238+N(C238))</f>
        <v/>
      </c>
    </row>
    <row r="239" ht="30" customHeight="1">
      <c r="B239" s="93" t="n"/>
      <c r="C239" s="140" t="n"/>
      <c r="D239" s="95" t="n"/>
      <c r="E239" s="86">
        <f>IF(D239="","",IFERROR(INDEX(Pil_Type,MATCH(D239,Pil_Label,0)),"not in pilot"))</f>
        <v/>
      </c>
      <c r="F239" s="96" t="n"/>
      <c r="G239" s="96" t="n"/>
      <c r="H239" s="87">
        <f>IF(G239="","",N(F239)+G239)</f>
        <v/>
      </c>
      <c r="I239" s="95" t="n"/>
      <c r="J239" s="139">
        <f>IF(OR(Q239="",N(Q239)&lt;=1),"",INDEX($R$6:$R$1505,MATCH(D239&amp;"|"&amp;(Q239-1),$P$6:$P$1505,0)))</f>
        <v/>
      </c>
      <c r="K239" s="138">
        <f>IF(OR(J239="",R239=""),"",R239-J239)</f>
        <v/>
      </c>
      <c r="L239" s="138">
        <f>IF(OR(J239="",R239=""),"",(R239-J239)*24)</f>
        <v/>
      </c>
      <c r="M239" s="95" t="n"/>
      <c r="N239" s="94">
        <f>IF(B239="","",IF(OR(B239&lt;cfg_PilotStart,B239&gt;cfg_PilotEnd),"Outside",B239-cfg_PilotStart+1))</f>
        <v/>
      </c>
      <c r="O239" s="86">
        <f>IF(OR(B239="",D239=""),"","RF-"&amp;TEXT(ROW()-5,"0000"))</f>
        <v/>
      </c>
      <c r="P239" s="86">
        <f>IF(Q239="","",D239&amp;"|"&amp;Q239)</f>
        <v/>
      </c>
      <c r="Q239" s="86">
        <f>IF(OR(D239="",G239=""),"",COUNTIFS($D$6:D239,D239,$G$6:G239,"&lt;&gt;"))</f>
        <v/>
      </c>
      <c r="R239" s="139">
        <f>IF(B239="","",B239+N(C239))</f>
        <v/>
      </c>
    </row>
    <row r="240" ht="30" customHeight="1">
      <c r="B240" s="93" t="n"/>
      <c r="C240" s="140" t="n"/>
      <c r="D240" s="95" t="n"/>
      <c r="E240" s="86">
        <f>IF(D240="","",IFERROR(INDEX(Pil_Type,MATCH(D240,Pil_Label,0)),"not in pilot"))</f>
        <v/>
      </c>
      <c r="F240" s="96" t="n"/>
      <c r="G240" s="96" t="n"/>
      <c r="H240" s="87">
        <f>IF(G240="","",N(F240)+G240)</f>
        <v/>
      </c>
      <c r="I240" s="95" t="n"/>
      <c r="J240" s="139">
        <f>IF(OR(Q240="",N(Q240)&lt;=1),"",INDEX($R$6:$R$1505,MATCH(D240&amp;"|"&amp;(Q240-1),$P$6:$P$1505,0)))</f>
        <v/>
      </c>
      <c r="K240" s="138">
        <f>IF(OR(J240="",R240=""),"",R240-J240)</f>
        <v/>
      </c>
      <c r="L240" s="138">
        <f>IF(OR(J240="",R240=""),"",(R240-J240)*24)</f>
        <v/>
      </c>
      <c r="M240" s="95" t="n"/>
      <c r="N240" s="94">
        <f>IF(B240="","",IF(OR(B240&lt;cfg_PilotStart,B240&gt;cfg_PilotEnd),"Outside",B240-cfg_PilotStart+1))</f>
        <v/>
      </c>
      <c r="O240" s="86">
        <f>IF(OR(B240="",D240=""),"","RF-"&amp;TEXT(ROW()-5,"0000"))</f>
        <v/>
      </c>
      <c r="P240" s="86">
        <f>IF(Q240="","",D240&amp;"|"&amp;Q240)</f>
        <v/>
      </c>
      <c r="Q240" s="86">
        <f>IF(OR(D240="",G240=""),"",COUNTIFS($D$6:D240,D240,$G$6:G240,"&lt;&gt;"))</f>
        <v/>
      </c>
      <c r="R240" s="139">
        <f>IF(B240="","",B240+N(C240))</f>
        <v/>
      </c>
    </row>
    <row r="241" ht="30" customHeight="1">
      <c r="B241" s="93" t="n"/>
      <c r="C241" s="140" t="n"/>
      <c r="D241" s="95" t="n"/>
      <c r="E241" s="86">
        <f>IF(D241="","",IFERROR(INDEX(Pil_Type,MATCH(D241,Pil_Label,0)),"not in pilot"))</f>
        <v/>
      </c>
      <c r="F241" s="96" t="n"/>
      <c r="G241" s="96" t="n"/>
      <c r="H241" s="87">
        <f>IF(G241="","",N(F241)+G241)</f>
        <v/>
      </c>
      <c r="I241" s="95" t="n"/>
      <c r="J241" s="139">
        <f>IF(OR(Q241="",N(Q241)&lt;=1),"",INDEX($R$6:$R$1505,MATCH(D241&amp;"|"&amp;(Q241-1),$P$6:$P$1505,0)))</f>
        <v/>
      </c>
      <c r="K241" s="138">
        <f>IF(OR(J241="",R241=""),"",R241-J241)</f>
        <v/>
      </c>
      <c r="L241" s="138">
        <f>IF(OR(J241="",R241=""),"",(R241-J241)*24)</f>
        <v/>
      </c>
      <c r="M241" s="95" t="n"/>
      <c r="N241" s="94">
        <f>IF(B241="","",IF(OR(B241&lt;cfg_PilotStart,B241&gt;cfg_PilotEnd),"Outside",B241-cfg_PilotStart+1))</f>
        <v/>
      </c>
      <c r="O241" s="86">
        <f>IF(OR(B241="",D241=""),"","RF-"&amp;TEXT(ROW()-5,"0000"))</f>
        <v/>
      </c>
      <c r="P241" s="86">
        <f>IF(Q241="","",D241&amp;"|"&amp;Q241)</f>
        <v/>
      </c>
      <c r="Q241" s="86">
        <f>IF(OR(D241="",G241=""),"",COUNTIFS($D$6:D241,D241,$G$6:G241,"&lt;&gt;"))</f>
        <v/>
      </c>
      <c r="R241" s="139">
        <f>IF(B241="","",B241+N(C241))</f>
        <v/>
      </c>
    </row>
    <row r="242" ht="30" customHeight="1">
      <c r="B242" s="93" t="n"/>
      <c r="C242" s="140" t="n"/>
      <c r="D242" s="95" t="n"/>
      <c r="E242" s="86">
        <f>IF(D242="","",IFERROR(INDEX(Pil_Type,MATCH(D242,Pil_Label,0)),"not in pilot"))</f>
        <v/>
      </c>
      <c r="F242" s="96" t="n"/>
      <c r="G242" s="96" t="n"/>
      <c r="H242" s="87">
        <f>IF(G242="","",N(F242)+G242)</f>
        <v/>
      </c>
      <c r="I242" s="95" t="n"/>
      <c r="J242" s="139">
        <f>IF(OR(Q242="",N(Q242)&lt;=1),"",INDEX($R$6:$R$1505,MATCH(D242&amp;"|"&amp;(Q242-1),$P$6:$P$1505,0)))</f>
        <v/>
      </c>
      <c r="K242" s="138">
        <f>IF(OR(J242="",R242=""),"",R242-J242)</f>
        <v/>
      </c>
      <c r="L242" s="138">
        <f>IF(OR(J242="",R242=""),"",(R242-J242)*24)</f>
        <v/>
      </c>
      <c r="M242" s="95" t="n"/>
      <c r="N242" s="94">
        <f>IF(B242="","",IF(OR(B242&lt;cfg_PilotStart,B242&gt;cfg_PilotEnd),"Outside",B242-cfg_PilotStart+1))</f>
        <v/>
      </c>
      <c r="O242" s="86">
        <f>IF(OR(B242="",D242=""),"","RF-"&amp;TEXT(ROW()-5,"0000"))</f>
        <v/>
      </c>
      <c r="P242" s="86">
        <f>IF(Q242="","",D242&amp;"|"&amp;Q242)</f>
        <v/>
      </c>
      <c r="Q242" s="86">
        <f>IF(OR(D242="",G242=""),"",COUNTIFS($D$6:D242,D242,$G$6:G242,"&lt;&gt;"))</f>
        <v/>
      </c>
      <c r="R242" s="139">
        <f>IF(B242="","",B242+N(C242))</f>
        <v/>
      </c>
    </row>
    <row r="243" ht="30" customHeight="1">
      <c r="B243" s="93" t="n"/>
      <c r="C243" s="140" t="n"/>
      <c r="D243" s="95" t="n"/>
      <c r="E243" s="86">
        <f>IF(D243="","",IFERROR(INDEX(Pil_Type,MATCH(D243,Pil_Label,0)),"not in pilot"))</f>
        <v/>
      </c>
      <c r="F243" s="96" t="n"/>
      <c r="G243" s="96" t="n"/>
      <c r="H243" s="87">
        <f>IF(G243="","",N(F243)+G243)</f>
        <v/>
      </c>
      <c r="I243" s="95" t="n"/>
      <c r="J243" s="139">
        <f>IF(OR(Q243="",N(Q243)&lt;=1),"",INDEX($R$6:$R$1505,MATCH(D243&amp;"|"&amp;(Q243-1),$P$6:$P$1505,0)))</f>
        <v/>
      </c>
      <c r="K243" s="138">
        <f>IF(OR(J243="",R243=""),"",R243-J243)</f>
        <v/>
      </c>
      <c r="L243" s="138">
        <f>IF(OR(J243="",R243=""),"",(R243-J243)*24)</f>
        <v/>
      </c>
      <c r="M243" s="95" t="n"/>
      <c r="N243" s="94">
        <f>IF(B243="","",IF(OR(B243&lt;cfg_PilotStart,B243&gt;cfg_PilotEnd),"Outside",B243-cfg_PilotStart+1))</f>
        <v/>
      </c>
      <c r="O243" s="86">
        <f>IF(OR(B243="",D243=""),"","RF-"&amp;TEXT(ROW()-5,"0000"))</f>
        <v/>
      </c>
      <c r="P243" s="86">
        <f>IF(Q243="","",D243&amp;"|"&amp;Q243)</f>
        <v/>
      </c>
      <c r="Q243" s="86">
        <f>IF(OR(D243="",G243=""),"",COUNTIFS($D$6:D243,D243,$G$6:G243,"&lt;&gt;"))</f>
        <v/>
      </c>
      <c r="R243" s="139">
        <f>IF(B243="","",B243+N(C243))</f>
        <v/>
      </c>
    </row>
    <row r="244" ht="30" customHeight="1">
      <c r="B244" s="93" t="n"/>
      <c r="C244" s="140" t="n"/>
      <c r="D244" s="95" t="n"/>
      <c r="E244" s="86">
        <f>IF(D244="","",IFERROR(INDEX(Pil_Type,MATCH(D244,Pil_Label,0)),"not in pilot"))</f>
        <v/>
      </c>
      <c r="F244" s="96" t="n"/>
      <c r="G244" s="96" t="n"/>
      <c r="H244" s="87">
        <f>IF(G244="","",N(F244)+G244)</f>
        <v/>
      </c>
      <c r="I244" s="95" t="n"/>
      <c r="J244" s="139">
        <f>IF(OR(Q244="",N(Q244)&lt;=1),"",INDEX($R$6:$R$1505,MATCH(D244&amp;"|"&amp;(Q244-1),$P$6:$P$1505,0)))</f>
        <v/>
      </c>
      <c r="K244" s="138">
        <f>IF(OR(J244="",R244=""),"",R244-J244)</f>
        <v/>
      </c>
      <c r="L244" s="138">
        <f>IF(OR(J244="",R244=""),"",(R244-J244)*24)</f>
        <v/>
      </c>
      <c r="M244" s="95" t="n"/>
      <c r="N244" s="94">
        <f>IF(B244="","",IF(OR(B244&lt;cfg_PilotStart,B244&gt;cfg_PilotEnd),"Outside",B244-cfg_PilotStart+1))</f>
        <v/>
      </c>
      <c r="O244" s="86">
        <f>IF(OR(B244="",D244=""),"","RF-"&amp;TEXT(ROW()-5,"0000"))</f>
        <v/>
      </c>
      <c r="P244" s="86">
        <f>IF(Q244="","",D244&amp;"|"&amp;Q244)</f>
        <v/>
      </c>
      <c r="Q244" s="86">
        <f>IF(OR(D244="",G244=""),"",COUNTIFS($D$6:D244,D244,$G$6:G244,"&lt;&gt;"))</f>
        <v/>
      </c>
      <c r="R244" s="139">
        <f>IF(B244="","",B244+N(C244))</f>
        <v/>
      </c>
    </row>
    <row r="245" ht="30" customHeight="1">
      <c r="B245" s="93" t="n"/>
      <c r="C245" s="140" t="n"/>
      <c r="D245" s="95" t="n"/>
      <c r="E245" s="86">
        <f>IF(D245="","",IFERROR(INDEX(Pil_Type,MATCH(D245,Pil_Label,0)),"not in pilot"))</f>
        <v/>
      </c>
      <c r="F245" s="96" t="n"/>
      <c r="G245" s="96" t="n"/>
      <c r="H245" s="87">
        <f>IF(G245="","",N(F245)+G245)</f>
        <v/>
      </c>
      <c r="I245" s="95" t="n"/>
      <c r="J245" s="139">
        <f>IF(OR(Q245="",N(Q245)&lt;=1),"",INDEX($R$6:$R$1505,MATCH(D245&amp;"|"&amp;(Q245-1),$P$6:$P$1505,0)))</f>
        <v/>
      </c>
      <c r="K245" s="138">
        <f>IF(OR(J245="",R245=""),"",R245-J245)</f>
        <v/>
      </c>
      <c r="L245" s="138">
        <f>IF(OR(J245="",R245=""),"",(R245-J245)*24)</f>
        <v/>
      </c>
      <c r="M245" s="95" t="n"/>
      <c r="N245" s="94">
        <f>IF(B245="","",IF(OR(B245&lt;cfg_PilotStart,B245&gt;cfg_PilotEnd),"Outside",B245-cfg_PilotStart+1))</f>
        <v/>
      </c>
      <c r="O245" s="86">
        <f>IF(OR(B245="",D245=""),"","RF-"&amp;TEXT(ROW()-5,"0000"))</f>
        <v/>
      </c>
      <c r="P245" s="86">
        <f>IF(Q245="","",D245&amp;"|"&amp;Q245)</f>
        <v/>
      </c>
      <c r="Q245" s="86">
        <f>IF(OR(D245="",G245=""),"",COUNTIFS($D$6:D245,D245,$G$6:G245,"&lt;&gt;"))</f>
        <v/>
      </c>
      <c r="R245" s="139">
        <f>IF(B245="","",B245+N(C245))</f>
        <v/>
      </c>
    </row>
    <row r="246" ht="30" customHeight="1">
      <c r="B246" s="93" t="n"/>
      <c r="C246" s="140" t="n"/>
      <c r="D246" s="95" t="n"/>
      <c r="E246" s="86">
        <f>IF(D246="","",IFERROR(INDEX(Pil_Type,MATCH(D246,Pil_Label,0)),"not in pilot"))</f>
        <v/>
      </c>
      <c r="F246" s="96" t="n"/>
      <c r="G246" s="96" t="n"/>
      <c r="H246" s="87">
        <f>IF(G246="","",N(F246)+G246)</f>
        <v/>
      </c>
      <c r="I246" s="95" t="n"/>
      <c r="J246" s="139">
        <f>IF(OR(Q246="",N(Q246)&lt;=1),"",INDEX($R$6:$R$1505,MATCH(D246&amp;"|"&amp;(Q246-1),$P$6:$P$1505,0)))</f>
        <v/>
      </c>
      <c r="K246" s="138">
        <f>IF(OR(J246="",R246=""),"",R246-J246)</f>
        <v/>
      </c>
      <c r="L246" s="138">
        <f>IF(OR(J246="",R246=""),"",(R246-J246)*24)</f>
        <v/>
      </c>
      <c r="M246" s="95" t="n"/>
      <c r="N246" s="94">
        <f>IF(B246="","",IF(OR(B246&lt;cfg_PilotStart,B246&gt;cfg_PilotEnd),"Outside",B246-cfg_PilotStart+1))</f>
        <v/>
      </c>
      <c r="O246" s="86">
        <f>IF(OR(B246="",D246=""),"","RF-"&amp;TEXT(ROW()-5,"0000"))</f>
        <v/>
      </c>
      <c r="P246" s="86">
        <f>IF(Q246="","",D246&amp;"|"&amp;Q246)</f>
        <v/>
      </c>
      <c r="Q246" s="86">
        <f>IF(OR(D246="",G246=""),"",COUNTIFS($D$6:D246,D246,$G$6:G246,"&lt;&gt;"))</f>
        <v/>
      </c>
      <c r="R246" s="139">
        <f>IF(B246="","",B246+N(C246))</f>
        <v/>
      </c>
    </row>
    <row r="247" ht="30" customHeight="1">
      <c r="B247" s="93" t="n"/>
      <c r="C247" s="140" t="n"/>
      <c r="D247" s="95" t="n"/>
      <c r="E247" s="86">
        <f>IF(D247="","",IFERROR(INDEX(Pil_Type,MATCH(D247,Pil_Label,0)),"not in pilot"))</f>
        <v/>
      </c>
      <c r="F247" s="96" t="n"/>
      <c r="G247" s="96" t="n"/>
      <c r="H247" s="87">
        <f>IF(G247="","",N(F247)+G247)</f>
        <v/>
      </c>
      <c r="I247" s="95" t="n"/>
      <c r="J247" s="139">
        <f>IF(OR(Q247="",N(Q247)&lt;=1),"",INDEX($R$6:$R$1505,MATCH(D247&amp;"|"&amp;(Q247-1),$P$6:$P$1505,0)))</f>
        <v/>
      </c>
      <c r="K247" s="138">
        <f>IF(OR(J247="",R247=""),"",R247-J247)</f>
        <v/>
      </c>
      <c r="L247" s="138">
        <f>IF(OR(J247="",R247=""),"",(R247-J247)*24)</f>
        <v/>
      </c>
      <c r="M247" s="95" t="n"/>
      <c r="N247" s="94">
        <f>IF(B247="","",IF(OR(B247&lt;cfg_PilotStart,B247&gt;cfg_PilotEnd),"Outside",B247-cfg_PilotStart+1))</f>
        <v/>
      </c>
      <c r="O247" s="86">
        <f>IF(OR(B247="",D247=""),"","RF-"&amp;TEXT(ROW()-5,"0000"))</f>
        <v/>
      </c>
      <c r="P247" s="86">
        <f>IF(Q247="","",D247&amp;"|"&amp;Q247)</f>
        <v/>
      </c>
      <c r="Q247" s="86">
        <f>IF(OR(D247="",G247=""),"",COUNTIFS($D$6:D247,D247,$G$6:G247,"&lt;&gt;"))</f>
        <v/>
      </c>
      <c r="R247" s="139">
        <f>IF(B247="","",B247+N(C247))</f>
        <v/>
      </c>
    </row>
    <row r="248" ht="30" customHeight="1">
      <c r="B248" s="93" t="n"/>
      <c r="C248" s="140" t="n"/>
      <c r="D248" s="95" t="n"/>
      <c r="E248" s="86">
        <f>IF(D248="","",IFERROR(INDEX(Pil_Type,MATCH(D248,Pil_Label,0)),"not in pilot"))</f>
        <v/>
      </c>
      <c r="F248" s="96" t="n"/>
      <c r="G248" s="96" t="n"/>
      <c r="H248" s="87">
        <f>IF(G248="","",N(F248)+G248)</f>
        <v/>
      </c>
      <c r="I248" s="95" t="n"/>
      <c r="J248" s="139">
        <f>IF(OR(Q248="",N(Q248)&lt;=1),"",INDEX($R$6:$R$1505,MATCH(D248&amp;"|"&amp;(Q248-1),$P$6:$P$1505,0)))</f>
        <v/>
      </c>
      <c r="K248" s="138">
        <f>IF(OR(J248="",R248=""),"",R248-J248)</f>
        <v/>
      </c>
      <c r="L248" s="138">
        <f>IF(OR(J248="",R248=""),"",(R248-J248)*24)</f>
        <v/>
      </c>
      <c r="M248" s="95" t="n"/>
      <c r="N248" s="94">
        <f>IF(B248="","",IF(OR(B248&lt;cfg_PilotStart,B248&gt;cfg_PilotEnd),"Outside",B248-cfg_PilotStart+1))</f>
        <v/>
      </c>
      <c r="O248" s="86">
        <f>IF(OR(B248="",D248=""),"","RF-"&amp;TEXT(ROW()-5,"0000"))</f>
        <v/>
      </c>
      <c r="P248" s="86">
        <f>IF(Q248="","",D248&amp;"|"&amp;Q248)</f>
        <v/>
      </c>
      <c r="Q248" s="86">
        <f>IF(OR(D248="",G248=""),"",COUNTIFS($D$6:D248,D248,$G$6:G248,"&lt;&gt;"))</f>
        <v/>
      </c>
      <c r="R248" s="139">
        <f>IF(B248="","",B248+N(C248))</f>
        <v/>
      </c>
    </row>
    <row r="249" ht="30" customHeight="1">
      <c r="B249" s="93" t="n"/>
      <c r="C249" s="140" t="n"/>
      <c r="D249" s="95" t="n"/>
      <c r="E249" s="86">
        <f>IF(D249="","",IFERROR(INDEX(Pil_Type,MATCH(D249,Pil_Label,0)),"not in pilot"))</f>
        <v/>
      </c>
      <c r="F249" s="96" t="n"/>
      <c r="G249" s="96" t="n"/>
      <c r="H249" s="87">
        <f>IF(G249="","",N(F249)+G249)</f>
        <v/>
      </c>
      <c r="I249" s="95" t="n"/>
      <c r="J249" s="139">
        <f>IF(OR(Q249="",N(Q249)&lt;=1),"",INDEX($R$6:$R$1505,MATCH(D249&amp;"|"&amp;(Q249-1),$P$6:$P$1505,0)))</f>
        <v/>
      </c>
      <c r="K249" s="138">
        <f>IF(OR(J249="",R249=""),"",R249-J249)</f>
        <v/>
      </c>
      <c r="L249" s="138">
        <f>IF(OR(J249="",R249=""),"",(R249-J249)*24)</f>
        <v/>
      </c>
      <c r="M249" s="95" t="n"/>
      <c r="N249" s="94">
        <f>IF(B249="","",IF(OR(B249&lt;cfg_PilotStart,B249&gt;cfg_PilotEnd),"Outside",B249-cfg_PilotStart+1))</f>
        <v/>
      </c>
      <c r="O249" s="86">
        <f>IF(OR(B249="",D249=""),"","RF-"&amp;TEXT(ROW()-5,"0000"))</f>
        <v/>
      </c>
      <c r="P249" s="86">
        <f>IF(Q249="","",D249&amp;"|"&amp;Q249)</f>
        <v/>
      </c>
      <c r="Q249" s="86">
        <f>IF(OR(D249="",G249=""),"",COUNTIFS($D$6:D249,D249,$G$6:G249,"&lt;&gt;"))</f>
        <v/>
      </c>
      <c r="R249" s="139">
        <f>IF(B249="","",B249+N(C249))</f>
        <v/>
      </c>
    </row>
    <row r="250" ht="30" customHeight="1">
      <c r="B250" s="93" t="n"/>
      <c r="C250" s="140" t="n"/>
      <c r="D250" s="95" t="n"/>
      <c r="E250" s="86">
        <f>IF(D250="","",IFERROR(INDEX(Pil_Type,MATCH(D250,Pil_Label,0)),"not in pilot"))</f>
        <v/>
      </c>
      <c r="F250" s="96" t="n"/>
      <c r="G250" s="96" t="n"/>
      <c r="H250" s="87">
        <f>IF(G250="","",N(F250)+G250)</f>
        <v/>
      </c>
      <c r="I250" s="95" t="n"/>
      <c r="J250" s="139">
        <f>IF(OR(Q250="",N(Q250)&lt;=1),"",INDEX($R$6:$R$1505,MATCH(D250&amp;"|"&amp;(Q250-1),$P$6:$P$1505,0)))</f>
        <v/>
      </c>
      <c r="K250" s="138">
        <f>IF(OR(J250="",R250=""),"",R250-J250)</f>
        <v/>
      </c>
      <c r="L250" s="138">
        <f>IF(OR(J250="",R250=""),"",(R250-J250)*24)</f>
        <v/>
      </c>
      <c r="M250" s="95" t="n"/>
      <c r="N250" s="94">
        <f>IF(B250="","",IF(OR(B250&lt;cfg_PilotStart,B250&gt;cfg_PilotEnd),"Outside",B250-cfg_PilotStart+1))</f>
        <v/>
      </c>
      <c r="O250" s="86">
        <f>IF(OR(B250="",D250=""),"","RF-"&amp;TEXT(ROW()-5,"0000"))</f>
        <v/>
      </c>
      <c r="P250" s="86">
        <f>IF(Q250="","",D250&amp;"|"&amp;Q250)</f>
        <v/>
      </c>
      <c r="Q250" s="86">
        <f>IF(OR(D250="",G250=""),"",COUNTIFS($D$6:D250,D250,$G$6:G250,"&lt;&gt;"))</f>
        <v/>
      </c>
      <c r="R250" s="139">
        <f>IF(B250="","",B250+N(C250))</f>
        <v/>
      </c>
    </row>
    <row r="251" ht="30" customHeight="1">
      <c r="B251" s="93" t="n"/>
      <c r="C251" s="140" t="n"/>
      <c r="D251" s="95" t="n"/>
      <c r="E251" s="86">
        <f>IF(D251="","",IFERROR(INDEX(Pil_Type,MATCH(D251,Pil_Label,0)),"not in pilot"))</f>
        <v/>
      </c>
      <c r="F251" s="96" t="n"/>
      <c r="G251" s="96" t="n"/>
      <c r="H251" s="87">
        <f>IF(G251="","",N(F251)+G251)</f>
        <v/>
      </c>
      <c r="I251" s="95" t="n"/>
      <c r="J251" s="139">
        <f>IF(OR(Q251="",N(Q251)&lt;=1),"",INDEX($R$6:$R$1505,MATCH(D251&amp;"|"&amp;(Q251-1),$P$6:$P$1505,0)))</f>
        <v/>
      </c>
      <c r="K251" s="138">
        <f>IF(OR(J251="",R251=""),"",R251-J251)</f>
        <v/>
      </c>
      <c r="L251" s="138">
        <f>IF(OR(J251="",R251=""),"",(R251-J251)*24)</f>
        <v/>
      </c>
      <c r="M251" s="95" t="n"/>
      <c r="N251" s="94">
        <f>IF(B251="","",IF(OR(B251&lt;cfg_PilotStart,B251&gt;cfg_PilotEnd),"Outside",B251-cfg_PilotStart+1))</f>
        <v/>
      </c>
      <c r="O251" s="86">
        <f>IF(OR(B251="",D251=""),"","RF-"&amp;TEXT(ROW()-5,"0000"))</f>
        <v/>
      </c>
      <c r="P251" s="86">
        <f>IF(Q251="","",D251&amp;"|"&amp;Q251)</f>
        <v/>
      </c>
      <c r="Q251" s="86">
        <f>IF(OR(D251="",G251=""),"",COUNTIFS($D$6:D251,D251,$G$6:G251,"&lt;&gt;"))</f>
        <v/>
      </c>
      <c r="R251" s="139">
        <f>IF(B251="","",B251+N(C251))</f>
        <v/>
      </c>
    </row>
    <row r="252" ht="30" customHeight="1">
      <c r="B252" s="93" t="n"/>
      <c r="C252" s="140" t="n"/>
      <c r="D252" s="95" t="n"/>
      <c r="E252" s="86">
        <f>IF(D252="","",IFERROR(INDEX(Pil_Type,MATCH(D252,Pil_Label,0)),"not in pilot"))</f>
        <v/>
      </c>
      <c r="F252" s="96" t="n"/>
      <c r="G252" s="96" t="n"/>
      <c r="H252" s="87">
        <f>IF(G252="","",N(F252)+G252)</f>
        <v/>
      </c>
      <c r="I252" s="95" t="n"/>
      <c r="J252" s="139">
        <f>IF(OR(Q252="",N(Q252)&lt;=1),"",INDEX($R$6:$R$1505,MATCH(D252&amp;"|"&amp;(Q252-1),$P$6:$P$1505,0)))</f>
        <v/>
      </c>
      <c r="K252" s="138">
        <f>IF(OR(J252="",R252=""),"",R252-J252)</f>
        <v/>
      </c>
      <c r="L252" s="138">
        <f>IF(OR(J252="",R252=""),"",(R252-J252)*24)</f>
        <v/>
      </c>
      <c r="M252" s="95" t="n"/>
      <c r="N252" s="94">
        <f>IF(B252="","",IF(OR(B252&lt;cfg_PilotStart,B252&gt;cfg_PilotEnd),"Outside",B252-cfg_PilotStart+1))</f>
        <v/>
      </c>
      <c r="O252" s="86">
        <f>IF(OR(B252="",D252=""),"","RF-"&amp;TEXT(ROW()-5,"0000"))</f>
        <v/>
      </c>
      <c r="P252" s="86">
        <f>IF(Q252="","",D252&amp;"|"&amp;Q252)</f>
        <v/>
      </c>
      <c r="Q252" s="86">
        <f>IF(OR(D252="",G252=""),"",COUNTIFS($D$6:D252,D252,$G$6:G252,"&lt;&gt;"))</f>
        <v/>
      </c>
      <c r="R252" s="139">
        <f>IF(B252="","",B252+N(C252))</f>
        <v/>
      </c>
    </row>
    <row r="253" ht="30" customHeight="1">
      <c r="B253" s="93" t="n"/>
      <c r="C253" s="140" t="n"/>
      <c r="D253" s="95" t="n"/>
      <c r="E253" s="86">
        <f>IF(D253="","",IFERROR(INDEX(Pil_Type,MATCH(D253,Pil_Label,0)),"not in pilot"))</f>
        <v/>
      </c>
      <c r="F253" s="96" t="n"/>
      <c r="G253" s="96" t="n"/>
      <c r="H253" s="87">
        <f>IF(G253="","",N(F253)+G253)</f>
        <v/>
      </c>
      <c r="I253" s="95" t="n"/>
      <c r="J253" s="139">
        <f>IF(OR(Q253="",N(Q253)&lt;=1),"",INDEX($R$6:$R$1505,MATCH(D253&amp;"|"&amp;(Q253-1),$P$6:$P$1505,0)))</f>
        <v/>
      </c>
      <c r="K253" s="138">
        <f>IF(OR(J253="",R253=""),"",R253-J253)</f>
        <v/>
      </c>
      <c r="L253" s="138">
        <f>IF(OR(J253="",R253=""),"",(R253-J253)*24)</f>
        <v/>
      </c>
      <c r="M253" s="95" t="n"/>
      <c r="N253" s="94">
        <f>IF(B253="","",IF(OR(B253&lt;cfg_PilotStart,B253&gt;cfg_PilotEnd),"Outside",B253-cfg_PilotStart+1))</f>
        <v/>
      </c>
      <c r="O253" s="86">
        <f>IF(OR(B253="",D253=""),"","RF-"&amp;TEXT(ROW()-5,"0000"))</f>
        <v/>
      </c>
      <c r="P253" s="86">
        <f>IF(Q253="","",D253&amp;"|"&amp;Q253)</f>
        <v/>
      </c>
      <c r="Q253" s="86">
        <f>IF(OR(D253="",G253=""),"",COUNTIFS($D$6:D253,D253,$G$6:G253,"&lt;&gt;"))</f>
        <v/>
      </c>
      <c r="R253" s="139">
        <f>IF(B253="","",B253+N(C253))</f>
        <v/>
      </c>
    </row>
    <row r="254" ht="30" customHeight="1">
      <c r="B254" s="93" t="n"/>
      <c r="C254" s="140" t="n"/>
      <c r="D254" s="95" t="n"/>
      <c r="E254" s="86">
        <f>IF(D254="","",IFERROR(INDEX(Pil_Type,MATCH(D254,Pil_Label,0)),"not in pilot"))</f>
        <v/>
      </c>
      <c r="F254" s="96" t="n"/>
      <c r="G254" s="96" t="n"/>
      <c r="H254" s="87">
        <f>IF(G254="","",N(F254)+G254)</f>
        <v/>
      </c>
      <c r="I254" s="95" t="n"/>
      <c r="J254" s="139">
        <f>IF(OR(Q254="",N(Q254)&lt;=1),"",INDEX($R$6:$R$1505,MATCH(D254&amp;"|"&amp;(Q254-1),$P$6:$P$1505,0)))</f>
        <v/>
      </c>
      <c r="K254" s="138">
        <f>IF(OR(J254="",R254=""),"",R254-J254)</f>
        <v/>
      </c>
      <c r="L254" s="138">
        <f>IF(OR(J254="",R254=""),"",(R254-J254)*24)</f>
        <v/>
      </c>
      <c r="M254" s="95" t="n"/>
      <c r="N254" s="94">
        <f>IF(B254="","",IF(OR(B254&lt;cfg_PilotStart,B254&gt;cfg_PilotEnd),"Outside",B254-cfg_PilotStart+1))</f>
        <v/>
      </c>
      <c r="O254" s="86">
        <f>IF(OR(B254="",D254=""),"","RF-"&amp;TEXT(ROW()-5,"0000"))</f>
        <v/>
      </c>
      <c r="P254" s="86">
        <f>IF(Q254="","",D254&amp;"|"&amp;Q254)</f>
        <v/>
      </c>
      <c r="Q254" s="86">
        <f>IF(OR(D254="",G254=""),"",COUNTIFS($D$6:D254,D254,$G$6:G254,"&lt;&gt;"))</f>
        <v/>
      </c>
      <c r="R254" s="139">
        <f>IF(B254="","",B254+N(C254))</f>
        <v/>
      </c>
    </row>
    <row r="255" ht="30" customHeight="1">
      <c r="B255" s="93" t="n"/>
      <c r="C255" s="140" t="n"/>
      <c r="D255" s="95" t="n"/>
      <c r="E255" s="86">
        <f>IF(D255="","",IFERROR(INDEX(Pil_Type,MATCH(D255,Pil_Label,0)),"not in pilot"))</f>
        <v/>
      </c>
      <c r="F255" s="96" t="n"/>
      <c r="G255" s="96" t="n"/>
      <c r="H255" s="87">
        <f>IF(G255="","",N(F255)+G255)</f>
        <v/>
      </c>
      <c r="I255" s="95" t="n"/>
      <c r="J255" s="139">
        <f>IF(OR(Q255="",N(Q255)&lt;=1),"",INDEX($R$6:$R$1505,MATCH(D255&amp;"|"&amp;(Q255-1),$P$6:$P$1505,0)))</f>
        <v/>
      </c>
      <c r="K255" s="138">
        <f>IF(OR(J255="",R255=""),"",R255-J255)</f>
        <v/>
      </c>
      <c r="L255" s="138">
        <f>IF(OR(J255="",R255=""),"",(R255-J255)*24)</f>
        <v/>
      </c>
      <c r="M255" s="95" t="n"/>
      <c r="N255" s="94">
        <f>IF(B255="","",IF(OR(B255&lt;cfg_PilotStart,B255&gt;cfg_PilotEnd),"Outside",B255-cfg_PilotStart+1))</f>
        <v/>
      </c>
      <c r="O255" s="86">
        <f>IF(OR(B255="",D255=""),"","RF-"&amp;TEXT(ROW()-5,"0000"))</f>
        <v/>
      </c>
      <c r="P255" s="86">
        <f>IF(Q255="","",D255&amp;"|"&amp;Q255)</f>
        <v/>
      </c>
      <c r="Q255" s="86">
        <f>IF(OR(D255="",G255=""),"",COUNTIFS($D$6:D255,D255,$G$6:G255,"&lt;&gt;"))</f>
        <v/>
      </c>
      <c r="R255" s="139">
        <f>IF(B255="","",B255+N(C255))</f>
        <v/>
      </c>
    </row>
    <row r="256" ht="30" customHeight="1">
      <c r="B256" s="93" t="n"/>
      <c r="C256" s="140" t="n"/>
      <c r="D256" s="95" t="n"/>
      <c r="E256" s="86">
        <f>IF(D256="","",IFERROR(INDEX(Pil_Type,MATCH(D256,Pil_Label,0)),"not in pilot"))</f>
        <v/>
      </c>
      <c r="F256" s="96" t="n"/>
      <c r="G256" s="96" t="n"/>
      <c r="H256" s="87">
        <f>IF(G256="","",N(F256)+G256)</f>
        <v/>
      </c>
      <c r="I256" s="95" t="n"/>
      <c r="J256" s="139">
        <f>IF(OR(Q256="",N(Q256)&lt;=1),"",INDEX($R$6:$R$1505,MATCH(D256&amp;"|"&amp;(Q256-1),$P$6:$P$1505,0)))</f>
        <v/>
      </c>
      <c r="K256" s="138">
        <f>IF(OR(J256="",R256=""),"",R256-J256)</f>
        <v/>
      </c>
      <c r="L256" s="138">
        <f>IF(OR(J256="",R256=""),"",(R256-J256)*24)</f>
        <v/>
      </c>
      <c r="M256" s="95" t="n"/>
      <c r="N256" s="94">
        <f>IF(B256="","",IF(OR(B256&lt;cfg_PilotStart,B256&gt;cfg_PilotEnd),"Outside",B256-cfg_PilotStart+1))</f>
        <v/>
      </c>
      <c r="O256" s="86">
        <f>IF(OR(B256="",D256=""),"","RF-"&amp;TEXT(ROW()-5,"0000"))</f>
        <v/>
      </c>
      <c r="P256" s="86">
        <f>IF(Q256="","",D256&amp;"|"&amp;Q256)</f>
        <v/>
      </c>
      <c r="Q256" s="86">
        <f>IF(OR(D256="",G256=""),"",COUNTIFS($D$6:D256,D256,$G$6:G256,"&lt;&gt;"))</f>
        <v/>
      </c>
      <c r="R256" s="139">
        <f>IF(B256="","",B256+N(C256))</f>
        <v/>
      </c>
    </row>
    <row r="257" ht="30" customHeight="1">
      <c r="B257" s="93" t="n"/>
      <c r="C257" s="140" t="n"/>
      <c r="D257" s="95" t="n"/>
      <c r="E257" s="86">
        <f>IF(D257="","",IFERROR(INDEX(Pil_Type,MATCH(D257,Pil_Label,0)),"not in pilot"))</f>
        <v/>
      </c>
      <c r="F257" s="96" t="n"/>
      <c r="G257" s="96" t="n"/>
      <c r="H257" s="87">
        <f>IF(G257="","",N(F257)+G257)</f>
        <v/>
      </c>
      <c r="I257" s="95" t="n"/>
      <c r="J257" s="139">
        <f>IF(OR(Q257="",N(Q257)&lt;=1),"",INDEX($R$6:$R$1505,MATCH(D257&amp;"|"&amp;(Q257-1),$P$6:$P$1505,0)))</f>
        <v/>
      </c>
      <c r="K257" s="138">
        <f>IF(OR(J257="",R257=""),"",R257-J257)</f>
        <v/>
      </c>
      <c r="L257" s="138">
        <f>IF(OR(J257="",R257=""),"",(R257-J257)*24)</f>
        <v/>
      </c>
      <c r="M257" s="95" t="n"/>
      <c r="N257" s="94">
        <f>IF(B257="","",IF(OR(B257&lt;cfg_PilotStart,B257&gt;cfg_PilotEnd),"Outside",B257-cfg_PilotStart+1))</f>
        <v/>
      </c>
      <c r="O257" s="86">
        <f>IF(OR(B257="",D257=""),"","RF-"&amp;TEXT(ROW()-5,"0000"))</f>
        <v/>
      </c>
      <c r="P257" s="86">
        <f>IF(Q257="","",D257&amp;"|"&amp;Q257)</f>
        <v/>
      </c>
      <c r="Q257" s="86">
        <f>IF(OR(D257="",G257=""),"",COUNTIFS($D$6:D257,D257,$G$6:G257,"&lt;&gt;"))</f>
        <v/>
      </c>
      <c r="R257" s="139">
        <f>IF(B257="","",B257+N(C257))</f>
        <v/>
      </c>
    </row>
    <row r="258" ht="30" customHeight="1">
      <c r="B258" s="93" t="n"/>
      <c r="C258" s="140" t="n"/>
      <c r="D258" s="95" t="n"/>
      <c r="E258" s="86">
        <f>IF(D258="","",IFERROR(INDEX(Pil_Type,MATCH(D258,Pil_Label,0)),"not in pilot"))</f>
        <v/>
      </c>
      <c r="F258" s="96" t="n"/>
      <c r="G258" s="96" t="n"/>
      <c r="H258" s="87">
        <f>IF(G258="","",N(F258)+G258)</f>
        <v/>
      </c>
      <c r="I258" s="95" t="n"/>
      <c r="J258" s="139">
        <f>IF(OR(Q258="",N(Q258)&lt;=1),"",INDEX($R$6:$R$1505,MATCH(D258&amp;"|"&amp;(Q258-1),$P$6:$P$1505,0)))</f>
        <v/>
      </c>
      <c r="K258" s="138">
        <f>IF(OR(J258="",R258=""),"",R258-J258)</f>
        <v/>
      </c>
      <c r="L258" s="138">
        <f>IF(OR(J258="",R258=""),"",(R258-J258)*24)</f>
        <v/>
      </c>
      <c r="M258" s="95" t="n"/>
      <c r="N258" s="94">
        <f>IF(B258="","",IF(OR(B258&lt;cfg_PilotStart,B258&gt;cfg_PilotEnd),"Outside",B258-cfg_PilotStart+1))</f>
        <v/>
      </c>
      <c r="O258" s="86">
        <f>IF(OR(B258="",D258=""),"","RF-"&amp;TEXT(ROW()-5,"0000"))</f>
        <v/>
      </c>
      <c r="P258" s="86">
        <f>IF(Q258="","",D258&amp;"|"&amp;Q258)</f>
        <v/>
      </c>
      <c r="Q258" s="86">
        <f>IF(OR(D258="",G258=""),"",COUNTIFS($D$6:D258,D258,$G$6:G258,"&lt;&gt;"))</f>
        <v/>
      </c>
      <c r="R258" s="139">
        <f>IF(B258="","",B258+N(C258))</f>
        <v/>
      </c>
    </row>
    <row r="259" ht="30" customHeight="1">
      <c r="B259" s="93" t="n"/>
      <c r="C259" s="140" t="n"/>
      <c r="D259" s="95" t="n"/>
      <c r="E259" s="86">
        <f>IF(D259="","",IFERROR(INDEX(Pil_Type,MATCH(D259,Pil_Label,0)),"not in pilot"))</f>
        <v/>
      </c>
      <c r="F259" s="96" t="n"/>
      <c r="G259" s="96" t="n"/>
      <c r="H259" s="87">
        <f>IF(G259="","",N(F259)+G259)</f>
        <v/>
      </c>
      <c r="I259" s="95" t="n"/>
      <c r="J259" s="139">
        <f>IF(OR(Q259="",N(Q259)&lt;=1),"",INDEX($R$6:$R$1505,MATCH(D259&amp;"|"&amp;(Q259-1),$P$6:$P$1505,0)))</f>
        <v/>
      </c>
      <c r="K259" s="138">
        <f>IF(OR(J259="",R259=""),"",R259-J259)</f>
        <v/>
      </c>
      <c r="L259" s="138">
        <f>IF(OR(J259="",R259=""),"",(R259-J259)*24)</f>
        <v/>
      </c>
      <c r="M259" s="95" t="n"/>
      <c r="N259" s="94">
        <f>IF(B259="","",IF(OR(B259&lt;cfg_PilotStart,B259&gt;cfg_PilotEnd),"Outside",B259-cfg_PilotStart+1))</f>
        <v/>
      </c>
      <c r="O259" s="86">
        <f>IF(OR(B259="",D259=""),"","RF-"&amp;TEXT(ROW()-5,"0000"))</f>
        <v/>
      </c>
      <c r="P259" s="86">
        <f>IF(Q259="","",D259&amp;"|"&amp;Q259)</f>
        <v/>
      </c>
      <c r="Q259" s="86">
        <f>IF(OR(D259="",G259=""),"",COUNTIFS($D$6:D259,D259,$G$6:G259,"&lt;&gt;"))</f>
        <v/>
      </c>
      <c r="R259" s="139">
        <f>IF(B259="","",B259+N(C259))</f>
        <v/>
      </c>
    </row>
    <row r="260" ht="30" customHeight="1">
      <c r="B260" s="93" t="n"/>
      <c r="C260" s="140" t="n"/>
      <c r="D260" s="95" t="n"/>
      <c r="E260" s="86">
        <f>IF(D260="","",IFERROR(INDEX(Pil_Type,MATCH(D260,Pil_Label,0)),"not in pilot"))</f>
        <v/>
      </c>
      <c r="F260" s="96" t="n"/>
      <c r="G260" s="96" t="n"/>
      <c r="H260" s="87">
        <f>IF(G260="","",N(F260)+G260)</f>
        <v/>
      </c>
      <c r="I260" s="95" t="n"/>
      <c r="J260" s="139">
        <f>IF(OR(Q260="",N(Q260)&lt;=1),"",INDEX($R$6:$R$1505,MATCH(D260&amp;"|"&amp;(Q260-1),$P$6:$P$1505,0)))</f>
        <v/>
      </c>
      <c r="K260" s="138">
        <f>IF(OR(J260="",R260=""),"",R260-J260)</f>
        <v/>
      </c>
      <c r="L260" s="138">
        <f>IF(OR(J260="",R260=""),"",(R260-J260)*24)</f>
        <v/>
      </c>
      <c r="M260" s="95" t="n"/>
      <c r="N260" s="94">
        <f>IF(B260="","",IF(OR(B260&lt;cfg_PilotStart,B260&gt;cfg_PilotEnd),"Outside",B260-cfg_PilotStart+1))</f>
        <v/>
      </c>
      <c r="O260" s="86">
        <f>IF(OR(B260="",D260=""),"","RF-"&amp;TEXT(ROW()-5,"0000"))</f>
        <v/>
      </c>
      <c r="P260" s="86">
        <f>IF(Q260="","",D260&amp;"|"&amp;Q260)</f>
        <v/>
      </c>
      <c r="Q260" s="86">
        <f>IF(OR(D260="",G260=""),"",COUNTIFS($D$6:D260,D260,$G$6:G260,"&lt;&gt;"))</f>
        <v/>
      </c>
      <c r="R260" s="139">
        <f>IF(B260="","",B260+N(C260))</f>
        <v/>
      </c>
    </row>
    <row r="261" ht="30" customHeight="1">
      <c r="B261" s="93" t="n"/>
      <c r="C261" s="140" t="n"/>
      <c r="D261" s="95" t="n"/>
      <c r="E261" s="86">
        <f>IF(D261="","",IFERROR(INDEX(Pil_Type,MATCH(D261,Pil_Label,0)),"not in pilot"))</f>
        <v/>
      </c>
      <c r="F261" s="96" t="n"/>
      <c r="G261" s="96" t="n"/>
      <c r="H261" s="87">
        <f>IF(G261="","",N(F261)+G261)</f>
        <v/>
      </c>
      <c r="I261" s="95" t="n"/>
      <c r="J261" s="139">
        <f>IF(OR(Q261="",N(Q261)&lt;=1),"",INDEX($R$6:$R$1505,MATCH(D261&amp;"|"&amp;(Q261-1),$P$6:$P$1505,0)))</f>
        <v/>
      </c>
      <c r="K261" s="138">
        <f>IF(OR(J261="",R261=""),"",R261-J261)</f>
        <v/>
      </c>
      <c r="L261" s="138">
        <f>IF(OR(J261="",R261=""),"",(R261-J261)*24)</f>
        <v/>
      </c>
      <c r="M261" s="95" t="n"/>
      <c r="N261" s="94">
        <f>IF(B261="","",IF(OR(B261&lt;cfg_PilotStart,B261&gt;cfg_PilotEnd),"Outside",B261-cfg_PilotStart+1))</f>
        <v/>
      </c>
      <c r="O261" s="86">
        <f>IF(OR(B261="",D261=""),"","RF-"&amp;TEXT(ROW()-5,"0000"))</f>
        <v/>
      </c>
      <c r="P261" s="86">
        <f>IF(Q261="","",D261&amp;"|"&amp;Q261)</f>
        <v/>
      </c>
      <c r="Q261" s="86">
        <f>IF(OR(D261="",G261=""),"",COUNTIFS($D$6:D261,D261,$G$6:G261,"&lt;&gt;"))</f>
        <v/>
      </c>
      <c r="R261" s="139">
        <f>IF(B261="","",B261+N(C261))</f>
        <v/>
      </c>
    </row>
    <row r="262" ht="30" customHeight="1">
      <c r="B262" s="93" t="n"/>
      <c r="C262" s="140" t="n"/>
      <c r="D262" s="95" t="n"/>
      <c r="E262" s="86">
        <f>IF(D262="","",IFERROR(INDEX(Pil_Type,MATCH(D262,Pil_Label,0)),"not in pilot"))</f>
        <v/>
      </c>
      <c r="F262" s="96" t="n"/>
      <c r="G262" s="96" t="n"/>
      <c r="H262" s="87">
        <f>IF(G262="","",N(F262)+G262)</f>
        <v/>
      </c>
      <c r="I262" s="95" t="n"/>
      <c r="J262" s="139">
        <f>IF(OR(Q262="",N(Q262)&lt;=1),"",INDEX($R$6:$R$1505,MATCH(D262&amp;"|"&amp;(Q262-1),$P$6:$P$1505,0)))</f>
        <v/>
      </c>
      <c r="K262" s="138">
        <f>IF(OR(J262="",R262=""),"",R262-J262)</f>
        <v/>
      </c>
      <c r="L262" s="138">
        <f>IF(OR(J262="",R262=""),"",(R262-J262)*24)</f>
        <v/>
      </c>
      <c r="M262" s="95" t="n"/>
      <c r="N262" s="94">
        <f>IF(B262="","",IF(OR(B262&lt;cfg_PilotStart,B262&gt;cfg_PilotEnd),"Outside",B262-cfg_PilotStart+1))</f>
        <v/>
      </c>
      <c r="O262" s="86">
        <f>IF(OR(B262="",D262=""),"","RF-"&amp;TEXT(ROW()-5,"0000"))</f>
        <v/>
      </c>
      <c r="P262" s="86">
        <f>IF(Q262="","",D262&amp;"|"&amp;Q262)</f>
        <v/>
      </c>
      <c r="Q262" s="86">
        <f>IF(OR(D262="",G262=""),"",COUNTIFS($D$6:D262,D262,$G$6:G262,"&lt;&gt;"))</f>
        <v/>
      </c>
      <c r="R262" s="139">
        <f>IF(B262="","",B262+N(C262))</f>
        <v/>
      </c>
    </row>
    <row r="263" ht="30" customHeight="1">
      <c r="B263" s="93" t="n"/>
      <c r="C263" s="140" t="n"/>
      <c r="D263" s="95" t="n"/>
      <c r="E263" s="86">
        <f>IF(D263="","",IFERROR(INDEX(Pil_Type,MATCH(D263,Pil_Label,0)),"not in pilot"))</f>
        <v/>
      </c>
      <c r="F263" s="96" t="n"/>
      <c r="G263" s="96" t="n"/>
      <c r="H263" s="87">
        <f>IF(G263="","",N(F263)+G263)</f>
        <v/>
      </c>
      <c r="I263" s="95" t="n"/>
      <c r="J263" s="139">
        <f>IF(OR(Q263="",N(Q263)&lt;=1),"",INDEX($R$6:$R$1505,MATCH(D263&amp;"|"&amp;(Q263-1),$P$6:$P$1505,0)))</f>
        <v/>
      </c>
      <c r="K263" s="138">
        <f>IF(OR(J263="",R263=""),"",R263-J263)</f>
        <v/>
      </c>
      <c r="L263" s="138">
        <f>IF(OR(J263="",R263=""),"",(R263-J263)*24)</f>
        <v/>
      </c>
      <c r="M263" s="95" t="n"/>
      <c r="N263" s="94">
        <f>IF(B263="","",IF(OR(B263&lt;cfg_PilotStart,B263&gt;cfg_PilotEnd),"Outside",B263-cfg_PilotStart+1))</f>
        <v/>
      </c>
      <c r="O263" s="86">
        <f>IF(OR(B263="",D263=""),"","RF-"&amp;TEXT(ROW()-5,"0000"))</f>
        <v/>
      </c>
      <c r="P263" s="86">
        <f>IF(Q263="","",D263&amp;"|"&amp;Q263)</f>
        <v/>
      </c>
      <c r="Q263" s="86">
        <f>IF(OR(D263="",G263=""),"",COUNTIFS($D$6:D263,D263,$G$6:G263,"&lt;&gt;"))</f>
        <v/>
      </c>
      <c r="R263" s="139">
        <f>IF(B263="","",B263+N(C263))</f>
        <v/>
      </c>
    </row>
    <row r="264" ht="30" customHeight="1">
      <c r="B264" s="93" t="n"/>
      <c r="C264" s="140" t="n"/>
      <c r="D264" s="95" t="n"/>
      <c r="E264" s="86">
        <f>IF(D264="","",IFERROR(INDEX(Pil_Type,MATCH(D264,Pil_Label,0)),"not in pilot"))</f>
        <v/>
      </c>
      <c r="F264" s="96" t="n"/>
      <c r="G264" s="96" t="n"/>
      <c r="H264" s="87">
        <f>IF(G264="","",N(F264)+G264)</f>
        <v/>
      </c>
      <c r="I264" s="95" t="n"/>
      <c r="J264" s="139">
        <f>IF(OR(Q264="",N(Q264)&lt;=1),"",INDEX($R$6:$R$1505,MATCH(D264&amp;"|"&amp;(Q264-1),$P$6:$P$1505,0)))</f>
        <v/>
      </c>
      <c r="K264" s="138">
        <f>IF(OR(J264="",R264=""),"",R264-J264)</f>
        <v/>
      </c>
      <c r="L264" s="138">
        <f>IF(OR(J264="",R264=""),"",(R264-J264)*24)</f>
        <v/>
      </c>
      <c r="M264" s="95" t="n"/>
      <c r="N264" s="94">
        <f>IF(B264="","",IF(OR(B264&lt;cfg_PilotStart,B264&gt;cfg_PilotEnd),"Outside",B264-cfg_PilotStart+1))</f>
        <v/>
      </c>
      <c r="O264" s="86">
        <f>IF(OR(B264="",D264=""),"","RF-"&amp;TEXT(ROW()-5,"0000"))</f>
        <v/>
      </c>
      <c r="P264" s="86">
        <f>IF(Q264="","",D264&amp;"|"&amp;Q264)</f>
        <v/>
      </c>
      <c r="Q264" s="86">
        <f>IF(OR(D264="",G264=""),"",COUNTIFS($D$6:D264,D264,$G$6:G264,"&lt;&gt;"))</f>
        <v/>
      </c>
      <c r="R264" s="139">
        <f>IF(B264="","",B264+N(C264))</f>
        <v/>
      </c>
    </row>
    <row r="265" ht="30" customHeight="1">
      <c r="B265" s="93" t="n"/>
      <c r="C265" s="140" t="n"/>
      <c r="D265" s="95" t="n"/>
      <c r="E265" s="86">
        <f>IF(D265="","",IFERROR(INDEX(Pil_Type,MATCH(D265,Pil_Label,0)),"not in pilot"))</f>
        <v/>
      </c>
      <c r="F265" s="96" t="n"/>
      <c r="G265" s="96" t="n"/>
      <c r="H265" s="87">
        <f>IF(G265="","",N(F265)+G265)</f>
        <v/>
      </c>
      <c r="I265" s="95" t="n"/>
      <c r="J265" s="139">
        <f>IF(OR(Q265="",N(Q265)&lt;=1),"",INDEX($R$6:$R$1505,MATCH(D265&amp;"|"&amp;(Q265-1),$P$6:$P$1505,0)))</f>
        <v/>
      </c>
      <c r="K265" s="138">
        <f>IF(OR(J265="",R265=""),"",R265-J265)</f>
        <v/>
      </c>
      <c r="L265" s="138">
        <f>IF(OR(J265="",R265=""),"",(R265-J265)*24)</f>
        <v/>
      </c>
      <c r="M265" s="95" t="n"/>
      <c r="N265" s="94">
        <f>IF(B265="","",IF(OR(B265&lt;cfg_PilotStart,B265&gt;cfg_PilotEnd),"Outside",B265-cfg_PilotStart+1))</f>
        <v/>
      </c>
      <c r="O265" s="86">
        <f>IF(OR(B265="",D265=""),"","RF-"&amp;TEXT(ROW()-5,"0000"))</f>
        <v/>
      </c>
      <c r="P265" s="86">
        <f>IF(Q265="","",D265&amp;"|"&amp;Q265)</f>
        <v/>
      </c>
      <c r="Q265" s="86">
        <f>IF(OR(D265="",G265=""),"",COUNTIFS($D$6:D265,D265,$G$6:G265,"&lt;&gt;"))</f>
        <v/>
      </c>
      <c r="R265" s="139">
        <f>IF(B265="","",B265+N(C265))</f>
        <v/>
      </c>
    </row>
    <row r="266" ht="30" customHeight="1">
      <c r="B266" s="93" t="n"/>
      <c r="C266" s="140" t="n"/>
      <c r="D266" s="95" t="n"/>
      <c r="E266" s="86">
        <f>IF(D266="","",IFERROR(INDEX(Pil_Type,MATCH(D266,Pil_Label,0)),"not in pilot"))</f>
        <v/>
      </c>
      <c r="F266" s="96" t="n"/>
      <c r="G266" s="96" t="n"/>
      <c r="H266" s="87">
        <f>IF(G266="","",N(F266)+G266)</f>
        <v/>
      </c>
      <c r="I266" s="95" t="n"/>
      <c r="J266" s="139">
        <f>IF(OR(Q266="",N(Q266)&lt;=1),"",INDEX($R$6:$R$1505,MATCH(D266&amp;"|"&amp;(Q266-1),$P$6:$P$1505,0)))</f>
        <v/>
      </c>
      <c r="K266" s="138">
        <f>IF(OR(J266="",R266=""),"",R266-J266)</f>
        <v/>
      </c>
      <c r="L266" s="138">
        <f>IF(OR(J266="",R266=""),"",(R266-J266)*24)</f>
        <v/>
      </c>
      <c r="M266" s="95" t="n"/>
      <c r="N266" s="94">
        <f>IF(B266="","",IF(OR(B266&lt;cfg_PilotStart,B266&gt;cfg_PilotEnd),"Outside",B266-cfg_PilotStart+1))</f>
        <v/>
      </c>
      <c r="O266" s="86">
        <f>IF(OR(B266="",D266=""),"","RF-"&amp;TEXT(ROW()-5,"0000"))</f>
        <v/>
      </c>
      <c r="P266" s="86">
        <f>IF(Q266="","",D266&amp;"|"&amp;Q266)</f>
        <v/>
      </c>
      <c r="Q266" s="86">
        <f>IF(OR(D266="",G266=""),"",COUNTIFS($D$6:D266,D266,$G$6:G266,"&lt;&gt;"))</f>
        <v/>
      </c>
      <c r="R266" s="139">
        <f>IF(B266="","",B266+N(C266))</f>
        <v/>
      </c>
    </row>
    <row r="267" ht="30" customHeight="1">
      <c r="B267" s="93" t="n"/>
      <c r="C267" s="140" t="n"/>
      <c r="D267" s="95" t="n"/>
      <c r="E267" s="86">
        <f>IF(D267="","",IFERROR(INDEX(Pil_Type,MATCH(D267,Pil_Label,0)),"not in pilot"))</f>
        <v/>
      </c>
      <c r="F267" s="96" t="n"/>
      <c r="G267" s="96" t="n"/>
      <c r="H267" s="87">
        <f>IF(G267="","",N(F267)+G267)</f>
        <v/>
      </c>
      <c r="I267" s="95" t="n"/>
      <c r="J267" s="139">
        <f>IF(OR(Q267="",N(Q267)&lt;=1),"",INDEX($R$6:$R$1505,MATCH(D267&amp;"|"&amp;(Q267-1),$P$6:$P$1505,0)))</f>
        <v/>
      </c>
      <c r="K267" s="138">
        <f>IF(OR(J267="",R267=""),"",R267-J267)</f>
        <v/>
      </c>
      <c r="L267" s="138">
        <f>IF(OR(J267="",R267=""),"",(R267-J267)*24)</f>
        <v/>
      </c>
      <c r="M267" s="95" t="n"/>
      <c r="N267" s="94">
        <f>IF(B267="","",IF(OR(B267&lt;cfg_PilotStart,B267&gt;cfg_PilotEnd),"Outside",B267-cfg_PilotStart+1))</f>
        <v/>
      </c>
      <c r="O267" s="86">
        <f>IF(OR(B267="",D267=""),"","RF-"&amp;TEXT(ROW()-5,"0000"))</f>
        <v/>
      </c>
      <c r="P267" s="86">
        <f>IF(Q267="","",D267&amp;"|"&amp;Q267)</f>
        <v/>
      </c>
      <c r="Q267" s="86">
        <f>IF(OR(D267="",G267=""),"",COUNTIFS($D$6:D267,D267,$G$6:G267,"&lt;&gt;"))</f>
        <v/>
      </c>
      <c r="R267" s="139">
        <f>IF(B267="","",B267+N(C267))</f>
        <v/>
      </c>
    </row>
    <row r="268" ht="30" customHeight="1">
      <c r="B268" s="93" t="n"/>
      <c r="C268" s="140" t="n"/>
      <c r="D268" s="95" t="n"/>
      <c r="E268" s="86">
        <f>IF(D268="","",IFERROR(INDEX(Pil_Type,MATCH(D268,Pil_Label,0)),"not in pilot"))</f>
        <v/>
      </c>
      <c r="F268" s="96" t="n"/>
      <c r="G268" s="96" t="n"/>
      <c r="H268" s="87">
        <f>IF(G268="","",N(F268)+G268)</f>
        <v/>
      </c>
      <c r="I268" s="95" t="n"/>
      <c r="J268" s="139">
        <f>IF(OR(Q268="",N(Q268)&lt;=1),"",INDEX($R$6:$R$1505,MATCH(D268&amp;"|"&amp;(Q268-1),$P$6:$P$1505,0)))</f>
        <v/>
      </c>
      <c r="K268" s="138">
        <f>IF(OR(J268="",R268=""),"",R268-J268)</f>
        <v/>
      </c>
      <c r="L268" s="138">
        <f>IF(OR(J268="",R268=""),"",(R268-J268)*24)</f>
        <v/>
      </c>
      <c r="M268" s="95" t="n"/>
      <c r="N268" s="94">
        <f>IF(B268="","",IF(OR(B268&lt;cfg_PilotStart,B268&gt;cfg_PilotEnd),"Outside",B268-cfg_PilotStart+1))</f>
        <v/>
      </c>
      <c r="O268" s="86">
        <f>IF(OR(B268="",D268=""),"","RF-"&amp;TEXT(ROW()-5,"0000"))</f>
        <v/>
      </c>
      <c r="P268" s="86">
        <f>IF(Q268="","",D268&amp;"|"&amp;Q268)</f>
        <v/>
      </c>
      <c r="Q268" s="86">
        <f>IF(OR(D268="",G268=""),"",COUNTIFS($D$6:D268,D268,$G$6:G268,"&lt;&gt;"))</f>
        <v/>
      </c>
      <c r="R268" s="139">
        <f>IF(B268="","",B268+N(C268))</f>
        <v/>
      </c>
    </row>
    <row r="269" ht="30" customHeight="1">
      <c r="B269" s="93" t="n"/>
      <c r="C269" s="140" t="n"/>
      <c r="D269" s="95" t="n"/>
      <c r="E269" s="86">
        <f>IF(D269="","",IFERROR(INDEX(Pil_Type,MATCH(D269,Pil_Label,0)),"not in pilot"))</f>
        <v/>
      </c>
      <c r="F269" s="96" t="n"/>
      <c r="G269" s="96" t="n"/>
      <c r="H269" s="87">
        <f>IF(G269="","",N(F269)+G269)</f>
        <v/>
      </c>
      <c r="I269" s="95" t="n"/>
      <c r="J269" s="139">
        <f>IF(OR(Q269="",N(Q269)&lt;=1),"",INDEX($R$6:$R$1505,MATCH(D269&amp;"|"&amp;(Q269-1),$P$6:$P$1505,0)))</f>
        <v/>
      </c>
      <c r="K269" s="138">
        <f>IF(OR(J269="",R269=""),"",R269-J269)</f>
        <v/>
      </c>
      <c r="L269" s="138">
        <f>IF(OR(J269="",R269=""),"",(R269-J269)*24)</f>
        <v/>
      </c>
      <c r="M269" s="95" t="n"/>
      <c r="N269" s="94">
        <f>IF(B269="","",IF(OR(B269&lt;cfg_PilotStart,B269&gt;cfg_PilotEnd),"Outside",B269-cfg_PilotStart+1))</f>
        <v/>
      </c>
      <c r="O269" s="86">
        <f>IF(OR(B269="",D269=""),"","RF-"&amp;TEXT(ROW()-5,"0000"))</f>
        <v/>
      </c>
      <c r="P269" s="86">
        <f>IF(Q269="","",D269&amp;"|"&amp;Q269)</f>
        <v/>
      </c>
      <c r="Q269" s="86">
        <f>IF(OR(D269="",G269=""),"",COUNTIFS($D$6:D269,D269,$G$6:G269,"&lt;&gt;"))</f>
        <v/>
      </c>
      <c r="R269" s="139">
        <f>IF(B269="","",B269+N(C269))</f>
        <v/>
      </c>
    </row>
    <row r="270" ht="30" customHeight="1">
      <c r="B270" s="93" t="n"/>
      <c r="C270" s="140" t="n"/>
      <c r="D270" s="95" t="n"/>
      <c r="E270" s="86">
        <f>IF(D270="","",IFERROR(INDEX(Pil_Type,MATCH(D270,Pil_Label,0)),"not in pilot"))</f>
        <v/>
      </c>
      <c r="F270" s="96" t="n"/>
      <c r="G270" s="96" t="n"/>
      <c r="H270" s="87">
        <f>IF(G270="","",N(F270)+G270)</f>
        <v/>
      </c>
      <c r="I270" s="95" t="n"/>
      <c r="J270" s="139">
        <f>IF(OR(Q270="",N(Q270)&lt;=1),"",INDEX($R$6:$R$1505,MATCH(D270&amp;"|"&amp;(Q270-1),$P$6:$P$1505,0)))</f>
        <v/>
      </c>
      <c r="K270" s="138">
        <f>IF(OR(J270="",R270=""),"",R270-J270)</f>
        <v/>
      </c>
      <c r="L270" s="138">
        <f>IF(OR(J270="",R270=""),"",(R270-J270)*24)</f>
        <v/>
      </c>
      <c r="M270" s="95" t="n"/>
      <c r="N270" s="94">
        <f>IF(B270="","",IF(OR(B270&lt;cfg_PilotStart,B270&gt;cfg_PilotEnd),"Outside",B270-cfg_PilotStart+1))</f>
        <v/>
      </c>
      <c r="O270" s="86">
        <f>IF(OR(B270="",D270=""),"","RF-"&amp;TEXT(ROW()-5,"0000"))</f>
        <v/>
      </c>
      <c r="P270" s="86">
        <f>IF(Q270="","",D270&amp;"|"&amp;Q270)</f>
        <v/>
      </c>
      <c r="Q270" s="86">
        <f>IF(OR(D270="",G270=""),"",COUNTIFS($D$6:D270,D270,$G$6:G270,"&lt;&gt;"))</f>
        <v/>
      </c>
      <c r="R270" s="139">
        <f>IF(B270="","",B270+N(C270))</f>
        <v/>
      </c>
    </row>
    <row r="271" ht="30" customHeight="1">
      <c r="B271" s="93" t="n"/>
      <c r="C271" s="140" t="n"/>
      <c r="D271" s="95" t="n"/>
      <c r="E271" s="86">
        <f>IF(D271="","",IFERROR(INDEX(Pil_Type,MATCH(D271,Pil_Label,0)),"not in pilot"))</f>
        <v/>
      </c>
      <c r="F271" s="96" t="n"/>
      <c r="G271" s="96" t="n"/>
      <c r="H271" s="87">
        <f>IF(G271="","",N(F271)+G271)</f>
        <v/>
      </c>
      <c r="I271" s="95" t="n"/>
      <c r="J271" s="139">
        <f>IF(OR(Q271="",N(Q271)&lt;=1),"",INDEX($R$6:$R$1505,MATCH(D271&amp;"|"&amp;(Q271-1),$P$6:$P$1505,0)))</f>
        <v/>
      </c>
      <c r="K271" s="138">
        <f>IF(OR(J271="",R271=""),"",R271-J271)</f>
        <v/>
      </c>
      <c r="L271" s="138">
        <f>IF(OR(J271="",R271=""),"",(R271-J271)*24)</f>
        <v/>
      </c>
      <c r="M271" s="95" t="n"/>
      <c r="N271" s="94">
        <f>IF(B271="","",IF(OR(B271&lt;cfg_PilotStart,B271&gt;cfg_PilotEnd),"Outside",B271-cfg_PilotStart+1))</f>
        <v/>
      </c>
      <c r="O271" s="86">
        <f>IF(OR(B271="",D271=""),"","RF-"&amp;TEXT(ROW()-5,"0000"))</f>
        <v/>
      </c>
      <c r="P271" s="86">
        <f>IF(Q271="","",D271&amp;"|"&amp;Q271)</f>
        <v/>
      </c>
      <c r="Q271" s="86">
        <f>IF(OR(D271="",G271=""),"",COUNTIFS($D$6:D271,D271,$G$6:G271,"&lt;&gt;"))</f>
        <v/>
      </c>
      <c r="R271" s="139">
        <f>IF(B271="","",B271+N(C271))</f>
        <v/>
      </c>
    </row>
    <row r="272" ht="30" customHeight="1">
      <c r="B272" s="93" t="n"/>
      <c r="C272" s="140" t="n"/>
      <c r="D272" s="95" t="n"/>
      <c r="E272" s="86">
        <f>IF(D272="","",IFERROR(INDEX(Pil_Type,MATCH(D272,Pil_Label,0)),"not in pilot"))</f>
        <v/>
      </c>
      <c r="F272" s="96" t="n"/>
      <c r="G272" s="96" t="n"/>
      <c r="H272" s="87">
        <f>IF(G272="","",N(F272)+G272)</f>
        <v/>
      </c>
      <c r="I272" s="95" t="n"/>
      <c r="J272" s="139">
        <f>IF(OR(Q272="",N(Q272)&lt;=1),"",INDEX($R$6:$R$1505,MATCH(D272&amp;"|"&amp;(Q272-1),$P$6:$P$1505,0)))</f>
        <v/>
      </c>
      <c r="K272" s="138">
        <f>IF(OR(J272="",R272=""),"",R272-J272)</f>
        <v/>
      </c>
      <c r="L272" s="138">
        <f>IF(OR(J272="",R272=""),"",(R272-J272)*24)</f>
        <v/>
      </c>
      <c r="M272" s="95" t="n"/>
      <c r="N272" s="94">
        <f>IF(B272="","",IF(OR(B272&lt;cfg_PilotStart,B272&gt;cfg_PilotEnd),"Outside",B272-cfg_PilotStart+1))</f>
        <v/>
      </c>
      <c r="O272" s="86">
        <f>IF(OR(B272="",D272=""),"","RF-"&amp;TEXT(ROW()-5,"0000"))</f>
        <v/>
      </c>
      <c r="P272" s="86">
        <f>IF(Q272="","",D272&amp;"|"&amp;Q272)</f>
        <v/>
      </c>
      <c r="Q272" s="86">
        <f>IF(OR(D272="",G272=""),"",COUNTIFS($D$6:D272,D272,$G$6:G272,"&lt;&gt;"))</f>
        <v/>
      </c>
      <c r="R272" s="139">
        <f>IF(B272="","",B272+N(C272))</f>
        <v/>
      </c>
    </row>
    <row r="273" ht="30" customHeight="1">
      <c r="B273" s="93" t="n"/>
      <c r="C273" s="140" t="n"/>
      <c r="D273" s="95" t="n"/>
      <c r="E273" s="86">
        <f>IF(D273="","",IFERROR(INDEX(Pil_Type,MATCH(D273,Pil_Label,0)),"not in pilot"))</f>
        <v/>
      </c>
      <c r="F273" s="96" t="n"/>
      <c r="G273" s="96" t="n"/>
      <c r="H273" s="87">
        <f>IF(G273="","",N(F273)+G273)</f>
        <v/>
      </c>
      <c r="I273" s="95" t="n"/>
      <c r="J273" s="139">
        <f>IF(OR(Q273="",N(Q273)&lt;=1),"",INDEX($R$6:$R$1505,MATCH(D273&amp;"|"&amp;(Q273-1),$P$6:$P$1505,0)))</f>
        <v/>
      </c>
      <c r="K273" s="138">
        <f>IF(OR(J273="",R273=""),"",R273-J273)</f>
        <v/>
      </c>
      <c r="L273" s="138">
        <f>IF(OR(J273="",R273=""),"",(R273-J273)*24)</f>
        <v/>
      </c>
      <c r="M273" s="95" t="n"/>
      <c r="N273" s="94">
        <f>IF(B273="","",IF(OR(B273&lt;cfg_PilotStart,B273&gt;cfg_PilotEnd),"Outside",B273-cfg_PilotStart+1))</f>
        <v/>
      </c>
      <c r="O273" s="86">
        <f>IF(OR(B273="",D273=""),"","RF-"&amp;TEXT(ROW()-5,"0000"))</f>
        <v/>
      </c>
      <c r="P273" s="86">
        <f>IF(Q273="","",D273&amp;"|"&amp;Q273)</f>
        <v/>
      </c>
      <c r="Q273" s="86">
        <f>IF(OR(D273="",G273=""),"",COUNTIFS($D$6:D273,D273,$G$6:G273,"&lt;&gt;"))</f>
        <v/>
      </c>
      <c r="R273" s="139">
        <f>IF(B273="","",B273+N(C273))</f>
        <v/>
      </c>
    </row>
    <row r="274" ht="30" customHeight="1">
      <c r="B274" s="93" t="n"/>
      <c r="C274" s="140" t="n"/>
      <c r="D274" s="95" t="n"/>
      <c r="E274" s="86">
        <f>IF(D274="","",IFERROR(INDEX(Pil_Type,MATCH(D274,Pil_Label,0)),"not in pilot"))</f>
        <v/>
      </c>
      <c r="F274" s="96" t="n"/>
      <c r="G274" s="96" t="n"/>
      <c r="H274" s="87">
        <f>IF(G274="","",N(F274)+G274)</f>
        <v/>
      </c>
      <c r="I274" s="95" t="n"/>
      <c r="J274" s="139">
        <f>IF(OR(Q274="",N(Q274)&lt;=1),"",INDEX($R$6:$R$1505,MATCH(D274&amp;"|"&amp;(Q274-1),$P$6:$P$1505,0)))</f>
        <v/>
      </c>
      <c r="K274" s="138">
        <f>IF(OR(J274="",R274=""),"",R274-J274)</f>
        <v/>
      </c>
      <c r="L274" s="138">
        <f>IF(OR(J274="",R274=""),"",(R274-J274)*24)</f>
        <v/>
      </c>
      <c r="M274" s="95" t="n"/>
      <c r="N274" s="94">
        <f>IF(B274="","",IF(OR(B274&lt;cfg_PilotStart,B274&gt;cfg_PilotEnd),"Outside",B274-cfg_PilotStart+1))</f>
        <v/>
      </c>
      <c r="O274" s="86">
        <f>IF(OR(B274="",D274=""),"","RF-"&amp;TEXT(ROW()-5,"0000"))</f>
        <v/>
      </c>
      <c r="P274" s="86">
        <f>IF(Q274="","",D274&amp;"|"&amp;Q274)</f>
        <v/>
      </c>
      <c r="Q274" s="86">
        <f>IF(OR(D274="",G274=""),"",COUNTIFS($D$6:D274,D274,$G$6:G274,"&lt;&gt;"))</f>
        <v/>
      </c>
      <c r="R274" s="139">
        <f>IF(B274="","",B274+N(C274))</f>
        <v/>
      </c>
    </row>
    <row r="275" ht="30" customHeight="1">
      <c r="B275" s="93" t="n"/>
      <c r="C275" s="140" t="n"/>
      <c r="D275" s="95" t="n"/>
      <c r="E275" s="86">
        <f>IF(D275="","",IFERROR(INDEX(Pil_Type,MATCH(D275,Pil_Label,0)),"not in pilot"))</f>
        <v/>
      </c>
      <c r="F275" s="96" t="n"/>
      <c r="G275" s="96" t="n"/>
      <c r="H275" s="87">
        <f>IF(G275="","",N(F275)+G275)</f>
        <v/>
      </c>
      <c r="I275" s="95" t="n"/>
      <c r="J275" s="139">
        <f>IF(OR(Q275="",N(Q275)&lt;=1),"",INDEX($R$6:$R$1505,MATCH(D275&amp;"|"&amp;(Q275-1),$P$6:$P$1505,0)))</f>
        <v/>
      </c>
      <c r="K275" s="138">
        <f>IF(OR(J275="",R275=""),"",R275-J275)</f>
        <v/>
      </c>
      <c r="L275" s="138">
        <f>IF(OR(J275="",R275=""),"",(R275-J275)*24)</f>
        <v/>
      </c>
      <c r="M275" s="95" t="n"/>
      <c r="N275" s="94">
        <f>IF(B275="","",IF(OR(B275&lt;cfg_PilotStart,B275&gt;cfg_PilotEnd),"Outside",B275-cfg_PilotStart+1))</f>
        <v/>
      </c>
      <c r="O275" s="86">
        <f>IF(OR(B275="",D275=""),"","RF-"&amp;TEXT(ROW()-5,"0000"))</f>
        <v/>
      </c>
      <c r="P275" s="86">
        <f>IF(Q275="","",D275&amp;"|"&amp;Q275)</f>
        <v/>
      </c>
      <c r="Q275" s="86">
        <f>IF(OR(D275="",G275=""),"",COUNTIFS($D$6:D275,D275,$G$6:G275,"&lt;&gt;"))</f>
        <v/>
      </c>
      <c r="R275" s="139">
        <f>IF(B275="","",B275+N(C275))</f>
        <v/>
      </c>
    </row>
    <row r="276" ht="30" customHeight="1">
      <c r="B276" s="93" t="n"/>
      <c r="C276" s="140" t="n"/>
      <c r="D276" s="95" t="n"/>
      <c r="E276" s="86">
        <f>IF(D276="","",IFERROR(INDEX(Pil_Type,MATCH(D276,Pil_Label,0)),"not in pilot"))</f>
        <v/>
      </c>
      <c r="F276" s="96" t="n"/>
      <c r="G276" s="96" t="n"/>
      <c r="H276" s="87">
        <f>IF(G276="","",N(F276)+G276)</f>
        <v/>
      </c>
      <c r="I276" s="95" t="n"/>
      <c r="J276" s="139">
        <f>IF(OR(Q276="",N(Q276)&lt;=1),"",INDEX($R$6:$R$1505,MATCH(D276&amp;"|"&amp;(Q276-1),$P$6:$P$1505,0)))</f>
        <v/>
      </c>
      <c r="K276" s="138">
        <f>IF(OR(J276="",R276=""),"",R276-J276)</f>
        <v/>
      </c>
      <c r="L276" s="138">
        <f>IF(OR(J276="",R276=""),"",(R276-J276)*24)</f>
        <v/>
      </c>
      <c r="M276" s="95" t="n"/>
      <c r="N276" s="94">
        <f>IF(B276="","",IF(OR(B276&lt;cfg_PilotStart,B276&gt;cfg_PilotEnd),"Outside",B276-cfg_PilotStart+1))</f>
        <v/>
      </c>
      <c r="O276" s="86">
        <f>IF(OR(B276="",D276=""),"","RF-"&amp;TEXT(ROW()-5,"0000"))</f>
        <v/>
      </c>
      <c r="P276" s="86">
        <f>IF(Q276="","",D276&amp;"|"&amp;Q276)</f>
        <v/>
      </c>
      <c r="Q276" s="86">
        <f>IF(OR(D276="",G276=""),"",COUNTIFS($D$6:D276,D276,$G$6:G276,"&lt;&gt;"))</f>
        <v/>
      </c>
      <c r="R276" s="139">
        <f>IF(B276="","",B276+N(C276))</f>
        <v/>
      </c>
    </row>
    <row r="277" ht="30" customHeight="1">
      <c r="B277" s="93" t="n"/>
      <c r="C277" s="140" t="n"/>
      <c r="D277" s="95" t="n"/>
      <c r="E277" s="86">
        <f>IF(D277="","",IFERROR(INDEX(Pil_Type,MATCH(D277,Pil_Label,0)),"not in pilot"))</f>
        <v/>
      </c>
      <c r="F277" s="96" t="n"/>
      <c r="G277" s="96" t="n"/>
      <c r="H277" s="87">
        <f>IF(G277="","",N(F277)+G277)</f>
        <v/>
      </c>
      <c r="I277" s="95" t="n"/>
      <c r="J277" s="139">
        <f>IF(OR(Q277="",N(Q277)&lt;=1),"",INDEX($R$6:$R$1505,MATCH(D277&amp;"|"&amp;(Q277-1),$P$6:$P$1505,0)))</f>
        <v/>
      </c>
      <c r="K277" s="138">
        <f>IF(OR(J277="",R277=""),"",R277-J277)</f>
        <v/>
      </c>
      <c r="L277" s="138">
        <f>IF(OR(J277="",R277=""),"",(R277-J277)*24)</f>
        <v/>
      </c>
      <c r="M277" s="95" t="n"/>
      <c r="N277" s="94">
        <f>IF(B277="","",IF(OR(B277&lt;cfg_PilotStart,B277&gt;cfg_PilotEnd),"Outside",B277-cfg_PilotStart+1))</f>
        <v/>
      </c>
      <c r="O277" s="86">
        <f>IF(OR(B277="",D277=""),"","RF-"&amp;TEXT(ROW()-5,"0000"))</f>
        <v/>
      </c>
      <c r="P277" s="86">
        <f>IF(Q277="","",D277&amp;"|"&amp;Q277)</f>
        <v/>
      </c>
      <c r="Q277" s="86">
        <f>IF(OR(D277="",G277=""),"",COUNTIFS($D$6:D277,D277,$G$6:G277,"&lt;&gt;"))</f>
        <v/>
      </c>
      <c r="R277" s="139">
        <f>IF(B277="","",B277+N(C277))</f>
        <v/>
      </c>
    </row>
    <row r="278" ht="30" customHeight="1">
      <c r="B278" s="93" t="n"/>
      <c r="C278" s="140" t="n"/>
      <c r="D278" s="95" t="n"/>
      <c r="E278" s="86">
        <f>IF(D278="","",IFERROR(INDEX(Pil_Type,MATCH(D278,Pil_Label,0)),"not in pilot"))</f>
        <v/>
      </c>
      <c r="F278" s="96" t="n"/>
      <c r="G278" s="96" t="n"/>
      <c r="H278" s="87">
        <f>IF(G278="","",N(F278)+G278)</f>
        <v/>
      </c>
      <c r="I278" s="95" t="n"/>
      <c r="J278" s="139">
        <f>IF(OR(Q278="",N(Q278)&lt;=1),"",INDEX($R$6:$R$1505,MATCH(D278&amp;"|"&amp;(Q278-1),$P$6:$P$1505,0)))</f>
        <v/>
      </c>
      <c r="K278" s="138">
        <f>IF(OR(J278="",R278=""),"",R278-J278)</f>
        <v/>
      </c>
      <c r="L278" s="138">
        <f>IF(OR(J278="",R278=""),"",(R278-J278)*24)</f>
        <v/>
      </c>
      <c r="M278" s="95" t="n"/>
      <c r="N278" s="94">
        <f>IF(B278="","",IF(OR(B278&lt;cfg_PilotStart,B278&gt;cfg_PilotEnd),"Outside",B278-cfg_PilotStart+1))</f>
        <v/>
      </c>
      <c r="O278" s="86">
        <f>IF(OR(B278="",D278=""),"","RF-"&amp;TEXT(ROW()-5,"0000"))</f>
        <v/>
      </c>
      <c r="P278" s="86">
        <f>IF(Q278="","",D278&amp;"|"&amp;Q278)</f>
        <v/>
      </c>
      <c r="Q278" s="86">
        <f>IF(OR(D278="",G278=""),"",COUNTIFS($D$6:D278,D278,$G$6:G278,"&lt;&gt;"))</f>
        <v/>
      </c>
      <c r="R278" s="139">
        <f>IF(B278="","",B278+N(C278))</f>
        <v/>
      </c>
    </row>
    <row r="279" ht="30" customHeight="1">
      <c r="B279" s="93" t="n"/>
      <c r="C279" s="140" t="n"/>
      <c r="D279" s="95" t="n"/>
      <c r="E279" s="86">
        <f>IF(D279="","",IFERROR(INDEX(Pil_Type,MATCH(D279,Pil_Label,0)),"not in pilot"))</f>
        <v/>
      </c>
      <c r="F279" s="96" t="n"/>
      <c r="G279" s="96" t="n"/>
      <c r="H279" s="87">
        <f>IF(G279="","",N(F279)+G279)</f>
        <v/>
      </c>
      <c r="I279" s="95" t="n"/>
      <c r="J279" s="139">
        <f>IF(OR(Q279="",N(Q279)&lt;=1),"",INDEX($R$6:$R$1505,MATCH(D279&amp;"|"&amp;(Q279-1),$P$6:$P$1505,0)))</f>
        <v/>
      </c>
      <c r="K279" s="138">
        <f>IF(OR(J279="",R279=""),"",R279-J279)</f>
        <v/>
      </c>
      <c r="L279" s="138">
        <f>IF(OR(J279="",R279=""),"",(R279-J279)*24)</f>
        <v/>
      </c>
      <c r="M279" s="95" t="n"/>
      <c r="N279" s="94">
        <f>IF(B279="","",IF(OR(B279&lt;cfg_PilotStart,B279&gt;cfg_PilotEnd),"Outside",B279-cfg_PilotStart+1))</f>
        <v/>
      </c>
      <c r="O279" s="86">
        <f>IF(OR(B279="",D279=""),"","RF-"&amp;TEXT(ROW()-5,"0000"))</f>
        <v/>
      </c>
      <c r="P279" s="86">
        <f>IF(Q279="","",D279&amp;"|"&amp;Q279)</f>
        <v/>
      </c>
      <c r="Q279" s="86">
        <f>IF(OR(D279="",G279=""),"",COUNTIFS($D$6:D279,D279,$G$6:G279,"&lt;&gt;"))</f>
        <v/>
      </c>
      <c r="R279" s="139">
        <f>IF(B279="","",B279+N(C279))</f>
        <v/>
      </c>
    </row>
    <row r="280" ht="30" customHeight="1">
      <c r="B280" s="93" t="n"/>
      <c r="C280" s="140" t="n"/>
      <c r="D280" s="95" t="n"/>
      <c r="E280" s="86">
        <f>IF(D280="","",IFERROR(INDEX(Pil_Type,MATCH(D280,Pil_Label,0)),"not in pilot"))</f>
        <v/>
      </c>
      <c r="F280" s="96" t="n"/>
      <c r="G280" s="96" t="n"/>
      <c r="H280" s="87">
        <f>IF(G280="","",N(F280)+G280)</f>
        <v/>
      </c>
      <c r="I280" s="95" t="n"/>
      <c r="J280" s="139">
        <f>IF(OR(Q280="",N(Q280)&lt;=1),"",INDEX($R$6:$R$1505,MATCH(D280&amp;"|"&amp;(Q280-1),$P$6:$P$1505,0)))</f>
        <v/>
      </c>
      <c r="K280" s="138">
        <f>IF(OR(J280="",R280=""),"",R280-J280)</f>
        <v/>
      </c>
      <c r="L280" s="138">
        <f>IF(OR(J280="",R280=""),"",(R280-J280)*24)</f>
        <v/>
      </c>
      <c r="M280" s="95" t="n"/>
      <c r="N280" s="94">
        <f>IF(B280="","",IF(OR(B280&lt;cfg_PilotStart,B280&gt;cfg_PilotEnd),"Outside",B280-cfg_PilotStart+1))</f>
        <v/>
      </c>
      <c r="O280" s="86">
        <f>IF(OR(B280="",D280=""),"","RF-"&amp;TEXT(ROW()-5,"0000"))</f>
        <v/>
      </c>
      <c r="P280" s="86">
        <f>IF(Q280="","",D280&amp;"|"&amp;Q280)</f>
        <v/>
      </c>
      <c r="Q280" s="86">
        <f>IF(OR(D280="",G280=""),"",COUNTIFS($D$6:D280,D280,$G$6:G280,"&lt;&gt;"))</f>
        <v/>
      </c>
      <c r="R280" s="139">
        <f>IF(B280="","",B280+N(C280))</f>
        <v/>
      </c>
    </row>
    <row r="281" ht="30" customHeight="1">
      <c r="B281" s="93" t="n"/>
      <c r="C281" s="140" t="n"/>
      <c r="D281" s="95" t="n"/>
      <c r="E281" s="86">
        <f>IF(D281="","",IFERROR(INDEX(Pil_Type,MATCH(D281,Pil_Label,0)),"not in pilot"))</f>
        <v/>
      </c>
      <c r="F281" s="96" t="n"/>
      <c r="G281" s="96" t="n"/>
      <c r="H281" s="87">
        <f>IF(G281="","",N(F281)+G281)</f>
        <v/>
      </c>
      <c r="I281" s="95" t="n"/>
      <c r="J281" s="139">
        <f>IF(OR(Q281="",N(Q281)&lt;=1),"",INDEX($R$6:$R$1505,MATCH(D281&amp;"|"&amp;(Q281-1),$P$6:$P$1505,0)))</f>
        <v/>
      </c>
      <c r="K281" s="138">
        <f>IF(OR(J281="",R281=""),"",R281-J281)</f>
        <v/>
      </c>
      <c r="L281" s="138">
        <f>IF(OR(J281="",R281=""),"",(R281-J281)*24)</f>
        <v/>
      </c>
      <c r="M281" s="95" t="n"/>
      <c r="N281" s="94">
        <f>IF(B281="","",IF(OR(B281&lt;cfg_PilotStart,B281&gt;cfg_PilotEnd),"Outside",B281-cfg_PilotStart+1))</f>
        <v/>
      </c>
      <c r="O281" s="86">
        <f>IF(OR(B281="",D281=""),"","RF-"&amp;TEXT(ROW()-5,"0000"))</f>
        <v/>
      </c>
      <c r="P281" s="86">
        <f>IF(Q281="","",D281&amp;"|"&amp;Q281)</f>
        <v/>
      </c>
      <c r="Q281" s="86">
        <f>IF(OR(D281="",G281=""),"",COUNTIFS($D$6:D281,D281,$G$6:G281,"&lt;&gt;"))</f>
        <v/>
      </c>
      <c r="R281" s="139">
        <f>IF(B281="","",B281+N(C281))</f>
        <v/>
      </c>
    </row>
    <row r="282" ht="30" customHeight="1">
      <c r="B282" s="93" t="n"/>
      <c r="C282" s="140" t="n"/>
      <c r="D282" s="95" t="n"/>
      <c r="E282" s="86">
        <f>IF(D282="","",IFERROR(INDEX(Pil_Type,MATCH(D282,Pil_Label,0)),"not in pilot"))</f>
        <v/>
      </c>
      <c r="F282" s="96" t="n"/>
      <c r="G282" s="96" t="n"/>
      <c r="H282" s="87">
        <f>IF(G282="","",N(F282)+G282)</f>
        <v/>
      </c>
      <c r="I282" s="95" t="n"/>
      <c r="J282" s="139">
        <f>IF(OR(Q282="",N(Q282)&lt;=1),"",INDEX($R$6:$R$1505,MATCH(D282&amp;"|"&amp;(Q282-1),$P$6:$P$1505,0)))</f>
        <v/>
      </c>
      <c r="K282" s="138">
        <f>IF(OR(J282="",R282=""),"",R282-J282)</f>
        <v/>
      </c>
      <c r="L282" s="138">
        <f>IF(OR(J282="",R282=""),"",(R282-J282)*24)</f>
        <v/>
      </c>
      <c r="M282" s="95" t="n"/>
      <c r="N282" s="94">
        <f>IF(B282="","",IF(OR(B282&lt;cfg_PilotStart,B282&gt;cfg_PilotEnd),"Outside",B282-cfg_PilotStart+1))</f>
        <v/>
      </c>
      <c r="O282" s="86">
        <f>IF(OR(B282="",D282=""),"","RF-"&amp;TEXT(ROW()-5,"0000"))</f>
        <v/>
      </c>
      <c r="P282" s="86">
        <f>IF(Q282="","",D282&amp;"|"&amp;Q282)</f>
        <v/>
      </c>
      <c r="Q282" s="86">
        <f>IF(OR(D282="",G282=""),"",COUNTIFS($D$6:D282,D282,$G$6:G282,"&lt;&gt;"))</f>
        <v/>
      </c>
      <c r="R282" s="139">
        <f>IF(B282="","",B282+N(C282))</f>
        <v/>
      </c>
    </row>
    <row r="283" ht="30" customHeight="1">
      <c r="B283" s="93" t="n"/>
      <c r="C283" s="140" t="n"/>
      <c r="D283" s="95" t="n"/>
      <c r="E283" s="86">
        <f>IF(D283="","",IFERROR(INDEX(Pil_Type,MATCH(D283,Pil_Label,0)),"not in pilot"))</f>
        <v/>
      </c>
      <c r="F283" s="96" t="n"/>
      <c r="G283" s="96" t="n"/>
      <c r="H283" s="87">
        <f>IF(G283="","",N(F283)+G283)</f>
        <v/>
      </c>
      <c r="I283" s="95" t="n"/>
      <c r="J283" s="139">
        <f>IF(OR(Q283="",N(Q283)&lt;=1),"",INDEX($R$6:$R$1505,MATCH(D283&amp;"|"&amp;(Q283-1),$P$6:$P$1505,0)))</f>
        <v/>
      </c>
      <c r="K283" s="138">
        <f>IF(OR(J283="",R283=""),"",R283-J283)</f>
        <v/>
      </c>
      <c r="L283" s="138">
        <f>IF(OR(J283="",R283=""),"",(R283-J283)*24)</f>
        <v/>
      </c>
      <c r="M283" s="95" t="n"/>
      <c r="N283" s="94">
        <f>IF(B283="","",IF(OR(B283&lt;cfg_PilotStart,B283&gt;cfg_PilotEnd),"Outside",B283-cfg_PilotStart+1))</f>
        <v/>
      </c>
      <c r="O283" s="86">
        <f>IF(OR(B283="",D283=""),"","RF-"&amp;TEXT(ROW()-5,"0000"))</f>
        <v/>
      </c>
      <c r="P283" s="86">
        <f>IF(Q283="","",D283&amp;"|"&amp;Q283)</f>
        <v/>
      </c>
      <c r="Q283" s="86">
        <f>IF(OR(D283="",G283=""),"",COUNTIFS($D$6:D283,D283,$G$6:G283,"&lt;&gt;"))</f>
        <v/>
      </c>
      <c r="R283" s="139">
        <f>IF(B283="","",B283+N(C283))</f>
        <v/>
      </c>
    </row>
    <row r="284" ht="30" customHeight="1">
      <c r="B284" s="93" t="n"/>
      <c r="C284" s="140" t="n"/>
      <c r="D284" s="95" t="n"/>
      <c r="E284" s="86">
        <f>IF(D284="","",IFERROR(INDEX(Pil_Type,MATCH(D284,Pil_Label,0)),"not in pilot"))</f>
        <v/>
      </c>
      <c r="F284" s="96" t="n"/>
      <c r="G284" s="96" t="n"/>
      <c r="H284" s="87">
        <f>IF(G284="","",N(F284)+G284)</f>
        <v/>
      </c>
      <c r="I284" s="95" t="n"/>
      <c r="J284" s="139">
        <f>IF(OR(Q284="",N(Q284)&lt;=1),"",INDEX($R$6:$R$1505,MATCH(D284&amp;"|"&amp;(Q284-1),$P$6:$P$1505,0)))</f>
        <v/>
      </c>
      <c r="K284" s="138">
        <f>IF(OR(J284="",R284=""),"",R284-J284)</f>
        <v/>
      </c>
      <c r="L284" s="138">
        <f>IF(OR(J284="",R284=""),"",(R284-J284)*24)</f>
        <v/>
      </c>
      <c r="M284" s="95" t="n"/>
      <c r="N284" s="94">
        <f>IF(B284="","",IF(OR(B284&lt;cfg_PilotStart,B284&gt;cfg_PilotEnd),"Outside",B284-cfg_PilotStart+1))</f>
        <v/>
      </c>
      <c r="O284" s="86">
        <f>IF(OR(B284="",D284=""),"","RF-"&amp;TEXT(ROW()-5,"0000"))</f>
        <v/>
      </c>
      <c r="P284" s="86">
        <f>IF(Q284="","",D284&amp;"|"&amp;Q284)</f>
        <v/>
      </c>
      <c r="Q284" s="86">
        <f>IF(OR(D284="",G284=""),"",COUNTIFS($D$6:D284,D284,$G$6:G284,"&lt;&gt;"))</f>
        <v/>
      </c>
      <c r="R284" s="139">
        <f>IF(B284="","",B284+N(C284))</f>
        <v/>
      </c>
    </row>
    <row r="285" ht="30" customHeight="1">
      <c r="B285" s="93" t="n"/>
      <c r="C285" s="140" t="n"/>
      <c r="D285" s="95" t="n"/>
      <c r="E285" s="86">
        <f>IF(D285="","",IFERROR(INDEX(Pil_Type,MATCH(D285,Pil_Label,0)),"not in pilot"))</f>
        <v/>
      </c>
      <c r="F285" s="96" t="n"/>
      <c r="G285" s="96" t="n"/>
      <c r="H285" s="87">
        <f>IF(G285="","",N(F285)+G285)</f>
        <v/>
      </c>
      <c r="I285" s="95" t="n"/>
      <c r="J285" s="139">
        <f>IF(OR(Q285="",N(Q285)&lt;=1),"",INDEX($R$6:$R$1505,MATCH(D285&amp;"|"&amp;(Q285-1),$P$6:$P$1505,0)))</f>
        <v/>
      </c>
      <c r="K285" s="138">
        <f>IF(OR(J285="",R285=""),"",R285-J285)</f>
        <v/>
      </c>
      <c r="L285" s="138">
        <f>IF(OR(J285="",R285=""),"",(R285-J285)*24)</f>
        <v/>
      </c>
      <c r="M285" s="95" t="n"/>
      <c r="N285" s="94">
        <f>IF(B285="","",IF(OR(B285&lt;cfg_PilotStart,B285&gt;cfg_PilotEnd),"Outside",B285-cfg_PilotStart+1))</f>
        <v/>
      </c>
      <c r="O285" s="86">
        <f>IF(OR(B285="",D285=""),"","RF-"&amp;TEXT(ROW()-5,"0000"))</f>
        <v/>
      </c>
      <c r="P285" s="86">
        <f>IF(Q285="","",D285&amp;"|"&amp;Q285)</f>
        <v/>
      </c>
      <c r="Q285" s="86">
        <f>IF(OR(D285="",G285=""),"",COUNTIFS($D$6:D285,D285,$G$6:G285,"&lt;&gt;"))</f>
        <v/>
      </c>
      <c r="R285" s="139">
        <f>IF(B285="","",B285+N(C285))</f>
        <v/>
      </c>
    </row>
    <row r="286" ht="30" customHeight="1">
      <c r="B286" s="93" t="n"/>
      <c r="C286" s="140" t="n"/>
      <c r="D286" s="95" t="n"/>
      <c r="E286" s="86">
        <f>IF(D286="","",IFERROR(INDEX(Pil_Type,MATCH(D286,Pil_Label,0)),"not in pilot"))</f>
        <v/>
      </c>
      <c r="F286" s="96" t="n"/>
      <c r="G286" s="96" t="n"/>
      <c r="H286" s="87">
        <f>IF(G286="","",N(F286)+G286)</f>
        <v/>
      </c>
      <c r="I286" s="95" t="n"/>
      <c r="J286" s="139">
        <f>IF(OR(Q286="",N(Q286)&lt;=1),"",INDEX($R$6:$R$1505,MATCH(D286&amp;"|"&amp;(Q286-1),$P$6:$P$1505,0)))</f>
        <v/>
      </c>
      <c r="K286" s="138">
        <f>IF(OR(J286="",R286=""),"",R286-J286)</f>
        <v/>
      </c>
      <c r="L286" s="138">
        <f>IF(OR(J286="",R286=""),"",(R286-J286)*24)</f>
        <v/>
      </c>
      <c r="M286" s="95" t="n"/>
      <c r="N286" s="94">
        <f>IF(B286="","",IF(OR(B286&lt;cfg_PilotStart,B286&gt;cfg_PilotEnd),"Outside",B286-cfg_PilotStart+1))</f>
        <v/>
      </c>
      <c r="O286" s="86">
        <f>IF(OR(B286="",D286=""),"","RF-"&amp;TEXT(ROW()-5,"0000"))</f>
        <v/>
      </c>
      <c r="P286" s="86">
        <f>IF(Q286="","",D286&amp;"|"&amp;Q286)</f>
        <v/>
      </c>
      <c r="Q286" s="86">
        <f>IF(OR(D286="",G286=""),"",COUNTIFS($D$6:D286,D286,$G$6:G286,"&lt;&gt;"))</f>
        <v/>
      </c>
      <c r="R286" s="139">
        <f>IF(B286="","",B286+N(C286))</f>
        <v/>
      </c>
    </row>
    <row r="287" ht="30" customHeight="1">
      <c r="B287" s="93" t="n"/>
      <c r="C287" s="140" t="n"/>
      <c r="D287" s="95" t="n"/>
      <c r="E287" s="86">
        <f>IF(D287="","",IFERROR(INDEX(Pil_Type,MATCH(D287,Pil_Label,0)),"not in pilot"))</f>
        <v/>
      </c>
      <c r="F287" s="96" t="n"/>
      <c r="G287" s="96" t="n"/>
      <c r="H287" s="87">
        <f>IF(G287="","",N(F287)+G287)</f>
        <v/>
      </c>
      <c r="I287" s="95" t="n"/>
      <c r="J287" s="139">
        <f>IF(OR(Q287="",N(Q287)&lt;=1),"",INDEX($R$6:$R$1505,MATCH(D287&amp;"|"&amp;(Q287-1),$P$6:$P$1505,0)))</f>
        <v/>
      </c>
      <c r="K287" s="138">
        <f>IF(OR(J287="",R287=""),"",R287-J287)</f>
        <v/>
      </c>
      <c r="L287" s="138">
        <f>IF(OR(J287="",R287=""),"",(R287-J287)*24)</f>
        <v/>
      </c>
      <c r="M287" s="95" t="n"/>
      <c r="N287" s="94">
        <f>IF(B287="","",IF(OR(B287&lt;cfg_PilotStart,B287&gt;cfg_PilotEnd),"Outside",B287-cfg_PilotStart+1))</f>
        <v/>
      </c>
      <c r="O287" s="86">
        <f>IF(OR(B287="",D287=""),"","RF-"&amp;TEXT(ROW()-5,"0000"))</f>
        <v/>
      </c>
      <c r="P287" s="86">
        <f>IF(Q287="","",D287&amp;"|"&amp;Q287)</f>
        <v/>
      </c>
      <c r="Q287" s="86">
        <f>IF(OR(D287="",G287=""),"",COUNTIFS($D$6:D287,D287,$G$6:G287,"&lt;&gt;"))</f>
        <v/>
      </c>
      <c r="R287" s="139">
        <f>IF(B287="","",B287+N(C287))</f>
        <v/>
      </c>
    </row>
    <row r="288" ht="30" customHeight="1">
      <c r="B288" s="93" t="n"/>
      <c r="C288" s="140" t="n"/>
      <c r="D288" s="95" t="n"/>
      <c r="E288" s="86">
        <f>IF(D288="","",IFERROR(INDEX(Pil_Type,MATCH(D288,Pil_Label,0)),"not in pilot"))</f>
        <v/>
      </c>
      <c r="F288" s="96" t="n"/>
      <c r="G288" s="96" t="n"/>
      <c r="H288" s="87">
        <f>IF(G288="","",N(F288)+G288)</f>
        <v/>
      </c>
      <c r="I288" s="95" t="n"/>
      <c r="J288" s="139">
        <f>IF(OR(Q288="",N(Q288)&lt;=1),"",INDEX($R$6:$R$1505,MATCH(D288&amp;"|"&amp;(Q288-1),$P$6:$P$1505,0)))</f>
        <v/>
      </c>
      <c r="K288" s="138">
        <f>IF(OR(J288="",R288=""),"",R288-J288)</f>
        <v/>
      </c>
      <c r="L288" s="138">
        <f>IF(OR(J288="",R288=""),"",(R288-J288)*24)</f>
        <v/>
      </c>
      <c r="M288" s="95" t="n"/>
      <c r="N288" s="94">
        <f>IF(B288="","",IF(OR(B288&lt;cfg_PilotStart,B288&gt;cfg_PilotEnd),"Outside",B288-cfg_PilotStart+1))</f>
        <v/>
      </c>
      <c r="O288" s="86">
        <f>IF(OR(B288="",D288=""),"","RF-"&amp;TEXT(ROW()-5,"0000"))</f>
        <v/>
      </c>
      <c r="P288" s="86">
        <f>IF(Q288="","",D288&amp;"|"&amp;Q288)</f>
        <v/>
      </c>
      <c r="Q288" s="86">
        <f>IF(OR(D288="",G288=""),"",COUNTIFS($D$6:D288,D288,$G$6:G288,"&lt;&gt;"))</f>
        <v/>
      </c>
      <c r="R288" s="139">
        <f>IF(B288="","",B288+N(C288))</f>
        <v/>
      </c>
    </row>
    <row r="289" ht="30" customHeight="1">
      <c r="B289" s="93" t="n"/>
      <c r="C289" s="140" t="n"/>
      <c r="D289" s="95" t="n"/>
      <c r="E289" s="86">
        <f>IF(D289="","",IFERROR(INDEX(Pil_Type,MATCH(D289,Pil_Label,0)),"not in pilot"))</f>
        <v/>
      </c>
      <c r="F289" s="96" t="n"/>
      <c r="G289" s="96" t="n"/>
      <c r="H289" s="87">
        <f>IF(G289="","",N(F289)+G289)</f>
        <v/>
      </c>
      <c r="I289" s="95" t="n"/>
      <c r="J289" s="139">
        <f>IF(OR(Q289="",N(Q289)&lt;=1),"",INDEX($R$6:$R$1505,MATCH(D289&amp;"|"&amp;(Q289-1),$P$6:$P$1505,0)))</f>
        <v/>
      </c>
      <c r="K289" s="138">
        <f>IF(OR(J289="",R289=""),"",R289-J289)</f>
        <v/>
      </c>
      <c r="L289" s="138">
        <f>IF(OR(J289="",R289=""),"",(R289-J289)*24)</f>
        <v/>
      </c>
      <c r="M289" s="95" t="n"/>
      <c r="N289" s="94">
        <f>IF(B289="","",IF(OR(B289&lt;cfg_PilotStart,B289&gt;cfg_PilotEnd),"Outside",B289-cfg_PilotStart+1))</f>
        <v/>
      </c>
      <c r="O289" s="86">
        <f>IF(OR(B289="",D289=""),"","RF-"&amp;TEXT(ROW()-5,"0000"))</f>
        <v/>
      </c>
      <c r="P289" s="86">
        <f>IF(Q289="","",D289&amp;"|"&amp;Q289)</f>
        <v/>
      </c>
      <c r="Q289" s="86">
        <f>IF(OR(D289="",G289=""),"",COUNTIFS($D$6:D289,D289,$G$6:G289,"&lt;&gt;"))</f>
        <v/>
      </c>
      <c r="R289" s="139">
        <f>IF(B289="","",B289+N(C289))</f>
        <v/>
      </c>
    </row>
    <row r="290" ht="30" customHeight="1">
      <c r="B290" s="93" t="n"/>
      <c r="C290" s="140" t="n"/>
      <c r="D290" s="95" t="n"/>
      <c r="E290" s="86">
        <f>IF(D290="","",IFERROR(INDEX(Pil_Type,MATCH(D290,Pil_Label,0)),"not in pilot"))</f>
        <v/>
      </c>
      <c r="F290" s="96" t="n"/>
      <c r="G290" s="96" t="n"/>
      <c r="H290" s="87">
        <f>IF(G290="","",N(F290)+G290)</f>
        <v/>
      </c>
      <c r="I290" s="95" t="n"/>
      <c r="J290" s="139">
        <f>IF(OR(Q290="",N(Q290)&lt;=1),"",INDEX($R$6:$R$1505,MATCH(D290&amp;"|"&amp;(Q290-1),$P$6:$P$1505,0)))</f>
        <v/>
      </c>
      <c r="K290" s="138">
        <f>IF(OR(J290="",R290=""),"",R290-J290)</f>
        <v/>
      </c>
      <c r="L290" s="138">
        <f>IF(OR(J290="",R290=""),"",(R290-J290)*24)</f>
        <v/>
      </c>
      <c r="M290" s="95" t="n"/>
      <c r="N290" s="94">
        <f>IF(B290="","",IF(OR(B290&lt;cfg_PilotStart,B290&gt;cfg_PilotEnd),"Outside",B290-cfg_PilotStart+1))</f>
        <v/>
      </c>
      <c r="O290" s="86">
        <f>IF(OR(B290="",D290=""),"","RF-"&amp;TEXT(ROW()-5,"0000"))</f>
        <v/>
      </c>
      <c r="P290" s="86">
        <f>IF(Q290="","",D290&amp;"|"&amp;Q290)</f>
        <v/>
      </c>
      <c r="Q290" s="86">
        <f>IF(OR(D290="",G290=""),"",COUNTIFS($D$6:D290,D290,$G$6:G290,"&lt;&gt;"))</f>
        <v/>
      </c>
      <c r="R290" s="139">
        <f>IF(B290="","",B290+N(C290))</f>
        <v/>
      </c>
    </row>
    <row r="291" ht="30" customHeight="1">
      <c r="B291" s="93" t="n"/>
      <c r="C291" s="140" t="n"/>
      <c r="D291" s="95" t="n"/>
      <c r="E291" s="86">
        <f>IF(D291="","",IFERROR(INDEX(Pil_Type,MATCH(D291,Pil_Label,0)),"not in pilot"))</f>
        <v/>
      </c>
      <c r="F291" s="96" t="n"/>
      <c r="G291" s="96" t="n"/>
      <c r="H291" s="87">
        <f>IF(G291="","",N(F291)+G291)</f>
        <v/>
      </c>
      <c r="I291" s="95" t="n"/>
      <c r="J291" s="139">
        <f>IF(OR(Q291="",N(Q291)&lt;=1),"",INDEX($R$6:$R$1505,MATCH(D291&amp;"|"&amp;(Q291-1),$P$6:$P$1505,0)))</f>
        <v/>
      </c>
      <c r="K291" s="138">
        <f>IF(OR(J291="",R291=""),"",R291-J291)</f>
        <v/>
      </c>
      <c r="L291" s="138">
        <f>IF(OR(J291="",R291=""),"",(R291-J291)*24)</f>
        <v/>
      </c>
      <c r="M291" s="95" t="n"/>
      <c r="N291" s="94">
        <f>IF(B291="","",IF(OR(B291&lt;cfg_PilotStart,B291&gt;cfg_PilotEnd),"Outside",B291-cfg_PilotStart+1))</f>
        <v/>
      </c>
      <c r="O291" s="86">
        <f>IF(OR(B291="",D291=""),"","RF-"&amp;TEXT(ROW()-5,"0000"))</f>
        <v/>
      </c>
      <c r="P291" s="86">
        <f>IF(Q291="","",D291&amp;"|"&amp;Q291)</f>
        <v/>
      </c>
      <c r="Q291" s="86">
        <f>IF(OR(D291="",G291=""),"",COUNTIFS($D$6:D291,D291,$G$6:G291,"&lt;&gt;"))</f>
        <v/>
      </c>
      <c r="R291" s="139">
        <f>IF(B291="","",B291+N(C291))</f>
        <v/>
      </c>
    </row>
    <row r="292" ht="30" customHeight="1">
      <c r="B292" s="93" t="n"/>
      <c r="C292" s="140" t="n"/>
      <c r="D292" s="95" t="n"/>
      <c r="E292" s="86">
        <f>IF(D292="","",IFERROR(INDEX(Pil_Type,MATCH(D292,Pil_Label,0)),"not in pilot"))</f>
        <v/>
      </c>
      <c r="F292" s="96" t="n"/>
      <c r="G292" s="96" t="n"/>
      <c r="H292" s="87">
        <f>IF(G292="","",N(F292)+G292)</f>
        <v/>
      </c>
      <c r="I292" s="95" t="n"/>
      <c r="J292" s="139">
        <f>IF(OR(Q292="",N(Q292)&lt;=1),"",INDEX($R$6:$R$1505,MATCH(D292&amp;"|"&amp;(Q292-1),$P$6:$P$1505,0)))</f>
        <v/>
      </c>
      <c r="K292" s="138">
        <f>IF(OR(J292="",R292=""),"",R292-J292)</f>
        <v/>
      </c>
      <c r="L292" s="138">
        <f>IF(OR(J292="",R292=""),"",(R292-J292)*24)</f>
        <v/>
      </c>
      <c r="M292" s="95" t="n"/>
      <c r="N292" s="94">
        <f>IF(B292="","",IF(OR(B292&lt;cfg_PilotStart,B292&gt;cfg_PilotEnd),"Outside",B292-cfg_PilotStart+1))</f>
        <v/>
      </c>
      <c r="O292" s="86">
        <f>IF(OR(B292="",D292=""),"","RF-"&amp;TEXT(ROW()-5,"0000"))</f>
        <v/>
      </c>
      <c r="P292" s="86">
        <f>IF(Q292="","",D292&amp;"|"&amp;Q292)</f>
        <v/>
      </c>
      <c r="Q292" s="86">
        <f>IF(OR(D292="",G292=""),"",COUNTIFS($D$6:D292,D292,$G$6:G292,"&lt;&gt;"))</f>
        <v/>
      </c>
      <c r="R292" s="139">
        <f>IF(B292="","",B292+N(C292))</f>
        <v/>
      </c>
    </row>
    <row r="293" ht="30" customHeight="1">
      <c r="B293" s="93" t="n"/>
      <c r="C293" s="140" t="n"/>
      <c r="D293" s="95" t="n"/>
      <c r="E293" s="86">
        <f>IF(D293="","",IFERROR(INDEX(Pil_Type,MATCH(D293,Pil_Label,0)),"not in pilot"))</f>
        <v/>
      </c>
      <c r="F293" s="96" t="n"/>
      <c r="G293" s="96" t="n"/>
      <c r="H293" s="87">
        <f>IF(G293="","",N(F293)+G293)</f>
        <v/>
      </c>
      <c r="I293" s="95" t="n"/>
      <c r="J293" s="139">
        <f>IF(OR(Q293="",N(Q293)&lt;=1),"",INDEX($R$6:$R$1505,MATCH(D293&amp;"|"&amp;(Q293-1),$P$6:$P$1505,0)))</f>
        <v/>
      </c>
      <c r="K293" s="138">
        <f>IF(OR(J293="",R293=""),"",R293-J293)</f>
        <v/>
      </c>
      <c r="L293" s="138">
        <f>IF(OR(J293="",R293=""),"",(R293-J293)*24)</f>
        <v/>
      </c>
      <c r="M293" s="95" t="n"/>
      <c r="N293" s="94">
        <f>IF(B293="","",IF(OR(B293&lt;cfg_PilotStart,B293&gt;cfg_PilotEnd),"Outside",B293-cfg_PilotStart+1))</f>
        <v/>
      </c>
      <c r="O293" s="86">
        <f>IF(OR(B293="",D293=""),"","RF-"&amp;TEXT(ROW()-5,"0000"))</f>
        <v/>
      </c>
      <c r="P293" s="86">
        <f>IF(Q293="","",D293&amp;"|"&amp;Q293)</f>
        <v/>
      </c>
      <c r="Q293" s="86">
        <f>IF(OR(D293="",G293=""),"",COUNTIFS($D$6:D293,D293,$G$6:G293,"&lt;&gt;"))</f>
        <v/>
      </c>
      <c r="R293" s="139">
        <f>IF(B293="","",B293+N(C293))</f>
        <v/>
      </c>
    </row>
    <row r="294" ht="30" customHeight="1">
      <c r="B294" s="93" t="n"/>
      <c r="C294" s="140" t="n"/>
      <c r="D294" s="95" t="n"/>
      <c r="E294" s="86">
        <f>IF(D294="","",IFERROR(INDEX(Pil_Type,MATCH(D294,Pil_Label,0)),"not in pilot"))</f>
        <v/>
      </c>
      <c r="F294" s="96" t="n"/>
      <c r="G294" s="96" t="n"/>
      <c r="H294" s="87">
        <f>IF(G294="","",N(F294)+G294)</f>
        <v/>
      </c>
      <c r="I294" s="95" t="n"/>
      <c r="J294" s="139">
        <f>IF(OR(Q294="",N(Q294)&lt;=1),"",INDEX($R$6:$R$1505,MATCH(D294&amp;"|"&amp;(Q294-1),$P$6:$P$1505,0)))</f>
        <v/>
      </c>
      <c r="K294" s="138">
        <f>IF(OR(J294="",R294=""),"",R294-J294)</f>
        <v/>
      </c>
      <c r="L294" s="138">
        <f>IF(OR(J294="",R294=""),"",(R294-J294)*24)</f>
        <v/>
      </c>
      <c r="M294" s="95" t="n"/>
      <c r="N294" s="94">
        <f>IF(B294="","",IF(OR(B294&lt;cfg_PilotStart,B294&gt;cfg_PilotEnd),"Outside",B294-cfg_PilotStart+1))</f>
        <v/>
      </c>
      <c r="O294" s="86">
        <f>IF(OR(B294="",D294=""),"","RF-"&amp;TEXT(ROW()-5,"0000"))</f>
        <v/>
      </c>
      <c r="P294" s="86">
        <f>IF(Q294="","",D294&amp;"|"&amp;Q294)</f>
        <v/>
      </c>
      <c r="Q294" s="86">
        <f>IF(OR(D294="",G294=""),"",COUNTIFS($D$6:D294,D294,$G$6:G294,"&lt;&gt;"))</f>
        <v/>
      </c>
      <c r="R294" s="139">
        <f>IF(B294="","",B294+N(C294))</f>
        <v/>
      </c>
    </row>
    <row r="295" ht="30" customHeight="1">
      <c r="B295" s="93" t="n"/>
      <c r="C295" s="140" t="n"/>
      <c r="D295" s="95" t="n"/>
      <c r="E295" s="86">
        <f>IF(D295="","",IFERROR(INDEX(Pil_Type,MATCH(D295,Pil_Label,0)),"not in pilot"))</f>
        <v/>
      </c>
      <c r="F295" s="96" t="n"/>
      <c r="G295" s="96" t="n"/>
      <c r="H295" s="87">
        <f>IF(G295="","",N(F295)+G295)</f>
        <v/>
      </c>
      <c r="I295" s="95" t="n"/>
      <c r="J295" s="139">
        <f>IF(OR(Q295="",N(Q295)&lt;=1),"",INDEX($R$6:$R$1505,MATCH(D295&amp;"|"&amp;(Q295-1),$P$6:$P$1505,0)))</f>
        <v/>
      </c>
      <c r="K295" s="138">
        <f>IF(OR(J295="",R295=""),"",R295-J295)</f>
        <v/>
      </c>
      <c r="L295" s="138">
        <f>IF(OR(J295="",R295=""),"",(R295-J295)*24)</f>
        <v/>
      </c>
      <c r="M295" s="95" t="n"/>
      <c r="N295" s="94">
        <f>IF(B295="","",IF(OR(B295&lt;cfg_PilotStart,B295&gt;cfg_PilotEnd),"Outside",B295-cfg_PilotStart+1))</f>
        <v/>
      </c>
      <c r="O295" s="86">
        <f>IF(OR(B295="",D295=""),"","RF-"&amp;TEXT(ROW()-5,"0000"))</f>
        <v/>
      </c>
      <c r="P295" s="86">
        <f>IF(Q295="","",D295&amp;"|"&amp;Q295)</f>
        <v/>
      </c>
      <c r="Q295" s="86">
        <f>IF(OR(D295="",G295=""),"",COUNTIFS($D$6:D295,D295,$G$6:G295,"&lt;&gt;"))</f>
        <v/>
      </c>
      <c r="R295" s="139">
        <f>IF(B295="","",B295+N(C295))</f>
        <v/>
      </c>
    </row>
    <row r="296" ht="30" customHeight="1">
      <c r="B296" s="93" t="n"/>
      <c r="C296" s="140" t="n"/>
      <c r="D296" s="95" t="n"/>
      <c r="E296" s="86">
        <f>IF(D296="","",IFERROR(INDEX(Pil_Type,MATCH(D296,Pil_Label,0)),"not in pilot"))</f>
        <v/>
      </c>
      <c r="F296" s="96" t="n"/>
      <c r="G296" s="96" t="n"/>
      <c r="H296" s="87">
        <f>IF(G296="","",N(F296)+G296)</f>
        <v/>
      </c>
      <c r="I296" s="95" t="n"/>
      <c r="J296" s="139">
        <f>IF(OR(Q296="",N(Q296)&lt;=1),"",INDEX($R$6:$R$1505,MATCH(D296&amp;"|"&amp;(Q296-1),$P$6:$P$1505,0)))</f>
        <v/>
      </c>
      <c r="K296" s="138">
        <f>IF(OR(J296="",R296=""),"",R296-J296)</f>
        <v/>
      </c>
      <c r="L296" s="138">
        <f>IF(OR(J296="",R296=""),"",(R296-J296)*24)</f>
        <v/>
      </c>
      <c r="M296" s="95" t="n"/>
      <c r="N296" s="94">
        <f>IF(B296="","",IF(OR(B296&lt;cfg_PilotStart,B296&gt;cfg_PilotEnd),"Outside",B296-cfg_PilotStart+1))</f>
        <v/>
      </c>
      <c r="O296" s="86">
        <f>IF(OR(B296="",D296=""),"","RF-"&amp;TEXT(ROW()-5,"0000"))</f>
        <v/>
      </c>
      <c r="P296" s="86">
        <f>IF(Q296="","",D296&amp;"|"&amp;Q296)</f>
        <v/>
      </c>
      <c r="Q296" s="86">
        <f>IF(OR(D296="",G296=""),"",COUNTIFS($D$6:D296,D296,$G$6:G296,"&lt;&gt;"))</f>
        <v/>
      </c>
      <c r="R296" s="139">
        <f>IF(B296="","",B296+N(C296))</f>
        <v/>
      </c>
    </row>
    <row r="297" ht="30" customHeight="1">
      <c r="B297" s="93" t="n"/>
      <c r="C297" s="140" t="n"/>
      <c r="D297" s="95" t="n"/>
      <c r="E297" s="86">
        <f>IF(D297="","",IFERROR(INDEX(Pil_Type,MATCH(D297,Pil_Label,0)),"not in pilot"))</f>
        <v/>
      </c>
      <c r="F297" s="96" t="n"/>
      <c r="G297" s="96" t="n"/>
      <c r="H297" s="87">
        <f>IF(G297="","",N(F297)+G297)</f>
        <v/>
      </c>
      <c r="I297" s="95" t="n"/>
      <c r="J297" s="139">
        <f>IF(OR(Q297="",N(Q297)&lt;=1),"",INDEX($R$6:$R$1505,MATCH(D297&amp;"|"&amp;(Q297-1),$P$6:$P$1505,0)))</f>
        <v/>
      </c>
      <c r="K297" s="138">
        <f>IF(OR(J297="",R297=""),"",R297-J297)</f>
        <v/>
      </c>
      <c r="L297" s="138">
        <f>IF(OR(J297="",R297=""),"",(R297-J297)*24)</f>
        <v/>
      </c>
      <c r="M297" s="95" t="n"/>
      <c r="N297" s="94">
        <f>IF(B297="","",IF(OR(B297&lt;cfg_PilotStart,B297&gt;cfg_PilotEnd),"Outside",B297-cfg_PilotStart+1))</f>
        <v/>
      </c>
      <c r="O297" s="86">
        <f>IF(OR(B297="",D297=""),"","RF-"&amp;TEXT(ROW()-5,"0000"))</f>
        <v/>
      </c>
      <c r="P297" s="86">
        <f>IF(Q297="","",D297&amp;"|"&amp;Q297)</f>
        <v/>
      </c>
      <c r="Q297" s="86">
        <f>IF(OR(D297="",G297=""),"",COUNTIFS($D$6:D297,D297,$G$6:G297,"&lt;&gt;"))</f>
        <v/>
      </c>
      <c r="R297" s="139">
        <f>IF(B297="","",B297+N(C297))</f>
        <v/>
      </c>
    </row>
    <row r="298" ht="30" customHeight="1">
      <c r="B298" s="93" t="n"/>
      <c r="C298" s="140" t="n"/>
      <c r="D298" s="95" t="n"/>
      <c r="E298" s="86">
        <f>IF(D298="","",IFERROR(INDEX(Pil_Type,MATCH(D298,Pil_Label,0)),"not in pilot"))</f>
        <v/>
      </c>
      <c r="F298" s="96" t="n"/>
      <c r="G298" s="96" t="n"/>
      <c r="H298" s="87">
        <f>IF(G298="","",N(F298)+G298)</f>
        <v/>
      </c>
      <c r="I298" s="95" t="n"/>
      <c r="J298" s="139">
        <f>IF(OR(Q298="",N(Q298)&lt;=1),"",INDEX($R$6:$R$1505,MATCH(D298&amp;"|"&amp;(Q298-1),$P$6:$P$1505,0)))</f>
        <v/>
      </c>
      <c r="K298" s="138">
        <f>IF(OR(J298="",R298=""),"",R298-J298)</f>
        <v/>
      </c>
      <c r="L298" s="138">
        <f>IF(OR(J298="",R298=""),"",(R298-J298)*24)</f>
        <v/>
      </c>
      <c r="M298" s="95" t="n"/>
      <c r="N298" s="94">
        <f>IF(B298="","",IF(OR(B298&lt;cfg_PilotStart,B298&gt;cfg_PilotEnd),"Outside",B298-cfg_PilotStart+1))</f>
        <v/>
      </c>
      <c r="O298" s="86">
        <f>IF(OR(B298="",D298=""),"","RF-"&amp;TEXT(ROW()-5,"0000"))</f>
        <v/>
      </c>
      <c r="P298" s="86">
        <f>IF(Q298="","",D298&amp;"|"&amp;Q298)</f>
        <v/>
      </c>
      <c r="Q298" s="86">
        <f>IF(OR(D298="",G298=""),"",COUNTIFS($D$6:D298,D298,$G$6:G298,"&lt;&gt;"))</f>
        <v/>
      </c>
      <c r="R298" s="139">
        <f>IF(B298="","",B298+N(C298))</f>
        <v/>
      </c>
    </row>
    <row r="299" ht="30" customHeight="1">
      <c r="B299" s="93" t="n"/>
      <c r="C299" s="140" t="n"/>
      <c r="D299" s="95" t="n"/>
      <c r="E299" s="86">
        <f>IF(D299="","",IFERROR(INDEX(Pil_Type,MATCH(D299,Pil_Label,0)),"not in pilot"))</f>
        <v/>
      </c>
      <c r="F299" s="96" t="n"/>
      <c r="G299" s="96" t="n"/>
      <c r="H299" s="87">
        <f>IF(G299="","",N(F299)+G299)</f>
        <v/>
      </c>
      <c r="I299" s="95" t="n"/>
      <c r="J299" s="139">
        <f>IF(OR(Q299="",N(Q299)&lt;=1),"",INDEX($R$6:$R$1505,MATCH(D299&amp;"|"&amp;(Q299-1),$P$6:$P$1505,0)))</f>
        <v/>
      </c>
      <c r="K299" s="138">
        <f>IF(OR(J299="",R299=""),"",R299-J299)</f>
        <v/>
      </c>
      <c r="L299" s="138">
        <f>IF(OR(J299="",R299=""),"",(R299-J299)*24)</f>
        <v/>
      </c>
      <c r="M299" s="95" t="n"/>
      <c r="N299" s="94">
        <f>IF(B299="","",IF(OR(B299&lt;cfg_PilotStart,B299&gt;cfg_PilotEnd),"Outside",B299-cfg_PilotStart+1))</f>
        <v/>
      </c>
      <c r="O299" s="86">
        <f>IF(OR(B299="",D299=""),"","RF-"&amp;TEXT(ROW()-5,"0000"))</f>
        <v/>
      </c>
      <c r="P299" s="86">
        <f>IF(Q299="","",D299&amp;"|"&amp;Q299)</f>
        <v/>
      </c>
      <c r="Q299" s="86">
        <f>IF(OR(D299="",G299=""),"",COUNTIFS($D$6:D299,D299,$G$6:G299,"&lt;&gt;"))</f>
        <v/>
      </c>
      <c r="R299" s="139">
        <f>IF(B299="","",B299+N(C299))</f>
        <v/>
      </c>
    </row>
    <row r="300" ht="30" customHeight="1">
      <c r="B300" s="93" t="n"/>
      <c r="C300" s="140" t="n"/>
      <c r="D300" s="95" t="n"/>
      <c r="E300" s="86">
        <f>IF(D300="","",IFERROR(INDEX(Pil_Type,MATCH(D300,Pil_Label,0)),"not in pilot"))</f>
        <v/>
      </c>
      <c r="F300" s="96" t="n"/>
      <c r="G300" s="96" t="n"/>
      <c r="H300" s="87">
        <f>IF(G300="","",N(F300)+G300)</f>
        <v/>
      </c>
      <c r="I300" s="95" t="n"/>
      <c r="J300" s="139">
        <f>IF(OR(Q300="",N(Q300)&lt;=1),"",INDEX($R$6:$R$1505,MATCH(D300&amp;"|"&amp;(Q300-1),$P$6:$P$1505,0)))</f>
        <v/>
      </c>
      <c r="K300" s="138">
        <f>IF(OR(J300="",R300=""),"",R300-J300)</f>
        <v/>
      </c>
      <c r="L300" s="138">
        <f>IF(OR(J300="",R300=""),"",(R300-J300)*24)</f>
        <v/>
      </c>
      <c r="M300" s="95" t="n"/>
      <c r="N300" s="94">
        <f>IF(B300="","",IF(OR(B300&lt;cfg_PilotStart,B300&gt;cfg_PilotEnd),"Outside",B300-cfg_PilotStart+1))</f>
        <v/>
      </c>
      <c r="O300" s="86">
        <f>IF(OR(B300="",D300=""),"","RF-"&amp;TEXT(ROW()-5,"0000"))</f>
        <v/>
      </c>
      <c r="P300" s="86">
        <f>IF(Q300="","",D300&amp;"|"&amp;Q300)</f>
        <v/>
      </c>
      <c r="Q300" s="86">
        <f>IF(OR(D300="",G300=""),"",COUNTIFS($D$6:D300,D300,$G$6:G300,"&lt;&gt;"))</f>
        <v/>
      </c>
      <c r="R300" s="139">
        <f>IF(B300="","",B300+N(C300))</f>
        <v/>
      </c>
    </row>
    <row r="301" ht="30" customHeight="1">
      <c r="B301" s="93" t="n"/>
      <c r="C301" s="140" t="n"/>
      <c r="D301" s="95" t="n"/>
      <c r="E301" s="86">
        <f>IF(D301="","",IFERROR(INDEX(Pil_Type,MATCH(D301,Pil_Label,0)),"not in pilot"))</f>
        <v/>
      </c>
      <c r="F301" s="96" t="n"/>
      <c r="G301" s="96" t="n"/>
      <c r="H301" s="87">
        <f>IF(G301="","",N(F301)+G301)</f>
        <v/>
      </c>
      <c r="I301" s="95" t="n"/>
      <c r="J301" s="139">
        <f>IF(OR(Q301="",N(Q301)&lt;=1),"",INDEX($R$6:$R$1505,MATCH(D301&amp;"|"&amp;(Q301-1),$P$6:$P$1505,0)))</f>
        <v/>
      </c>
      <c r="K301" s="138">
        <f>IF(OR(J301="",R301=""),"",R301-J301)</f>
        <v/>
      </c>
      <c r="L301" s="138">
        <f>IF(OR(J301="",R301=""),"",(R301-J301)*24)</f>
        <v/>
      </c>
      <c r="M301" s="95" t="n"/>
      <c r="N301" s="94">
        <f>IF(B301="","",IF(OR(B301&lt;cfg_PilotStart,B301&gt;cfg_PilotEnd),"Outside",B301-cfg_PilotStart+1))</f>
        <v/>
      </c>
      <c r="O301" s="86">
        <f>IF(OR(B301="",D301=""),"","RF-"&amp;TEXT(ROW()-5,"0000"))</f>
        <v/>
      </c>
      <c r="P301" s="86">
        <f>IF(Q301="","",D301&amp;"|"&amp;Q301)</f>
        <v/>
      </c>
      <c r="Q301" s="86">
        <f>IF(OR(D301="",G301=""),"",COUNTIFS($D$6:D301,D301,$G$6:G301,"&lt;&gt;"))</f>
        <v/>
      </c>
      <c r="R301" s="139">
        <f>IF(B301="","",B301+N(C301))</f>
        <v/>
      </c>
    </row>
    <row r="302" ht="30" customHeight="1">
      <c r="B302" s="93" t="n"/>
      <c r="C302" s="140" t="n"/>
      <c r="D302" s="95" t="n"/>
      <c r="E302" s="86">
        <f>IF(D302="","",IFERROR(INDEX(Pil_Type,MATCH(D302,Pil_Label,0)),"not in pilot"))</f>
        <v/>
      </c>
      <c r="F302" s="96" t="n"/>
      <c r="G302" s="96" t="n"/>
      <c r="H302" s="87">
        <f>IF(G302="","",N(F302)+G302)</f>
        <v/>
      </c>
      <c r="I302" s="95" t="n"/>
      <c r="J302" s="139">
        <f>IF(OR(Q302="",N(Q302)&lt;=1),"",INDEX($R$6:$R$1505,MATCH(D302&amp;"|"&amp;(Q302-1),$P$6:$P$1505,0)))</f>
        <v/>
      </c>
      <c r="K302" s="138">
        <f>IF(OR(J302="",R302=""),"",R302-J302)</f>
        <v/>
      </c>
      <c r="L302" s="138">
        <f>IF(OR(J302="",R302=""),"",(R302-J302)*24)</f>
        <v/>
      </c>
      <c r="M302" s="95" t="n"/>
      <c r="N302" s="94">
        <f>IF(B302="","",IF(OR(B302&lt;cfg_PilotStart,B302&gt;cfg_PilotEnd),"Outside",B302-cfg_PilotStart+1))</f>
        <v/>
      </c>
      <c r="O302" s="86">
        <f>IF(OR(B302="",D302=""),"","RF-"&amp;TEXT(ROW()-5,"0000"))</f>
        <v/>
      </c>
      <c r="P302" s="86">
        <f>IF(Q302="","",D302&amp;"|"&amp;Q302)</f>
        <v/>
      </c>
      <c r="Q302" s="86">
        <f>IF(OR(D302="",G302=""),"",COUNTIFS($D$6:D302,D302,$G$6:G302,"&lt;&gt;"))</f>
        <v/>
      </c>
      <c r="R302" s="139">
        <f>IF(B302="","",B302+N(C302))</f>
        <v/>
      </c>
    </row>
    <row r="303" ht="30" customHeight="1">
      <c r="B303" s="93" t="n"/>
      <c r="C303" s="140" t="n"/>
      <c r="D303" s="95" t="n"/>
      <c r="E303" s="86">
        <f>IF(D303="","",IFERROR(INDEX(Pil_Type,MATCH(D303,Pil_Label,0)),"not in pilot"))</f>
        <v/>
      </c>
      <c r="F303" s="96" t="n"/>
      <c r="G303" s="96" t="n"/>
      <c r="H303" s="87">
        <f>IF(G303="","",N(F303)+G303)</f>
        <v/>
      </c>
      <c r="I303" s="95" t="n"/>
      <c r="J303" s="139">
        <f>IF(OR(Q303="",N(Q303)&lt;=1),"",INDEX($R$6:$R$1505,MATCH(D303&amp;"|"&amp;(Q303-1),$P$6:$P$1505,0)))</f>
        <v/>
      </c>
      <c r="K303" s="138">
        <f>IF(OR(J303="",R303=""),"",R303-J303)</f>
        <v/>
      </c>
      <c r="L303" s="138">
        <f>IF(OR(J303="",R303=""),"",(R303-J303)*24)</f>
        <v/>
      </c>
      <c r="M303" s="95" t="n"/>
      <c r="N303" s="94">
        <f>IF(B303="","",IF(OR(B303&lt;cfg_PilotStart,B303&gt;cfg_PilotEnd),"Outside",B303-cfg_PilotStart+1))</f>
        <v/>
      </c>
      <c r="O303" s="86">
        <f>IF(OR(B303="",D303=""),"","RF-"&amp;TEXT(ROW()-5,"0000"))</f>
        <v/>
      </c>
      <c r="P303" s="86">
        <f>IF(Q303="","",D303&amp;"|"&amp;Q303)</f>
        <v/>
      </c>
      <c r="Q303" s="86">
        <f>IF(OR(D303="",G303=""),"",COUNTIFS($D$6:D303,D303,$G$6:G303,"&lt;&gt;"))</f>
        <v/>
      </c>
      <c r="R303" s="139">
        <f>IF(B303="","",B303+N(C303))</f>
        <v/>
      </c>
    </row>
    <row r="304" ht="30" customHeight="1">
      <c r="B304" s="93" t="n"/>
      <c r="C304" s="140" t="n"/>
      <c r="D304" s="95" t="n"/>
      <c r="E304" s="86">
        <f>IF(D304="","",IFERROR(INDEX(Pil_Type,MATCH(D304,Pil_Label,0)),"not in pilot"))</f>
        <v/>
      </c>
      <c r="F304" s="96" t="n"/>
      <c r="G304" s="96" t="n"/>
      <c r="H304" s="87">
        <f>IF(G304="","",N(F304)+G304)</f>
        <v/>
      </c>
      <c r="I304" s="95" t="n"/>
      <c r="J304" s="139">
        <f>IF(OR(Q304="",N(Q304)&lt;=1),"",INDEX($R$6:$R$1505,MATCH(D304&amp;"|"&amp;(Q304-1),$P$6:$P$1505,0)))</f>
        <v/>
      </c>
      <c r="K304" s="138">
        <f>IF(OR(J304="",R304=""),"",R304-J304)</f>
        <v/>
      </c>
      <c r="L304" s="138">
        <f>IF(OR(J304="",R304=""),"",(R304-J304)*24)</f>
        <v/>
      </c>
      <c r="M304" s="95" t="n"/>
      <c r="N304" s="94">
        <f>IF(B304="","",IF(OR(B304&lt;cfg_PilotStart,B304&gt;cfg_PilotEnd),"Outside",B304-cfg_PilotStart+1))</f>
        <v/>
      </c>
      <c r="O304" s="86">
        <f>IF(OR(B304="",D304=""),"","RF-"&amp;TEXT(ROW()-5,"0000"))</f>
        <v/>
      </c>
      <c r="P304" s="86">
        <f>IF(Q304="","",D304&amp;"|"&amp;Q304)</f>
        <v/>
      </c>
      <c r="Q304" s="86">
        <f>IF(OR(D304="",G304=""),"",COUNTIFS($D$6:D304,D304,$G$6:G304,"&lt;&gt;"))</f>
        <v/>
      </c>
      <c r="R304" s="139">
        <f>IF(B304="","",B304+N(C304))</f>
        <v/>
      </c>
    </row>
    <row r="305" ht="30" customHeight="1">
      <c r="B305" s="93" t="n"/>
      <c r="C305" s="140" t="n"/>
      <c r="D305" s="95" t="n"/>
      <c r="E305" s="86">
        <f>IF(D305="","",IFERROR(INDEX(Pil_Type,MATCH(D305,Pil_Label,0)),"not in pilot"))</f>
        <v/>
      </c>
      <c r="F305" s="96" t="n"/>
      <c r="G305" s="96" t="n"/>
      <c r="H305" s="87">
        <f>IF(G305="","",N(F305)+G305)</f>
        <v/>
      </c>
      <c r="I305" s="95" t="n"/>
      <c r="J305" s="139">
        <f>IF(OR(Q305="",N(Q305)&lt;=1),"",INDEX($R$6:$R$1505,MATCH(D305&amp;"|"&amp;(Q305-1),$P$6:$P$1505,0)))</f>
        <v/>
      </c>
      <c r="K305" s="138">
        <f>IF(OR(J305="",R305=""),"",R305-J305)</f>
        <v/>
      </c>
      <c r="L305" s="138">
        <f>IF(OR(J305="",R305=""),"",(R305-J305)*24)</f>
        <v/>
      </c>
      <c r="M305" s="95" t="n"/>
      <c r="N305" s="94">
        <f>IF(B305="","",IF(OR(B305&lt;cfg_PilotStart,B305&gt;cfg_PilotEnd),"Outside",B305-cfg_PilotStart+1))</f>
        <v/>
      </c>
      <c r="O305" s="86">
        <f>IF(OR(B305="",D305=""),"","RF-"&amp;TEXT(ROW()-5,"0000"))</f>
        <v/>
      </c>
      <c r="P305" s="86">
        <f>IF(Q305="","",D305&amp;"|"&amp;Q305)</f>
        <v/>
      </c>
      <c r="Q305" s="86">
        <f>IF(OR(D305="",G305=""),"",COUNTIFS($D$6:D305,D305,$G$6:G305,"&lt;&gt;"))</f>
        <v/>
      </c>
      <c r="R305" s="139">
        <f>IF(B305="","",B305+N(C305))</f>
        <v/>
      </c>
    </row>
    <row r="306" ht="30" customHeight="1">
      <c r="B306" s="93" t="n"/>
      <c r="C306" s="140" t="n"/>
      <c r="D306" s="95" t="n"/>
      <c r="E306" s="86">
        <f>IF(D306="","",IFERROR(INDEX(Pil_Type,MATCH(D306,Pil_Label,0)),"not in pilot"))</f>
        <v/>
      </c>
      <c r="F306" s="96" t="n"/>
      <c r="G306" s="96" t="n"/>
      <c r="H306" s="87">
        <f>IF(G306="","",N(F306)+G306)</f>
        <v/>
      </c>
      <c r="I306" s="95" t="n"/>
      <c r="J306" s="139">
        <f>IF(OR(Q306="",N(Q306)&lt;=1),"",INDEX($R$6:$R$1505,MATCH(D306&amp;"|"&amp;(Q306-1),$P$6:$P$1505,0)))</f>
        <v/>
      </c>
      <c r="K306" s="138">
        <f>IF(OR(J306="",R306=""),"",R306-J306)</f>
        <v/>
      </c>
      <c r="L306" s="138">
        <f>IF(OR(J306="",R306=""),"",(R306-J306)*24)</f>
        <v/>
      </c>
      <c r="M306" s="95" t="n"/>
      <c r="N306" s="94">
        <f>IF(B306="","",IF(OR(B306&lt;cfg_PilotStart,B306&gt;cfg_PilotEnd),"Outside",B306-cfg_PilotStart+1))</f>
        <v/>
      </c>
      <c r="O306" s="86">
        <f>IF(OR(B306="",D306=""),"","RF-"&amp;TEXT(ROW()-5,"0000"))</f>
        <v/>
      </c>
      <c r="P306" s="86">
        <f>IF(Q306="","",D306&amp;"|"&amp;Q306)</f>
        <v/>
      </c>
      <c r="Q306" s="86">
        <f>IF(OR(D306="",G306=""),"",COUNTIFS($D$6:D306,D306,$G$6:G306,"&lt;&gt;"))</f>
        <v/>
      </c>
      <c r="R306" s="139">
        <f>IF(B306="","",B306+N(C306))</f>
        <v/>
      </c>
    </row>
    <row r="307" ht="30" customHeight="1">
      <c r="B307" s="93" t="n"/>
      <c r="C307" s="140" t="n"/>
      <c r="D307" s="95" t="n"/>
      <c r="E307" s="86">
        <f>IF(D307="","",IFERROR(INDEX(Pil_Type,MATCH(D307,Pil_Label,0)),"not in pilot"))</f>
        <v/>
      </c>
      <c r="F307" s="96" t="n"/>
      <c r="G307" s="96" t="n"/>
      <c r="H307" s="87">
        <f>IF(G307="","",N(F307)+G307)</f>
        <v/>
      </c>
      <c r="I307" s="95" t="n"/>
      <c r="J307" s="139">
        <f>IF(OR(Q307="",N(Q307)&lt;=1),"",INDEX($R$6:$R$1505,MATCH(D307&amp;"|"&amp;(Q307-1),$P$6:$P$1505,0)))</f>
        <v/>
      </c>
      <c r="K307" s="138">
        <f>IF(OR(J307="",R307=""),"",R307-J307)</f>
        <v/>
      </c>
      <c r="L307" s="138">
        <f>IF(OR(J307="",R307=""),"",(R307-J307)*24)</f>
        <v/>
      </c>
      <c r="M307" s="95" t="n"/>
      <c r="N307" s="94">
        <f>IF(B307="","",IF(OR(B307&lt;cfg_PilotStart,B307&gt;cfg_PilotEnd),"Outside",B307-cfg_PilotStart+1))</f>
        <v/>
      </c>
      <c r="O307" s="86">
        <f>IF(OR(B307="",D307=""),"","RF-"&amp;TEXT(ROW()-5,"0000"))</f>
        <v/>
      </c>
      <c r="P307" s="86">
        <f>IF(Q307="","",D307&amp;"|"&amp;Q307)</f>
        <v/>
      </c>
      <c r="Q307" s="86">
        <f>IF(OR(D307="",G307=""),"",COUNTIFS($D$6:D307,D307,$G$6:G307,"&lt;&gt;"))</f>
        <v/>
      </c>
      <c r="R307" s="139">
        <f>IF(B307="","",B307+N(C307))</f>
        <v/>
      </c>
    </row>
    <row r="308" ht="30" customHeight="1">
      <c r="B308" s="93" t="n"/>
      <c r="C308" s="140" t="n"/>
      <c r="D308" s="95" t="n"/>
      <c r="E308" s="86">
        <f>IF(D308="","",IFERROR(INDEX(Pil_Type,MATCH(D308,Pil_Label,0)),"not in pilot"))</f>
        <v/>
      </c>
      <c r="F308" s="96" t="n"/>
      <c r="G308" s="96" t="n"/>
      <c r="H308" s="87">
        <f>IF(G308="","",N(F308)+G308)</f>
        <v/>
      </c>
      <c r="I308" s="95" t="n"/>
      <c r="J308" s="139">
        <f>IF(OR(Q308="",N(Q308)&lt;=1),"",INDEX($R$6:$R$1505,MATCH(D308&amp;"|"&amp;(Q308-1),$P$6:$P$1505,0)))</f>
        <v/>
      </c>
      <c r="K308" s="138">
        <f>IF(OR(J308="",R308=""),"",R308-J308)</f>
        <v/>
      </c>
      <c r="L308" s="138">
        <f>IF(OR(J308="",R308=""),"",(R308-J308)*24)</f>
        <v/>
      </c>
      <c r="M308" s="95" t="n"/>
      <c r="N308" s="94">
        <f>IF(B308="","",IF(OR(B308&lt;cfg_PilotStart,B308&gt;cfg_PilotEnd),"Outside",B308-cfg_PilotStart+1))</f>
        <v/>
      </c>
      <c r="O308" s="86">
        <f>IF(OR(B308="",D308=""),"","RF-"&amp;TEXT(ROW()-5,"0000"))</f>
        <v/>
      </c>
      <c r="P308" s="86">
        <f>IF(Q308="","",D308&amp;"|"&amp;Q308)</f>
        <v/>
      </c>
      <c r="Q308" s="86">
        <f>IF(OR(D308="",G308=""),"",COUNTIFS($D$6:D308,D308,$G$6:G308,"&lt;&gt;"))</f>
        <v/>
      </c>
      <c r="R308" s="139">
        <f>IF(B308="","",B308+N(C308))</f>
        <v/>
      </c>
    </row>
    <row r="309" ht="30" customHeight="1">
      <c r="B309" s="93" t="n"/>
      <c r="C309" s="140" t="n"/>
      <c r="D309" s="95" t="n"/>
      <c r="E309" s="86">
        <f>IF(D309="","",IFERROR(INDEX(Pil_Type,MATCH(D309,Pil_Label,0)),"not in pilot"))</f>
        <v/>
      </c>
      <c r="F309" s="96" t="n"/>
      <c r="G309" s="96" t="n"/>
      <c r="H309" s="87">
        <f>IF(G309="","",N(F309)+G309)</f>
        <v/>
      </c>
      <c r="I309" s="95" t="n"/>
      <c r="J309" s="139">
        <f>IF(OR(Q309="",N(Q309)&lt;=1),"",INDEX($R$6:$R$1505,MATCH(D309&amp;"|"&amp;(Q309-1),$P$6:$P$1505,0)))</f>
        <v/>
      </c>
      <c r="K309" s="138">
        <f>IF(OR(J309="",R309=""),"",R309-J309)</f>
        <v/>
      </c>
      <c r="L309" s="138">
        <f>IF(OR(J309="",R309=""),"",(R309-J309)*24)</f>
        <v/>
      </c>
      <c r="M309" s="95" t="n"/>
      <c r="N309" s="94">
        <f>IF(B309="","",IF(OR(B309&lt;cfg_PilotStart,B309&gt;cfg_PilotEnd),"Outside",B309-cfg_PilotStart+1))</f>
        <v/>
      </c>
      <c r="O309" s="86">
        <f>IF(OR(B309="",D309=""),"","RF-"&amp;TEXT(ROW()-5,"0000"))</f>
        <v/>
      </c>
      <c r="P309" s="86">
        <f>IF(Q309="","",D309&amp;"|"&amp;Q309)</f>
        <v/>
      </c>
      <c r="Q309" s="86">
        <f>IF(OR(D309="",G309=""),"",COUNTIFS($D$6:D309,D309,$G$6:G309,"&lt;&gt;"))</f>
        <v/>
      </c>
      <c r="R309" s="139">
        <f>IF(B309="","",B309+N(C309))</f>
        <v/>
      </c>
    </row>
    <row r="310" ht="30" customHeight="1">
      <c r="B310" s="93" t="n"/>
      <c r="C310" s="140" t="n"/>
      <c r="D310" s="95" t="n"/>
      <c r="E310" s="86">
        <f>IF(D310="","",IFERROR(INDEX(Pil_Type,MATCH(D310,Pil_Label,0)),"not in pilot"))</f>
        <v/>
      </c>
      <c r="F310" s="96" t="n"/>
      <c r="G310" s="96" t="n"/>
      <c r="H310" s="87">
        <f>IF(G310="","",N(F310)+G310)</f>
        <v/>
      </c>
      <c r="I310" s="95" t="n"/>
      <c r="J310" s="139">
        <f>IF(OR(Q310="",N(Q310)&lt;=1),"",INDEX($R$6:$R$1505,MATCH(D310&amp;"|"&amp;(Q310-1),$P$6:$P$1505,0)))</f>
        <v/>
      </c>
      <c r="K310" s="138">
        <f>IF(OR(J310="",R310=""),"",R310-J310)</f>
        <v/>
      </c>
      <c r="L310" s="138">
        <f>IF(OR(J310="",R310=""),"",(R310-J310)*24)</f>
        <v/>
      </c>
      <c r="M310" s="95" t="n"/>
      <c r="N310" s="94">
        <f>IF(B310="","",IF(OR(B310&lt;cfg_PilotStart,B310&gt;cfg_PilotEnd),"Outside",B310-cfg_PilotStart+1))</f>
        <v/>
      </c>
      <c r="O310" s="86">
        <f>IF(OR(B310="",D310=""),"","RF-"&amp;TEXT(ROW()-5,"0000"))</f>
        <v/>
      </c>
      <c r="P310" s="86">
        <f>IF(Q310="","",D310&amp;"|"&amp;Q310)</f>
        <v/>
      </c>
      <c r="Q310" s="86">
        <f>IF(OR(D310="",G310=""),"",COUNTIFS($D$6:D310,D310,$G$6:G310,"&lt;&gt;"))</f>
        <v/>
      </c>
      <c r="R310" s="139">
        <f>IF(B310="","",B310+N(C310))</f>
        <v/>
      </c>
    </row>
    <row r="311" ht="30" customHeight="1">
      <c r="B311" s="93" t="n"/>
      <c r="C311" s="140" t="n"/>
      <c r="D311" s="95" t="n"/>
      <c r="E311" s="86">
        <f>IF(D311="","",IFERROR(INDEX(Pil_Type,MATCH(D311,Pil_Label,0)),"not in pilot"))</f>
        <v/>
      </c>
      <c r="F311" s="96" t="n"/>
      <c r="G311" s="96" t="n"/>
      <c r="H311" s="87">
        <f>IF(G311="","",N(F311)+G311)</f>
        <v/>
      </c>
      <c r="I311" s="95" t="n"/>
      <c r="J311" s="139">
        <f>IF(OR(Q311="",N(Q311)&lt;=1),"",INDEX($R$6:$R$1505,MATCH(D311&amp;"|"&amp;(Q311-1),$P$6:$P$1505,0)))</f>
        <v/>
      </c>
      <c r="K311" s="138">
        <f>IF(OR(J311="",R311=""),"",R311-J311)</f>
        <v/>
      </c>
      <c r="L311" s="138">
        <f>IF(OR(J311="",R311=""),"",(R311-J311)*24)</f>
        <v/>
      </c>
      <c r="M311" s="95" t="n"/>
      <c r="N311" s="94">
        <f>IF(B311="","",IF(OR(B311&lt;cfg_PilotStart,B311&gt;cfg_PilotEnd),"Outside",B311-cfg_PilotStart+1))</f>
        <v/>
      </c>
      <c r="O311" s="86">
        <f>IF(OR(B311="",D311=""),"","RF-"&amp;TEXT(ROW()-5,"0000"))</f>
        <v/>
      </c>
      <c r="P311" s="86">
        <f>IF(Q311="","",D311&amp;"|"&amp;Q311)</f>
        <v/>
      </c>
      <c r="Q311" s="86">
        <f>IF(OR(D311="",G311=""),"",COUNTIFS($D$6:D311,D311,$G$6:G311,"&lt;&gt;"))</f>
        <v/>
      </c>
      <c r="R311" s="139">
        <f>IF(B311="","",B311+N(C311))</f>
        <v/>
      </c>
    </row>
    <row r="312" ht="30" customHeight="1">
      <c r="B312" s="93" t="n"/>
      <c r="C312" s="140" t="n"/>
      <c r="D312" s="95" t="n"/>
      <c r="E312" s="86">
        <f>IF(D312="","",IFERROR(INDEX(Pil_Type,MATCH(D312,Pil_Label,0)),"not in pilot"))</f>
        <v/>
      </c>
      <c r="F312" s="96" t="n"/>
      <c r="G312" s="96" t="n"/>
      <c r="H312" s="87">
        <f>IF(G312="","",N(F312)+G312)</f>
        <v/>
      </c>
      <c r="I312" s="95" t="n"/>
      <c r="J312" s="139">
        <f>IF(OR(Q312="",N(Q312)&lt;=1),"",INDEX($R$6:$R$1505,MATCH(D312&amp;"|"&amp;(Q312-1),$P$6:$P$1505,0)))</f>
        <v/>
      </c>
      <c r="K312" s="138">
        <f>IF(OR(J312="",R312=""),"",R312-J312)</f>
        <v/>
      </c>
      <c r="L312" s="138">
        <f>IF(OR(J312="",R312=""),"",(R312-J312)*24)</f>
        <v/>
      </c>
      <c r="M312" s="95" t="n"/>
      <c r="N312" s="94">
        <f>IF(B312="","",IF(OR(B312&lt;cfg_PilotStart,B312&gt;cfg_PilotEnd),"Outside",B312-cfg_PilotStart+1))</f>
        <v/>
      </c>
      <c r="O312" s="86">
        <f>IF(OR(B312="",D312=""),"","RF-"&amp;TEXT(ROW()-5,"0000"))</f>
        <v/>
      </c>
      <c r="P312" s="86">
        <f>IF(Q312="","",D312&amp;"|"&amp;Q312)</f>
        <v/>
      </c>
      <c r="Q312" s="86">
        <f>IF(OR(D312="",G312=""),"",COUNTIFS($D$6:D312,D312,$G$6:G312,"&lt;&gt;"))</f>
        <v/>
      </c>
      <c r="R312" s="139">
        <f>IF(B312="","",B312+N(C312))</f>
        <v/>
      </c>
    </row>
    <row r="313" ht="30" customHeight="1">
      <c r="B313" s="93" t="n"/>
      <c r="C313" s="140" t="n"/>
      <c r="D313" s="95" t="n"/>
      <c r="E313" s="86">
        <f>IF(D313="","",IFERROR(INDEX(Pil_Type,MATCH(D313,Pil_Label,0)),"not in pilot"))</f>
        <v/>
      </c>
      <c r="F313" s="96" t="n"/>
      <c r="G313" s="96" t="n"/>
      <c r="H313" s="87">
        <f>IF(G313="","",N(F313)+G313)</f>
        <v/>
      </c>
      <c r="I313" s="95" t="n"/>
      <c r="J313" s="139">
        <f>IF(OR(Q313="",N(Q313)&lt;=1),"",INDEX($R$6:$R$1505,MATCH(D313&amp;"|"&amp;(Q313-1),$P$6:$P$1505,0)))</f>
        <v/>
      </c>
      <c r="K313" s="138">
        <f>IF(OR(J313="",R313=""),"",R313-J313)</f>
        <v/>
      </c>
      <c r="L313" s="138">
        <f>IF(OR(J313="",R313=""),"",(R313-J313)*24)</f>
        <v/>
      </c>
      <c r="M313" s="95" t="n"/>
      <c r="N313" s="94">
        <f>IF(B313="","",IF(OR(B313&lt;cfg_PilotStart,B313&gt;cfg_PilotEnd),"Outside",B313-cfg_PilotStart+1))</f>
        <v/>
      </c>
      <c r="O313" s="86">
        <f>IF(OR(B313="",D313=""),"","RF-"&amp;TEXT(ROW()-5,"0000"))</f>
        <v/>
      </c>
      <c r="P313" s="86">
        <f>IF(Q313="","",D313&amp;"|"&amp;Q313)</f>
        <v/>
      </c>
      <c r="Q313" s="86">
        <f>IF(OR(D313="",G313=""),"",COUNTIFS($D$6:D313,D313,$G$6:G313,"&lt;&gt;"))</f>
        <v/>
      </c>
      <c r="R313" s="139">
        <f>IF(B313="","",B313+N(C313))</f>
        <v/>
      </c>
    </row>
    <row r="314" ht="30" customHeight="1">
      <c r="B314" s="93" t="n"/>
      <c r="C314" s="140" t="n"/>
      <c r="D314" s="95" t="n"/>
      <c r="E314" s="86">
        <f>IF(D314="","",IFERROR(INDEX(Pil_Type,MATCH(D314,Pil_Label,0)),"not in pilot"))</f>
        <v/>
      </c>
      <c r="F314" s="96" t="n"/>
      <c r="G314" s="96" t="n"/>
      <c r="H314" s="87">
        <f>IF(G314="","",N(F314)+G314)</f>
        <v/>
      </c>
      <c r="I314" s="95" t="n"/>
      <c r="J314" s="139">
        <f>IF(OR(Q314="",N(Q314)&lt;=1),"",INDEX($R$6:$R$1505,MATCH(D314&amp;"|"&amp;(Q314-1),$P$6:$P$1505,0)))</f>
        <v/>
      </c>
      <c r="K314" s="138">
        <f>IF(OR(J314="",R314=""),"",R314-J314)</f>
        <v/>
      </c>
      <c r="L314" s="138">
        <f>IF(OR(J314="",R314=""),"",(R314-J314)*24)</f>
        <v/>
      </c>
      <c r="M314" s="95" t="n"/>
      <c r="N314" s="94">
        <f>IF(B314="","",IF(OR(B314&lt;cfg_PilotStart,B314&gt;cfg_PilotEnd),"Outside",B314-cfg_PilotStart+1))</f>
        <v/>
      </c>
      <c r="O314" s="86">
        <f>IF(OR(B314="",D314=""),"","RF-"&amp;TEXT(ROW()-5,"0000"))</f>
        <v/>
      </c>
      <c r="P314" s="86">
        <f>IF(Q314="","",D314&amp;"|"&amp;Q314)</f>
        <v/>
      </c>
      <c r="Q314" s="86">
        <f>IF(OR(D314="",G314=""),"",COUNTIFS($D$6:D314,D314,$G$6:G314,"&lt;&gt;"))</f>
        <v/>
      </c>
      <c r="R314" s="139">
        <f>IF(B314="","",B314+N(C314))</f>
        <v/>
      </c>
    </row>
    <row r="315" ht="30" customHeight="1">
      <c r="B315" s="93" t="n"/>
      <c r="C315" s="140" t="n"/>
      <c r="D315" s="95" t="n"/>
      <c r="E315" s="86">
        <f>IF(D315="","",IFERROR(INDEX(Pil_Type,MATCH(D315,Pil_Label,0)),"not in pilot"))</f>
        <v/>
      </c>
      <c r="F315" s="96" t="n"/>
      <c r="G315" s="96" t="n"/>
      <c r="H315" s="87">
        <f>IF(G315="","",N(F315)+G315)</f>
        <v/>
      </c>
      <c r="I315" s="95" t="n"/>
      <c r="J315" s="139">
        <f>IF(OR(Q315="",N(Q315)&lt;=1),"",INDEX($R$6:$R$1505,MATCH(D315&amp;"|"&amp;(Q315-1),$P$6:$P$1505,0)))</f>
        <v/>
      </c>
      <c r="K315" s="138">
        <f>IF(OR(J315="",R315=""),"",R315-J315)</f>
        <v/>
      </c>
      <c r="L315" s="138">
        <f>IF(OR(J315="",R315=""),"",(R315-J315)*24)</f>
        <v/>
      </c>
      <c r="M315" s="95" t="n"/>
      <c r="N315" s="94">
        <f>IF(B315="","",IF(OR(B315&lt;cfg_PilotStart,B315&gt;cfg_PilotEnd),"Outside",B315-cfg_PilotStart+1))</f>
        <v/>
      </c>
      <c r="O315" s="86">
        <f>IF(OR(B315="",D315=""),"","RF-"&amp;TEXT(ROW()-5,"0000"))</f>
        <v/>
      </c>
      <c r="P315" s="86">
        <f>IF(Q315="","",D315&amp;"|"&amp;Q315)</f>
        <v/>
      </c>
      <c r="Q315" s="86">
        <f>IF(OR(D315="",G315=""),"",COUNTIFS($D$6:D315,D315,$G$6:G315,"&lt;&gt;"))</f>
        <v/>
      </c>
      <c r="R315" s="139">
        <f>IF(B315="","",B315+N(C315))</f>
        <v/>
      </c>
    </row>
    <row r="316" ht="30" customHeight="1">
      <c r="B316" s="93" t="n"/>
      <c r="C316" s="140" t="n"/>
      <c r="D316" s="95" t="n"/>
      <c r="E316" s="86">
        <f>IF(D316="","",IFERROR(INDEX(Pil_Type,MATCH(D316,Pil_Label,0)),"not in pilot"))</f>
        <v/>
      </c>
      <c r="F316" s="96" t="n"/>
      <c r="G316" s="96" t="n"/>
      <c r="H316" s="87">
        <f>IF(G316="","",N(F316)+G316)</f>
        <v/>
      </c>
      <c r="I316" s="95" t="n"/>
      <c r="J316" s="139">
        <f>IF(OR(Q316="",N(Q316)&lt;=1),"",INDEX($R$6:$R$1505,MATCH(D316&amp;"|"&amp;(Q316-1),$P$6:$P$1505,0)))</f>
        <v/>
      </c>
      <c r="K316" s="138">
        <f>IF(OR(J316="",R316=""),"",R316-J316)</f>
        <v/>
      </c>
      <c r="L316" s="138">
        <f>IF(OR(J316="",R316=""),"",(R316-J316)*24)</f>
        <v/>
      </c>
      <c r="M316" s="95" t="n"/>
      <c r="N316" s="94">
        <f>IF(B316="","",IF(OR(B316&lt;cfg_PilotStart,B316&gt;cfg_PilotEnd),"Outside",B316-cfg_PilotStart+1))</f>
        <v/>
      </c>
      <c r="O316" s="86">
        <f>IF(OR(B316="",D316=""),"","RF-"&amp;TEXT(ROW()-5,"0000"))</f>
        <v/>
      </c>
      <c r="P316" s="86">
        <f>IF(Q316="","",D316&amp;"|"&amp;Q316)</f>
        <v/>
      </c>
      <c r="Q316" s="86">
        <f>IF(OR(D316="",G316=""),"",COUNTIFS($D$6:D316,D316,$G$6:G316,"&lt;&gt;"))</f>
        <v/>
      </c>
      <c r="R316" s="139">
        <f>IF(B316="","",B316+N(C316))</f>
        <v/>
      </c>
    </row>
    <row r="317" ht="30" customHeight="1">
      <c r="B317" s="93" t="n"/>
      <c r="C317" s="140" t="n"/>
      <c r="D317" s="95" t="n"/>
      <c r="E317" s="86">
        <f>IF(D317="","",IFERROR(INDEX(Pil_Type,MATCH(D317,Pil_Label,0)),"not in pilot"))</f>
        <v/>
      </c>
      <c r="F317" s="96" t="n"/>
      <c r="G317" s="96" t="n"/>
      <c r="H317" s="87">
        <f>IF(G317="","",N(F317)+G317)</f>
        <v/>
      </c>
      <c r="I317" s="95" t="n"/>
      <c r="J317" s="139">
        <f>IF(OR(Q317="",N(Q317)&lt;=1),"",INDEX($R$6:$R$1505,MATCH(D317&amp;"|"&amp;(Q317-1),$P$6:$P$1505,0)))</f>
        <v/>
      </c>
      <c r="K317" s="138">
        <f>IF(OR(J317="",R317=""),"",R317-J317)</f>
        <v/>
      </c>
      <c r="L317" s="138">
        <f>IF(OR(J317="",R317=""),"",(R317-J317)*24)</f>
        <v/>
      </c>
      <c r="M317" s="95" t="n"/>
      <c r="N317" s="94">
        <f>IF(B317="","",IF(OR(B317&lt;cfg_PilotStart,B317&gt;cfg_PilotEnd),"Outside",B317-cfg_PilotStart+1))</f>
        <v/>
      </c>
      <c r="O317" s="86">
        <f>IF(OR(B317="",D317=""),"","RF-"&amp;TEXT(ROW()-5,"0000"))</f>
        <v/>
      </c>
      <c r="P317" s="86">
        <f>IF(Q317="","",D317&amp;"|"&amp;Q317)</f>
        <v/>
      </c>
      <c r="Q317" s="86">
        <f>IF(OR(D317="",G317=""),"",COUNTIFS($D$6:D317,D317,$G$6:G317,"&lt;&gt;"))</f>
        <v/>
      </c>
      <c r="R317" s="139">
        <f>IF(B317="","",B317+N(C317))</f>
        <v/>
      </c>
    </row>
    <row r="318" ht="30" customHeight="1">
      <c r="B318" s="93" t="n"/>
      <c r="C318" s="140" t="n"/>
      <c r="D318" s="95" t="n"/>
      <c r="E318" s="86">
        <f>IF(D318="","",IFERROR(INDEX(Pil_Type,MATCH(D318,Pil_Label,0)),"not in pilot"))</f>
        <v/>
      </c>
      <c r="F318" s="96" t="n"/>
      <c r="G318" s="96" t="n"/>
      <c r="H318" s="87">
        <f>IF(G318="","",N(F318)+G318)</f>
        <v/>
      </c>
      <c r="I318" s="95" t="n"/>
      <c r="J318" s="139">
        <f>IF(OR(Q318="",N(Q318)&lt;=1),"",INDEX($R$6:$R$1505,MATCH(D318&amp;"|"&amp;(Q318-1),$P$6:$P$1505,0)))</f>
        <v/>
      </c>
      <c r="K318" s="138">
        <f>IF(OR(J318="",R318=""),"",R318-J318)</f>
        <v/>
      </c>
      <c r="L318" s="138">
        <f>IF(OR(J318="",R318=""),"",(R318-J318)*24)</f>
        <v/>
      </c>
      <c r="M318" s="95" t="n"/>
      <c r="N318" s="94">
        <f>IF(B318="","",IF(OR(B318&lt;cfg_PilotStart,B318&gt;cfg_PilotEnd),"Outside",B318-cfg_PilotStart+1))</f>
        <v/>
      </c>
      <c r="O318" s="86">
        <f>IF(OR(B318="",D318=""),"","RF-"&amp;TEXT(ROW()-5,"0000"))</f>
        <v/>
      </c>
      <c r="P318" s="86">
        <f>IF(Q318="","",D318&amp;"|"&amp;Q318)</f>
        <v/>
      </c>
      <c r="Q318" s="86">
        <f>IF(OR(D318="",G318=""),"",COUNTIFS($D$6:D318,D318,$G$6:G318,"&lt;&gt;"))</f>
        <v/>
      </c>
      <c r="R318" s="139">
        <f>IF(B318="","",B318+N(C318))</f>
        <v/>
      </c>
    </row>
    <row r="319" ht="30" customHeight="1">
      <c r="B319" s="93" t="n"/>
      <c r="C319" s="140" t="n"/>
      <c r="D319" s="95" t="n"/>
      <c r="E319" s="86">
        <f>IF(D319="","",IFERROR(INDEX(Pil_Type,MATCH(D319,Pil_Label,0)),"not in pilot"))</f>
        <v/>
      </c>
      <c r="F319" s="96" t="n"/>
      <c r="G319" s="96" t="n"/>
      <c r="H319" s="87">
        <f>IF(G319="","",N(F319)+G319)</f>
        <v/>
      </c>
      <c r="I319" s="95" t="n"/>
      <c r="J319" s="139">
        <f>IF(OR(Q319="",N(Q319)&lt;=1),"",INDEX($R$6:$R$1505,MATCH(D319&amp;"|"&amp;(Q319-1),$P$6:$P$1505,0)))</f>
        <v/>
      </c>
      <c r="K319" s="138">
        <f>IF(OR(J319="",R319=""),"",R319-J319)</f>
        <v/>
      </c>
      <c r="L319" s="138">
        <f>IF(OR(J319="",R319=""),"",(R319-J319)*24)</f>
        <v/>
      </c>
      <c r="M319" s="95" t="n"/>
      <c r="N319" s="94">
        <f>IF(B319="","",IF(OR(B319&lt;cfg_PilotStart,B319&gt;cfg_PilotEnd),"Outside",B319-cfg_PilotStart+1))</f>
        <v/>
      </c>
      <c r="O319" s="86">
        <f>IF(OR(B319="",D319=""),"","RF-"&amp;TEXT(ROW()-5,"0000"))</f>
        <v/>
      </c>
      <c r="P319" s="86">
        <f>IF(Q319="","",D319&amp;"|"&amp;Q319)</f>
        <v/>
      </c>
      <c r="Q319" s="86">
        <f>IF(OR(D319="",G319=""),"",COUNTIFS($D$6:D319,D319,$G$6:G319,"&lt;&gt;"))</f>
        <v/>
      </c>
      <c r="R319" s="139">
        <f>IF(B319="","",B319+N(C319))</f>
        <v/>
      </c>
    </row>
    <row r="320" ht="30" customHeight="1">
      <c r="B320" s="93" t="n"/>
      <c r="C320" s="140" t="n"/>
      <c r="D320" s="95" t="n"/>
      <c r="E320" s="86">
        <f>IF(D320="","",IFERROR(INDEX(Pil_Type,MATCH(D320,Pil_Label,0)),"not in pilot"))</f>
        <v/>
      </c>
      <c r="F320" s="96" t="n"/>
      <c r="G320" s="96" t="n"/>
      <c r="H320" s="87">
        <f>IF(G320="","",N(F320)+G320)</f>
        <v/>
      </c>
      <c r="I320" s="95" t="n"/>
      <c r="J320" s="139">
        <f>IF(OR(Q320="",N(Q320)&lt;=1),"",INDEX($R$6:$R$1505,MATCH(D320&amp;"|"&amp;(Q320-1),$P$6:$P$1505,0)))</f>
        <v/>
      </c>
      <c r="K320" s="138">
        <f>IF(OR(J320="",R320=""),"",R320-J320)</f>
        <v/>
      </c>
      <c r="L320" s="138">
        <f>IF(OR(J320="",R320=""),"",(R320-J320)*24)</f>
        <v/>
      </c>
      <c r="M320" s="95" t="n"/>
      <c r="N320" s="94">
        <f>IF(B320="","",IF(OR(B320&lt;cfg_PilotStart,B320&gt;cfg_PilotEnd),"Outside",B320-cfg_PilotStart+1))</f>
        <v/>
      </c>
      <c r="O320" s="86">
        <f>IF(OR(B320="",D320=""),"","RF-"&amp;TEXT(ROW()-5,"0000"))</f>
        <v/>
      </c>
      <c r="P320" s="86">
        <f>IF(Q320="","",D320&amp;"|"&amp;Q320)</f>
        <v/>
      </c>
      <c r="Q320" s="86">
        <f>IF(OR(D320="",G320=""),"",COUNTIFS($D$6:D320,D320,$G$6:G320,"&lt;&gt;"))</f>
        <v/>
      </c>
      <c r="R320" s="139">
        <f>IF(B320="","",B320+N(C320))</f>
        <v/>
      </c>
    </row>
    <row r="321" ht="30" customHeight="1">
      <c r="B321" s="93" t="n"/>
      <c r="C321" s="140" t="n"/>
      <c r="D321" s="95" t="n"/>
      <c r="E321" s="86">
        <f>IF(D321="","",IFERROR(INDEX(Pil_Type,MATCH(D321,Pil_Label,0)),"not in pilot"))</f>
        <v/>
      </c>
      <c r="F321" s="96" t="n"/>
      <c r="G321" s="96" t="n"/>
      <c r="H321" s="87">
        <f>IF(G321="","",N(F321)+G321)</f>
        <v/>
      </c>
      <c r="I321" s="95" t="n"/>
      <c r="J321" s="139">
        <f>IF(OR(Q321="",N(Q321)&lt;=1),"",INDEX($R$6:$R$1505,MATCH(D321&amp;"|"&amp;(Q321-1),$P$6:$P$1505,0)))</f>
        <v/>
      </c>
      <c r="K321" s="138">
        <f>IF(OR(J321="",R321=""),"",R321-J321)</f>
        <v/>
      </c>
      <c r="L321" s="138">
        <f>IF(OR(J321="",R321=""),"",(R321-J321)*24)</f>
        <v/>
      </c>
      <c r="M321" s="95" t="n"/>
      <c r="N321" s="94">
        <f>IF(B321="","",IF(OR(B321&lt;cfg_PilotStart,B321&gt;cfg_PilotEnd),"Outside",B321-cfg_PilotStart+1))</f>
        <v/>
      </c>
      <c r="O321" s="86">
        <f>IF(OR(B321="",D321=""),"","RF-"&amp;TEXT(ROW()-5,"0000"))</f>
        <v/>
      </c>
      <c r="P321" s="86">
        <f>IF(Q321="","",D321&amp;"|"&amp;Q321)</f>
        <v/>
      </c>
      <c r="Q321" s="86">
        <f>IF(OR(D321="",G321=""),"",COUNTIFS($D$6:D321,D321,$G$6:G321,"&lt;&gt;"))</f>
        <v/>
      </c>
      <c r="R321" s="139">
        <f>IF(B321="","",B321+N(C321))</f>
        <v/>
      </c>
    </row>
    <row r="322" ht="30" customHeight="1">
      <c r="B322" s="93" t="n"/>
      <c r="C322" s="140" t="n"/>
      <c r="D322" s="95" t="n"/>
      <c r="E322" s="86">
        <f>IF(D322="","",IFERROR(INDEX(Pil_Type,MATCH(D322,Pil_Label,0)),"not in pilot"))</f>
        <v/>
      </c>
      <c r="F322" s="96" t="n"/>
      <c r="G322" s="96" t="n"/>
      <c r="H322" s="87">
        <f>IF(G322="","",N(F322)+G322)</f>
        <v/>
      </c>
      <c r="I322" s="95" t="n"/>
      <c r="J322" s="139">
        <f>IF(OR(Q322="",N(Q322)&lt;=1),"",INDEX($R$6:$R$1505,MATCH(D322&amp;"|"&amp;(Q322-1),$P$6:$P$1505,0)))</f>
        <v/>
      </c>
      <c r="K322" s="138">
        <f>IF(OR(J322="",R322=""),"",R322-J322)</f>
        <v/>
      </c>
      <c r="L322" s="138">
        <f>IF(OR(J322="",R322=""),"",(R322-J322)*24)</f>
        <v/>
      </c>
      <c r="M322" s="95" t="n"/>
      <c r="N322" s="94">
        <f>IF(B322="","",IF(OR(B322&lt;cfg_PilotStart,B322&gt;cfg_PilotEnd),"Outside",B322-cfg_PilotStart+1))</f>
        <v/>
      </c>
      <c r="O322" s="86">
        <f>IF(OR(B322="",D322=""),"","RF-"&amp;TEXT(ROW()-5,"0000"))</f>
        <v/>
      </c>
      <c r="P322" s="86">
        <f>IF(Q322="","",D322&amp;"|"&amp;Q322)</f>
        <v/>
      </c>
      <c r="Q322" s="86">
        <f>IF(OR(D322="",G322=""),"",COUNTIFS($D$6:D322,D322,$G$6:G322,"&lt;&gt;"))</f>
        <v/>
      </c>
      <c r="R322" s="139">
        <f>IF(B322="","",B322+N(C322))</f>
        <v/>
      </c>
    </row>
    <row r="323" ht="30" customHeight="1">
      <c r="B323" s="93" t="n"/>
      <c r="C323" s="140" t="n"/>
      <c r="D323" s="95" t="n"/>
      <c r="E323" s="86">
        <f>IF(D323="","",IFERROR(INDEX(Pil_Type,MATCH(D323,Pil_Label,0)),"not in pilot"))</f>
        <v/>
      </c>
      <c r="F323" s="96" t="n"/>
      <c r="G323" s="96" t="n"/>
      <c r="H323" s="87">
        <f>IF(G323="","",N(F323)+G323)</f>
        <v/>
      </c>
      <c r="I323" s="95" t="n"/>
      <c r="J323" s="139">
        <f>IF(OR(Q323="",N(Q323)&lt;=1),"",INDEX($R$6:$R$1505,MATCH(D323&amp;"|"&amp;(Q323-1),$P$6:$P$1505,0)))</f>
        <v/>
      </c>
      <c r="K323" s="138">
        <f>IF(OR(J323="",R323=""),"",R323-J323)</f>
        <v/>
      </c>
      <c r="L323" s="138">
        <f>IF(OR(J323="",R323=""),"",(R323-J323)*24)</f>
        <v/>
      </c>
      <c r="M323" s="95" t="n"/>
      <c r="N323" s="94">
        <f>IF(B323="","",IF(OR(B323&lt;cfg_PilotStart,B323&gt;cfg_PilotEnd),"Outside",B323-cfg_PilotStart+1))</f>
        <v/>
      </c>
      <c r="O323" s="86">
        <f>IF(OR(B323="",D323=""),"","RF-"&amp;TEXT(ROW()-5,"0000"))</f>
        <v/>
      </c>
      <c r="P323" s="86">
        <f>IF(Q323="","",D323&amp;"|"&amp;Q323)</f>
        <v/>
      </c>
      <c r="Q323" s="86">
        <f>IF(OR(D323="",G323=""),"",COUNTIFS($D$6:D323,D323,$G$6:G323,"&lt;&gt;"))</f>
        <v/>
      </c>
      <c r="R323" s="139">
        <f>IF(B323="","",B323+N(C323))</f>
        <v/>
      </c>
    </row>
    <row r="324" ht="30" customHeight="1">
      <c r="B324" s="93" t="n"/>
      <c r="C324" s="140" t="n"/>
      <c r="D324" s="95" t="n"/>
      <c r="E324" s="86">
        <f>IF(D324="","",IFERROR(INDEX(Pil_Type,MATCH(D324,Pil_Label,0)),"not in pilot"))</f>
        <v/>
      </c>
      <c r="F324" s="96" t="n"/>
      <c r="G324" s="96" t="n"/>
      <c r="H324" s="87">
        <f>IF(G324="","",N(F324)+G324)</f>
        <v/>
      </c>
      <c r="I324" s="95" t="n"/>
      <c r="J324" s="139">
        <f>IF(OR(Q324="",N(Q324)&lt;=1),"",INDEX($R$6:$R$1505,MATCH(D324&amp;"|"&amp;(Q324-1),$P$6:$P$1505,0)))</f>
        <v/>
      </c>
      <c r="K324" s="138">
        <f>IF(OR(J324="",R324=""),"",R324-J324)</f>
        <v/>
      </c>
      <c r="L324" s="138">
        <f>IF(OR(J324="",R324=""),"",(R324-J324)*24)</f>
        <v/>
      </c>
      <c r="M324" s="95" t="n"/>
      <c r="N324" s="94">
        <f>IF(B324="","",IF(OR(B324&lt;cfg_PilotStart,B324&gt;cfg_PilotEnd),"Outside",B324-cfg_PilotStart+1))</f>
        <v/>
      </c>
      <c r="O324" s="86">
        <f>IF(OR(B324="",D324=""),"","RF-"&amp;TEXT(ROW()-5,"0000"))</f>
        <v/>
      </c>
      <c r="P324" s="86">
        <f>IF(Q324="","",D324&amp;"|"&amp;Q324)</f>
        <v/>
      </c>
      <c r="Q324" s="86">
        <f>IF(OR(D324="",G324=""),"",COUNTIFS($D$6:D324,D324,$G$6:G324,"&lt;&gt;"))</f>
        <v/>
      </c>
      <c r="R324" s="139">
        <f>IF(B324="","",B324+N(C324))</f>
        <v/>
      </c>
    </row>
    <row r="325" ht="30" customHeight="1">
      <c r="B325" s="93" t="n"/>
      <c r="C325" s="140" t="n"/>
      <c r="D325" s="95" t="n"/>
      <c r="E325" s="86">
        <f>IF(D325="","",IFERROR(INDEX(Pil_Type,MATCH(D325,Pil_Label,0)),"not in pilot"))</f>
        <v/>
      </c>
      <c r="F325" s="96" t="n"/>
      <c r="G325" s="96" t="n"/>
      <c r="H325" s="87">
        <f>IF(G325="","",N(F325)+G325)</f>
        <v/>
      </c>
      <c r="I325" s="95" t="n"/>
      <c r="J325" s="139">
        <f>IF(OR(Q325="",N(Q325)&lt;=1),"",INDEX($R$6:$R$1505,MATCH(D325&amp;"|"&amp;(Q325-1),$P$6:$P$1505,0)))</f>
        <v/>
      </c>
      <c r="K325" s="138">
        <f>IF(OR(J325="",R325=""),"",R325-J325)</f>
        <v/>
      </c>
      <c r="L325" s="138">
        <f>IF(OR(J325="",R325=""),"",(R325-J325)*24)</f>
        <v/>
      </c>
      <c r="M325" s="95" t="n"/>
      <c r="N325" s="94">
        <f>IF(B325="","",IF(OR(B325&lt;cfg_PilotStart,B325&gt;cfg_PilotEnd),"Outside",B325-cfg_PilotStart+1))</f>
        <v/>
      </c>
      <c r="O325" s="86">
        <f>IF(OR(B325="",D325=""),"","RF-"&amp;TEXT(ROW()-5,"0000"))</f>
        <v/>
      </c>
      <c r="P325" s="86">
        <f>IF(Q325="","",D325&amp;"|"&amp;Q325)</f>
        <v/>
      </c>
      <c r="Q325" s="86">
        <f>IF(OR(D325="",G325=""),"",COUNTIFS($D$6:D325,D325,$G$6:G325,"&lt;&gt;"))</f>
        <v/>
      </c>
      <c r="R325" s="139">
        <f>IF(B325="","",B325+N(C325))</f>
        <v/>
      </c>
    </row>
    <row r="326" ht="30" customHeight="1">
      <c r="B326" s="93" t="n"/>
      <c r="C326" s="140" t="n"/>
      <c r="D326" s="95" t="n"/>
      <c r="E326" s="86">
        <f>IF(D326="","",IFERROR(INDEX(Pil_Type,MATCH(D326,Pil_Label,0)),"not in pilot"))</f>
        <v/>
      </c>
      <c r="F326" s="96" t="n"/>
      <c r="G326" s="96" t="n"/>
      <c r="H326" s="87">
        <f>IF(G326="","",N(F326)+G326)</f>
        <v/>
      </c>
      <c r="I326" s="95" t="n"/>
      <c r="J326" s="139">
        <f>IF(OR(Q326="",N(Q326)&lt;=1),"",INDEX($R$6:$R$1505,MATCH(D326&amp;"|"&amp;(Q326-1),$P$6:$P$1505,0)))</f>
        <v/>
      </c>
      <c r="K326" s="138">
        <f>IF(OR(J326="",R326=""),"",R326-J326)</f>
        <v/>
      </c>
      <c r="L326" s="138">
        <f>IF(OR(J326="",R326=""),"",(R326-J326)*24)</f>
        <v/>
      </c>
      <c r="M326" s="95" t="n"/>
      <c r="N326" s="94">
        <f>IF(B326="","",IF(OR(B326&lt;cfg_PilotStart,B326&gt;cfg_PilotEnd),"Outside",B326-cfg_PilotStart+1))</f>
        <v/>
      </c>
      <c r="O326" s="86">
        <f>IF(OR(B326="",D326=""),"","RF-"&amp;TEXT(ROW()-5,"0000"))</f>
        <v/>
      </c>
      <c r="P326" s="86">
        <f>IF(Q326="","",D326&amp;"|"&amp;Q326)</f>
        <v/>
      </c>
      <c r="Q326" s="86">
        <f>IF(OR(D326="",G326=""),"",COUNTIFS($D$6:D326,D326,$G$6:G326,"&lt;&gt;"))</f>
        <v/>
      </c>
      <c r="R326" s="139">
        <f>IF(B326="","",B326+N(C326))</f>
        <v/>
      </c>
    </row>
    <row r="327" ht="30" customHeight="1">
      <c r="B327" s="93" t="n"/>
      <c r="C327" s="140" t="n"/>
      <c r="D327" s="95" t="n"/>
      <c r="E327" s="86">
        <f>IF(D327="","",IFERROR(INDEX(Pil_Type,MATCH(D327,Pil_Label,0)),"not in pilot"))</f>
        <v/>
      </c>
      <c r="F327" s="96" t="n"/>
      <c r="G327" s="96" t="n"/>
      <c r="H327" s="87">
        <f>IF(G327="","",N(F327)+G327)</f>
        <v/>
      </c>
      <c r="I327" s="95" t="n"/>
      <c r="J327" s="139">
        <f>IF(OR(Q327="",N(Q327)&lt;=1),"",INDEX($R$6:$R$1505,MATCH(D327&amp;"|"&amp;(Q327-1),$P$6:$P$1505,0)))</f>
        <v/>
      </c>
      <c r="K327" s="138">
        <f>IF(OR(J327="",R327=""),"",R327-J327)</f>
        <v/>
      </c>
      <c r="L327" s="138">
        <f>IF(OR(J327="",R327=""),"",(R327-J327)*24)</f>
        <v/>
      </c>
      <c r="M327" s="95" t="n"/>
      <c r="N327" s="94">
        <f>IF(B327="","",IF(OR(B327&lt;cfg_PilotStart,B327&gt;cfg_PilotEnd),"Outside",B327-cfg_PilotStart+1))</f>
        <v/>
      </c>
      <c r="O327" s="86">
        <f>IF(OR(B327="",D327=""),"","RF-"&amp;TEXT(ROW()-5,"0000"))</f>
        <v/>
      </c>
      <c r="P327" s="86">
        <f>IF(Q327="","",D327&amp;"|"&amp;Q327)</f>
        <v/>
      </c>
      <c r="Q327" s="86">
        <f>IF(OR(D327="",G327=""),"",COUNTIFS($D$6:D327,D327,$G$6:G327,"&lt;&gt;"))</f>
        <v/>
      </c>
      <c r="R327" s="139">
        <f>IF(B327="","",B327+N(C327))</f>
        <v/>
      </c>
    </row>
    <row r="328" ht="30" customHeight="1">
      <c r="B328" s="93" t="n"/>
      <c r="C328" s="140" t="n"/>
      <c r="D328" s="95" t="n"/>
      <c r="E328" s="86">
        <f>IF(D328="","",IFERROR(INDEX(Pil_Type,MATCH(D328,Pil_Label,0)),"not in pilot"))</f>
        <v/>
      </c>
      <c r="F328" s="96" t="n"/>
      <c r="G328" s="96" t="n"/>
      <c r="H328" s="87">
        <f>IF(G328="","",N(F328)+G328)</f>
        <v/>
      </c>
      <c r="I328" s="95" t="n"/>
      <c r="J328" s="139">
        <f>IF(OR(Q328="",N(Q328)&lt;=1),"",INDEX($R$6:$R$1505,MATCH(D328&amp;"|"&amp;(Q328-1),$P$6:$P$1505,0)))</f>
        <v/>
      </c>
      <c r="K328" s="138">
        <f>IF(OR(J328="",R328=""),"",R328-J328)</f>
        <v/>
      </c>
      <c r="L328" s="138">
        <f>IF(OR(J328="",R328=""),"",(R328-J328)*24)</f>
        <v/>
      </c>
      <c r="M328" s="95" t="n"/>
      <c r="N328" s="94">
        <f>IF(B328="","",IF(OR(B328&lt;cfg_PilotStart,B328&gt;cfg_PilotEnd),"Outside",B328-cfg_PilotStart+1))</f>
        <v/>
      </c>
      <c r="O328" s="86">
        <f>IF(OR(B328="",D328=""),"","RF-"&amp;TEXT(ROW()-5,"0000"))</f>
        <v/>
      </c>
      <c r="P328" s="86">
        <f>IF(Q328="","",D328&amp;"|"&amp;Q328)</f>
        <v/>
      </c>
      <c r="Q328" s="86">
        <f>IF(OR(D328="",G328=""),"",COUNTIFS($D$6:D328,D328,$G$6:G328,"&lt;&gt;"))</f>
        <v/>
      </c>
      <c r="R328" s="139">
        <f>IF(B328="","",B328+N(C328))</f>
        <v/>
      </c>
    </row>
    <row r="329" ht="30" customHeight="1">
      <c r="B329" s="93" t="n"/>
      <c r="C329" s="140" t="n"/>
      <c r="D329" s="95" t="n"/>
      <c r="E329" s="86">
        <f>IF(D329="","",IFERROR(INDEX(Pil_Type,MATCH(D329,Pil_Label,0)),"not in pilot"))</f>
        <v/>
      </c>
      <c r="F329" s="96" t="n"/>
      <c r="G329" s="96" t="n"/>
      <c r="H329" s="87">
        <f>IF(G329="","",N(F329)+G329)</f>
        <v/>
      </c>
      <c r="I329" s="95" t="n"/>
      <c r="J329" s="139">
        <f>IF(OR(Q329="",N(Q329)&lt;=1),"",INDEX($R$6:$R$1505,MATCH(D329&amp;"|"&amp;(Q329-1),$P$6:$P$1505,0)))</f>
        <v/>
      </c>
      <c r="K329" s="138">
        <f>IF(OR(J329="",R329=""),"",R329-J329)</f>
        <v/>
      </c>
      <c r="L329" s="138">
        <f>IF(OR(J329="",R329=""),"",(R329-J329)*24)</f>
        <v/>
      </c>
      <c r="M329" s="95" t="n"/>
      <c r="N329" s="94">
        <f>IF(B329="","",IF(OR(B329&lt;cfg_PilotStart,B329&gt;cfg_PilotEnd),"Outside",B329-cfg_PilotStart+1))</f>
        <v/>
      </c>
      <c r="O329" s="86">
        <f>IF(OR(B329="",D329=""),"","RF-"&amp;TEXT(ROW()-5,"0000"))</f>
        <v/>
      </c>
      <c r="P329" s="86">
        <f>IF(Q329="","",D329&amp;"|"&amp;Q329)</f>
        <v/>
      </c>
      <c r="Q329" s="86">
        <f>IF(OR(D329="",G329=""),"",COUNTIFS($D$6:D329,D329,$G$6:G329,"&lt;&gt;"))</f>
        <v/>
      </c>
      <c r="R329" s="139">
        <f>IF(B329="","",B329+N(C329))</f>
        <v/>
      </c>
    </row>
    <row r="330" ht="30" customHeight="1">
      <c r="B330" s="93" t="n"/>
      <c r="C330" s="140" t="n"/>
      <c r="D330" s="95" t="n"/>
      <c r="E330" s="86">
        <f>IF(D330="","",IFERROR(INDEX(Pil_Type,MATCH(D330,Pil_Label,0)),"not in pilot"))</f>
        <v/>
      </c>
      <c r="F330" s="96" t="n"/>
      <c r="G330" s="96" t="n"/>
      <c r="H330" s="87">
        <f>IF(G330="","",N(F330)+G330)</f>
        <v/>
      </c>
      <c r="I330" s="95" t="n"/>
      <c r="J330" s="139">
        <f>IF(OR(Q330="",N(Q330)&lt;=1),"",INDEX($R$6:$R$1505,MATCH(D330&amp;"|"&amp;(Q330-1),$P$6:$P$1505,0)))</f>
        <v/>
      </c>
      <c r="K330" s="138">
        <f>IF(OR(J330="",R330=""),"",R330-J330)</f>
        <v/>
      </c>
      <c r="L330" s="138">
        <f>IF(OR(J330="",R330=""),"",(R330-J330)*24)</f>
        <v/>
      </c>
      <c r="M330" s="95" t="n"/>
      <c r="N330" s="94">
        <f>IF(B330="","",IF(OR(B330&lt;cfg_PilotStart,B330&gt;cfg_PilotEnd),"Outside",B330-cfg_PilotStart+1))</f>
        <v/>
      </c>
      <c r="O330" s="86">
        <f>IF(OR(B330="",D330=""),"","RF-"&amp;TEXT(ROW()-5,"0000"))</f>
        <v/>
      </c>
      <c r="P330" s="86">
        <f>IF(Q330="","",D330&amp;"|"&amp;Q330)</f>
        <v/>
      </c>
      <c r="Q330" s="86">
        <f>IF(OR(D330="",G330=""),"",COUNTIFS($D$6:D330,D330,$G$6:G330,"&lt;&gt;"))</f>
        <v/>
      </c>
      <c r="R330" s="139">
        <f>IF(B330="","",B330+N(C330))</f>
        <v/>
      </c>
    </row>
    <row r="331" ht="30" customHeight="1">
      <c r="B331" s="93" t="n"/>
      <c r="C331" s="140" t="n"/>
      <c r="D331" s="95" t="n"/>
      <c r="E331" s="86">
        <f>IF(D331="","",IFERROR(INDEX(Pil_Type,MATCH(D331,Pil_Label,0)),"not in pilot"))</f>
        <v/>
      </c>
      <c r="F331" s="96" t="n"/>
      <c r="G331" s="96" t="n"/>
      <c r="H331" s="87">
        <f>IF(G331="","",N(F331)+G331)</f>
        <v/>
      </c>
      <c r="I331" s="95" t="n"/>
      <c r="J331" s="139">
        <f>IF(OR(Q331="",N(Q331)&lt;=1),"",INDEX($R$6:$R$1505,MATCH(D331&amp;"|"&amp;(Q331-1),$P$6:$P$1505,0)))</f>
        <v/>
      </c>
      <c r="K331" s="138">
        <f>IF(OR(J331="",R331=""),"",R331-J331)</f>
        <v/>
      </c>
      <c r="L331" s="138">
        <f>IF(OR(J331="",R331=""),"",(R331-J331)*24)</f>
        <v/>
      </c>
      <c r="M331" s="95" t="n"/>
      <c r="N331" s="94">
        <f>IF(B331="","",IF(OR(B331&lt;cfg_PilotStart,B331&gt;cfg_PilotEnd),"Outside",B331-cfg_PilotStart+1))</f>
        <v/>
      </c>
      <c r="O331" s="86">
        <f>IF(OR(B331="",D331=""),"","RF-"&amp;TEXT(ROW()-5,"0000"))</f>
        <v/>
      </c>
      <c r="P331" s="86">
        <f>IF(Q331="","",D331&amp;"|"&amp;Q331)</f>
        <v/>
      </c>
      <c r="Q331" s="86">
        <f>IF(OR(D331="",G331=""),"",COUNTIFS($D$6:D331,D331,$G$6:G331,"&lt;&gt;"))</f>
        <v/>
      </c>
      <c r="R331" s="139">
        <f>IF(B331="","",B331+N(C331))</f>
        <v/>
      </c>
    </row>
    <row r="332" ht="30" customHeight="1">
      <c r="B332" s="93" t="n"/>
      <c r="C332" s="140" t="n"/>
      <c r="D332" s="95" t="n"/>
      <c r="E332" s="86">
        <f>IF(D332="","",IFERROR(INDEX(Pil_Type,MATCH(D332,Pil_Label,0)),"not in pilot"))</f>
        <v/>
      </c>
      <c r="F332" s="96" t="n"/>
      <c r="G332" s="96" t="n"/>
      <c r="H332" s="87">
        <f>IF(G332="","",N(F332)+G332)</f>
        <v/>
      </c>
      <c r="I332" s="95" t="n"/>
      <c r="J332" s="139">
        <f>IF(OR(Q332="",N(Q332)&lt;=1),"",INDEX($R$6:$R$1505,MATCH(D332&amp;"|"&amp;(Q332-1),$P$6:$P$1505,0)))</f>
        <v/>
      </c>
      <c r="K332" s="138">
        <f>IF(OR(J332="",R332=""),"",R332-J332)</f>
        <v/>
      </c>
      <c r="L332" s="138">
        <f>IF(OR(J332="",R332=""),"",(R332-J332)*24)</f>
        <v/>
      </c>
      <c r="M332" s="95" t="n"/>
      <c r="N332" s="94">
        <f>IF(B332="","",IF(OR(B332&lt;cfg_PilotStart,B332&gt;cfg_PilotEnd),"Outside",B332-cfg_PilotStart+1))</f>
        <v/>
      </c>
      <c r="O332" s="86">
        <f>IF(OR(B332="",D332=""),"","RF-"&amp;TEXT(ROW()-5,"0000"))</f>
        <v/>
      </c>
      <c r="P332" s="86">
        <f>IF(Q332="","",D332&amp;"|"&amp;Q332)</f>
        <v/>
      </c>
      <c r="Q332" s="86">
        <f>IF(OR(D332="",G332=""),"",COUNTIFS($D$6:D332,D332,$G$6:G332,"&lt;&gt;"))</f>
        <v/>
      </c>
      <c r="R332" s="139">
        <f>IF(B332="","",B332+N(C332))</f>
        <v/>
      </c>
    </row>
    <row r="333" ht="30" customHeight="1">
      <c r="B333" s="93" t="n"/>
      <c r="C333" s="140" t="n"/>
      <c r="D333" s="95" t="n"/>
      <c r="E333" s="86">
        <f>IF(D333="","",IFERROR(INDEX(Pil_Type,MATCH(D333,Pil_Label,0)),"not in pilot"))</f>
        <v/>
      </c>
      <c r="F333" s="96" t="n"/>
      <c r="G333" s="96" t="n"/>
      <c r="H333" s="87">
        <f>IF(G333="","",N(F333)+G333)</f>
        <v/>
      </c>
      <c r="I333" s="95" t="n"/>
      <c r="J333" s="139">
        <f>IF(OR(Q333="",N(Q333)&lt;=1),"",INDEX($R$6:$R$1505,MATCH(D333&amp;"|"&amp;(Q333-1),$P$6:$P$1505,0)))</f>
        <v/>
      </c>
      <c r="K333" s="138">
        <f>IF(OR(J333="",R333=""),"",R333-J333)</f>
        <v/>
      </c>
      <c r="L333" s="138">
        <f>IF(OR(J333="",R333=""),"",(R333-J333)*24)</f>
        <v/>
      </c>
      <c r="M333" s="95" t="n"/>
      <c r="N333" s="94">
        <f>IF(B333="","",IF(OR(B333&lt;cfg_PilotStart,B333&gt;cfg_PilotEnd),"Outside",B333-cfg_PilotStart+1))</f>
        <v/>
      </c>
      <c r="O333" s="86">
        <f>IF(OR(B333="",D333=""),"","RF-"&amp;TEXT(ROW()-5,"0000"))</f>
        <v/>
      </c>
      <c r="P333" s="86">
        <f>IF(Q333="","",D333&amp;"|"&amp;Q333)</f>
        <v/>
      </c>
      <c r="Q333" s="86">
        <f>IF(OR(D333="",G333=""),"",COUNTIFS($D$6:D333,D333,$G$6:G333,"&lt;&gt;"))</f>
        <v/>
      </c>
      <c r="R333" s="139">
        <f>IF(B333="","",B333+N(C333))</f>
        <v/>
      </c>
    </row>
    <row r="334" ht="30" customHeight="1">
      <c r="B334" s="93" t="n"/>
      <c r="C334" s="140" t="n"/>
      <c r="D334" s="95" t="n"/>
      <c r="E334" s="86">
        <f>IF(D334="","",IFERROR(INDEX(Pil_Type,MATCH(D334,Pil_Label,0)),"not in pilot"))</f>
        <v/>
      </c>
      <c r="F334" s="96" t="n"/>
      <c r="G334" s="96" t="n"/>
      <c r="H334" s="87">
        <f>IF(G334="","",N(F334)+G334)</f>
        <v/>
      </c>
      <c r="I334" s="95" t="n"/>
      <c r="J334" s="139">
        <f>IF(OR(Q334="",N(Q334)&lt;=1),"",INDEX($R$6:$R$1505,MATCH(D334&amp;"|"&amp;(Q334-1),$P$6:$P$1505,0)))</f>
        <v/>
      </c>
      <c r="K334" s="138">
        <f>IF(OR(J334="",R334=""),"",R334-J334)</f>
        <v/>
      </c>
      <c r="L334" s="138">
        <f>IF(OR(J334="",R334=""),"",(R334-J334)*24)</f>
        <v/>
      </c>
      <c r="M334" s="95" t="n"/>
      <c r="N334" s="94">
        <f>IF(B334="","",IF(OR(B334&lt;cfg_PilotStart,B334&gt;cfg_PilotEnd),"Outside",B334-cfg_PilotStart+1))</f>
        <v/>
      </c>
      <c r="O334" s="86">
        <f>IF(OR(B334="",D334=""),"","RF-"&amp;TEXT(ROW()-5,"0000"))</f>
        <v/>
      </c>
      <c r="P334" s="86">
        <f>IF(Q334="","",D334&amp;"|"&amp;Q334)</f>
        <v/>
      </c>
      <c r="Q334" s="86">
        <f>IF(OR(D334="",G334=""),"",COUNTIFS($D$6:D334,D334,$G$6:G334,"&lt;&gt;"))</f>
        <v/>
      </c>
      <c r="R334" s="139">
        <f>IF(B334="","",B334+N(C334))</f>
        <v/>
      </c>
    </row>
    <row r="335" ht="30" customHeight="1">
      <c r="B335" s="93" t="n"/>
      <c r="C335" s="140" t="n"/>
      <c r="D335" s="95" t="n"/>
      <c r="E335" s="86">
        <f>IF(D335="","",IFERROR(INDEX(Pil_Type,MATCH(D335,Pil_Label,0)),"not in pilot"))</f>
        <v/>
      </c>
      <c r="F335" s="96" t="n"/>
      <c r="G335" s="96" t="n"/>
      <c r="H335" s="87">
        <f>IF(G335="","",N(F335)+G335)</f>
        <v/>
      </c>
      <c r="I335" s="95" t="n"/>
      <c r="J335" s="139">
        <f>IF(OR(Q335="",N(Q335)&lt;=1),"",INDEX($R$6:$R$1505,MATCH(D335&amp;"|"&amp;(Q335-1),$P$6:$P$1505,0)))</f>
        <v/>
      </c>
      <c r="K335" s="138">
        <f>IF(OR(J335="",R335=""),"",R335-J335)</f>
        <v/>
      </c>
      <c r="L335" s="138">
        <f>IF(OR(J335="",R335=""),"",(R335-J335)*24)</f>
        <v/>
      </c>
      <c r="M335" s="95" t="n"/>
      <c r="N335" s="94">
        <f>IF(B335="","",IF(OR(B335&lt;cfg_PilotStart,B335&gt;cfg_PilotEnd),"Outside",B335-cfg_PilotStart+1))</f>
        <v/>
      </c>
      <c r="O335" s="86">
        <f>IF(OR(B335="",D335=""),"","RF-"&amp;TEXT(ROW()-5,"0000"))</f>
        <v/>
      </c>
      <c r="P335" s="86">
        <f>IF(Q335="","",D335&amp;"|"&amp;Q335)</f>
        <v/>
      </c>
      <c r="Q335" s="86">
        <f>IF(OR(D335="",G335=""),"",COUNTIFS($D$6:D335,D335,$G$6:G335,"&lt;&gt;"))</f>
        <v/>
      </c>
      <c r="R335" s="139">
        <f>IF(B335="","",B335+N(C335))</f>
        <v/>
      </c>
    </row>
    <row r="336" ht="30" customHeight="1">
      <c r="B336" s="93" t="n"/>
      <c r="C336" s="140" t="n"/>
      <c r="D336" s="95" t="n"/>
      <c r="E336" s="86">
        <f>IF(D336="","",IFERROR(INDEX(Pil_Type,MATCH(D336,Pil_Label,0)),"not in pilot"))</f>
        <v/>
      </c>
      <c r="F336" s="96" t="n"/>
      <c r="G336" s="96" t="n"/>
      <c r="H336" s="87">
        <f>IF(G336="","",N(F336)+G336)</f>
        <v/>
      </c>
      <c r="I336" s="95" t="n"/>
      <c r="J336" s="139">
        <f>IF(OR(Q336="",N(Q336)&lt;=1),"",INDEX($R$6:$R$1505,MATCH(D336&amp;"|"&amp;(Q336-1),$P$6:$P$1505,0)))</f>
        <v/>
      </c>
      <c r="K336" s="138">
        <f>IF(OR(J336="",R336=""),"",R336-J336)</f>
        <v/>
      </c>
      <c r="L336" s="138">
        <f>IF(OR(J336="",R336=""),"",(R336-J336)*24)</f>
        <v/>
      </c>
      <c r="M336" s="95" t="n"/>
      <c r="N336" s="94">
        <f>IF(B336="","",IF(OR(B336&lt;cfg_PilotStart,B336&gt;cfg_PilotEnd),"Outside",B336-cfg_PilotStart+1))</f>
        <v/>
      </c>
      <c r="O336" s="86">
        <f>IF(OR(B336="",D336=""),"","RF-"&amp;TEXT(ROW()-5,"0000"))</f>
        <v/>
      </c>
      <c r="P336" s="86">
        <f>IF(Q336="","",D336&amp;"|"&amp;Q336)</f>
        <v/>
      </c>
      <c r="Q336" s="86">
        <f>IF(OR(D336="",G336=""),"",COUNTIFS($D$6:D336,D336,$G$6:G336,"&lt;&gt;"))</f>
        <v/>
      </c>
      <c r="R336" s="139">
        <f>IF(B336="","",B336+N(C336))</f>
        <v/>
      </c>
    </row>
    <row r="337" ht="30" customHeight="1">
      <c r="B337" s="93" t="n"/>
      <c r="C337" s="140" t="n"/>
      <c r="D337" s="95" t="n"/>
      <c r="E337" s="86">
        <f>IF(D337="","",IFERROR(INDEX(Pil_Type,MATCH(D337,Pil_Label,0)),"not in pilot"))</f>
        <v/>
      </c>
      <c r="F337" s="96" t="n"/>
      <c r="G337" s="96" t="n"/>
      <c r="H337" s="87">
        <f>IF(G337="","",N(F337)+G337)</f>
        <v/>
      </c>
      <c r="I337" s="95" t="n"/>
      <c r="J337" s="139">
        <f>IF(OR(Q337="",N(Q337)&lt;=1),"",INDEX($R$6:$R$1505,MATCH(D337&amp;"|"&amp;(Q337-1),$P$6:$P$1505,0)))</f>
        <v/>
      </c>
      <c r="K337" s="138">
        <f>IF(OR(J337="",R337=""),"",R337-J337)</f>
        <v/>
      </c>
      <c r="L337" s="138">
        <f>IF(OR(J337="",R337=""),"",(R337-J337)*24)</f>
        <v/>
      </c>
      <c r="M337" s="95" t="n"/>
      <c r="N337" s="94">
        <f>IF(B337="","",IF(OR(B337&lt;cfg_PilotStart,B337&gt;cfg_PilotEnd),"Outside",B337-cfg_PilotStart+1))</f>
        <v/>
      </c>
      <c r="O337" s="86">
        <f>IF(OR(B337="",D337=""),"","RF-"&amp;TEXT(ROW()-5,"0000"))</f>
        <v/>
      </c>
      <c r="P337" s="86">
        <f>IF(Q337="","",D337&amp;"|"&amp;Q337)</f>
        <v/>
      </c>
      <c r="Q337" s="86">
        <f>IF(OR(D337="",G337=""),"",COUNTIFS($D$6:D337,D337,$G$6:G337,"&lt;&gt;"))</f>
        <v/>
      </c>
      <c r="R337" s="139">
        <f>IF(B337="","",B337+N(C337))</f>
        <v/>
      </c>
    </row>
    <row r="338" ht="30" customHeight="1">
      <c r="B338" s="93" t="n"/>
      <c r="C338" s="140" t="n"/>
      <c r="D338" s="95" t="n"/>
      <c r="E338" s="86">
        <f>IF(D338="","",IFERROR(INDEX(Pil_Type,MATCH(D338,Pil_Label,0)),"not in pilot"))</f>
        <v/>
      </c>
      <c r="F338" s="96" t="n"/>
      <c r="G338" s="96" t="n"/>
      <c r="H338" s="87">
        <f>IF(G338="","",N(F338)+G338)</f>
        <v/>
      </c>
      <c r="I338" s="95" t="n"/>
      <c r="J338" s="139">
        <f>IF(OR(Q338="",N(Q338)&lt;=1),"",INDEX($R$6:$R$1505,MATCH(D338&amp;"|"&amp;(Q338-1),$P$6:$P$1505,0)))</f>
        <v/>
      </c>
      <c r="K338" s="138">
        <f>IF(OR(J338="",R338=""),"",R338-J338)</f>
        <v/>
      </c>
      <c r="L338" s="138">
        <f>IF(OR(J338="",R338=""),"",(R338-J338)*24)</f>
        <v/>
      </c>
      <c r="M338" s="95" t="n"/>
      <c r="N338" s="94">
        <f>IF(B338="","",IF(OR(B338&lt;cfg_PilotStart,B338&gt;cfg_PilotEnd),"Outside",B338-cfg_PilotStart+1))</f>
        <v/>
      </c>
      <c r="O338" s="86">
        <f>IF(OR(B338="",D338=""),"","RF-"&amp;TEXT(ROW()-5,"0000"))</f>
        <v/>
      </c>
      <c r="P338" s="86">
        <f>IF(Q338="","",D338&amp;"|"&amp;Q338)</f>
        <v/>
      </c>
      <c r="Q338" s="86">
        <f>IF(OR(D338="",G338=""),"",COUNTIFS($D$6:D338,D338,$G$6:G338,"&lt;&gt;"))</f>
        <v/>
      </c>
      <c r="R338" s="139">
        <f>IF(B338="","",B338+N(C338))</f>
        <v/>
      </c>
    </row>
    <row r="339" ht="30" customHeight="1">
      <c r="B339" s="93" t="n"/>
      <c r="C339" s="140" t="n"/>
      <c r="D339" s="95" t="n"/>
      <c r="E339" s="86">
        <f>IF(D339="","",IFERROR(INDEX(Pil_Type,MATCH(D339,Pil_Label,0)),"not in pilot"))</f>
        <v/>
      </c>
      <c r="F339" s="96" t="n"/>
      <c r="G339" s="96" t="n"/>
      <c r="H339" s="87">
        <f>IF(G339="","",N(F339)+G339)</f>
        <v/>
      </c>
      <c r="I339" s="95" t="n"/>
      <c r="J339" s="139">
        <f>IF(OR(Q339="",N(Q339)&lt;=1),"",INDEX($R$6:$R$1505,MATCH(D339&amp;"|"&amp;(Q339-1),$P$6:$P$1505,0)))</f>
        <v/>
      </c>
      <c r="K339" s="138">
        <f>IF(OR(J339="",R339=""),"",R339-J339)</f>
        <v/>
      </c>
      <c r="L339" s="138">
        <f>IF(OR(J339="",R339=""),"",(R339-J339)*24)</f>
        <v/>
      </c>
      <c r="M339" s="95" t="n"/>
      <c r="N339" s="94">
        <f>IF(B339="","",IF(OR(B339&lt;cfg_PilotStart,B339&gt;cfg_PilotEnd),"Outside",B339-cfg_PilotStart+1))</f>
        <v/>
      </c>
      <c r="O339" s="86">
        <f>IF(OR(B339="",D339=""),"","RF-"&amp;TEXT(ROW()-5,"0000"))</f>
        <v/>
      </c>
      <c r="P339" s="86">
        <f>IF(Q339="","",D339&amp;"|"&amp;Q339)</f>
        <v/>
      </c>
      <c r="Q339" s="86">
        <f>IF(OR(D339="",G339=""),"",COUNTIFS($D$6:D339,D339,$G$6:G339,"&lt;&gt;"))</f>
        <v/>
      </c>
      <c r="R339" s="139">
        <f>IF(B339="","",B339+N(C339))</f>
        <v/>
      </c>
    </row>
    <row r="340" ht="30" customHeight="1">
      <c r="B340" s="93" t="n"/>
      <c r="C340" s="140" t="n"/>
      <c r="D340" s="95" t="n"/>
      <c r="E340" s="86">
        <f>IF(D340="","",IFERROR(INDEX(Pil_Type,MATCH(D340,Pil_Label,0)),"not in pilot"))</f>
        <v/>
      </c>
      <c r="F340" s="96" t="n"/>
      <c r="G340" s="96" t="n"/>
      <c r="H340" s="87">
        <f>IF(G340="","",N(F340)+G340)</f>
        <v/>
      </c>
      <c r="I340" s="95" t="n"/>
      <c r="J340" s="139">
        <f>IF(OR(Q340="",N(Q340)&lt;=1),"",INDEX($R$6:$R$1505,MATCH(D340&amp;"|"&amp;(Q340-1),$P$6:$P$1505,0)))</f>
        <v/>
      </c>
      <c r="K340" s="138">
        <f>IF(OR(J340="",R340=""),"",R340-J340)</f>
        <v/>
      </c>
      <c r="L340" s="138">
        <f>IF(OR(J340="",R340=""),"",(R340-J340)*24)</f>
        <v/>
      </c>
      <c r="M340" s="95" t="n"/>
      <c r="N340" s="94">
        <f>IF(B340="","",IF(OR(B340&lt;cfg_PilotStart,B340&gt;cfg_PilotEnd),"Outside",B340-cfg_PilotStart+1))</f>
        <v/>
      </c>
      <c r="O340" s="86">
        <f>IF(OR(B340="",D340=""),"","RF-"&amp;TEXT(ROW()-5,"0000"))</f>
        <v/>
      </c>
      <c r="P340" s="86">
        <f>IF(Q340="","",D340&amp;"|"&amp;Q340)</f>
        <v/>
      </c>
      <c r="Q340" s="86">
        <f>IF(OR(D340="",G340=""),"",COUNTIFS($D$6:D340,D340,$G$6:G340,"&lt;&gt;"))</f>
        <v/>
      </c>
      <c r="R340" s="139">
        <f>IF(B340="","",B340+N(C340))</f>
        <v/>
      </c>
    </row>
    <row r="341" ht="30" customHeight="1">
      <c r="B341" s="93" t="n"/>
      <c r="C341" s="140" t="n"/>
      <c r="D341" s="95" t="n"/>
      <c r="E341" s="86">
        <f>IF(D341="","",IFERROR(INDEX(Pil_Type,MATCH(D341,Pil_Label,0)),"not in pilot"))</f>
        <v/>
      </c>
      <c r="F341" s="96" t="n"/>
      <c r="G341" s="96" t="n"/>
      <c r="H341" s="87">
        <f>IF(G341="","",N(F341)+G341)</f>
        <v/>
      </c>
      <c r="I341" s="95" t="n"/>
      <c r="J341" s="139">
        <f>IF(OR(Q341="",N(Q341)&lt;=1),"",INDEX($R$6:$R$1505,MATCH(D341&amp;"|"&amp;(Q341-1),$P$6:$P$1505,0)))</f>
        <v/>
      </c>
      <c r="K341" s="138">
        <f>IF(OR(J341="",R341=""),"",R341-J341)</f>
        <v/>
      </c>
      <c r="L341" s="138">
        <f>IF(OR(J341="",R341=""),"",(R341-J341)*24)</f>
        <v/>
      </c>
      <c r="M341" s="95" t="n"/>
      <c r="N341" s="94">
        <f>IF(B341="","",IF(OR(B341&lt;cfg_PilotStart,B341&gt;cfg_PilotEnd),"Outside",B341-cfg_PilotStart+1))</f>
        <v/>
      </c>
      <c r="O341" s="86">
        <f>IF(OR(B341="",D341=""),"","RF-"&amp;TEXT(ROW()-5,"0000"))</f>
        <v/>
      </c>
      <c r="P341" s="86">
        <f>IF(Q341="","",D341&amp;"|"&amp;Q341)</f>
        <v/>
      </c>
      <c r="Q341" s="86">
        <f>IF(OR(D341="",G341=""),"",COUNTIFS($D$6:D341,D341,$G$6:G341,"&lt;&gt;"))</f>
        <v/>
      </c>
      <c r="R341" s="139">
        <f>IF(B341="","",B341+N(C341))</f>
        <v/>
      </c>
    </row>
    <row r="342" ht="30" customHeight="1">
      <c r="B342" s="93" t="n"/>
      <c r="C342" s="140" t="n"/>
      <c r="D342" s="95" t="n"/>
      <c r="E342" s="86">
        <f>IF(D342="","",IFERROR(INDEX(Pil_Type,MATCH(D342,Pil_Label,0)),"not in pilot"))</f>
        <v/>
      </c>
      <c r="F342" s="96" t="n"/>
      <c r="G342" s="96" t="n"/>
      <c r="H342" s="87">
        <f>IF(G342="","",N(F342)+G342)</f>
        <v/>
      </c>
      <c r="I342" s="95" t="n"/>
      <c r="J342" s="139">
        <f>IF(OR(Q342="",N(Q342)&lt;=1),"",INDEX($R$6:$R$1505,MATCH(D342&amp;"|"&amp;(Q342-1),$P$6:$P$1505,0)))</f>
        <v/>
      </c>
      <c r="K342" s="138">
        <f>IF(OR(J342="",R342=""),"",R342-J342)</f>
        <v/>
      </c>
      <c r="L342" s="138">
        <f>IF(OR(J342="",R342=""),"",(R342-J342)*24)</f>
        <v/>
      </c>
      <c r="M342" s="95" t="n"/>
      <c r="N342" s="94">
        <f>IF(B342="","",IF(OR(B342&lt;cfg_PilotStart,B342&gt;cfg_PilotEnd),"Outside",B342-cfg_PilotStart+1))</f>
        <v/>
      </c>
      <c r="O342" s="86">
        <f>IF(OR(B342="",D342=""),"","RF-"&amp;TEXT(ROW()-5,"0000"))</f>
        <v/>
      </c>
      <c r="P342" s="86">
        <f>IF(Q342="","",D342&amp;"|"&amp;Q342)</f>
        <v/>
      </c>
      <c r="Q342" s="86">
        <f>IF(OR(D342="",G342=""),"",COUNTIFS($D$6:D342,D342,$G$6:G342,"&lt;&gt;"))</f>
        <v/>
      </c>
      <c r="R342" s="139">
        <f>IF(B342="","",B342+N(C342))</f>
        <v/>
      </c>
    </row>
    <row r="343" ht="30" customHeight="1">
      <c r="B343" s="93" t="n"/>
      <c r="C343" s="140" t="n"/>
      <c r="D343" s="95" t="n"/>
      <c r="E343" s="86">
        <f>IF(D343="","",IFERROR(INDEX(Pil_Type,MATCH(D343,Pil_Label,0)),"not in pilot"))</f>
        <v/>
      </c>
      <c r="F343" s="96" t="n"/>
      <c r="G343" s="96" t="n"/>
      <c r="H343" s="87">
        <f>IF(G343="","",N(F343)+G343)</f>
        <v/>
      </c>
      <c r="I343" s="95" t="n"/>
      <c r="J343" s="139">
        <f>IF(OR(Q343="",N(Q343)&lt;=1),"",INDEX($R$6:$R$1505,MATCH(D343&amp;"|"&amp;(Q343-1),$P$6:$P$1505,0)))</f>
        <v/>
      </c>
      <c r="K343" s="138">
        <f>IF(OR(J343="",R343=""),"",R343-J343)</f>
        <v/>
      </c>
      <c r="L343" s="138">
        <f>IF(OR(J343="",R343=""),"",(R343-J343)*24)</f>
        <v/>
      </c>
      <c r="M343" s="95" t="n"/>
      <c r="N343" s="94">
        <f>IF(B343="","",IF(OR(B343&lt;cfg_PilotStart,B343&gt;cfg_PilotEnd),"Outside",B343-cfg_PilotStart+1))</f>
        <v/>
      </c>
      <c r="O343" s="86">
        <f>IF(OR(B343="",D343=""),"","RF-"&amp;TEXT(ROW()-5,"0000"))</f>
        <v/>
      </c>
      <c r="P343" s="86">
        <f>IF(Q343="","",D343&amp;"|"&amp;Q343)</f>
        <v/>
      </c>
      <c r="Q343" s="86">
        <f>IF(OR(D343="",G343=""),"",COUNTIFS($D$6:D343,D343,$G$6:G343,"&lt;&gt;"))</f>
        <v/>
      </c>
      <c r="R343" s="139">
        <f>IF(B343="","",B343+N(C343))</f>
        <v/>
      </c>
    </row>
    <row r="344" ht="30" customHeight="1">
      <c r="B344" s="93" t="n"/>
      <c r="C344" s="140" t="n"/>
      <c r="D344" s="95" t="n"/>
      <c r="E344" s="86">
        <f>IF(D344="","",IFERROR(INDEX(Pil_Type,MATCH(D344,Pil_Label,0)),"not in pilot"))</f>
        <v/>
      </c>
      <c r="F344" s="96" t="n"/>
      <c r="G344" s="96" t="n"/>
      <c r="H344" s="87">
        <f>IF(G344="","",N(F344)+G344)</f>
        <v/>
      </c>
      <c r="I344" s="95" t="n"/>
      <c r="J344" s="139">
        <f>IF(OR(Q344="",N(Q344)&lt;=1),"",INDEX($R$6:$R$1505,MATCH(D344&amp;"|"&amp;(Q344-1),$P$6:$P$1505,0)))</f>
        <v/>
      </c>
      <c r="K344" s="138">
        <f>IF(OR(J344="",R344=""),"",R344-J344)</f>
        <v/>
      </c>
      <c r="L344" s="138">
        <f>IF(OR(J344="",R344=""),"",(R344-J344)*24)</f>
        <v/>
      </c>
      <c r="M344" s="95" t="n"/>
      <c r="N344" s="94">
        <f>IF(B344="","",IF(OR(B344&lt;cfg_PilotStart,B344&gt;cfg_PilotEnd),"Outside",B344-cfg_PilotStart+1))</f>
        <v/>
      </c>
      <c r="O344" s="86">
        <f>IF(OR(B344="",D344=""),"","RF-"&amp;TEXT(ROW()-5,"0000"))</f>
        <v/>
      </c>
      <c r="P344" s="86">
        <f>IF(Q344="","",D344&amp;"|"&amp;Q344)</f>
        <v/>
      </c>
      <c r="Q344" s="86">
        <f>IF(OR(D344="",G344=""),"",COUNTIFS($D$6:D344,D344,$G$6:G344,"&lt;&gt;"))</f>
        <v/>
      </c>
      <c r="R344" s="139">
        <f>IF(B344="","",B344+N(C344))</f>
        <v/>
      </c>
    </row>
    <row r="345" ht="30" customHeight="1">
      <c r="B345" s="93" t="n"/>
      <c r="C345" s="140" t="n"/>
      <c r="D345" s="95" t="n"/>
      <c r="E345" s="86">
        <f>IF(D345="","",IFERROR(INDEX(Pil_Type,MATCH(D345,Pil_Label,0)),"not in pilot"))</f>
        <v/>
      </c>
      <c r="F345" s="96" t="n"/>
      <c r="G345" s="96" t="n"/>
      <c r="H345" s="87">
        <f>IF(G345="","",N(F345)+G345)</f>
        <v/>
      </c>
      <c r="I345" s="95" t="n"/>
      <c r="J345" s="139">
        <f>IF(OR(Q345="",N(Q345)&lt;=1),"",INDEX($R$6:$R$1505,MATCH(D345&amp;"|"&amp;(Q345-1),$P$6:$P$1505,0)))</f>
        <v/>
      </c>
      <c r="K345" s="138">
        <f>IF(OR(J345="",R345=""),"",R345-J345)</f>
        <v/>
      </c>
      <c r="L345" s="138">
        <f>IF(OR(J345="",R345=""),"",(R345-J345)*24)</f>
        <v/>
      </c>
      <c r="M345" s="95" t="n"/>
      <c r="N345" s="94">
        <f>IF(B345="","",IF(OR(B345&lt;cfg_PilotStart,B345&gt;cfg_PilotEnd),"Outside",B345-cfg_PilotStart+1))</f>
        <v/>
      </c>
      <c r="O345" s="86">
        <f>IF(OR(B345="",D345=""),"","RF-"&amp;TEXT(ROW()-5,"0000"))</f>
        <v/>
      </c>
      <c r="P345" s="86">
        <f>IF(Q345="","",D345&amp;"|"&amp;Q345)</f>
        <v/>
      </c>
      <c r="Q345" s="86">
        <f>IF(OR(D345="",G345=""),"",COUNTIFS($D$6:D345,D345,$G$6:G345,"&lt;&gt;"))</f>
        <v/>
      </c>
      <c r="R345" s="139">
        <f>IF(B345="","",B345+N(C345))</f>
        <v/>
      </c>
    </row>
    <row r="346" ht="30" customHeight="1">
      <c r="B346" s="93" t="n"/>
      <c r="C346" s="140" t="n"/>
      <c r="D346" s="95" t="n"/>
      <c r="E346" s="86">
        <f>IF(D346="","",IFERROR(INDEX(Pil_Type,MATCH(D346,Pil_Label,0)),"not in pilot"))</f>
        <v/>
      </c>
      <c r="F346" s="96" t="n"/>
      <c r="G346" s="96" t="n"/>
      <c r="H346" s="87">
        <f>IF(G346="","",N(F346)+G346)</f>
        <v/>
      </c>
      <c r="I346" s="95" t="n"/>
      <c r="J346" s="139">
        <f>IF(OR(Q346="",N(Q346)&lt;=1),"",INDEX($R$6:$R$1505,MATCH(D346&amp;"|"&amp;(Q346-1),$P$6:$P$1505,0)))</f>
        <v/>
      </c>
      <c r="K346" s="138">
        <f>IF(OR(J346="",R346=""),"",R346-J346)</f>
        <v/>
      </c>
      <c r="L346" s="138">
        <f>IF(OR(J346="",R346=""),"",(R346-J346)*24)</f>
        <v/>
      </c>
      <c r="M346" s="95" t="n"/>
      <c r="N346" s="94">
        <f>IF(B346="","",IF(OR(B346&lt;cfg_PilotStart,B346&gt;cfg_PilotEnd),"Outside",B346-cfg_PilotStart+1))</f>
        <v/>
      </c>
      <c r="O346" s="86">
        <f>IF(OR(B346="",D346=""),"","RF-"&amp;TEXT(ROW()-5,"0000"))</f>
        <v/>
      </c>
      <c r="P346" s="86">
        <f>IF(Q346="","",D346&amp;"|"&amp;Q346)</f>
        <v/>
      </c>
      <c r="Q346" s="86">
        <f>IF(OR(D346="",G346=""),"",COUNTIFS($D$6:D346,D346,$G$6:G346,"&lt;&gt;"))</f>
        <v/>
      </c>
      <c r="R346" s="139">
        <f>IF(B346="","",B346+N(C346))</f>
        <v/>
      </c>
    </row>
    <row r="347" ht="30" customHeight="1">
      <c r="B347" s="93" t="n"/>
      <c r="C347" s="140" t="n"/>
      <c r="D347" s="95" t="n"/>
      <c r="E347" s="86">
        <f>IF(D347="","",IFERROR(INDEX(Pil_Type,MATCH(D347,Pil_Label,0)),"not in pilot"))</f>
        <v/>
      </c>
      <c r="F347" s="96" t="n"/>
      <c r="G347" s="96" t="n"/>
      <c r="H347" s="87">
        <f>IF(G347="","",N(F347)+G347)</f>
        <v/>
      </c>
      <c r="I347" s="95" t="n"/>
      <c r="J347" s="139">
        <f>IF(OR(Q347="",N(Q347)&lt;=1),"",INDEX($R$6:$R$1505,MATCH(D347&amp;"|"&amp;(Q347-1),$P$6:$P$1505,0)))</f>
        <v/>
      </c>
      <c r="K347" s="138">
        <f>IF(OR(J347="",R347=""),"",R347-J347)</f>
        <v/>
      </c>
      <c r="L347" s="138">
        <f>IF(OR(J347="",R347=""),"",(R347-J347)*24)</f>
        <v/>
      </c>
      <c r="M347" s="95" t="n"/>
      <c r="N347" s="94">
        <f>IF(B347="","",IF(OR(B347&lt;cfg_PilotStart,B347&gt;cfg_PilotEnd),"Outside",B347-cfg_PilotStart+1))</f>
        <v/>
      </c>
      <c r="O347" s="86">
        <f>IF(OR(B347="",D347=""),"","RF-"&amp;TEXT(ROW()-5,"0000"))</f>
        <v/>
      </c>
      <c r="P347" s="86">
        <f>IF(Q347="","",D347&amp;"|"&amp;Q347)</f>
        <v/>
      </c>
      <c r="Q347" s="86">
        <f>IF(OR(D347="",G347=""),"",COUNTIFS($D$6:D347,D347,$G$6:G347,"&lt;&gt;"))</f>
        <v/>
      </c>
      <c r="R347" s="139">
        <f>IF(B347="","",B347+N(C347))</f>
        <v/>
      </c>
    </row>
    <row r="348" ht="30" customHeight="1">
      <c r="B348" s="93" t="n"/>
      <c r="C348" s="140" t="n"/>
      <c r="D348" s="95" t="n"/>
      <c r="E348" s="86">
        <f>IF(D348="","",IFERROR(INDEX(Pil_Type,MATCH(D348,Pil_Label,0)),"not in pilot"))</f>
        <v/>
      </c>
      <c r="F348" s="96" t="n"/>
      <c r="G348" s="96" t="n"/>
      <c r="H348" s="87">
        <f>IF(G348="","",N(F348)+G348)</f>
        <v/>
      </c>
      <c r="I348" s="95" t="n"/>
      <c r="J348" s="139">
        <f>IF(OR(Q348="",N(Q348)&lt;=1),"",INDEX($R$6:$R$1505,MATCH(D348&amp;"|"&amp;(Q348-1),$P$6:$P$1505,0)))</f>
        <v/>
      </c>
      <c r="K348" s="138">
        <f>IF(OR(J348="",R348=""),"",R348-J348)</f>
        <v/>
      </c>
      <c r="L348" s="138">
        <f>IF(OR(J348="",R348=""),"",(R348-J348)*24)</f>
        <v/>
      </c>
      <c r="M348" s="95" t="n"/>
      <c r="N348" s="94">
        <f>IF(B348="","",IF(OR(B348&lt;cfg_PilotStart,B348&gt;cfg_PilotEnd),"Outside",B348-cfg_PilotStart+1))</f>
        <v/>
      </c>
      <c r="O348" s="86">
        <f>IF(OR(B348="",D348=""),"","RF-"&amp;TEXT(ROW()-5,"0000"))</f>
        <v/>
      </c>
      <c r="P348" s="86">
        <f>IF(Q348="","",D348&amp;"|"&amp;Q348)</f>
        <v/>
      </c>
      <c r="Q348" s="86">
        <f>IF(OR(D348="",G348=""),"",COUNTIFS($D$6:D348,D348,$G$6:G348,"&lt;&gt;"))</f>
        <v/>
      </c>
      <c r="R348" s="139">
        <f>IF(B348="","",B348+N(C348))</f>
        <v/>
      </c>
    </row>
    <row r="349" ht="30" customHeight="1">
      <c r="B349" s="93" t="n"/>
      <c r="C349" s="140" t="n"/>
      <c r="D349" s="95" t="n"/>
      <c r="E349" s="86">
        <f>IF(D349="","",IFERROR(INDEX(Pil_Type,MATCH(D349,Pil_Label,0)),"not in pilot"))</f>
        <v/>
      </c>
      <c r="F349" s="96" t="n"/>
      <c r="G349" s="96" t="n"/>
      <c r="H349" s="87">
        <f>IF(G349="","",N(F349)+G349)</f>
        <v/>
      </c>
      <c r="I349" s="95" t="n"/>
      <c r="J349" s="139">
        <f>IF(OR(Q349="",N(Q349)&lt;=1),"",INDEX($R$6:$R$1505,MATCH(D349&amp;"|"&amp;(Q349-1),$P$6:$P$1505,0)))</f>
        <v/>
      </c>
      <c r="K349" s="138">
        <f>IF(OR(J349="",R349=""),"",R349-J349)</f>
        <v/>
      </c>
      <c r="L349" s="138">
        <f>IF(OR(J349="",R349=""),"",(R349-J349)*24)</f>
        <v/>
      </c>
      <c r="M349" s="95" t="n"/>
      <c r="N349" s="94">
        <f>IF(B349="","",IF(OR(B349&lt;cfg_PilotStart,B349&gt;cfg_PilotEnd),"Outside",B349-cfg_PilotStart+1))</f>
        <v/>
      </c>
      <c r="O349" s="86">
        <f>IF(OR(B349="",D349=""),"","RF-"&amp;TEXT(ROW()-5,"0000"))</f>
        <v/>
      </c>
      <c r="P349" s="86">
        <f>IF(Q349="","",D349&amp;"|"&amp;Q349)</f>
        <v/>
      </c>
      <c r="Q349" s="86">
        <f>IF(OR(D349="",G349=""),"",COUNTIFS($D$6:D349,D349,$G$6:G349,"&lt;&gt;"))</f>
        <v/>
      </c>
      <c r="R349" s="139">
        <f>IF(B349="","",B349+N(C349))</f>
        <v/>
      </c>
    </row>
    <row r="350" ht="30" customHeight="1">
      <c r="B350" s="93" t="n"/>
      <c r="C350" s="140" t="n"/>
      <c r="D350" s="95" t="n"/>
      <c r="E350" s="86">
        <f>IF(D350="","",IFERROR(INDEX(Pil_Type,MATCH(D350,Pil_Label,0)),"not in pilot"))</f>
        <v/>
      </c>
      <c r="F350" s="96" t="n"/>
      <c r="G350" s="96" t="n"/>
      <c r="H350" s="87">
        <f>IF(G350="","",N(F350)+G350)</f>
        <v/>
      </c>
      <c r="I350" s="95" t="n"/>
      <c r="J350" s="139">
        <f>IF(OR(Q350="",N(Q350)&lt;=1),"",INDEX($R$6:$R$1505,MATCH(D350&amp;"|"&amp;(Q350-1),$P$6:$P$1505,0)))</f>
        <v/>
      </c>
      <c r="K350" s="138">
        <f>IF(OR(J350="",R350=""),"",R350-J350)</f>
        <v/>
      </c>
      <c r="L350" s="138">
        <f>IF(OR(J350="",R350=""),"",(R350-J350)*24)</f>
        <v/>
      </c>
      <c r="M350" s="95" t="n"/>
      <c r="N350" s="94">
        <f>IF(B350="","",IF(OR(B350&lt;cfg_PilotStart,B350&gt;cfg_PilotEnd),"Outside",B350-cfg_PilotStart+1))</f>
        <v/>
      </c>
      <c r="O350" s="86">
        <f>IF(OR(B350="",D350=""),"","RF-"&amp;TEXT(ROW()-5,"0000"))</f>
        <v/>
      </c>
      <c r="P350" s="86">
        <f>IF(Q350="","",D350&amp;"|"&amp;Q350)</f>
        <v/>
      </c>
      <c r="Q350" s="86">
        <f>IF(OR(D350="",G350=""),"",COUNTIFS($D$6:D350,D350,$G$6:G350,"&lt;&gt;"))</f>
        <v/>
      </c>
      <c r="R350" s="139">
        <f>IF(B350="","",B350+N(C350))</f>
        <v/>
      </c>
    </row>
    <row r="351" ht="30" customHeight="1">
      <c r="B351" s="93" t="n"/>
      <c r="C351" s="140" t="n"/>
      <c r="D351" s="95" t="n"/>
      <c r="E351" s="86">
        <f>IF(D351="","",IFERROR(INDEX(Pil_Type,MATCH(D351,Pil_Label,0)),"not in pilot"))</f>
        <v/>
      </c>
      <c r="F351" s="96" t="n"/>
      <c r="G351" s="96" t="n"/>
      <c r="H351" s="87">
        <f>IF(G351="","",N(F351)+G351)</f>
        <v/>
      </c>
      <c r="I351" s="95" t="n"/>
      <c r="J351" s="139">
        <f>IF(OR(Q351="",N(Q351)&lt;=1),"",INDEX($R$6:$R$1505,MATCH(D351&amp;"|"&amp;(Q351-1),$P$6:$P$1505,0)))</f>
        <v/>
      </c>
      <c r="K351" s="138">
        <f>IF(OR(J351="",R351=""),"",R351-J351)</f>
        <v/>
      </c>
      <c r="L351" s="138">
        <f>IF(OR(J351="",R351=""),"",(R351-J351)*24)</f>
        <v/>
      </c>
      <c r="M351" s="95" t="n"/>
      <c r="N351" s="94">
        <f>IF(B351="","",IF(OR(B351&lt;cfg_PilotStart,B351&gt;cfg_PilotEnd),"Outside",B351-cfg_PilotStart+1))</f>
        <v/>
      </c>
      <c r="O351" s="86">
        <f>IF(OR(B351="",D351=""),"","RF-"&amp;TEXT(ROW()-5,"0000"))</f>
        <v/>
      </c>
      <c r="P351" s="86">
        <f>IF(Q351="","",D351&amp;"|"&amp;Q351)</f>
        <v/>
      </c>
      <c r="Q351" s="86">
        <f>IF(OR(D351="",G351=""),"",COUNTIFS($D$6:D351,D351,$G$6:G351,"&lt;&gt;"))</f>
        <v/>
      </c>
      <c r="R351" s="139">
        <f>IF(B351="","",B351+N(C351))</f>
        <v/>
      </c>
    </row>
    <row r="352" ht="30" customHeight="1">
      <c r="B352" s="93" t="n"/>
      <c r="C352" s="140" t="n"/>
      <c r="D352" s="95" t="n"/>
      <c r="E352" s="86">
        <f>IF(D352="","",IFERROR(INDEX(Pil_Type,MATCH(D352,Pil_Label,0)),"not in pilot"))</f>
        <v/>
      </c>
      <c r="F352" s="96" t="n"/>
      <c r="G352" s="96" t="n"/>
      <c r="H352" s="87">
        <f>IF(G352="","",N(F352)+G352)</f>
        <v/>
      </c>
      <c r="I352" s="95" t="n"/>
      <c r="J352" s="139">
        <f>IF(OR(Q352="",N(Q352)&lt;=1),"",INDEX($R$6:$R$1505,MATCH(D352&amp;"|"&amp;(Q352-1),$P$6:$P$1505,0)))</f>
        <v/>
      </c>
      <c r="K352" s="138">
        <f>IF(OR(J352="",R352=""),"",R352-J352)</f>
        <v/>
      </c>
      <c r="L352" s="138">
        <f>IF(OR(J352="",R352=""),"",(R352-J352)*24)</f>
        <v/>
      </c>
      <c r="M352" s="95" t="n"/>
      <c r="N352" s="94">
        <f>IF(B352="","",IF(OR(B352&lt;cfg_PilotStart,B352&gt;cfg_PilotEnd),"Outside",B352-cfg_PilotStart+1))</f>
        <v/>
      </c>
      <c r="O352" s="86">
        <f>IF(OR(B352="",D352=""),"","RF-"&amp;TEXT(ROW()-5,"0000"))</f>
        <v/>
      </c>
      <c r="P352" s="86">
        <f>IF(Q352="","",D352&amp;"|"&amp;Q352)</f>
        <v/>
      </c>
      <c r="Q352" s="86">
        <f>IF(OR(D352="",G352=""),"",COUNTIFS($D$6:D352,D352,$G$6:G352,"&lt;&gt;"))</f>
        <v/>
      </c>
      <c r="R352" s="139">
        <f>IF(B352="","",B352+N(C352))</f>
        <v/>
      </c>
    </row>
    <row r="353" ht="30" customHeight="1">
      <c r="B353" s="93" t="n"/>
      <c r="C353" s="140" t="n"/>
      <c r="D353" s="95" t="n"/>
      <c r="E353" s="86">
        <f>IF(D353="","",IFERROR(INDEX(Pil_Type,MATCH(D353,Pil_Label,0)),"not in pilot"))</f>
        <v/>
      </c>
      <c r="F353" s="96" t="n"/>
      <c r="G353" s="96" t="n"/>
      <c r="H353" s="87">
        <f>IF(G353="","",N(F353)+G353)</f>
        <v/>
      </c>
      <c r="I353" s="95" t="n"/>
      <c r="J353" s="139">
        <f>IF(OR(Q353="",N(Q353)&lt;=1),"",INDEX($R$6:$R$1505,MATCH(D353&amp;"|"&amp;(Q353-1),$P$6:$P$1505,0)))</f>
        <v/>
      </c>
      <c r="K353" s="138">
        <f>IF(OR(J353="",R353=""),"",R353-J353)</f>
        <v/>
      </c>
      <c r="L353" s="138">
        <f>IF(OR(J353="",R353=""),"",(R353-J353)*24)</f>
        <v/>
      </c>
      <c r="M353" s="95" t="n"/>
      <c r="N353" s="94">
        <f>IF(B353="","",IF(OR(B353&lt;cfg_PilotStart,B353&gt;cfg_PilotEnd),"Outside",B353-cfg_PilotStart+1))</f>
        <v/>
      </c>
      <c r="O353" s="86">
        <f>IF(OR(B353="",D353=""),"","RF-"&amp;TEXT(ROW()-5,"0000"))</f>
        <v/>
      </c>
      <c r="P353" s="86">
        <f>IF(Q353="","",D353&amp;"|"&amp;Q353)</f>
        <v/>
      </c>
      <c r="Q353" s="86">
        <f>IF(OR(D353="",G353=""),"",COUNTIFS($D$6:D353,D353,$G$6:G353,"&lt;&gt;"))</f>
        <v/>
      </c>
      <c r="R353" s="139">
        <f>IF(B353="","",B353+N(C353))</f>
        <v/>
      </c>
    </row>
    <row r="354" ht="30" customHeight="1">
      <c r="B354" s="93" t="n"/>
      <c r="C354" s="140" t="n"/>
      <c r="D354" s="95" t="n"/>
      <c r="E354" s="86">
        <f>IF(D354="","",IFERROR(INDEX(Pil_Type,MATCH(D354,Pil_Label,0)),"not in pilot"))</f>
        <v/>
      </c>
      <c r="F354" s="96" t="n"/>
      <c r="G354" s="96" t="n"/>
      <c r="H354" s="87">
        <f>IF(G354="","",N(F354)+G354)</f>
        <v/>
      </c>
      <c r="I354" s="95" t="n"/>
      <c r="J354" s="139">
        <f>IF(OR(Q354="",N(Q354)&lt;=1),"",INDEX($R$6:$R$1505,MATCH(D354&amp;"|"&amp;(Q354-1),$P$6:$P$1505,0)))</f>
        <v/>
      </c>
      <c r="K354" s="138">
        <f>IF(OR(J354="",R354=""),"",R354-J354)</f>
        <v/>
      </c>
      <c r="L354" s="138">
        <f>IF(OR(J354="",R354=""),"",(R354-J354)*24)</f>
        <v/>
      </c>
      <c r="M354" s="95" t="n"/>
      <c r="N354" s="94">
        <f>IF(B354="","",IF(OR(B354&lt;cfg_PilotStart,B354&gt;cfg_PilotEnd),"Outside",B354-cfg_PilotStart+1))</f>
        <v/>
      </c>
      <c r="O354" s="86">
        <f>IF(OR(B354="",D354=""),"","RF-"&amp;TEXT(ROW()-5,"0000"))</f>
        <v/>
      </c>
      <c r="P354" s="86">
        <f>IF(Q354="","",D354&amp;"|"&amp;Q354)</f>
        <v/>
      </c>
      <c r="Q354" s="86">
        <f>IF(OR(D354="",G354=""),"",COUNTIFS($D$6:D354,D354,$G$6:G354,"&lt;&gt;"))</f>
        <v/>
      </c>
      <c r="R354" s="139">
        <f>IF(B354="","",B354+N(C354))</f>
        <v/>
      </c>
    </row>
    <row r="355" ht="30" customHeight="1">
      <c r="B355" s="93" t="n"/>
      <c r="C355" s="140" t="n"/>
      <c r="D355" s="95" t="n"/>
      <c r="E355" s="86">
        <f>IF(D355="","",IFERROR(INDEX(Pil_Type,MATCH(D355,Pil_Label,0)),"not in pilot"))</f>
        <v/>
      </c>
      <c r="F355" s="96" t="n"/>
      <c r="G355" s="96" t="n"/>
      <c r="H355" s="87">
        <f>IF(G355="","",N(F355)+G355)</f>
        <v/>
      </c>
      <c r="I355" s="95" t="n"/>
      <c r="J355" s="139">
        <f>IF(OR(Q355="",N(Q355)&lt;=1),"",INDEX($R$6:$R$1505,MATCH(D355&amp;"|"&amp;(Q355-1),$P$6:$P$1505,0)))</f>
        <v/>
      </c>
      <c r="K355" s="138">
        <f>IF(OR(J355="",R355=""),"",R355-J355)</f>
        <v/>
      </c>
      <c r="L355" s="138">
        <f>IF(OR(J355="",R355=""),"",(R355-J355)*24)</f>
        <v/>
      </c>
      <c r="M355" s="95" t="n"/>
      <c r="N355" s="94">
        <f>IF(B355="","",IF(OR(B355&lt;cfg_PilotStart,B355&gt;cfg_PilotEnd),"Outside",B355-cfg_PilotStart+1))</f>
        <v/>
      </c>
      <c r="O355" s="86">
        <f>IF(OR(B355="",D355=""),"","RF-"&amp;TEXT(ROW()-5,"0000"))</f>
        <v/>
      </c>
      <c r="P355" s="86">
        <f>IF(Q355="","",D355&amp;"|"&amp;Q355)</f>
        <v/>
      </c>
      <c r="Q355" s="86">
        <f>IF(OR(D355="",G355=""),"",COUNTIFS($D$6:D355,D355,$G$6:G355,"&lt;&gt;"))</f>
        <v/>
      </c>
      <c r="R355" s="139">
        <f>IF(B355="","",B355+N(C355))</f>
        <v/>
      </c>
    </row>
    <row r="356" ht="30" customHeight="1">
      <c r="B356" s="93" t="n"/>
      <c r="C356" s="140" t="n"/>
      <c r="D356" s="95" t="n"/>
      <c r="E356" s="86">
        <f>IF(D356="","",IFERROR(INDEX(Pil_Type,MATCH(D356,Pil_Label,0)),"not in pilot"))</f>
        <v/>
      </c>
      <c r="F356" s="96" t="n"/>
      <c r="G356" s="96" t="n"/>
      <c r="H356" s="87">
        <f>IF(G356="","",N(F356)+G356)</f>
        <v/>
      </c>
      <c r="I356" s="95" t="n"/>
      <c r="J356" s="139">
        <f>IF(OR(Q356="",N(Q356)&lt;=1),"",INDEX($R$6:$R$1505,MATCH(D356&amp;"|"&amp;(Q356-1),$P$6:$P$1505,0)))</f>
        <v/>
      </c>
      <c r="K356" s="138">
        <f>IF(OR(J356="",R356=""),"",R356-J356)</f>
        <v/>
      </c>
      <c r="L356" s="138">
        <f>IF(OR(J356="",R356=""),"",(R356-J356)*24)</f>
        <v/>
      </c>
      <c r="M356" s="95" t="n"/>
      <c r="N356" s="94">
        <f>IF(B356="","",IF(OR(B356&lt;cfg_PilotStart,B356&gt;cfg_PilotEnd),"Outside",B356-cfg_PilotStart+1))</f>
        <v/>
      </c>
      <c r="O356" s="86">
        <f>IF(OR(B356="",D356=""),"","RF-"&amp;TEXT(ROW()-5,"0000"))</f>
        <v/>
      </c>
      <c r="P356" s="86">
        <f>IF(Q356="","",D356&amp;"|"&amp;Q356)</f>
        <v/>
      </c>
      <c r="Q356" s="86">
        <f>IF(OR(D356="",G356=""),"",COUNTIFS($D$6:D356,D356,$G$6:G356,"&lt;&gt;"))</f>
        <v/>
      </c>
      <c r="R356" s="139">
        <f>IF(B356="","",B356+N(C356))</f>
        <v/>
      </c>
    </row>
    <row r="357" ht="30" customHeight="1">
      <c r="B357" s="93" t="n"/>
      <c r="C357" s="140" t="n"/>
      <c r="D357" s="95" t="n"/>
      <c r="E357" s="86">
        <f>IF(D357="","",IFERROR(INDEX(Pil_Type,MATCH(D357,Pil_Label,0)),"not in pilot"))</f>
        <v/>
      </c>
      <c r="F357" s="96" t="n"/>
      <c r="G357" s="96" t="n"/>
      <c r="H357" s="87">
        <f>IF(G357="","",N(F357)+G357)</f>
        <v/>
      </c>
      <c r="I357" s="95" t="n"/>
      <c r="J357" s="139">
        <f>IF(OR(Q357="",N(Q357)&lt;=1),"",INDEX($R$6:$R$1505,MATCH(D357&amp;"|"&amp;(Q357-1),$P$6:$P$1505,0)))</f>
        <v/>
      </c>
      <c r="K357" s="138">
        <f>IF(OR(J357="",R357=""),"",R357-J357)</f>
        <v/>
      </c>
      <c r="L357" s="138">
        <f>IF(OR(J357="",R357=""),"",(R357-J357)*24)</f>
        <v/>
      </c>
      <c r="M357" s="95" t="n"/>
      <c r="N357" s="94">
        <f>IF(B357="","",IF(OR(B357&lt;cfg_PilotStart,B357&gt;cfg_PilotEnd),"Outside",B357-cfg_PilotStart+1))</f>
        <v/>
      </c>
      <c r="O357" s="86">
        <f>IF(OR(B357="",D357=""),"","RF-"&amp;TEXT(ROW()-5,"0000"))</f>
        <v/>
      </c>
      <c r="P357" s="86">
        <f>IF(Q357="","",D357&amp;"|"&amp;Q357)</f>
        <v/>
      </c>
      <c r="Q357" s="86">
        <f>IF(OR(D357="",G357=""),"",COUNTIFS($D$6:D357,D357,$G$6:G357,"&lt;&gt;"))</f>
        <v/>
      </c>
      <c r="R357" s="139">
        <f>IF(B357="","",B357+N(C357))</f>
        <v/>
      </c>
    </row>
    <row r="358" ht="30" customHeight="1">
      <c r="B358" s="93" t="n"/>
      <c r="C358" s="140" t="n"/>
      <c r="D358" s="95" t="n"/>
      <c r="E358" s="86">
        <f>IF(D358="","",IFERROR(INDEX(Pil_Type,MATCH(D358,Pil_Label,0)),"not in pilot"))</f>
        <v/>
      </c>
      <c r="F358" s="96" t="n"/>
      <c r="G358" s="96" t="n"/>
      <c r="H358" s="87">
        <f>IF(G358="","",N(F358)+G358)</f>
        <v/>
      </c>
      <c r="I358" s="95" t="n"/>
      <c r="J358" s="139">
        <f>IF(OR(Q358="",N(Q358)&lt;=1),"",INDEX($R$6:$R$1505,MATCH(D358&amp;"|"&amp;(Q358-1),$P$6:$P$1505,0)))</f>
        <v/>
      </c>
      <c r="K358" s="138">
        <f>IF(OR(J358="",R358=""),"",R358-J358)</f>
        <v/>
      </c>
      <c r="L358" s="138">
        <f>IF(OR(J358="",R358=""),"",(R358-J358)*24)</f>
        <v/>
      </c>
      <c r="M358" s="95" t="n"/>
      <c r="N358" s="94">
        <f>IF(B358="","",IF(OR(B358&lt;cfg_PilotStart,B358&gt;cfg_PilotEnd),"Outside",B358-cfg_PilotStart+1))</f>
        <v/>
      </c>
      <c r="O358" s="86">
        <f>IF(OR(B358="",D358=""),"","RF-"&amp;TEXT(ROW()-5,"0000"))</f>
        <v/>
      </c>
      <c r="P358" s="86">
        <f>IF(Q358="","",D358&amp;"|"&amp;Q358)</f>
        <v/>
      </c>
      <c r="Q358" s="86">
        <f>IF(OR(D358="",G358=""),"",COUNTIFS($D$6:D358,D358,$G$6:G358,"&lt;&gt;"))</f>
        <v/>
      </c>
      <c r="R358" s="139">
        <f>IF(B358="","",B358+N(C358))</f>
        <v/>
      </c>
    </row>
    <row r="359" ht="30" customHeight="1">
      <c r="B359" s="93" t="n"/>
      <c r="C359" s="140" t="n"/>
      <c r="D359" s="95" t="n"/>
      <c r="E359" s="86">
        <f>IF(D359="","",IFERROR(INDEX(Pil_Type,MATCH(D359,Pil_Label,0)),"not in pilot"))</f>
        <v/>
      </c>
      <c r="F359" s="96" t="n"/>
      <c r="G359" s="96" t="n"/>
      <c r="H359" s="87">
        <f>IF(G359="","",N(F359)+G359)</f>
        <v/>
      </c>
      <c r="I359" s="95" t="n"/>
      <c r="J359" s="139">
        <f>IF(OR(Q359="",N(Q359)&lt;=1),"",INDEX($R$6:$R$1505,MATCH(D359&amp;"|"&amp;(Q359-1),$P$6:$P$1505,0)))</f>
        <v/>
      </c>
      <c r="K359" s="138">
        <f>IF(OR(J359="",R359=""),"",R359-J359)</f>
        <v/>
      </c>
      <c r="L359" s="138">
        <f>IF(OR(J359="",R359=""),"",(R359-J359)*24)</f>
        <v/>
      </c>
      <c r="M359" s="95" t="n"/>
      <c r="N359" s="94">
        <f>IF(B359="","",IF(OR(B359&lt;cfg_PilotStart,B359&gt;cfg_PilotEnd),"Outside",B359-cfg_PilotStart+1))</f>
        <v/>
      </c>
      <c r="O359" s="86">
        <f>IF(OR(B359="",D359=""),"","RF-"&amp;TEXT(ROW()-5,"0000"))</f>
        <v/>
      </c>
      <c r="P359" s="86">
        <f>IF(Q359="","",D359&amp;"|"&amp;Q359)</f>
        <v/>
      </c>
      <c r="Q359" s="86">
        <f>IF(OR(D359="",G359=""),"",COUNTIFS($D$6:D359,D359,$G$6:G359,"&lt;&gt;"))</f>
        <v/>
      </c>
      <c r="R359" s="139">
        <f>IF(B359="","",B359+N(C359))</f>
        <v/>
      </c>
    </row>
    <row r="360" ht="30" customHeight="1">
      <c r="B360" s="93" t="n"/>
      <c r="C360" s="140" t="n"/>
      <c r="D360" s="95" t="n"/>
      <c r="E360" s="86">
        <f>IF(D360="","",IFERROR(INDEX(Pil_Type,MATCH(D360,Pil_Label,0)),"not in pilot"))</f>
        <v/>
      </c>
      <c r="F360" s="96" t="n"/>
      <c r="G360" s="96" t="n"/>
      <c r="H360" s="87">
        <f>IF(G360="","",N(F360)+G360)</f>
        <v/>
      </c>
      <c r="I360" s="95" t="n"/>
      <c r="J360" s="139">
        <f>IF(OR(Q360="",N(Q360)&lt;=1),"",INDEX($R$6:$R$1505,MATCH(D360&amp;"|"&amp;(Q360-1),$P$6:$P$1505,0)))</f>
        <v/>
      </c>
      <c r="K360" s="138">
        <f>IF(OR(J360="",R360=""),"",R360-J360)</f>
        <v/>
      </c>
      <c r="L360" s="138">
        <f>IF(OR(J360="",R360=""),"",(R360-J360)*24)</f>
        <v/>
      </c>
      <c r="M360" s="95" t="n"/>
      <c r="N360" s="94">
        <f>IF(B360="","",IF(OR(B360&lt;cfg_PilotStart,B360&gt;cfg_PilotEnd),"Outside",B360-cfg_PilotStart+1))</f>
        <v/>
      </c>
      <c r="O360" s="86">
        <f>IF(OR(B360="",D360=""),"","RF-"&amp;TEXT(ROW()-5,"0000"))</f>
        <v/>
      </c>
      <c r="P360" s="86">
        <f>IF(Q360="","",D360&amp;"|"&amp;Q360)</f>
        <v/>
      </c>
      <c r="Q360" s="86">
        <f>IF(OR(D360="",G360=""),"",COUNTIFS($D$6:D360,D360,$G$6:G360,"&lt;&gt;"))</f>
        <v/>
      </c>
      <c r="R360" s="139">
        <f>IF(B360="","",B360+N(C360))</f>
        <v/>
      </c>
    </row>
    <row r="361" ht="30" customHeight="1">
      <c r="B361" s="93" t="n"/>
      <c r="C361" s="140" t="n"/>
      <c r="D361" s="95" t="n"/>
      <c r="E361" s="86">
        <f>IF(D361="","",IFERROR(INDEX(Pil_Type,MATCH(D361,Pil_Label,0)),"not in pilot"))</f>
        <v/>
      </c>
      <c r="F361" s="96" t="n"/>
      <c r="G361" s="96" t="n"/>
      <c r="H361" s="87">
        <f>IF(G361="","",N(F361)+G361)</f>
        <v/>
      </c>
      <c r="I361" s="95" t="n"/>
      <c r="J361" s="139">
        <f>IF(OR(Q361="",N(Q361)&lt;=1),"",INDEX($R$6:$R$1505,MATCH(D361&amp;"|"&amp;(Q361-1),$P$6:$P$1505,0)))</f>
        <v/>
      </c>
      <c r="K361" s="138">
        <f>IF(OR(J361="",R361=""),"",R361-J361)</f>
        <v/>
      </c>
      <c r="L361" s="138">
        <f>IF(OR(J361="",R361=""),"",(R361-J361)*24)</f>
        <v/>
      </c>
      <c r="M361" s="95" t="n"/>
      <c r="N361" s="94">
        <f>IF(B361="","",IF(OR(B361&lt;cfg_PilotStart,B361&gt;cfg_PilotEnd),"Outside",B361-cfg_PilotStart+1))</f>
        <v/>
      </c>
      <c r="O361" s="86">
        <f>IF(OR(B361="",D361=""),"","RF-"&amp;TEXT(ROW()-5,"0000"))</f>
        <v/>
      </c>
      <c r="P361" s="86">
        <f>IF(Q361="","",D361&amp;"|"&amp;Q361)</f>
        <v/>
      </c>
      <c r="Q361" s="86">
        <f>IF(OR(D361="",G361=""),"",COUNTIFS($D$6:D361,D361,$G$6:G361,"&lt;&gt;"))</f>
        <v/>
      </c>
      <c r="R361" s="139">
        <f>IF(B361="","",B361+N(C361))</f>
        <v/>
      </c>
    </row>
    <row r="362" ht="30" customHeight="1">
      <c r="B362" s="93" t="n"/>
      <c r="C362" s="140" t="n"/>
      <c r="D362" s="95" t="n"/>
      <c r="E362" s="86">
        <f>IF(D362="","",IFERROR(INDEX(Pil_Type,MATCH(D362,Pil_Label,0)),"not in pilot"))</f>
        <v/>
      </c>
      <c r="F362" s="96" t="n"/>
      <c r="G362" s="96" t="n"/>
      <c r="H362" s="87">
        <f>IF(G362="","",N(F362)+G362)</f>
        <v/>
      </c>
      <c r="I362" s="95" t="n"/>
      <c r="J362" s="139">
        <f>IF(OR(Q362="",N(Q362)&lt;=1),"",INDEX($R$6:$R$1505,MATCH(D362&amp;"|"&amp;(Q362-1),$P$6:$P$1505,0)))</f>
        <v/>
      </c>
      <c r="K362" s="138">
        <f>IF(OR(J362="",R362=""),"",R362-J362)</f>
        <v/>
      </c>
      <c r="L362" s="138">
        <f>IF(OR(J362="",R362=""),"",(R362-J362)*24)</f>
        <v/>
      </c>
      <c r="M362" s="95" t="n"/>
      <c r="N362" s="94">
        <f>IF(B362="","",IF(OR(B362&lt;cfg_PilotStart,B362&gt;cfg_PilotEnd),"Outside",B362-cfg_PilotStart+1))</f>
        <v/>
      </c>
      <c r="O362" s="86">
        <f>IF(OR(B362="",D362=""),"","RF-"&amp;TEXT(ROW()-5,"0000"))</f>
        <v/>
      </c>
      <c r="P362" s="86">
        <f>IF(Q362="","",D362&amp;"|"&amp;Q362)</f>
        <v/>
      </c>
      <c r="Q362" s="86">
        <f>IF(OR(D362="",G362=""),"",COUNTIFS($D$6:D362,D362,$G$6:G362,"&lt;&gt;"))</f>
        <v/>
      </c>
      <c r="R362" s="139">
        <f>IF(B362="","",B362+N(C362))</f>
        <v/>
      </c>
    </row>
    <row r="363" ht="30" customHeight="1">
      <c r="B363" s="93" t="n"/>
      <c r="C363" s="140" t="n"/>
      <c r="D363" s="95" t="n"/>
      <c r="E363" s="86">
        <f>IF(D363="","",IFERROR(INDEX(Pil_Type,MATCH(D363,Pil_Label,0)),"not in pilot"))</f>
        <v/>
      </c>
      <c r="F363" s="96" t="n"/>
      <c r="G363" s="96" t="n"/>
      <c r="H363" s="87">
        <f>IF(G363="","",N(F363)+G363)</f>
        <v/>
      </c>
      <c r="I363" s="95" t="n"/>
      <c r="J363" s="139">
        <f>IF(OR(Q363="",N(Q363)&lt;=1),"",INDEX($R$6:$R$1505,MATCH(D363&amp;"|"&amp;(Q363-1),$P$6:$P$1505,0)))</f>
        <v/>
      </c>
      <c r="K363" s="138">
        <f>IF(OR(J363="",R363=""),"",R363-J363)</f>
        <v/>
      </c>
      <c r="L363" s="138">
        <f>IF(OR(J363="",R363=""),"",(R363-J363)*24)</f>
        <v/>
      </c>
      <c r="M363" s="95" t="n"/>
      <c r="N363" s="94">
        <f>IF(B363="","",IF(OR(B363&lt;cfg_PilotStart,B363&gt;cfg_PilotEnd),"Outside",B363-cfg_PilotStart+1))</f>
        <v/>
      </c>
      <c r="O363" s="86">
        <f>IF(OR(B363="",D363=""),"","RF-"&amp;TEXT(ROW()-5,"0000"))</f>
        <v/>
      </c>
      <c r="P363" s="86">
        <f>IF(Q363="","",D363&amp;"|"&amp;Q363)</f>
        <v/>
      </c>
      <c r="Q363" s="86">
        <f>IF(OR(D363="",G363=""),"",COUNTIFS($D$6:D363,D363,$G$6:G363,"&lt;&gt;"))</f>
        <v/>
      </c>
      <c r="R363" s="139">
        <f>IF(B363="","",B363+N(C363))</f>
        <v/>
      </c>
    </row>
    <row r="364" ht="30" customHeight="1">
      <c r="B364" s="93" t="n"/>
      <c r="C364" s="140" t="n"/>
      <c r="D364" s="95" t="n"/>
      <c r="E364" s="86">
        <f>IF(D364="","",IFERROR(INDEX(Pil_Type,MATCH(D364,Pil_Label,0)),"not in pilot"))</f>
        <v/>
      </c>
      <c r="F364" s="96" t="n"/>
      <c r="G364" s="96" t="n"/>
      <c r="H364" s="87">
        <f>IF(G364="","",N(F364)+G364)</f>
        <v/>
      </c>
      <c r="I364" s="95" t="n"/>
      <c r="J364" s="139">
        <f>IF(OR(Q364="",N(Q364)&lt;=1),"",INDEX($R$6:$R$1505,MATCH(D364&amp;"|"&amp;(Q364-1),$P$6:$P$1505,0)))</f>
        <v/>
      </c>
      <c r="K364" s="138">
        <f>IF(OR(J364="",R364=""),"",R364-J364)</f>
        <v/>
      </c>
      <c r="L364" s="138">
        <f>IF(OR(J364="",R364=""),"",(R364-J364)*24)</f>
        <v/>
      </c>
      <c r="M364" s="95" t="n"/>
      <c r="N364" s="94">
        <f>IF(B364="","",IF(OR(B364&lt;cfg_PilotStart,B364&gt;cfg_PilotEnd),"Outside",B364-cfg_PilotStart+1))</f>
        <v/>
      </c>
      <c r="O364" s="86">
        <f>IF(OR(B364="",D364=""),"","RF-"&amp;TEXT(ROW()-5,"0000"))</f>
        <v/>
      </c>
      <c r="P364" s="86">
        <f>IF(Q364="","",D364&amp;"|"&amp;Q364)</f>
        <v/>
      </c>
      <c r="Q364" s="86">
        <f>IF(OR(D364="",G364=""),"",COUNTIFS($D$6:D364,D364,$G$6:G364,"&lt;&gt;"))</f>
        <v/>
      </c>
      <c r="R364" s="139">
        <f>IF(B364="","",B364+N(C364))</f>
        <v/>
      </c>
    </row>
    <row r="365" ht="30" customHeight="1">
      <c r="B365" s="93" t="n"/>
      <c r="C365" s="140" t="n"/>
      <c r="D365" s="95" t="n"/>
      <c r="E365" s="86">
        <f>IF(D365="","",IFERROR(INDEX(Pil_Type,MATCH(D365,Pil_Label,0)),"not in pilot"))</f>
        <v/>
      </c>
      <c r="F365" s="96" t="n"/>
      <c r="G365" s="96" t="n"/>
      <c r="H365" s="87">
        <f>IF(G365="","",N(F365)+G365)</f>
        <v/>
      </c>
      <c r="I365" s="95" t="n"/>
      <c r="J365" s="139">
        <f>IF(OR(Q365="",N(Q365)&lt;=1),"",INDEX($R$6:$R$1505,MATCH(D365&amp;"|"&amp;(Q365-1),$P$6:$P$1505,0)))</f>
        <v/>
      </c>
      <c r="K365" s="138">
        <f>IF(OR(J365="",R365=""),"",R365-J365)</f>
        <v/>
      </c>
      <c r="L365" s="138">
        <f>IF(OR(J365="",R365=""),"",(R365-J365)*24)</f>
        <v/>
      </c>
      <c r="M365" s="95" t="n"/>
      <c r="N365" s="94">
        <f>IF(B365="","",IF(OR(B365&lt;cfg_PilotStart,B365&gt;cfg_PilotEnd),"Outside",B365-cfg_PilotStart+1))</f>
        <v/>
      </c>
      <c r="O365" s="86">
        <f>IF(OR(B365="",D365=""),"","RF-"&amp;TEXT(ROW()-5,"0000"))</f>
        <v/>
      </c>
      <c r="P365" s="86">
        <f>IF(Q365="","",D365&amp;"|"&amp;Q365)</f>
        <v/>
      </c>
      <c r="Q365" s="86">
        <f>IF(OR(D365="",G365=""),"",COUNTIFS($D$6:D365,D365,$G$6:G365,"&lt;&gt;"))</f>
        <v/>
      </c>
      <c r="R365" s="139">
        <f>IF(B365="","",B365+N(C365))</f>
        <v/>
      </c>
    </row>
    <row r="366" ht="30" customHeight="1">
      <c r="B366" s="93" t="n"/>
      <c r="C366" s="140" t="n"/>
      <c r="D366" s="95" t="n"/>
      <c r="E366" s="86">
        <f>IF(D366="","",IFERROR(INDEX(Pil_Type,MATCH(D366,Pil_Label,0)),"not in pilot"))</f>
        <v/>
      </c>
      <c r="F366" s="96" t="n"/>
      <c r="G366" s="96" t="n"/>
      <c r="H366" s="87">
        <f>IF(G366="","",N(F366)+G366)</f>
        <v/>
      </c>
      <c r="I366" s="95" t="n"/>
      <c r="J366" s="139">
        <f>IF(OR(Q366="",N(Q366)&lt;=1),"",INDEX($R$6:$R$1505,MATCH(D366&amp;"|"&amp;(Q366-1),$P$6:$P$1505,0)))</f>
        <v/>
      </c>
      <c r="K366" s="138">
        <f>IF(OR(J366="",R366=""),"",R366-J366)</f>
        <v/>
      </c>
      <c r="L366" s="138">
        <f>IF(OR(J366="",R366=""),"",(R366-J366)*24)</f>
        <v/>
      </c>
      <c r="M366" s="95" t="n"/>
      <c r="N366" s="94">
        <f>IF(B366="","",IF(OR(B366&lt;cfg_PilotStart,B366&gt;cfg_PilotEnd),"Outside",B366-cfg_PilotStart+1))</f>
        <v/>
      </c>
      <c r="O366" s="86">
        <f>IF(OR(B366="",D366=""),"","RF-"&amp;TEXT(ROW()-5,"0000"))</f>
        <v/>
      </c>
      <c r="P366" s="86">
        <f>IF(Q366="","",D366&amp;"|"&amp;Q366)</f>
        <v/>
      </c>
      <c r="Q366" s="86">
        <f>IF(OR(D366="",G366=""),"",COUNTIFS($D$6:D366,D366,$G$6:G366,"&lt;&gt;"))</f>
        <v/>
      </c>
      <c r="R366" s="139">
        <f>IF(B366="","",B366+N(C366))</f>
        <v/>
      </c>
    </row>
    <row r="367" ht="30" customHeight="1">
      <c r="B367" s="93" t="n"/>
      <c r="C367" s="140" t="n"/>
      <c r="D367" s="95" t="n"/>
      <c r="E367" s="86">
        <f>IF(D367="","",IFERROR(INDEX(Pil_Type,MATCH(D367,Pil_Label,0)),"not in pilot"))</f>
        <v/>
      </c>
      <c r="F367" s="96" t="n"/>
      <c r="G367" s="96" t="n"/>
      <c r="H367" s="87">
        <f>IF(G367="","",N(F367)+G367)</f>
        <v/>
      </c>
      <c r="I367" s="95" t="n"/>
      <c r="J367" s="139">
        <f>IF(OR(Q367="",N(Q367)&lt;=1),"",INDEX($R$6:$R$1505,MATCH(D367&amp;"|"&amp;(Q367-1),$P$6:$P$1505,0)))</f>
        <v/>
      </c>
      <c r="K367" s="138">
        <f>IF(OR(J367="",R367=""),"",R367-J367)</f>
        <v/>
      </c>
      <c r="L367" s="138">
        <f>IF(OR(J367="",R367=""),"",(R367-J367)*24)</f>
        <v/>
      </c>
      <c r="M367" s="95" t="n"/>
      <c r="N367" s="94">
        <f>IF(B367="","",IF(OR(B367&lt;cfg_PilotStart,B367&gt;cfg_PilotEnd),"Outside",B367-cfg_PilotStart+1))</f>
        <v/>
      </c>
      <c r="O367" s="86">
        <f>IF(OR(B367="",D367=""),"","RF-"&amp;TEXT(ROW()-5,"0000"))</f>
        <v/>
      </c>
      <c r="P367" s="86">
        <f>IF(Q367="","",D367&amp;"|"&amp;Q367)</f>
        <v/>
      </c>
      <c r="Q367" s="86">
        <f>IF(OR(D367="",G367=""),"",COUNTIFS($D$6:D367,D367,$G$6:G367,"&lt;&gt;"))</f>
        <v/>
      </c>
      <c r="R367" s="139">
        <f>IF(B367="","",B367+N(C367))</f>
        <v/>
      </c>
    </row>
    <row r="368" ht="30" customHeight="1">
      <c r="B368" s="93" t="n"/>
      <c r="C368" s="140" t="n"/>
      <c r="D368" s="95" t="n"/>
      <c r="E368" s="86">
        <f>IF(D368="","",IFERROR(INDEX(Pil_Type,MATCH(D368,Pil_Label,0)),"not in pilot"))</f>
        <v/>
      </c>
      <c r="F368" s="96" t="n"/>
      <c r="G368" s="96" t="n"/>
      <c r="H368" s="87">
        <f>IF(G368="","",N(F368)+G368)</f>
        <v/>
      </c>
      <c r="I368" s="95" t="n"/>
      <c r="J368" s="139">
        <f>IF(OR(Q368="",N(Q368)&lt;=1),"",INDEX($R$6:$R$1505,MATCH(D368&amp;"|"&amp;(Q368-1),$P$6:$P$1505,0)))</f>
        <v/>
      </c>
      <c r="K368" s="138">
        <f>IF(OR(J368="",R368=""),"",R368-J368)</f>
        <v/>
      </c>
      <c r="L368" s="138">
        <f>IF(OR(J368="",R368=""),"",(R368-J368)*24)</f>
        <v/>
      </c>
      <c r="M368" s="95" t="n"/>
      <c r="N368" s="94">
        <f>IF(B368="","",IF(OR(B368&lt;cfg_PilotStart,B368&gt;cfg_PilotEnd),"Outside",B368-cfg_PilotStart+1))</f>
        <v/>
      </c>
      <c r="O368" s="86">
        <f>IF(OR(B368="",D368=""),"","RF-"&amp;TEXT(ROW()-5,"0000"))</f>
        <v/>
      </c>
      <c r="P368" s="86">
        <f>IF(Q368="","",D368&amp;"|"&amp;Q368)</f>
        <v/>
      </c>
      <c r="Q368" s="86">
        <f>IF(OR(D368="",G368=""),"",COUNTIFS($D$6:D368,D368,$G$6:G368,"&lt;&gt;"))</f>
        <v/>
      </c>
      <c r="R368" s="139">
        <f>IF(B368="","",B368+N(C368))</f>
        <v/>
      </c>
    </row>
    <row r="369" ht="30" customHeight="1">
      <c r="B369" s="93" t="n"/>
      <c r="C369" s="140" t="n"/>
      <c r="D369" s="95" t="n"/>
      <c r="E369" s="86">
        <f>IF(D369="","",IFERROR(INDEX(Pil_Type,MATCH(D369,Pil_Label,0)),"not in pilot"))</f>
        <v/>
      </c>
      <c r="F369" s="96" t="n"/>
      <c r="G369" s="96" t="n"/>
      <c r="H369" s="87">
        <f>IF(G369="","",N(F369)+G369)</f>
        <v/>
      </c>
      <c r="I369" s="95" t="n"/>
      <c r="J369" s="139">
        <f>IF(OR(Q369="",N(Q369)&lt;=1),"",INDEX($R$6:$R$1505,MATCH(D369&amp;"|"&amp;(Q369-1),$P$6:$P$1505,0)))</f>
        <v/>
      </c>
      <c r="K369" s="138">
        <f>IF(OR(J369="",R369=""),"",R369-J369)</f>
        <v/>
      </c>
      <c r="L369" s="138">
        <f>IF(OR(J369="",R369=""),"",(R369-J369)*24)</f>
        <v/>
      </c>
      <c r="M369" s="95" t="n"/>
      <c r="N369" s="94">
        <f>IF(B369="","",IF(OR(B369&lt;cfg_PilotStart,B369&gt;cfg_PilotEnd),"Outside",B369-cfg_PilotStart+1))</f>
        <v/>
      </c>
      <c r="O369" s="86">
        <f>IF(OR(B369="",D369=""),"","RF-"&amp;TEXT(ROW()-5,"0000"))</f>
        <v/>
      </c>
      <c r="P369" s="86">
        <f>IF(Q369="","",D369&amp;"|"&amp;Q369)</f>
        <v/>
      </c>
      <c r="Q369" s="86">
        <f>IF(OR(D369="",G369=""),"",COUNTIFS($D$6:D369,D369,$G$6:G369,"&lt;&gt;"))</f>
        <v/>
      </c>
      <c r="R369" s="139">
        <f>IF(B369="","",B369+N(C369))</f>
        <v/>
      </c>
    </row>
    <row r="370" ht="30" customHeight="1">
      <c r="B370" s="93" t="n"/>
      <c r="C370" s="140" t="n"/>
      <c r="D370" s="95" t="n"/>
      <c r="E370" s="86">
        <f>IF(D370="","",IFERROR(INDEX(Pil_Type,MATCH(D370,Pil_Label,0)),"not in pilot"))</f>
        <v/>
      </c>
      <c r="F370" s="96" t="n"/>
      <c r="G370" s="96" t="n"/>
      <c r="H370" s="87">
        <f>IF(G370="","",N(F370)+G370)</f>
        <v/>
      </c>
      <c r="I370" s="95" t="n"/>
      <c r="J370" s="139">
        <f>IF(OR(Q370="",N(Q370)&lt;=1),"",INDEX($R$6:$R$1505,MATCH(D370&amp;"|"&amp;(Q370-1),$P$6:$P$1505,0)))</f>
        <v/>
      </c>
      <c r="K370" s="138">
        <f>IF(OR(J370="",R370=""),"",R370-J370)</f>
        <v/>
      </c>
      <c r="L370" s="138">
        <f>IF(OR(J370="",R370=""),"",(R370-J370)*24)</f>
        <v/>
      </c>
      <c r="M370" s="95" t="n"/>
      <c r="N370" s="94">
        <f>IF(B370="","",IF(OR(B370&lt;cfg_PilotStart,B370&gt;cfg_PilotEnd),"Outside",B370-cfg_PilotStart+1))</f>
        <v/>
      </c>
      <c r="O370" s="86">
        <f>IF(OR(B370="",D370=""),"","RF-"&amp;TEXT(ROW()-5,"0000"))</f>
        <v/>
      </c>
      <c r="P370" s="86">
        <f>IF(Q370="","",D370&amp;"|"&amp;Q370)</f>
        <v/>
      </c>
      <c r="Q370" s="86">
        <f>IF(OR(D370="",G370=""),"",COUNTIFS($D$6:D370,D370,$G$6:G370,"&lt;&gt;"))</f>
        <v/>
      </c>
      <c r="R370" s="139">
        <f>IF(B370="","",B370+N(C370))</f>
        <v/>
      </c>
    </row>
    <row r="371" ht="30" customHeight="1">
      <c r="B371" s="93" t="n"/>
      <c r="C371" s="140" t="n"/>
      <c r="D371" s="95" t="n"/>
      <c r="E371" s="86">
        <f>IF(D371="","",IFERROR(INDEX(Pil_Type,MATCH(D371,Pil_Label,0)),"not in pilot"))</f>
        <v/>
      </c>
      <c r="F371" s="96" t="n"/>
      <c r="G371" s="96" t="n"/>
      <c r="H371" s="87">
        <f>IF(G371="","",N(F371)+G371)</f>
        <v/>
      </c>
      <c r="I371" s="95" t="n"/>
      <c r="J371" s="139">
        <f>IF(OR(Q371="",N(Q371)&lt;=1),"",INDEX($R$6:$R$1505,MATCH(D371&amp;"|"&amp;(Q371-1),$P$6:$P$1505,0)))</f>
        <v/>
      </c>
      <c r="K371" s="138">
        <f>IF(OR(J371="",R371=""),"",R371-J371)</f>
        <v/>
      </c>
      <c r="L371" s="138">
        <f>IF(OR(J371="",R371=""),"",(R371-J371)*24)</f>
        <v/>
      </c>
      <c r="M371" s="95" t="n"/>
      <c r="N371" s="94">
        <f>IF(B371="","",IF(OR(B371&lt;cfg_PilotStart,B371&gt;cfg_PilotEnd),"Outside",B371-cfg_PilotStart+1))</f>
        <v/>
      </c>
      <c r="O371" s="86">
        <f>IF(OR(B371="",D371=""),"","RF-"&amp;TEXT(ROW()-5,"0000"))</f>
        <v/>
      </c>
      <c r="P371" s="86">
        <f>IF(Q371="","",D371&amp;"|"&amp;Q371)</f>
        <v/>
      </c>
      <c r="Q371" s="86">
        <f>IF(OR(D371="",G371=""),"",COUNTIFS($D$6:D371,D371,$G$6:G371,"&lt;&gt;"))</f>
        <v/>
      </c>
      <c r="R371" s="139">
        <f>IF(B371="","",B371+N(C371))</f>
        <v/>
      </c>
    </row>
    <row r="372" ht="30" customHeight="1">
      <c r="B372" s="93" t="n"/>
      <c r="C372" s="140" t="n"/>
      <c r="D372" s="95" t="n"/>
      <c r="E372" s="86">
        <f>IF(D372="","",IFERROR(INDEX(Pil_Type,MATCH(D372,Pil_Label,0)),"not in pilot"))</f>
        <v/>
      </c>
      <c r="F372" s="96" t="n"/>
      <c r="G372" s="96" t="n"/>
      <c r="H372" s="87">
        <f>IF(G372="","",N(F372)+G372)</f>
        <v/>
      </c>
      <c r="I372" s="95" t="n"/>
      <c r="J372" s="139">
        <f>IF(OR(Q372="",N(Q372)&lt;=1),"",INDEX($R$6:$R$1505,MATCH(D372&amp;"|"&amp;(Q372-1),$P$6:$P$1505,0)))</f>
        <v/>
      </c>
      <c r="K372" s="138">
        <f>IF(OR(J372="",R372=""),"",R372-J372)</f>
        <v/>
      </c>
      <c r="L372" s="138">
        <f>IF(OR(J372="",R372=""),"",(R372-J372)*24)</f>
        <v/>
      </c>
      <c r="M372" s="95" t="n"/>
      <c r="N372" s="94">
        <f>IF(B372="","",IF(OR(B372&lt;cfg_PilotStart,B372&gt;cfg_PilotEnd),"Outside",B372-cfg_PilotStart+1))</f>
        <v/>
      </c>
      <c r="O372" s="86">
        <f>IF(OR(B372="",D372=""),"","RF-"&amp;TEXT(ROW()-5,"0000"))</f>
        <v/>
      </c>
      <c r="P372" s="86">
        <f>IF(Q372="","",D372&amp;"|"&amp;Q372)</f>
        <v/>
      </c>
      <c r="Q372" s="86">
        <f>IF(OR(D372="",G372=""),"",COUNTIFS($D$6:D372,D372,$G$6:G372,"&lt;&gt;"))</f>
        <v/>
      </c>
      <c r="R372" s="139">
        <f>IF(B372="","",B372+N(C372))</f>
        <v/>
      </c>
    </row>
    <row r="373" ht="30" customHeight="1">
      <c r="B373" s="93" t="n"/>
      <c r="C373" s="140" t="n"/>
      <c r="D373" s="95" t="n"/>
      <c r="E373" s="86">
        <f>IF(D373="","",IFERROR(INDEX(Pil_Type,MATCH(D373,Pil_Label,0)),"not in pilot"))</f>
        <v/>
      </c>
      <c r="F373" s="96" t="n"/>
      <c r="G373" s="96" t="n"/>
      <c r="H373" s="87">
        <f>IF(G373="","",N(F373)+G373)</f>
        <v/>
      </c>
      <c r="I373" s="95" t="n"/>
      <c r="J373" s="139">
        <f>IF(OR(Q373="",N(Q373)&lt;=1),"",INDEX($R$6:$R$1505,MATCH(D373&amp;"|"&amp;(Q373-1),$P$6:$P$1505,0)))</f>
        <v/>
      </c>
      <c r="K373" s="138">
        <f>IF(OR(J373="",R373=""),"",R373-J373)</f>
        <v/>
      </c>
      <c r="L373" s="138">
        <f>IF(OR(J373="",R373=""),"",(R373-J373)*24)</f>
        <v/>
      </c>
      <c r="M373" s="95" t="n"/>
      <c r="N373" s="94">
        <f>IF(B373="","",IF(OR(B373&lt;cfg_PilotStart,B373&gt;cfg_PilotEnd),"Outside",B373-cfg_PilotStart+1))</f>
        <v/>
      </c>
      <c r="O373" s="86">
        <f>IF(OR(B373="",D373=""),"","RF-"&amp;TEXT(ROW()-5,"0000"))</f>
        <v/>
      </c>
      <c r="P373" s="86">
        <f>IF(Q373="","",D373&amp;"|"&amp;Q373)</f>
        <v/>
      </c>
      <c r="Q373" s="86">
        <f>IF(OR(D373="",G373=""),"",COUNTIFS($D$6:D373,D373,$G$6:G373,"&lt;&gt;"))</f>
        <v/>
      </c>
      <c r="R373" s="139">
        <f>IF(B373="","",B373+N(C373))</f>
        <v/>
      </c>
    </row>
    <row r="374" ht="30" customHeight="1">
      <c r="B374" s="93" t="n"/>
      <c r="C374" s="140" t="n"/>
      <c r="D374" s="95" t="n"/>
      <c r="E374" s="86">
        <f>IF(D374="","",IFERROR(INDEX(Pil_Type,MATCH(D374,Pil_Label,0)),"not in pilot"))</f>
        <v/>
      </c>
      <c r="F374" s="96" t="n"/>
      <c r="G374" s="96" t="n"/>
      <c r="H374" s="87">
        <f>IF(G374="","",N(F374)+G374)</f>
        <v/>
      </c>
      <c r="I374" s="95" t="n"/>
      <c r="J374" s="139">
        <f>IF(OR(Q374="",N(Q374)&lt;=1),"",INDEX($R$6:$R$1505,MATCH(D374&amp;"|"&amp;(Q374-1),$P$6:$P$1505,0)))</f>
        <v/>
      </c>
      <c r="K374" s="138">
        <f>IF(OR(J374="",R374=""),"",R374-J374)</f>
        <v/>
      </c>
      <c r="L374" s="138">
        <f>IF(OR(J374="",R374=""),"",(R374-J374)*24)</f>
        <v/>
      </c>
      <c r="M374" s="95" t="n"/>
      <c r="N374" s="94">
        <f>IF(B374="","",IF(OR(B374&lt;cfg_PilotStart,B374&gt;cfg_PilotEnd),"Outside",B374-cfg_PilotStart+1))</f>
        <v/>
      </c>
      <c r="O374" s="86">
        <f>IF(OR(B374="",D374=""),"","RF-"&amp;TEXT(ROW()-5,"0000"))</f>
        <v/>
      </c>
      <c r="P374" s="86">
        <f>IF(Q374="","",D374&amp;"|"&amp;Q374)</f>
        <v/>
      </c>
      <c r="Q374" s="86">
        <f>IF(OR(D374="",G374=""),"",COUNTIFS($D$6:D374,D374,$G$6:G374,"&lt;&gt;"))</f>
        <v/>
      </c>
      <c r="R374" s="139">
        <f>IF(B374="","",B374+N(C374))</f>
        <v/>
      </c>
    </row>
    <row r="375" ht="30" customHeight="1">
      <c r="B375" s="93" t="n"/>
      <c r="C375" s="140" t="n"/>
      <c r="D375" s="95" t="n"/>
      <c r="E375" s="86">
        <f>IF(D375="","",IFERROR(INDEX(Pil_Type,MATCH(D375,Pil_Label,0)),"not in pilot"))</f>
        <v/>
      </c>
      <c r="F375" s="96" t="n"/>
      <c r="G375" s="96" t="n"/>
      <c r="H375" s="87">
        <f>IF(G375="","",N(F375)+G375)</f>
        <v/>
      </c>
      <c r="I375" s="95" t="n"/>
      <c r="J375" s="139">
        <f>IF(OR(Q375="",N(Q375)&lt;=1),"",INDEX($R$6:$R$1505,MATCH(D375&amp;"|"&amp;(Q375-1),$P$6:$P$1505,0)))</f>
        <v/>
      </c>
      <c r="K375" s="138">
        <f>IF(OR(J375="",R375=""),"",R375-J375)</f>
        <v/>
      </c>
      <c r="L375" s="138">
        <f>IF(OR(J375="",R375=""),"",(R375-J375)*24)</f>
        <v/>
      </c>
      <c r="M375" s="95" t="n"/>
      <c r="N375" s="94">
        <f>IF(B375="","",IF(OR(B375&lt;cfg_PilotStart,B375&gt;cfg_PilotEnd),"Outside",B375-cfg_PilotStart+1))</f>
        <v/>
      </c>
      <c r="O375" s="86">
        <f>IF(OR(B375="",D375=""),"","RF-"&amp;TEXT(ROW()-5,"0000"))</f>
        <v/>
      </c>
      <c r="P375" s="86">
        <f>IF(Q375="","",D375&amp;"|"&amp;Q375)</f>
        <v/>
      </c>
      <c r="Q375" s="86">
        <f>IF(OR(D375="",G375=""),"",COUNTIFS($D$6:D375,D375,$G$6:G375,"&lt;&gt;"))</f>
        <v/>
      </c>
      <c r="R375" s="139">
        <f>IF(B375="","",B375+N(C375))</f>
        <v/>
      </c>
    </row>
    <row r="376" ht="30" customHeight="1">
      <c r="B376" s="93" t="n"/>
      <c r="C376" s="140" t="n"/>
      <c r="D376" s="95" t="n"/>
      <c r="E376" s="86">
        <f>IF(D376="","",IFERROR(INDEX(Pil_Type,MATCH(D376,Pil_Label,0)),"not in pilot"))</f>
        <v/>
      </c>
      <c r="F376" s="96" t="n"/>
      <c r="G376" s="96" t="n"/>
      <c r="H376" s="87">
        <f>IF(G376="","",N(F376)+G376)</f>
        <v/>
      </c>
      <c r="I376" s="95" t="n"/>
      <c r="J376" s="139">
        <f>IF(OR(Q376="",N(Q376)&lt;=1),"",INDEX($R$6:$R$1505,MATCH(D376&amp;"|"&amp;(Q376-1),$P$6:$P$1505,0)))</f>
        <v/>
      </c>
      <c r="K376" s="138">
        <f>IF(OR(J376="",R376=""),"",R376-J376)</f>
        <v/>
      </c>
      <c r="L376" s="138">
        <f>IF(OR(J376="",R376=""),"",(R376-J376)*24)</f>
        <v/>
      </c>
      <c r="M376" s="95" t="n"/>
      <c r="N376" s="94">
        <f>IF(B376="","",IF(OR(B376&lt;cfg_PilotStart,B376&gt;cfg_PilotEnd),"Outside",B376-cfg_PilotStart+1))</f>
        <v/>
      </c>
      <c r="O376" s="86">
        <f>IF(OR(B376="",D376=""),"","RF-"&amp;TEXT(ROW()-5,"0000"))</f>
        <v/>
      </c>
      <c r="P376" s="86">
        <f>IF(Q376="","",D376&amp;"|"&amp;Q376)</f>
        <v/>
      </c>
      <c r="Q376" s="86">
        <f>IF(OR(D376="",G376=""),"",COUNTIFS($D$6:D376,D376,$G$6:G376,"&lt;&gt;"))</f>
        <v/>
      </c>
      <c r="R376" s="139">
        <f>IF(B376="","",B376+N(C376))</f>
        <v/>
      </c>
    </row>
    <row r="377" ht="30" customHeight="1">
      <c r="B377" s="93" t="n"/>
      <c r="C377" s="140" t="n"/>
      <c r="D377" s="95" t="n"/>
      <c r="E377" s="86">
        <f>IF(D377="","",IFERROR(INDEX(Pil_Type,MATCH(D377,Pil_Label,0)),"not in pilot"))</f>
        <v/>
      </c>
      <c r="F377" s="96" t="n"/>
      <c r="G377" s="96" t="n"/>
      <c r="H377" s="87">
        <f>IF(G377="","",N(F377)+G377)</f>
        <v/>
      </c>
      <c r="I377" s="95" t="n"/>
      <c r="J377" s="139">
        <f>IF(OR(Q377="",N(Q377)&lt;=1),"",INDEX($R$6:$R$1505,MATCH(D377&amp;"|"&amp;(Q377-1),$P$6:$P$1505,0)))</f>
        <v/>
      </c>
      <c r="K377" s="138">
        <f>IF(OR(J377="",R377=""),"",R377-J377)</f>
        <v/>
      </c>
      <c r="L377" s="138">
        <f>IF(OR(J377="",R377=""),"",(R377-J377)*24)</f>
        <v/>
      </c>
      <c r="M377" s="95" t="n"/>
      <c r="N377" s="94">
        <f>IF(B377="","",IF(OR(B377&lt;cfg_PilotStart,B377&gt;cfg_PilotEnd),"Outside",B377-cfg_PilotStart+1))</f>
        <v/>
      </c>
      <c r="O377" s="86">
        <f>IF(OR(B377="",D377=""),"","RF-"&amp;TEXT(ROW()-5,"0000"))</f>
        <v/>
      </c>
      <c r="P377" s="86">
        <f>IF(Q377="","",D377&amp;"|"&amp;Q377)</f>
        <v/>
      </c>
      <c r="Q377" s="86">
        <f>IF(OR(D377="",G377=""),"",COUNTIFS($D$6:D377,D377,$G$6:G377,"&lt;&gt;"))</f>
        <v/>
      </c>
      <c r="R377" s="139">
        <f>IF(B377="","",B377+N(C377))</f>
        <v/>
      </c>
    </row>
    <row r="378" ht="30" customHeight="1">
      <c r="B378" s="93" t="n"/>
      <c r="C378" s="140" t="n"/>
      <c r="D378" s="95" t="n"/>
      <c r="E378" s="86">
        <f>IF(D378="","",IFERROR(INDEX(Pil_Type,MATCH(D378,Pil_Label,0)),"not in pilot"))</f>
        <v/>
      </c>
      <c r="F378" s="96" t="n"/>
      <c r="G378" s="96" t="n"/>
      <c r="H378" s="87">
        <f>IF(G378="","",N(F378)+G378)</f>
        <v/>
      </c>
      <c r="I378" s="95" t="n"/>
      <c r="J378" s="139">
        <f>IF(OR(Q378="",N(Q378)&lt;=1),"",INDEX($R$6:$R$1505,MATCH(D378&amp;"|"&amp;(Q378-1),$P$6:$P$1505,0)))</f>
        <v/>
      </c>
      <c r="K378" s="138">
        <f>IF(OR(J378="",R378=""),"",R378-J378)</f>
        <v/>
      </c>
      <c r="L378" s="138">
        <f>IF(OR(J378="",R378=""),"",(R378-J378)*24)</f>
        <v/>
      </c>
      <c r="M378" s="95" t="n"/>
      <c r="N378" s="94">
        <f>IF(B378="","",IF(OR(B378&lt;cfg_PilotStart,B378&gt;cfg_PilotEnd),"Outside",B378-cfg_PilotStart+1))</f>
        <v/>
      </c>
      <c r="O378" s="86">
        <f>IF(OR(B378="",D378=""),"","RF-"&amp;TEXT(ROW()-5,"0000"))</f>
        <v/>
      </c>
      <c r="P378" s="86">
        <f>IF(Q378="","",D378&amp;"|"&amp;Q378)</f>
        <v/>
      </c>
      <c r="Q378" s="86">
        <f>IF(OR(D378="",G378=""),"",COUNTIFS($D$6:D378,D378,$G$6:G378,"&lt;&gt;"))</f>
        <v/>
      </c>
      <c r="R378" s="139">
        <f>IF(B378="","",B378+N(C378))</f>
        <v/>
      </c>
    </row>
    <row r="379" ht="30" customHeight="1">
      <c r="B379" s="93" t="n"/>
      <c r="C379" s="140" t="n"/>
      <c r="D379" s="95" t="n"/>
      <c r="E379" s="86">
        <f>IF(D379="","",IFERROR(INDEX(Pil_Type,MATCH(D379,Pil_Label,0)),"not in pilot"))</f>
        <v/>
      </c>
      <c r="F379" s="96" t="n"/>
      <c r="G379" s="96" t="n"/>
      <c r="H379" s="87">
        <f>IF(G379="","",N(F379)+G379)</f>
        <v/>
      </c>
      <c r="I379" s="95" t="n"/>
      <c r="J379" s="139">
        <f>IF(OR(Q379="",N(Q379)&lt;=1),"",INDEX($R$6:$R$1505,MATCH(D379&amp;"|"&amp;(Q379-1),$P$6:$P$1505,0)))</f>
        <v/>
      </c>
      <c r="K379" s="138">
        <f>IF(OR(J379="",R379=""),"",R379-J379)</f>
        <v/>
      </c>
      <c r="L379" s="138">
        <f>IF(OR(J379="",R379=""),"",(R379-J379)*24)</f>
        <v/>
      </c>
      <c r="M379" s="95" t="n"/>
      <c r="N379" s="94">
        <f>IF(B379="","",IF(OR(B379&lt;cfg_PilotStart,B379&gt;cfg_PilotEnd),"Outside",B379-cfg_PilotStart+1))</f>
        <v/>
      </c>
      <c r="O379" s="86">
        <f>IF(OR(B379="",D379=""),"","RF-"&amp;TEXT(ROW()-5,"0000"))</f>
        <v/>
      </c>
      <c r="P379" s="86">
        <f>IF(Q379="","",D379&amp;"|"&amp;Q379)</f>
        <v/>
      </c>
      <c r="Q379" s="86">
        <f>IF(OR(D379="",G379=""),"",COUNTIFS($D$6:D379,D379,$G$6:G379,"&lt;&gt;"))</f>
        <v/>
      </c>
      <c r="R379" s="139">
        <f>IF(B379="","",B379+N(C379))</f>
        <v/>
      </c>
    </row>
    <row r="380" ht="30" customHeight="1">
      <c r="B380" s="93" t="n"/>
      <c r="C380" s="140" t="n"/>
      <c r="D380" s="95" t="n"/>
      <c r="E380" s="86">
        <f>IF(D380="","",IFERROR(INDEX(Pil_Type,MATCH(D380,Pil_Label,0)),"not in pilot"))</f>
        <v/>
      </c>
      <c r="F380" s="96" t="n"/>
      <c r="G380" s="96" t="n"/>
      <c r="H380" s="87">
        <f>IF(G380="","",N(F380)+G380)</f>
        <v/>
      </c>
      <c r="I380" s="95" t="n"/>
      <c r="J380" s="139">
        <f>IF(OR(Q380="",N(Q380)&lt;=1),"",INDEX($R$6:$R$1505,MATCH(D380&amp;"|"&amp;(Q380-1),$P$6:$P$1505,0)))</f>
        <v/>
      </c>
      <c r="K380" s="138">
        <f>IF(OR(J380="",R380=""),"",R380-J380)</f>
        <v/>
      </c>
      <c r="L380" s="138">
        <f>IF(OR(J380="",R380=""),"",(R380-J380)*24)</f>
        <v/>
      </c>
      <c r="M380" s="95" t="n"/>
      <c r="N380" s="94">
        <f>IF(B380="","",IF(OR(B380&lt;cfg_PilotStart,B380&gt;cfg_PilotEnd),"Outside",B380-cfg_PilotStart+1))</f>
        <v/>
      </c>
      <c r="O380" s="86">
        <f>IF(OR(B380="",D380=""),"","RF-"&amp;TEXT(ROW()-5,"0000"))</f>
        <v/>
      </c>
      <c r="P380" s="86">
        <f>IF(Q380="","",D380&amp;"|"&amp;Q380)</f>
        <v/>
      </c>
      <c r="Q380" s="86">
        <f>IF(OR(D380="",G380=""),"",COUNTIFS($D$6:D380,D380,$G$6:G380,"&lt;&gt;"))</f>
        <v/>
      </c>
      <c r="R380" s="139">
        <f>IF(B380="","",B380+N(C380))</f>
        <v/>
      </c>
    </row>
    <row r="381" ht="30" customHeight="1">
      <c r="B381" s="93" t="n"/>
      <c r="C381" s="140" t="n"/>
      <c r="D381" s="95" t="n"/>
      <c r="E381" s="86">
        <f>IF(D381="","",IFERROR(INDEX(Pil_Type,MATCH(D381,Pil_Label,0)),"not in pilot"))</f>
        <v/>
      </c>
      <c r="F381" s="96" t="n"/>
      <c r="G381" s="96" t="n"/>
      <c r="H381" s="87">
        <f>IF(G381="","",N(F381)+G381)</f>
        <v/>
      </c>
      <c r="I381" s="95" t="n"/>
      <c r="J381" s="139">
        <f>IF(OR(Q381="",N(Q381)&lt;=1),"",INDEX($R$6:$R$1505,MATCH(D381&amp;"|"&amp;(Q381-1),$P$6:$P$1505,0)))</f>
        <v/>
      </c>
      <c r="K381" s="138">
        <f>IF(OR(J381="",R381=""),"",R381-J381)</f>
        <v/>
      </c>
      <c r="L381" s="138">
        <f>IF(OR(J381="",R381=""),"",(R381-J381)*24)</f>
        <v/>
      </c>
      <c r="M381" s="95" t="n"/>
      <c r="N381" s="94">
        <f>IF(B381="","",IF(OR(B381&lt;cfg_PilotStart,B381&gt;cfg_PilotEnd),"Outside",B381-cfg_PilotStart+1))</f>
        <v/>
      </c>
      <c r="O381" s="86">
        <f>IF(OR(B381="",D381=""),"","RF-"&amp;TEXT(ROW()-5,"0000"))</f>
        <v/>
      </c>
      <c r="P381" s="86">
        <f>IF(Q381="","",D381&amp;"|"&amp;Q381)</f>
        <v/>
      </c>
      <c r="Q381" s="86">
        <f>IF(OR(D381="",G381=""),"",COUNTIFS($D$6:D381,D381,$G$6:G381,"&lt;&gt;"))</f>
        <v/>
      </c>
      <c r="R381" s="139">
        <f>IF(B381="","",B381+N(C381))</f>
        <v/>
      </c>
    </row>
    <row r="382" ht="30" customHeight="1">
      <c r="B382" s="93" t="n"/>
      <c r="C382" s="140" t="n"/>
      <c r="D382" s="95" t="n"/>
      <c r="E382" s="86">
        <f>IF(D382="","",IFERROR(INDEX(Pil_Type,MATCH(D382,Pil_Label,0)),"not in pilot"))</f>
        <v/>
      </c>
      <c r="F382" s="96" t="n"/>
      <c r="G382" s="96" t="n"/>
      <c r="H382" s="87">
        <f>IF(G382="","",N(F382)+G382)</f>
        <v/>
      </c>
      <c r="I382" s="95" t="n"/>
      <c r="J382" s="139">
        <f>IF(OR(Q382="",N(Q382)&lt;=1),"",INDEX($R$6:$R$1505,MATCH(D382&amp;"|"&amp;(Q382-1),$P$6:$P$1505,0)))</f>
        <v/>
      </c>
      <c r="K382" s="138">
        <f>IF(OR(J382="",R382=""),"",R382-J382)</f>
        <v/>
      </c>
      <c r="L382" s="138">
        <f>IF(OR(J382="",R382=""),"",(R382-J382)*24)</f>
        <v/>
      </c>
      <c r="M382" s="95" t="n"/>
      <c r="N382" s="94">
        <f>IF(B382="","",IF(OR(B382&lt;cfg_PilotStart,B382&gt;cfg_PilotEnd),"Outside",B382-cfg_PilotStart+1))</f>
        <v/>
      </c>
      <c r="O382" s="86">
        <f>IF(OR(B382="",D382=""),"","RF-"&amp;TEXT(ROW()-5,"0000"))</f>
        <v/>
      </c>
      <c r="P382" s="86">
        <f>IF(Q382="","",D382&amp;"|"&amp;Q382)</f>
        <v/>
      </c>
      <c r="Q382" s="86">
        <f>IF(OR(D382="",G382=""),"",COUNTIFS($D$6:D382,D382,$G$6:G382,"&lt;&gt;"))</f>
        <v/>
      </c>
      <c r="R382" s="139">
        <f>IF(B382="","",B382+N(C382))</f>
        <v/>
      </c>
    </row>
    <row r="383" ht="30" customHeight="1">
      <c r="B383" s="93" t="n"/>
      <c r="C383" s="140" t="n"/>
      <c r="D383" s="95" t="n"/>
      <c r="E383" s="86">
        <f>IF(D383="","",IFERROR(INDEX(Pil_Type,MATCH(D383,Pil_Label,0)),"not in pilot"))</f>
        <v/>
      </c>
      <c r="F383" s="96" t="n"/>
      <c r="G383" s="96" t="n"/>
      <c r="H383" s="87">
        <f>IF(G383="","",N(F383)+G383)</f>
        <v/>
      </c>
      <c r="I383" s="95" t="n"/>
      <c r="J383" s="139">
        <f>IF(OR(Q383="",N(Q383)&lt;=1),"",INDEX($R$6:$R$1505,MATCH(D383&amp;"|"&amp;(Q383-1),$P$6:$P$1505,0)))</f>
        <v/>
      </c>
      <c r="K383" s="138">
        <f>IF(OR(J383="",R383=""),"",R383-J383)</f>
        <v/>
      </c>
      <c r="L383" s="138">
        <f>IF(OR(J383="",R383=""),"",(R383-J383)*24)</f>
        <v/>
      </c>
      <c r="M383" s="95" t="n"/>
      <c r="N383" s="94">
        <f>IF(B383="","",IF(OR(B383&lt;cfg_PilotStart,B383&gt;cfg_PilotEnd),"Outside",B383-cfg_PilotStart+1))</f>
        <v/>
      </c>
      <c r="O383" s="86">
        <f>IF(OR(B383="",D383=""),"","RF-"&amp;TEXT(ROW()-5,"0000"))</f>
        <v/>
      </c>
      <c r="P383" s="86">
        <f>IF(Q383="","",D383&amp;"|"&amp;Q383)</f>
        <v/>
      </c>
      <c r="Q383" s="86">
        <f>IF(OR(D383="",G383=""),"",COUNTIFS($D$6:D383,D383,$G$6:G383,"&lt;&gt;"))</f>
        <v/>
      </c>
      <c r="R383" s="139">
        <f>IF(B383="","",B383+N(C383))</f>
        <v/>
      </c>
    </row>
    <row r="384" ht="30" customHeight="1">
      <c r="B384" s="93" t="n"/>
      <c r="C384" s="140" t="n"/>
      <c r="D384" s="95" t="n"/>
      <c r="E384" s="86">
        <f>IF(D384="","",IFERROR(INDEX(Pil_Type,MATCH(D384,Pil_Label,0)),"not in pilot"))</f>
        <v/>
      </c>
      <c r="F384" s="96" t="n"/>
      <c r="G384" s="96" t="n"/>
      <c r="H384" s="87">
        <f>IF(G384="","",N(F384)+G384)</f>
        <v/>
      </c>
      <c r="I384" s="95" t="n"/>
      <c r="J384" s="139">
        <f>IF(OR(Q384="",N(Q384)&lt;=1),"",INDEX($R$6:$R$1505,MATCH(D384&amp;"|"&amp;(Q384-1),$P$6:$P$1505,0)))</f>
        <v/>
      </c>
      <c r="K384" s="138">
        <f>IF(OR(J384="",R384=""),"",R384-J384)</f>
        <v/>
      </c>
      <c r="L384" s="138">
        <f>IF(OR(J384="",R384=""),"",(R384-J384)*24)</f>
        <v/>
      </c>
      <c r="M384" s="95" t="n"/>
      <c r="N384" s="94">
        <f>IF(B384="","",IF(OR(B384&lt;cfg_PilotStart,B384&gt;cfg_PilotEnd),"Outside",B384-cfg_PilotStart+1))</f>
        <v/>
      </c>
      <c r="O384" s="86">
        <f>IF(OR(B384="",D384=""),"","RF-"&amp;TEXT(ROW()-5,"0000"))</f>
        <v/>
      </c>
      <c r="P384" s="86">
        <f>IF(Q384="","",D384&amp;"|"&amp;Q384)</f>
        <v/>
      </c>
      <c r="Q384" s="86">
        <f>IF(OR(D384="",G384=""),"",COUNTIFS($D$6:D384,D384,$G$6:G384,"&lt;&gt;"))</f>
        <v/>
      </c>
      <c r="R384" s="139">
        <f>IF(B384="","",B384+N(C384))</f>
        <v/>
      </c>
    </row>
    <row r="385" ht="30" customHeight="1">
      <c r="B385" s="93" t="n"/>
      <c r="C385" s="140" t="n"/>
      <c r="D385" s="95" t="n"/>
      <c r="E385" s="86">
        <f>IF(D385="","",IFERROR(INDEX(Pil_Type,MATCH(D385,Pil_Label,0)),"not in pilot"))</f>
        <v/>
      </c>
      <c r="F385" s="96" t="n"/>
      <c r="G385" s="96" t="n"/>
      <c r="H385" s="87">
        <f>IF(G385="","",N(F385)+G385)</f>
        <v/>
      </c>
      <c r="I385" s="95" t="n"/>
      <c r="J385" s="139">
        <f>IF(OR(Q385="",N(Q385)&lt;=1),"",INDEX($R$6:$R$1505,MATCH(D385&amp;"|"&amp;(Q385-1),$P$6:$P$1505,0)))</f>
        <v/>
      </c>
      <c r="K385" s="138">
        <f>IF(OR(J385="",R385=""),"",R385-J385)</f>
        <v/>
      </c>
      <c r="L385" s="138">
        <f>IF(OR(J385="",R385=""),"",(R385-J385)*24)</f>
        <v/>
      </c>
      <c r="M385" s="95" t="n"/>
      <c r="N385" s="94">
        <f>IF(B385="","",IF(OR(B385&lt;cfg_PilotStart,B385&gt;cfg_PilotEnd),"Outside",B385-cfg_PilotStart+1))</f>
        <v/>
      </c>
      <c r="O385" s="86">
        <f>IF(OR(B385="",D385=""),"","RF-"&amp;TEXT(ROW()-5,"0000"))</f>
        <v/>
      </c>
      <c r="P385" s="86">
        <f>IF(Q385="","",D385&amp;"|"&amp;Q385)</f>
        <v/>
      </c>
      <c r="Q385" s="86">
        <f>IF(OR(D385="",G385=""),"",COUNTIFS($D$6:D385,D385,$G$6:G385,"&lt;&gt;"))</f>
        <v/>
      </c>
      <c r="R385" s="139">
        <f>IF(B385="","",B385+N(C385))</f>
        <v/>
      </c>
    </row>
    <row r="386" ht="30" customHeight="1">
      <c r="B386" s="93" t="n"/>
      <c r="C386" s="140" t="n"/>
      <c r="D386" s="95" t="n"/>
      <c r="E386" s="86">
        <f>IF(D386="","",IFERROR(INDEX(Pil_Type,MATCH(D386,Pil_Label,0)),"not in pilot"))</f>
        <v/>
      </c>
      <c r="F386" s="96" t="n"/>
      <c r="G386" s="96" t="n"/>
      <c r="H386" s="87">
        <f>IF(G386="","",N(F386)+G386)</f>
        <v/>
      </c>
      <c r="I386" s="95" t="n"/>
      <c r="J386" s="139">
        <f>IF(OR(Q386="",N(Q386)&lt;=1),"",INDEX($R$6:$R$1505,MATCH(D386&amp;"|"&amp;(Q386-1),$P$6:$P$1505,0)))</f>
        <v/>
      </c>
      <c r="K386" s="138">
        <f>IF(OR(J386="",R386=""),"",R386-J386)</f>
        <v/>
      </c>
      <c r="L386" s="138">
        <f>IF(OR(J386="",R386=""),"",(R386-J386)*24)</f>
        <v/>
      </c>
      <c r="M386" s="95" t="n"/>
      <c r="N386" s="94">
        <f>IF(B386="","",IF(OR(B386&lt;cfg_PilotStart,B386&gt;cfg_PilotEnd),"Outside",B386-cfg_PilotStart+1))</f>
        <v/>
      </c>
      <c r="O386" s="86">
        <f>IF(OR(B386="",D386=""),"","RF-"&amp;TEXT(ROW()-5,"0000"))</f>
        <v/>
      </c>
      <c r="P386" s="86">
        <f>IF(Q386="","",D386&amp;"|"&amp;Q386)</f>
        <v/>
      </c>
      <c r="Q386" s="86">
        <f>IF(OR(D386="",G386=""),"",COUNTIFS($D$6:D386,D386,$G$6:G386,"&lt;&gt;"))</f>
        <v/>
      </c>
      <c r="R386" s="139">
        <f>IF(B386="","",B386+N(C386))</f>
        <v/>
      </c>
    </row>
    <row r="387" ht="30" customHeight="1">
      <c r="B387" s="93" t="n"/>
      <c r="C387" s="140" t="n"/>
      <c r="D387" s="95" t="n"/>
      <c r="E387" s="86">
        <f>IF(D387="","",IFERROR(INDEX(Pil_Type,MATCH(D387,Pil_Label,0)),"not in pilot"))</f>
        <v/>
      </c>
      <c r="F387" s="96" t="n"/>
      <c r="G387" s="96" t="n"/>
      <c r="H387" s="87">
        <f>IF(G387="","",N(F387)+G387)</f>
        <v/>
      </c>
      <c r="I387" s="95" t="n"/>
      <c r="J387" s="139">
        <f>IF(OR(Q387="",N(Q387)&lt;=1),"",INDEX($R$6:$R$1505,MATCH(D387&amp;"|"&amp;(Q387-1),$P$6:$P$1505,0)))</f>
        <v/>
      </c>
      <c r="K387" s="138">
        <f>IF(OR(J387="",R387=""),"",R387-J387)</f>
        <v/>
      </c>
      <c r="L387" s="138">
        <f>IF(OR(J387="",R387=""),"",(R387-J387)*24)</f>
        <v/>
      </c>
      <c r="M387" s="95" t="n"/>
      <c r="N387" s="94">
        <f>IF(B387="","",IF(OR(B387&lt;cfg_PilotStart,B387&gt;cfg_PilotEnd),"Outside",B387-cfg_PilotStart+1))</f>
        <v/>
      </c>
      <c r="O387" s="86">
        <f>IF(OR(B387="",D387=""),"","RF-"&amp;TEXT(ROW()-5,"0000"))</f>
        <v/>
      </c>
      <c r="P387" s="86">
        <f>IF(Q387="","",D387&amp;"|"&amp;Q387)</f>
        <v/>
      </c>
      <c r="Q387" s="86">
        <f>IF(OR(D387="",G387=""),"",COUNTIFS($D$6:D387,D387,$G$6:G387,"&lt;&gt;"))</f>
        <v/>
      </c>
      <c r="R387" s="139">
        <f>IF(B387="","",B387+N(C387))</f>
        <v/>
      </c>
    </row>
    <row r="388" ht="30" customHeight="1">
      <c r="B388" s="93" t="n"/>
      <c r="C388" s="140" t="n"/>
      <c r="D388" s="95" t="n"/>
      <c r="E388" s="86">
        <f>IF(D388="","",IFERROR(INDEX(Pil_Type,MATCH(D388,Pil_Label,0)),"not in pilot"))</f>
        <v/>
      </c>
      <c r="F388" s="96" t="n"/>
      <c r="G388" s="96" t="n"/>
      <c r="H388" s="87">
        <f>IF(G388="","",N(F388)+G388)</f>
        <v/>
      </c>
      <c r="I388" s="95" t="n"/>
      <c r="J388" s="139">
        <f>IF(OR(Q388="",N(Q388)&lt;=1),"",INDEX($R$6:$R$1505,MATCH(D388&amp;"|"&amp;(Q388-1),$P$6:$P$1505,0)))</f>
        <v/>
      </c>
      <c r="K388" s="138">
        <f>IF(OR(J388="",R388=""),"",R388-J388)</f>
        <v/>
      </c>
      <c r="L388" s="138">
        <f>IF(OR(J388="",R388=""),"",(R388-J388)*24)</f>
        <v/>
      </c>
      <c r="M388" s="95" t="n"/>
      <c r="N388" s="94">
        <f>IF(B388="","",IF(OR(B388&lt;cfg_PilotStart,B388&gt;cfg_PilotEnd),"Outside",B388-cfg_PilotStart+1))</f>
        <v/>
      </c>
      <c r="O388" s="86">
        <f>IF(OR(B388="",D388=""),"","RF-"&amp;TEXT(ROW()-5,"0000"))</f>
        <v/>
      </c>
      <c r="P388" s="86">
        <f>IF(Q388="","",D388&amp;"|"&amp;Q388)</f>
        <v/>
      </c>
      <c r="Q388" s="86">
        <f>IF(OR(D388="",G388=""),"",COUNTIFS($D$6:D388,D388,$G$6:G388,"&lt;&gt;"))</f>
        <v/>
      </c>
      <c r="R388" s="139">
        <f>IF(B388="","",B388+N(C388))</f>
        <v/>
      </c>
    </row>
    <row r="389" ht="30" customHeight="1">
      <c r="B389" s="93" t="n"/>
      <c r="C389" s="140" t="n"/>
      <c r="D389" s="95" t="n"/>
      <c r="E389" s="86">
        <f>IF(D389="","",IFERROR(INDEX(Pil_Type,MATCH(D389,Pil_Label,0)),"not in pilot"))</f>
        <v/>
      </c>
      <c r="F389" s="96" t="n"/>
      <c r="G389" s="96" t="n"/>
      <c r="H389" s="87">
        <f>IF(G389="","",N(F389)+G389)</f>
        <v/>
      </c>
      <c r="I389" s="95" t="n"/>
      <c r="J389" s="139">
        <f>IF(OR(Q389="",N(Q389)&lt;=1),"",INDEX($R$6:$R$1505,MATCH(D389&amp;"|"&amp;(Q389-1),$P$6:$P$1505,0)))</f>
        <v/>
      </c>
      <c r="K389" s="138">
        <f>IF(OR(J389="",R389=""),"",R389-J389)</f>
        <v/>
      </c>
      <c r="L389" s="138">
        <f>IF(OR(J389="",R389=""),"",(R389-J389)*24)</f>
        <v/>
      </c>
      <c r="M389" s="95" t="n"/>
      <c r="N389" s="94">
        <f>IF(B389="","",IF(OR(B389&lt;cfg_PilotStart,B389&gt;cfg_PilotEnd),"Outside",B389-cfg_PilotStart+1))</f>
        <v/>
      </c>
      <c r="O389" s="86">
        <f>IF(OR(B389="",D389=""),"","RF-"&amp;TEXT(ROW()-5,"0000"))</f>
        <v/>
      </c>
      <c r="P389" s="86">
        <f>IF(Q389="","",D389&amp;"|"&amp;Q389)</f>
        <v/>
      </c>
      <c r="Q389" s="86">
        <f>IF(OR(D389="",G389=""),"",COUNTIFS($D$6:D389,D389,$G$6:G389,"&lt;&gt;"))</f>
        <v/>
      </c>
      <c r="R389" s="139">
        <f>IF(B389="","",B389+N(C389))</f>
        <v/>
      </c>
    </row>
    <row r="390" ht="30" customHeight="1">
      <c r="B390" s="93" t="n"/>
      <c r="C390" s="140" t="n"/>
      <c r="D390" s="95" t="n"/>
      <c r="E390" s="86">
        <f>IF(D390="","",IFERROR(INDEX(Pil_Type,MATCH(D390,Pil_Label,0)),"not in pilot"))</f>
        <v/>
      </c>
      <c r="F390" s="96" t="n"/>
      <c r="G390" s="96" t="n"/>
      <c r="H390" s="87">
        <f>IF(G390="","",N(F390)+G390)</f>
        <v/>
      </c>
      <c r="I390" s="95" t="n"/>
      <c r="J390" s="139">
        <f>IF(OR(Q390="",N(Q390)&lt;=1),"",INDEX($R$6:$R$1505,MATCH(D390&amp;"|"&amp;(Q390-1),$P$6:$P$1505,0)))</f>
        <v/>
      </c>
      <c r="K390" s="138">
        <f>IF(OR(J390="",R390=""),"",R390-J390)</f>
        <v/>
      </c>
      <c r="L390" s="138">
        <f>IF(OR(J390="",R390=""),"",(R390-J390)*24)</f>
        <v/>
      </c>
      <c r="M390" s="95" t="n"/>
      <c r="N390" s="94">
        <f>IF(B390="","",IF(OR(B390&lt;cfg_PilotStart,B390&gt;cfg_PilotEnd),"Outside",B390-cfg_PilotStart+1))</f>
        <v/>
      </c>
      <c r="O390" s="86">
        <f>IF(OR(B390="",D390=""),"","RF-"&amp;TEXT(ROW()-5,"0000"))</f>
        <v/>
      </c>
      <c r="P390" s="86">
        <f>IF(Q390="","",D390&amp;"|"&amp;Q390)</f>
        <v/>
      </c>
      <c r="Q390" s="86">
        <f>IF(OR(D390="",G390=""),"",COUNTIFS($D$6:D390,D390,$G$6:G390,"&lt;&gt;"))</f>
        <v/>
      </c>
      <c r="R390" s="139">
        <f>IF(B390="","",B390+N(C390))</f>
        <v/>
      </c>
    </row>
    <row r="391" ht="30" customHeight="1">
      <c r="B391" s="93" t="n"/>
      <c r="C391" s="140" t="n"/>
      <c r="D391" s="95" t="n"/>
      <c r="E391" s="86">
        <f>IF(D391="","",IFERROR(INDEX(Pil_Type,MATCH(D391,Pil_Label,0)),"not in pilot"))</f>
        <v/>
      </c>
      <c r="F391" s="96" t="n"/>
      <c r="G391" s="96" t="n"/>
      <c r="H391" s="87">
        <f>IF(G391="","",N(F391)+G391)</f>
        <v/>
      </c>
      <c r="I391" s="95" t="n"/>
      <c r="J391" s="139">
        <f>IF(OR(Q391="",N(Q391)&lt;=1),"",INDEX($R$6:$R$1505,MATCH(D391&amp;"|"&amp;(Q391-1),$P$6:$P$1505,0)))</f>
        <v/>
      </c>
      <c r="K391" s="138">
        <f>IF(OR(J391="",R391=""),"",R391-J391)</f>
        <v/>
      </c>
      <c r="L391" s="138">
        <f>IF(OR(J391="",R391=""),"",(R391-J391)*24)</f>
        <v/>
      </c>
      <c r="M391" s="95" t="n"/>
      <c r="N391" s="94">
        <f>IF(B391="","",IF(OR(B391&lt;cfg_PilotStart,B391&gt;cfg_PilotEnd),"Outside",B391-cfg_PilotStart+1))</f>
        <v/>
      </c>
      <c r="O391" s="86">
        <f>IF(OR(B391="",D391=""),"","RF-"&amp;TEXT(ROW()-5,"0000"))</f>
        <v/>
      </c>
      <c r="P391" s="86">
        <f>IF(Q391="","",D391&amp;"|"&amp;Q391)</f>
        <v/>
      </c>
      <c r="Q391" s="86">
        <f>IF(OR(D391="",G391=""),"",COUNTIFS($D$6:D391,D391,$G$6:G391,"&lt;&gt;"))</f>
        <v/>
      </c>
      <c r="R391" s="139">
        <f>IF(B391="","",B391+N(C391))</f>
        <v/>
      </c>
    </row>
    <row r="392" ht="30" customHeight="1">
      <c r="B392" s="93" t="n"/>
      <c r="C392" s="140" t="n"/>
      <c r="D392" s="95" t="n"/>
      <c r="E392" s="86">
        <f>IF(D392="","",IFERROR(INDEX(Pil_Type,MATCH(D392,Pil_Label,0)),"not in pilot"))</f>
        <v/>
      </c>
      <c r="F392" s="96" t="n"/>
      <c r="G392" s="96" t="n"/>
      <c r="H392" s="87">
        <f>IF(G392="","",N(F392)+G392)</f>
        <v/>
      </c>
      <c r="I392" s="95" t="n"/>
      <c r="J392" s="139">
        <f>IF(OR(Q392="",N(Q392)&lt;=1),"",INDEX($R$6:$R$1505,MATCH(D392&amp;"|"&amp;(Q392-1),$P$6:$P$1505,0)))</f>
        <v/>
      </c>
      <c r="K392" s="138">
        <f>IF(OR(J392="",R392=""),"",R392-J392)</f>
        <v/>
      </c>
      <c r="L392" s="138">
        <f>IF(OR(J392="",R392=""),"",(R392-J392)*24)</f>
        <v/>
      </c>
      <c r="M392" s="95" t="n"/>
      <c r="N392" s="94">
        <f>IF(B392="","",IF(OR(B392&lt;cfg_PilotStart,B392&gt;cfg_PilotEnd),"Outside",B392-cfg_PilotStart+1))</f>
        <v/>
      </c>
      <c r="O392" s="86">
        <f>IF(OR(B392="",D392=""),"","RF-"&amp;TEXT(ROW()-5,"0000"))</f>
        <v/>
      </c>
      <c r="P392" s="86">
        <f>IF(Q392="","",D392&amp;"|"&amp;Q392)</f>
        <v/>
      </c>
      <c r="Q392" s="86">
        <f>IF(OR(D392="",G392=""),"",COUNTIFS($D$6:D392,D392,$G$6:G392,"&lt;&gt;"))</f>
        <v/>
      </c>
      <c r="R392" s="139">
        <f>IF(B392="","",B392+N(C392))</f>
        <v/>
      </c>
    </row>
    <row r="393" ht="30" customHeight="1">
      <c r="B393" s="93" t="n"/>
      <c r="C393" s="140" t="n"/>
      <c r="D393" s="95" t="n"/>
      <c r="E393" s="86">
        <f>IF(D393="","",IFERROR(INDEX(Pil_Type,MATCH(D393,Pil_Label,0)),"not in pilot"))</f>
        <v/>
      </c>
      <c r="F393" s="96" t="n"/>
      <c r="G393" s="96" t="n"/>
      <c r="H393" s="87">
        <f>IF(G393="","",N(F393)+G393)</f>
        <v/>
      </c>
      <c r="I393" s="95" t="n"/>
      <c r="J393" s="139">
        <f>IF(OR(Q393="",N(Q393)&lt;=1),"",INDEX($R$6:$R$1505,MATCH(D393&amp;"|"&amp;(Q393-1),$P$6:$P$1505,0)))</f>
        <v/>
      </c>
      <c r="K393" s="138">
        <f>IF(OR(J393="",R393=""),"",R393-J393)</f>
        <v/>
      </c>
      <c r="L393" s="138">
        <f>IF(OR(J393="",R393=""),"",(R393-J393)*24)</f>
        <v/>
      </c>
      <c r="M393" s="95" t="n"/>
      <c r="N393" s="94">
        <f>IF(B393="","",IF(OR(B393&lt;cfg_PilotStart,B393&gt;cfg_PilotEnd),"Outside",B393-cfg_PilotStart+1))</f>
        <v/>
      </c>
      <c r="O393" s="86">
        <f>IF(OR(B393="",D393=""),"","RF-"&amp;TEXT(ROW()-5,"0000"))</f>
        <v/>
      </c>
      <c r="P393" s="86">
        <f>IF(Q393="","",D393&amp;"|"&amp;Q393)</f>
        <v/>
      </c>
      <c r="Q393" s="86">
        <f>IF(OR(D393="",G393=""),"",COUNTIFS($D$6:D393,D393,$G$6:G393,"&lt;&gt;"))</f>
        <v/>
      </c>
      <c r="R393" s="139">
        <f>IF(B393="","",B393+N(C393))</f>
        <v/>
      </c>
    </row>
    <row r="394" ht="30" customHeight="1">
      <c r="B394" s="93" t="n"/>
      <c r="C394" s="140" t="n"/>
      <c r="D394" s="95" t="n"/>
      <c r="E394" s="86">
        <f>IF(D394="","",IFERROR(INDEX(Pil_Type,MATCH(D394,Pil_Label,0)),"not in pilot"))</f>
        <v/>
      </c>
      <c r="F394" s="96" t="n"/>
      <c r="G394" s="96" t="n"/>
      <c r="H394" s="87">
        <f>IF(G394="","",N(F394)+G394)</f>
        <v/>
      </c>
      <c r="I394" s="95" t="n"/>
      <c r="J394" s="139">
        <f>IF(OR(Q394="",N(Q394)&lt;=1),"",INDEX($R$6:$R$1505,MATCH(D394&amp;"|"&amp;(Q394-1),$P$6:$P$1505,0)))</f>
        <v/>
      </c>
      <c r="K394" s="138">
        <f>IF(OR(J394="",R394=""),"",R394-J394)</f>
        <v/>
      </c>
      <c r="L394" s="138">
        <f>IF(OR(J394="",R394=""),"",(R394-J394)*24)</f>
        <v/>
      </c>
      <c r="M394" s="95" t="n"/>
      <c r="N394" s="94">
        <f>IF(B394="","",IF(OR(B394&lt;cfg_PilotStart,B394&gt;cfg_PilotEnd),"Outside",B394-cfg_PilotStart+1))</f>
        <v/>
      </c>
      <c r="O394" s="86">
        <f>IF(OR(B394="",D394=""),"","RF-"&amp;TEXT(ROW()-5,"0000"))</f>
        <v/>
      </c>
      <c r="P394" s="86">
        <f>IF(Q394="","",D394&amp;"|"&amp;Q394)</f>
        <v/>
      </c>
      <c r="Q394" s="86">
        <f>IF(OR(D394="",G394=""),"",COUNTIFS($D$6:D394,D394,$G$6:G394,"&lt;&gt;"))</f>
        <v/>
      </c>
      <c r="R394" s="139">
        <f>IF(B394="","",B394+N(C394))</f>
        <v/>
      </c>
    </row>
    <row r="395" ht="30" customHeight="1">
      <c r="B395" s="93" t="n"/>
      <c r="C395" s="140" t="n"/>
      <c r="D395" s="95" t="n"/>
      <c r="E395" s="86">
        <f>IF(D395="","",IFERROR(INDEX(Pil_Type,MATCH(D395,Pil_Label,0)),"not in pilot"))</f>
        <v/>
      </c>
      <c r="F395" s="96" t="n"/>
      <c r="G395" s="96" t="n"/>
      <c r="H395" s="87">
        <f>IF(G395="","",N(F395)+G395)</f>
        <v/>
      </c>
      <c r="I395" s="95" t="n"/>
      <c r="J395" s="139">
        <f>IF(OR(Q395="",N(Q395)&lt;=1),"",INDEX($R$6:$R$1505,MATCH(D395&amp;"|"&amp;(Q395-1),$P$6:$P$1505,0)))</f>
        <v/>
      </c>
      <c r="K395" s="138">
        <f>IF(OR(J395="",R395=""),"",R395-J395)</f>
        <v/>
      </c>
      <c r="L395" s="138">
        <f>IF(OR(J395="",R395=""),"",(R395-J395)*24)</f>
        <v/>
      </c>
      <c r="M395" s="95" t="n"/>
      <c r="N395" s="94">
        <f>IF(B395="","",IF(OR(B395&lt;cfg_PilotStart,B395&gt;cfg_PilotEnd),"Outside",B395-cfg_PilotStart+1))</f>
        <v/>
      </c>
      <c r="O395" s="86">
        <f>IF(OR(B395="",D395=""),"","RF-"&amp;TEXT(ROW()-5,"0000"))</f>
        <v/>
      </c>
      <c r="P395" s="86">
        <f>IF(Q395="","",D395&amp;"|"&amp;Q395)</f>
        <v/>
      </c>
      <c r="Q395" s="86">
        <f>IF(OR(D395="",G395=""),"",COUNTIFS($D$6:D395,D395,$G$6:G395,"&lt;&gt;"))</f>
        <v/>
      </c>
      <c r="R395" s="139">
        <f>IF(B395="","",B395+N(C395))</f>
        <v/>
      </c>
    </row>
    <row r="396" ht="30" customHeight="1">
      <c r="B396" s="93" t="n"/>
      <c r="C396" s="140" t="n"/>
      <c r="D396" s="95" t="n"/>
      <c r="E396" s="86">
        <f>IF(D396="","",IFERROR(INDEX(Pil_Type,MATCH(D396,Pil_Label,0)),"not in pilot"))</f>
        <v/>
      </c>
      <c r="F396" s="96" t="n"/>
      <c r="G396" s="96" t="n"/>
      <c r="H396" s="87">
        <f>IF(G396="","",N(F396)+G396)</f>
        <v/>
      </c>
      <c r="I396" s="95" t="n"/>
      <c r="J396" s="139">
        <f>IF(OR(Q396="",N(Q396)&lt;=1),"",INDEX($R$6:$R$1505,MATCH(D396&amp;"|"&amp;(Q396-1),$P$6:$P$1505,0)))</f>
        <v/>
      </c>
      <c r="K396" s="138">
        <f>IF(OR(J396="",R396=""),"",R396-J396)</f>
        <v/>
      </c>
      <c r="L396" s="138">
        <f>IF(OR(J396="",R396=""),"",(R396-J396)*24)</f>
        <v/>
      </c>
      <c r="M396" s="95" t="n"/>
      <c r="N396" s="94">
        <f>IF(B396="","",IF(OR(B396&lt;cfg_PilotStart,B396&gt;cfg_PilotEnd),"Outside",B396-cfg_PilotStart+1))</f>
        <v/>
      </c>
      <c r="O396" s="86">
        <f>IF(OR(B396="",D396=""),"","RF-"&amp;TEXT(ROW()-5,"0000"))</f>
        <v/>
      </c>
      <c r="P396" s="86">
        <f>IF(Q396="","",D396&amp;"|"&amp;Q396)</f>
        <v/>
      </c>
      <c r="Q396" s="86">
        <f>IF(OR(D396="",G396=""),"",COUNTIFS($D$6:D396,D396,$G$6:G396,"&lt;&gt;"))</f>
        <v/>
      </c>
      <c r="R396" s="139">
        <f>IF(B396="","",B396+N(C396))</f>
        <v/>
      </c>
    </row>
    <row r="397" ht="30" customHeight="1">
      <c r="B397" s="93" t="n"/>
      <c r="C397" s="140" t="n"/>
      <c r="D397" s="95" t="n"/>
      <c r="E397" s="86">
        <f>IF(D397="","",IFERROR(INDEX(Pil_Type,MATCH(D397,Pil_Label,0)),"not in pilot"))</f>
        <v/>
      </c>
      <c r="F397" s="96" t="n"/>
      <c r="G397" s="96" t="n"/>
      <c r="H397" s="87">
        <f>IF(G397="","",N(F397)+G397)</f>
        <v/>
      </c>
      <c r="I397" s="95" t="n"/>
      <c r="J397" s="139">
        <f>IF(OR(Q397="",N(Q397)&lt;=1),"",INDEX($R$6:$R$1505,MATCH(D397&amp;"|"&amp;(Q397-1),$P$6:$P$1505,0)))</f>
        <v/>
      </c>
      <c r="K397" s="138">
        <f>IF(OR(J397="",R397=""),"",R397-J397)</f>
        <v/>
      </c>
      <c r="L397" s="138">
        <f>IF(OR(J397="",R397=""),"",(R397-J397)*24)</f>
        <v/>
      </c>
      <c r="M397" s="95" t="n"/>
      <c r="N397" s="94">
        <f>IF(B397="","",IF(OR(B397&lt;cfg_PilotStart,B397&gt;cfg_PilotEnd),"Outside",B397-cfg_PilotStart+1))</f>
        <v/>
      </c>
      <c r="O397" s="86">
        <f>IF(OR(B397="",D397=""),"","RF-"&amp;TEXT(ROW()-5,"0000"))</f>
        <v/>
      </c>
      <c r="P397" s="86">
        <f>IF(Q397="","",D397&amp;"|"&amp;Q397)</f>
        <v/>
      </c>
      <c r="Q397" s="86">
        <f>IF(OR(D397="",G397=""),"",COUNTIFS($D$6:D397,D397,$G$6:G397,"&lt;&gt;"))</f>
        <v/>
      </c>
      <c r="R397" s="139">
        <f>IF(B397="","",B397+N(C397))</f>
        <v/>
      </c>
    </row>
    <row r="398" ht="30" customHeight="1">
      <c r="B398" s="93" t="n"/>
      <c r="C398" s="140" t="n"/>
      <c r="D398" s="95" t="n"/>
      <c r="E398" s="86">
        <f>IF(D398="","",IFERROR(INDEX(Pil_Type,MATCH(D398,Pil_Label,0)),"not in pilot"))</f>
        <v/>
      </c>
      <c r="F398" s="96" t="n"/>
      <c r="G398" s="96" t="n"/>
      <c r="H398" s="87">
        <f>IF(G398="","",N(F398)+G398)</f>
        <v/>
      </c>
      <c r="I398" s="95" t="n"/>
      <c r="J398" s="139">
        <f>IF(OR(Q398="",N(Q398)&lt;=1),"",INDEX($R$6:$R$1505,MATCH(D398&amp;"|"&amp;(Q398-1),$P$6:$P$1505,0)))</f>
        <v/>
      </c>
      <c r="K398" s="138">
        <f>IF(OR(J398="",R398=""),"",R398-J398)</f>
        <v/>
      </c>
      <c r="L398" s="138">
        <f>IF(OR(J398="",R398=""),"",(R398-J398)*24)</f>
        <v/>
      </c>
      <c r="M398" s="95" t="n"/>
      <c r="N398" s="94">
        <f>IF(B398="","",IF(OR(B398&lt;cfg_PilotStart,B398&gt;cfg_PilotEnd),"Outside",B398-cfg_PilotStart+1))</f>
        <v/>
      </c>
      <c r="O398" s="86">
        <f>IF(OR(B398="",D398=""),"","RF-"&amp;TEXT(ROW()-5,"0000"))</f>
        <v/>
      </c>
      <c r="P398" s="86">
        <f>IF(Q398="","",D398&amp;"|"&amp;Q398)</f>
        <v/>
      </c>
      <c r="Q398" s="86">
        <f>IF(OR(D398="",G398=""),"",COUNTIFS($D$6:D398,D398,$G$6:G398,"&lt;&gt;"))</f>
        <v/>
      </c>
      <c r="R398" s="139">
        <f>IF(B398="","",B398+N(C398))</f>
        <v/>
      </c>
    </row>
    <row r="399" ht="30" customHeight="1">
      <c r="B399" s="93" t="n"/>
      <c r="C399" s="140" t="n"/>
      <c r="D399" s="95" t="n"/>
      <c r="E399" s="86">
        <f>IF(D399="","",IFERROR(INDEX(Pil_Type,MATCH(D399,Pil_Label,0)),"not in pilot"))</f>
        <v/>
      </c>
      <c r="F399" s="96" t="n"/>
      <c r="G399" s="96" t="n"/>
      <c r="H399" s="87">
        <f>IF(G399="","",N(F399)+G399)</f>
        <v/>
      </c>
      <c r="I399" s="95" t="n"/>
      <c r="J399" s="139">
        <f>IF(OR(Q399="",N(Q399)&lt;=1),"",INDEX($R$6:$R$1505,MATCH(D399&amp;"|"&amp;(Q399-1),$P$6:$P$1505,0)))</f>
        <v/>
      </c>
      <c r="K399" s="138">
        <f>IF(OR(J399="",R399=""),"",R399-J399)</f>
        <v/>
      </c>
      <c r="L399" s="138">
        <f>IF(OR(J399="",R399=""),"",(R399-J399)*24)</f>
        <v/>
      </c>
      <c r="M399" s="95" t="n"/>
      <c r="N399" s="94">
        <f>IF(B399="","",IF(OR(B399&lt;cfg_PilotStart,B399&gt;cfg_PilotEnd),"Outside",B399-cfg_PilotStart+1))</f>
        <v/>
      </c>
      <c r="O399" s="86">
        <f>IF(OR(B399="",D399=""),"","RF-"&amp;TEXT(ROW()-5,"0000"))</f>
        <v/>
      </c>
      <c r="P399" s="86">
        <f>IF(Q399="","",D399&amp;"|"&amp;Q399)</f>
        <v/>
      </c>
      <c r="Q399" s="86">
        <f>IF(OR(D399="",G399=""),"",COUNTIFS($D$6:D399,D399,$G$6:G399,"&lt;&gt;"))</f>
        <v/>
      </c>
      <c r="R399" s="139">
        <f>IF(B399="","",B399+N(C399))</f>
        <v/>
      </c>
    </row>
    <row r="400" ht="30" customHeight="1">
      <c r="B400" s="93" t="n"/>
      <c r="C400" s="140" t="n"/>
      <c r="D400" s="95" t="n"/>
      <c r="E400" s="86">
        <f>IF(D400="","",IFERROR(INDEX(Pil_Type,MATCH(D400,Pil_Label,0)),"not in pilot"))</f>
        <v/>
      </c>
      <c r="F400" s="96" t="n"/>
      <c r="G400" s="96" t="n"/>
      <c r="H400" s="87">
        <f>IF(G400="","",N(F400)+G400)</f>
        <v/>
      </c>
      <c r="I400" s="95" t="n"/>
      <c r="J400" s="139">
        <f>IF(OR(Q400="",N(Q400)&lt;=1),"",INDEX($R$6:$R$1505,MATCH(D400&amp;"|"&amp;(Q400-1),$P$6:$P$1505,0)))</f>
        <v/>
      </c>
      <c r="K400" s="138">
        <f>IF(OR(J400="",R400=""),"",R400-J400)</f>
        <v/>
      </c>
      <c r="L400" s="138">
        <f>IF(OR(J400="",R400=""),"",(R400-J400)*24)</f>
        <v/>
      </c>
      <c r="M400" s="95" t="n"/>
      <c r="N400" s="94">
        <f>IF(B400="","",IF(OR(B400&lt;cfg_PilotStart,B400&gt;cfg_PilotEnd),"Outside",B400-cfg_PilotStart+1))</f>
        <v/>
      </c>
      <c r="O400" s="86">
        <f>IF(OR(B400="",D400=""),"","RF-"&amp;TEXT(ROW()-5,"0000"))</f>
        <v/>
      </c>
      <c r="P400" s="86">
        <f>IF(Q400="","",D400&amp;"|"&amp;Q400)</f>
        <v/>
      </c>
      <c r="Q400" s="86">
        <f>IF(OR(D400="",G400=""),"",COUNTIFS($D$6:D400,D400,$G$6:G400,"&lt;&gt;"))</f>
        <v/>
      </c>
      <c r="R400" s="139">
        <f>IF(B400="","",B400+N(C400))</f>
        <v/>
      </c>
    </row>
    <row r="401" ht="30" customHeight="1">
      <c r="B401" s="93" t="n"/>
      <c r="C401" s="140" t="n"/>
      <c r="D401" s="95" t="n"/>
      <c r="E401" s="86">
        <f>IF(D401="","",IFERROR(INDEX(Pil_Type,MATCH(D401,Pil_Label,0)),"not in pilot"))</f>
        <v/>
      </c>
      <c r="F401" s="96" t="n"/>
      <c r="G401" s="96" t="n"/>
      <c r="H401" s="87">
        <f>IF(G401="","",N(F401)+G401)</f>
        <v/>
      </c>
      <c r="I401" s="95" t="n"/>
      <c r="J401" s="139">
        <f>IF(OR(Q401="",N(Q401)&lt;=1),"",INDEX($R$6:$R$1505,MATCH(D401&amp;"|"&amp;(Q401-1),$P$6:$P$1505,0)))</f>
        <v/>
      </c>
      <c r="K401" s="138">
        <f>IF(OR(J401="",R401=""),"",R401-J401)</f>
        <v/>
      </c>
      <c r="L401" s="138">
        <f>IF(OR(J401="",R401=""),"",(R401-J401)*24)</f>
        <v/>
      </c>
      <c r="M401" s="95" t="n"/>
      <c r="N401" s="94">
        <f>IF(B401="","",IF(OR(B401&lt;cfg_PilotStart,B401&gt;cfg_PilotEnd),"Outside",B401-cfg_PilotStart+1))</f>
        <v/>
      </c>
      <c r="O401" s="86">
        <f>IF(OR(B401="",D401=""),"","RF-"&amp;TEXT(ROW()-5,"0000"))</f>
        <v/>
      </c>
      <c r="P401" s="86">
        <f>IF(Q401="","",D401&amp;"|"&amp;Q401)</f>
        <v/>
      </c>
      <c r="Q401" s="86">
        <f>IF(OR(D401="",G401=""),"",COUNTIFS($D$6:D401,D401,$G$6:G401,"&lt;&gt;"))</f>
        <v/>
      </c>
      <c r="R401" s="139">
        <f>IF(B401="","",B401+N(C401))</f>
        <v/>
      </c>
    </row>
    <row r="402" ht="30" customHeight="1">
      <c r="B402" s="93" t="n"/>
      <c r="C402" s="140" t="n"/>
      <c r="D402" s="95" t="n"/>
      <c r="E402" s="86">
        <f>IF(D402="","",IFERROR(INDEX(Pil_Type,MATCH(D402,Pil_Label,0)),"not in pilot"))</f>
        <v/>
      </c>
      <c r="F402" s="96" t="n"/>
      <c r="G402" s="96" t="n"/>
      <c r="H402" s="87">
        <f>IF(G402="","",N(F402)+G402)</f>
        <v/>
      </c>
      <c r="I402" s="95" t="n"/>
      <c r="J402" s="139">
        <f>IF(OR(Q402="",N(Q402)&lt;=1),"",INDEX($R$6:$R$1505,MATCH(D402&amp;"|"&amp;(Q402-1),$P$6:$P$1505,0)))</f>
        <v/>
      </c>
      <c r="K402" s="138">
        <f>IF(OR(J402="",R402=""),"",R402-J402)</f>
        <v/>
      </c>
      <c r="L402" s="138">
        <f>IF(OR(J402="",R402=""),"",(R402-J402)*24)</f>
        <v/>
      </c>
      <c r="M402" s="95" t="n"/>
      <c r="N402" s="94">
        <f>IF(B402="","",IF(OR(B402&lt;cfg_PilotStart,B402&gt;cfg_PilotEnd),"Outside",B402-cfg_PilotStart+1))</f>
        <v/>
      </c>
      <c r="O402" s="86">
        <f>IF(OR(B402="",D402=""),"","RF-"&amp;TEXT(ROW()-5,"0000"))</f>
        <v/>
      </c>
      <c r="P402" s="86">
        <f>IF(Q402="","",D402&amp;"|"&amp;Q402)</f>
        <v/>
      </c>
      <c r="Q402" s="86">
        <f>IF(OR(D402="",G402=""),"",COUNTIFS($D$6:D402,D402,$G$6:G402,"&lt;&gt;"))</f>
        <v/>
      </c>
      <c r="R402" s="139">
        <f>IF(B402="","",B402+N(C402))</f>
        <v/>
      </c>
    </row>
    <row r="403" ht="30" customHeight="1">
      <c r="B403" s="93" t="n"/>
      <c r="C403" s="140" t="n"/>
      <c r="D403" s="95" t="n"/>
      <c r="E403" s="86">
        <f>IF(D403="","",IFERROR(INDEX(Pil_Type,MATCH(D403,Pil_Label,0)),"not in pilot"))</f>
        <v/>
      </c>
      <c r="F403" s="96" t="n"/>
      <c r="G403" s="96" t="n"/>
      <c r="H403" s="87">
        <f>IF(G403="","",N(F403)+G403)</f>
        <v/>
      </c>
      <c r="I403" s="95" t="n"/>
      <c r="J403" s="139">
        <f>IF(OR(Q403="",N(Q403)&lt;=1),"",INDEX($R$6:$R$1505,MATCH(D403&amp;"|"&amp;(Q403-1),$P$6:$P$1505,0)))</f>
        <v/>
      </c>
      <c r="K403" s="138">
        <f>IF(OR(J403="",R403=""),"",R403-J403)</f>
        <v/>
      </c>
      <c r="L403" s="138">
        <f>IF(OR(J403="",R403=""),"",(R403-J403)*24)</f>
        <v/>
      </c>
      <c r="M403" s="95" t="n"/>
      <c r="N403" s="94">
        <f>IF(B403="","",IF(OR(B403&lt;cfg_PilotStart,B403&gt;cfg_PilotEnd),"Outside",B403-cfg_PilotStart+1))</f>
        <v/>
      </c>
      <c r="O403" s="86">
        <f>IF(OR(B403="",D403=""),"","RF-"&amp;TEXT(ROW()-5,"0000"))</f>
        <v/>
      </c>
      <c r="P403" s="86">
        <f>IF(Q403="","",D403&amp;"|"&amp;Q403)</f>
        <v/>
      </c>
      <c r="Q403" s="86">
        <f>IF(OR(D403="",G403=""),"",COUNTIFS($D$6:D403,D403,$G$6:G403,"&lt;&gt;"))</f>
        <v/>
      </c>
      <c r="R403" s="139">
        <f>IF(B403="","",B403+N(C403))</f>
        <v/>
      </c>
    </row>
    <row r="404" ht="30" customHeight="1">
      <c r="B404" s="93" t="n"/>
      <c r="C404" s="140" t="n"/>
      <c r="D404" s="95" t="n"/>
      <c r="E404" s="86">
        <f>IF(D404="","",IFERROR(INDEX(Pil_Type,MATCH(D404,Pil_Label,0)),"not in pilot"))</f>
        <v/>
      </c>
      <c r="F404" s="96" t="n"/>
      <c r="G404" s="96" t="n"/>
      <c r="H404" s="87">
        <f>IF(G404="","",N(F404)+G404)</f>
        <v/>
      </c>
      <c r="I404" s="95" t="n"/>
      <c r="J404" s="139">
        <f>IF(OR(Q404="",N(Q404)&lt;=1),"",INDEX($R$6:$R$1505,MATCH(D404&amp;"|"&amp;(Q404-1),$P$6:$P$1505,0)))</f>
        <v/>
      </c>
      <c r="K404" s="138">
        <f>IF(OR(J404="",R404=""),"",R404-J404)</f>
        <v/>
      </c>
      <c r="L404" s="138">
        <f>IF(OR(J404="",R404=""),"",(R404-J404)*24)</f>
        <v/>
      </c>
      <c r="M404" s="95" t="n"/>
      <c r="N404" s="94">
        <f>IF(B404="","",IF(OR(B404&lt;cfg_PilotStart,B404&gt;cfg_PilotEnd),"Outside",B404-cfg_PilotStart+1))</f>
        <v/>
      </c>
      <c r="O404" s="86">
        <f>IF(OR(B404="",D404=""),"","RF-"&amp;TEXT(ROW()-5,"0000"))</f>
        <v/>
      </c>
      <c r="P404" s="86">
        <f>IF(Q404="","",D404&amp;"|"&amp;Q404)</f>
        <v/>
      </c>
      <c r="Q404" s="86">
        <f>IF(OR(D404="",G404=""),"",COUNTIFS($D$6:D404,D404,$G$6:G404,"&lt;&gt;"))</f>
        <v/>
      </c>
      <c r="R404" s="139">
        <f>IF(B404="","",B404+N(C404))</f>
        <v/>
      </c>
    </row>
    <row r="405" ht="30" customHeight="1">
      <c r="B405" s="93" t="n"/>
      <c r="C405" s="140" t="n"/>
      <c r="D405" s="95" t="n"/>
      <c r="E405" s="86">
        <f>IF(D405="","",IFERROR(INDEX(Pil_Type,MATCH(D405,Pil_Label,0)),"not in pilot"))</f>
        <v/>
      </c>
      <c r="F405" s="96" t="n"/>
      <c r="G405" s="96" t="n"/>
      <c r="H405" s="87">
        <f>IF(G405="","",N(F405)+G405)</f>
        <v/>
      </c>
      <c r="I405" s="95" t="n"/>
      <c r="J405" s="139">
        <f>IF(OR(Q405="",N(Q405)&lt;=1),"",INDEX($R$6:$R$1505,MATCH(D405&amp;"|"&amp;(Q405-1),$P$6:$P$1505,0)))</f>
        <v/>
      </c>
      <c r="K405" s="138">
        <f>IF(OR(J405="",R405=""),"",R405-J405)</f>
        <v/>
      </c>
      <c r="L405" s="138">
        <f>IF(OR(J405="",R405=""),"",(R405-J405)*24)</f>
        <v/>
      </c>
      <c r="M405" s="95" t="n"/>
      <c r="N405" s="94">
        <f>IF(B405="","",IF(OR(B405&lt;cfg_PilotStart,B405&gt;cfg_PilotEnd),"Outside",B405-cfg_PilotStart+1))</f>
        <v/>
      </c>
      <c r="O405" s="86">
        <f>IF(OR(B405="",D405=""),"","RF-"&amp;TEXT(ROW()-5,"0000"))</f>
        <v/>
      </c>
      <c r="P405" s="86">
        <f>IF(Q405="","",D405&amp;"|"&amp;Q405)</f>
        <v/>
      </c>
      <c r="Q405" s="86">
        <f>IF(OR(D405="",G405=""),"",COUNTIFS($D$6:D405,D405,$G$6:G405,"&lt;&gt;"))</f>
        <v/>
      </c>
      <c r="R405" s="139">
        <f>IF(B405="","",B405+N(C405))</f>
        <v/>
      </c>
    </row>
    <row r="406" ht="30" customHeight="1">
      <c r="B406" s="93" t="n"/>
      <c r="C406" s="140" t="n"/>
      <c r="D406" s="95" t="n"/>
      <c r="E406" s="86">
        <f>IF(D406="","",IFERROR(INDEX(Pil_Type,MATCH(D406,Pil_Label,0)),"not in pilot"))</f>
        <v/>
      </c>
      <c r="F406" s="96" t="n"/>
      <c r="G406" s="96" t="n"/>
      <c r="H406" s="87">
        <f>IF(G406="","",N(F406)+G406)</f>
        <v/>
      </c>
      <c r="I406" s="95" t="n"/>
      <c r="J406" s="139">
        <f>IF(OR(Q406="",N(Q406)&lt;=1),"",INDEX($R$6:$R$1505,MATCH(D406&amp;"|"&amp;(Q406-1),$P$6:$P$1505,0)))</f>
        <v/>
      </c>
      <c r="K406" s="138">
        <f>IF(OR(J406="",R406=""),"",R406-J406)</f>
        <v/>
      </c>
      <c r="L406" s="138">
        <f>IF(OR(J406="",R406=""),"",(R406-J406)*24)</f>
        <v/>
      </c>
      <c r="M406" s="95" t="n"/>
      <c r="N406" s="94">
        <f>IF(B406="","",IF(OR(B406&lt;cfg_PilotStart,B406&gt;cfg_PilotEnd),"Outside",B406-cfg_PilotStart+1))</f>
        <v/>
      </c>
      <c r="O406" s="86">
        <f>IF(OR(B406="",D406=""),"","RF-"&amp;TEXT(ROW()-5,"0000"))</f>
        <v/>
      </c>
      <c r="P406" s="86">
        <f>IF(Q406="","",D406&amp;"|"&amp;Q406)</f>
        <v/>
      </c>
      <c r="Q406" s="86">
        <f>IF(OR(D406="",G406=""),"",COUNTIFS($D$6:D406,D406,$G$6:G406,"&lt;&gt;"))</f>
        <v/>
      </c>
      <c r="R406" s="139">
        <f>IF(B406="","",B406+N(C406))</f>
        <v/>
      </c>
    </row>
    <row r="407" ht="30" customHeight="1">
      <c r="B407" s="93" t="n"/>
      <c r="C407" s="140" t="n"/>
      <c r="D407" s="95" t="n"/>
      <c r="E407" s="86">
        <f>IF(D407="","",IFERROR(INDEX(Pil_Type,MATCH(D407,Pil_Label,0)),"not in pilot"))</f>
        <v/>
      </c>
      <c r="F407" s="96" t="n"/>
      <c r="G407" s="96" t="n"/>
      <c r="H407" s="87">
        <f>IF(G407="","",N(F407)+G407)</f>
        <v/>
      </c>
      <c r="I407" s="95" t="n"/>
      <c r="J407" s="139">
        <f>IF(OR(Q407="",N(Q407)&lt;=1),"",INDEX($R$6:$R$1505,MATCH(D407&amp;"|"&amp;(Q407-1),$P$6:$P$1505,0)))</f>
        <v/>
      </c>
      <c r="K407" s="138">
        <f>IF(OR(J407="",R407=""),"",R407-J407)</f>
        <v/>
      </c>
      <c r="L407" s="138">
        <f>IF(OR(J407="",R407=""),"",(R407-J407)*24)</f>
        <v/>
      </c>
      <c r="M407" s="95" t="n"/>
      <c r="N407" s="94">
        <f>IF(B407="","",IF(OR(B407&lt;cfg_PilotStart,B407&gt;cfg_PilotEnd),"Outside",B407-cfg_PilotStart+1))</f>
        <v/>
      </c>
      <c r="O407" s="86">
        <f>IF(OR(B407="",D407=""),"","RF-"&amp;TEXT(ROW()-5,"0000"))</f>
        <v/>
      </c>
      <c r="P407" s="86">
        <f>IF(Q407="","",D407&amp;"|"&amp;Q407)</f>
        <v/>
      </c>
      <c r="Q407" s="86">
        <f>IF(OR(D407="",G407=""),"",COUNTIFS($D$6:D407,D407,$G$6:G407,"&lt;&gt;"))</f>
        <v/>
      </c>
      <c r="R407" s="139">
        <f>IF(B407="","",B407+N(C407))</f>
        <v/>
      </c>
    </row>
    <row r="408" ht="30" customHeight="1">
      <c r="B408" s="93" t="n"/>
      <c r="C408" s="140" t="n"/>
      <c r="D408" s="95" t="n"/>
      <c r="E408" s="86">
        <f>IF(D408="","",IFERROR(INDEX(Pil_Type,MATCH(D408,Pil_Label,0)),"not in pilot"))</f>
        <v/>
      </c>
      <c r="F408" s="96" t="n"/>
      <c r="G408" s="96" t="n"/>
      <c r="H408" s="87">
        <f>IF(G408="","",N(F408)+G408)</f>
        <v/>
      </c>
      <c r="I408" s="95" t="n"/>
      <c r="J408" s="139">
        <f>IF(OR(Q408="",N(Q408)&lt;=1),"",INDEX($R$6:$R$1505,MATCH(D408&amp;"|"&amp;(Q408-1),$P$6:$P$1505,0)))</f>
        <v/>
      </c>
      <c r="K408" s="138">
        <f>IF(OR(J408="",R408=""),"",R408-J408)</f>
        <v/>
      </c>
      <c r="L408" s="138">
        <f>IF(OR(J408="",R408=""),"",(R408-J408)*24)</f>
        <v/>
      </c>
      <c r="M408" s="95" t="n"/>
      <c r="N408" s="94">
        <f>IF(B408="","",IF(OR(B408&lt;cfg_PilotStart,B408&gt;cfg_PilotEnd),"Outside",B408-cfg_PilotStart+1))</f>
        <v/>
      </c>
      <c r="O408" s="86">
        <f>IF(OR(B408="",D408=""),"","RF-"&amp;TEXT(ROW()-5,"0000"))</f>
        <v/>
      </c>
      <c r="P408" s="86">
        <f>IF(Q408="","",D408&amp;"|"&amp;Q408)</f>
        <v/>
      </c>
      <c r="Q408" s="86">
        <f>IF(OR(D408="",G408=""),"",COUNTIFS($D$6:D408,D408,$G$6:G408,"&lt;&gt;"))</f>
        <v/>
      </c>
      <c r="R408" s="139">
        <f>IF(B408="","",B408+N(C408))</f>
        <v/>
      </c>
    </row>
    <row r="409" ht="30" customHeight="1">
      <c r="B409" s="93" t="n"/>
      <c r="C409" s="140" t="n"/>
      <c r="D409" s="95" t="n"/>
      <c r="E409" s="86">
        <f>IF(D409="","",IFERROR(INDEX(Pil_Type,MATCH(D409,Pil_Label,0)),"not in pilot"))</f>
        <v/>
      </c>
      <c r="F409" s="96" t="n"/>
      <c r="G409" s="96" t="n"/>
      <c r="H409" s="87">
        <f>IF(G409="","",N(F409)+G409)</f>
        <v/>
      </c>
      <c r="I409" s="95" t="n"/>
      <c r="J409" s="139">
        <f>IF(OR(Q409="",N(Q409)&lt;=1),"",INDEX($R$6:$R$1505,MATCH(D409&amp;"|"&amp;(Q409-1),$P$6:$P$1505,0)))</f>
        <v/>
      </c>
      <c r="K409" s="138">
        <f>IF(OR(J409="",R409=""),"",R409-J409)</f>
        <v/>
      </c>
      <c r="L409" s="138">
        <f>IF(OR(J409="",R409=""),"",(R409-J409)*24)</f>
        <v/>
      </c>
      <c r="M409" s="95" t="n"/>
      <c r="N409" s="94">
        <f>IF(B409="","",IF(OR(B409&lt;cfg_PilotStart,B409&gt;cfg_PilotEnd),"Outside",B409-cfg_PilotStart+1))</f>
        <v/>
      </c>
      <c r="O409" s="86">
        <f>IF(OR(B409="",D409=""),"","RF-"&amp;TEXT(ROW()-5,"0000"))</f>
        <v/>
      </c>
      <c r="P409" s="86">
        <f>IF(Q409="","",D409&amp;"|"&amp;Q409)</f>
        <v/>
      </c>
      <c r="Q409" s="86">
        <f>IF(OR(D409="",G409=""),"",COUNTIFS($D$6:D409,D409,$G$6:G409,"&lt;&gt;"))</f>
        <v/>
      </c>
      <c r="R409" s="139">
        <f>IF(B409="","",B409+N(C409))</f>
        <v/>
      </c>
    </row>
    <row r="410" ht="30" customHeight="1">
      <c r="B410" s="93" t="n"/>
      <c r="C410" s="140" t="n"/>
      <c r="D410" s="95" t="n"/>
      <c r="E410" s="86">
        <f>IF(D410="","",IFERROR(INDEX(Pil_Type,MATCH(D410,Pil_Label,0)),"not in pilot"))</f>
        <v/>
      </c>
      <c r="F410" s="96" t="n"/>
      <c r="G410" s="96" t="n"/>
      <c r="H410" s="87">
        <f>IF(G410="","",N(F410)+G410)</f>
        <v/>
      </c>
      <c r="I410" s="95" t="n"/>
      <c r="J410" s="139">
        <f>IF(OR(Q410="",N(Q410)&lt;=1),"",INDEX($R$6:$R$1505,MATCH(D410&amp;"|"&amp;(Q410-1),$P$6:$P$1505,0)))</f>
        <v/>
      </c>
      <c r="K410" s="138">
        <f>IF(OR(J410="",R410=""),"",R410-J410)</f>
        <v/>
      </c>
      <c r="L410" s="138">
        <f>IF(OR(J410="",R410=""),"",(R410-J410)*24)</f>
        <v/>
      </c>
      <c r="M410" s="95" t="n"/>
      <c r="N410" s="94">
        <f>IF(B410="","",IF(OR(B410&lt;cfg_PilotStart,B410&gt;cfg_PilotEnd),"Outside",B410-cfg_PilotStart+1))</f>
        <v/>
      </c>
      <c r="O410" s="86">
        <f>IF(OR(B410="",D410=""),"","RF-"&amp;TEXT(ROW()-5,"0000"))</f>
        <v/>
      </c>
      <c r="P410" s="86">
        <f>IF(Q410="","",D410&amp;"|"&amp;Q410)</f>
        <v/>
      </c>
      <c r="Q410" s="86">
        <f>IF(OR(D410="",G410=""),"",COUNTIFS($D$6:D410,D410,$G$6:G410,"&lt;&gt;"))</f>
        <v/>
      </c>
      <c r="R410" s="139">
        <f>IF(B410="","",B410+N(C410))</f>
        <v/>
      </c>
    </row>
    <row r="411" ht="30" customHeight="1">
      <c r="B411" s="93" t="n"/>
      <c r="C411" s="140" t="n"/>
      <c r="D411" s="95" t="n"/>
      <c r="E411" s="86">
        <f>IF(D411="","",IFERROR(INDEX(Pil_Type,MATCH(D411,Pil_Label,0)),"not in pilot"))</f>
        <v/>
      </c>
      <c r="F411" s="96" t="n"/>
      <c r="G411" s="96" t="n"/>
      <c r="H411" s="87">
        <f>IF(G411="","",N(F411)+G411)</f>
        <v/>
      </c>
      <c r="I411" s="95" t="n"/>
      <c r="J411" s="139">
        <f>IF(OR(Q411="",N(Q411)&lt;=1),"",INDEX($R$6:$R$1505,MATCH(D411&amp;"|"&amp;(Q411-1),$P$6:$P$1505,0)))</f>
        <v/>
      </c>
      <c r="K411" s="138">
        <f>IF(OR(J411="",R411=""),"",R411-J411)</f>
        <v/>
      </c>
      <c r="L411" s="138">
        <f>IF(OR(J411="",R411=""),"",(R411-J411)*24)</f>
        <v/>
      </c>
      <c r="M411" s="95" t="n"/>
      <c r="N411" s="94">
        <f>IF(B411="","",IF(OR(B411&lt;cfg_PilotStart,B411&gt;cfg_PilotEnd),"Outside",B411-cfg_PilotStart+1))</f>
        <v/>
      </c>
      <c r="O411" s="86">
        <f>IF(OR(B411="",D411=""),"","RF-"&amp;TEXT(ROW()-5,"0000"))</f>
        <v/>
      </c>
      <c r="P411" s="86">
        <f>IF(Q411="","",D411&amp;"|"&amp;Q411)</f>
        <v/>
      </c>
      <c r="Q411" s="86">
        <f>IF(OR(D411="",G411=""),"",COUNTIFS($D$6:D411,D411,$G$6:G411,"&lt;&gt;"))</f>
        <v/>
      </c>
      <c r="R411" s="139">
        <f>IF(B411="","",B411+N(C411))</f>
        <v/>
      </c>
    </row>
    <row r="412" ht="30" customHeight="1">
      <c r="B412" s="93" t="n"/>
      <c r="C412" s="140" t="n"/>
      <c r="D412" s="95" t="n"/>
      <c r="E412" s="86">
        <f>IF(D412="","",IFERROR(INDEX(Pil_Type,MATCH(D412,Pil_Label,0)),"not in pilot"))</f>
        <v/>
      </c>
      <c r="F412" s="96" t="n"/>
      <c r="G412" s="96" t="n"/>
      <c r="H412" s="87">
        <f>IF(G412="","",N(F412)+G412)</f>
        <v/>
      </c>
      <c r="I412" s="95" t="n"/>
      <c r="J412" s="139">
        <f>IF(OR(Q412="",N(Q412)&lt;=1),"",INDEX($R$6:$R$1505,MATCH(D412&amp;"|"&amp;(Q412-1),$P$6:$P$1505,0)))</f>
        <v/>
      </c>
      <c r="K412" s="138">
        <f>IF(OR(J412="",R412=""),"",R412-J412)</f>
        <v/>
      </c>
      <c r="L412" s="138">
        <f>IF(OR(J412="",R412=""),"",(R412-J412)*24)</f>
        <v/>
      </c>
      <c r="M412" s="95" t="n"/>
      <c r="N412" s="94">
        <f>IF(B412="","",IF(OR(B412&lt;cfg_PilotStart,B412&gt;cfg_PilotEnd),"Outside",B412-cfg_PilotStart+1))</f>
        <v/>
      </c>
      <c r="O412" s="86">
        <f>IF(OR(B412="",D412=""),"","RF-"&amp;TEXT(ROW()-5,"0000"))</f>
        <v/>
      </c>
      <c r="P412" s="86">
        <f>IF(Q412="","",D412&amp;"|"&amp;Q412)</f>
        <v/>
      </c>
      <c r="Q412" s="86">
        <f>IF(OR(D412="",G412=""),"",COUNTIFS($D$6:D412,D412,$G$6:G412,"&lt;&gt;"))</f>
        <v/>
      </c>
      <c r="R412" s="139">
        <f>IF(B412="","",B412+N(C412))</f>
        <v/>
      </c>
    </row>
    <row r="413" ht="30" customHeight="1">
      <c r="B413" s="93" t="n"/>
      <c r="C413" s="140" t="n"/>
      <c r="D413" s="95" t="n"/>
      <c r="E413" s="86">
        <f>IF(D413="","",IFERROR(INDEX(Pil_Type,MATCH(D413,Pil_Label,0)),"not in pilot"))</f>
        <v/>
      </c>
      <c r="F413" s="96" t="n"/>
      <c r="G413" s="96" t="n"/>
      <c r="H413" s="87">
        <f>IF(G413="","",N(F413)+G413)</f>
        <v/>
      </c>
      <c r="I413" s="95" t="n"/>
      <c r="J413" s="139">
        <f>IF(OR(Q413="",N(Q413)&lt;=1),"",INDEX($R$6:$R$1505,MATCH(D413&amp;"|"&amp;(Q413-1),$P$6:$P$1505,0)))</f>
        <v/>
      </c>
      <c r="K413" s="138">
        <f>IF(OR(J413="",R413=""),"",R413-J413)</f>
        <v/>
      </c>
      <c r="L413" s="138">
        <f>IF(OR(J413="",R413=""),"",(R413-J413)*24)</f>
        <v/>
      </c>
      <c r="M413" s="95" t="n"/>
      <c r="N413" s="94">
        <f>IF(B413="","",IF(OR(B413&lt;cfg_PilotStart,B413&gt;cfg_PilotEnd),"Outside",B413-cfg_PilotStart+1))</f>
        <v/>
      </c>
      <c r="O413" s="86">
        <f>IF(OR(B413="",D413=""),"","RF-"&amp;TEXT(ROW()-5,"0000"))</f>
        <v/>
      </c>
      <c r="P413" s="86">
        <f>IF(Q413="","",D413&amp;"|"&amp;Q413)</f>
        <v/>
      </c>
      <c r="Q413" s="86">
        <f>IF(OR(D413="",G413=""),"",COUNTIFS($D$6:D413,D413,$G$6:G413,"&lt;&gt;"))</f>
        <v/>
      </c>
      <c r="R413" s="139">
        <f>IF(B413="","",B413+N(C413))</f>
        <v/>
      </c>
    </row>
    <row r="414" ht="30" customHeight="1">
      <c r="B414" s="93" t="n"/>
      <c r="C414" s="140" t="n"/>
      <c r="D414" s="95" t="n"/>
      <c r="E414" s="86">
        <f>IF(D414="","",IFERROR(INDEX(Pil_Type,MATCH(D414,Pil_Label,0)),"not in pilot"))</f>
        <v/>
      </c>
      <c r="F414" s="96" t="n"/>
      <c r="G414" s="96" t="n"/>
      <c r="H414" s="87">
        <f>IF(G414="","",N(F414)+G414)</f>
        <v/>
      </c>
      <c r="I414" s="95" t="n"/>
      <c r="J414" s="139">
        <f>IF(OR(Q414="",N(Q414)&lt;=1),"",INDEX($R$6:$R$1505,MATCH(D414&amp;"|"&amp;(Q414-1),$P$6:$P$1505,0)))</f>
        <v/>
      </c>
      <c r="K414" s="138">
        <f>IF(OR(J414="",R414=""),"",R414-J414)</f>
        <v/>
      </c>
      <c r="L414" s="138">
        <f>IF(OR(J414="",R414=""),"",(R414-J414)*24)</f>
        <v/>
      </c>
      <c r="M414" s="95" t="n"/>
      <c r="N414" s="94">
        <f>IF(B414="","",IF(OR(B414&lt;cfg_PilotStart,B414&gt;cfg_PilotEnd),"Outside",B414-cfg_PilotStart+1))</f>
        <v/>
      </c>
      <c r="O414" s="86">
        <f>IF(OR(B414="",D414=""),"","RF-"&amp;TEXT(ROW()-5,"0000"))</f>
        <v/>
      </c>
      <c r="P414" s="86">
        <f>IF(Q414="","",D414&amp;"|"&amp;Q414)</f>
        <v/>
      </c>
      <c r="Q414" s="86">
        <f>IF(OR(D414="",G414=""),"",COUNTIFS($D$6:D414,D414,$G$6:G414,"&lt;&gt;"))</f>
        <v/>
      </c>
      <c r="R414" s="139">
        <f>IF(B414="","",B414+N(C414))</f>
        <v/>
      </c>
    </row>
    <row r="415" ht="30" customHeight="1">
      <c r="B415" s="93" t="n"/>
      <c r="C415" s="140" t="n"/>
      <c r="D415" s="95" t="n"/>
      <c r="E415" s="86">
        <f>IF(D415="","",IFERROR(INDEX(Pil_Type,MATCH(D415,Pil_Label,0)),"not in pilot"))</f>
        <v/>
      </c>
      <c r="F415" s="96" t="n"/>
      <c r="G415" s="96" t="n"/>
      <c r="H415" s="87">
        <f>IF(G415="","",N(F415)+G415)</f>
        <v/>
      </c>
      <c r="I415" s="95" t="n"/>
      <c r="J415" s="139">
        <f>IF(OR(Q415="",N(Q415)&lt;=1),"",INDEX($R$6:$R$1505,MATCH(D415&amp;"|"&amp;(Q415-1),$P$6:$P$1505,0)))</f>
        <v/>
      </c>
      <c r="K415" s="138">
        <f>IF(OR(J415="",R415=""),"",R415-J415)</f>
        <v/>
      </c>
      <c r="L415" s="138">
        <f>IF(OR(J415="",R415=""),"",(R415-J415)*24)</f>
        <v/>
      </c>
      <c r="M415" s="95" t="n"/>
      <c r="N415" s="94">
        <f>IF(B415="","",IF(OR(B415&lt;cfg_PilotStart,B415&gt;cfg_PilotEnd),"Outside",B415-cfg_PilotStart+1))</f>
        <v/>
      </c>
      <c r="O415" s="86">
        <f>IF(OR(B415="",D415=""),"","RF-"&amp;TEXT(ROW()-5,"0000"))</f>
        <v/>
      </c>
      <c r="P415" s="86">
        <f>IF(Q415="","",D415&amp;"|"&amp;Q415)</f>
        <v/>
      </c>
      <c r="Q415" s="86">
        <f>IF(OR(D415="",G415=""),"",COUNTIFS($D$6:D415,D415,$G$6:G415,"&lt;&gt;"))</f>
        <v/>
      </c>
      <c r="R415" s="139">
        <f>IF(B415="","",B415+N(C415))</f>
        <v/>
      </c>
    </row>
    <row r="416" ht="30" customHeight="1">
      <c r="B416" s="93" t="n"/>
      <c r="C416" s="140" t="n"/>
      <c r="D416" s="95" t="n"/>
      <c r="E416" s="86">
        <f>IF(D416="","",IFERROR(INDEX(Pil_Type,MATCH(D416,Pil_Label,0)),"not in pilot"))</f>
        <v/>
      </c>
      <c r="F416" s="96" t="n"/>
      <c r="G416" s="96" t="n"/>
      <c r="H416" s="87">
        <f>IF(G416="","",N(F416)+G416)</f>
        <v/>
      </c>
      <c r="I416" s="95" t="n"/>
      <c r="J416" s="139">
        <f>IF(OR(Q416="",N(Q416)&lt;=1),"",INDEX($R$6:$R$1505,MATCH(D416&amp;"|"&amp;(Q416-1),$P$6:$P$1505,0)))</f>
        <v/>
      </c>
      <c r="K416" s="138">
        <f>IF(OR(J416="",R416=""),"",R416-J416)</f>
        <v/>
      </c>
      <c r="L416" s="138">
        <f>IF(OR(J416="",R416=""),"",(R416-J416)*24)</f>
        <v/>
      </c>
      <c r="M416" s="95" t="n"/>
      <c r="N416" s="94">
        <f>IF(B416="","",IF(OR(B416&lt;cfg_PilotStart,B416&gt;cfg_PilotEnd),"Outside",B416-cfg_PilotStart+1))</f>
        <v/>
      </c>
      <c r="O416" s="86">
        <f>IF(OR(B416="",D416=""),"","RF-"&amp;TEXT(ROW()-5,"0000"))</f>
        <v/>
      </c>
      <c r="P416" s="86">
        <f>IF(Q416="","",D416&amp;"|"&amp;Q416)</f>
        <v/>
      </c>
      <c r="Q416" s="86">
        <f>IF(OR(D416="",G416=""),"",COUNTIFS($D$6:D416,D416,$G$6:G416,"&lt;&gt;"))</f>
        <v/>
      </c>
      <c r="R416" s="139">
        <f>IF(B416="","",B416+N(C416))</f>
        <v/>
      </c>
    </row>
    <row r="417" ht="30" customHeight="1">
      <c r="B417" s="93" t="n"/>
      <c r="C417" s="140" t="n"/>
      <c r="D417" s="95" t="n"/>
      <c r="E417" s="86">
        <f>IF(D417="","",IFERROR(INDEX(Pil_Type,MATCH(D417,Pil_Label,0)),"not in pilot"))</f>
        <v/>
      </c>
      <c r="F417" s="96" t="n"/>
      <c r="G417" s="96" t="n"/>
      <c r="H417" s="87">
        <f>IF(G417="","",N(F417)+G417)</f>
        <v/>
      </c>
      <c r="I417" s="95" t="n"/>
      <c r="J417" s="139">
        <f>IF(OR(Q417="",N(Q417)&lt;=1),"",INDEX($R$6:$R$1505,MATCH(D417&amp;"|"&amp;(Q417-1),$P$6:$P$1505,0)))</f>
        <v/>
      </c>
      <c r="K417" s="138">
        <f>IF(OR(J417="",R417=""),"",R417-J417)</f>
        <v/>
      </c>
      <c r="L417" s="138">
        <f>IF(OR(J417="",R417=""),"",(R417-J417)*24)</f>
        <v/>
      </c>
      <c r="M417" s="95" t="n"/>
      <c r="N417" s="94">
        <f>IF(B417="","",IF(OR(B417&lt;cfg_PilotStart,B417&gt;cfg_PilotEnd),"Outside",B417-cfg_PilotStart+1))</f>
        <v/>
      </c>
      <c r="O417" s="86">
        <f>IF(OR(B417="",D417=""),"","RF-"&amp;TEXT(ROW()-5,"0000"))</f>
        <v/>
      </c>
      <c r="P417" s="86">
        <f>IF(Q417="","",D417&amp;"|"&amp;Q417)</f>
        <v/>
      </c>
      <c r="Q417" s="86">
        <f>IF(OR(D417="",G417=""),"",COUNTIFS($D$6:D417,D417,$G$6:G417,"&lt;&gt;"))</f>
        <v/>
      </c>
      <c r="R417" s="139">
        <f>IF(B417="","",B417+N(C417))</f>
        <v/>
      </c>
    </row>
    <row r="418" ht="30" customHeight="1">
      <c r="B418" s="93" t="n"/>
      <c r="C418" s="140" t="n"/>
      <c r="D418" s="95" t="n"/>
      <c r="E418" s="86">
        <f>IF(D418="","",IFERROR(INDEX(Pil_Type,MATCH(D418,Pil_Label,0)),"not in pilot"))</f>
        <v/>
      </c>
      <c r="F418" s="96" t="n"/>
      <c r="G418" s="96" t="n"/>
      <c r="H418" s="87">
        <f>IF(G418="","",N(F418)+G418)</f>
        <v/>
      </c>
      <c r="I418" s="95" t="n"/>
      <c r="J418" s="139">
        <f>IF(OR(Q418="",N(Q418)&lt;=1),"",INDEX($R$6:$R$1505,MATCH(D418&amp;"|"&amp;(Q418-1),$P$6:$P$1505,0)))</f>
        <v/>
      </c>
      <c r="K418" s="138">
        <f>IF(OR(J418="",R418=""),"",R418-J418)</f>
        <v/>
      </c>
      <c r="L418" s="138">
        <f>IF(OR(J418="",R418=""),"",(R418-J418)*24)</f>
        <v/>
      </c>
      <c r="M418" s="95" t="n"/>
      <c r="N418" s="94">
        <f>IF(B418="","",IF(OR(B418&lt;cfg_PilotStart,B418&gt;cfg_PilotEnd),"Outside",B418-cfg_PilotStart+1))</f>
        <v/>
      </c>
      <c r="O418" s="86">
        <f>IF(OR(B418="",D418=""),"","RF-"&amp;TEXT(ROW()-5,"0000"))</f>
        <v/>
      </c>
      <c r="P418" s="86">
        <f>IF(Q418="","",D418&amp;"|"&amp;Q418)</f>
        <v/>
      </c>
      <c r="Q418" s="86">
        <f>IF(OR(D418="",G418=""),"",COUNTIFS($D$6:D418,D418,$G$6:G418,"&lt;&gt;"))</f>
        <v/>
      </c>
      <c r="R418" s="139">
        <f>IF(B418="","",B418+N(C418))</f>
        <v/>
      </c>
    </row>
    <row r="419" ht="30" customHeight="1">
      <c r="B419" s="93" t="n"/>
      <c r="C419" s="140" t="n"/>
      <c r="D419" s="95" t="n"/>
      <c r="E419" s="86">
        <f>IF(D419="","",IFERROR(INDEX(Pil_Type,MATCH(D419,Pil_Label,0)),"not in pilot"))</f>
        <v/>
      </c>
      <c r="F419" s="96" t="n"/>
      <c r="G419" s="96" t="n"/>
      <c r="H419" s="87">
        <f>IF(G419="","",N(F419)+G419)</f>
        <v/>
      </c>
      <c r="I419" s="95" t="n"/>
      <c r="J419" s="139">
        <f>IF(OR(Q419="",N(Q419)&lt;=1),"",INDEX($R$6:$R$1505,MATCH(D419&amp;"|"&amp;(Q419-1),$P$6:$P$1505,0)))</f>
        <v/>
      </c>
      <c r="K419" s="138">
        <f>IF(OR(J419="",R419=""),"",R419-J419)</f>
        <v/>
      </c>
      <c r="L419" s="138">
        <f>IF(OR(J419="",R419=""),"",(R419-J419)*24)</f>
        <v/>
      </c>
      <c r="M419" s="95" t="n"/>
      <c r="N419" s="94">
        <f>IF(B419="","",IF(OR(B419&lt;cfg_PilotStart,B419&gt;cfg_PilotEnd),"Outside",B419-cfg_PilotStart+1))</f>
        <v/>
      </c>
      <c r="O419" s="86">
        <f>IF(OR(B419="",D419=""),"","RF-"&amp;TEXT(ROW()-5,"0000"))</f>
        <v/>
      </c>
      <c r="P419" s="86">
        <f>IF(Q419="","",D419&amp;"|"&amp;Q419)</f>
        <v/>
      </c>
      <c r="Q419" s="86">
        <f>IF(OR(D419="",G419=""),"",COUNTIFS($D$6:D419,D419,$G$6:G419,"&lt;&gt;"))</f>
        <v/>
      </c>
      <c r="R419" s="139">
        <f>IF(B419="","",B419+N(C419))</f>
        <v/>
      </c>
    </row>
    <row r="420" ht="30" customHeight="1">
      <c r="B420" s="93" t="n"/>
      <c r="C420" s="140" t="n"/>
      <c r="D420" s="95" t="n"/>
      <c r="E420" s="86">
        <f>IF(D420="","",IFERROR(INDEX(Pil_Type,MATCH(D420,Pil_Label,0)),"not in pilot"))</f>
        <v/>
      </c>
      <c r="F420" s="96" t="n"/>
      <c r="G420" s="96" t="n"/>
      <c r="H420" s="87">
        <f>IF(G420="","",N(F420)+G420)</f>
        <v/>
      </c>
      <c r="I420" s="95" t="n"/>
      <c r="J420" s="139">
        <f>IF(OR(Q420="",N(Q420)&lt;=1),"",INDEX($R$6:$R$1505,MATCH(D420&amp;"|"&amp;(Q420-1),$P$6:$P$1505,0)))</f>
        <v/>
      </c>
      <c r="K420" s="138">
        <f>IF(OR(J420="",R420=""),"",R420-J420)</f>
        <v/>
      </c>
      <c r="L420" s="138">
        <f>IF(OR(J420="",R420=""),"",(R420-J420)*24)</f>
        <v/>
      </c>
      <c r="M420" s="95" t="n"/>
      <c r="N420" s="94">
        <f>IF(B420="","",IF(OR(B420&lt;cfg_PilotStart,B420&gt;cfg_PilotEnd),"Outside",B420-cfg_PilotStart+1))</f>
        <v/>
      </c>
      <c r="O420" s="86">
        <f>IF(OR(B420="",D420=""),"","RF-"&amp;TEXT(ROW()-5,"0000"))</f>
        <v/>
      </c>
      <c r="P420" s="86">
        <f>IF(Q420="","",D420&amp;"|"&amp;Q420)</f>
        <v/>
      </c>
      <c r="Q420" s="86">
        <f>IF(OR(D420="",G420=""),"",COUNTIFS($D$6:D420,D420,$G$6:G420,"&lt;&gt;"))</f>
        <v/>
      </c>
      <c r="R420" s="139">
        <f>IF(B420="","",B420+N(C420))</f>
        <v/>
      </c>
    </row>
    <row r="421" ht="30" customHeight="1">
      <c r="B421" s="93" t="n"/>
      <c r="C421" s="140" t="n"/>
      <c r="D421" s="95" t="n"/>
      <c r="E421" s="86">
        <f>IF(D421="","",IFERROR(INDEX(Pil_Type,MATCH(D421,Pil_Label,0)),"not in pilot"))</f>
        <v/>
      </c>
      <c r="F421" s="96" t="n"/>
      <c r="G421" s="96" t="n"/>
      <c r="H421" s="87">
        <f>IF(G421="","",N(F421)+G421)</f>
        <v/>
      </c>
      <c r="I421" s="95" t="n"/>
      <c r="J421" s="139">
        <f>IF(OR(Q421="",N(Q421)&lt;=1),"",INDEX($R$6:$R$1505,MATCH(D421&amp;"|"&amp;(Q421-1),$P$6:$P$1505,0)))</f>
        <v/>
      </c>
      <c r="K421" s="138">
        <f>IF(OR(J421="",R421=""),"",R421-J421)</f>
        <v/>
      </c>
      <c r="L421" s="138">
        <f>IF(OR(J421="",R421=""),"",(R421-J421)*24)</f>
        <v/>
      </c>
      <c r="M421" s="95" t="n"/>
      <c r="N421" s="94">
        <f>IF(B421="","",IF(OR(B421&lt;cfg_PilotStart,B421&gt;cfg_PilotEnd),"Outside",B421-cfg_PilotStart+1))</f>
        <v/>
      </c>
      <c r="O421" s="86">
        <f>IF(OR(B421="",D421=""),"","RF-"&amp;TEXT(ROW()-5,"0000"))</f>
        <v/>
      </c>
      <c r="P421" s="86">
        <f>IF(Q421="","",D421&amp;"|"&amp;Q421)</f>
        <v/>
      </c>
      <c r="Q421" s="86">
        <f>IF(OR(D421="",G421=""),"",COUNTIFS($D$6:D421,D421,$G$6:G421,"&lt;&gt;"))</f>
        <v/>
      </c>
      <c r="R421" s="139">
        <f>IF(B421="","",B421+N(C421))</f>
        <v/>
      </c>
    </row>
    <row r="422" ht="30" customHeight="1">
      <c r="B422" s="93" t="n"/>
      <c r="C422" s="140" t="n"/>
      <c r="D422" s="95" t="n"/>
      <c r="E422" s="86">
        <f>IF(D422="","",IFERROR(INDEX(Pil_Type,MATCH(D422,Pil_Label,0)),"not in pilot"))</f>
        <v/>
      </c>
      <c r="F422" s="96" t="n"/>
      <c r="G422" s="96" t="n"/>
      <c r="H422" s="87">
        <f>IF(G422="","",N(F422)+G422)</f>
        <v/>
      </c>
      <c r="I422" s="95" t="n"/>
      <c r="J422" s="139">
        <f>IF(OR(Q422="",N(Q422)&lt;=1),"",INDEX($R$6:$R$1505,MATCH(D422&amp;"|"&amp;(Q422-1),$P$6:$P$1505,0)))</f>
        <v/>
      </c>
      <c r="K422" s="138">
        <f>IF(OR(J422="",R422=""),"",R422-J422)</f>
        <v/>
      </c>
      <c r="L422" s="138">
        <f>IF(OR(J422="",R422=""),"",(R422-J422)*24)</f>
        <v/>
      </c>
      <c r="M422" s="95" t="n"/>
      <c r="N422" s="94">
        <f>IF(B422="","",IF(OR(B422&lt;cfg_PilotStart,B422&gt;cfg_PilotEnd),"Outside",B422-cfg_PilotStart+1))</f>
        <v/>
      </c>
      <c r="O422" s="86">
        <f>IF(OR(B422="",D422=""),"","RF-"&amp;TEXT(ROW()-5,"0000"))</f>
        <v/>
      </c>
      <c r="P422" s="86">
        <f>IF(Q422="","",D422&amp;"|"&amp;Q422)</f>
        <v/>
      </c>
      <c r="Q422" s="86">
        <f>IF(OR(D422="",G422=""),"",COUNTIFS($D$6:D422,D422,$G$6:G422,"&lt;&gt;"))</f>
        <v/>
      </c>
      <c r="R422" s="139">
        <f>IF(B422="","",B422+N(C422))</f>
        <v/>
      </c>
    </row>
    <row r="423" ht="30" customHeight="1">
      <c r="B423" s="93" t="n"/>
      <c r="C423" s="140" t="n"/>
      <c r="D423" s="95" t="n"/>
      <c r="E423" s="86">
        <f>IF(D423="","",IFERROR(INDEX(Pil_Type,MATCH(D423,Pil_Label,0)),"not in pilot"))</f>
        <v/>
      </c>
      <c r="F423" s="96" t="n"/>
      <c r="G423" s="96" t="n"/>
      <c r="H423" s="87">
        <f>IF(G423="","",N(F423)+G423)</f>
        <v/>
      </c>
      <c r="I423" s="95" t="n"/>
      <c r="J423" s="139">
        <f>IF(OR(Q423="",N(Q423)&lt;=1),"",INDEX($R$6:$R$1505,MATCH(D423&amp;"|"&amp;(Q423-1),$P$6:$P$1505,0)))</f>
        <v/>
      </c>
      <c r="K423" s="138">
        <f>IF(OR(J423="",R423=""),"",R423-J423)</f>
        <v/>
      </c>
      <c r="L423" s="138">
        <f>IF(OR(J423="",R423=""),"",(R423-J423)*24)</f>
        <v/>
      </c>
      <c r="M423" s="95" t="n"/>
      <c r="N423" s="94">
        <f>IF(B423="","",IF(OR(B423&lt;cfg_PilotStart,B423&gt;cfg_PilotEnd),"Outside",B423-cfg_PilotStart+1))</f>
        <v/>
      </c>
      <c r="O423" s="86">
        <f>IF(OR(B423="",D423=""),"","RF-"&amp;TEXT(ROW()-5,"0000"))</f>
        <v/>
      </c>
      <c r="P423" s="86">
        <f>IF(Q423="","",D423&amp;"|"&amp;Q423)</f>
        <v/>
      </c>
      <c r="Q423" s="86">
        <f>IF(OR(D423="",G423=""),"",COUNTIFS($D$6:D423,D423,$G$6:G423,"&lt;&gt;"))</f>
        <v/>
      </c>
      <c r="R423" s="139">
        <f>IF(B423="","",B423+N(C423))</f>
        <v/>
      </c>
    </row>
    <row r="424" ht="30" customHeight="1">
      <c r="B424" s="93" t="n"/>
      <c r="C424" s="140" t="n"/>
      <c r="D424" s="95" t="n"/>
      <c r="E424" s="86">
        <f>IF(D424="","",IFERROR(INDEX(Pil_Type,MATCH(D424,Pil_Label,0)),"not in pilot"))</f>
        <v/>
      </c>
      <c r="F424" s="96" t="n"/>
      <c r="G424" s="96" t="n"/>
      <c r="H424" s="87">
        <f>IF(G424="","",N(F424)+G424)</f>
        <v/>
      </c>
      <c r="I424" s="95" t="n"/>
      <c r="J424" s="139">
        <f>IF(OR(Q424="",N(Q424)&lt;=1),"",INDEX($R$6:$R$1505,MATCH(D424&amp;"|"&amp;(Q424-1),$P$6:$P$1505,0)))</f>
        <v/>
      </c>
      <c r="K424" s="138">
        <f>IF(OR(J424="",R424=""),"",R424-J424)</f>
        <v/>
      </c>
      <c r="L424" s="138">
        <f>IF(OR(J424="",R424=""),"",(R424-J424)*24)</f>
        <v/>
      </c>
      <c r="M424" s="95" t="n"/>
      <c r="N424" s="94">
        <f>IF(B424="","",IF(OR(B424&lt;cfg_PilotStart,B424&gt;cfg_PilotEnd),"Outside",B424-cfg_PilotStart+1))</f>
        <v/>
      </c>
      <c r="O424" s="86">
        <f>IF(OR(B424="",D424=""),"","RF-"&amp;TEXT(ROW()-5,"0000"))</f>
        <v/>
      </c>
      <c r="P424" s="86">
        <f>IF(Q424="","",D424&amp;"|"&amp;Q424)</f>
        <v/>
      </c>
      <c r="Q424" s="86">
        <f>IF(OR(D424="",G424=""),"",COUNTIFS($D$6:D424,D424,$G$6:G424,"&lt;&gt;"))</f>
        <v/>
      </c>
      <c r="R424" s="139">
        <f>IF(B424="","",B424+N(C424))</f>
        <v/>
      </c>
    </row>
    <row r="425" ht="30" customHeight="1">
      <c r="B425" s="93" t="n"/>
      <c r="C425" s="140" t="n"/>
      <c r="D425" s="95" t="n"/>
      <c r="E425" s="86">
        <f>IF(D425="","",IFERROR(INDEX(Pil_Type,MATCH(D425,Pil_Label,0)),"not in pilot"))</f>
        <v/>
      </c>
      <c r="F425" s="96" t="n"/>
      <c r="G425" s="96" t="n"/>
      <c r="H425" s="87">
        <f>IF(G425="","",N(F425)+G425)</f>
        <v/>
      </c>
      <c r="I425" s="95" t="n"/>
      <c r="J425" s="139">
        <f>IF(OR(Q425="",N(Q425)&lt;=1),"",INDEX($R$6:$R$1505,MATCH(D425&amp;"|"&amp;(Q425-1),$P$6:$P$1505,0)))</f>
        <v/>
      </c>
      <c r="K425" s="138">
        <f>IF(OR(J425="",R425=""),"",R425-J425)</f>
        <v/>
      </c>
      <c r="L425" s="138">
        <f>IF(OR(J425="",R425=""),"",(R425-J425)*24)</f>
        <v/>
      </c>
      <c r="M425" s="95" t="n"/>
      <c r="N425" s="94">
        <f>IF(B425="","",IF(OR(B425&lt;cfg_PilotStart,B425&gt;cfg_PilotEnd),"Outside",B425-cfg_PilotStart+1))</f>
        <v/>
      </c>
      <c r="O425" s="86">
        <f>IF(OR(B425="",D425=""),"","RF-"&amp;TEXT(ROW()-5,"0000"))</f>
        <v/>
      </c>
      <c r="P425" s="86">
        <f>IF(Q425="","",D425&amp;"|"&amp;Q425)</f>
        <v/>
      </c>
      <c r="Q425" s="86">
        <f>IF(OR(D425="",G425=""),"",COUNTIFS($D$6:D425,D425,$G$6:G425,"&lt;&gt;"))</f>
        <v/>
      </c>
      <c r="R425" s="139">
        <f>IF(B425="","",B425+N(C425))</f>
        <v/>
      </c>
    </row>
    <row r="426" ht="30" customHeight="1">
      <c r="B426" s="93" t="n"/>
      <c r="C426" s="140" t="n"/>
      <c r="D426" s="95" t="n"/>
      <c r="E426" s="86">
        <f>IF(D426="","",IFERROR(INDEX(Pil_Type,MATCH(D426,Pil_Label,0)),"not in pilot"))</f>
        <v/>
      </c>
      <c r="F426" s="96" t="n"/>
      <c r="G426" s="96" t="n"/>
      <c r="H426" s="87">
        <f>IF(G426="","",N(F426)+G426)</f>
        <v/>
      </c>
      <c r="I426" s="95" t="n"/>
      <c r="J426" s="139">
        <f>IF(OR(Q426="",N(Q426)&lt;=1),"",INDEX($R$6:$R$1505,MATCH(D426&amp;"|"&amp;(Q426-1),$P$6:$P$1505,0)))</f>
        <v/>
      </c>
      <c r="K426" s="138">
        <f>IF(OR(J426="",R426=""),"",R426-J426)</f>
        <v/>
      </c>
      <c r="L426" s="138">
        <f>IF(OR(J426="",R426=""),"",(R426-J426)*24)</f>
        <v/>
      </c>
      <c r="M426" s="95" t="n"/>
      <c r="N426" s="94">
        <f>IF(B426="","",IF(OR(B426&lt;cfg_PilotStart,B426&gt;cfg_PilotEnd),"Outside",B426-cfg_PilotStart+1))</f>
        <v/>
      </c>
      <c r="O426" s="86">
        <f>IF(OR(B426="",D426=""),"","RF-"&amp;TEXT(ROW()-5,"0000"))</f>
        <v/>
      </c>
      <c r="P426" s="86">
        <f>IF(Q426="","",D426&amp;"|"&amp;Q426)</f>
        <v/>
      </c>
      <c r="Q426" s="86">
        <f>IF(OR(D426="",G426=""),"",COUNTIFS($D$6:D426,D426,$G$6:G426,"&lt;&gt;"))</f>
        <v/>
      </c>
      <c r="R426" s="139">
        <f>IF(B426="","",B426+N(C426))</f>
        <v/>
      </c>
    </row>
    <row r="427" ht="30" customHeight="1">
      <c r="B427" s="93" t="n"/>
      <c r="C427" s="140" t="n"/>
      <c r="D427" s="95" t="n"/>
      <c r="E427" s="86">
        <f>IF(D427="","",IFERROR(INDEX(Pil_Type,MATCH(D427,Pil_Label,0)),"not in pilot"))</f>
        <v/>
      </c>
      <c r="F427" s="96" t="n"/>
      <c r="G427" s="96" t="n"/>
      <c r="H427" s="87">
        <f>IF(G427="","",N(F427)+G427)</f>
        <v/>
      </c>
      <c r="I427" s="95" t="n"/>
      <c r="J427" s="139">
        <f>IF(OR(Q427="",N(Q427)&lt;=1),"",INDEX($R$6:$R$1505,MATCH(D427&amp;"|"&amp;(Q427-1),$P$6:$P$1505,0)))</f>
        <v/>
      </c>
      <c r="K427" s="138">
        <f>IF(OR(J427="",R427=""),"",R427-J427)</f>
        <v/>
      </c>
      <c r="L427" s="138">
        <f>IF(OR(J427="",R427=""),"",(R427-J427)*24)</f>
        <v/>
      </c>
      <c r="M427" s="95" t="n"/>
      <c r="N427" s="94">
        <f>IF(B427="","",IF(OR(B427&lt;cfg_PilotStart,B427&gt;cfg_PilotEnd),"Outside",B427-cfg_PilotStart+1))</f>
        <v/>
      </c>
      <c r="O427" s="86">
        <f>IF(OR(B427="",D427=""),"","RF-"&amp;TEXT(ROW()-5,"0000"))</f>
        <v/>
      </c>
      <c r="P427" s="86">
        <f>IF(Q427="","",D427&amp;"|"&amp;Q427)</f>
        <v/>
      </c>
      <c r="Q427" s="86">
        <f>IF(OR(D427="",G427=""),"",COUNTIFS($D$6:D427,D427,$G$6:G427,"&lt;&gt;"))</f>
        <v/>
      </c>
      <c r="R427" s="139">
        <f>IF(B427="","",B427+N(C427))</f>
        <v/>
      </c>
    </row>
    <row r="428" ht="30" customHeight="1">
      <c r="B428" s="93" t="n"/>
      <c r="C428" s="140" t="n"/>
      <c r="D428" s="95" t="n"/>
      <c r="E428" s="86">
        <f>IF(D428="","",IFERROR(INDEX(Pil_Type,MATCH(D428,Pil_Label,0)),"not in pilot"))</f>
        <v/>
      </c>
      <c r="F428" s="96" t="n"/>
      <c r="G428" s="96" t="n"/>
      <c r="H428" s="87">
        <f>IF(G428="","",N(F428)+G428)</f>
        <v/>
      </c>
      <c r="I428" s="95" t="n"/>
      <c r="J428" s="139">
        <f>IF(OR(Q428="",N(Q428)&lt;=1),"",INDEX($R$6:$R$1505,MATCH(D428&amp;"|"&amp;(Q428-1),$P$6:$P$1505,0)))</f>
        <v/>
      </c>
      <c r="K428" s="138">
        <f>IF(OR(J428="",R428=""),"",R428-J428)</f>
        <v/>
      </c>
      <c r="L428" s="138">
        <f>IF(OR(J428="",R428=""),"",(R428-J428)*24)</f>
        <v/>
      </c>
      <c r="M428" s="95" t="n"/>
      <c r="N428" s="94">
        <f>IF(B428="","",IF(OR(B428&lt;cfg_PilotStart,B428&gt;cfg_PilotEnd),"Outside",B428-cfg_PilotStart+1))</f>
        <v/>
      </c>
      <c r="O428" s="86">
        <f>IF(OR(B428="",D428=""),"","RF-"&amp;TEXT(ROW()-5,"0000"))</f>
        <v/>
      </c>
      <c r="P428" s="86">
        <f>IF(Q428="","",D428&amp;"|"&amp;Q428)</f>
        <v/>
      </c>
      <c r="Q428" s="86">
        <f>IF(OR(D428="",G428=""),"",COUNTIFS($D$6:D428,D428,$G$6:G428,"&lt;&gt;"))</f>
        <v/>
      </c>
      <c r="R428" s="139">
        <f>IF(B428="","",B428+N(C428))</f>
        <v/>
      </c>
    </row>
    <row r="429" ht="30" customHeight="1">
      <c r="B429" s="93" t="n"/>
      <c r="C429" s="140" t="n"/>
      <c r="D429" s="95" t="n"/>
      <c r="E429" s="86">
        <f>IF(D429="","",IFERROR(INDEX(Pil_Type,MATCH(D429,Pil_Label,0)),"not in pilot"))</f>
        <v/>
      </c>
      <c r="F429" s="96" t="n"/>
      <c r="G429" s="96" t="n"/>
      <c r="H429" s="87">
        <f>IF(G429="","",N(F429)+G429)</f>
        <v/>
      </c>
      <c r="I429" s="95" t="n"/>
      <c r="J429" s="139">
        <f>IF(OR(Q429="",N(Q429)&lt;=1),"",INDEX($R$6:$R$1505,MATCH(D429&amp;"|"&amp;(Q429-1),$P$6:$P$1505,0)))</f>
        <v/>
      </c>
      <c r="K429" s="138">
        <f>IF(OR(J429="",R429=""),"",R429-J429)</f>
        <v/>
      </c>
      <c r="L429" s="138">
        <f>IF(OR(J429="",R429=""),"",(R429-J429)*24)</f>
        <v/>
      </c>
      <c r="M429" s="95" t="n"/>
      <c r="N429" s="94">
        <f>IF(B429="","",IF(OR(B429&lt;cfg_PilotStart,B429&gt;cfg_PilotEnd),"Outside",B429-cfg_PilotStart+1))</f>
        <v/>
      </c>
      <c r="O429" s="86">
        <f>IF(OR(B429="",D429=""),"","RF-"&amp;TEXT(ROW()-5,"0000"))</f>
        <v/>
      </c>
      <c r="P429" s="86">
        <f>IF(Q429="","",D429&amp;"|"&amp;Q429)</f>
        <v/>
      </c>
      <c r="Q429" s="86">
        <f>IF(OR(D429="",G429=""),"",COUNTIFS($D$6:D429,D429,$G$6:G429,"&lt;&gt;"))</f>
        <v/>
      </c>
      <c r="R429" s="139">
        <f>IF(B429="","",B429+N(C429))</f>
        <v/>
      </c>
    </row>
    <row r="430" ht="30" customHeight="1">
      <c r="B430" s="93" t="n"/>
      <c r="C430" s="140" t="n"/>
      <c r="D430" s="95" t="n"/>
      <c r="E430" s="86">
        <f>IF(D430="","",IFERROR(INDEX(Pil_Type,MATCH(D430,Pil_Label,0)),"not in pilot"))</f>
        <v/>
      </c>
      <c r="F430" s="96" t="n"/>
      <c r="G430" s="96" t="n"/>
      <c r="H430" s="87">
        <f>IF(G430="","",N(F430)+G430)</f>
        <v/>
      </c>
      <c r="I430" s="95" t="n"/>
      <c r="J430" s="139">
        <f>IF(OR(Q430="",N(Q430)&lt;=1),"",INDEX($R$6:$R$1505,MATCH(D430&amp;"|"&amp;(Q430-1),$P$6:$P$1505,0)))</f>
        <v/>
      </c>
      <c r="K430" s="138">
        <f>IF(OR(J430="",R430=""),"",R430-J430)</f>
        <v/>
      </c>
      <c r="L430" s="138">
        <f>IF(OR(J430="",R430=""),"",(R430-J430)*24)</f>
        <v/>
      </c>
      <c r="M430" s="95" t="n"/>
      <c r="N430" s="94">
        <f>IF(B430="","",IF(OR(B430&lt;cfg_PilotStart,B430&gt;cfg_PilotEnd),"Outside",B430-cfg_PilotStart+1))</f>
        <v/>
      </c>
      <c r="O430" s="86">
        <f>IF(OR(B430="",D430=""),"","RF-"&amp;TEXT(ROW()-5,"0000"))</f>
        <v/>
      </c>
      <c r="P430" s="86">
        <f>IF(Q430="","",D430&amp;"|"&amp;Q430)</f>
        <v/>
      </c>
      <c r="Q430" s="86">
        <f>IF(OR(D430="",G430=""),"",COUNTIFS($D$6:D430,D430,$G$6:G430,"&lt;&gt;"))</f>
        <v/>
      </c>
      <c r="R430" s="139">
        <f>IF(B430="","",B430+N(C430))</f>
        <v/>
      </c>
    </row>
    <row r="431" ht="30" customHeight="1">
      <c r="B431" s="93" t="n"/>
      <c r="C431" s="140" t="n"/>
      <c r="D431" s="95" t="n"/>
      <c r="E431" s="86">
        <f>IF(D431="","",IFERROR(INDEX(Pil_Type,MATCH(D431,Pil_Label,0)),"not in pilot"))</f>
        <v/>
      </c>
      <c r="F431" s="96" t="n"/>
      <c r="G431" s="96" t="n"/>
      <c r="H431" s="87">
        <f>IF(G431="","",N(F431)+G431)</f>
        <v/>
      </c>
      <c r="I431" s="95" t="n"/>
      <c r="J431" s="139">
        <f>IF(OR(Q431="",N(Q431)&lt;=1),"",INDEX($R$6:$R$1505,MATCH(D431&amp;"|"&amp;(Q431-1),$P$6:$P$1505,0)))</f>
        <v/>
      </c>
      <c r="K431" s="138">
        <f>IF(OR(J431="",R431=""),"",R431-J431)</f>
        <v/>
      </c>
      <c r="L431" s="138">
        <f>IF(OR(J431="",R431=""),"",(R431-J431)*24)</f>
        <v/>
      </c>
      <c r="M431" s="95" t="n"/>
      <c r="N431" s="94">
        <f>IF(B431="","",IF(OR(B431&lt;cfg_PilotStart,B431&gt;cfg_PilotEnd),"Outside",B431-cfg_PilotStart+1))</f>
        <v/>
      </c>
      <c r="O431" s="86">
        <f>IF(OR(B431="",D431=""),"","RF-"&amp;TEXT(ROW()-5,"0000"))</f>
        <v/>
      </c>
      <c r="P431" s="86">
        <f>IF(Q431="","",D431&amp;"|"&amp;Q431)</f>
        <v/>
      </c>
      <c r="Q431" s="86">
        <f>IF(OR(D431="",G431=""),"",COUNTIFS($D$6:D431,D431,$G$6:G431,"&lt;&gt;"))</f>
        <v/>
      </c>
      <c r="R431" s="139">
        <f>IF(B431="","",B431+N(C431))</f>
        <v/>
      </c>
    </row>
    <row r="432" ht="30" customHeight="1">
      <c r="B432" s="93" t="n"/>
      <c r="C432" s="140" t="n"/>
      <c r="D432" s="95" t="n"/>
      <c r="E432" s="86">
        <f>IF(D432="","",IFERROR(INDEX(Pil_Type,MATCH(D432,Pil_Label,0)),"not in pilot"))</f>
        <v/>
      </c>
      <c r="F432" s="96" t="n"/>
      <c r="G432" s="96" t="n"/>
      <c r="H432" s="87">
        <f>IF(G432="","",N(F432)+G432)</f>
        <v/>
      </c>
      <c r="I432" s="95" t="n"/>
      <c r="J432" s="139">
        <f>IF(OR(Q432="",N(Q432)&lt;=1),"",INDEX($R$6:$R$1505,MATCH(D432&amp;"|"&amp;(Q432-1),$P$6:$P$1505,0)))</f>
        <v/>
      </c>
      <c r="K432" s="138">
        <f>IF(OR(J432="",R432=""),"",R432-J432)</f>
        <v/>
      </c>
      <c r="L432" s="138">
        <f>IF(OR(J432="",R432=""),"",(R432-J432)*24)</f>
        <v/>
      </c>
      <c r="M432" s="95" t="n"/>
      <c r="N432" s="94">
        <f>IF(B432="","",IF(OR(B432&lt;cfg_PilotStart,B432&gt;cfg_PilotEnd),"Outside",B432-cfg_PilotStart+1))</f>
        <v/>
      </c>
      <c r="O432" s="86">
        <f>IF(OR(B432="",D432=""),"","RF-"&amp;TEXT(ROW()-5,"0000"))</f>
        <v/>
      </c>
      <c r="P432" s="86">
        <f>IF(Q432="","",D432&amp;"|"&amp;Q432)</f>
        <v/>
      </c>
      <c r="Q432" s="86">
        <f>IF(OR(D432="",G432=""),"",COUNTIFS($D$6:D432,D432,$G$6:G432,"&lt;&gt;"))</f>
        <v/>
      </c>
      <c r="R432" s="139">
        <f>IF(B432="","",B432+N(C432))</f>
        <v/>
      </c>
    </row>
    <row r="433" ht="30" customHeight="1">
      <c r="B433" s="93" t="n"/>
      <c r="C433" s="140" t="n"/>
      <c r="D433" s="95" t="n"/>
      <c r="E433" s="86">
        <f>IF(D433="","",IFERROR(INDEX(Pil_Type,MATCH(D433,Pil_Label,0)),"not in pilot"))</f>
        <v/>
      </c>
      <c r="F433" s="96" t="n"/>
      <c r="G433" s="96" t="n"/>
      <c r="H433" s="87">
        <f>IF(G433="","",N(F433)+G433)</f>
        <v/>
      </c>
      <c r="I433" s="95" t="n"/>
      <c r="J433" s="139">
        <f>IF(OR(Q433="",N(Q433)&lt;=1),"",INDEX($R$6:$R$1505,MATCH(D433&amp;"|"&amp;(Q433-1),$P$6:$P$1505,0)))</f>
        <v/>
      </c>
      <c r="K433" s="138">
        <f>IF(OR(J433="",R433=""),"",R433-J433)</f>
        <v/>
      </c>
      <c r="L433" s="138">
        <f>IF(OR(J433="",R433=""),"",(R433-J433)*24)</f>
        <v/>
      </c>
      <c r="M433" s="95" t="n"/>
      <c r="N433" s="94">
        <f>IF(B433="","",IF(OR(B433&lt;cfg_PilotStart,B433&gt;cfg_PilotEnd),"Outside",B433-cfg_PilotStart+1))</f>
        <v/>
      </c>
      <c r="O433" s="86">
        <f>IF(OR(B433="",D433=""),"","RF-"&amp;TEXT(ROW()-5,"0000"))</f>
        <v/>
      </c>
      <c r="P433" s="86">
        <f>IF(Q433="","",D433&amp;"|"&amp;Q433)</f>
        <v/>
      </c>
      <c r="Q433" s="86">
        <f>IF(OR(D433="",G433=""),"",COUNTIFS($D$6:D433,D433,$G$6:G433,"&lt;&gt;"))</f>
        <v/>
      </c>
      <c r="R433" s="139">
        <f>IF(B433="","",B433+N(C433))</f>
        <v/>
      </c>
    </row>
    <row r="434" ht="30" customHeight="1">
      <c r="B434" s="93" t="n"/>
      <c r="C434" s="140" t="n"/>
      <c r="D434" s="95" t="n"/>
      <c r="E434" s="86">
        <f>IF(D434="","",IFERROR(INDEX(Pil_Type,MATCH(D434,Pil_Label,0)),"not in pilot"))</f>
        <v/>
      </c>
      <c r="F434" s="96" t="n"/>
      <c r="G434" s="96" t="n"/>
      <c r="H434" s="87">
        <f>IF(G434="","",N(F434)+G434)</f>
        <v/>
      </c>
      <c r="I434" s="95" t="n"/>
      <c r="J434" s="139">
        <f>IF(OR(Q434="",N(Q434)&lt;=1),"",INDEX($R$6:$R$1505,MATCH(D434&amp;"|"&amp;(Q434-1),$P$6:$P$1505,0)))</f>
        <v/>
      </c>
      <c r="K434" s="138">
        <f>IF(OR(J434="",R434=""),"",R434-J434)</f>
        <v/>
      </c>
      <c r="L434" s="138">
        <f>IF(OR(J434="",R434=""),"",(R434-J434)*24)</f>
        <v/>
      </c>
      <c r="M434" s="95" t="n"/>
      <c r="N434" s="94">
        <f>IF(B434="","",IF(OR(B434&lt;cfg_PilotStart,B434&gt;cfg_PilotEnd),"Outside",B434-cfg_PilotStart+1))</f>
        <v/>
      </c>
      <c r="O434" s="86">
        <f>IF(OR(B434="",D434=""),"","RF-"&amp;TEXT(ROW()-5,"0000"))</f>
        <v/>
      </c>
      <c r="P434" s="86">
        <f>IF(Q434="","",D434&amp;"|"&amp;Q434)</f>
        <v/>
      </c>
      <c r="Q434" s="86">
        <f>IF(OR(D434="",G434=""),"",COUNTIFS($D$6:D434,D434,$G$6:G434,"&lt;&gt;"))</f>
        <v/>
      </c>
      <c r="R434" s="139">
        <f>IF(B434="","",B434+N(C434))</f>
        <v/>
      </c>
    </row>
    <row r="435" ht="30" customHeight="1">
      <c r="B435" s="93" t="n"/>
      <c r="C435" s="140" t="n"/>
      <c r="D435" s="95" t="n"/>
      <c r="E435" s="86">
        <f>IF(D435="","",IFERROR(INDEX(Pil_Type,MATCH(D435,Pil_Label,0)),"not in pilot"))</f>
        <v/>
      </c>
      <c r="F435" s="96" t="n"/>
      <c r="G435" s="96" t="n"/>
      <c r="H435" s="87">
        <f>IF(G435="","",N(F435)+G435)</f>
        <v/>
      </c>
      <c r="I435" s="95" t="n"/>
      <c r="J435" s="139">
        <f>IF(OR(Q435="",N(Q435)&lt;=1),"",INDEX($R$6:$R$1505,MATCH(D435&amp;"|"&amp;(Q435-1),$P$6:$P$1505,0)))</f>
        <v/>
      </c>
      <c r="K435" s="138">
        <f>IF(OR(J435="",R435=""),"",R435-J435)</f>
        <v/>
      </c>
      <c r="L435" s="138">
        <f>IF(OR(J435="",R435=""),"",(R435-J435)*24)</f>
        <v/>
      </c>
      <c r="M435" s="95" t="n"/>
      <c r="N435" s="94">
        <f>IF(B435="","",IF(OR(B435&lt;cfg_PilotStart,B435&gt;cfg_PilotEnd),"Outside",B435-cfg_PilotStart+1))</f>
        <v/>
      </c>
      <c r="O435" s="86">
        <f>IF(OR(B435="",D435=""),"","RF-"&amp;TEXT(ROW()-5,"0000"))</f>
        <v/>
      </c>
      <c r="P435" s="86">
        <f>IF(Q435="","",D435&amp;"|"&amp;Q435)</f>
        <v/>
      </c>
      <c r="Q435" s="86">
        <f>IF(OR(D435="",G435=""),"",COUNTIFS($D$6:D435,D435,$G$6:G435,"&lt;&gt;"))</f>
        <v/>
      </c>
      <c r="R435" s="139">
        <f>IF(B435="","",B435+N(C435))</f>
        <v/>
      </c>
    </row>
    <row r="436" ht="30" customHeight="1">
      <c r="B436" s="93" t="n"/>
      <c r="C436" s="140" t="n"/>
      <c r="D436" s="95" t="n"/>
      <c r="E436" s="86">
        <f>IF(D436="","",IFERROR(INDEX(Pil_Type,MATCH(D436,Pil_Label,0)),"not in pilot"))</f>
        <v/>
      </c>
      <c r="F436" s="96" t="n"/>
      <c r="G436" s="96" t="n"/>
      <c r="H436" s="87">
        <f>IF(G436="","",N(F436)+G436)</f>
        <v/>
      </c>
      <c r="I436" s="95" t="n"/>
      <c r="J436" s="139">
        <f>IF(OR(Q436="",N(Q436)&lt;=1),"",INDEX($R$6:$R$1505,MATCH(D436&amp;"|"&amp;(Q436-1),$P$6:$P$1505,0)))</f>
        <v/>
      </c>
      <c r="K436" s="138">
        <f>IF(OR(J436="",R436=""),"",R436-J436)</f>
        <v/>
      </c>
      <c r="L436" s="138">
        <f>IF(OR(J436="",R436=""),"",(R436-J436)*24)</f>
        <v/>
      </c>
      <c r="M436" s="95" t="n"/>
      <c r="N436" s="94">
        <f>IF(B436="","",IF(OR(B436&lt;cfg_PilotStart,B436&gt;cfg_PilotEnd),"Outside",B436-cfg_PilotStart+1))</f>
        <v/>
      </c>
      <c r="O436" s="86">
        <f>IF(OR(B436="",D436=""),"","RF-"&amp;TEXT(ROW()-5,"0000"))</f>
        <v/>
      </c>
      <c r="P436" s="86">
        <f>IF(Q436="","",D436&amp;"|"&amp;Q436)</f>
        <v/>
      </c>
      <c r="Q436" s="86">
        <f>IF(OR(D436="",G436=""),"",COUNTIFS($D$6:D436,D436,$G$6:G436,"&lt;&gt;"))</f>
        <v/>
      </c>
      <c r="R436" s="139">
        <f>IF(B436="","",B436+N(C436))</f>
        <v/>
      </c>
    </row>
    <row r="437" ht="30" customHeight="1">
      <c r="B437" s="93" t="n"/>
      <c r="C437" s="140" t="n"/>
      <c r="D437" s="95" t="n"/>
      <c r="E437" s="86">
        <f>IF(D437="","",IFERROR(INDEX(Pil_Type,MATCH(D437,Pil_Label,0)),"not in pilot"))</f>
        <v/>
      </c>
      <c r="F437" s="96" t="n"/>
      <c r="G437" s="96" t="n"/>
      <c r="H437" s="87">
        <f>IF(G437="","",N(F437)+G437)</f>
        <v/>
      </c>
      <c r="I437" s="95" t="n"/>
      <c r="J437" s="139">
        <f>IF(OR(Q437="",N(Q437)&lt;=1),"",INDEX($R$6:$R$1505,MATCH(D437&amp;"|"&amp;(Q437-1),$P$6:$P$1505,0)))</f>
        <v/>
      </c>
      <c r="K437" s="138">
        <f>IF(OR(J437="",R437=""),"",R437-J437)</f>
        <v/>
      </c>
      <c r="L437" s="138">
        <f>IF(OR(J437="",R437=""),"",(R437-J437)*24)</f>
        <v/>
      </c>
      <c r="M437" s="95" t="n"/>
      <c r="N437" s="94">
        <f>IF(B437="","",IF(OR(B437&lt;cfg_PilotStart,B437&gt;cfg_PilotEnd),"Outside",B437-cfg_PilotStart+1))</f>
        <v/>
      </c>
      <c r="O437" s="86">
        <f>IF(OR(B437="",D437=""),"","RF-"&amp;TEXT(ROW()-5,"0000"))</f>
        <v/>
      </c>
      <c r="P437" s="86">
        <f>IF(Q437="","",D437&amp;"|"&amp;Q437)</f>
        <v/>
      </c>
      <c r="Q437" s="86">
        <f>IF(OR(D437="",G437=""),"",COUNTIFS($D$6:D437,D437,$G$6:G437,"&lt;&gt;"))</f>
        <v/>
      </c>
      <c r="R437" s="139">
        <f>IF(B437="","",B437+N(C437))</f>
        <v/>
      </c>
    </row>
    <row r="438" ht="30" customHeight="1">
      <c r="B438" s="93" t="n"/>
      <c r="C438" s="140" t="n"/>
      <c r="D438" s="95" t="n"/>
      <c r="E438" s="86">
        <f>IF(D438="","",IFERROR(INDEX(Pil_Type,MATCH(D438,Pil_Label,0)),"not in pilot"))</f>
        <v/>
      </c>
      <c r="F438" s="96" t="n"/>
      <c r="G438" s="96" t="n"/>
      <c r="H438" s="87">
        <f>IF(G438="","",N(F438)+G438)</f>
        <v/>
      </c>
      <c r="I438" s="95" t="n"/>
      <c r="J438" s="139">
        <f>IF(OR(Q438="",N(Q438)&lt;=1),"",INDEX($R$6:$R$1505,MATCH(D438&amp;"|"&amp;(Q438-1),$P$6:$P$1505,0)))</f>
        <v/>
      </c>
      <c r="K438" s="138">
        <f>IF(OR(J438="",R438=""),"",R438-J438)</f>
        <v/>
      </c>
      <c r="L438" s="138">
        <f>IF(OR(J438="",R438=""),"",(R438-J438)*24)</f>
        <v/>
      </c>
      <c r="M438" s="95" t="n"/>
      <c r="N438" s="94">
        <f>IF(B438="","",IF(OR(B438&lt;cfg_PilotStart,B438&gt;cfg_PilotEnd),"Outside",B438-cfg_PilotStart+1))</f>
        <v/>
      </c>
      <c r="O438" s="86">
        <f>IF(OR(B438="",D438=""),"","RF-"&amp;TEXT(ROW()-5,"0000"))</f>
        <v/>
      </c>
      <c r="P438" s="86">
        <f>IF(Q438="","",D438&amp;"|"&amp;Q438)</f>
        <v/>
      </c>
      <c r="Q438" s="86">
        <f>IF(OR(D438="",G438=""),"",COUNTIFS($D$6:D438,D438,$G$6:G438,"&lt;&gt;"))</f>
        <v/>
      </c>
      <c r="R438" s="139">
        <f>IF(B438="","",B438+N(C438))</f>
        <v/>
      </c>
    </row>
    <row r="439" ht="30" customHeight="1">
      <c r="B439" s="93" t="n"/>
      <c r="C439" s="140" t="n"/>
      <c r="D439" s="95" t="n"/>
      <c r="E439" s="86">
        <f>IF(D439="","",IFERROR(INDEX(Pil_Type,MATCH(D439,Pil_Label,0)),"not in pilot"))</f>
        <v/>
      </c>
      <c r="F439" s="96" t="n"/>
      <c r="G439" s="96" t="n"/>
      <c r="H439" s="87">
        <f>IF(G439="","",N(F439)+G439)</f>
        <v/>
      </c>
      <c r="I439" s="95" t="n"/>
      <c r="J439" s="139">
        <f>IF(OR(Q439="",N(Q439)&lt;=1),"",INDEX($R$6:$R$1505,MATCH(D439&amp;"|"&amp;(Q439-1),$P$6:$P$1505,0)))</f>
        <v/>
      </c>
      <c r="K439" s="138">
        <f>IF(OR(J439="",R439=""),"",R439-J439)</f>
        <v/>
      </c>
      <c r="L439" s="138">
        <f>IF(OR(J439="",R439=""),"",(R439-J439)*24)</f>
        <v/>
      </c>
      <c r="M439" s="95" t="n"/>
      <c r="N439" s="94">
        <f>IF(B439="","",IF(OR(B439&lt;cfg_PilotStart,B439&gt;cfg_PilotEnd),"Outside",B439-cfg_PilotStart+1))</f>
        <v/>
      </c>
      <c r="O439" s="86">
        <f>IF(OR(B439="",D439=""),"","RF-"&amp;TEXT(ROW()-5,"0000"))</f>
        <v/>
      </c>
      <c r="P439" s="86">
        <f>IF(Q439="","",D439&amp;"|"&amp;Q439)</f>
        <v/>
      </c>
      <c r="Q439" s="86">
        <f>IF(OR(D439="",G439=""),"",COUNTIFS($D$6:D439,D439,$G$6:G439,"&lt;&gt;"))</f>
        <v/>
      </c>
      <c r="R439" s="139">
        <f>IF(B439="","",B439+N(C439))</f>
        <v/>
      </c>
    </row>
    <row r="440" ht="30" customHeight="1">
      <c r="B440" s="93" t="n"/>
      <c r="C440" s="140" t="n"/>
      <c r="D440" s="95" t="n"/>
      <c r="E440" s="86">
        <f>IF(D440="","",IFERROR(INDEX(Pil_Type,MATCH(D440,Pil_Label,0)),"not in pilot"))</f>
        <v/>
      </c>
      <c r="F440" s="96" t="n"/>
      <c r="G440" s="96" t="n"/>
      <c r="H440" s="87">
        <f>IF(G440="","",N(F440)+G440)</f>
        <v/>
      </c>
      <c r="I440" s="95" t="n"/>
      <c r="J440" s="139">
        <f>IF(OR(Q440="",N(Q440)&lt;=1),"",INDEX($R$6:$R$1505,MATCH(D440&amp;"|"&amp;(Q440-1),$P$6:$P$1505,0)))</f>
        <v/>
      </c>
      <c r="K440" s="138">
        <f>IF(OR(J440="",R440=""),"",R440-J440)</f>
        <v/>
      </c>
      <c r="L440" s="138">
        <f>IF(OR(J440="",R440=""),"",(R440-J440)*24)</f>
        <v/>
      </c>
      <c r="M440" s="95" t="n"/>
      <c r="N440" s="94">
        <f>IF(B440="","",IF(OR(B440&lt;cfg_PilotStart,B440&gt;cfg_PilotEnd),"Outside",B440-cfg_PilotStart+1))</f>
        <v/>
      </c>
      <c r="O440" s="86">
        <f>IF(OR(B440="",D440=""),"","RF-"&amp;TEXT(ROW()-5,"0000"))</f>
        <v/>
      </c>
      <c r="P440" s="86">
        <f>IF(Q440="","",D440&amp;"|"&amp;Q440)</f>
        <v/>
      </c>
      <c r="Q440" s="86">
        <f>IF(OR(D440="",G440=""),"",COUNTIFS($D$6:D440,D440,$G$6:G440,"&lt;&gt;"))</f>
        <v/>
      </c>
      <c r="R440" s="139">
        <f>IF(B440="","",B440+N(C440))</f>
        <v/>
      </c>
    </row>
    <row r="441" ht="30" customHeight="1">
      <c r="B441" s="93" t="n"/>
      <c r="C441" s="140" t="n"/>
      <c r="D441" s="95" t="n"/>
      <c r="E441" s="86">
        <f>IF(D441="","",IFERROR(INDEX(Pil_Type,MATCH(D441,Pil_Label,0)),"not in pilot"))</f>
        <v/>
      </c>
      <c r="F441" s="96" t="n"/>
      <c r="G441" s="96" t="n"/>
      <c r="H441" s="87">
        <f>IF(G441="","",N(F441)+G441)</f>
        <v/>
      </c>
      <c r="I441" s="95" t="n"/>
      <c r="J441" s="139">
        <f>IF(OR(Q441="",N(Q441)&lt;=1),"",INDEX($R$6:$R$1505,MATCH(D441&amp;"|"&amp;(Q441-1),$P$6:$P$1505,0)))</f>
        <v/>
      </c>
      <c r="K441" s="138">
        <f>IF(OR(J441="",R441=""),"",R441-J441)</f>
        <v/>
      </c>
      <c r="L441" s="138">
        <f>IF(OR(J441="",R441=""),"",(R441-J441)*24)</f>
        <v/>
      </c>
      <c r="M441" s="95" t="n"/>
      <c r="N441" s="94">
        <f>IF(B441="","",IF(OR(B441&lt;cfg_PilotStart,B441&gt;cfg_PilotEnd),"Outside",B441-cfg_PilotStart+1))</f>
        <v/>
      </c>
      <c r="O441" s="86">
        <f>IF(OR(B441="",D441=""),"","RF-"&amp;TEXT(ROW()-5,"0000"))</f>
        <v/>
      </c>
      <c r="P441" s="86">
        <f>IF(Q441="","",D441&amp;"|"&amp;Q441)</f>
        <v/>
      </c>
      <c r="Q441" s="86">
        <f>IF(OR(D441="",G441=""),"",COUNTIFS($D$6:D441,D441,$G$6:G441,"&lt;&gt;"))</f>
        <v/>
      </c>
      <c r="R441" s="139">
        <f>IF(B441="","",B441+N(C441))</f>
        <v/>
      </c>
    </row>
    <row r="442" ht="30" customHeight="1">
      <c r="B442" s="93" t="n"/>
      <c r="C442" s="140" t="n"/>
      <c r="D442" s="95" t="n"/>
      <c r="E442" s="86">
        <f>IF(D442="","",IFERROR(INDEX(Pil_Type,MATCH(D442,Pil_Label,0)),"not in pilot"))</f>
        <v/>
      </c>
      <c r="F442" s="96" t="n"/>
      <c r="G442" s="96" t="n"/>
      <c r="H442" s="87">
        <f>IF(G442="","",N(F442)+G442)</f>
        <v/>
      </c>
      <c r="I442" s="95" t="n"/>
      <c r="J442" s="139">
        <f>IF(OR(Q442="",N(Q442)&lt;=1),"",INDEX($R$6:$R$1505,MATCH(D442&amp;"|"&amp;(Q442-1),$P$6:$P$1505,0)))</f>
        <v/>
      </c>
      <c r="K442" s="138">
        <f>IF(OR(J442="",R442=""),"",R442-J442)</f>
        <v/>
      </c>
      <c r="L442" s="138">
        <f>IF(OR(J442="",R442=""),"",(R442-J442)*24)</f>
        <v/>
      </c>
      <c r="M442" s="95" t="n"/>
      <c r="N442" s="94">
        <f>IF(B442="","",IF(OR(B442&lt;cfg_PilotStart,B442&gt;cfg_PilotEnd),"Outside",B442-cfg_PilotStart+1))</f>
        <v/>
      </c>
      <c r="O442" s="86">
        <f>IF(OR(B442="",D442=""),"","RF-"&amp;TEXT(ROW()-5,"0000"))</f>
        <v/>
      </c>
      <c r="P442" s="86">
        <f>IF(Q442="","",D442&amp;"|"&amp;Q442)</f>
        <v/>
      </c>
      <c r="Q442" s="86">
        <f>IF(OR(D442="",G442=""),"",COUNTIFS($D$6:D442,D442,$G$6:G442,"&lt;&gt;"))</f>
        <v/>
      </c>
      <c r="R442" s="139">
        <f>IF(B442="","",B442+N(C442))</f>
        <v/>
      </c>
    </row>
    <row r="443" ht="30" customHeight="1">
      <c r="B443" s="93" t="n"/>
      <c r="C443" s="140" t="n"/>
      <c r="D443" s="95" t="n"/>
      <c r="E443" s="86">
        <f>IF(D443="","",IFERROR(INDEX(Pil_Type,MATCH(D443,Pil_Label,0)),"not in pilot"))</f>
        <v/>
      </c>
      <c r="F443" s="96" t="n"/>
      <c r="G443" s="96" t="n"/>
      <c r="H443" s="87">
        <f>IF(G443="","",N(F443)+G443)</f>
        <v/>
      </c>
      <c r="I443" s="95" t="n"/>
      <c r="J443" s="139">
        <f>IF(OR(Q443="",N(Q443)&lt;=1),"",INDEX($R$6:$R$1505,MATCH(D443&amp;"|"&amp;(Q443-1),$P$6:$P$1505,0)))</f>
        <v/>
      </c>
      <c r="K443" s="138">
        <f>IF(OR(J443="",R443=""),"",R443-J443)</f>
        <v/>
      </c>
      <c r="L443" s="138">
        <f>IF(OR(J443="",R443=""),"",(R443-J443)*24)</f>
        <v/>
      </c>
      <c r="M443" s="95" t="n"/>
      <c r="N443" s="94">
        <f>IF(B443="","",IF(OR(B443&lt;cfg_PilotStart,B443&gt;cfg_PilotEnd),"Outside",B443-cfg_PilotStart+1))</f>
        <v/>
      </c>
      <c r="O443" s="86">
        <f>IF(OR(B443="",D443=""),"","RF-"&amp;TEXT(ROW()-5,"0000"))</f>
        <v/>
      </c>
      <c r="P443" s="86">
        <f>IF(Q443="","",D443&amp;"|"&amp;Q443)</f>
        <v/>
      </c>
      <c r="Q443" s="86">
        <f>IF(OR(D443="",G443=""),"",COUNTIFS($D$6:D443,D443,$G$6:G443,"&lt;&gt;"))</f>
        <v/>
      </c>
      <c r="R443" s="139">
        <f>IF(B443="","",B443+N(C443))</f>
        <v/>
      </c>
    </row>
    <row r="444" ht="30" customHeight="1">
      <c r="B444" s="93" t="n"/>
      <c r="C444" s="140" t="n"/>
      <c r="D444" s="95" t="n"/>
      <c r="E444" s="86">
        <f>IF(D444="","",IFERROR(INDEX(Pil_Type,MATCH(D444,Pil_Label,0)),"not in pilot"))</f>
        <v/>
      </c>
      <c r="F444" s="96" t="n"/>
      <c r="G444" s="96" t="n"/>
      <c r="H444" s="87">
        <f>IF(G444="","",N(F444)+G444)</f>
        <v/>
      </c>
      <c r="I444" s="95" t="n"/>
      <c r="J444" s="139">
        <f>IF(OR(Q444="",N(Q444)&lt;=1),"",INDEX($R$6:$R$1505,MATCH(D444&amp;"|"&amp;(Q444-1),$P$6:$P$1505,0)))</f>
        <v/>
      </c>
      <c r="K444" s="138">
        <f>IF(OR(J444="",R444=""),"",R444-J444)</f>
        <v/>
      </c>
      <c r="L444" s="138">
        <f>IF(OR(J444="",R444=""),"",(R444-J444)*24)</f>
        <v/>
      </c>
      <c r="M444" s="95" t="n"/>
      <c r="N444" s="94">
        <f>IF(B444="","",IF(OR(B444&lt;cfg_PilotStart,B444&gt;cfg_PilotEnd),"Outside",B444-cfg_PilotStart+1))</f>
        <v/>
      </c>
      <c r="O444" s="86">
        <f>IF(OR(B444="",D444=""),"","RF-"&amp;TEXT(ROW()-5,"0000"))</f>
        <v/>
      </c>
      <c r="P444" s="86">
        <f>IF(Q444="","",D444&amp;"|"&amp;Q444)</f>
        <v/>
      </c>
      <c r="Q444" s="86">
        <f>IF(OR(D444="",G444=""),"",COUNTIFS($D$6:D444,D444,$G$6:G444,"&lt;&gt;"))</f>
        <v/>
      </c>
      <c r="R444" s="139">
        <f>IF(B444="","",B444+N(C444))</f>
        <v/>
      </c>
    </row>
    <row r="445" ht="30" customHeight="1">
      <c r="B445" s="93" t="n"/>
      <c r="C445" s="140" t="n"/>
      <c r="D445" s="95" t="n"/>
      <c r="E445" s="86">
        <f>IF(D445="","",IFERROR(INDEX(Pil_Type,MATCH(D445,Pil_Label,0)),"not in pilot"))</f>
        <v/>
      </c>
      <c r="F445" s="96" t="n"/>
      <c r="G445" s="96" t="n"/>
      <c r="H445" s="87">
        <f>IF(G445="","",N(F445)+G445)</f>
        <v/>
      </c>
      <c r="I445" s="95" t="n"/>
      <c r="J445" s="139">
        <f>IF(OR(Q445="",N(Q445)&lt;=1),"",INDEX($R$6:$R$1505,MATCH(D445&amp;"|"&amp;(Q445-1),$P$6:$P$1505,0)))</f>
        <v/>
      </c>
      <c r="K445" s="138">
        <f>IF(OR(J445="",R445=""),"",R445-J445)</f>
        <v/>
      </c>
      <c r="L445" s="138">
        <f>IF(OR(J445="",R445=""),"",(R445-J445)*24)</f>
        <v/>
      </c>
      <c r="M445" s="95" t="n"/>
      <c r="N445" s="94">
        <f>IF(B445="","",IF(OR(B445&lt;cfg_PilotStart,B445&gt;cfg_PilotEnd),"Outside",B445-cfg_PilotStart+1))</f>
        <v/>
      </c>
      <c r="O445" s="86">
        <f>IF(OR(B445="",D445=""),"","RF-"&amp;TEXT(ROW()-5,"0000"))</f>
        <v/>
      </c>
      <c r="P445" s="86">
        <f>IF(Q445="","",D445&amp;"|"&amp;Q445)</f>
        <v/>
      </c>
      <c r="Q445" s="86">
        <f>IF(OR(D445="",G445=""),"",COUNTIFS($D$6:D445,D445,$G$6:G445,"&lt;&gt;"))</f>
        <v/>
      </c>
      <c r="R445" s="139">
        <f>IF(B445="","",B445+N(C445))</f>
        <v/>
      </c>
    </row>
    <row r="446" ht="30" customHeight="1">
      <c r="B446" s="93" t="n"/>
      <c r="C446" s="140" t="n"/>
      <c r="D446" s="95" t="n"/>
      <c r="E446" s="86">
        <f>IF(D446="","",IFERROR(INDEX(Pil_Type,MATCH(D446,Pil_Label,0)),"not in pilot"))</f>
        <v/>
      </c>
      <c r="F446" s="96" t="n"/>
      <c r="G446" s="96" t="n"/>
      <c r="H446" s="87">
        <f>IF(G446="","",N(F446)+G446)</f>
        <v/>
      </c>
      <c r="I446" s="95" t="n"/>
      <c r="J446" s="139">
        <f>IF(OR(Q446="",N(Q446)&lt;=1),"",INDEX($R$6:$R$1505,MATCH(D446&amp;"|"&amp;(Q446-1),$P$6:$P$1505,0)))</f>
        <v/>
      </c>
      <c r="K446" s="138">
        <f>IF(OR(J446="",R446=""),"",R446-J446)</f>
        <v/>
      </c>
      <c r="L446" s="138">
        <f>IF(OR(J446="",R446=""),"",(R446-J446)*24)</f>
        <v/>
      </c>
      <c r="M446" s="95" t="n"/>
      <c r="N446" s="94">
        <f>IF(B446="","",IF(OR(B446&lt;cfg_PilotStart,B446&gt;cfg_PilotEnd),"Outside",B446-cfg_PilotStart+1))</f>
        <v/>
      </c>
      <c r="O446" s="86">
        <f>IF(OR(B446="",D446=""),"","RF-"&amp;TEXT(ROW()-5,"0000"))</f>
        <v/>
      </c>
      <c r="P446" s="86">
        <f>IF(Q446="","",D446&amp;"|"&amp;Q446)</f>
        <v/>
      </c>
      <c r="Q446" s="86">
        <f>IF(OR(D446="",G446=""),"",COUNTIFS($D$6:D446,D446,$G$6:G446,"&lt;&gt;"))</f>
        <v/>
      </c>
      <c r="R446" s="139">
        <f>IF(B446="","",B446+N(C446))</f>
        <v/>
      </c>
    </row>
    <row r="447" ht="30" customHeight="1">
      <c r="B447" s="93" t="n"/>
      <c r="C447" s="140" t="n"/>
      <c r="D447" s="95" t="n"/>
      <c r="E447" s="86">
        <f>IF(D447="","",IFERROR(INDEX(Pil_Type,MATCH(D447,Pil_Label,0)),"not in pilot"))</f>
        <v/>
      </c>
      <c r="F447" s="96" t="n"/>
      <c r="G447" s="96" t="n"/>
      <c r="H447" s="87">
        <f>IF(G447="","",N(F447)+G447)</f>
        <v/>
      </c>
      <c r="I447" s="95" t="n"/>
      <c r="J447" s="139">
        <f>IF(OR(Q447="",N(Q447)&lt;=1),"",INDEX($R$6:$R$1505,MATCH(D447&amp;"|"&amp;(Q447-1),$P$6:$P$1505,0)))</f>
        <v/>
      </c>
      <c r="K447" s="138">
        <f>IF(OR(J447="",R447=""),"",R447-J447)</f>
        <v/>
      </c>
      <c r="L447" s="138">
        <f>IF(OR(J447="",R447=""),"",(R447-J447)*24)</f>
        <v/>
      </c>
      <c r="M447" s="95" t="n"/>
      <c r="N447" s="94">
        <f>IF(B447="","",IF(OR(B447&lt;cfg_PilotStart,B447&gt;cfg_PilotEnd),"Outside",B447-cfg_PilotStart+1))</f>
        <v/>
      </c>
      <c r="O447" s="86">
        <f>IF(OR(B447="",D447=""),"","RF-"&amp;TEXT(ROW()-5,"0000"))</f>
        <v/>
      </c>
      <c r="P447" s="86">
        <f>IF(Q447="","",D447&amp;"|"&amp;Q447)</f>
        <v/>
      </c>
      <c r="Q447" s="86">
        <f>IF(OR(D447="",G447=""),"",COUNTIFS($D$6:D447,D447,$G$6:G447,"&lt;&gt;"))</f>
        <v/>
      </c>
      <c r="R447" s="139">
        <f>IF(B447="","",B447+N(C447))</f>
        <v/>
      </c>
    </row>
    <row r="448" ht="30" customHeight="1">
      <c r="B448" s="93" t="n"/>
      <c r="C448" s="140" t="n"/>
      <c r="D448" s="95" t="n"/>
      <c r="E448" s="86">
        <f>IF(D448="","",IFERROR(INDEX(Pil_Type,MATCH(D448,Pil_Label,0)),"not in pilot"))</f>
        <v/>
      </c>
      <c r="F448" s="96" t="n"/>
      <c r="G448" s="96" t="n"/>
      <c r="H448" s="87">
        <f>IF(G448="","",N(F448)+G448)</f>
        <v/>
      </c>
      <c r="I448" s="95" t="n"/>
      <c r="J448" s="139">
        <f>IF(OR(Q448="",N(Q448)&lt;=1),"",INDEX($R$6:$R$1505,MATCH(D448&amp;"|"&amp;(Q448-1),$P$6:$P$1505,0)))</f>
        <v/>
      </c>
      <c r="K448" s="138">
        <f>IF(OR(J448="",R448=""),"",R448-J448)</f>
        <v/>
      </c>
      <c r="L448" s="138">
        <f>IF(OR(J448="",R448=""),"",(R448-J448)*24)</f>
        <v/>
      </c>
      <c r="M448" s="95" t="n"/>
      <c r="N448" s="94">
        <f>IF(B448="","",IF(OR(B448&lt;cfg_PilotStart,B448&gt;cfg_PilotEnd),"Outside",B448-cfg_PilotStart+1))</f>
        <v/>
      </c>
      <c r="O448" s="86">
        <f>IF(OR(B448="",D448=""),"","RF-"&amp;TEXT(ROW()-5,"0000"))</f>
        <v/>
      </c>
      <c r="P448" s="86">
        <f>IF(Q448="","",D448&amp;"|"&amp;Q448)</f>
        <v/>
      </c>
      <c r="Q448" s="86">
        <f>IF(OR(D448="",G448=""),"",COUNTIFS($D$6:D448,D448,$G$6:G448,"&lt;&gt;"))</f>
        <v/>
      </c>
      <c r="R448" s="139">
        <f>IF(B448="","",B448+N(C448))</f>
        <v/>
      </c>
    </row>
    <row r="449" ht="30" customHeight="1">
      <c r="B449" s="93" t="n"/>
      <c r="C449" s="140" t="n"/>
      <c r="D449" s="95" t="n"/>
      <c r="E449" s="86">
        <f>IF(D449="","",IFERROR(INDEX(Pil_Type,MATCH(D449,Pil_Label,0)),"not in pilot"))</f>
        <v/>
      </c>
      <c r="F449" s="96" t="n"/>
      <c r="G449" s="96" t="n"/>
      <c r="H449" s="87">
        <f>IF(G449="","",N(F449)+G449)</f>
        <v/>
      </c>
      <c r="I449" s="95" t="n"/>
      <c r="J449" s="139">
        <f>IF(OR(Q449="",N(Q449)&lt;=1),"",INDEX($R$6:$R$1505,MATCH(D449&amp;"|"&amp;(Q449-1),$P$6:$P$1505,0)))</f>
        <v/>
      </c>
      <c r="K449" s="138">
        <f>IF(OR(J449="",R449=""),"",R449-J449)</f>
        <v/>
      </c>
      <c r="L449" s="138">
        <f>IF(OR(J449="",R449=""),"",(R449-J449)*24)</f>
        <v/>
      </c>
      <c r="M449" s="95" t="n"/>
      <c r="N449" s="94">
        <f>IF(B449="","",IF(OR(B449&lt;cfg_PilotStart,B449&gt;cfg_PilotEnd),"Outside",B449-cfg_PilotStart+1))</f>
        <v/>
      </c>
      <c r="O449" s="86">
        <f>IF(OR(B449="",D449=""),"","RF-"&amp;TEXT(ROW()-5,"0000"))</f>
        <v/>
      </c>
      <c r="P449" s="86">
        <f>IF(Q449="","",D449&amp;"|"&amp;Q449)</f>
        <v/>
      </c>
      <c r="Q449" s="86">
        <f>IF(OR(D449="",G449=""),"",COUNTIFS($D$6:D449,D449,$G$6:G449,"&lt;&gt;"))</f>
        <v/>
      </c>
      <c r="R449" s="139">
        <f>IF(B449="","",B449+N(C449))</f>
        <v/>
      </c>
    </row>
    <row r="450" ht="30" customHeight="1">
      <c r="B450" s="93" t="n"/>
      <c r="C450" s="140" t="n"/>
      <c r="D450" s="95" t="n"/>
      <c r="E450" s="86">
        <f>IF(D450="","",IFERROR(INDEX(Pil_Type,MATCH(D450,Pil_Label,0)),"not in pilot"))</f>
        <v/>
      </c>
      <c r="F450" s="96" t="n"/>
      <c r="G450" s="96" t="n"/>
      <c r="H450" s="87">
        <f>IF(G450="","",N(F450)+G450)</f>
        <v/>
      </c>
      <c r="I450" s="95" t="n"/>
      <c r="J450" s="139">
        <f>IF(OR(Q450="",N(Q450)&lt;=1),"",INDEX($R$6:$R$1505,MATCH(D450&amp;"|"&amp;(Q450-1),$P$6:$P$1505,0)))</f>
        <v/>
      </c>
      <c r="K450" s="138">
        <f>IF(OR(J450="",R450=""),"",R450-J450)</f>
        <v/>
      </c>
      <c r="L450" s="138">
        <f>IF(OR(J450="",R450=""),"",(R450-J450)*24)</f>
        <v/>
      </c>
      <c r="M450" s="95" t="n"/>
      <c r="N450" s="94">
        <f>IF(B450="","",IF(OR(B450&lt;cfg_PilotStart,B450&gt;cfg_PilotEnd),"Outside",B450-cfg_PilotStart+1))</f>
        <v/>
      </c>
      <c r="O450" s="86">
        <f>IF(OR(B450="",D450=""),"","RF-"&amp;TEXT(ROW()-5,"0000"))</f>
        <v/>
      </c>
      <c r="P450" s="86">
        <f>IF(Q450="","",D450&amp;"|"&amp;Q450)</f>
        <v/>
      </c>
      <c r="Q450" s="86">
        <f>IF(OR(D450="",G450=""),"",COUNTIFS($D$6:D450,D450,$G$6:G450,"&lt;&gt;"))</f>
        <v/>
      </c>
      <c r="R450" s="139">
        <f>IF(B450="","",B450+N(C450))</f>
        <v/>
      </c>
    </row>
    <row r="451" ht="30" customHeight="1">
      <c r="B451" s="93" t="n"/>
      <c r="C451" s="140" t="n"/>
      <c r="D451" s="95" t="n"/>
      <c r="E451" s="86">
        <f>IF(D451="","",IFERROR(INDEX(Pil_Type,MATCH(D451,Pil_Label,0)),"not in pilot"))</f>
        <v/>
      </c>
      <c r="F451" s="96" t="n"/>
      <c r="G451" s="96" t="n"/>
      <c r="H451" s="87">
        <f>IF(G451="","",N(F451)+G451)</f>
        <v/>
      </c>
      <c r="I451" s="95" t="n"/>
      <c r="J451" s="139">
        <f>IF(OR(Q451="",N(Q451)&lt;=1),"",INDEX($R$6:$R$1505,MATCH(D451&amp;"|"&amp;(Q451-1),$P$6:$P$1505,0)))</f>
        <v/>
      </c>
      <c r="K451" s="138">
        <f>IF(OR(J451="",R451=""),"",R451-J451)</f>
        <v/>
      </c>
      <c r="L451" s="138">
        <f>IF(OR(J451="",R451=""),"",(R451-J451)*24)</f>
        <v/>
      </c>
      <c r="M451" s="95" t="n"/>
      <c r="N451" s="94">
        <f>IF(B451="","",IF(OR(B451&lt;cfg_PilotStart,B451&gt;cfg_PilotEnd),"Outside",B451-cfg_PilotStart+1))</f>
        <v/>
      </c>
      <c r="O451" s="86">
        <f>IF(OR(B451="",D451=""),"","RF-"&amp;TEXT(ROW()-5,"0000"))</f>
        <v/>
      </c>
      <c r="P451" s="86">
        <f>IF(Q451="","",D451&amp;"|"&amp;Q451)</f>
        <v/>
      </c>
      <c r="Q451" s="86">
        <f>IF(OR(D451="",G451=""),"",COUNTIFS($D$6:D451,D451,$G$6:G451,"&lt;&gt;"))</f>
        <v/>
      </c>
      <c r="R451" s="139">
        <f>IF(B451="","",B451+N(C451))</f>
        <v/>
      </c>
    </row>
    <row r="452" ht="30" customHeight="1">
      <c r="B452" s="93" t="n"/>
      <c r="C452" s="140" t="n"/>
      <c r="D452" s="95" t="n"/>
      <c r="E452" s="86">
        <f>IF(D452="","",IFERROR(INDEX(Pil_Type,MATCH(D452,Pil_Label,0)),"not in pilot"))</f>
        <v/>
      </c>
      <c r="F452" s="96" t="n"/>
      <c r="G452" s="96" t="n"/>
      <c r="H452" s="87">
        <f>IF(G452="","",N(F452)+G452)</f>
        <v/>
      </c>
      <c r="I452" s="95" t="n"/>
      <c r="J452" s="139">
        <f>IF(OR(Q452="",N(Q452)&lt;=1),"",INDEX($R$6:$R$1505,MATCH(D452&amp;"|"&amp;(Q452-1),$P$6:$P$1505,0)))</f>
        <v/>
      </c>
      <c r="K452" s="138">
        <f>IF(OR(J452="",R452=""),"",R452-J452)</f>
        <v/>
      </c>
      <c r="L452" s="138">
        <f>IF(OR(J452="",R452=""),"",(R452-J452)*24)</f>
        <v/>
      </c>
      <c r="M452" s="95" t="n"/>
      <c r="N452" s="94">
        <f>IF(B452="","",IF(OR(B452&lt;cfg_PilotStart,B452&gt;cfg_PilotEnd),"Outside",B452-cfg_PilotStart+1))</f>
        <v/>
      </c>
      <c r="O452" s="86">
        <f>IF(OR(B452="",D452=""),"","RF-"&amp;TEXT(ROW()-5,"0000"))</f>
        <v/>
      </c>
      <c r="P452" s="86">
        <f>IF(Q452="","",D452&amp;"|"&amp;Q452)</f>
        <v/>
      </c>
      <c r="Q452" s="86">
        <f>IF(OR(D452="",G452=""),"",COUNTIFS($D$6:D452,D452,$G$6:G452,"&lt;&gt;"))</f>
        <v/>
      </c>
      <c r="R452" s="139">
        <f>IF(B452="","",B452+N(C452))</f>
        <v/>
      </c>
    </row>
    <row r="453" ht="30" customHeight="1">
      <c r="B453" s="93" t="n"/>
      <c r="C453" s="140" t="n"/>
      <c r="D453" s="95" t="n"/>
      <c r="E453" s="86">
        <f>IF(D453="","",IFERROR(INDEX(Pil_Type,MATCH(D453,Pil_Label,0)),"not in pilot"))</f>
        <v/>
      </c>
      <c r="F453" s="96" t="n"/>
      <c r="G453" s="96" t="n"/>
      <c r="H453" s="87">
        <f>IF(G453="","",N(F453)+G453)</f>
        <v/>
      </c>
      <c r="I453" s="95" t="n"/>
      <c r="J453" s="139">
        <f>IF(OR(Q453="",N(Q453)&lt;=1),"",INDEX($R$6:$R$1505,MATCH(D453&amp;"|"&amp;(Q453-1),$P$6:$P$1505,0)))</f>
        <v/>
      </c>
      <c r="K453" s="138">
        <f>IF(OR(J453="",R453=""),"",R453-J453)</f>
        <v/>
      </c>
      <c r="L453" s="138">
        <f>IF(OR(J453="",R453=""),"",(R453-J453)*24)</f>
        <v/>
      </c>
      <c r="M453" s="95" t="n"/>
      <c r="N453" s="94">
        <f>IF(B453="","",IF(OR(B453&lt;cfg_PilotStart,B453&gt;cfg_PilotEnd),"Outside",B453-cfg_PilotStart+1))</f>
        <v/>
      </c>
      <c r="O453" s="86">
        <f>IF(OR(B453="",D453=""),"","RF-"&amp;TEXT(ROW()-5,"0000"))</f>
        <v/>
      </c>
      <c r="P453" s="86">
        <f>IF(Q453="","",D453&amp;"|"&amp;Q453)</f>
        <v/>
      </c>
      <c r="Q453" s="86">
        <f>IF(OR(D453="",G453=""),"",COUNTIFS($D$6:D453,D453,$G$6:G453,"&lt;&gt;"))</f>
        <v/>
      </c>
      <c r="R453" s="139">
        <f>IF(B453="","",B453+N(C453))</f>
        <v/>
      </c>
    </row>
    <row r="454" ht="30" customHeight="1">
      <c r="B454" s="93" t="n"/>
      <c r="C454" s="140" t="n"/>
      <c r="D454" s="95" t="n"/>
      <c r="E454" s="86">
        <f>IF(D454="","",IFERROR(INDEX(Pil_Type,MATCH(D454,Pil_Label,0)),"not in pilot"))</f>
        <v/>
      </c>
      <c r="F454" s="96" t="n"/>
      <c r="G454" s="96" t="n"/>
      <c r="H454" s="87">
        <f>IF(G454="","",N(F454)+G454)</f>
        <v/>
      </c>
      <c r="I454" s="95" t="n"/>
      <c r="J454" s="139">
        <f>IF(OR(Q454="",N(Q454)&lt;=1),"",INDEX($R$6:$R$1505,MATCH(D454&amp;"|"&amp;(Q454-1),$P$6:$P$1505,0)))</f>
        <v/>
      </c>
      <c r="K454" s="138">
        <f>IF(OR(J454="",R454=""),"",R454-J454)</f>
        <v/>
      </c>
      <c r="L454" s="138">
        <f>IF(OR(J454="",R454=""),"",(R454-J454)*24)</f>
        <v/>
      </c>
      <c r="M454" s="95" t="n"/>
      <c r="N454" s="94">
        <f>IF(B454="","",IF(OR(B454&lt;cfg_PilotStart,B454&gt;cfg_PilotEnd),"Outside",B454-cfg_PilotStart+1))</f>
        <v/>
      </c>
      <c r="O454" s="86">
        <f>IF(OR(B454="",D454=""),"","RF-"&amp;TEXT(ROW()-5,"0000"))</f>
        <v/>
      </c>
      <c r="P454" s="86">
        <f>IF(Q454="","",D454&amp;"|"&amp;Q454)</f>
        <v/>
      </c>
      <c r="Q454" s="86">
        <f>IF(OR(D454="",G454=""),"",COUNTIFS($D$6:D454,D454,$G$6:G454,"&lt;&gt;"))</f>
        <v/>
      </c>
      <c r="R454" s="139">
        <f>IF(B454="","",B454+N(C454))</f>
        <v/>
      </c>
    </row>
    <row r="455" ht="30" customHeight="1">
      <c r="B455" s="93" t="n"/>
      <c r="C455" s="140" t="n"/>
      <c r="D455" s="95" t="n"/>
      <c r="E455" s="86">
        <f>IF(D455="","",IFERROR(INDEX(Pil_Type,MATCH(D455,Pil_Label,0)),"not in pilot"))</f>
        <v/>
      </c>
      <c r="F455" s="96" t="n"/>
      <c r="G455" s="96" t="n"/>
      <c r="H455" s="87">
        <f>IF(G455="","",N(F455)+G455)</f>
        <v/>
      </c>
      <c r="I455" s="95" t="n"/>
      <c r="J455" s="139">
        <f>IF(OR(Q455="",N(Q455)&lt;=1),"",INDEX($R$6:$R$1505,MATCH(D455&amp;"|"&amp;(Q455-1),$P$6:$P$1505,0)))</f>
        <v/>
      </c>
      <c r="K455" s="138">
        <f>IF(OR(J455="",R455=""),"",R455-J455)</f>
        <v/>
      </c>
      <c r="L455" s="138">
        <f>IF(OR(J455="",R455=""),"",(R455-J455)*24)</f>
        <v/>
      </c>
      <c r="M455" s="95" t="n"/>
      <c r="N455" s="94">
        <f>IF(B455="","",IF(OR(B455&lt;cfg_PilotStart,B455&gt;cfg_PilotEnd),"Outside",B455-cfg_PilotStart+1))</f>
        <v/>
      </c>
      <c r="O455" s="86">
        <f>IF(OR(B455="",D455=""),"","RF-"&amp;TEXT(ROW()-5,"0000"))</f>
        <v/>
      </c>
      <c r="P455" s="86">
        <f>IF(Q455="","",D455&amp;"|"&amp;Q455)</f>
        <v/>
      </c>
      <c r="Q455" s="86">
        <f>IF(OR(D455="",G455=""),"",COUNTIFS($D$6:D455,D455,$G$6:G455,"&lt;&gt;"))</f>
        <v/>
      </c>
      <c r="R455" s="139">
        <f>IF(B455="","",B455+N(C455))</f>
        <v/>
      </c>
    </row>
    <row r="456" ht="30" customHeight="1">
      <c r="B456" s="93" t="n"/>
      <c r="C456" s="140" t="n"/>
      <c r="D456" s="95" t="n"/>
      <c r="E456" s="86">
        <f>IF(D456="","",IFERROR(INDEX(Pil_Type,MATCH(D456,Pil_Label,0)),"not in pilot"))</f>
        <v/>
      </c>
      <c r="F456" s="96" t="n"/>
      <c r="G456" s="96" t="n"/>
      <c r="H456" s="87">
        <f>IF(G456="","",N(F456)+G456)</f>
        <v/>
      </c>
      <c r="I456" s="95" t="n"/>
      <c r="J456" s="139">
        <f>IF(OR(Q456="",N(Q456)&lt;=1),"",INDEX($R$6:$R$1505,MATCH(D456&amp;"|"&amp;(Q456-1),$P$6:$P$1505,0)))</f>
        <v/>
      </c>
      <c r="K456" s="138">
        <f>IF(OR(J456="",R456=""),"",R456-J456)</f>
        <v/>
      </c>
      <c r="L456" s="138">
        <f>IF(OR(J456="",R456=""),"",(R456-J456)*24)</f>
        <v/>
      </c>
      <c r="M456" s="95" t="n"/>
      <c r="N456" s="94">
        <f>IF(B456="","",IF(OR(B456&lt;cfg_PilotStart,B456&gt;cfg_PilotEnd),"Outside",B456-cfg_PilotStart+1))</f>
        <v/>
      </c>
      <c r="O456" s="86">
        <f>IF(OR(B456="",D456=""),"","RF-"&amp;TEXT(ROW()-5,"0000"))</f>
        <v/>
      </c>
      <c r="P456" s="86">
        <f>IF(Q456="","",D456&amp;"|"&amp;Q456)</f>
        <v/>
      </c>
      <c r="Q456" s="86">
        <f>IF(OR(D456="",G456=""),"",COUNTIFS($D$6:D456,D456,$G$6:G456,"&lt;&gt;"))</f>
        <v/>
      </c>
      <c r="R456" s="139">
        <f>IF(B456="","",B456+N(C456))</f>
        <v/>
      </c>
    </row>
    <row r="457" ht="30" customHeight="1">
      <c r="B457" s="93" t="n"/>
      <c r="C457" s="140" t="n"/>
      <c r="D457" s="95" t="n"/>
      <c r="E457" s="86">
        <f>IF(D457="","",IFERROR(INDEX(Pil_Type,MATCH(D457,Pil_Label,0)),"not in pilot"))</f>
        <v/>
      </c>
      <c r="F457" s="96" t="n"/>
      <c r="G457" s="96" t="n"/>
      <c r="H457" s="87">
        <f>IF(G457="","",N(F457)+G457)</f>
        <v/>
      </c>
      <c r="I457" s="95" t="n"/>
      <c r="J457" s="139">
        <f>IF(OR(Q457="",N(Q457)&lt;=1),"",INDEX($R$6:$R$1505,MATCH(D457&amp;"|"&amp;(Q457-1),$P$6:$P$1505,0)))</f>
        <v/>
      </c>
      <c r="K457" s="138">
        <f>IF(OR(J457="",R457=""),"",R457-J457)</f>
        <v/>
      </c>
      <c r="L457" s="138">
        <f>IF(OR(J457="",R457=""),"",(R457-J457)*24)</f>
        <v/>
      </c>
      <c r="M457" s="95" t="n"/>
      <c r="N457" s="94">
        <f>IF(B457="","",IF(OR(B457&lt;cfg_PilotStart,B457&gt;cfg_PilotEnd),"Outside",B457-cfg_PilotStart+1))</f>
        <v/>
      </c>
      <c r="O457" s="86">
        <f>IF(OR(B457="",D457=""),"","RF-"&amp;TEXT(ROW()-5,"0000"))</f>
        <v/>
      </c>
      <c r="P457" s="86">
        <f>IF(Q457="","",D457&amp;"|"&amp;Q457)</f>
        <v/>
      </c>
      <c r="Q457" s="86">
        <f>IF(OR(D457="",G457=""),"",COUNTIFS($D$6:D457,D457,$G$6:G457,"&lt;&gt;"))</f>
        <v/>
      </c>
      <c r="R457" s="139">
        <f>IF(B457="","",B457+N(C457))</f>
        <v/>
      </c>
    </row>
    <row r="458" ht="30" customHeight="1">
      <c r="B458" s="93" t="n"/>
      <c r="C458" s="140" t="n"/>
      <c r="D458" s="95" t="n"/>
      <c r="E458" s="86">
        <f>IF(D458="","",IFERROR(INDEX(Pil_Type,MATCH(D458,Pil_Label,0)),"not in pilot"))</f>
        <v/>
      </c>
      <c r="F458" s="96" t="n"/>
      <c r="G458" s="96" t="n"/>
      <c r="H458" s="87">
        <f>IF(G458="","",N(F458)+G458)</f>
        <v/>
      </c>
      <c r="I458" s="95" t="n"/>
      <c r="J458" s="139">
        <f>IF(OR(Q458="",N(Q458)&lt;=1),"",INDEX($R$6:$R$1505,MATCH(D458&amp;"|"&amp;(Q458-1),$P$6:$P$1505,0)))</f>
        <v/>
      </c>
      <c r="K458" s="138">
        <f>IF(OR(J458="",R458=""),"",R458-J458)</f>
        <v/>
      </c>
      <c r="L458" s="138">
        <f>IF(OR(J458="",R458=""),"",(R458-J458)*24)</f>
        <v/>
      </c>
      <c r="M458" s="95" t="n"/>
      <c r="N458" s="94">
        <f>IF(B458="","",IF(OR(B458&lt;cfg_PilotStart,B458&gt;cfg_PilotEnd),"Outside",B458-cfg_PilotStart+1))</f>
        <v/>
      </c>
      <c r="O458" s="86">
        <f>IF(OR(B458="",D458=""),"","RF-"&amp;TEXT(ROW()-5,"0000"))</f>
        <v/>
      </c>
      <c r="P458" s="86">
        <f>IF(Q458="","",D458&amp;"|"&amp;Q458)</f>
        <v/>
      </c>
      <c r="Q458" s="86">
        <f>IF(OR(D458="",G458=""),"",COUNTIFS($D$6:D458,D458,$G$6:G458,"&lt;&gt;"))</f>
        <v/>
      </c>
      <c r="R458" s="139">
        <f>IF(B458="","",B458+N(C458))</f>
        <v/>
      </c>
    </row>
    <row r="459" ht="30" customHeight="1">
      <c r="B459" s="93" t="n"/>
      <c r="C459" s="140" t="n"/>
      <c r="D459" s="95" t="n"/>
      <c r="E459" s="86">
        <f>IF(D459="","",IFERROR(INDEX(Pil_Type,MATCH(D459,Pil_Label,0)),"not in pilot"))</f>
        <v/>
      </c>
      <c r="F459" s="96" t="n"/>
      <c r="G459" s="96" t="n"/>
      <c r="H459" s="87">
        <f>IF(G459="","",N(F459)+G459)</f>
        <v/>
      </c>
      <c r="I459" s="95" t="n"/>
      <c r="J459" s="139">
        <f>IF(OR(Q459="",N(Q459)&lt;=1),"",INDEX($R$6:$R$1505,MATCH(D459&amp;"|"&amp;(Q459-1),$P$6:$P$1505,0)))</f>
        <v/>
      </c>
      <c r="K459" s="138">
        <f>IF(OR(J459="",R459=""),"",R459-J459)</f>
        <v/>
      </c>
      <c r="L459" s="138">
        <f>IF(OR(J459="",R459=""),"",(R459-J459)*24)</f>
        <v/>
      </c>
      <c r="M459" s="95" t="n"/>
      <c r="N459" s="94">
        <f>IF(B459="","",IF(OR(B459&lt;cfg_PilotStart,B459&gt;cfg_PilotEnd),"Outside",B459-cfg_PilotStart+1))</f>
        <v/>
      </c>
      <c r="O459" s="86">
        <f>IF(OR(B459="",D459=""),"","RF-"&amp;TEXT(ROW()-5,"0000"))</f>
        <v/>
      </c>
      <c r="P459" s="86">
        <f>IF(Q459="","",D459&amp;"|"&amp;Q459)</f>
        <v/>
      </c>
      <c r="Q459" s="86">
        <f>IF(OR(D459="",G459=""),"",COUNTIFS($D$6:D459,D459,$G$6:G459,"&lt;&gt;"))</f>
        <v/>
      </c>
      <c r="R459" s="139">
        <f>IF(B459="","",B459+N(C459))</f>
        <v/>
      </c>
    </row>
    <row r="460" ht="30" customHeight="1">
      <c r="B460" s="93" t="n"/>
      <c r="C460" s="140" t="n"/>
      <c r="D460" s="95" t="n"/>
      <c r="E460" s="86">
        <f>IF(D460="","",IFERROR(INDEX(Pil_Type,MATCH(D460,Pil_Label,0)),"not in pilot"))</f>
        <v/>
      </c>
      <c r="F460" s="96" t="n"/>
      <c r="G460" s="96" t="n"/>
      <c r="H460" s="87">
        <f>IF(G460="","",N(F460)+G460)</f>
        <v/>
      </c>
      <c r="I460" s="95" t="n"/>
      <c r="J460" s="139">
        <f>IF(OR(Q460="",N(Q460)&lt;=1),"",INDEX($R$6:$R$1505,MATCH(D460&amp;"|"&amp;(Q460-1),$P$6:$P$1505,0)))</f>
        <v/>
      </c>
      <c r="K460" s="138">
        <f>IF(OR(J460="",R460=""),"",R460-J460)</f>
        <v/>
      </c>
      <c r="L460" s="138">
        <f>IF(OR(J460="",R460=""),"",(R460-J460)*24)</f>
        <v/>
      </c>
      <c r="M460" s="95" t="n"/>
      <c r="N460" s="94">
        <f>IF(B460="","",IF(OR(B460&lt;cfg_PilotStart,B460&gt;cfg_PilotEnd),"Outside",B460-cfg_PilotStart+1))</f>
        <v/>
      </c>
      <c r="O460" s="86">
        <f>IF(OR(B460="",D460=""),"","RF-"&amp;TEXT(ROW()-5,"0000"))</f>
        <v/>
      </c>
      <c r="P460" s="86">
        <f>IF(Q460="","",D460&amp;"|"&amp;Q460)</f>
        <v/>
      </c>
      <c r="Q460" s="86">
        <f>IF(OR(D460="",G460=""),"",COUNTIFS($D$6:D460,D460,$G$6:G460,"&lt;&gt;"))</f>
        <v/>
      </c>
      <c r="R460" s="139">
        <f>IF(B460="","",B460+N(C460))</f>
        <v/>
      </c>
    </row>
    <row r="461" ht="30" customHeight="1">
      <c r="B461" s="93" t="n"/>
      <c r="C461" s="140" t="n"/>
      <c r="D461" s="95" t="n"/>
      <c r="E461" s="86">
        <f>IF(D461="","",IFERROR(INDEX(Pil_Type,MATCH(D461,Pil_Label,0)),"not in pilot"))</f>
        <v/>
      </c>
      <c r="F461" s="96" t="n"/>
      <c r="G461" s="96" t="n"/>
      <c r="H461" s="87">
        <f>IF(G461="","",N(F461)+G461)</f>
        <v/>
      </c>
      <c r="I461" s="95" t="n"/>
      <c r="J461" s="139">
        <f>IF(OR(Q461="",N(Q461)&lt;=1),"",INDEX($R$6:$R$1505,MATCH(D461&amp;"|"&amp;(Q461-1),$P$6:$P$1505,0)))</f>
        <v/>
      </c>
      <c r="K461" s="138">
        <f>IF(OR(J461="",R461=""),"",R461-J461)</f>
        <v/>
      </c>
      <c r="L461" s="138">
        <f>IF(OR(J461="",R461=""),"",(R461-J461)*24)</f>
        <v/>
      </c>
      <c r="M461" s="95" t="n"/>
      <c r="N461" s="94">
        <f>IF(B461="","",IF(OR(B461&lt;cfg_PilotStart,B461&gt;cfg_PilotEnd),"Outside",B461-cfg_PilotStart+1))</f>
        <v/>
      </c>
      <c r="O461" s="86">
        <f>IF(OR(B461="",D461=""),"","RF-"&amp;TEXT(ROW()-5,"0000"))</f>
        <v/>
      </c>
      <c r="P461" s="86">
        <f>IF(Q461="","",D461&amp;"|"&amp;Q461)</f>
        <v/>
      </c>
      <c r="Q461" s="86">
        <f>IF(OR(D461="",G461=""),"",COUNTIFS($D$6:D461,D461,$G$6:G461,"&lt;&gt;"))</f>
        <v/>
      </c>
      <c r="R461" s="139">
        <f>IF(B461="","",B461+N(C461))</f>
        <v/>
      </c>
    </row>
    <row r="462" ht="30" customHeight="1">
      <c r="B462" s="93" t="n"/>
      <c r="C462" s="140" t="n"/>
      <c r="D462" s="95" t="n"/>
      <c r="E462" s="86">
        <f>IF(D462="","",IFERROR(INDEX(Pil_Type,MATCH(D462,Pil_Label,0)),"not in pilot"))</f>
        <v/>
      </c>
      <c r="F462" s="96" t="n"/>
      <c r="G462" s="96" t="n"/>
      <c r="H462" s="87">
        <f>IF(G462="","",N(F462)+G462)</f>
        <v/>
      </c>
      <c r="I462" s="95" t="n"/>
      <c r="J462" s="139">
        <f>IF(OR(Q462="",N(Q462)&lt;=1),"",INDEX($R$6:$R$1505,MATCH(D462&amp;"|"&amp;(Q462-1),$P$6:$P$1505,0)))</f>
        <v/>
      </c>
      <c r="K462" s="138">
        <f>IF(OR(J462="",R462=""),"",R462-J462)</f>
        <v/>
      </c>
      <c r="L462" s="138">
        <f>IF(OR(J462="",R462=""),"",(R462-J462)*24)</f>
        <v/>
      </c>
      <c r="M462" s="95" t="n"/>
      <c r="N462" s="94">
        <f>IF(B462="","",IF(OR(B462&lt;cfg_PilotStart,B462&gt;cfg_PilotEnd),"Outside",B462-cfg_PilotStart+1))</f>
        <v/>
      </c>
      <c r="O462" s="86">
        <f>IF(OR(B462="",D462=""),"","RF-"&amp;TEXT(ROW()-5,"0000"))</f>
        <v/>
      </c>
      <c r="P462" s="86">
        <f>IF(Q462="","",D462&amp;"|"&amp;Q462)</f>
        <v/>
      </c>
      <c r="Q462" s="86">
        <f>IF(OR(D462="",G462=""),"",COUNTIFS($D$6:D462,D462,$G$6:G462,"&lt;&gt;"))</f>
        <v/>
      </c>
      <c r="R462" s="139">
        <f>IF(B462="","",B462+N(C462))</f>
        <v/>
      </c>
    </row>
    <row r="463" ht="30" customHeight="1">
      <c r="B463" s="93" t="n"/>
      <c r="C463" s="140" t="n"/>
      <c r="D463" s="95" t="n"/>
      <c r="E463" s="86">
        <f>IF(D463="","",IFERROR(INDEX(Pil_Type,MATCH(D463,Pil_Label,0)),"not in pilot"))</f>
        <v/>
      </c>
      <c r="F463" s="96" t="n"/>
      <c r="G463" s="96" t="n"/>
      <c r="H463" s="87">
        <f>IF(G463="","",N(F463)+G463)</f>
        <v/>
      </c>
      <c r="I463" s="95" t="n"/>
      <c r="J463" s="139">
        <f>IF(OR(Q463="",N(Q463)&lt;=1),"",INDEX($R$6:$R$1505,MATCH(D463&amp;"|"&amp;(Q463-1),$P$6:$P$1505,0)))</f>
        <v/>
      </c>
      <c r="K463" s="138">
        <f>IF(OR(J463="",R463=""),"",R463-J463)</f>
        <v/>
      </c>
      <c r="L463" s="138">
        <f>IF(OR(J463="",R463=""),"",(R463-J463)*24)</f>
        <v/>
      </c>
      <c r="M463" s="95" t="n"/>
      <c r="N463" s="94">
        <f>IF(B463="","",IF(OR(B463&lt;cfg_PilotStart,B463&gt;cfg_PilotEnd),"Outside",B463-cfg_PilotStart+1))</f>
        <v/>
      </c>
      <c r="O463" s="86">
        <f>IF(OR(B463="",D463=""),"","RF-"&amp;TEXT(ROW()-5,"0000"))</f>
        <v/>
      </c>
      <c r="P463" s="86">
        <f>IF(Q463="","",D463&amp;"|"&amp;Q463)</f>
        <v/>
      </c>
      <c r="Q463" s="86">
        <f>IF(OR(D463="",G463=""),"",COUNTIFS($D$6:D463,D463,$G$6:G463,"&lt;&gt;"))</f>
        <v/>
      </c>
      <c r="R463" s="139">
        <f>IF(B463="","",B463+N(C463))</f>
        <v/>
      </c>
    </row>
    <row r="464" ht="30" customHeight="1">
      <c r="B464" s="93" t="n"/>
      <c r="C464" s="140" t="n"/>
      <c r="D464" s="95" t="n"/>
      <c r="E464" s="86">
        <f>IF(D464="","",IFERROR(INDEX(Pil_Type,MATCH(D464,Pil_Label,0)),"not in pilot"))</f>
        <v/>
      </c>
      <c r="F464" s="96" t="n"/>
      <c r="G464" s="96" t="n"/>
      <c r="H464" s="87">
        <f>IF(G464="","",N(F464)+G464)</f>
        <v/>
      </c>
      <c r="I464" s="95" t="n"/>
      <c r="J464" s="139">
        <f>IF(OR(Q464="",N(Q464)&lt;=1),"",INDEX($R$6:$R$1505,MATCH(D464&amp;"|"&amp;(Q464-1),$P$6:$P$1505,0)))</f>
        <v/>
      </c>
      <c r="K464" s="138">
        <f>IF(OR(J464="",R464=""),"",R464-J464)</f>
        <v/>
      </c>
      <c r="L464" s="138">
        <f>IF(OR(J464="",R464=""),"",(R464-J464)*24)</f>
        <v/>
      </c>
      <c r="M464" s="95" t="n"/>
      <c r="N464" s="94">
        <f>IF(B464="","",IF(OR(B464&lt;cfg_PilotStart,B464&gt;cfg_PilotEnd),"Outside",B464-cfg_PilotStart+1))</f>
        <v/>
      </c>
      <c r="O464" s="86">
        <f>IF(OR(B464="",D464=""),"","RF-"&amp;TEXT(ROW()-5,"0000"))</f>
        <v/>
      </c>
      <c r="P464" s="86">
        <f>IF(Q464="","",D464&amp;"|"&amp;Q464)</f>
        <v/>
      </c>
      <c r="Q464" s="86">
        <f>IF(OR(D464="",G464=""),"",COUNTIFS($D$6:D464,D464,$G$6:G464,"&lt;&gt;"))</f>
        <v/>
      </c>
      <c r="R464" s="139">
        <f>IF(B464="","",B464+N(C464))</f>
        <v/>
      </c>
    </row>
    <row r="465" ht="30" customHeight="1">
      <c r="B465" s="93" t="n"/>
      <c r="C465" s="140" t="n"/>
      <c r="D465" s="95" t="n"/>
      <c r="E465" s="86">
        <f>IF(D465="","",IFERROR(INDEX(Pil_Type,MATCH(D465,Pil_Label,0)),"not in pilot"))</f>
        <v/>
      </c>
      <c r="F465" s="96" t="n"/>
      <c r="G465" s="96" t="n"/>
      <c r="H465" s="87">
        <f>IF(G465="","",N(F465)+G465)</f>
        <v/>
      </c>
      <c r="I465" s="95" t="n"/>
      <c r="J465" s="139">
        <f>IF(OR(Q465="",N(Q465)&lt;=1),"",INDEX($R$6:$R$1505,MATCH(D465&amp;"|"&amp;(Q465-1),$P$6:$P$1505,0)))</f>
        <v/>
      </c>
      <c r="K465" s="138">
        <f>IF(OR(J465="",R465=""),"",R465-J465)</f>
        <v/>
      </c>
      <c r="L465" s="138">
        <f>IF(OR(J465="",R465=""),"",(R465-J465)*24)</f>
        <v/>
      </c>
      <c r="M465" s="95" t="n"/>
      <c r="N465" s="94">
        <f>IF(B465="","",IF(OR(B465&lt;cfg_PilotStart,B465&gt;cfg_PilotEnd),"Outside",B465-cfg_PilotStart+1))</f>
        <v/>
      </c>
      <c r="O465" s="86">
        <f>IF(OR(B465="",D465=""),"","RF-"&amp;TEXT(ROW()-5,"0000"))</f>
        <v/>
      </c>
      <c r="P465" s="86">
        <f>IF(Q465="","",D465&amp;"|"&amp;Q465)</f>
        <v/>
      </c>
      <c r="Q465" s="86">
        <f>IF(OR(D465="",G465=""),"",COUNTIFS($D$6:D465,D465,$G$6:G465,"&lt;&gt;"))</f>
        <v/>
      </c>
      <c r="R465" s="139">
        <f>IF(B465="","",B465+N(C465))</f>
        <v/>
      </c>
    </row>
    <row r="466" ht="30" customHeight="1">
      <c r="B466" s="93" t="n"/>
      <c r="C466" s="140" t="n"/>
      <c r="D466" s="95" t="n"/>
      <c r="E466" s="86">
        <f>IF(D466="","",IFERROR(INDEX(Pil_Type,MATCH(D466,Pil_Label,0)),"not in pilot"))</f>
        <v/>
      </c>
      <c r="F466" s="96" t="n"/>
      <c r="G466" s="96" t="n"/>
      <c r="H466" s="87">
        <f>IF(G466="","",N(F466)+G466)</f>
        <v/>
      </c>
      <c r="I466" s="95" t="n"/>
      <c r="J466" s="139">
        <f>IF(OR(Q466="",N(Q466)&lt;=1),"",INDEX($R$6:$R$1505,MATCH(D466&amp;"|"&amp;(Q466-1),$P$6:$P$1505,0)))</f>
        <v/>
      </c>
      <c r="K466" s="138">
        <f>IF(OR(J466="",R466=""),"",R466-J466)</f>
        <v/>
      </c>
      <c r="L466" s="138">
        <f>IF(OR(J466="",R466=""),"",(R466-J466)*24)</f>
        <v/>
      </c>
      <c r="M466" s="95" t="n"/>
      <c r="N466" s="94">
        <f>IF(B466="","",IF(OR(B466&lt;cfg_PilotStart,B466&gt;cfg_PilotEnd),"Outside",B466-cfg_PilotStart+1))</f>
        <v/>
      </c>
      <c r="O466" s="86">
        <f>IF(OR(B466="",D466=""),"","RF-"&amp;TEXT(ROW()-5,"0000"))</f>
        <v/>
      </c>
      <c r="P466" s="86">
        <f>IF(Q466="","",D466&amp;"|"&amp;Q466)</f>
        <v/>
      </c>
      <c r="Q466" s="86">
        <f>IF(OR(D466="",G466=""),"",COUNTIFS($D$6:D466,D466,$G$6:G466,"&lt;&gt;"))</f>
        <v/>
      </c>
      <c r="R466" s="139">
        <f>IF(B466="","",B466+N(C466))</f>
        <v/>
      </c>
    </row>
    <row r="467" ht="30" customHeight="1">
      <c r="B467" s="93" t="n"/>
      <c r="C467" s="140" t="n"/>
      <c r="D467" s="95" t="n"/>
      <c r="E467" s="86">
        <f>IF(D467="","",IFERROR(INDEX(Pil_Type,MATCH(D467,Pil_Label,0)),"not in pilot"))</f>
        <v/>
      </c>
      <c r="F467" s="96" t="n"/>
      <c r="G467" s="96" t="n"/>
      <c r="H467" s="87">
        <f>IF(G467="","",N(F467)+G467)</f>
        <v/>
      </c>
      <c r="I467" s="95" t="n"/>
      <c r="J467" s="139">
        <f>IF(OR(Q467="",N(Q467)&lt;=1),"",INDEX($R$6:$R$1505,MATCH(D467&amp;"|"&amp;(Q467-1),$P$6:$P$1505,0)))</f>
        <v/>
      </c>
      <c r="K467" s="138">
        <f>IF(OR(J467="",R467=""),"",R467-J467)</f>
        <v/>
      </c>
      <c r="L467" s="138">
        <f>IF(OR(J467="",R467=""),"",(R467-J467)*24)</f>
        <v/>
      </c>
      <c r="M467" s="95" t="n"/>
      <c r="N467" s="94">
        <f>IF(B467="","",IF(OR(B467&lt;cfg_PilotStart,B467&gt;cfg_PilotEnd),"Outside",B467-cfg_PilotStart+1))</f>
        <v/>
      </c>
      <c r="O467" s="86">
        <f>IF(OR(B467="",D467=""),"","RF-"&amp;TEXT(ROW()-5,"0000"))</f>
        <v/>
      </c>
      <c r="P467" s="86">
        <f>IF(Q467="","",D467&amp;"|"&amp;Q467)</f>
        <v/>
      </c>
      <c r="Q467" s="86">
        <f>IF(OR(D467="",G467=""),"",COUNTIFS($D$6:D467,D467,$G$6:G467,"&lt;&gt;"))</f>
        <v/>
      </c>
      <c r="R467" s="139">
        <f>IF(B467="","",B467+N(C467))</f>
        <v/>
      </c>
    </row>
    <row r="468" ht="30" customHeight="1">
      <c r="B468" s="93" t="n"/>
      <c r="C468" s="140" t="n"/>
      <c r="D468" s="95" t="n"/>
      <c r="E468" s="86">
        <f>IF(D468="","",IFERROR(INDEX(Pil_Type,MATCH(D468,Pil_Label,0)),"not in pilot"))</f>
        <v/>
      </c>
      <c r="F468" s="96" t="n"/>
      <c r="G468" s="96" t="n"/>
      <c r="H468" s="87">
        <f>IF(G468="","",N(F468)+G468)</f>
        <v/>
      </c>
      <c r="I468" s="95" t="n"/>
      <c r="J468" s="139">
        <f>IF(OR(Q468="",N(Q468)&lt;=1),"",INDEX($R$6:$R$1505,MATCH(D468&amp;"|"&amp;(Q468-1),$P$6:$P$1505,0)))</f>
        <v/>
      </c>
      <c r="K468" s="138">
        <f>IF(OR(J468="",R468=""),"",R468-J468)</f>
        <v/>
      </c>
      <c r="L468" s="138">
        <f>IF(OR(J468="",R468=""),"",(R468-J468)*24)</f>
        <v/>
      </c>
      <c r="M468" s="95" t="n"/>
      <c r="N468" s="94">
        <f>IF(B468="","",IF(OR(B468&lt;cfg_PilotStart,B468&gt;cfg_PilotEnd),"Outside",B468-cfg_PilotStart+1))</f>
        <v/>
      </c>
      <c r="O468" s="86">
        <f>IF(OR(B468="",D468=""),"","RF-"&amp;TEXT(ROW()-5,"0000"))</f>
        <v/>
      </c>
      <c r="P468" s="86">
        <f>IF(Q468="","",D468&amp;"|"&amp;Q468)</f>
        <v/>
      </c>
      <c r="Q468" s="86">
        <f>IF(OR(D468="",G468=""),"",COUNTIFS($D$6:D468,D468,$G$6:G468,"&lt;&gt;"))</f>
        <v/>
      </c>
      <c r="R468" s="139">
        <f>IF(B468="","",B468+N(C468))</f>
        <v/>
      </c>
    </row>
    <row r="469" ht="30" customHeight="1">
      <c r="B469" s="93" t="n"/>
      <c r="C469" s="140" t="n"/>
      <c r="D469" s="95" t="n"/>
      <c r="E469" s="86">
        <f>IF(D469="","",IFERROR(INDEX(Pil_Type,MATCH(D469,Pil_Label,0)),"not in pilot"))</f>
        <v/>
      </c>
      <c r="F469" s="96" t="n"/>
      <c r="G469" s="96" t="n"/>
      <c r="H469" s="87">
        <f>IF(G469="","",N(F469)+G469)</f>
        <v/>
      </c>
      <c r="I469" s="95" t="n"/>
      <c r="J469" s="139">
        <f>IF(OR(Q469="",N(Q469)&lt;=1),"",INDEX($R$6:$R$1505,MATCH(D469&amp;"|"&amp;(Q469-1),$P$6:$P$1505,0)))</f>
        <v/>
      </c>
      <c r="K469" s="138">
        <f>IF(OR(J469="",R469=""),"",R469-J469)</f>
        <v/>
      </c>
      <c r="L469" s="138">
        <f>IF(OR(J469="",R469=""),"",(R469-J469)*24)</f>
        <v/>
      </c>
      <c r="M469" s="95" t="n"/>
      <c r="N469" s="94">
        <f>IF(B469="","",IF(OR(B469&lt;cfg_PilotStart,B469&gt;cfg_PilotEnd),"Outside",B469-cfg_PilotStart+1))</f>
        <v/>
      </c>
      <c r="O469" s="86">
        <f>IF(OR(B469="",D469=""),"","RF-"&amp;TEXT(ROW()-5,"0000"))</f>
        <v/>
      </c>
      <c r="P469" s="86">
        <f>IF(Q469="","",D469&amp;"|"&amp;Q469)</f>
        <v/>
      </c>
      <c r="Q469" s="86">
        <f>IF(OR(D469="",G469=""),"",COUNTIFS($D$6:D469,D469,$G$6:G469,"&lt;&gt;"))</f>
        <v/>
      </c>
      <c r="R469" s="139">
        <f>IF(B469="","",B469+N(C469))</f>
        <v/>
      </c>
    </row>
    <row r="470" ht="30" customHeight="1">
      <c r="B470" s="93" t="n"/>
      <c r="C470" s="140" t="n"/>
      <c r="D470" s="95" t="n"/>
      <c r="E470" s="86">
        <f>IF(D470="","",IFERROR(INDEX(Pil_Type,MATCH(D470,Pil_Label,0)),"not in pilot"))</f>
        <v/>
      </c>
      <c r="F470" s="96" t="n"/>
      <c r="G470" s="96" t="n"/>
      <c r="H470" s="87">
        <f>IF(G470="","",N(F470)+G470)</f>
        <v/>
      </c>
      <c r="I470" s="95" t="n"/>
      <c r="J470" s="139">
        <f>IF(OR(Q470="",N(Q470)&lt;=1),"",INDEX($R$6:$R$1505,MATCH(D470&amp;"|"&amp;(Q470-1),$P$6:$P$1505,0)))</f>
        <v/>
      </c>
      <c r="K470" s="138">
        <f>IF(OR(J470="",R470=""),"",R470-J470)</f>
        <v/>
      </c>
      <c r="L470" s="138">
        <f>IF(OR(J470="",R470=""),"",(R470-J470)*24)</f>
        <v/>
      </c>
      <c r="M470" s="95" t="n"/>
      <c r="N470" s="94">
        <f>IF(B470="","",IF(OR(B470&lt;cfg_PilotStart,B470&gt;cfg_PilotEnd),"Outside",B470-cfg_PilotStart+1))</f>
        <v/>
      </c>
      <c r="O470" s="86">
        <f>IF(OR(B470="",D470=""),"","RF-"&amp;TEXT(ROW()-5,"0000"))</f>
        <v/>
      </c>
      <c r="P470" s="86">
        <f>IF(Q470="","",D470&amp;"|"&amp;Q470)</f>
        <v/>
      </c>
      <c r="Q470" s="86">
        <f>IF(OR(D470="",G470=""),"",COUNTIFS($D$6:D470,D470,$G$6:G470,"&lt;&gt;"))</f>
        <v/>
      </c>
      <c r="R470" s="139">
        <f>IF(B470="","",B470+N(C470))</f>
        <v/>
      </c>
    </row>
    <row r="471" ht="30" customHeight="1">
      <c r="B471" s="93" t="n"/>
      <c r="C471" s="140" t="n"/>
      <c r="D471" s="95" t="n"/>
      <c r="E471" s="86">
        <f>IF(D471="","",IFERROR(INDEX(Pil_Type,MATCH(D471,Pil_Label,0)),"not in pilot"))</f>
        <v/>
      </c>
      <c r="F471" s="96" t="n"/>
      <c r="G471" s="96" t="n"/>
      <c r="H471" s="87">
        <f>IF(G471="","",N(F471)+G471)</f>
        <v/>
      </c>
      <c r="I471" s="95" t="n"/>
      <c r="J471" s="139">
        <f>IF(OR(Q471="",N(Q471)&lt;=1),"",INDEX($R$6:$R$1505,MATCH(D471&amp;"|"&amp;(Q471-1),$P$6:$P$1505,0)))</f>
        <v/>
      </c>
      <c r="K471" s="138">
        <f>IF(OR(J471="",R471=""),"",R471-J471)</f>
        <v/>
      </c>
      <c r="L471" s="138">
        <f>IF(OR(J471="",R471=""),"",(R471-J471)*24)</f>
        <v/>
      </c>
      <c r="M471" s="95" t="n"/>
      <c r="N471" s="94">
        <f>IF(B471="","",IF(OR(B471&lt;cfg_PilotStart,B471&gt;cfg_PilotEnd),"Outside",B471-cfg_PilotStart+1))</f>
        <v/>
      </c>
      <c r="O471" s="86">
        <f>IF(OR(B471="",D471=""),"","RF-"&amp;TEXT(ROW()-5,"0000"))</f>
        <v/>
      </c>
      <c r="P471" s="86">
        <f>IF(Q471="","",D471&amp;"|"&amp;Q471)</f>
        <v/>
      </c>
      <c r="Q471" s="86">
        <f>IF(OR(D471="",G471=""),"",COUNTIFS($D$6:D471,D471,$G$6:G471,"&lt;&gt;"))</f>
        <v/>
      </c>
      <c r="R471" s="139">
        <f>IF(B471="","",B471+N(C471))</f>
        <v/>
      </c>
    </row>
    <row r="472" ht="30" customHeight="1">
      <c r="B472" s="93" t="n"/>
      <c r="C472" s="140" t="n"/>
      <c r="D472" s="95" t="n"/>
      <c r="E472" s="86">
        <f>IF(D472="","",IFERROR(INDEX(Pil_Type,MATCH(D472,Pil_Label,0)),"not in pilot"))</f>
        <v/>
      </c>
      <c r="F472" s="96" t="n"/>
      <c r="G472" s="96" t="n"/>
      <c r="H472" s="87">
        <f>IF(G472="","",N(F472)+G472)</f>
        <v/>
      </c>
      <c r="I472" s="95" t="n"/>
      <c r="J472" s="139">
        <f>IF(OR(Q472="",N(Q472)&lt;=1),"",INDEX($R$6:$R$1505,MATCH(D472&amp;"|"&amp;(Q472-1),$P$6:$P$1505,0)))</f>
        <v/>
      </c>
      <c r="K472" s="138">
        <f>IF(OR(J472="",R472=""),"",R472-J472)</f>
        <v/>
      </c>
      <c r="L472" s="138">
        <f>IF(OR(J472="",R472=""),"",(R472-J472)*24)</f>
        <v/>
      </c>
      <c r="M472" s="95" t="n"/>
      <c r="N472" s="94">
        <f>IF(B472="","",IF(OR(B472&lt;cfg_PilotStart,B472&gt;cfg_PilotEnd),"Outside",B472-cfg_PilotStart+1))</f>
        <v/>
      </c>
      <c r="O472" s="86">
        <f>IF(OR(B472="",D472=""),"","RF-"&amp;TEXT(ROW()-5,"0000"))</f>
        <v/>
      </c>
      <c r="P472" s="86">
        <f>IF(Q472="","",D472&amp;"|"&amp;Q472)</f>
        <v/>
      </c>
      <c r="Q472" s="86">
        <f>IF(OR(D472="",G472=""),"",COUNTIFS($D$6:D472,D472,$G$6:G472,"&lt;&gt;"))</f>
        <v/>
      </c>
      <c r="R472" s="139">
        <f>IF(B472="","",B472+N(C472))</f>
        <v/>
      </c>
    </row>
    <row r="473" ht="30" customHeight="1">
      <c r="B473" s="93" t="n"/>
      <c r="C473" s="140" t="n"/>
      <c r="D473" s="95" t="n"/>
      <c r="E473" s="86">
        <f>IF(D473="","",IFERROR(INDEX(Pil_Type,MATCH(D473,Pil_Label,0)),"not in pilot"))</f>
        <v/>
      </c>
      <c r="F473" s="96" t="n"/>
      <c r="G473" s="96" t="n"/>
      <c r="H473" s="87">
        <f>IF(G473="","",N(F473)+G473)</f>
        <v/>
      </c>
      <c r="I473" s="95" t="n"/>
      <c r="J473" s="139">
        <f>IF(OR(Q473="",N(Q473)&lt;=1),"",INDEX($R$6:$R$1505,MATCH(D473&amp;"|"&amp;(Q473-1),$P$6:$P$1505,0)))</f>
        <v/>
      </c>
      <c r="K473" s="138">
        <f>IF(OR(J473="",R473=""),"",R473-J473)</f>
        <v/>
      </c>
      <c r="L473" s="138">
        <f>IF(OR(J473="",R473=""),"",(R473-J473)*24)</f>
        <v/>
      </c>
      <c r="M473" s="95" t="n"/>
      <c r="N473" s="94">
        <f>IF(B473="","",IF(OR(B473&lt;cfg_PilotStart,B473&gt;cfg_PilotEnd),"Outside",B473-cfg_PilotStart+1))</f>
        <v/>
      </c>
      <c r="O473" s="86">
        <f>IF(OR(B473="",D473=""),"","RF-"&amp;TEXT(ROW()-5,"0000"))</f>
        <v/>
      </c>
      <c r="P473" s="86">
        <f>IF(Q473="","",D473&amp;"|"&amp;Q473)</f>
        <v/>
      </c>
      <c r="Q473" s="86">
        <f>IF(OR(D473="",G473=""),"",COUNTIFS($D$6:D473,D473,$G$6:G473,"&lt;&gt;"))</f>
        <v/>
      </c>
      <c r="R473" s="139">
        <f>IF(B473="","",B473+N(C473))</f>
        <v/>
      </c>
    </row>
    <row r="474" ht="30" customHeight="1">
      <c r="B474" s="93" t="n"/>
      <c r="C474" s="140" t="n"/>
      <c r="D474" s="95" t="n"/>
      <c r="E474" s="86">
        <f>IF(D474="","",IFERROR(INDEX(Pil_Type,MATCH(D474,Pil_Label,0)),"not in pilot"))</f>
        <v/>
      </c>
      <c r="F474" s="96" t="n"/>
      <c r="G474" s="96" t="n"/>
      <c r="H474" s="87">
        <f>IF(G474="","",N(F474)+G474)</f>
        <v/>
      </c>
      <c r="I474" s="95" t="n"/>
      <c r="J474" s="139">
        <f>IF(OR(Q474="",N(Q474)&lt;=1),"",INDEX($R$6:$R$1505,MATCH(D474&amp;"|"&amp;(Q474-1),$P$6:$P$1505,0)))</f>
        <v/>
      </c>
      <c r="K474" s="138">
        <f>IF(OR(J474="",R474=""),"",R474-J474)</f>
        <v/>
      </c>
      <c r="L474" s="138">
        <f>IF(OR(J474="",R474=""),"",(R474-J474)*24)</f>
        <v/>
      </c>
      <c r="M474" s="95" t="n"/>
      <c r="N474" s="94">
        <f>IF(B474="","",IF(OR(B474&lt;cfg_PilotStart,B474&gt;cfg_PilotEnd),"Outside",B474-cfg_PilotStart+1))</f>
        <v/>
      </c>
      <c r="O474" s="86">
        <f>IF(OR(B474="",D474=""),"","RF-"&amp;TEXT(ROW()-5,"0000"))</f>
        <v/>
      </c>
      <c r="P474" s="86">
        <f>IF(Q474="","",D474&amp;"|"&amp;Q474)</f>
        <v/>
      </c>
      <c r="Q474" s="86">
        <f>IF(OR(D474="",G474=""),"",COUNTIFS($D$6:D474,D474,$G$6:G474,"&lt;&gt;"))</f>
        <v/>
      </c>
      <c r="R474" s="139">
        <f>IF(B474="","",B474+N(C474))</f>
        <v/>
      </c>
    </row>
    <row r="475" ht="30" customHeight="1">
      <c r="B475" s="93" t="n"/>
      <c r="C475" s="140" t="n"/>
      <c r="D475" s="95" t="n"/>
      <c r="E475" s="86">
        <f>IF(D475="","",IFERROR(INDEX(Pil_Type,MATCH(D475,Pil_Label,0)),"not in pilot"))</f>
        <v/>
      </c>
      <c r="F475" s="96" t="n"/>
      <c r="G475" s="96" t="n"/>
      <c r="H475" s="87">
        <f>IF(G475="","",N(F475)+G475)</f>
        <v/>
      </c>
      <c r="I475" s="95" t="n"/>
      <c r="J475" s="139">
        <f>IF(OR(Q475="",N(Q475)&lt;=1),"",INDEX($R$6:$R$1505,MATCH(D475&amp;"|"&amp;(Q475-1),$P$6:$P$1505,0)))</f>
        <v/>
      </c>
      <c r="K475" s="138">
        <f>IF(OR(J475="",R475=""),"",R475-J475)</f>
        <v/>
      </c>
      <c r="L475" s="138">
        <f>IF(OR(J475="",R475=""),"",(R475-J475)*24)</f>
        <v/>
      </c>
      <c r="M475" s="95" t="n"/>
      <c r="N475" s="94">
        <f>IF(B475="","",IF(OR(B475&lt;cfg_PilotStart,B475&gt;cfg_PilotEnd),"Outside",B475-cfg_PilotStart+1))</f>
        <v/>
      </c>
      <c r="O475" s="86">
        <f>IF(OR(B475="",D475=""),"","RF-"&amp;TEXT(ROW()-5,"0000"))</f>
        <v/>
      </c>
      <c r="P475" s="86">
        <f>IF(Q475="","",D475&amp;"|"&amp;Q475)</f>
        <v/>
      </c>
      <c r="Q475" s="86">
        <f>IF(OR(D475="",G475=""),"",COUNTIFS($D$6:D475,D475,$G$6:G475,"&lt;&gt;"))</f>
        <v/>
      </c>
      <c r="R475" s="139">
        <f>IF(B475="","",B475+N(C475))</f>
        <v/>
      </c>
    </row>
    <row r="476" ht="30" customHeight="1">
      <c r="B476" s="93" t="n"/>
      <c r="C476" s="140" t="n"/>
      <c r="D476" s="95" t="n"/>
      <c r="E476" s="86">
        <f>IF(D476="","",IFERROR(INDEX(Pil_Type,MATCH(D476,Pil_Label,0)),"not in pilot"))</f>
        <v/>
      </c>
      <c r="F476" s="96" t="n"/>
      <c r="G476" s="96" t="n"/>
      <c r="H476" s="87">
        <f>IF(G476="","",N(F476)+G476)</f>
        <v/>
      </c>
      <c r="I476" s="95" t="n"/>
      <c r="J476" s="139">
        <f>IF(OR(Q476="",N(Q476)&lt;=1),"",INDEX($R$6:$R$1505,MATCH(D476&amp;"|"&amp;(Q476-1),$P$6:$P$1505,0)))</f>
        <v/>
      </c>
      <c r="K476" s="138">
        <f>IF(OR(J476="",R476=""),"",R476-J476)</f>
        <v/>
      </c>
      <c r="L476" s="138">
        <f>IF(OR(J476="",R476=""),"",(R476-J476)*24)</f>
        <v/>
      </c>
      <c r="M476" s="95" t="n"/>
      <c r="N476" s="94">
        <f>IF(B476="","",IF(OR(B476&lt;cfg_PilotStart,B476&gt;cfg_PilotEnd),"Outside",B476-cfg_PilotStart+1))</f>
        <v/>
      </c>
      <c r="O476" s="86">
        <f>IF(OR(B476="",D476=""),"","RF-"&amp;TEXT(ROW()-5,"0000"))</f>
        <v/>
      </c>
      <c r="P476" s="86">
        <f>IF(Q476="","",D476&amp;"|"&amp;Q476)</f>
        <v/>
      </c>
      <c r="Q476" s="86">
        <f>IF(OR(D476="",G476=""),"",COUNTIFS($D$6:D476,D476,$G$6:G476,"&lt;&gt;"))</f>
        <v/>
      </c>
      <c r="R476" s="139">
        <f>IF(B476="","",B476+N(C476))</f>
        <v/>
      </c>
    </row>
    <row r="477" ht="30" customHeight="1">
      <c r="B477" s="93" t="n"/>
      <c r="C477" s="140" t="n"/>
      <c r="D477" s="95" t="n"/>
      <c r="E477" s="86">
        <f>IF(D477="","",IFERROR(INDEX(Pil_Type,MATCH(D477,Pil_Label,0)),"not in pilot"))</f>
        <v/>
      </c>
      <c r="F477" s="96" t="n"/>
      <c r="G477" s="96" t="n"/>
      <c r="H477" s="87">
        <f>IF(G477="","",N(F477)+G477)</f>
        <v/>
      </c>
      <c r="I477" s="95" t="n"/>
      <c r="J477" s="139">
        <f>IF(OR(Q477="",N(Q477)&lt;=1),"",INDEX($R$6:$R$1505,MATCH(D477&amp;"|"&amp;(Q477-1),$P$6:$P$1505,0)))</f>
        <v/>
      </c>
      <c r="K477" s="138">
        <f>IF(OR(J477="",R477=""),"",R477-J477)</f>
        <v/>
      </c>
      <c r="L477" s="138">
        <f>IF(OR(J477="",R477=""),"",(R477-J477)*24)</f>
        <v/>
      </c>
      <c r="M477" s="95" t="n"/>
      <c r="N477" s="94">
        <f>IF(B477="","",IF(OR(B477&lt;cfg_PilotStart,B477&gt;cfg_PilotEnd),"Outside",B477-cfg_PilotStart+1))</f>
        <v/>
      </c>
      <c r="O477" s="86">
        <f>IF(OR(B477="",D477=""),"","RF-"&amp;TEXT(ROW()-5,"0000"))</f>
        <v/>
      </c>
      <c r="P477" s="86">
        <f>IF(Q477="","",D477&amp;"|"&amp;Q477)</f>
        <v/>
      </c>
      <c r="Q477" s="86">
        <f>IF(OR(D477="",G477=""),"",COUNTIFS($D$6:D477,D477,$G$6:G477,"&lt;&gt;"))</f>
        <v/>
      </c>
      <c r="R477" s="139">
        <f>IF(B477="","",B477+N(C477))</f>
        <v/>
      </c>
    </row>
    <row r="478" ht="30" customHeight="1">
      <c r="B478" s="93" t="n"/>
      <c r="C478" s="140" t="n"/>
      <c r="D478" s="95" t="n"/>
      <c r="E478" s="86">
        <f>IF(D478="","",IFERROR(INDEX(Pil_Type,MATCH(D478,Pil_Label,0)),"not in pilot"))</f>
        <v/>
      </c>
      <c r="F478" s="96" t="n"/>
      <c r="G478" s="96" t="n"/>
      <c r="H478" s="87">
        <f>IF(G478="","",N(F478)+G478)</f>
        <v/>
      </c>
      <c r="I478" s="95" t="n"/>
      <c r="J478" s="139">
        <f>IF(OR(Q478="",N(Q478)&lt;=1),"",INDEX($R$6:$R$1505,MATCH(D478&amp;"|"&amp;(Q478-1),$P$6:$P$1505,0)))</f>
        <v/>
      </c>
      <c r="K478" s="138">
        <f>IF(OR(J478="",R478=""),"",R478-J478)</f>
        <v/>
      </c>
      <c r="L478" s="138">
        <f>IF(OR(J478="",R478=""),"",(R478-J478)*24)</f>
        <v/>
      </c>
      <c r="M478" s="95" t="n"/>
      <c r="N478" s="94">
        <f>IF(B478="","",IF(OR(B478&lt;cfg_PilotStart,B478&gt;cfg_PilotEnd),"Outside",B478-cfg_PilotStart+1))</f>
        <v/>
      </c>
      <c r="O478" s="86">
        <f>IF(OR(B478="",D478=""),"","RF-"&amp;TEXT(ROW()-5,"0000"))</f>
        <v/>
      </c>
      <c r="P478" s="86">
        <f>IF(Q478="","",D478&amp;"|"&amp;Q478)</f>
        <v/>
      </c>
      <c r="Q478" s="86">
        <f>IF(OR(D478="",G478=""),"",COUNTIFS($D$6:D478,D478,$G$6:G478,"&lt;&gt;"))</f>
        <v/>
      </c>
      <c r="R478" s="139">
        <f>IF(B478="","",B478+N(C478))</f>
        <v/>
      </c>
    </row>
    <row r="479" ht="30" customHeight="1">
      <c r="B479" s="93" t="n"/>
      <c r="C479" s="140" t="n"/>
      <c r="D479" s="95" t="n"/>
      <c r="E479" s="86">
        <f>IF(D479="","",IFERROR(INDEX(Pil_Type,MATCH(D479,Pil_Label,0)),"not in pilot"))</f>
        <v/>
      </c>
      <c r="F479" s="96" t="n"/>
      <c r="G479" s="96" t="n"/>
      <c r="H479" s="87">
        <f>IF(G479="","",N(F479)+G479)</f>
        <v/>
      </c>
      <c r="I479" s="95" t="n"/>
      <c r="J479" s="139">
        <f>IF(OR(Q479="",N(Q479)&lt;=1),"",INDEX($R$6:$R$1505,MATCH(D479&amp;"|"&amp;(Q479-1),$P$6:$P$1505,0)))</f>
        <v/>
      </c>
      <c r="K479" s="138">
        <f>IF(OR(J479="",R479=""),"",R479-J479)</f>
        <v/>
      </c>
      <c r="L479" s="138">
        <f>IF(OR(J479="",R479=""),"",(R479-J479)*24)</f>
        <v/>
      </c>
      <c r="M479" s="95" t="n"/>
      <c r="N479" s="94">
        <f>IF(B479="","",IF(OR(B479&lt;cfg_PilotStart,B479&gt;cfg_PilotEnd),"Outside",B479-cfg_PilotStart+1))</f>
        <v/>
      </c>
      <c r="O479" s="86">
        <f>IF(OR(B479="",D479=""),"","RF-"&amp;TEXT(ROW()-5,"0000"))</f>
        <v/>
      </c>
      <c r="P479" s="86">
        <f>IF(Q479="","",D479&amp;"|"&amp;Q479)</f>
        <v/>
      </c>
      <c r="Q479" s="86">
        <f>IF(OR(D479="",G479=""),"",COUNTIFS($D$6:D479,D479,$G$6:G479,"&lt;&gt;"))</f>
        <v/>
      </c>
      <c r="R479" s="139">
        <f>IF(B479="","",B479+N(C479))</f>
        <v/>
      </c>
    </row>
    <row r="480" ht="30" customHeight="1">
      <c r="B480" s="93" t="n"/>
      <c r="C480" s="140" t="n"/>
      <c r="D480" s="95" t="n"/>
      <c r="E480" s="86">
        <f>IF(D480="","",IFERROR(INDEX(Pil_Type,MATCH(D480,Pil_Label,0)),"not in pilot"))</f>
        <v/>
      </c>
      <c r="F480" s="96" t="n"/>
      <c r="G480" s="96" t="n"/>
      <c r="H480" s="87">
        <f>IF(G480="","",N(F480)+G480)</f>
        <v/>
      </c>
      <c r="I480" s="95" t="n"/>
      <c r="J480" s="139">
        <f>IF(OR(Q480="",N(Q480)&lt;=1),"",INDEX($R$6:$R$1505,MATCH(D480&amp;"|"&amp;(Q480-1),$P$6:$P$1505,0)))</f>
        <v/>
      </c>
      <c r="K480" s="138">
        <f>IF(OR(J480="",R480=""),"",R480-J480)</f>
        <v/>
      </c>
      <c r="L480" s="138">
        <f>IF(OR(J480="",R480=""),"",(R480-J480)*24)</f>
        <v/>
      </c>
      <c r="M480" s="95" t="n"/>
      <c r="N480" s="94">
        <f>IF(B480="","",IF(OR(B480&lt;cfg_PilotStart,B480&gt;cfg_PilotEnd),"Outside",B480-cfg_PilotStart+1))</f>
        <v/>
      </c>
      <c r="O480" s="86">
        <f>IF(OR(B480="",D480=""),"","RF-"&amp;TEXT(ROW()-5,"0000"))</f>
        <v/>
      </c>
      <c r="P480" s="86">
        <f>IF(Q480="","",D480&amp;"|"&amp;Q480)</f>
        <v/>
      </c>
      <c r="Q480" s="86">
        <f>IF(OR(D480="",G480=""),"",COUNTIFS($D$6:D480,D480,$G$6:G480,"&lt;&gt;"))</f>
        <v/>
      </c>
      <c r="R480" s="139">
        <f>IF(B480="","",B480+N(C480))</f>
        <v/>
      </c>
    </row>
    <row r="481" ht="30" customHeight="1">
      <c r="B481" s="93" t="n"/>
      <c r="C481" s="140" t="n"/>
      <c r="D481" s="95" t="n"/>
      <c r="E481" s="86">
        <f>IF(D481="","",IFERROR(INDEX(Pil_Type,MATCH(D481,Pil_Label,0)),"not in pilot"))</f>
        <v/>
      </c>
      <c r="F481" s="96" t="n"/>
      <c r="G481" s="96" t="n"/>
      <c r="H481" s="87">
        <f>IF(G481="","",N(F481)+G481)</f>
        <v/>
      </c>
      <c r="I481" s="95" t="n"/>
      <c r="J481" s="139">
        <f>IF(OR(Q481="",N(Q481)&lt;=1),"",INDEX($R$6:$R$1505,MATCH(D481&amp;"|"&amp;(Q481-1),$P$6:$P$1505,0)))</f>
        <v/>
      </c>
      <c r="K481" s="138">
        <f>IF(OR(J481="",R481=""),"",R481-J481)</f>
        <v/>
      </c>
      <c r="L481" s="138">
        <f>IF(OR(J481="",R481=""),"",(R481-J481)*24)</f>
        <v/>
      </c>
      <c r="M481" s="95" t="n"/>
      <c r="N481" s="94">
        <f>IF(B481="","",IF(OR(B481&lt;cfg_PilotStart,B481&gt;cfg_PilotEnd),"Outside",B481-cfg_PilotStart+1))</f>
        <v/>
      </c>
      <c r="O481" s="86">
        <f>IF(OR(B481="",D481=""),"","RF-"&amp;TEXT(ROW()-5,"0000"))</f>
        <v/>
      </c>
      <c r="P481" s="86">
        <f>IF(Q481="","",D481&amp;"|"&amp;Q481)</f>
        <v/>
      </c>
      <c r="Q481" s="86">
        <f>IF(OR(D481="",G481=""),"",COUNTIFS($D$6:D481,D481,$G$6:G481,"&lt;&gt;"))</f>
        <v/>
      </c>
      <c r="R481" s="139">
        <f>IF(B481="","",B481+N(C481))</f>
        <v/>
      </c>
    </row>
    <row r="482" ht="30" customHeight="1">
      <c r="B482" s="93" t="n"/>
      <c r="C482" s="140" t="n"/>
      <c r="D482" s="95" t="n"/>
      <c r="E482" s="86">
        <f>IF(D482="","",IFERROR(INDEX(Pil_Type,MATCH(D482,Pil_Label,0)),"not in pilot"))</f>
        <v/>
      </c>
      <c r="F482" s="96" t="n"/>
      <c r="G482" s="96" t="n"/>
      <c r="H482" s="87">
        <f>IF(G482="","",N(F482)+G482)</f>
        <v/>
      </c>
      <c r="I482" s="95" t="n"/>
      <c r="J482" s="139">
        <f>IF(OR(Q482="",N(Q482)&lt;=1),"",INDEX($R$6:$R$1505,MATCH(D482&amp;"|"&amp;(Q482-1),$P$6:$P$1505,0)))</f>
        <v/>
      </c>
      <c r="K482" s="138">
        <f>IF(OR(J482="",R482=""),"",R482-J482)</f>
        <v/>
      </c>
      <c r="L482" s="138">
        <f>IF(OR(J482="",R482=""),"",(R482-J482)*24)</f>
        <v/>
      </c>
      <c r="M482" s="95" t="n"/>
      <c r="N482" s="94">
        <f>IF(B482="","",IF(OR(B482&lt;cfg_PilotStart,B482&gt;cfg_PilotEnd),"Outside",B482-cfg_PilotStart+1))</f>
        <v/>
      </c>
      <c r="O482" s="86">
        <f>IF(OR(B482="",D482=""),"","RF-"&amp;TEXT(ROW()-5,"0000"))</f>
        <v/>
      </c>
      <c r="P482" s="86">
        <f>IF(Q482="","",D482&amp;"|"&amp;Q482)</f>
        <v/>
      </c>
      <c r="Q482" s="86">
        <f>IF(OR(D482="",G482=""),"",COUNTIFS($D$6:D482,D482,$G$6:G482,"&lt;&gt;"))</f>
        <v/>
      </c>
      <c r="R482" s="139">
        <f>IF(B482="","",B482+N(C482))</f>
        <v/>
      </c>
    </row>
    <row r="483" ht="30" customHeight="1">
      <c r="B483" s="93" t="n"/>
      <c r="C483" s="140" t="n"/>
      <c r="D483" s="95" t="n"/>
      <c r="E483" s="86">
        <f>IF(D483="","",IFERROR(INDEX(Pil_Type,MATCH(D483,Pil_Label,0)),"not in pilot"))</f>
        <v/>
      </c>
      <c r="F483" s="96" t="n"/>
      <c r="G483" s="96" t="n"/>
      <c r="H483" s="87">
        <f>IF(G483="","",N(F483)+G483)</f>
        <v/>
      </c>
      <c r="I483" s="95" t="n"/>
      <c r="J483" s="139">
        <f>IF(OR(Q483="",N(Q483)&lt;=1),"",INDEX($R$6:$R$1505,MATCH(D483&amp;"|"&amp;(Q483-1),$P$6:$P$1505,0)))</f>
        <v/>
      </c>
      <c r="K483" s="138">
        <f>IF(OR(J483="",R483=""),"",R483-J483)</f>
        <v/>
      </c>
      <c r="L483" s="138">
        <f>IF(OR(J483="",R483=""),"",(R483-J483)*24)</f>
        <v/>
      </c>
      <c r="M483" s="95" t="n"/>
      <c r="N483" s="94">
        <f>IF(B483="","",IF(OR(B483&lt;cfg_PilotStart,B483&gt;cfg_PilotEnd),"Outside",B483-cfg_PilotStart+1))</f>
        <v/>
      </c>
      <c r="O483" s="86">
        <f>IF(OR(B483="",D483=""),"","RF-"&amp;TEXT(ROW()-5,"0000"))</f>
        <v/>
      </c>
      <c r="P483" s="86">
        <f>IF(Q483="","",D483&amp;"|"&amp;Q483)</f>
        <v/>
      </c>
      <c r="Q483" s="86">
        <f>IF(OR(D483="",G483=""),"",COUNTIFS($D$6:D483,D483,$G$6:G483,"&lt;&gt;"))</f>
        <v/>
      </c>
      <c r="R483" s="139">
        <f>IF(B483="","",B483+N(C483))</f>
        <v/>
      </c>
    </row>
    <row r="484" ht="30" customHeight="1">
      <c r="B484" s="93" t="n"/>
      <c r="C484" s="140" t="n"/>
      <c r="D484" s="95" t="n"/>
      <c r="E484" s="86">
        <f>IF(D484="","",IFERROR(INDEX(Pil_Type,MATCH(D484,Pil_Label,0)),"not in pilot"))</f>
        <v/>
      </c>
      <c r="F484" s="96" t="n"/>
      <c r="G484" s="96" t="n"/>
      <c r="H484" s="87">
        <f>IF(G484="","",N(F484)+G484)</f>
        <v/>
      </c>
      <c r="I484" s="95" t="n"/>
      <c r="J484" s="139">
        <f>IF(OR(Q484="",N(Q484)&lt;=1),"",INDEX($R$6:$R$1505,MATCH(D484&amp;"|"&amp;(Q484-1),$P$6:$P$1505,0)))</f>
        <v/>
      </c>
      <c r="K484" s="138">
        <f>IF(OR(J484="",R484=""),"",R484-J484)</f>
        <v/>
      </c>
      <c r="L484" s="138">
        <f>IF(OR(J484="",R484=""),"",(R484-J484)*24)</f>
        <v/>
      </c>
      <c r="M484" s="95" t="n"/>
      <c r="N484" s="94">
        <f>IF(B484="","",IF(OR(B484&lt;cfg_PilotStart,B484&gt;cfg_PilotEnd),"Outside",B484-cfg_PilotStart+1))</f>
        <v/>
      </c>
      <c r="O484" s="86">
        <f>IF(OR(B484="",D484=""),"","RF-"&amp;TEXT(ROW()-5,"0000"))</f>
        <v/>
      </c>
      <c r="P484" s="86">
        <f>IF(Q484="","",D484&amp;"|"&amp;Q484)</f>
        <v/>
      </c>
      <c r="Q484" s="86">
        <f>IF(OR(D484="",G484=""),"",COUNTIFS($D$6:D484,D484,$G$6:G484,"&lt;&gt;"))</f>
        <v/>
      </c>
      <c r="R484" s="139">
        <f>IF(B484="","",B484+N(C484))</f>
        <v/>
      </c>
    </row>
    <row r="485" ht="30" customHeight="1">
      <c r="B485" s="93" t="n"/>
      <c r="C485" s="140" t="n"/>
      <c r="D485" s="95" t="n"/>
      <c r="E485" s="86">
        <f>IF(D485="","",IFERROR(INDEX(Pil_Type,MATCH(D485,Pil_Label,0)),"not in pilot"))</f>
        <v/>
      </c>
      <c r="F485" s="96" t="n"/>
      <c r="G485" s="96" t="n"/>
      <c r="H485" s="87">
        <f>IF(G485="","",N(F485)+G485)</f>
        <v/>
      </c>
      <c r="I485" s="95" t="n"/>
      <c r="J485" s="139">
        <f>IF(OR(Q485="",N(Q485)&lt;=1),"",INDEX($R$6:$R$1505,MATCH(D485&amp;"|"&amp;(Q485-1),$P$6:$P$1505,0)))</f>
        <v/>
      </c>
      <c r="K485" s="138">
        <f>IF(OR(J485="",R485=""),"",R485-J485)</f>
        <v/>
      </c>
      <c r="L485" s="138">
        <f>IF(OR(J485="",R485=""),"",(R485-J485)*24)</f>
        <v/>
      </c>
      <c r="M485" s="95" t="n"/>
      <c r="N485" s="94">
        <f>IF(B485="","",IF(OR(B485&lt;cfg_PilotStart,B485&gt;cfg_PilotEnd),"Outside",B485-cfg_PilotStart+1))</f>
        <v/>
      </c>
      <c r="O485" s="86">
        <f>IF(OR(B485="",D485=""),"","RF-"&amp;TEXT(ROW()-5,"0000"))</f>
        <v/>
      </c>
      <c r="P485" s="86">
        <f>IF(Q485="","",D485&amp;"|"&amp;Q485)</f>
        <v/>
      </c>
      <c r="Q485" s="86">
        <f>IF(OR(D485="",G485=""),"",COUNTIFS($D$6:D485,D485,$G$6:G485,"&lt;&gt;"))</f>
        <v/>
      </c>
      <c r="R485" s="139">
        <f>IF(B485="","",B485+N(C485))</f>
        <v/>
      </c>
    </row>
    <row r="486" ht="30" customHeight="1">
      <c r="B486" s="93" t="n"/>
      <c r="C486" s="140" t="n"/>
      <c r="D486" s="95" t="n"/>
      <c r="E486" s="86">
        <f>IF(D486="","",IFERROR(INDEX(Pil_Type,MATCH(D486,Pil_Label,0)),"not in pilot"))</f>
        <v/>
      </c>
      <c r="F486" s="96" t="n"/>
      <c r="G486" s="96" t="n"/>
      <c r="H486" s="87">
        <f>IF(G486="","",N(F486)+G486)</f>
        <v/>
      </c>
      <c r="I486" s="95" t="n"/>
      <c r="J486" s="139">
        <f>IF(OR(Q486="",N(Q486)&lt;=1),"",INDEX($R$6:$R$1505,MATCH(D486&amp;"|"&amp;(Q486-1),$P$6:$P$1505,0)))</f>
        <v/>
      </c>
      <c r="K486" s="138">
        <f>IF(OR(J486="",R486=""),"",R486-J486)</f>
        <v/>
      </c>
      <c r="L486" s="138">
        <f>IF(OR(J486="",R486=""),"",(R486-J486)*24)</f>
        <v/>
      </c>
      <c r="M486" s="95" t="n"/>
      <c r="N486" s="94">
        <f>IF(B486="","",IF(OR(B486&lt;cfg_PilotStart,B486&gt;cfg_PilotEnd),"Outside",B486-cfg_PilotStart+1))</f>
        <v/>
      </c>
      <c r="O486" s="86">
        <f>IF(OR(B486="",D486=""),"","RF-"&amp;TEXT(ROW()-5,"0000"))</f>
        <v/>
      </c>
      <c r="P486" s="86">
        <f>IF(Q486="","",D486&amp;"|"&amp;Q486)</f>
        <v/>
      </c>
      <c r="Q486" s="86">
        <f>IF(OR(D486="",G486=""),"",COUNTIFS($D$6:D486,D486,$G$6:G486,"&lt;&gt;"))</f>
        <v/>
      </c>
      <c r="R486" s="139">
        <f>IF(B486="","",B486+N(C486))</f>
        <v/>
      </c>
    </row>
    <row r="487" ht="30" customHeight="1">
      <c r="B487" s="93" t="n"/>
      <c r="C487" s="140" t="n"/>
      <c r="D487" s="95" t="n"/>
      <c r="E487" s="86">
        <f>IF(D487="","",IFERROR(INDEX(Pil_Type,MATCH(D487,Pil_Label,0)),"not in pilot"))</f>
        <v/>
      </c>
      <c r="F487" s="96" t="n"/>
      <c r="G487" s="96" t="n"/>
      <c r="H487" s="87">
        <f>IF(G487="","",N(F487)+G487)</f>
        <v/>
      </c>
      <c r="I487" s="95" t="n"/>
      <c r="J487" s="139">
        <f>IF(OR(Q487="",N(Q487)&lt;=1),"",INDEX($R$6:$R$1505,MATCH(D487&amp;"|"&amp;(Q487-1),$P$6:$P$1505,0)))</f>
        <v/>
      </c>
      <c r="K487" s="138">
        <f>IF(OR(J487="",R487=""),"",R487-J487)</f>
        <v/>
      </c>
      <c r="L487" s="138">
        <f>IF(OR(J487="",R487=""),"",(R487-J487)*24)</f>
        <v/>
      </c>
      <c r="M487" s="95" t="n"/>
      <c r="N487" s="94">
        <f>IF(B487="","",IF(OR(B487&lt;cfg_PilotStart,B487&gt;cfg_PilotEnd),"Outside",B487-cfg_PilotStart+1))</f>
        <v/>
      </c>
      <c r="O487" s="86">
        <f>IF(OR(B487="",D487=""),"","RF-"&amp;TEXT(ROW()-5,"0000"))</f>
        <v/>
      </c>
      <c r="P487" s="86">
        <f>IF(Q487="","",D487&amp;"|"&amp;Q487)</f>
        <v/>
      </c>
      <c r="Q487" s="86">
        <f>IF(OR(D487="",G487=""),"",COUNTIFS($D$6:D487,D487,$G$6:G487,"&lt;&gt;"))</f>
        <v/>
      </c>
      <c r="R487" s="139">
        <f>IF(B487="","",B487+N(C487))</f>
        <v/>
      </c>
    </row>
    <row r="488" ht="30" customHeight="1">
      <c r="B488" s="93" t="n"/>
      <c r="C488" s="140" t="n"/>
      <c r="D488" s="95" t="n"/>
      <c r="E488" s="86">
        <f>IF(D488="","",IFERROR(INDEX(Pil_Type,MATCH(D488,Pil_Label,0)),"not in pilot"))</f>
        <v/>
      </c>
      <c r="F488" s="96" t="n"/>
      <c r="G488" s="96" t="n"/>
      <c r="H488" s="87">
        <f>IF(G488="","",N(F488)+G488)</f>
        <v/>
      </c>
      <c r="I488" s="95" t="n"/>
      <c r="J488" s="139">
        <f>IF(OR(Q488="",N(Q488)&lt;=1),"",INDEX($R$6:$R$1505,MATCH(D488&amp;"|"&amp;(Q488-1),$P$6:$P$1505,0)))</f>
        <v/>
      </c>
      <c r="K488" s="138">
        <f>IF(OR(J488="",R488=""),"",R488-J488)</f>
        <v/>
      </c>
      <c r="L488" s="138">
        <f>IF(OR(J488="",R488=""),"",(R488-J488)*24)</f>
        <v/>
      </c>
      <c r="M488" s="95" t="n"/>
      <c r="N488" s="94">
        <f>IF(B488="","",IF(OR(B488&lt;cfg_PilotStart,B488&gt;cfg_PilotEnd),"Outside",B488-cfg_PilotStart+1))</f>
        <v/>
      </c>
      <c r="O488" s="86">
        <f>IF(OR(B488="",D488=""),"","RF-"&amp;TEXT(ROW()-5,"0000"))</f>
        <v/>
      </c>
      <c r="P488" s="86">
        <f>IF(Q488="","",D488&amp;"|"&amp;Q488)</f>
        <v/>
      </c>
      <c r="Q488" s="86">
        <f>IF(OR(D488="",G488=""),"",COUNTIFS($D$6:D488,D488,$G$6:G488,"&lt;&gt;"))</f>
        <v/>
      </c>
      <c r="R488" s="139">
        <f>IF(B488="","",B488+N(C488))</f>
        <v/>
      </c>
    </row>
    <row r="489" ht="30" customHeight="1">
      <c r="B489" s="93" t="n"/>
      <c r="C489" s="140" t="n"/>
      <c r="D489" s="95" t="n"/>
      <c r="E489" s="86">
        <f>IF(D489="","",IFERROR(INDEX(Pil_Type,MATCH(D489,Pil_Label,0)),"not in pilot"))</f>
        <v/>
      </c>
      <c r="F489" s="96" t="n"/>
      <c r="G489" s="96" t="n"/>
      <c r="H489" s="87">
        <f>IF(G489="","",N(F489)+G489)</f>
        <v/>
      </c>
      <c r="I489" s="95" t="n"/>
      <c r="J489" s="139">
        <f>IF(OR(Q489="",N(Q489)&lt;=1),"",INDEX($R$6:$R$1505,MATCH(D489&amp;"|"&amp;(Q489-1),$P$6:$P$1505,0)))</f>
        <v/>
      </c>
      <c r="K489" s="138">
        <f>IF(OR(J489="",R489=""),"",R489-J489)</f>
        <v/>
      </c>
      <c r="L489" s="138">
        <f>IF(OR(J489="",R489=""),"",(R489-J489)*24)</f>
        <v/>
      </c>
      <c r="M489" s="95" t="n"/>
      <c r="N489" s="94">
        <f>IF(B489="","",IF(OR(B489&lt;cfg_PilotStart,B489&gt;cfg_PilotEnd),"Outside",B489-cfg_PilotStart+1))</f>
        <v/>
      </c>
      <c r="O489" s="86">
        <f>IF(OR(B489="",D489=""),"","RF-"&amp;TEXT(ROW()-5,"0000"))</f>
        <v/>
      </c>
      <c r="P489" s="86">
        <f>IF(Q489="","",D489&amp;"|"&amp;Q489)</f>
        <v/>
      </c>
      <c r="Q489" s="86">
        <f>IF(OR(D489="",G489=""),"",COUNTIFS($D$6:D489,D489,$G$6:G489,"&lt;&gt;"))</f>
        <v/>
      </c>
      <c r="R489" s="139">
        <f>IF(B489="","",B489+N(C489))</f>
        <v/>
      </c>
    </row>
    <row r="490" ht="30" customHeight="1">
      <c r="B490" s="93" t="n"/>
      <c r="C490" s="140" t="n"/>
      <c r="D490" s="95" t="n"/>
      <c r="E490" s="86">
        <f>IF(D490="","",IFERROR(INDEX(Pil_Type,MATCH(D490,Pil_Label,0)),"not in pilot"))</f>
        <v/>
      </c>
      <c r="F490" s="96" t="n"/>
      <c r="G490" s="96" t="n"/>
      <c r="H490" s="87">
        <f>IF(G490="","",N(F490)+G490)</f>
        <v/>
      </c>
      <c r="I490" s="95" t="n"/>
      <c r="J490" s="139">
        <f>IF(OR(Q490="",N(Q490)&lt;=1),"",INDEX($R$6:$R$1505,MATCH(D490&amp;"|"&amp;(Q490-1),$P$6:$P$1505,0)))</f>
        <v/>
      </c>
      <c r="K490" s="138">
        <f>IF(OR(J490="",R490=""),"",R490-J490)</f>
        <v/>
      </c>
      <c r="L490" s="138">
        <f>IF(OR(J490="",R490=""),"",(R490-J490)*24)</f>
        <v/>
      </c>
      <c r="M490" s="95" t="n"/>
      <c r="N490" s="94">
        <f>IF(B490="","",IF(OR(B490&lt;cfg_PilotStart,B490&gt;cfg_PilotEnd),"Outside",B490-cfg_PilotStart+1))</f>
        <v/>
      </c>
      <c r="O490" s="86">
        <f>IF(OR(B490="",D490=""),"","RF-"&amp;TEXT(ROW()-5,"0000"))</f>
        <v/>
      </c>
      <c r="P490" s="86">
        <f>IF(Q490="","",D490&amp;"|"&amp;Q490)</f>
        <v/>
      </c>
      <c r="Q490" s="86">
        <f>IF(OR(D490="",G490=""),"",COUNTIFS($D$6:D490,D490,$G$6:G490,"&lt;&gt;"))</f>
        <v/>
      </c>
      <c r="R490" s="139">
        <f>IF(B490="","",B490+N(C490))</f>
        <v/>
      </c>
    </row>
    <row r="491" ht="30" customHeight="1">
      <c r="B491" s="93" t="n"/>
      <c r="C491" s="140" t="n"/>
      <c r="D491" s="95" t="n"/>
      <c r="E491" s="86">
        <f>IF(D491="","",IFERROR(INDEX(Pil_Type,MATCH(D491,Pil_Label,0)),"not in pilot"))</f>
        <v/>
      </c>
      <c r="F491" s="96" t="n"/>
      <c r="G491" s="96" t="n"/>
      <c r="H491" s="87">
        <f>IF(G491="","",N(F491)+G491)</f>
        <v/>
      </c>
      <c r="I491" s="95" t="n"/>
      <c r="J491" s="139">
        <f>IF(OR(Q491="",N(Q491)&lt;=1),"",INDEX($R$6:$R$1505,MATCH(D491&amp;"|"&amp;(Q491-1),$P$6:$P$1505,0)))</f>
        <v/>
      </c>
      <c r="K491" s="138">
        <f>IF(OR(J491="",R491=""),"",R491-J491)</f>
        <v/>
      </c>
      <c r="L491" s="138">
        <f>IF(OR(J491="",R491=""),"",(R491-J491)*24)</f>
        <v/>
      </c>
      <c r="M491" s="95" t="n"/>
      <c r="N491" s="94">
        <f>IF(B491="","",IF(OR(B491&lt;cfg_PilotStart,B491&gt;cfg_PilotEnd),"Outside",B491-cfg_PilotStart+1))</f>
        <v/>
      </c>
      <c r="O491" s="86">
        <f>IF(OR(B491="",D491=""),"","RF-"&amp;TEXT(ROW()-5,"0000"))</f>
        <v/>
      </c>
      <c r="P491" s="86">
        <f>IF(Q491="","",D491&amp;"|"&amp;Q491)</f>
        <v/>
      </c>
      <c r="Q491" s="86">
        <f>IF(OR(D491="",G491=""),"",COUNTIFS($D$6:D491,D491,$G$6:G491,"&lt;&gt;"))</f>
        <v/>
      </c>
      <c r="R491" s="139">
        <f>IF(B491="","",B491+N(C491))</f>
        <v/>
      </c>
    </row>
    <row r="492" ht="30" customHeight="1">
      <c r="B492" s="93" t="n"/>
      <c r="C492" s="140" t="n"/>
      <c r="D492" s="95" t="n"/>
      <c r="E492" s="86">
        <f>IF(D492="","",IFERROR(INDEX(Pil_Type,MATCH(D492,Pil_Label,0)),"not in pilot"))</f>
        <v/>
      </c>
      <c r="F492" s="96" t="n"/>
      <c r="G492" s="96" t="n"/>
      <c r="H492" s="87">
        <f>IF(G492="","",N(F492)+G492)</f>
        <v/>
      </c>
      <c r="I492" s="95" t="n"/>
      <c r="J492" s="139">
        <f>IF(OR(Q492="",N(Q492)&lt;=1),"",INDEX($R$6:$R$1505,MATCH(D492&amp;"|"&amp;(Q492-1),$P$6:$P$1505,0)))</f>
        <v/>
      </c>
      <c r="K492" s="138">
        <f>IF(OR(J492="",R492=""),"",R492-J492)</f>
        <v/>
      </c>
      <c r="L492" s="138">
        <f>IF(OR(J492="",R492=""),"",(R492-J492)*24)</f>
        <v/>
      </c>
      <c r="M492" s="95" t="n"/>
      <c r="N492" s="94">
        <f>IF(B492="","",IF(OR(B492&lt;cfg_PilotStart,B492&gt;cfg_PilotEnd),"Outside",B492-cfg_PilotStart+1))</f>
        <v/>
      </c>
      <c r="O492" s="86">
        <f>IF(OR(B492="",D492=""),"","RF-"&amp;TEXT(ROW()-5,"0000"))</f>
        <v/>
      </c>
      <c r="P492" s="86">
        <f>IF(Q492="","",D492&amp;"|"&amp;Q492)</f>
        <v/>
      </c>
      <c r="Q492" s="86">
        <f>IF(OR(D492="",G492=""),"",COUNTIFS($D$6:D492,D492,$G$6:G492,"&lt;&gt;"))</f>
        <v/>
      </c>
      <c r="R492" s="139">
        <f>IF(B492="","",B492+N(C492))</f>
        <v/>
      </c>
    </row>
    <row r="493" ht="30" customHeight="1">
      <c r="B493" s="93" t="n"/>
      <c r="C493" s="140" t="n"/>
      <c r="D493" s="95" t="n"/>
      <c r="E493" s="86">
        <f>IF(D493="","",IFERROR(INDEX(Pil_Type,MATCH(D493,Pil_Label,0)),"not in pilot"))</f>
        <v/>
      </c>
      <c r="F493" s="96" t="n"/>
      <c r="G493" s="96" t="n"/>
      <c r="H493" s="87">
        <f>IF(G493="","",N(F493)+G493)</f>
        <v/>
      </c>
      <c r="I493" s="95" t="n"/>
      <c r="J493" s="139">
        <f>IF(OR(Q493="",N(Q493)&lt;=1),"",INDEX($R$6:$R$1505,MATCH(D493&amp;"|"&amp;(Q493-1),$P$6:$P$1505,0)))</f>
        <v/>
      </c>
      <c r="K493" s="138">
        <f>IF(OR(J493="",R493=""),"",R493-J493)</f>
        <v/>
      </c>
      <c r="L493" s="138">
        <f>IF(OR(J493="",R493=""),"",(R493-J493)*24)</f>
        <v/>
      </c>
      <c r="M493" s="95" t="n"/>
      <c r="N493" s="94">
        <f>IF(B493="","",IF(OR(B493&lt;cfg_PilotStart,B493&gt;cfg_PilotEnd),"Outside",B493-cfg_PilotStart+1))</f>
        <v/>
      </c>
      <c r="O493" s="86">
        <f>IF(OR(B493="",D493=""),"","RF-"&amp;TEXT(ROW()-5,"0000"))</f>
        <v/>
      </c>
      <c r="P493" s="86">
        <f>IF(Q493="","",D493&amp;"|"&amp;Q493)</f>
        <v/>
      </c>
      <c r="Q493" s="86">
        <f>IF(OR(D493="",G493=""),"",COUNTIFS($D$6:D493,D493,$G$6:G493,"&lt;&gt;"))</f>
        <v/>
      </c>
      <c r="R493" s="139">
        <f>IF(B493="","",B493+N(C493))</f>
        <v/>
      </c>
    </row>
    <row r="494" ht="30" customHeight="1">
      <c r="B494" s="93" t="n"/>
      <c r="C494" s="140" t="n"/>
      <c r="D494" s="95" t="n"/>
      <c r="E494" s="86">
        <f>IF(D494="","",IFERROR(INDEX(Pil_Type,MATCH(D494,Pil_Label,0)),"not in pilot"))</f>
        <v/>
      </c>
      <c r="F494" s="96" t="n"/>
      <c r="G494" s="96" t="n"/>
      <c r="H494" s="87">
        <f>IF(G494="","",N(F494)+G494)</f>
        <v/>
      </c>
      <c r="I494" s="95" t="n"/>
      <c r="J494" s="139">
        <f>IF(OR(Q494="",N(Q494)&lt;=1),"",INDEX($R$6:$R$1505,MATCH(D494&amp;"|"&amp;(Q494-1),$P$6:$P$1505,0)))</f>
        <v/>
      </c>
      <c r="K494" s="138">
        <f>IF(OR(J494="",R494=""),"",R494-J494)</f>
        <v/>
      </c>
      <c r="L494" s="138">
        <f>IF(OR(J494="",R494=""),"",(R494-J494)*24)</f>
        <v/>
      </c>
      <c r="M494" s="95" t="n"/>
      <c r="N494" s="94">
        <f>IF(B494="","",IF(OR(B494&lt;cfg_PilotStart,B494&gt;cfg_PilotEnd),"Outside",B494-cfg_PilotStart+1))</f>
        <v/>
      </c>
      <c r="O494" s="86">
        <f>IF(OR(B494="",D494=""),"","RF-"&amp;TEXT(ROW()-5,"0000"))</f>
        <v/>
      </c>
      <c r="P494" s="86">
        <f>IF(Q494="","",D494&amp;"|"&amp;Q494)</f>
        <v/>
      </c>
      <c r="Q494" s="86">
        <f>IF(OR(D494="",G494=""),"",COUNTIFS($D$6:D494,D494,$G$6:G494,"&lt;&gt;"))</f>
        <v/>
      </c>
      <c r="R494" s="139">
        <f>IF(B494="","",B494+N(C494))</f>
        <v/>
      </c>
    </row>
    <row r="495" ht="30" customHeight="1">
      <c r="B495" s="93" t="n"/>
      <c r="C495" s="140" t="n"/>
      <c r="D495" s="95" t="n"/>
      <c r="E495" s="86">
        <f>IF(D495="","",IFERROR(INDEX(Pil_Type,MATCH(D495,Pil_Label,0)),"not in pilot"))</f>
        <v/>
      </c>
      <c r="F495" s="96" t="n"/>
      <c r="G495" s="96" t="n"/>
      <c r="H495" s="87">
        <f>IF(G495="","",N(F495)+G495)</f>
        <v/>
      </c>
      <c r="I495" s="95" t="n"/>
      <c r="J495" s="139">
        <f>IF(OR(Q495="",N(Q495)&lt;=1),"",INDEX($R$6:$R$1505,MATCH(D495&amp;"|"&amp;(Q495-1),$P$6:$P$1505,0)))</f>
        <v/>
      </c>
      <c r="K495" s="138">
        <f>IF(OR(J495="",R495=""),"",R495-J495)</f>
        <v/>
      </c>
      <c r="L495" s="138">
        <f>IF(OR(J495="",R495=""),"",(R495-J495)*24)</f>
        <v/>
      </c>
      <c r="M495" s="95" t="n"/>
      <c r="N495" s="94">
        <f>IF(B495="","",IF(OR(B495&lt;cfg_PilotStart,B495&gt;cfg_PilotEnd),"Outside",B495-cfg_PilotStart+1))</f>
        <v/>
      </c>
      <c r="O495" s="86">
        <f>IF(OR(B495="",D495=""),"","RF-"&amp;TEXT(ROW()-5,"0000"))</f>
        <v/>
      </c>
      <c r="P495" s="86">
        <f>IF(Q495="","",D495&amp;"|"&amp;Q495)</f>
        <v/>
      </c>
      <c r="Q495" s="86">
        <f>IF(OR(D495="",G495=""),"",COUNTIFS($D$6:D495,D495,$G$6:G495,"&lt;&gt;"))</f>
        <v/>
      </c>
      <c r="R495" s="139">
        <f>IF(B495="","",B495+N(C495))</f>
        <v/>
      </c>
    </row>
    <row r="496" ht="30" customHeight="1">
      <c r="B496" s="93" t="n"/>
      <c r="C496" s="140" t="n"/>
      <c r="D496" s="95" t="n"/>
      <c r="E496" s="86">
        <f>IF(D496="","",IFERROR(INDEX(Pil_Type,MATCH(D496,Pil_Label,0)),"not in pilot"))</f>
        <v/>
      </c>
      <c r="F496" s="96" t="n"/>
      <c r="G496" s="96" t="n"/>
      <c r="H496" s="87">
        <f>IF(G496="","",N(F496)+G496)</f>
        <v/>
      </c>
      <c r="I496" s="95" t="n"/>
      <c r="J496" s="139">
        <f>IF(OR(Q496="",N(Q496)&lt;=1),"",INDEX($R$6:$R$1505,MATCH(D496&amp;"|"&amp;(Q496-1),$P$6:$P$1505,0)))</f>
        <v/>
      </c>
      <c r="K496" s="138">
        <f>IF(OR(J496="",R496=""),"",R496-J496)</f>
        <v/>
      </c>
      <c r="L496" s="138">
        <f>IF(OR(J496="",R496=""),"",(R496-J496)*24)</f>
        <v/>
      </c>
      <c r="M496" s="95" t="n"/>
      <c r="N496" s="94">
        <f>IF(B496="","",IF(OR(B496&lt;cfg_PilotStart,B496&gt;cfg_PilotEnd),"Outside",B496-cfg_PilotStart+1))</f>
        <v/>
      </c>
      <c r="O496" s="86">
        <f>IF(OR(B496="",D496=""),"","RF-"&amp;TEXT(ROW()-5,"0000"))</f>
        <v/>
      </c>
      <c r="P496" s="86">
        <f>IF(Q496="","",D496&amp;"|"&amp;Q496)</f>
        <v/>
      </c>
      <c r="Q496" s="86">
        <f>IF(OR(D496="",G496=""),"",COUNTIFS($D$6:D496,D496,$G$6:G496,"&lt;&gt;"))</f>
        <v/>
      </c>
      <c r="R496" s="139">
        <f>IF(B496="","",B496+N(C496))</f>
        <v/>
      </c>
    </row>
    <row r="497" ht="30" customHeight="1">
      <c r="B497" s="93" t="n"/>
      <c r="C497" s="140" t="n"/>
      <c r="D497" s="95" t="n"/>
      <c r="E497" s="86">
        <f>IF(D497="","",IFERROR(INDEX(Pil_Type,MATCH(D497,Pil_Label,0)),"not in pilot"))</f>
        <v/>
      </c>
      <c r="F497" s="96" t="n"/>
      <c r="G497" s="96" t="n"/>
      <c r="H497" s="87">
        <f>IF(G497="","",N(F497)+G497)</f>
        <v/>
      </c>
      <c r="I497" s="95" t="n"/>
      <c r="J497" s="139">
        <f>IF(OR(Q497="",N(Q497)&lt;=1),"",INDEX($R$6:$R$1505,MATCH(D497&amp;"|"&amp;(Q497-1),$P$6:$P$1505,0)))</f>
        <v/>
      </c>
      <c r="K497" s="138">
        <f>IF(OR(J497="",R497=""),"",R497-J497)</f>
        <v/>
      </c>
      <c r="L497" s="138">
        <f>IF(OR(J497="",R497=""),"",(R497-J497)*24)</f>
        <v/>
      </c>
      <c r="M497" s="95" t="n"/>
      <c r="N497" s="94">
        <f>IF(B497="","",IF(OR(B497&lt;cfg_PilotStart,B497&gt;cfg_PilotEnd),"Outside",B497-cfg_PilotStart+1))</f>
        <v/>
      </c>
      <c r="O497" s="86">
        <f>IF(OR(B497="",D497=""),"","RF-"&amp;TEXT(ROW()-5,"0000"))</f>
        <v/>
      </c>
      <c r="P497" s="86">
        <f>IF(Q497="","",D497&amp;"|"&amp;Q497)</f>
        <v/>
      </c>
      <c r="Q497" s="86">
        <f>IF(OR(D497="",G497=""),"",COUNTIFS($D$6:D497,D497,$G$6:G497,"&lt;&gt;"))</f>
        <v/>
      </c>
      <c r="R497" s="139">
        <f>IF(B497="","",B497+N(C497))</f>
        <v/>
      </c>
    </row>
    <row r="498" ht="30" customHeight="1">
      <c r="B498" s="93" t="n"/>
      <c r="C498" s="140" t="n"/>
      <c r="D498" s="95" t="n"/>
      <c r="E498" s="86">
        <f>IF(D498="","",IFERROR(INDEX(Pil_Type,MATCH(D498,Pil_Label,0)),"not in pilot"))</f>
        <v/>
      </c>
      <c r="F498" s="96" t="n"/>
      <c r="G498" s="96" t="n"/>
      <c r="H498" s="87">
        <f>IF(G498="","",N(F498)+G498)</f>
        <v/>
      </c>
      <c r="I498" s="95" t="n"/>
      <c r="J498" s="139">
        <f>IF(OR(Q498="",N(Q498)&lt;=1),"",INDEX($R$6:$R$1505,MATCH(D498&amp;"|"&amp;(Q498-1),$P$6:$P$1505,0)))</f>
        <v/>
      </c>
      <c r="K498" s="138">
        <f>IF(OR(J498="",R498=""),"",R498-J498)</f>
        <v/>
      </c>
      <c r="L498" s="138">
        <f>IF(OR(J498="",R498=""),"",(R498-J498)*24)</f>
        <v/>
      </c>
      <c r="M498" s="95" t="n"/>
      <c r="N498" s="94">
        <f>IF(B498="","",IF(OR(B498&lt;cfg_PilotStart,B498&gt;cfg_PilotEnd),"Outside",B498-cfg_PilotStart+1))</f>
        <v/>
      </c>
      <c r="O498" s="86">
        <f>IF(OR(B498="",D498=""),"","RF-"&amp;TEXT(ROW()-5,"0000"))</f>
        <v/>
      </c>
      <c r="P498" s="86">
        <f>IF(Q498="","",D498&amp;"|"&amp;Q498)</f>
        <v/>
      </c>
      <c r="Q498" s="86">
        <f>IF(OR(D498="",G498=""),"",COUNTIFS($D$6:D498,D498,$G$6:G498,"&lt;&gt;"))</f>
        <v/>
      </c>
      <c r="R498" s="139">
        <f>IF(B498="","",B498+N(C498))</f>
        <v/>
      </c>
    </row>
    <row r="499" ht="30" customHeight="1">
      <c r="B499" s="93" t="n"/>
      <c r="C499" s="140" t="n"/>
      <c r="D499" s="95" t="n"/>
      <c r="E499" s="86">
        <f>IF(D499="","",IFERROR(INDEX(Pil_Type,MATCH(D499,Pil_Label,0)),"not in pilot"))</f>
        <v/>
      </c>
      <c r="F499" s="96" t="n"/>
      <c r="G499" s="96" t="n"/>
      <c r="H499" s="87">
        <f>IF(G499="","",N(F499)+G499)</f>
        <v/>
      </c>
      <c r="I499" s="95" t="n"/>
      <c r="J499" s="139">
        <f>IF(OR(Q499="",N(Q499)&lt;=1),"",INDEX($R$6:$R$1505,MATCH(D499&amp;"|"&amp;(Q499-1),$P$6:$P$1505,0)))</f>
        <v/>
      </c>
      <c r="K499" s="138">
        <f>IF(OR(J499="",R499=""),"",R499-J499)</f>
        <v/>
      </c>
      <c r="L499" s="138">
        <f>IF(OR(J499="",R499=""),"",(R499-J499)*24)</f>
        <v/>
      </c>
      <c r="M499" s="95" t="n"/>
      <c r="N499" s="94">
        <f>IF(B499="","",IF(OR(B499&lt;cfg_PilotStart,B499&gt;cfg_PilotEnd),"Outside",B499-cfg_PilotStart+1))</f>
        <v/>
      </c>
      <c r="O499" s="86">
        <f>IF(OR(B499="",D499=""),"","RF-"&amp;TEXT(ROW()-5,"0000"))</f>
        <v/>
      </c>
      <c r="P499" s="86">
        <f>IF(Q499="","",D499&amp;"|"&amp;Q499)</f>
        <v/>
      </c>
      <c r="Q499" s="86">
        <f>IF(OR(D499="",G499=""),"",COUNTIFS($D$6:D499,D499,$G$6:G499,"&lt;&gt;"))</f>
        <v/>
      </c>
      <c r="R499" s="139">
        <f>IF(B499="","",B499+N(C499))</f>
        <v/>
      </c>
    </row>
    <row r="500" ht="30" customHeight="1">
      <c r="B500" s="93" t="n"/>
      <c r="C500" s="140" t="n"/>
      <c r="D500" s="95" t="n"/>
      <c r="E500" s="86">
        <f>IF(D500="","",IFERROR(INDEX(Pil_Type,MATCH(D500,Pil_Label,0)),"not in pilot"))</f>
        <v/>
      </c>
      <c r="F500" s="96" t="n"/>
      <c r="G500" s="96" t="n"/>
      <c r="H500" s="87">
        <f>IF(G500="","",N(F500)+G500)</f>
        <v/>
      </c>
      <c r="I500" s="95" t="n"/>
      <c r="J500" s="139">
        <f>IF(OR(Q500="",N(Q500)&lt;=1),"",INDEX($R$6:$R$1505,MATCH(D500&amp;"|"&amp;(Q500-1),$P$6:$P$1505,0)))</f>
        <v/>
      </c>
      <c r="K500" s="138">
        <f>IF(OR(J500="",R500=""),"",R500-J500)</f>
        <v/>
      </c>
      <c r="L500" s="138">
        <f>IF(OR(J500="",R500=""),"",(R500-J500)*24)</f>
        <v/>
      </c>
      <c r="M500" s="95" t="n"/>
      <c r="N500" s="94">
        <f>IF(B500="","",IF(OR(B500&lt;cfg_PilotStart,B500&gt;cfg_PilotEnd),"Outside",B500-cfg_PilotStart+1))</f>
        <v/>
      </c>
      <c r="O500" s="86">
        <f>IF(OR(B500="",D500=""),"","RF-"&amp;TEXT(ROW()-5,"0000"))</f>
        <v/>
      </c>
      <c r="P500" s="86">
        <f>IF(Q500="","",D500&amp;"|"&amp;Q500)</f>
        <v/>
      </c>
      <c r="Q500" s="86">
        <f>IF(OR(D500="",G500=""),"",COUNTIFS($D$6:D500,D500,$G$6:G500,"&lt;&gt;"))</f>
        <v/>
      </c>
      <c r="R500" s="139">
        <f>IF(B500="","",B500+N(C500))</f>
        <v/>
      </c>
    </row>
    <row r="501" ht="30" customHeight="1">
      <c r="B501" s="93" t="n"/>
      <c r="C501" s="140" t="n"/>
      <c r="D501" s="95" t="n"/>
      <c r="E501" s="86">
        <f>IF(D501="","",IFERROR(INDEX(Pil_Type,MATCH(D501,Pil_Label,0)),"not in pilot"))</f>
        <v/>
      </c>
      <c r="F501" s="96" t="n"/>
      <c r="G501" s="96" t="n"/>
      <c r="H501" s="87">
        <f>IF(G501="","",N(F501)+G501)</f>
        <v/>
      </c>
      <c r="I501" s="95" t="n"/>
      <c r="J501" s="139">
        <f>IF(OR(Q501="",N(Q501)&lt;=1),"",INDEX($R$6:$R$1505,MATCH(D501&amp;"|"&amp;(Q501-1),$P$6:$P$1505,0)))</f>
        <v/>
      </c>
      <c r="K501" s="138">
        <f>IF(OR(J501="",R501=""),"",R501-J501)</f>
        <v/>
      </c>
      <c r="L501" s="138">
        <f>IF(OR(J501="",R501=""),"",(R501-J501)*24)</f>
        <v/>
      </c>
      <c r="M501" s="95" t="n"/>
      <c r="N501" s="94">
        <f>IF(B501="","",IF(OR(B501&lt;cfg_PilotStart,B501&gt;cfg_PilotEnd),"Outside",B501-cfg_PilotStart+1))</f>
        <v/>
      </c>
      <c r="O501" s="86">
        <f>IF(OR(B501="",D501=""),"","RF-"&amp;TEXT(ROW()-5,"0000"))</f>
        <v/>
      </c>
      <c r="P501" s="86">
        <f>IF(Q501="","",D501&amp;"|"&amp;Q501)</f>
        <v/>
      </c>
      <c r="Q501" s="86">
        <f>IF(OR(D501="",G501=""),"",COUNTIFS($D$6:D501,D501,$G$6:G501,"&lt;&gt;"))</f>
        <v/>
      </c>
      <c r="R501" s="139">
        <f>IF(B501="","",B501+N(C501))</f>
        <v/>
      </c>
    </row>
    <row r="502" ht="30" customHeight="1">
      <c r="B502" s="93" t="n"/>
      <c r="C502" s="140" t="n"/>
      <c r="D502" s="95" t="n"/>
      <c r="E502" s="86">
        <f>IF(D502="","",IFERROR(INDEX(Pil_Type,MATCH(D502,Pil_Label,0)),"not in pilot"))</f>
        <v/>
      </c>
      <c r="F502" s="96" t="n"/>
      <c r="G502" s="96" t="n"/>
      <c r="H502" s="87">
        <f>IF(G502="","",N(F502)+G502)</f>
        <v/>
      </c>
      <c r="I502" s="95" t="n"/>
      <c r="J502" s="139">
        <f>IF(OR(Q502="",N(Q502)&lt;=1),"",INDEX($R$6:$R$1505,MATCH(D502&amp;"|"&amp;(Q502-1),$P$6:$P$1505,0)))</f>
        <v/>
      </c>
      <c r="K502" s="138">
        <f>IF(OR(J502="",R502=""),"",R502-J502)</f>
        <v/>
      </c>
      <c r="L502" s="138">
        <f>IF(OR(J502="",R502=""),"",(R502-J502)*24)</f>
        <v/>
      </c>
      <c r="M502" s="95" t="n"/>
      <c r="N502" s="94">
        <f>IF(B502="","",IF(OR(B502&lt;cfg_PilotStart,B502&gt;cfg_PilotEnd),"Outside",B502-cfg_PilotStart+1))</f>
        <v/>
      </c>
      <c r="O502" s="86">
        <f>IF(OR(B502="",D502=""),"","RF-"&amp;TEXT(ROW()-5,"0000"))</f>
        <v/>
      </c>
      <c r="P502" s="86">
        <f>IF(Q502="","",D502&amp;"|"&amp;Q502)</f>
        <v/>
      </c>
      <c r="Q502" s="86">
        <f>IF(OR(D502="",G502=""),"",COUNTIFS($D$6:D502,D502,$G$6:G502,"&lt;&gt;"))</f>
        <v/>
      </c>
      <c r="R502" s="139">
        <f>IF(B502="","",B502+N(C502))</f>
        <v/>
      </c>
    </row>
    <row r="503" ht="30" customHeight="1">
      <c r="B503" s="93" t="n"/>
      <c r="C503" s="140" t="n"/>
      <c r="D503" s="95" t="n"/>
      <c r="E503" s="86">
        <f>IF(D503="","",IFERROR(INDEX(Pil_Type,MATCH(D503,Pil_Label,0)),"not in pilot"))</f>
        <v/>
      </c>
      <c r="F503" s="96" t="n"/>
      <c r="G503" s="96" t="n"/>
      <c r="H503" s="87">
        <f>IF(G503="","",N(F503)+G503)</f>
        <v/>
      </c>
      <c r="I503" s="95" t="n"/>
      <c r="J503" s="139">
        <f>IF(OR(Q503="",N(Q503)&lt;=1),"",INDEX($R$6:$R$1505,MATCH(D503&amp;"|"&amp;(Q503-1),$P$6:$P$1505,0)))</f>
        <v/>
      </c>
      <c r="K503" s="138">
        <f>IF(OR(J503="",R503=""),"",R503-J503)</f>
        <v/>
      </c>
      <c r="L503" s="138">
        <f>IF(OR(J503="",R503=""),"",(R503-J503)*24)</f>
        <v/>
      </c>
      <c r="M503" s="95" t="n"/>
      <c r="N503" s="94">
        <f>IF(B503="","",IF(OR(B503&lt;cfg_PilotStart,B503&gt;cfg_PilotEnd),"Outside",B503-cfg_PilotStart+1))</f>
        <v/>
      </c>
      <c r="O503" s="86">
        <f>IF(OR(B503="",D503=""),"","RF-"&amp;TEXT(ROW()-5,"0000"))</f>
        <v/>
      </c>
      <c r="P503" s="86">
        <f>IF(Q503="","",D503&amp;"|"&amp;Q503)</f>
        <v/>
      </c>
      <c r="Q503" s="86">
        <f>IF(OR(D503="",G503=""),"",COUNTIFS($D$6:D503,D503,$G$6:G503,"&lt;&gt;"))</f>
        <v/>
      </c>
      <c r="R503" s="139">
        <f>IF(B503="","",B503+N(C503))</f>
        <v/>
      </c>
    </row>
    <row r="504" ht="30" customHeight="1">
      <c r="B504" s="93" t="n"/>
      <c r="C504" s="140" t="n"/>
      <c r="D504" s="95" t="n"/>
      <c r="E504" s="86">
        <f>IF(D504="","",IFERROR(INDEX(Pil_Type,MATCH(D504,Pil_Label,0)),"not in pilot"))</f>
        <v/>
      </c>
      <c r="F504" s="96" t="n"/>
      <c r="G504" s="96" t="n"/>
      <c r="H504" s="87">
        <f>IF(G504="","",N(F504)+G504)</f>
        <v/>
      </c>
      <c r="I504" s="95" t="n"/>
      <c r="J504" s="139">
        <f>IF(OR(Q504="",N(Q504)&lt;=1),"",INDEX($R$6:$R$1505,MATCH(D504&amp;"|"&amp;(Q504-1),$P$6:$P$1505,0)))</f>
        <v/>
      </c>
      <c r="K504" s="138">
        <f>IF(OR(J504="",R504=""),"",R504-J504)</f>
        <v/>
      </c>
      <c r="L504" s="138">
        <f>IF(OR(J504="",R504=""),"",(R504-J504)*24)</f>
        <v/>
      </c>
      <c r="M504" s="95" t="n"/>
      <c r="N504" s="94">
        <f>IF(B504="","",IF(OR(B504&lt;cfg_PilotStart,B504&gt;cfg_PilotEnd),"Outside",B504-cfg_PilotStart+1))</f>
        <v/>
      </c>
      <c r="O504" s="86">
        <f>IF(OR(B504="",D504=""),"","RF-"&amp;TEXT(ROW()-5,"0000"))</f>
        <v/>
      </c>
      <c r="P504" s="86">
        <f>IF(Q504="","",D504&amp;"|"&amp;Q504)</f>
        <v/>
      </c>
      <c r="Q504" s="86">
        <f>IF(OR(D504="",G504=""),"",COUNTIFS($D$6:D504,D504,$G$6:G504,"&lt;&gt;"))</f>
        <v/>
      </c>
      <c r="R504" s="139">
        <f>IF(B504="","",B504+N(C504))</f>
        <v/>
      </c>
    </row>
    <row r="505" ht="30" customHeight="1">
      <c r="B505" s="93" t="n"/>
      <c r="C505" s="140" t="n"/>
      <c r="D505" s="95" t="n"/>
      <c r="E505" s="86">
        <f>IF(D505="","",IFERROR(INDEX(Pil_Type,MATCH(D505,Pil_Label,0)),"not in pilot"))</f>
        <v/>
      </c>
      <c r="F505" s="96" t="n"/>
      <c r="G505" s="96" t="n"/>
      <c r="H505" s="87">
        <f>IF(G505="","",N(F505)+G505)</f>
        <v/>
      </c>
      <c r="I505" s="95" t="n"/>
      <c r="J505" s="139">
        <f>IF(OR(Q505="",N(Q505)&lt;=1),"",INDEX($R$6:$R$1505,MATCH(D505&amp;"|"&amp;(Q505-1),$P$6:$P$1505,0)))</f>
        <v/>
      </c>
      <c r="K505" s="138">
        <f>IF(OR(J505="",R505=""),"",R505-J505)</f>
        <v/>
      </c>
      <c r="L505" s="138">
        <f>IF(OR(J505="",R505=""),"",(R505-J505)*24)</f>
        <v/>
      </c>
      <c r="M505" s="95" t="n"/>
      <c r="N505" s="94">
        <f>IF(B505="","",IF(OR(B505&lt;cfg_PilotStart,B505&gt;cfg_PilotEnd),"Outside",B505-cfg_PilotStart+1))</f>
        <v/>
      </c>
      <c r="O505" s="86">
        <f>IF(OR(B505="",D505=""),"","RF-"&amp;TEXT(ROW()-5,"0000"))</f>
        <v/>
      </c>
      <c r="P505" s="86">
        <f>IF(Q505="","",D505&amp;"|"&amp;Q505)</f>
        <v/>
      </c>
      <c r="Q505" s="86">
        <f>IF(OR(D505="",G505=""),"",COUNTIFS($D$6:D505,D505,$G$6:G505,"&lt;&gt;"))</f>
        <v/>
      </c>
      <c r="R505" s="139">
        <f>IF(B505="","",B505+N(C505))</f>
        <v/>
      </c>
    </row>
    <row r="506" ht="30" customHeight="1">
      <c r="B506" s="93" t="n"/>
      <c r="C506" s="140" t="n"/>
      <c r="D506" s="95" t="n"/>
      <c r="E506" s="86">
        <f>IF(D506="","",IFERROR(INDEX(Pil_Type,MATCH(D506,Pil_Label,0)),"not in pilot"))</f>
        <v/>
      </c>
      <c r="F506" s="96" t="n"/>
      <c r="G506" s="96" t="n"/>
      <c r="H506" s="87">
        <f>IF(G506="","",N(F506)+G506)</f>
        <v/>
      </c>
      <c r="I506" s="95" t="n"/>
      <c r="J506" s="139">
        <f>IF(OR(Q506="",N(Q506)&lt;=1),"",INDEX($R$6:$R$1505,MATCH(D506&amp;"|"&amp;(Q506-1),$P$6:$P$1505,0)))</f>
        <v/>
      </c>
      <c r="K506" s="138">
        <f>IF(OR(J506="",R506=""),"",R506-J506)</f>
        <v/>
      </c>
      <c r="L506" s="138">
        <f>IF(OR(J506="",R506=""),"",(R506-J506)*24)</f>
        <v/>
      </c>
      <c r="M506" s="95" t="n"/>
      <c r="N506" s="94">
        <f>IF(B506="","",IF(OR(B506&lt;cfg_PilotStart,B506&gt;cfg_PilotEnd),"Outside",B506-cfg_PilotStart+1))</f>
        <v/>
      </c>
      <c r="O506" s="86">
        <f>IF(OR(B506="",D506=""),"","RF-"&amp;TEXT(ROW()-5,"0000"))</f>
        <v/>
      </c>
      <c r="P506" s="86">
        <f>IF(Q506="","",D506&amp;"|"&amp;Q506)</f>
        <v/>
      </c>
      <c r="Q506" s="86">
        <f>IF(OR(D506="",G506=""),"",COUNTIFS($D$6:D506,D506,$G$6:G506,"&lt;&gt;"))</f>
        <v/>
      </c>
      <c r="R506" s="139">
        <f>IF(B506="","",B506+N(C506))</f>
        <v/>
      </c>
    </row>
    <row r="507" ht="30" customHeight="1">
      <c r="B507" s="93" t="n"/>
      <c r="C507" s="140" t="n"/>
      <c r="D507" s="95" t="n"/>
      <c r="E507" s="86">
        <f>IF(D507="","",IFERROR(INDEX(Pil_Type,MATCH(D507,Pil_Label,0)),"not in pilot"))</f>
        <v/>
      </c>
      <c r="F507" s="96" t="n"/>
      <c r="G507" s="96" t="n"/>
      <c r="H507" s="87">
        <f>IF(G507="","",N(F507)+G507)</f>
        <v/>
      </c>
      <c r="I507" s="95" t="n"/>
      <c r="J507" s="139">
        <f>IF(OR(Q507="",N(Q507)&lt;=1),"",INDEX($R$6:$R$1505,MATCH(D507&amp;"|"&amp;(Q507-1),$P$6:$P$1505,0)))</f>
        <v/>
      </c>
      <c r="K507" s="138">
        <f>IF(OR(J507="",R507=""),"",R507-J507)</f>
        <v/>
      </c>
      <c r="L507" s="138">
        <f>IF(OR(J507="",R507=""),"",(R507-J507)*24)</f>
        <v/>
      </c>
      <c r="M507" s="95" t="n"/>
      <c r="N507" s="94">
        <f>IF(B507="","",IF(OR(B507&lt;cfg_PilotStart,B507&gt;cfg_PilotEnd),"Outside",B507-cfg_PilotStart+1))</f>
        <v/>
      </c>
      <c r="O507" s="86">
        <f>IF(OR(B507="",D507=""),"","RF-"&amp;TEXT(ROW()-5,"0000"))</f>
        <v/>
      </c>
      <c r="P507" s="86">
        <f>IF(Q507="","",D507&amp;"|"&amp;Q507)</f>
        <v/>
      </c>
      <c r="Q507" s="86">
        <f>IF(OR(D507="",G507=""),"",COUNTIFS($D$6:D507,D507,$G$6:G507,"&lt;&gt;"))</f>
        <v/>
      </c>
      <c r="R507" s="139">
        <f>IF(B507="","",B507+N(C507))</f>
        <v/>
      </c>
    </row>
    <row r="508" ht="30" customHeight="1">
      <c r="B508" s="93" t="n"/>
      <c r="C508" s="140" t="n"/>
      <c r="D508" s="95" t="n"/>
      <c r="E508" s="86">
        <f>IF(D508="","",IFERROR(INDEX(Pil_Type,MATCH(D508,Pil_Label,0)),"not in pilot"))</f>
        <v/>
      </c>
      <c r="F508" s="96" t="n"/>
      <c r="G508" s="96" t="n"/>
      <c r="H508" s="87">
        <f>IF(G508="","",N(F508)+G508)</f>
        <v/>
      </c>
      <c r="I508" s="95" t="n"/>
      <c r="J508" s="139">
        <f>IF(OR(Q508="",N(Q508)&lt;=1),"",INDEX($R$6:$R$1505,MATCH(D508&amp;"|"&amp;(Q508-1),$P$6:$P$1505,0)))</f>
        <v/>
      </c>
      <c r="K508" s="138">
        <f>IF(OR(J508="",R508=""),"",R508-J508)</f>
        <v/>
      </c>
      <c r="L508" s="138">
        <f>IF(OR(J508="",R508=""),"",(R508-J508)*24)</f>
        <v/>
      </c>
      <c r="M508" s="95" t="n"/>
      <c r="N508" s="94">
        <f>IF(B508="","",IF(OR(B508&lt;cfg_PilotStart,B508&gt;cfg_PilotEnd),"Outside",B508-cfg_PilotStart+1))</f>
        <v/>
      </c>
      <c r="O508" s="86">
        <f>IF(OR(B508="",D508=""),"","RF-"&amp;TEXT(ROW()-5,"0000"))</f>
        <v/>
      </c>
      <c r="P508" s="86">
        <f>IF(Q508="","",D508&amp;"|"&amp;Q508)</f>
        <v/>
      </c>
      <c r="Q508" s="86">
        <f>IF(OR(D508="",G508=""),"",COUNTIFS($D$6:D508,D508,$G$6:G508,"&lt;&gt;"))</f>
        <v/>
      </c>
      <c r="R508" s="139">
        <f>IF(B508="","",B508+N(C508))</f>
        <v/>
      </c>
    </row>
    <row r="509" ht="30" customHeight="1">
      <c r="B509" s="93" t="n"/>
      <c r="C509" s="140" t="n"/>
      <c r="D509" s="95" t="n"/>
      <c r="E509" s="86">
        <f>IF(D509="","",IFERROR(INDEX(Pil_Type,MATCH(D509,Pil_Label,0)),"not in pilot"))</f>
        <v/>
      </c>
      <c r="F509" s="96" t="n"/>
      <c r="G509" s="96" t="n"/>
      <c r="H509" s="87">
        <f>IF(G509="","",N(F509)+G509)</f>
        <v/>
      </c>
      <c r="I509" s="95" t="n"/>
      <c r="J509" s="139">
        <f>IF(OR(Q509="",N(Q509)&lt;=1),"",INDEX($R$6:$R$1505,MATCH(D509&amp;"|"&amp;(Q509-1),$P$6:$P$1505,0)))</f>
        <v/>
      </c>
      <c r="K509" s="138">
        <f>IF(OR(J509="",R509=""),"",R509-J509)</f>
        <v/>
      </c>
      <c r="L509" s="138">
        <f>IF(OR(J509="",R509=""),"",(R509-J509)*24)</f>
        <v/>
      </c>
      <c r="M509" s="95" t="n"/>
      <c r="N509" s="94">
        <f>IF(B509="","",IF(OR(B509&lt;cfg_PilotStart,B509&gt;cfg_PilotEnd),"Outside",B509-cfg_PilotStart+1))</f>
        <v/>
      </c>
      <c r="O509" s="86">
        <f>IF(OR(B509="",D509=""),"","RF-"&amp;TEXT(ROW()-5,"0000"))</f>
        <v/>
      </c>
      <c r="P509" s="86">
        <f>IF(Q509="","",D509&amp;"|"&amp;Q509)</f>
        <v/>
      </c>
      <c r="Q509" s="86">
        <f>IF(OR(D509="",G509=""),"",COUNTIFS($D$6:D509,D509,$G$6:G509,"&lt;&gt;"))</f>
        <v/>
      </c>
      <c r="R509" s="139">
        <f>IF(B509="","",B509+N(C509))</f>
        <v/>
      </c>
    </row>
    <row r="510" ht="30" customHeight="1">
      <c r="B510" s="93" t="n"/>
      <c r="C510" s="140" t="n"/>
      <c r="D510" s="95" t="n"/>
      <c r="E510" s="86">
        <f>IF(D510="","",IFERROR(INDEX(Pil_Type,MATCH(D510,Pil_Label,0)),"not in pilot"))</f>
        <v/>
      </c>
      <c r="F510" s="96" t="n"/>
      <c r="G510" s="96" t="n"/>
      <c r="H510" s="87">
        <f>IF(G510="","",N(F510)+G510)</f>
        <v/>
      </c>
      <c r="I510" s="95" t="n"/>
      <c r="J510" s="139">
        <f>IF(OR(Q510="",N(Q510)&lt;=1),"",INDEX($R$6:$R$1505,MATCH(D510&amp;"|"&amp;(Q510-1),$P$6:$P$1505,0)))</f>
        <v/>
      </c>
      <c r="K510" s="138">
        <f>IF(OR(J510="",R510=""),"",R510-J510)</f>
        <v/>
      </c>
      <c r="L510" s="138">
        <f>IF(OR(J510="",R510=""),"",(R510-J510)*24)</f>
        <v/>
      </c>
      <c r="M510" s="95" t="n"/>
      <c r="N510" s="94">
        <f>IF(B510="","",IF(OR(B510&lt;cfg_PilotStart,B510&gt;cfg_PilotEnd),"Outside",B510-cfg_PilotStart+1))</f>
        <v/>
      </c>
      <c r="O510" s="86">
        <f>IF(OR(B510="",D510=""),"","RF-"&amp;TEXT(ROW()-5,"0000"))</f>
        <v/>
      </c>
      <c r="P510" s="86">
        <f>IF(Q510="","",D510&amp;"|"&amp;Q510)</f>
        <v/>
      </c>
      <c r="Q510" s="86">
        <f>IF(OR(D510="",G510=""),"",COUNTIFS($D$6:D510,D510,$G$6:G510,"&lt;&gt;"))</f>
        <v/>
      </c>
      <c r="R510" s="139">
        <f>IF(B510="","",B510+N(C510))</f>
        <v/>
      </c>
    </row>
    <row r="511" ht="30" customHeight="1">
      <c r="B511" s="93" t="n"/>
      <c r="C511" s="140" t="n"/>
      <c r="D511" s="95" t="n"/>
      <c r="E511" s="86">
        <f>IF(D511="","",IFERROR(INDEX(Pil_Type,MATCH(D511,Pil_Label,0)),"not in pilot"))</f>
        <v/>
      </c>
      <c r="F511" s="96" t="n"/>
      <c r="G511" s="96" t="n"/>
      <c r="H511" s="87">
        <f>IF(G511="","",N(F511)+G511)</f>
        <v/>
      </c>
      <c r="I511" s="95" t="n"/>
      <c r="J511" s="139">
        <f>IF(OR(Q511="",N(Q511)&lt;=1),"",INDEX($R$6:$R$1505,MATCH(D511&amp;"|"&amp;(Q511-1),$P$6:$P$1505,0)))</f>
        <v/>
      </c>
      <c r="K511" s="138">
        <f>IF(OR(J511="",R511=""),"",R511-J511)</f>
        <v/>
      </c>
      <c r="L511" s="138">
        <f>IF(OR(J511="",R511=""),"",(R511-J511)*24)</f>
        <v/>
      </c>
      <c r="M511" s="95" t="n"/>
      <c r="N511" s="94">
        <f>IF(B511="","",IF(OR(B511&lt;cfg_PilotStart,B511&gt;cfg_PilotEnd),"Outside",B511-cfg_PilotStart+1))</f>
        <v/>
      </c>
      <c r="O511" s="86">
        <f>IF(OR(B511="",D511=""),"","RF-"&amp;TEXT(ROW()-5,"0000"))</f>
        <v/>
      </c>
      <c r="P511" s="86">
        <f>IF(Q511="","",D511&amp;"|"&amp;Q511)</f>
        <v/>
      </c>
      <c r="Q511" s="86">
        <f>IF(OR(D511="",G511=""),"",COUNTIFS($D$6:D511,D511,$G$6:G511,"&lt;&gt;"))</f>
        <v/>
      </c>
      <c r="R511" s="139">
        <f>IF(B511="","",B511+N(C511))</f>
        <v/>
      </c>
    </row>
    <row r="512" ht="30" customHeight="1">
      <c r="B512" s="93" t="n"/>
      <c r="C512" s="140" t="n"/>
      <c r="D512" s="95" t="n"/>
      <c r="E512" s="86">
        <f>IF(D512="","",IFERROR(INDEX(Pil_Type,MATCH(D512,Pil_Label,0)),"not in pilot"))</f>
        <v/>
      </c>
      <c r="F512" s="96" t="n"/>
      <c r="G512" s="96" t="n"/>
      <c r="H512" s="87">
        <f>IF(G512="","",N(F512)+G512)</f>
        <v/>
      </c>
      <c r="I512" s="95" t="n"/>
      <c r="J512" s="139">
        <f>IF(OR(Q512="",N(Q512)&lt;=1),"",INDEX($R$6:$R$1505,MATCH(D512&amp;"|"&amp;(Q512-1),$P$6:$P$1505,0)))</f>
        <v/>
      </c>
      <c r="K512" s="138">
        <f>IF(OR(J512="",R512=""),"",R512-J512)</f>
        <v/>
      </c>
      <c r="L512" s="138">
        <f>IF(OR(J512="",R512=""),"",(R512-J512)*24)</f>
        <v/>
      </c>
      <c r="M512" s="95" t="n"/>
      <c r="N512" s="94">
        <f>IF(B512="","",IF(OR(B512&lt;cfg_PilotStart,B512&gt;cfg_PilotEnd),"Outside",B512-cfg_PilotStart+1))</f>
        <v/>
      </c>
      <c r="O512" s="86">
        <f>IF(OR(B512="",D512=""),"","RF-"&amp;TEXT(ROW()-5,"0000"))</f>
        <v/>
      </c>
      <c r="P512" s="86">
        <f>IF(Q512="","",D512&amp;"|"&amp;Q512)</f>
        <v/>
      </c>
      <c r="Q512" s="86">
        <f>IF(OR(D512="",G512=""),"",COUNTIFS($D$6:D512,D512,$G$6:G512,"&lt;&gt;"))</f>
        <v/>
      </c>
      <c r="R512" s="139">
        <f>IF(B512="","",B512+N(C512))</f>
        <v/>
      </c>
    </row>
    <row r="513" ht="30" customHeight="1">
      <c r="B513" s="93" t="n"/>
      <c r="C513" s="140" t="n"/>
      <c r="D513" s="95" t="n"/>
      <c r="E513" s="86">
        <f>IF(D513="","",IFERROR(INDEX(Pil_Type,MATCH(D513,Pil_Label,0)),"not in pilot"))</f>
        <v/>
      </c>
      <c r="F513" s="96" t="n"/>
      <c r="G513" s="96" t="n"/>
      <c r="H513" s="87">
        <f>IF(G513="","",N(F513)+G513)</f>
        <v/>
      </c>
      <c r="I513" s="95" t="n"/>
      <c r="J513" s="139">
        <f>IF(OR(Q513="",N(Q513)&lt;=1),"",INDEX($R$6:$R$1505,MATCH(D513&amp;"|"&amp;(Q513-1),$P$6:$P$1505,0)))</f>
        <v/>
      </c>
      <c r="K513" s="138">
        <f>IF(OR(J513="",R513=""),"",R513-J513)</f>
        <v/>
      </c>
      <c r="L513" s="138">
        <f>IF(OR(J513="",R513=""),"",(R513-J513)*24)</f>
        <v/>
      </c>
      <c r="M513" s="95" t="n"/>
      <c r="N513" s="94">
        <f>IF(B513="","",IF(OR(B513&lt;cfg_PilotStart,B513&gt;cfg_PilotEnd),"Outside",B513-cfg_PilotStart+1))</f>
        <v/>
      </c>
      <c r="O513" s="86">
        <f>IF(OR(B513="",D513=""),"","RF-"&amp;TEXT(ROW()-5,"0000"))</f>
        <v/>
      </c>
      <c r="P513" s="86">
        <f>IF(Q513="","",D513&amp;"|"&amp;Q513)</f>
        <v/>
      </c>
      <c r="Q513" s="86">
        <f>IF(OR(D513="",G513=""),"",COUNTIFS($D$6:D513,D513,$G$6:G513,"&lt;&gt;"))</f>
        <v/>
      </c>
      <c r="R513" s="139">
        <f>IF(B513="","",B513+N(C513))</f>
        <v/>
      </c>
    </row>
    <row r="514" ht="30" customHeight="1">
      <c r="B514" s="93" t="n"/>
      <c r="C514" s="140" t="n"/>
      <c r="D514" s="95" t="n"/>
      <c r="E514" s="86">
        <f>IF(D514="","",IFERROR(INDEX(Pil_Type,MATCH(D514,Pil_Label,0)),"not in pilot"))</f>
        <v/>
      </c>
      <c r="F514" s="96" t="n"/>
      <c r="G514" s="96" t="n"/>
      <c r="H514" s="87">
        <f>IF(G514="","",N(F514)+G514)</f>
        <v/>
      </c>
      <c r="I514" s="95" t="n"/>
      <c r="J514" s="139">
        <f>IF(OR(Q514="",N(Q514)&lt;=1),"",INDEX($R$6:$R$1505,MATCH(D514&amp;"|"&amp;(Q514-1),$P$6:$P$1505,0)))</f>
        <v/>
      </c>
      <c r="K514" s="138">
        <f>IF(OR(J514="",R514=""),"",R514-J514)</f>
        <v/>
      </c>
      <c r="L514" s="138">
        <f>IF(OR(J514="",R514=""),"",(R514-J514)*24)</f>
        <v/>
      </c>
      <c r="M514" s="95" t="n"/>
      <c r="N514" s="94">
        <f>IF(B514="","",IF(OR(B514&lt;cfg_PilotStart,B514&gt;cfg_PilotEnd),"Outside",B514-cfg_PilotStart+1))</f>
        <v/>
      </c>
      <c r="O514" s="86">
        <f>IF(OR(B514="",D514=""),"","RF-"&amp;TEXT(ROW()-5,"0000"))</f>
        <v/>
      </c>
      <c r="P514" s="86">
        <f>IF(Q514="","",D514&amp;"|"&amp;Q514)</f>
        <v/>
      </c>
      <c r="Q514" s="86">
        <f>IF(OR(D514="",G514=""),"",COUNTIFS($D$6:D514,D514,$G$6:G514,"&lt;&gt;"))</f>
        <v/>
      </c>
      <c r="R514" s="139">
        <f>IF(B514="","",B514+N(C514))</f>
        <v/>
      </c>
    </row>
    <row r="515" ht="30" customHeight="1">
      <c r="B515" s="93" t="n"/>
      <c r="C515" s="140" t="n"/>
      <c r="D515" s="95" t="n"/>
      <c r="E515" s="86">
        <f>IF(D515="","",IFERROR(INDEX(Pil_Type,MATCH(D515,Pil_Label,0)),"not in pilot"))</f>
        <v/>
      </c>
      <c r="F515" s="96" t="n"/>
      <c r="G515" s="96" t="n"/>
      <c r="H515" s="87">
        <f>IF(G515="","",N(F515)+G515)</f>
        <v/>
      </c>
      <c r="I515" s="95" t="n"/>
      <c r="J515" s="139">
        <f>IF(OR(Q515="",N(Q515)&lt;=1),"",INDEX($R$6:$R$1505,MATCH(D515&amp;"|"&amp;(Q515-1),$P$6:$P$1505,0)))</f>
        <v/>
      </c>
      <c r="K515" s="138">
        <f>IF(OR(J515="",R515=""),"",R515-J515)</f>
        <v/>
      </c>
      <c r="L515" s="138">
        <f>IF(OR(J515="",R515=""),"",(R515-J515)*24)</f>
        <v/>
      </c>
      <c r="M515" s="95" t="n"/>
      <c r="N515" s="94">
        <f>IF(B515="","",IF(OR(B515&lt;cfg_PilotStart,B515&gt;cfg_PilotEnd),"Outside",B515-cfg_PilotStart+1))</f>
        <v/>
      </c>
      <c r="O515" s="86">
        <f>IF(OR(B515="",D515=""),"","RF-"&amp;TEXT(ROW()-5,"0000"))</f>
        <v/>
      </c>
      <c r="P515" s="86">
        <f>IF(Q515="","",D515&amp;"|"&amp;Q515)</f>
        <v/>
      </c>
      <c r="Q515" s="86">
        <f>IF(OR(D515="",G515=""),"",COUNTIFS($D$6:D515,D515,$G$6:G515,"&lt;&gt;"))</f>
        <v/>
      </c>
      <c r="R515" s="139">
        <f>IF(B515="","",B515+N(C515))</f>
        <v/>
      </c>
    </row>
    <row r="516" ht="30" customHeight="1">
      <c r="B516" s="93" t="n"/>
      <c r="C516" s="140" t="n"/>
      <c r="D516" s="95" t="n"/>
      <c r="E516" s="86">
        <f>IF(D516="","",IFERROR(INDEX(Pil_Type,MATCH(D516,Pil_Label,0)),"not in pilot"))</f>
        <v/>
      </c>
      <c r="F516" s="96" t="n"/>
      <c r="G516" s="96" t="n"/>
      <c r="H516" s="87">
        <f>IF(G516="","",N(F516)+G516)</f>
        <v/>
      </c>
      <c r="I516" s="95" t="n"/>
      <c r="J516" s="139">
        <f>IF(OR(Q516="",N(Q516)&lt;=1),"",INDEX($R$6:$R$1505,MATCH(D516&amp;"|"&amp;(Q516-1),$P$6:$P$1505,0)))</f>
        <v/>
      </c>
      <c r="K516" s="138">
        <f>IF(OR(J516="",R516=""),"",R516-J516)</f>
        <v/>
      </c>
      <c r="L516" s="138">
        <f>IF(OR(J516="",R516=""),"",(R516-J516)*24)</f>
        <v/>
      </c>
      <c r="M516" s="95" t="n"/>
      <c r="N516" s="94">
        <f>IF(B516="","",IF(OR(B516&lt;cfg_PilotStart,B516&gt;cfg_PilotEnd),"Outside",B516-cfg_PilotStart+1))</f>
        <v/>
      </c>
      <c r="O516" s="86">
        <f>IF(OR(B516="",D516=""),"","RF-"&amp;TEXT(ROW()-5,"0000"))</f>
        <v/>
      </c>
      <c r="P516" s="86">
        <f>IF(Q516="","",D516&amp;"|"&amp;Q516)</f>
        <v/>
      </c>
      <c r="Q516" s="86">
        <f>IF(OR(D516="",G516=""),"",COUNTIFS($D$6:D516,D516,$G$6:G516,"&lt;&gt;"))</f>
        <v/>
      </c>
      <c r="R516" s="139">
        <f>IF(B516="","",B516+N(C516))</f>
        <v/>
      </c>
    </row>
    <row r="517" ht="30" customHeight="1">
      <c r="B517" s="93" t="n"/>
      <c r="C517" s="140" t="n"/>
      <c r="D517" s="95" t="n"/>
      <c r="E517" s="86">
        <f>IF(D517="","",IFERROR(INDEX(Pil_Type,MATCH(D517,Pil_Label,0)),"not in pilot"))</f>
        <v/>
      </c>
      <c r="F517" s="96" t="n"/>
      <c r="G517" s="96" t="n"/>
      <c r="H517" s="87">
        <f>IF(G517="","",N(F517)+G517)</f>
        <v/>
      </c>
      <c r="I517" s="95" t="n"/>
      <c r="J517" s="139">
        <f>IF(OR(Q517="",N(Q517)&lt;=1),"",INDEX($R$6:$R$1505,MATCH(D517&amp;"|"&amp;(Q517-1),$P$6:$P$1505,0)))</f>
        <v/>
      </c>
      <c r="K517" s="138">
        <f>IF(OR(J517="",R517=""),"",R517-J517)</f>
        <v/>
      </c>
      <c r="L517" s="138">
        <f>IF(OR(J517="",R517=""),"",(R517-J517)*24)</f>
        <v/>
      </c>
      <c r="M517" s="95" t="n"/>
      <c r="N517" s="94">
        <f>IF(B517="","",IF(OR(B517&lt;cfg_PilotStart,B517&gt;cfg_PilotEnd),"Outside",B517-cfg_PilotStart+1))</f>
        <v/>
      </c>
      <c r="O517" s="86">
        <f>IF(OR(B517="",D517=""),"","RF-"&amp;TEXT(ROW()-5,"0000"))</f>
        <v/>
      </c>
      <c r="P517" s="86">
        <f>IF(Q517="","",D517&amp;"|"&amp;Q517)</f>
        <v/>
      </c>
      <c r="Q517" s="86">
        <f>IF(OR(D517="",G517=""),"",COUNTIFS($D$6:D517,D517,$G$6:G517,"&lt;&gt;"))</f>
        <v/>
      </c>
      <c r="R517" s="139">
        <f>IF(B517="","",B517+N(C517))</f>
        <v/>
      </c>
    </row>
    <row r="518" ht="30" customHeight="1">
      <c r="B518" s="93" t="n"/>
      <c r="C518" s="140" t="n"/>
      <c r="D518" s="95" t="n"/>
      <c r="E518" s="86">
        <f>IF(D518="","",IFERROR(INDEX(Pil_Type,MATCH(D518,Pil_Label,0)),"not in pilot"))</f>
        <v/>
      </c>
      <c r="F518" s="96" t="n"/>
      <c r="G518" s="96" t="n"/>
      <c r="H518" s="87">
        <f>IF(G518="","",N(F518)+G518)</f>
        <v/>
      </c>
      <c r="I518" s="95" t="n"/>
      <c r="J518" s="139">
        <f>IF(OR(Q518="",N(Q518)&lt;=1),"",INDEX($R$6:$R$1505,MATCH(D518&amp;"|"&amp;(Q518-1),$P$6:$P$1505,0)))</f>
        <v/>
      </c>
      <c r="K518" s="138">
        <f>IF(OR(J518="",R518=""),"",R518-J518)</f>
        <v/>
      </c>
      <c r="L518" s="138">
        <f>IF(OR(J518="",R518=""),"",(R518-J518)*24)</f>
        <v/>
      </c>
      <c r="M518" s="95" t="n"/>
      <c r="N518" s="94">
        <f>IF(B518="","",IF(OR(B518&lt;cfg_PilotStart,B518&gt;cfg_PilotEnd),"Outside",B518-cfg_PilotStart+1))</f>
        <v/>
      </c>
      <c r="O518" s="86">
        <f>IF(OR(B518="",D518=""),"","RF-"&amp;TEXT(ROW()-5,"0000"))</f>
        <v/>
      </c>
      <c r="P518" s="86">
        <f>IF(Q518="","",D518&amp;"|"&amp;Q518)</f>
        <v/>
      </c>
      <c r="Q518" s="86">
        <f>IF(OR(D518="",G518=""),"",COUNTIFS($D$6:D518,D518,$G$6:G518,"&lt;&gt;"))</f>
        <v/>
      </c>
      <c r="R518" s="139">
        <f>IF(B518="","",B518+N(C518))</f>
        <v/>
      </c>
    </row>
    <row r="519" ht="30" customHeight="1">
      <c r="B519" s="93" t="n"/>
      <c r="C519" s="140" t="n"/>
      <c r="D519" s="95" t="n"/>
      <c r="E519" s="86">
        <f>IF(D519="","",IFERROR(INDEX(Pil_Type,MATCH(D519,Pil_Label,0)),"not in pilot"))</f>
        <v/>
      </c>
      <c r="F519" s="96" t="n"/>
      <c r="G519" s="96" t="n"/>
      <c r="H519" s="87">
        <f>IF(G519="","",N(F519)+G519)</f>
        <v/>
      </c>
      <c r="I519" s="95" t="n"/>
      <c r="J519" s="139">
        <f>IF(OR(Q519="",N(Q519)&lt;=1),"",INDEX($R$6:$R$1505,MATCH(D519&amp;"|"&amp;(Q519-1),$P$6:$P$1505,0)))</f>
        <v/>
      </c>
      <c r="K519" s="138">
        <f>IF(OR(J519="",R519=""),"",R519-J519)</f>
        <v/>
      </c>
      <c r="L519" s="138">
        <f>IF(OR(J519="",R519=""),"",(R519-J519)*24)</f>
        <v/>
      </c>
      <c r="M519" s="95" t="n"/>
      <c r="N519" s="94">
        <f>IF(B519="","",IF(OR(B519&lt;cfg_PilotStart,B519&gt;cfg_PilotEnd),"Outside",B519-cfg_PilotStart+1))</f>
        <v/>
      </c>
      <c r="O519" s="86">
        <f>IF(OR(B519="",D519=""),"","RF-"&amp;TEXT(ROW()-5,"0000"))</f>
        <v/>
      </c>
      <c r="P519" s="86">
        <f>IF(Q519="","",D519&amp;"|"&amp;Q519)</f>
        <v/>
      </c>
      <c r="Q519" s="86">
        <f>IF(OR(D519="",G519=""),"",COUNTIFS($D$6:D519,D519,$G$6:G519,"&lt;&gt;"))</f>
        <v/>
      </c>
      <c r="R519" s="139">
        <f>IF(B519="","",B519+N(C519))</f>
        <v/>
      </c>
    </row>
    <row r="520" ht="30" customHeight="1">
      <c r="B520" s="93" t="n"/>
      <c r="C520" s="140" t="n"/>
      <c r="D520" s="95" t="n"/>
      <c r="E520" s="86">
        <f>IF(D520="","",IFERROR(INDEX(Pil_Type,MATCH(D520,Pil_Label,0)),"not in pilot"))</f>
        <v/>
      </c>
      <c r="F520" s="96" t="n"/>
      <c r="G520" s="96" t="n"/>
      <c r="H520" s="87">
        <f>IF(G520="","",N(F520)+G520)</f>
        <v/>
      </c>
      <c r="I520" s="95" t="n"/>
      <c r="J520" s="139">
        <f>IF(OR(Q520="",N(Q520)&lt;=1),"",INDEX($R$6:$R$1505,MATCH(D520&amp;"|"&amp;(Q520-1),$P$6:$P$1505,0)))</f>
        <v/>
      </c>
      <c r="K520" s="138">
        <f>IF(OR(J520="",R520=""),"",R520-J520)</f>
        <v/>
      </c>
      <c r="L520" s="138">
        <f>IF(OR(J520="",R520=""),"",(R520-J520)*24)</f>
        <v/>
      </c>
      <c r="M520" s="95" t="n"/>
      <c r="N520" s="94">
        <f>IF(B520="","",IF(OR(B520&lt;cfg_PilotStart,B520&gt;cfg_PilotEnd),"Outside",B520-cfg_PilotStart+1))</f>
        <v/>
      </c>
      <c r="O520" s="86">
        <f>IF(OR(B520="",D520=""),"","RF-"&amp;TEXT(ROW()-5,"0000"))</f>
        <v/>
      </c>
      <c r="P520" s="86">
        <f>IF(Q520="","",D520&amp;"|"&amp;Q520)</f>
        <v/>
      </c>
      <c r="Q520" s="86">
        <f>IF(OR(D520="",G520=""),"",COUNTIFS($D$6:D520,D520,$G$6:G520,"&lt;&gt;"))</f>
        <v/>
      </c>
      <c r="R520" s="139">
        <f>IF(B520="","",B520+N(C520))</f>
        <v/>
      </c>
    </row>
    <row r="521" ht="30" customHeight="1">
      <c r="B521" s="93" t="n"/>
      <c r="C521" s="140" t="n"/>
      <c r="D521" s="95" t="n"/>
      <c r="E521" s="86">
        <f>IF(D521="","",IFERROR(INDEX(Pil_Type,MATCH(D521,Pil_Label,0)),"not in pilot"))</f>
        <v/>
      </c>
      <c r="F521" s="96" t="n"/>
      <c r="G521" s="96" t="n"/>
      <c r="H521" s="87">
        <f>IF(G521="","",N(F521)+G521)</f>
        <v/>
      </c>
      <c r="I521" s="95" t="n"/>
      <c r="J521" s="139">
        <f>IF(OR(Q521="",N(Q521)&lt;=1),"",INDEX($R$6:$R$1505,MATCH(D521&amp;"|"&amp;(Q521-1),$P$6:$P$1505,0)))</f>
        <v/>
      </c>
      <c r="K521" s="138">
        <f>IF(OR(J521="",R521=""),"",R521-J521)</f>
        <v/>
      </c>
      <c r="L521" s="138">
        <f>IF(OR(J521="",R521=""),"",(R521-J521)*24)</f>
        <v/>
      </c>
      <c r="M521" s="95" t="n"/>
      <c r="N521" s="94">
        <f>IF(B521="","",IF(OR(B521&lt;cfg_PilotStart,B521&gt;cfg_PilotEnd),"Outside",B521-cfg_PilotStart+1))</f>
        <v/>
      </c>
      <c r="O521" s="86">
        <f>IF(OR(B521="",D521=""),"","RF-"&amp;TEXT(ROW()-5,"0000"))</f>
        <v/>
      </c>
      <c r="P521" s="86">
        <f>IF(Q521="","",D521&amp;"|"&amp;Q521)</f>
        <v/>
      </c>
      <c r="Q521" s="86">
        <f>IF(OR(D521="",G521=""),"",COUNTIFS($D$6:D521,D521,$G$6:G521,"&lt;&gt;"))</f>
        <v/>
      </c>
      <c r="R521" s="139">
        <f>IF(B521="","",B521+N(C521))</f>
        <v/>
      </c>
    </row>
    <row r="522" ht="30" customHeight="1">
      <c r="B522" s="93" t="n"/>
      <c r="C522" s="140" t="n"/>
      <c r="D522" s="95" t="n"/>
      <c r="E522" s="86">
        <f>IF(D522="","",IFERROR(INDEX(Pil_Type,MATCH(D522,Pil_Label,0)),"not in pilot"))</f>
        <v/>
      </c>
      <c r="F522" s="96" t="n"/>
      <c r="G522" s="96" t="n"/>
      <c r="H522" s="87">
        <f>IF(G522="","",N(F522)+G522)</f>
        <v/>
      </c>
      <c r="I522" s="95" t="n"/>
      <c r="J522" s="139">
        <f>IF(OR(Q522="",N(Q522)&lt;=1),"",INDEX($R$6:$R$1505,MATCH(D522&amp;"|"&amp;(Q522-1),$P$6:$P$1505,0)))</f>
        <v/>
      </c>
      <c r="K522" s="138">
        <f>IF(OR(J522="",R522=""),"",R522-J522)</f>
        <v/>
      </c>
      <c r="L522" s="138">
        <f>IF(OR(J522="",R522=""),"",(R522-J522)*24)</f>
        <v/>
      </c>
      <c r="M522" s="95" t="n"/>
      <c r="N522" s="94">
        <f>IF(B522="","",IF(OR(B522&lt;cfg_PilotStart,B522&gt;cfg_PilotEnd),"Outside",B522-cfg_PilotStart+1))</f>
        <v/>
      </c>
      <c r="O522" s="86">
        <f>IF(OR(B522="",D522=""),"","RF-"&amp;TEXT(ROW()-5,"0000"))</f>
        <v/>
      </c>
      <c r="P522" s="86">
        <f>IF(Q522="","",D522&amp;"|"&amp;Q522)</f>
        <v/>
      </c>
      <c r="Q522" s="86">
        <f>IF(OR(D522="",G522=""),"",COUNTIFS($D$6:D522,D522,$G$6:G522,"&lt;&gt;"))</f>
        <v/>
      </c>
      <c r="R522" s="139">
        <f>IF(B522="","",B522+N(C522))</f>
        <v/>
      </c>
    </row>
    <row r="523" ht="30" customHeight="1">
      <c r="B523" s="93" t="n"/>
      <c r="C523" s="140" t="n"/>
      <c r="D523" s="95" t="n"/>
      <c r="E523" s="86">
        <f>IF(D523="","",IFERROR(INDEX(Pil_Type,MATCH(D523,Pil_Label,0)),"not in pilot"))</f>
        <v/>
      </c>
      <c r="F523" s="96" t="n"/>
      <c r="G523" s="96" t="n"/>
      <c r="H523" s="87">
        <f>IF(G523="","",N(F523)+G523)</f>
        <v/>
      </c>
      <c r="I523" s="95" t="n"/>
      <c r="J523" s="139">
        <f>IF(OR(Q523="",N(Q523)&lt;=1),"",INDEX($R$6:$R$1505,MATCH(D523&amp;"|"&amp;(Q523-1),$P$6:$P$1505,0)))</f>
        <v/>
      </c>
      <c r="K523" s="138">
        <f>IF(OR(J523="",R523=""),"",R523-J523)</f>
        <v/>
      </c>
      <c r="L523" s="138">
        <f>IF(OR(J523="",R523=""),"",(R523-J523)*24)</f>
        <v/>
      </c>
      <c r="M523" s="95" t="n"/>
      <c r="N523" s="94">
        <f>IF(B523="","",IF(OR(B523&lt;cfg_PilotStart,B523&gt;cfg_PilotEnd),"Outside",B523-cfg_PilotStart+1))</f>
        <v/>
      </c>
      <c r="O523" s="86">
        <f>IF(OR(B523="",D523=""),"","RF-"&amp;TEXT(ROW()-5,"0000"))</f>
        <v/>
      </c>
      <c r="P523" s="86">
        <f>IF(Q523="","",D523&amp;"|"&amp;Q523)</f>
        <v/>
      </c>
      <c r="Q523" s="86">
        <f>IF(OR(D523="",G523=""),"",COUNTIFS($D$6:D523,D523,$G$6:G523,"&lt;&gt;"))</f>
        <v/>
      </c>
      <c r="R523" s="139">
        <f>IF(B523="","",B523+N(C523))</f>
        <v/>
      </c>
    </row>
    <row r="524" ht="30" customHeight="1">
      <c r="B524" s="93" t="n"/>
      <c r="C524" s="140" t="n"/>
      <c r="D524" s="95" t="n"/>
      <c r="E524" s="86">
        <f>IF(D524="","",IFERROR(INDEX(Pil_Type,MATCH(D524,Pil_Label,0)),"not in pilot"))</f>
        <v/>
      </c>
      <c r="F524" s="96" t="n"/>
      <c r="G524" s="96" t="n"/>
      <c r="H524" s="87">
        <f>IF(G524="","",N(F524)+G524)</f>
        <v/>
      </c>
      <c r="I524" s="95" t="n"/>
      <c r="J524" s="139">
        <f>IF(OR(Q524="",N(Q524)&lt;=1),"",INDEX($R$6:$R$1505,MATCH(D524&amp;"|"&amp;(Q524-1),$P$6:$P$1505,0)))</f>
        <v/>
      </c>
      <c r="K524" s="138">
        <f>IF(OR(J524="",R524=""),"",R524-J524)</f>
        <v/>
      </c>
      <c r="L524" s="138">
        <f>IF(OR(J524="",R524=""),"",(R524-J524)*24)</f>
        <v/>
      </c>
      <c r="M524" s="95" t="n"/>
      <c r="N524" s="94">
        <f>IF(B524="","",IF(OR(B524&lt;cfg_PilotStart,B524&gt;cfg_PilotEnd),"Outside",B524-cfg_PilotStart+1))</f>
        <v/>
      </c>
      <c r="O524" s="86">
        <f>IF(OR(B524="",D524=""),"","RF-"&amp;TEXT(ROW()-5,"0000"))</f>
        <v/>
      </c>
      <c r="P524" s="86">
        <f>IF(Q524="","",D524&amp;"|"&amp;Q524)</f>
        <v/>
      </c>
      <c r="Q524" s="86">
        <f>IF(OR(D524="",G524=""),"",COUNTIFS($D$6:D524,D524,$G$6:G524,"&lt;&gt;"))</f>
        <v/>
      </c>
      <c r="R524" s="139">
        <f>IF(B524="","",B524+N(C524))</f>
        <v/>
      </c>
    </row>
    <row r="525" ht="30" customHeight="1">
      <c r="B525" s="93" t="n"/>
      <c r="C525" s="140" t="n"/>
      <c r="D525" s="95" t="n"/>
      <c r="E525" s="86">
        <f>IF(D525="","",IFERROR(INDEX(Pil_Type,MATCH(D525,Pil_Label,0)),"not in pilot"))</f>
        <v/>
      </c>
      <c r="F525" s="96" t="n"/>
      <c r="G525" s="96" t="n"/>
      <c r="H525" s="87">
        <f>IF(G525="","",N(F525)+G525)</f>
        <v/>
      </c>
      <c r="I525" s="95" t="n"/>
      <c r="J525" s="139">
        <f>IF(OR(Q525="",N(Q525)&lt;=1),"",INDEX($R$6:$R$1505,MATCH(D525&amp;"|"&amp;(Q525-1),$P$6:$P$1505,0)))</f>
        <v/>
      </c>
      <c r="K525" s="138">
        <f>IF(OR(J525="",R525=""),"",R525-J525)</f>
        <v/>
      </c>
      <c r="L525" s="138">
        <f>IF(OR(J525="",R525=""),"",(R525-J525)*24)</f>
        <v/>
      </c>
      <c r="M525" s="95" t="n"/>
      <c r="N525" s="94">
        <f>IF(B525="","",IF(OR(B525&lt;cfg_PilotStart,B525&gt;cfg_PilotEnd),"Outside",B525-cfg_PilotStart+1))</f>
        <v/>
      </c>
      <c r="O525" s="86">
        <f>IF(OR(B525="",D525=""),"","RF-"&amp;TEXT(ROW()-5,"0000"))</f>
        <v/>
      </c>
      <c r="P525" s="86">
        <f>IF(Q525="","",D525&amp;"|"&amp;Q525)</f>
        <v/>
      </c>
      <c r="Q525" s="86">
        <f>IF(OR(D525="",G525=""),"",COUNTIFS($D$6:D525,D525,$G$6:G525,"&lt;&gt;"))</f>
        <v/>
      </c>
      <c r="R525" s="139">
        <f>IF(B525="","",B525+N(C525))</f>
        <v/>
      </c>
    </row>
    <row r="526" ht="30" customHeight="1">
      <c r="B526" s="93" t="n"/>
      <c r="C526" s="140" t="n"/>
      <c r="D526" s="95" t="n"/>
      <c r="E526" s="86">
        <f>IF(D526="","",IFERROR(INDEX(Pil_Type,MATCH(D526,Pil_Label,0)),"not in pilot"))</f>
        <v/>
      </c>
      <c r="F526" s="96" t="n"/>
      <c r="G526" s="96" t="n"/>
      <c r="H526" s="87">
        <f>IF(G526="","",N(F526)+G526)</f>
        <v/>
      </c>
      <c r="I526" s="95" t="n"/>
      <c r="J526" s="139">
        <f>IF(OR(Q526="",N(Q526)&lt;=1),"",INDEX($R$6:$R$1505,MATCH(D526&amp;"|"&amp;(Q526-1),$P$6:$P$1505,0)))</f>
        <v/>
      </c>
      <c r="K526" s="138">
        <f>IF(OR(J526="",R526=""),"",R526-J526)</f>
        <v/>
      </c>
      <c r="L526" s="138">
        <f>IF(OR(J526="",R526=""),"",(R526-J526)*24)</f>
        <v/>
      </c>
      <c r="M526" s="95" t="n"/>
      <c r="N526" s="94">
        <f>IF(B526="","",IF(OR(B526&lt;cfg_PilotStart,B526&gt;cfg_PilotEnd),"Outside",B526-cfg_PilotStart+1))</f>
        <v/>
      </c>
      <c r="O526" s="86">
        <f>IF(OR(B526="",D526=""),"","RF-"&amp;TEXT(ROW()-5,"0000"))</f>
        <v/>
      </c>
      <c r="P526" s="86">
        <f>IF(Q526="","",D526&amp;"|"&amp;Q526)</f>
        <v/>
      </c>
      <c r="Q526" s="86">
        <f>IF(OR(D526="",G526=""),"",COUNTIFS($D$6:D526,D526,$G$6:G526,"&lt;&gt;"))</f>
        <v/>
      </c>
      <c r="R526" s="139">
        <f>IF(B526="","",B526+N(C526))</f>
        <v/>
      </c>
    </row>
    <row r="527" ht="30" customHeight="1">
      <c r="B527" s="93" t="n"/>
      <c r="C527" s="140" t="n"/>
      <c r="D527" s="95" t="n"/>
      <c r="E527" s="86">
        <f>IF(D527="","",IFERROR(INDEX(Pil_Type,MATCH(D527,Pil_Label,0)),"not in pilot"))</f>
        <v/>
      </c>
      <c r="F527" s="96" t="n"/>
      <c r="G527" s="96" t="n"/>
      <c r="H527" s="87">
        <f>IF(G527="","",N(F527)+G527)</f>
        <v/>
      </c>
      <c r="I527" s="95" t="n"/>
      <c r="J527" s="139">
        <f>IF(OR(Q527="",N(Q527)&lt;=1),"",INDEX($R$6:$R$1505,MATCH(D527&amp;"|"&amp;(Q527-1),$P$6:$P$1505,0)))</f>
        <v/>
      </c>
      <c r="K527" s="138">
        <f>IF(OR(J527="",R527=""),"",R527-J527)</f>
        <v/>
      </c>
      <c r="L527" s="138">
        <f>IF(OR(J527="",R527=""),"",(R527-J527)*24)</f>
        <v/>
      </c>
      <c r="M527" s="95" t="n"/>
      <c r="N527" s="94">
        <f>IF(B527="","",IF(OR(B527&lt;cfg_PilotStart,B527&gt;cfg_PilotEnd),"Outside",B527-cfg_PilotStart+1))</f>
        <v/>
      </c>
      <c r="O527" s="86">
        <f>IF(OR(B527="",D527=""),"","RF-"&amp;TEXT(ROW()-5,"0000"))</f>
        <v/>
      </c>
      <c r="P527" s="86">
        <f>IF(Q527="","",D527&amp;"|"&amp;Q527)</f>
        <v/>
      </c>
      <c r="Q527" s="86">
        <f>IF(OR(D527="",G527=""),"",COUNTIFS($D$6:D527,D527,$G$6:G527,"&lt;&gt;"))</f>
        <v/>
      </c>
      <c r="R527" s="139">
        <f>IF(B527="","",B527+N(C527))</f>
        <v/>
      </c>
    </row>
    <row r="528" ht="30" customHeight="1">
      <c r="B528" s="93" t="n"/>
      <c r="C528" s="140" t="n"/>
      <c r="D528" s="95" t="n"/>
      <c r="E528" s="86">
        <f>IF(D528="","",IFERROR(INDEX(Pil_Type,MATCH(D528,Pil_Label,0)),"not in pilot"))</f>
        <v/>
      </c>
      <c r="F528" s="96" t="n"/>
      <c r="G528" s="96" t="n"/>
      <c r="H528" s="87">
        <f>IF(G528="","",N(F528)+G528)</f>
        <v/>
      </c>
      <c r="I528" s="95" t="n"/>
      <c r="J528" s="139">
        <f>IF(OR(Q528="",N(Q528)&lt;=1),"",INDEX($R$6:$R$1505,MATCH(D528&amp;"|"&amp;(Q528-1),$P$6:$P$1505,0)))</f>
        <v/>
      </c>
      <c r="K528" s="138">
        <f>IF(OR(J528="",R528=""),"",R528-J528)</f>
        <v/>
      </c>
      <c r="L528" s="138">
        <f>IF(OR(J528="",R528=""),"",(R528-J528)*24)</f>
        <v/>
      </c>
      <c r="M528" s="95" t="n"/>
      <c r="N528" s="94">
        <f>IF(B528="","",IF(OR(B528&lt;cfg_PilotStart,B528&gt;cfg_PilotEnd),"Outside",B528-cfg_PilotStart+1))</f>
        <v/>
      </c>
      <c r="O528" s="86">
        <f>IF(OR(B528="",D528=""),"","RF-"&amp;TEXT(ROW()-5,"0000"))</f>
        <v/>
      </c>
      <c r="P528" s="86">
        <f>IF(Q528="","",D528&amp;"|"&amp;Q528)</f>
        <v/>
      </c>
      <c r="Q528" s="86">
        <f>IF(OR(D528="",G528=""),"",COUNTIFS($D$6:D528,D528,$G$6:G528,"&lt;&gt;"))</f>
        <v/>
      </c>
      <c r="R528" s="139">
        <f>IF(B528="","",B528+N(C528))</f>
        <v/>
      </c>
    </row>
    <row r="529" ht="30" customHeight="1">
      <c r="B529" s="93" t="n"/>
      <c r="C529" s="140" t="n"/>
      <c r="D529" s="95" t="n"/>
      <c r="E529" s="86">
        <f>IF(D529="","",IFERROR(INDEX(Pil_Type,MATCH(D529,Pil_Label,0)),"not in pilot"))</f>
        <v/>
      </c>
      <c r="F529" s="96" t="n"/>
      <c r="G529" s="96" t="n"/>
      <c r="H529" s="87">
        <f>IF(G529="","",N(F529)+G529)</f>
        <v/>
      </c>
      <c r="I529" s="95" t="n"/>
      <c r="J529" s="139">
        <f>IF(OR(Q529="",N(Q529)&lt;=1),"",INDEX($R$6:$R$1505,MATCH(D529&amp;"|"&amp;(Q529-1),$P$6:$P$1505,0)))</f>
        <v/>
      </c>
      <c r="K529" s="138">
        <f>IF(OR(J529="",R529=""),"",R529-J529)</f>
        <v/>
      </c>
      <c r="L529" s="138">
        <f>IF(OR(J529="",R529=""),"",(R529-J529)*24)</f>
        <v/>
      </c>
      <c r="M529" s="95" t="n"/>
      <c r="N529" s="94">
        <f>IF(B529="","",IF(OR(B529&lt;cfg_PilotStart,B529&gt;cfg_PilotEnd),"Outside",B529-cfg_PilotStart+1))</f>
        <v/>
      </c>
      <c r="O529" s="86">
        <f>IF(OR(B529="",D529=""),"","RF-"&amp;TEXT(ROW()-5,"0000"))</f>
        <v/>
      </c>
      <c r="P529" s="86">
        <f>IF(Q529="","",D529&amp;"|"&amp;Q529)</f>
        <v/>
      </c>
      <c r="Q529" s="86">
        <f>IF(OR(D529="",G529=""),"",COUNTIFS($D$6:D529,D529,$G$6:G529,"&lt;&gt;"))</f>
        <v/>
      </c>
      <c r="R529" s="139">
        <f>IF(B529="","",B529+N(C529))</f>
        <v/>
      </c>
    </row>
    <row r="530" ht="30" customHeight="1">
      <c r="B530" s="93" t="n"/>
      <c r="C530" s="140" t="n"/>
      <c r="D530" s="95" t="n"/>
      <c r="E530" s="86">
        <f>IF(D530="","",IFERROR(INDEX(Pil_Type,MATCH(D530,Pil_Label,0)),"not in pilot"))</f>
        <v/>
      </c>
      <c r="F530" s="96" t="n"/>
      <c r="G530" s="96" t="n"/>
      <c r="H530" s="87">
        <f>IF(G530="","",N(F530)+G530)</f>
        <v/>
      </c>
      <c r="I530" s="95" t="n"/>
      <c r="J530" s="139">
        <f>IF(OR(Q530="",N(Q530)&lt;=1),"",INDEX($R$6:$R$1505,MATCH(D530&amp;"|"&amp;(Q530-1),$P$6:$P$1505,0)))</f>
        <v/>
      </c>
      <c r="K530" s="138">
        <f>IF(OR(J530="",R530=""),"",R530-J530)</f>
        <v/>
      </c>
      <c r="L530" s="138">
        <f>IF(OR(J530="",R530=""),"",(R530-J530)*24)</f>
        <v/>
      </c>
      <c r="M530" s="95" t="n"/>
      <c r="N530" s="94">
        <f>IF(B530="","",IF(OR(B530&lt;cfg_PilotStart,B530&gt;cfg_PilotEnd),"Outside",B530-cfg_PilotStart+1))</f>
        <v/>
      </c>
      <c r="O530" s="86">
        <f>IF(OR(B530="",D530=""),"","RF-"&amp;TEXT(ROW()-5,"0000"))</f>
        <v/>
      </c>
      <c r="P530" s="86">
        <f>IF(Q530="","",D530&amp;"|"&amp;Q530)</f>
        <v/>
      </c>
      <c r="Q530" s="86">
        <f>IF(OR(D530="",G530=""),"",COUNTIFS($D$6:D530,D530,$G$6:G530,"&lt;&gt;"))</f>
        <v/>
      </c>
      <c r="R530" s="139">
        <f>IF(B530="","",B530+N(C530))</f>
        <v/>
      </c>
    </row>
    <row r="531" ht="30" customHeight="1">
      <c r="B531" s="93" t="n"/>
      <c r="C531" s="140" t="n"/>
      <c r="D531" s="95" t="n"/>
      <c r="E531" s="86">
        <f>IF(D531="","",IFERROR(INDEX(Pil_Type,MATCH(D531,Pil_Label,0)),"not in pilot"))</f>
        <v/>
      </c>
      <c r="F531" s="96" t="n"/>
      <c r="G531" s="96" t="n"/>
      <c r="H531" s="87">
        <f>IF(G531="","",N(F531)+G531)</f>
        <v/>
      </c>
      <c r="I531" s="95" t="n"/>
      <c r="J531" s="139">
        <f>IF(OR(Q531="",N(Q531)&lt;=1),"",INDEX($R$6:$R$1505,MATCH(D531&amp;"|"&amp;(Q531-1),$P$6:$P$1505,0)))</f>
        <v/>
      </c>
      <c r="K531" s="138">
        <f>IF(OR(J531="",R531=""),"",R531-J531)</f>
        <v/>
      </c>
      <c r="L531" s="138">
        <f>IF(OR(J531="",R531=""),"",(R531-J531)*24)</f>
        <v/>
      </c>
      <c r="M531" s="95" t="n"/>
      <c r="N531" s="94">
        <f>IF(B531="","",IF(OR(B531&lt;cfg_PilotStart,B531&gt;cfg_PilotEnd),"Outside",B531-cfg_PilotStart+1))</f>
        <v/>
      </c>
      <c r="O531" s="86">
        <f>IF(OR(B531="",D531=""),"","RF-"&amp;TEXT(ROW()-5,"0000"))</f>
        <v/>
      </c>
      <c r="P531" s="86">
        <f>IF(Q531="","",D531&amp;"|"&amp;Q531)</f>
        <v/>
      </c>
      <c r="Q531" s="86">
        <f>IF(OR(D531="",G531=""),"",COUNTIFS($D$6:D531,D531,$G$6:G531,"&lt;&gt;"))</f>
        <v/>
      </c>
      <c r="R531" s="139">
        <f>IF(B531="","",B531+N(C531))</f>
        <v/>
      </c>
    </row>
    <row r="532" ht="30" customHeight="1">
      <c r="B532" s="93" t="n"/>
      <c r="C532" s="140" t="n"/>
      <c r="D532" s="95" t="n"/>
      <c r="E532" s="86">
        <f>IF(D532="","",IFERROR(INDEX(Pil_Type,MATCH(D532,Pil_Label,0)),"not in pilot"))</f>
        <v/>
      </c>
      <c r="F532" s="96" t="n"/>
      <c r="G532" s="96" t="n"/>
      <c r="H532" s="87">
        <f>IF(G532="","",N(F532)+G532)</f>
        <v/>
      </c>
      <c r="I532" s="95" t="n"/>
      <c r="J532" s="139">
        <f>IF(OR(Q532="",N(Q532)&lt;=1),"",INDEX($R$6:$R$1505,MATCH(D532&amp;"|"&amp;(Q532-1),$P$6:$P$1505,0)))</f>
        <v/>
      </c>
      <c r="K532" s="138">
        <f>IF(OR(J532="",R532=""),"",R532-J532)</f>
        <v/>
      </c>
      <c r="L532" s="138">
        <f>IF(OR(J532="",R532=""),"",(R532-J532)*24)</f>
        <v/>
      </c>
      <c r="M532" s="95" t="n"/>
      <c r="N532" s="94">
        <f>IF(B532="","",IF(OR(B532&lt;cfg_PilotStart,B532&gt;cfg_PilotEnd),"Outside",B532-cfg_PilotStart+1))</f>
        <v/>
      </c>
      <c r="O532" s="86">
        <f>IF(OR(B532="",D532=""),"","RF-"&amp;TEXT(ROW()-5,"0000"))</f>
        <v/>
      </c>
      <c r="P532" s="86">
        <f>IF(Q532="","",D532&amp;"|"&amp;Q532)</f>
        <v/>
      </c>
      <c r="Q532" s="86">
        <f>IF(OR(D532="",G532=""),"",COUNTIFS($D$6:D532,D532,$G$6:G532,"&lt;&gt;"))</f>
        <v/>
      </c>
      <c r="R532" s="139">
        <f>IF(B532="","",B532+N(C532))</f>
        <v/>
      </c>
    </row>
    <row r="533" ht="30" customHeight="1">
      <c r="B533" s="93" t="n"/>
      <c r="C533" s="140" t="n"/>
      <c r="D533" s="95" t="n"/>
      <c r="E533" s="86">
        <f>IF(D533="","",IFERROR(INDEX(Pil_Type,MATCH(D533,Pil_Label,0)),"not in pilot"))</f>
        <v/>
      </c>
      <c r="F533" s="96" t="n"/>
      <c r="G533" s="96" t="n"/>
      <c r="H533" s="87">
        <f>IF(G533="","",N(F533)+G533)</f>
        <v/>
      </c>
      <c r="I533" s="95" t="n"/>
      <c r="J533" s="139">
        <f>IF(OR(Q533="",N(Q533)&lt;=1),"",INDEX($R$6:$R$1505,MATCH(D533&amp;"|"&amp;(Q533-1),$P$6:$P$1505,0)))</f>
        <v/>
      </c>
      <c r="K533" s="138">
        <f>IF(OR(J533="",R533=""),"",R533-J533)</f>
        <v/>
      </c>
      <c r="L533" s="138">
        <f>IF(OR(J533="",R533=""),"",(R533-J533)*24)</f>
        <v/>
      </c>
      <c r="M533" s="95" t="n"/>
      <c r="N533" s="94">
        <f>IF(B533="","",IF(OR(B533&lt;cfg_PilotStart,B533&gt;cfg_PilotEnd),"Outside",B533-cfg_PilotStart+1))</f>
        <v/>
      </c>
      <c r="O533" s="86">
        <f>IF(OR(B533="",D533=""),"","RF-"&amp;TEXT(ROW()-5,"0000"))</f>
        <v/>
      </c>
      <c r="P533" s="86">
        <f>IF(Q533="","",D533&amp;"|"&amp;Q533)</f>
        <v/>
      </c>
      <c r="Q533" s="86">
        <f>IF(OR(D533="",G533=""),"",COUNTIFS($D$6:D533,D533,$G$6:G533,"&lt;&gt;"))</f>
        <v/>
      </c>
      <c r="R533" s="139">
        <f>IF(B533="","",B533+N(C533))</f>
        <v/>
      </c>
    </row>
    <row r="534" ht="30" customHeight="1">
      <c r="B534" s="93" t="n"/>
      <c r="C534" s="140" t="n"/>
      <c r="D534" s="95" t="n"/>
      <c r="E534" s="86">
        <f>IF(D534="","",IFERROR(INDEX(Pil_Type,MATCH(D534,Pil_Label,0)),"not in pilot"))</f>
        <v/>
      </c>
      <c r="F534" s="96" t="n"/>
      <c r="G534" s="96" t="n"/>
      <c r="H534" s="87">
        <f>IF(G534="","",N(F534)+G534)</f>
        <v/>
      </c>
      <c r="I534" s="95" t="n"/>
      <c r="J534" s="139">
        <f>IF(OR(Q534="",N(Q534)&lt;=1),"",INDEX($R$6:$R$1505,MATCH(D534&amp;"|"&amp;(Q534-1),$P$6:$P$1505,0)))</f>
        <v/>
      </c>
      <c r="K534" s="138">
        <f>IF(OR(J534="",R534=""),"",R534-J534)</f>
        <v/>
      </c>
      <c r="L534" s="138">
        <f>IF(OR(J534="",R534=""),"",(R534-J534)*24)</f>
        <v/>
      </c>
      <c r="M534" s="95" t="n"/>
      <c r="N534" s="94">
        <f>IF(B534="","",IF(OR(B534&lt;cfg_PilotStart,B534&gt;cfg_PilotEnd),"Outside",B534-cfg_PilotStart+1))</f>
        <v/>
      </c>
      <c r="O534" s="86">
        <f>IF(OR(B534="",D534=""),"","RF-"&amp;TEXT(ROW()-5,"0000"))</f>
        <v/>
      </c>
      <c r="P534" s="86">
        <f>IF(Q534="","",D534&amp;"|"&amp;Q534)</f>
        <v/>
      </c>
      <c r="Q534" s="86">
        <f>IF(OR(D534="",G534=""),"",COUNTIFS($D$6:D534,D534,$G$6:G534,"&lt;&gt;"))</f>
        <v/>
      </c>
      <c r="R534" s="139">
        <f>IF(B534="","",B534+N(C534))</f>
        <v/>
      </c>
    </row>
    <row r="535" ht="30" customHeight="1">
      <c r="B535" s="93" t="n"/>
      <c r="C535" s="140" t="n"/>
      <c r="D535" s="95" t="n"/>
      <c r="E535" s="86">
        <f>IF(D535="","",IFERROR(INDEX(Pil_Type,MATCH(D535,Pil_Label,0)),"not in pilot"))</f>
        <v/>
      </c>
      <c r="F535" s="96" t="n"/>
      <c r="G535" s="96" t="n"/>
      <c r="H535" s="87">
        <f>IF(G535="","",N(F535)+G535)</f>
        <v/>
      </c>
      <c r="I535" s="95" t="n"/>
      <c r="J535" s="139">
        <f>IF(OR(Q535="",N(Q535)&lt;=1),"",INDEX($R$6:$R$1505,MATCH(D535&amp;"|"&amp;(Q535-1),$P$6:$P$1505,0)))</f>
        <v/>
      </c>
      <c r="K535" s="138">
        <f>IF(OR(J535="",R535=""),"",R535-J535)</f>
        <v/>
      </c>
      <c r="L535" s="138">
        <f>IF(OR(J535="",R535=""),"",(R535-J535)*24)</f>
        <v/>
      </c>
      <c r="M535" s="95" t="n"/>
      <c r="N535" s="94">
        <f>IF(B535="","",IF(OR(B535&lt;cfg_PilotStart,B535&gt;cfg_PilotEnd),"Outside",B535-cfg_PilotStart+1))</f>
        <v/>
      </c>
      <c r="O535" s="86">
        <f>IF(OR(B535="",D535=""),"","RF-"&amp;TEXT(ROW()-5,"0000"))</f>
        <v/>
      </c>
      <c r="P535" s="86">
        <f>IF(Q535="","",D535&amp;"|"&amp;Q535)</f>
        <v/>
      </c>
      <c r="Q535" s="86">
        <f>IF(OR(D535="",G535=""),"",COUNTIFS($D$6:D535,D535,$G$6:G535,"&lt;&gt;"))</f>
        <v/>
      </c>
      <c r="R535" s="139">
        <f>IF(B535="","",B535+N(C535))</f>
        <v/>
      </c>
    </row>
    <row r="536" ht="30" customHeight="1">
      <c r="B536" s="93" t="n"/>
      <c r="C536" s="140" t="n"/>
      <c r="D536" s="95" t="n"/>
      <c r="E536" s="86">
        <f>IF(D536="","",IFERROR(INDEX(Pil_Type,MATCH(D536,Pil_Label,0)),"not in pilot"))</f>
        <v/>
      </c>
      <c r="F536" s="96" t="n"/>
      <c r="G536" s="96" t="n"/>
      <c r="H536" s="87">
        <f>IF(G536="","",N(F536)+G536)</f>
        <v/>
      </c>
      <c r="I536" s="95" t="n"/>
      <c r="J536" s="139">
        <f>IF(OR(Q536="",N(Q536)&lt;=1),"",INDEX($R$6:$R$1505,MATCH(D536&amp;"|"&amp;(Q536-1),$P$6:$P$1505,0)))</f>
        <v/>
      </c>
      <c r="K536" s="138">
        <f>IF(OR(J536="",R536=""),"",R536-J536)</f>
        <v/>
      </c>
      <c r="L536" s="138">
        <f>IF(OR(J536="",R536=""),"",(R536-J536)*24)</f>
        <v/>
      </c>
      <c r="M536" s="95" t="n"/>
      <c r="N536" s="94">
        <f>IF(B536="","",IF(OR(B536&lt;cfg_PilotStart,B536&gt;cfg_PilotEnd),"Outside",B536-cfg_PilotStart+1))</f>
        <v/>
      </c>
      <c r="O536" s="86">
        <f>IF(OR(B536="",D536=""),"","RF-"&amp;TEXT(ROW()-5,"0000"))</f>
        <v/>
      </c>
      <c r="P536" s="86">
        <f>IF(Q536="","",D536&amp;"|"&amp;Q536)</f>
        <v/>
      </c>
      <c r="Q536" s="86">
        <f>IF(OR(D536="",G536=""),"",COUNTIFS($D$6:D536,D536,$G$6:G536,"&lt;&gt;"))</f>
        <v/>
      </c>
      <c r="R536" s="139">
        <f>IF(B536="","",B536+N(C536))</f>
        <v/>
      </c>
    </row>
    <row r="537" ht="30" customHeight="1">
      <c r="B537" s="93" t="n"/>
      <c r="C537" s="140" t="n"/>
      <c r="D537" s="95" t="n"/>
      <c r="E537" s="86">
        <f>IF(D537="","",IFERROR(INDEX(Pil_Type,MATCH(D537,Pil_Label,0)),"not in pilot"))</f>
        <v/>
      </c>
      <c r="F537" s="96" t="n"/>
      <c r="G537" s="96" t="n"/>
      <c r="H537" s="87">
        <f>IF(G537="","",N(F537)+G537)</f>
        <v/>
      </c>
      <c r="I537" s="95" t="n"/>
      <c r="J537" s="139">
        <f>IF(OR(Q537="",N(Q537)&lt;=1),"",INDEX($R$6:$R$1505,MATCH(D537&amp;"|"&amp;(Q537-1),$P$6:$P$1505,0)))</f>
        <v/>
      </c>
      <c r="K537" s="138">
        <f>IF(OR(J537="",R537=""),"",R537-J537)</f>
        <v/>
      </c>
      <c r="L537" s="138">
        <f>IF(OR(J537="",R537=""),"",(R537-J537)*24)</f>
        <v/>
      </c>
      <c r="M537" s="95" t="n"/>
      <c r="N537" s="94">
        <f>IF(B537="","",IF(OR(B537&lt;cfg_PilotStart,B537&gt;cfg_PilotEnd),"Outside",B537-cfg_PilotStart+1))</f>
        <v/>
      </c>
      <c r="O537" s="86">
        <f>IF(OR(B537="",D537=""),"","RF-"&amp;TEXT(ROW()-5,"0000"))</f>
        <v/>
      </c>
      <c r="P537" s="86">
        <f>IF(Q537="","",D537&amp;"|"&amp;Q537)</f>
        <v/>
      </c>
      <c r="Q537" s="86">
        <f>IF(OR(D537="",G537=""),"",COUNTIFS($D$6:D537,D537,$G$6:G537,"&lt;&gt;"))</f>
        <v/>
      </c>
      <c r="R537" s="139">
        <f>IF(B537="","",B537+N(C537))</f>
        <v/>
      </c>
    </row>
    <row r="538" ht="30" customHeight="1">
      <c r="B538" s="93" t="n"/>
      <c r="C538" s="140" t="n"/>
      <c r="D538" s="95" t="n"/>
      <c r="E538" s="86">
        <f>IF(D538="","",IFERROR(INDEX(Pil_Type,MATCH(D538,Pil_Label,0)),"not in pilot"))</f>
        <v/>
      </c>
      <c r="F538" s="96" t="n"/>
      <c r="G538" s="96" t="n"/>
      <c r="H538" s="87">
        <f>IF(G538="","",N(F538)+G538)</f>
        <v/>
      </c>
      <c r="I538" s="95" t="n"/>
      <c r="J538" s="139">
        <f>IF(OR(Q538="",N(Q538)&lt;=1),"",INDEX($R$6:$R$1505,MATCH(D538&amp;"|"&amp;(Q538-1),$P$6:$P$1505,0)))</f>
        <v/>
      </c>
      <c r="K538" s="138">
        <f>IF(OR(J538="",R538=""),"",R538-J538)</f>
        <v/>
      </c>
      <c r="L538" s="138">
        <f>IF(OR(J538="",R538=""),"",(R538-J538)*24)</f>
        <v/>
      </c>
      <c r="M538" s="95" t="n"/>
      <c r="N538" s="94">
        <f>IF(B538="","",IF(OR(B538&lt;cfg_PilotStart,B538&gt;cfg_PilotEnd),"Outside",B538-cfg_PilotStart+1))</f>
        <v/>
      </c>
      <c r="O538" s="86">
        <f>IF(OR(B538="",D538=""),"","RF-"&amp;TEXT(ROW()-5,"0000"))</f>
        <v/>
      </c>
      <c r="P538" s="86">
        <f>IF(Q538="","",D538&amp;"|"&amp;Q538)</f>
        <v/>
      </c>
      <c r="Q538" s="86">
        <f>IF(OR(D538="",G538=""),"",COUNTIFS($D$6:D538,D538,$G$6:G538,"&lt;&gt;"))</f>
        <v/>
      </c>
      <c r="R538" s="139">
        <f>IF(B538="","",B538+N(C538))</f>
        <v/>
      </c>
    </row>
    <row r="539" ht="30" customHeight="1">
      <c r="B539" s="93" t="n"/>
      <c r="C539" s="140" t="n"/>
      <c r="D539" s="95" t="n"/>
      <c r="E539" s="86">
        <f>IF(D539="","",IFERROR(INDEX(Pil_Type,MATCH(D539,Pil_Label,0)),"not in pilot"))</f>
        <v/>
      </c>
      <c r="F539" s="96" t="n"/>
      <c r="G539" s="96" t="n"/>
      <c r="H539" s="87">
        <f>IF(G539="","",N(F539)+G539)</f>
        <v/>
      </c>
      <c r="I539" s="95" t="n"/>
      <c r="J539" s="139">
        <f>IF(OR(Q539="",N(Q539)&lt;=1),"",INDEX($R$6:$R$1505,MATCH(D539&amp;"|"&amp;(Q539-1),$P$6:$P$1505,0)))</f>
        <v/>
      </c>
      <c r="K539" s="138">
        <f>IF(OR(J539="",R539=""),"",R539-J539)</f>
        <v/>
      </c>
      <c r="L539" s="138">
        <f>IF(OR(J539="",R539=""),"",(R539-J539)*24)</f>
        <v/>
      </c>
      <c r="M539" s="95" t="n"/>
      <c r="N539" s="94">
        <f>IF(B539="","",IF(OR(B539&lt;cfg_PilotStart,B539&gt;cfg_PilotEnd),"Outside",B539-cfg_PilotStart+1))</f>
        <v/>
      </c>
      <c r="O539" s="86">
        <f>IF(OR(B539="",D539=""),"","RF-"&amp;TEXT(ROW()-5,"0000"))</f>
        <v/>
      </c>
      <c r="P539" s="86">
        <f>IF(Q539="","",D539&amp;"|"&amp;Q539)</f>
        <v/>
      </c>
      <c r="Q539" s="86">
        <f>IF(OR(D539="",G539=""),"",COUNTIFS($D$6:D539,D539,$G$6:G539,"&lt;&gt;"))</f>
        <v/>
      </c>
      <c r="R539" s="139">
        <f>IF(B539="","",B539+N(C539))</f>
        <v/>
      </c>
    </row>
    <row r="540" ht="30" customHeight="1">
      <c r="B540" s="93" t="n"/>
      <c r="C540" s="140" t="n"/>
      <c r="D540" s="95" t="n"/>
      <c r="E540" s="86">
        <f>IF(D540="","",IFERROR(INDEX(Pil_Type,MATCH(D540,Pil_Label,0)),"not in pilot"))</f>
        <v/>
      </c>
      <c r="F540" s="96" t="n"/>
      <c r="G540" s="96" t="n"/>
      <c r="H540" s="87">
        <f>IF(G540="","",N(F540)+G540)</f>
        <v/>
      </c>
      <c r="I540" s="95" t="n"/>
      <c r="J540" s="139">
        <f>IF(OR(Q540="",N(Q540)&lt;=1),"",INDEX($R$6:$R$1505,MATCH(D540&amp;"|"&amp;(Q540-1),$P$6:$P$1505,0)))</f>
        <v/>
      </c>
      <c r="K540" s="138">
        <f>IF(OR(J540="",R540=""),"",R540-J540)</f>
        <v/>
      </c>
      <c r="L540" s="138">
        <f>IF(OR(J540="",R540=""),"",(R540-J540)*24)</f>
        <v/>
      </c>
      <c r="M540" s="95" t="n"/>
      <c r="N540" s="94">
        <f>IF(B540="","",IF(OR(B540&lt;cfg_PilotStart,B540&gt;cfg_PilotEnd),"Outside",B540-cfg_PilotStart+1))</f>
        <v/>
      </c>
      <c r="O540" s="86">
        <f>IF(OR(B540="",D540=""),"","RF-"&amp;TEXT(ROW()-5,"0000"))</f>
        <v/>
      </c>
      <c r="P540" s="86">
        <f>IF(Q540="","",D540&amp;"|"&amp;Q540)</f>
        <v/>
      </c>
      <c r="Q540" s="86">
        <f>IF(OR(D540="",G540=""),"",COUNTIFS($D$6:D540,D540,$G$6:G540,"&lt;&gt;"))</f>
        <v/>
      </c>
      <c r="R540" s="139">
        <f>IF(B540="","",B540+N(C540))</f>
        <v/>
      </c>
    </row>
    <row r="541" ht="30" customHeight="1">
      <c r="B541" s="93" t="n"/>
      <c r="C541" s="140" t="n"/>
      <c r="D541" s="95" t="n"/>
      <c r="E541" s="86">
        <f>IF(D541="","",IFERROR(INDEX(Pil_Type,MATCH(D541,Pil_Label,0)),"not in pilot"))</f>
        <v/>
      </c>
      <c r="F541" s="96" t="n"/>
      <c r="G541" s="96" t="n"/>
      <c r="H541" s="87">
        <f>IF(G541="","",N(F541)+G541)</f>
        <v/>
      </c>
      <c r="I541" s="95" t="n"/>
      <c r="J541" s="139">
        <f>IF(OR(Q541="",N(Q541)&lt;=1),"",INDEX($R$6:$R$1505,MATCH(D541&amp;"|"&amp;(Q541-1),$P$6:$P$1505,0)))</f>
        <v/>
      </c>
      <c r="K541" s="138">
        <f>IF(OR(J541="",R541=""),"",R541-J541)</f>
        <v/>
      </c>
      <c r="L541" s="138">
        <f>IF(OR(J541="",R541=""),"",(R541-J541)*24)</f>
        <v/>
      </c>
      <c r="M541" s="95" t="n"/>
      <c r="N541" s="94">
        <f>IF(B541="","",IF(OR(B541&lt;cfg_PilotStart,B541&gt;cfg_PilotEnd),"Outside",B541-cfg_PilotStart+1))</f>
        <v/>
      </c>
      <c r="O541" s="86">
        <f>IF(OR(B541="",D541=""),"","RF-"&amp;TEXT(ROW()-5,"0000"))</f>
        <v/>
      </c>
      <c r="P541" s="86">
        <f>IF(Q541="","",D541&amp;"|"&amp;Q541)</f>
        <v/>
      </c>
      <c r="Q541" s="86">
        <f>IF(OR(D541="",G541=""),"",COUNTIFS($D$6:D541,D541,$G$6:G541,"&lt;&gt;"))</f>
        <v/>
      </c>
      <c r="R541" s="139">
        <f>IF(B541="","",B541+N(C541))</f>
        <v/>
      </c>
    </row>
    <row r="542" ht="30" customHeight="1">
      <c r="B542" s="93" t="n"/>
      <c r="C542" s="140" t="n"/>
      <c r="D542" s="95" t="n"/>
      <c r="E542" s="86">
        <f>IF(D542="","",IFERROR(INDEX(Pil_Type,MATCH(D542,Pil_Label,0)),"not in pilot"))</f>
        <v/>
      </c>
      <c r="F542" s="96" t="n"/>
      <c r="G542" s="96" t="n"/>
      <c r="H542" s="87">
        <f>IF(G542="","",N(F542)+G542)</f>
        <v/>
      </c>
      <c r="I542" s="95" t="n"/>
      <c r="J542" s="139">
        <f>IF(OR(Q542="",N(Q542)&lt;=1),"",INDEX($R$6:$R$1505,MATCH(D542&amp;"|"&amp;(Q542-1),$P$6:$P$1505,0)))</f>
        <v/>
      </c>
      <c r="K542" s="138">
        <f>IF(OR(J542="",R542=""),"",R542-J542)</f>
        <v/>
      </c>
      <c r="L542" s="138">
        <f>IF(OR(J542="",R542=""),"",(R542-J542)*24)</f>
        <v/>
      </c>
      <c r="M542" s="95" t="n"/>
      <c r="N542" s="94">
        <f>IF(B542="","",IF(OR(B542&lt;cfg_PilotStart,B542&gt;cfg_PilotEnd),"Outside",B542-cfg_PilotStart+1))</f>
        <v/>
      </c>
      <c r="O542" s="86">
        <f>IF(OR(B542="",D542=""),"","RF-"&amp;TEXT(ROW()-5,"0000"))</f>
        <v/>
      </c>
      <c r="P542" s="86">
        <f>IF(Q542="","",D542&amp;"|"&amp;Q542)</f>
        <v/>
      </c>
      <c r="Q542" s="86">
        <f>IF(OR(D542="",G542=""),"",COUNTIFS($D$6:D542,D542,$G$6:G542,"&lt;&gt;"))</f>
        <v/>
      </c>
      <c r="R542" s="139">
        <f>IF(B542="","",B542+N(C542))</f>
        <v/>
      </c>
    </row>
    <row r="543" ht="30" customHeight="1">
      <c r="B543" s="93" t="n"/>
      <c r="C543" s="140" t="n"/>
      <c r="D543" s="95" t="n"/>
      <c r="E543" s="86">
        <f>IF(D543="","",IFERROR(INDEX(Pil_Type,MATCH(D543,Pil_Label,0)),"not in pilot"))</f>
        <v/>
      </c>
      <c r="F543" s="96" t="n"/>
      <c r="G543" s="96" t="n"/>
      <c r="H543" s="87">
        <f>IF(G543="","",N(F543)+G543)</f>
        <v/>
      </c>
      <c r="I543" s="95" t="n"/>
      <c r="J543" s="139">
        <f>IF(OR(Q543="",N(Q543)&lt;=1),"",INDEX($R$6:$R$1505,MATCH(D543&amp;"|"&amp;(Q543-1),$P$6:$P$1505,0)))</f>
        <v/>
      </c>
      <c r="K543" s="138">
        <f>IF(OR(J543="",R543=""),"",R543-J543)</f>
        <v/>
      </c>
      <c r="L543" s="138">
        <f>IF(OR(J543="",R543=""),"",(R543-J543)*24)</f>
        <v/>
      </c>
      <c r="M543" s="95" t="n"/>
      <c r="N543" s="94">
        <f>IF(B543="","",IF(OR(B543&lt;cfg_PilotStart,B543&gt;cfg_PilotEnd),"Outside",B543-cfg_PilotStart+1))</f>
        <v/>
      </c>
      <c r="O543" s="86">
        <f>IF(OR(B543="",D543=""),"","RF-"&amp;TEXT(ROW()-5,"0000"))</f>
        <v/>
      </c>
      <c r="P543" s="86">
        <f>IF(Q543="","",D543&amp;"|"&amp;Q543)</f>
        <v/>
      </c>
      <c r="Q543" s="86">
        <f>IF(OR(D543="",G543=""),"",COUNTIFS($D$6:D543,D543,$G$6:G543,"&lt;&gt;"))</f>
        <v/>
      </c>
      <c r="R543" s="139">
        <f>IF(B543="","",B543+N(C543))</f>
        <v/>
      </c>
    </row>
    <row r="544" ht="30" customHeight="1">
      <c r="B544" s="93" t="n"/>
      <c r="C544" s="140" t="n"/>
      <c r="D544" s="95" t="n"/>
      <c r="E544" s="86">
        <f>IF(D544="","",IFERROR(INDEX(Pil_Type,MATCH(D544,Pil_Label,0)),"not in pilot"))</f>
        <v/>
      </c>
      <c r="F544" s="96" t="n"/>
      <c r="G544" s="96" t="n"/>
      <c r="H544" s="87">
        <f>IF(G544="","",N(F544)+G544)</f>
        <v/>
      </c>
      <c r="I544" s="95" t="n"/>
      <c r="J544" s="139">
        <f>IF(OR(Q544="",N(Q544)&lt;=1),"",INDEX($R$6:$R$1505,MATCH(D544&amp;"|"&amp;(Q544-1),$P$6:$P$1505,0)))</f>
        <v/>
      </c>
      <c r="K544" s="138">
        <f>IF(OR(J544="",R544=""),"",R544-J544)</f>
        <v/>
      </c>
      <c r="L544" s="138">
        <f>IF(OR(J544="",R544=""),"",(R544-J544)*24)</f>
        <v/>
      </c>
      <c r="M544" s="95" t="n"/>
      <c r="N544" s="94">
        <f>IF(B544="","",IF(OR(B544&lt;cfg_PilotStart,B544&gt;cfg_PilotEnd),"Outside",B544-cfg_PilotStart+1))</f>
        <v/>
      </c>
      <c r="O544" s="86">
        <f>IF(OR(B544="",D544=""),"","RF-"&amp;TEXT(ROW()-5,"0000"))</f>
        <v/>
      </c>
      <c r="P544" s="86">
        <f>IF(Q544="","",D544&amp;"|"&amp;Q544)</f>
        <v/>
      </c>
      <c r="Q544" s="86">
        <f>IF(OR(D544="",G544=""),"",COUNTIFS($D$6:D544,D544,$G$6:G544,"&lt;&gt;"))</f>
        <v/>
      </c>
      <c r="R544" s="139">
        <f>IF(B544="","",B544+N(C544))</f>
        <v/>
      </c>
    </row>
    <row r="545" ht="30" customHeight="1">
      <c r="B545" s="93" t="n"/>
      <c r="C545" s="140" t="n"/>
      <c r="D545" s="95" t="n"/>
      <c r="E545" s="86">
        <f>IF(D545="","",IFERROR(INDEX(Pil_Type,MATCH(D545,Pil_Label,0)),"not in pilot"))</f>
        <v/>
      </c>
      <c r="F545" s="96" t="n"/>
      <c r="G545" s="96" t="n"/>
      <c r="H545" s="87">
        <f>IF(G545="","",N(F545)+G545)</f>
        <v/>
      </c>
      <c r="I545" s="95" t="n"/>
      <c r="J545" s="139">
        <f>IF(OR(Q545="",N(Q545)&lt;=1),"",INDEX($R$6:$R$1505,MATCH(D545&amp;"|"&amp;(Q545-1),$P$6:$P$1505,0)))</f>
        <v/>
      </c>
      <c r="K545" s="138">
        <f>IF(OR(J545="",R545=""),"",R545-J545)</f>
        <v/>
      </c>
      <c r="L545" s="138">
        <f>IF(OR(J545="",R545=""),"",(R545-J545)*24)</f>
        <v/>
      </c>
      <c r="M545" s="95" t="n"/>
      <c r="N545" s="94">
        <f>IF(B545="","",IF(OR(B545&lt;cfg_PilotStart,B545&gt;cfg_PilotEnd),"Outside",B545-cfg_PilotStart+1))</f>
        <v/>
      </c>
      <c r="O545" s="86">
        <f>IF(OR(B545="",D545=""),"","RF-"&amp;TEXT(ROW()-5,"0000"))</f>
        <v/>
      </c>
      <c r="P545" s="86">
        <f>IF(Q545="","",D545&amp;"|"&amp;Q545)</f>
        <v/>
      </c>
      <c r="Q545" s="86">
        <f>IF(OR(D545="",G545=""),"",COUNTIFS($D$6:D545,D545,$G$6:G545,"&lt;&gt;"))</f>
        <v/>
      </c>
      <c r="R545" s="139">
        <f>IF(B545="","",B545+N(C545))</f>
        <v/>
      </c>
    </row>
    <row r="546" ht="30" customHeight="1">
      <c r="B546" s="93" t="n"/>
      <c r="C546" s="140" t="n"/>
      <c r="D546" s="95" t="n"/>
      <c r="E546" s="86">
        <f>IF(D546="","",IFERROR(INDEX(Pil_Type,MATCH(D546,Pil_Label,0)),"not in pilot"))</f>
        <v/>
      </c>
      <c r="F546" s="96" t="n"/>
      <c r="G546" s="96" t="n"/>
      <c r="H546" s="87">
        <f>IF(G546="","",N(F546)+G546)</f>
        <v/>
      </c>
      <c r="I546" s="95" t="n"/>
      <c r="J546" s="139">
        <f>IF(OR(Q546="",N(Q546)&lt;=1),"",INDEX($R$6:$R$1505,MATCH(D546&amp;"|"&amp;(Q546-1),$P$6:$P$1505,0)))</f>
        <v/>
      </c>
      <c r="K546" s="138">
        <f>IF(OR(J546="",R546=""),"",R546-J546)</f>
        <v/>
      </c>
      <c r="L546" s="138">
        <f>IF(OR(J546="",R546=""),"",(R546-J546)*24)</f>
        <v/>
      </c>
      <c r="M546" s="95" t="n"/>
      <c r="N546" s="94">
        <f>IF(B546="","",IF(OR(B546&lt;cfg_PilotStart,B546&gt;cfg_PilotEnd),"Outside",B546-cfg_PilotStart+1))</f>
        <v/>
      </c>
      <c r="O546" s="86">
        <f>IF(OR(B546="",D546=""),"","RF-"&amp;TEXT(ROW()-5,"0000"))</f>
        <v/>
      </c>
      <c r="P546" s="86">
        <f>IF(Q546="","",D546&amp;"|"&amp;Q546)</f>
        <v/>
      </c>
      <c r="Q546" s="86">
        <f>IF(OR(D546="",G546=""),"",COUNTIFS($D$6:D546,D546,$G$6:G546,"&lt;&gt;"))</f>
        <v/>
      </c>
      <c r="R546" s="139">
        <f>IF(B546="","",B546+N(C546))</f>
        <v/>
      </c>
    </row>
    <row r="547" ht="30" customHeight="1">
      <c r="B547" s="93" t="n"/>
      <c r="C547" s="140" t="n"/>
      <c r="D547" s="95" t="n"/>
      <c r="E547" s="86">
        <f>IF(D547="","",IFERROR(INDEX(Pil_Type,MATCH(D547,Pil_Label,0)),"not in pilot"))</f>
        <v/>
      </c>
      <c r="F547" s="96" t="n"/>
      <c r="G547" s="96" t="n"/>
      <c r="H547" s="87">
        <f>IF(G547="","",N(F547)+G547)</f>
        <v/>
      </c>
      <c r="I547" s="95" t="n"/>
      <c r="J547" s="139">
        <f>IF(OR(Q547="",N(Q547)&lt;=1),"",INDEX($R$6:$R$1505,MATCH(D547&amp;"|"&amp;(Q547-1),$P$6:$P$1505,0)))</f>
        <v/>
      </c>
      <c r="K547" s="138">
        <f>IF(OR(J547="",R547=""),"",R547-J547)</f>
        <v/>
      </c>
      <c r="L547" s="138">
        <f>IF(OR(J547="",R547=""),"",(R547-J547)*24)</f>
        <v/>
      </c>
      <c r="M547" s="95" t="n"/>
      <c r="N547" s="94">
        <f>IF(B547="","",IF(OR(B547&lt;cfg_PilotStart,B547&gt;cfg_PilotEnd),"Outside",B547-cfg_PilotStart+1))</f>
        <v/>
      </c>
      <c r="O547" s="86">
        <f>IF(OR(B547="",D547=""),"","RF-"&amp;TEXT(ROW()-5,"0000"))</f>
        <v/>
      </c>
      <c r="P547" s="86">
        <f>IF(Q547="","",D547&amp;"|"&amp;Q547)</f>
        <v/>
      </c>
      <c r="Q547" s="86">
        <f>IF(OR(D547="",G547=""),"",COUNTIFS($D$6:D547,D547,$G$6:G547,"&lt;&gt;"))</f>
        <v/>
      </c>
      <c r="R547" s="139">
        <f>IF(B547="","",B547+N(C547))</f>
        <v/>
      </c>
    </row>
    <row r="548" ht="30" customHeight="1">
      <c r="B548" s="93" t="n"/>
      <c r="C548" s="140" t="n"/>
      <c r="D548" s="95" t="n"/>
      <c r="E548" s="86">
        <f>IF(D548="","",IFERROR(INDEX(Pil_Type,MATCH(D548,Pil_Label,0)),"not in pilot"))</f>
        <v/>
      </c>
      <c r="F548" s="96" t="n"/>
      <c r="G548" s="96" t="n"/>
      <c r="H548" s="87">
        <f>IF(G548="","",N(F548)+G548)</f>
        <v/>
      </c>
      <c r="I548" s="95" t="n"/>
      <c r="J548" s="139">
        <f>IF(OR(Q548="",N(Q548)&lt;=1),"",INDEX($R$6:$R$1505,MATCH(D548&amp;"|"&amp;(Q548-1),$P$6:$P$1505,0)))</f>
        <v/>
      </c>
      <c r="K548" s="138">
        <f>IF(OR(J548="",R548=""),"",R548-J548)</f>
        <v/>
      </c>
      <c r="L548" s="138">
        <f>IF(OR(J548="",R548=""),"",(R548-J548)*24)</f>
        <v/>
      </c>
      <c r="M548" s="95" t="n"/>
      <c r="N548" s="94">
        <f>IF(B548="","",IF(OR(B548&lt;cfg_PilotStart,B548&gt;cfg_PilotEnd),"Outside",B548-cfg_PilotStart+1))</f>
        <v/>
      </c>
      <c r="O548" s="86">
        <f>IF(OR(B548="",D548=""),"","RF-"&amp;TEXT(ROW()-5,"0000"))</f>
        <v/>
      </c>
      <c r="P548" s="86">
        <f>IF(Q548="","",D548&amp;"|"&amp;Q548)</f>
        <v/>
      </c>
      <c r="Q548" s="86">
        <f>IF(OR(D548="",G548=""),"",COUNTIFS($D$6:D548,D548,$G$6:G548,"&lt;&gt;"))</f>
        <v/>
      </c>
      <c r="R548" s="139">
        <f>IF(B548="","",B548+N(C548))</f>
        <v/>
      </c>
    </row>
    <row r="549" ht="30" customHeight="1">
      <c r="B549" s="93" t="n"/>
      <c r="C549" s="140" t="n"/>
      <c r="D549" s="95" t="n"/>
      <c r="E549" s="86">
        <f>IF(D549="","",IFERROR(INDEX(Pil_Type,MATCH(D549,Pil_Label,0)),"not in pilot"))</f>
        <v/>
      </c>
      <c r="F549" s="96" t="n"/>
      <c r="G549" s="96" t="n"/>
      <c r="H549" s="87">
        <f>IF(G549="","",N(F549)+G549)</f>
        <v/>
      </c>
      <c r="I549" s="95" t="n"/>
      <c r="J549" s="139">
        <f>IF(OR(Q549="",N(Q549)&lt;=1),"",INDEX($R$6:$R$1505,MATCH(D549&amp;"|"&amp;(Q549-1),$P$6:$P$1505,0)))</f>
        <v/>
      </c>
      <c r="K549" s="138">
        <f>IF(OR(J549="",R549=""),"",R549-J549)</f>
        <v/>
      </c>
      <c r="L549" s="138">
        <f>IF(OR(J549="",R549=""),"",(R549-J549)*24)</f>
        <v/>
      </c>
      <c r="M549" s="95" t="n"/>
      <c r="N549" s="94">
        <f>IF(B549="","",IF(OR(B549&lt;cfg_PilotStart,B549&gt;cfg_PilotEnd),"Outside",B549-cfg_PilotStart+1))</f>
        <v/>
      </c>
      <c r="O549" s="86">
        <f>IF(OR(B549="",D549=""),"","RF-"&amp;TEXT(ROW()-5,"0000"))</f>
        <v/>
      </c>
      <c r="P549" s="86">
        <f>IF(Q549="","",D549&amp;"|"&amp;Q549)</f>
        <v/>
      </c>
      <c r="Q549" s="86">
        <f>IF(OR(D549="",G549=""),"",COUNTIFS($D$6:D549,D549,$G$6:G549,"&lt;&gt;"))</f>
        <v/>
      </c>
      <c r="R549" s="139">
        <f>IF(B549="","",B549+N(C549))</f>
        <v/>
      </c>
    </row>
    <row r="550" ht="30" customHeight="1">
      <c r="B550" s="93" t="n"/>
      <c r="C550" s="140" t="n"/>
      <c r="D550" s="95" t="n"/>
      <c r="E550" s="86">
        <f>IF(D550="","",IFERROR(INDEX(Pil_Type,MATCH(D550,Pil_Label,0)),"not in pilot"))</f>
        <v/>
      </c>
      <c r="F550" s="96" t="n"/>
      <c r="G550" s="96" t="n"/>
      <c r="H550" s="87">
        <f>IF(G550="","",N(F550)+G550)</f>
        <v/>
      </c>
      <c r="I550" s="95" t="n"/>
      <c r="J550" s="139">
        <f>IF(OR(Q550="",N(Q550)&lt;=1),"",INDEX($R$6:$R$1505,MATCH(D550&amp;"|"&amp;(Q550-1),$P$6:$P$1505,0)))</f>
        <v/>
      </c>
      <c r="K550" s="138">
        <f>IF(OR(J550="",R550=""),"",R550-J550)</f>
        <v/>
      </c>
      <c r="L550" s="138">
        <f>IF(OR(J550="",R550=""),"",(R550-J550)*24)</f>
        <v/>
      </c>
      <c r="M550" s="95" t="n"/>
      <c r="N550" s="94">
        <f>IF(B550="","",IF(OR(B550&lt;cfg_PilotStart,B550&gt;cfg_PilotEnd),"Outside",B550-cfg_PilotStart+1))</f>
        <v/>
      </c>
      <c r="O550" s="86">
        <f>IF(OR(B550="",D550=""),"","RF-"&amp;TEXT(ROW()-5,"0000"))</f>
        <v/>
      </c>
      <c r="P550" s="86">
        <f>IF(Q550="","",D550&amp;"|"&amp;Q550)</f>
        <v/>
      </c>
      <c r="Q550" s="86">
        <f>IF(OR(D550="",G550=""),"",COUNTIFS($D$6:D550,D550,$G$6:G550,"&lt;&gt;"))</f>
        <v/>
      </c>
      <c r="R550" s="139">
        <f>IF(B550="","",B550+N(C550))</f>
        <v/>
      </c>
    </row>
    <row r="551" ht="30" customHeight="1">
      <c r="B551" s="93" t="n"/>
      <c r="C551" s="140" t="n"/>
      <c r="D551" s="95" t="n"/>
      <c r="E551" s="86">
        <f>IF(D551="","",IFERROR(INDEX(Pil_Type,MATCH(D551,Pil_Label,0)),"not in pilot"))</f>
        <v/>
      </c>
      <c r="F551" s="96" t="n"/>
      <c r="G551" s="96" t="n"/>
      <c r="H551" s="87">
        <f>IF(G551="","",N(F551)+G551)</f>
        <v/>
      </c>
      <c r="I551" s="95" t="n"/>
      <c r="J551" s="139">
        <f>IF(OR(Q551="",N(Q551)&lt;=1),"",INDEX($R$6:$R$1505,MATCH(D551&amp;"|"&amp;(Q551-1),$P$6:$P$1505,0)))</f>
        <v/>
      </c>
      <c r="K551" s="138">
        <f>IF(OR(J551="",R551=""),"",R551-J551)</f>
        <v/>
      </c>
      <c r="L551" s="138">
        <f>IF(OR(J551="",R551=""),"",(R551-J551)*24)</f>
        <v/>
      </c>
      <c r="M551" s="95" t="n"/>
      <c r="N551" s="94">
        <f>IF(B551="","",IF(OR(B551&lt;cfg_PilotStart,B551&gt;cfg_PilotEnd),"Outside",B551-cfg_PilotStart+1))</f>
        <v/>
      </c>
      <c r="O551" s="86">
        <f>IF(OR(B551="",D551=""),"","RF-"&amp;TEXT(ROW()-5,"0000"))</f>
        <v/>
      </c>
      <c r="P551" s="86">
        <f>IF(Q551="","",D551&amp;"|"&amp;Q551)</f>
        <v/>
      </c>
      <c r="Q551" s="86">
        <f>IF(OR(D551="",G551=""),"",COUNTIFS($D$6:D551,D551,$G$6:G551,"&lt;&gt;"))</f>
        <v/>
      </c>
      <c r="R551" s="139">
        <f>IF(B551="","",B551+N(C551))</f>
        <v/>
      </c>
    </row>
    <row r="552" ht="30" customHeight="1">
      <c r="B552" s="93" t="n"/>
      <c r="C552" s="140" t="n"/>
      <c r="D552" s="95" t="n"/>
      <c r="E552" s="86">
        <f>IF(D552="","",IFERROR(INDEX(Pil_Type,MATCH(D552,Pil_Label,0)),"not in pilot"))</f>
        <v/>
      </c>
      <c r="F552" s="96" t="n"/>
      <c r="G552" s="96" t="n"/>
      <c r="H552" s="87">
        <f>IF(G552="","",N(F552)+G552)</f>
        <v/>
      </c>
      <c r="I552" s="95" t="n"/>
      <c r="J552" s="139">
        <f>IF(OR(Q552="",N(Q552)&lt;=1),"",INDEX($R$6:$R$1505,MATCH(D552&amp;"|"&amp;(Q552-1),$P$6:$P$1505,0)))</f>
        <v/>
      </c>
      <c r="K552" s="138">
        <f>IF(OR(J552="",R552=""),"",R552-J552)</f>
        <v/>
      </c>
      <c r="L552" s="138">
        <f>IF(OR(J552="",R552=""),"",(R552-J552)*24)</f>
        <v/>
      </c>
      <c r="M552" s="95" t="n"/>
      <c r="N552" s="94">
        <f>IF(B552="","",IF(OR(B552&lt;cfg_PilotStart,B552&gt;cfg_PilotEnd),"Outside",B552-cfg_PilotStart+1))</f>
        <v/>
      </c>
      <c r="O552" s="86">
        <f>IF(OR(B552="",D552=""),"","RF-"&amp;TEXT(ROW()-5,"0000"))</f>
        <v/>
      </c>
      <c r="P552" s="86">
        <f>IF(Q552="","",D552&amp;"|"&amp;Q552)</f>
        <v/>
      </c>
      <c r="Q552" s="86">
        <f>IF(OR(D552="",G552=""),"",COUNTIFS($D$6:D552,D552,$G$6:G552,"&lt;&gt;"))</f>
        <v/>
      </c>
      <c r="R552" s="139">
        <f>IF(B552="","",B552+N(C552))</f>
        <v/>
      </c>
    </row>
    <row r="553" ht="30" customHeight="1">
      <c r="B553" s="93" t="n"/>
      <c r="C553" s="140" t="n"/>
      <c r="D553" s="95" t="n"/>
      <c r="E553" s="86">
        <f>IF(D553="","",IFERROR(INDEX(Pil_Type,MATCH(D553,Pil_Label,0)),"not in pilot"))</f>
        <v/>
      </c>
      <c r="F553" s="96" t="n"/>
      <c r="G553" s="96" t="n"/>
      <c r="H553" s="87">
        <f>IF(G553="","",N(F553)+G553)</f>
        <v/>
      </c>
      <c r="I553" s="95" t="n"/>
      <c r="J553" s="139">
        <f>IF(OR(Q553="",N(Q553)&lt;=1),"",INDEX($R$6:$R$1505,MATCH(D553&amp;"|"&amp;(Q553-1),$P$6:$P$1505,0)))</f>
        <v/>
      </c>
      <c r="K553" s="138">
        <f>IF(OR(J553="",R553=""),"",R553-J553)</f>
        <v/>
      </c>
      <c r="L553" s="138">
        <f>IF(OR(J553="",R553=""),"",(R553-J553)*24)</f>
        <v/>
      </c>
      <c r="M553" s="95" t="n"/>
      <c r="N553" s="94">
        <f>IF(B553="","",IF(OR(B553&lt;cfg_PilotStart,B553&gt;cfg_PilotEnd),"Outside",B553-cfg_PilotStart+1))</f>
        <v/>
      </c>
      <c r="O553" s="86">
        <f>IF(OR(B553="",D553=""),"","RF-"&amp;TEXT(ROW()-5,"0000"))</f>
        <v/>
      </c>
      <c r="P553" s="86">
        <f>IF(Q553="","",D553&amp;"|"&amp;Q553)</f>
        <v/>
      </c>
      <c r="Q553" s="86">
        <f>IF(OR(D553="",G553=""),"",COUNTIFS($D$6:D553,D553,$G$6:G553,"&lt;&gt;"))</f>
        <v/>
      </c>
      <c r="R553" s="139">
        <f>IF(B553="","",B553+N(C553))</f>
        <v/>
      </c>
    </row>
    <row r="554" ht="30" customHeight="1">
      <c r="B554" s="93" t="n"/>
      <c r="C554" s="140" t="n"/>
      <c r="D554" s="95" t="n"/>
      <c r="E554" s="86">
        <f>IF(D554="","",IFERROR(INDEX(Pil_Type,MATCH(D554,Pil_Label,0)),"not in pilot"))</f>
        <v/>
      </c>
      <c r="F554" s="96" t="n"/>
      <c r="G554" s="96" t="n"/>
      <c r="H554" s="87">
        <f>IF(G554="","",N(F554)+G554)</f>
        <v/>
      </c>
      <c r="I554" s="95" t="n"/>
      <c r="J554" s="139">
        <f>IF(OR(Q554="",N(Q554)&lt;=1),"",INDEX($R$6:$R$1505,MATCH(D554&amp;"|"&amp;(Q554-1),$P$6:$P$1505,0)))</f>
        <v/>
      </c>
      <c r="K554" s="138">
        <f>IF(OR(J554="",R554=""),"",R554-J554)</f>
        <v/>
      </c>
      <c r="L554" s="138">
        <f>IF(OR(J554="",R554=""),"",(R554-J554)*24)</f>
        <v/>
      </c>
      <c r="M554" s="95" t="n"/>
      <c r="N554" s="94">
        <f>IF(B554="","",IF(OR(B554&lt;cfg_PilotStart,B554&gt;cfg_PilotEnd),"Outside",B554-cfg_PilotStart+1))</f>
        <v/>
      </c>
      <c r="O554" s="86">
        <f>IF(OR(B554="",D554=""),"","RF-"&amp;TEXT(ROW()-5,"0000"))</f>
        <v/>
      </c>
      <c r="P554" s="86">
        <f>IF(Q554="","",D554&amp;"|"&amp;Q554)</f>
        <v/>
      </c>
      <c r="Q554" s="86">
        <f>IF(OR(D554="",G554=""),"",COUNTIFS($D$6:D554,D554,$G$6:G554,"&lt;&gt;"))</f>
        <v/>
      </c>
      <c r="R554" s="139">
        <f>IF(B554="","",B554+N(C554))</f>
        <v/>
      </c>
    </row>
    <row r="555" ht="30" customHeight="1">
      <c r="B555" s="93" t="n"/>
      <c r="C555" s="140" t="n"/>
      <c r="D555" s="95" t="n"/>
      <c r="E555" s="86">
        <f>IF(D555="","",IFERROR(INDEX(Pil_Type,MATCH(D555,Pil_Label,0)),"not in pilot"))</f>
        <v/>
      </c>
      <c r="F555" s="96" t="n"/>
      <c r="G555" s="96" t="n"/>
      <c r="H555" s="87">
        <f>IF(G555="","",N(F555)+G555)</f>
        <v/>
      </c>
      <c r="I555" s="95" t="n"/>
      <c r="J555" s="139">
        <f>IF(OR(Q555="",N(Q555)&lt;=1),"",INDEX($R$6:$R$1505,MATCH(D555&amp;"|"&amp;(Q555-1),$P$6:$P$1505,0)))</f>
        <v/>
      </c>
      <c r="K555" s="138">
        <f>IF(OR(J555="",R555=""),"",R555-J555)</f>
        <v/>
      </c>
      <c r="L555" s="138">
        <f>IF(OR(J555="",R555=""),"",(R555-J555)*24)</f>
        <v/>
      </c>
      <c r="M555" s="95" t="n"/>
      <c r="N555" s="94">
        <f>IF(B555="","",IF(OR(B555&lt;cfg_PilotStart,B555&gt;cfg_PilotEnd),"Outside",B555-cfg_PilotStart+1))</f>
        <v/>
      </c>
      <c r="O555" s="86">
        <f>IF(OR(B555="",D555=""),"","RF-"&amp;TEXT(ROW()-5,"0000"))</f>
        <v/>
      </c>
      <c r="P555" s="86">
        <f>IF(Q555="","",D555&amp;"|"&amp;Q555)</f>
        <v/>
      </c>
      <c r="Q555" s="86">
        <f>IF(OR(D555="",G555=""),"",COUNTIFS($D$6:D555,D555,$G$6:G555,"&lt;&gt;"))</f>
        <v/>
      </c>
      <c r="R555" s="139">
        <f>IF(B555="","",B555+N(C555))</f>
        <v/>
      </c>
    </row>
    <row r="556" ht="30" customHeight="1">
      <c r="B556" s="93" t="n"/>
      <c r="C556" s="140" t="n"/>
      <c r="D556" s="95" t="n"/>
      <c r="E556" s="86">
        <f>IF(D556="","",IFERROR(INDEX(Pil_Type,MATCH(D556,Pil_Label,0)),"not in pilot"))</f>
        <v/>
      </c>
      <c r="F556" s="96" t="n"/>
      <c r="G556" s="96" t="n"/>
      <c r="H556" s="87">
        <f>IF(G556="","",N(F556)+G556)</f>
        <v/>
      </c>
      <c r="I556" s="95" t="n"/>
      <c r="J556" s="139">
        <f>IF(OR(Q556="",N(Q556)&lt;=1),"",INDEX($R$6:$R$1505,MATCH(D556&amp;"|"&amp;(Q556-1),$P$6:$P$1505,0)))</f>
        <v/>
      </c>
      <c r="K556" s="138">
        <f>IF(OR(J556="",R556=""),"",R556-J556)</f>
        <v/>
      </c>
      <c r="L556" s="138">
        <f>IF(OR(J556="",R556=""),"",(R556-J556)*24)</f>
        <v/>
      </c>
      <c r="M556" s="95" t="n"/>
      <c r="N556" s="94">
        <f>IF(B556="","",IF(OR(B556&lt;cfg_PilotStart,B556&gt;cfg_PilotEnd),"Outside",B556-cfg_PilotStart+1))</f>
        <v/>
      </c>
      <c r="O556" s="86">
        <f>IF(OR(B556="",D556=""),"","RF-"&amp;TEXT(ROW()-5,"0000"))</f>
        <v/>
      </c>
      <c r="P556" s="86">
        <f>IF(Q556="","",D556&amp;"|"&amp;Q556)</f>
        <v/>
      </c>
      <c r="Q556" s="86">
        <f>IF(OR(D556="",G556=""),"",COUNTIFS($D$6:D556,D556,$G$6:G556,"&lt;&gt;"))</f>
        <v/>
      </c>
      <c r="R556" s="139">
        <f>IF(B556="","",B556+N(C556))</f>
        <v/>
      </c>
    </row>
    <row r="557" ht="30" customHeight="1">
      <c r="B557" s="93" t="n"/>
      <c r="C557" s="140" t="n"/>
      <c r="D557" s="95" t="n"/>
      <c r="E557" s="86">
        <f>IF(D557="","",IFERROR(INDEX(Pil_Type,MATCH(D557,Pil_Label,0)),"not in pilot"))</f>
        <v/>
      </c>
      <c r="F557" s="96" t="n"/>
      <c r="G557" s="96" t="n"/>
      <c r="H557" s="87">
        <f>IF(G557="","",N(F557)+G557)</f>
        <v/>
      </c>
      <c r="I557" s="95" t="n"/>
      <c r="J557" s="139">
        <f>IF(OR(Q557="",N(Q557)&lt;=1),"",INDEX($R$6:$R$1505,MATCH(D557&amp;"|"&amp;(Q557-1),$P$6:$P$1505,0)))</f>
        <v/>
      </c>
      <c r="K557" s="138">
        <f>IF(OR(J557="",R557=""),"",R557-J557)</f>
        <v/>
      </c>
      <c r="L557" s="138">
        <f>IF(OR(J557="",R557=""),"",(R557-J557)*24)</f>
        <v/>
      </c>
      <c r="M557" s="95" t="n"/>
      <c r="N557" s="94">
        <f>IF(B557="","",IF(OR(B557&lt;cfg_PilotStart,B557&gt;cfg_PilotEnd),"Outside",B557-cfg_PilotStart+1))</f>
        <v/>
      </c>
      <c r="O557" s="86">
        <f>IF(OR(B557="",D557=""),"","RF-"&amp;TEXT(ROW()-5,"0000"))</f>
        <v/>
      </c>
      <c r="P557" s="86">
        <f>IF(Q557="","",D557&amp;"|"&amp;Q557)</f>
        <v/>
      </c>
      <c r="Q557" s="86">
        <f>IF(OR(D557="",G557=""),"",COUNTIFS($D$6:D557,D557,$G$6:G557,"&lt;&gt;"))</f>
        <v/>
      </c>
      <c r="R557" s="139">
        <f>IF(B557="","",B557+N(C557))</f>
        <v/>
      </c>
    </row>
    <row r="558" ht="30" customHeight="1">
      <c r="B558" s="93" t="n"/>
      <c r="C558" s="140" t="n"/>
      <c r="D558" s="95" t="n"/>
      <c r="E558" s="86">
        <f>IF(D558="","",IFERROR(INDEX(Pil_Type,MATCH(D558,Pil_Label,0)),"not in pilot"))</f>
        <v/>
      </c>
      <c r="F558" s="96" t="n"/>
      <c r="G558" s="96" t="n"/>
      <c r="H558" s="87">
        <f>IF(G558="","",N(F558)+G558)</f>
        <v/>
      </c>
      <c r="I558" s="95" t="n"/>
      <c r="J558" s="139">
        <f>IF(OR(Q558="",N(Q558)&lt;=1),"",INDEX($R$6:$R$1505,MATCH(D558&amp;"|"&amp;(Q558-1),$P$6:$P$1505,0)))</f>
        <v/>
      </c>
      <c r="K558" s="138">
        <f>IF(OR(J558="",R558=""),"",R558-J558)</f>
        <v/>
      </c>
      <c r="L558" s="138">
        <f>IF(OR(J558="",R558=""),"",(R558-J558)*24)</f>
        <v/>
      </c>
      <c r="M558" s="95" t="n"/>
      <c r="N558" s="94">
        <f>IF(B558="","",IF(OR(B558&lt;cfg_PilotStart,B558&gt;cfg_PilotEnd),"Outside",B558-cfg_PilotStart+1))</f>
        <v/>
      </c>
      <c r="O558" s="86">
        <f>IF(OR(B558="",D558=""),"","RF-"&amp;TEXT(ROW()-5,"0000"))</f>
        <v/>
      </c>
      <c r="P558" s="86">
        <f>IF(Q558="","",D558&amp;"|"&amp;Q558)</f>
        <v/>
      </c>
      <c r="Q558" s="86">
        <f>IF(OR(D558="",G558=""),"",COUNTIFS($D$6:D558,D558,$G$6:G558,"&lt;&gt;"))</f>
        <v/>
      </c>
      <c r="R558" s="139">
        <f>IF(B558="","",B558+N(C558))</f>
        <v/>
      </c>
    </row>
    <row r="559" ht="30" customHeight="1">
      <c r="B559" s="93" t="n"/>
      <c r="C559" s="140" t="n"/>
      <c r="D559" s="95" t="n"/>
      <c r="E559" s="86">
        <f>IF(D559="","",IFERROR(INDEX(Pil_Type,MATCH(D559,Pil_Label,0)),"not in pilot"))</f>
        <v/>
      </c>
      <c r="F559" s="96" t="n"/>
      <c r="G559" s="96" t="n"/>
      <c r="H559" s="87">
        <f>IF(G559="","",N(F559)+G559)</f>
        <v/>
      </c>
      <c r="I559" s="95" t="n"/>
      <c r="J559" s="139">
        <f>IF(OR(Q559="",N(Q559)&lt;=1),"",INDEX($R$6:$R$1505,MATCH(D559&amp;"|"&amp;(Q559-1),$P$6:$P$1505,0)))</f>
        <v/>
      </c>
      <c r="K559" s="138">
        <f>IF(OR(J559="",R559=""),"",R559-J559)</f>
        <v/>
      </c>
      <c r="L559" s="138">
        <f>IF(OR(J559="",R559=""),"",(R559-J559)*24)</f>
        <v/>
      </c>
      <c r="M559" s="95" t="n"/>
      <c r="N559" s="94">
        <f>IF(B559="","",IF(OR(B559&lt;cfg_PilotStart,B559&gt;cfg_PilotEnd),"Outside",B559-cfg_PilotStart+1))</f>
        <v/>
      </c>
      <c r="O559" s="86">
        <f>IF(OR(B559="",D559=""),"","RF-"&amp;TEXT(ROW()-5,"0000"))</f>
        <v/>
      </c>
      <c r="P559" s="86">
        <f>IF(Q559="","",D559&amp;"|"&amp;Q559)</f>
        <v/>
      </c>
      <c r="Q559" s="86">
        <f>IF(OR(D559="",G559=""),"",COUNTIFS($D$6:D559,D559,$G$6:G559,"&lt;&gt;"))</f>
        <v/>
      </c>
      <c r="R559" s="139">
        <f>IF(B559="","",B559+N(C559))</f>
        <v/>
      </c>
    </row>
    <row r="560" ht="30" customHeight="1">
      <c r="B560" s="93" t="n"/>
      <c r="C560" s="140" t="n"/>
      <c r="D560" s="95" t="n"/>
      <c r="E560" s="86">
        <f>IF(D560="","",IFERROR(INDEX(Pil_Type,MATCH(D560,Pil_Label,0)),"not in pilot"))</f>
        <v/>
      </c>
      <c r="F560" s="96" t="n"/>
      <c r="G560" s="96" t="n"/>
      <c r="H560" s="87">
        <f>IF(G560="","",N(F560)+G560)</f>
        <v/>
      </c>
      <c r="I560" s="95" t="n"/>
      <c r="J560" s="139">
        <f>IF(OR(Q560="",N(Q560)&lt;=1),"",INDEX($R$6:$R$1505,MATCH(D560&amp;"|"&amp;(Q560-1),$P$6:$P$1505,0)))</f>
        <v/>
      </c>
      <c r="K560" s="138">
        <f>IF(OR(J560="",R560=""),"",R560-J560)</f>
        <v/>
      </c>
      <c r="L560" s="138">
        <f>IF(OR(J560="",R560=""),"",(R560-J560)*24)</f>
        <v/>
      </c>
      <c r="M560" s="95" t="n"/>
      <c r="N560" s="94">
        <f>IF(B560="","",IF(OR(B560&lt;cfg_PilotStart,B560&gt;cfg_PilotEnd),"Outside",B560-cfg_PilotStart+1))</f>
        <v/>
      </c>
      <c r="O560" s="86">
        <f>IF(OR(B560="",D560=""),"","RF-"&amp;TEXT(ROW()-5,"0000"))</f>
        <v/>
      </c>
      <c r="P560" s="86">
        <f>IF(Q560="","",D560&amp;"|"&amp;Q560)</f>
        <v/>
      </c>
      <c r="Q560" s="86">
        <f>IF(OR(D560="",G560=""),"",COUNTIFS($D$6:D560,D560,$G$6:G560,"&lt;&gt;"))</f>
        <v/>
      </c>
      <c r="R560" s="139">
        <f>IF(B560="","",B560+N(C560))</f>
        <v/>
      </c>
    </row>
    <row r="561" ht="30" customHeight="1">
      <c r="B561" s="93" t="n"/>
      <c r="C561" s="140" t="n"/>
      <c r="D561" s="95" t="n"/>
      <c r="E561" s="86">
        <f>IF(D561="","",IFERROR(INDEX(Pil_Type,MATCH(D561,Pil_Label,0)),"not in pilot"))</f>
        <v/>
      </c>
      <c r="F561" s="96" t="n"/>
      <c r="G561" s="96" t="n"/>
      <c r="H561" s="87">
        <f>IF(G561="","",N(F561)+G561)</f>
        <v/>
      </c>
      <c r="I561" s="95" t="n"/>
      <c r="J561" s="139">
        <f>IF(OR(Q561="",N(Q561)&lt;=1),"",INDEX($R$6:$R$1505,MATCH(D561&amp;"|"&amp;(Q561-1),$P$6:$P$1505,0)))</f>
        <v/>
      </c>
      <c r="K561" s="138">
        <f>IF(OR(J561="",R561=""),"",R561-J561)</f>
        <v/>
      </c>
      <c r="L561" s="138">
        <f>IF(OR(J561="",R561=""),"",(R561-J561)*24)</f>
        <v/>
      </c>
      <c r="M561" s="95" t="n"/>
      <c r="N561" s="94">
        <f>IF(B561="","",IF(OR(B561&lt;cfg_PilotStart,B561&gt;cfg_PilotEnd),"Outside",B561-cfg_PilotStart+1))</f>
        <v/>
      </c>
      <c r="O561" s="86">
        <f>IF(OR(B561="",D561=""),"","RF-"&amp;TEXT(ROW()-5,"0000"))</f>
        <v/>
      </c>
      <c r="P561" s="86">
        <f>IF(Q561="","",D561&amp;"|"&amp;Q561)</f>
        <v/>
      </c>
      <c r="Q561" s="86">
        <f>IF(OR(D561="",G561=""),"",COUNTIFS($D$6:D561,D561,$G$6:G561,"&lt;&gt;"))</f>
        <v/>
      </c>
      <c r="R561" s="139">
        <f>IF(B561="","",B561+N(C561))</f>
        <v/>
      </c>
    </row>
    <row r="562" ht="30" customHeight="1">
      <c r="B562" s="93" t="n"/>
      <c r="C562" s="140" t="n"/>
      <c r="D562" s="95" t="n"/>
      <c r="E562" s="86">
        <f>IF(D562="","",IFERROR(INDEX(Pil_Type,MATCH(D562,Pil_Label,0)),"not in pilot"))</f>
        <v/>
      </c>
      <c r="F562" s="96" t="n"/>
      <c r="G562" s="96" t="n"/>
      <c r="H562" s="87">
        <f>IF(G562="","",N(F562)+G562)</f>
        <v/>
      </c>
      <c r="I562" s="95" t="n"/>
      <c r="J562" s="139">
        <f>IF(OR(Q562="",N(Q562)&lt;=1),"",INDEX($R$6:$R$1505,MATCH(D562&amp;"|"&amp;(Q562-1),$P$6:$P$1505,0)))</f>
        <v/>
      </c>
      <c r="K562" s="138">
        <f>IF(OR(J562="",R562=""),"",R562-J562)</f>
        <v/>
      </c>
      <c r="L562" s="138">
        <f>IF(OR(J562="",R562=""),"",(R562-J562)*24)</f>
        <v/>
      </c>
      <c r="M562" s="95" t="n"/>
      <c r="N562" s="94">
        <f>IF(B562="","",IF(OR(B562&lt;cfg_PilotStart,B562&gt;cfg_PilotEnd),"Outside",B562-cfg_PilotStart+1))</f>
        <v/>
      </c>
      <c r="O562" s="86">
        <f>IF(OR(B562="",D562=""),"","RF-"&amp;TEXT(ROW()-5,"0000"))</f>
        <v/>
      </c>
      <c r="P562" s="86">
        <f>IF(Q562="","",D562&amp;"|"&amp;Q562)</f>
        <v/>
      </c>
      <c r="Q562" s="86">
        <f>IF(OR(D562="",G562=""),"",COUNTIFS($D$6:D562,D562,$G$6:G562,"&lt;&gt;"))</f>
        <v/>
      </c>
      <c r="R562" s="139">
        <f>IF(B562="","",B562+N(C562))</f>
        <v/>
      </c>
    </row>
    <row r="563" ht="30" customHeight="1">
      <c r="B563" s="93" t="n"/>
      <c r="C563" s="140" t="n"/>
      <c r="D563" s="95" t="n"/>
      <c r="E563" s="86">
        <f>IF(D563="","",IFERROR(INDEX(Pil_Type,MATCH(D563,Pil_Label,0)),"not in pilot"))</f>
        <v/>
      </c>
      <c r="F563" s="96" t="n"/>
      <c r="G563" s="96" t="n"/>
      <c r="H563" s="87">
        <f>IF(G563="","",N(F563)+G563)</f>
        <v/>
      </c>
      <c r="I563" s="95" t="n"/>
      <c r="J563" s="139">
        <f>IF(OR(Q563="",N(Q563)&lt;=1),"",INDEX($R$6:$R$1505,MATCH(D563&amp;"|"&amp;(Q563-1),$P$6:$P$1505,0)))</f>
        <v/>
      </c>
      <c r="K563" s="138">
        <f>IF(OR(J563="",R563=""),"",R563-J563)</f>
        <v/>
      </c>
      <c r="L563" s="138">
        <f>IF(OR(J563="",R563=""),"",(R563-J563)*24)</f>
        <v/>
      </c>
      <c r="M563" s="95" t="n"/>
      <c r="N563" s="94">
        <f>IF(B563="","",IF(OR(B563&lt;cfg_PilotStart,B563&gt;cfg_PilotEnd),"Outside",B563-cfg_PilotStart+1))</f>
        <v/>
      </c>
      <c r="O563" s="86">
        <f>IF(OR(B563="",D563=""),"","RF-"&amp;TEXT(ROW()-5,"0000"))</f>
        <v/>
      </c>
      <c r="P563" s="86">
        <f>IF(Q563="","",D563&amp;"|"&amp;Q563)</f>
        <v/>
      </c>
      <c r="Q563" s="86">
        <f>IF(OR(D563="",G563=""),"",COUNTIFS($D$6:D563,D563,$G$6:G563,"&lt;&gt;"))</f>
        <v/>
      </c>
      <c r="R563" s="139">
        <f>IF(B563="","",B563+N(C563))</f>
        <v/>
      </c>
    </row>
    <row r="564" ht="30" customHeight="1">
      <c r="B564" s="93" t="n"/>
      <c r="C564" s="140" t="n"/>
      <c r="D564" s="95" t="n"/>
      <c r="E564" s="86">
        <f>IF(D564="","",IFERROR(INDEX(Pil_Type,MATCH(D564,Pil_Label,0)),"not in pilot"))</f>
        <v/>
      </c>
      <c r="F564" s="96" t="n"/>
      <c r="G564" s="96" t="n"/>
      <c r="H564" s="87">
        <f>IF(G564="","",N(F564)+G564)</f>
        <v/>
      </c>
      <c r="I564" s="95" t="n"/>
      <c r="J564" s="139">
        <f>IF(OR(Q564="",N(Q564)&lt;=1),"",INDEX($R$6:$R$1505,MATCH(D564&amp;"|"&amp;(Q564-1),$P$6:$P$1505,0)))</f>
        <v/>
      </c>
      <c r="K564" s="138">
        <f>IF(OR(J564="",R564=""),"",R564-J564)</f>
        <v/>
      </c>
      <c r="L564" s="138">
        <f>IF(OR(J564="",R564=""),"",(R564-J564)*24)</f>
        <v/>
      </c>
      <c r="M564" s="95" t="n"/>
      <c r="N564" s="94">
        <f>IF(B564="","",IF(OR(B564&lt;cfg_PilotStart,B564&gt;cfg_PilotEnd),"Outside",B564-cfg_PilotStart+1))</f>
        <v/>
      </c>
      <c r="O564" s="86">
        <f>IF(OR(B564="",D564=""),"","RF-"&amp;TEXT(ROW()-5,"0000"))</f>
        <v/>
      </c>
      <c r="P564" s="86">
        <f>IF(Q564="","",D564&amp;"|"&amp;Q564)</f>
        <v/>
      </c>
      <c r="Q564" s="86">
        <f>IF(OR(D564="",G564=""),"",COUNTIFS($D$6:D564,D564,$G$6:G564,"&lt;&gt;"))</f>
        <v/>
      </c>
      <c r="R564" s="139">
        <f>IF(B564="","",B564+N(C564))</f>
        <v/>
      </c>
    </row>
    <row r="565" ht="30" customHeight="1">
      <c r="B565" s="93" t="n"/>
      <c r="C565" s="140" t="n"/>
      <c r="D565" s="95" t="n"/>
      <c r="E565" s="86">
        <f>IF(D565="","",IFERROR(INDEX(Pil_Type,MATCH(D565,Pil_Label,0)),"not in pilot"))</f>
        <v/>
      </c>
      <c r="F565" s="96" t="n"/>
      <c r="G565" s="96" t="n"/>
      <c r="H565" s="87">
        <f>IF(G565="","",N(F565)+G565)</f>
        <v/>
      </c>
      <c r="I565" s="95" t="n"/>
      <c r="J565" s="139">
        <f>IF(OR(Q565="",N(Q565)&lt;=1),"",INDEX($R$6:$R$1505,MATCH(D565&amp;"|"&amp;(Q565-1),$P$6:$P$1505,0)))</f>
        <v/>
      </c>
      <c r="K565" s="138">
        <f>IF(OR(J565="",R565=""),"",R565-J565)</f>
        <v/>
      </c>
      <c r="L565" s="138">
        <f>IF(OR(J565="",R565=""),"",(R565-J565)*24)</f>
        <v/>
      </c>
      <c r="M565" s="95" t="n"/>
      <c r="N565" s="94">
        <f>IF(B565="","",IF(OR(B565&lt;cfg_PilotStart,B565&gt;cfg_PilotEnd),"Outside",B565-cfg_PilotStart+1))</f>
        <v/>
      </c>
      <c r="O565" s="86">
        <f>IF(OR(B565="",D565=""),"","RF-"&amp;TEXT(ROW()-5,"0000"))</f>
        <v/>
      </c>
      <c r="P565" s="86">
        <f>IF(Q565="","",D565&amp;"|"&amp;Q565)</f>
        <v/>
      </c>
      <c r="Q565" s="86">
        <f>IF(OR(D565="",G565=""),"",COUNTIFS($D$6:D565,D565,$G$6:G565,"&lt;&gt;"))</f>
        <v/>
      </c>
      <c r="R565" s="139">
        <f>IF(B565="","",B565+N(C565))</f>
        <v/>
      </c>
    </row>
    <row r="566" ht="30" customHeight="1">
      <c r="B566" s="93" t="n"/>
      <c r="C566" s="140" t="n"/>
      <c r="D566" s="95" t="n"/>
      <c r="E566" s="86">
        <f>IF(D566="","",IFERROR(INDEX(Pil_Type,MATCH(D566,Pil_Label,0)),"not in pilot"))</f>
        <v/>
      </c>
      <c r="F566" s="96" t="n"/>
      <c r="G566" s="96" t="n"/>
      <c r="H566" s="87">
        <f>IF(G566="","",N(F566)+G566)</f>
        <v/>
      </c>
      <c r="I566" s="95" t="n"/>
      <c r="J566" s="139">
        <f>IF(OR(Q566="",N(Q566)&lt;=1),"",INDEX($R$6:$R$1505,MATCH(D566&amp;"|"&amp;(Q566-1),$P$6:$P$1505,0)))</f>
        <v/>
      </c>
      <c r="K566" s="138">
        <f>IF(OR(J566="",R566=""),"",R566-J566)</f>
        <v/>
      </c>
      <c r="L566" s="138">
        <f>IF(OR(J566="",R566=""),"",(R566-J566)*24)</f>
        <v/>
      </c>
      <c r="M566" s="95" t="n"/>
      <c r="N566" s="94">
        <f>IF(B566="","",IF(OR(B566&lt;cfg_PilotStart,B566&gt;cfg_PilotEnd),"Outside",B566-cfg_PilotStart+1))</f>
        <v/>
      </c>
      <c r="O566" s="86">
        <f>IF(OR(B566="",D566=""),"","RF-"&amp;TEXT(ROW()-5,"0000"))</f>
        <v/>
      </c>
      <c r="P566" s="86">
        <f>IF(Q566="","",D566&amp;"|"&amp;Q566)</f>
        <v/>
      </c>
      <c r="Q566" s="86">
        <f>IF(OR(D566="",G566=""),"",COUNTIFS($D$6:D566,D566,$G$6:G566,"&lt;&gt;"))</f>
        <v/>
      </c>
      <c r="R566" s="139">
        <f>IF(B566="","",B566+N(C566))</f>
        <v/>
      </c>
    </row>
    <row r="567" ht="30" customHeight="1">
      <c r="B567" s="93" t="n"/>
      <c r="C567" s="140" t="n"/>
      <c r="D567" s="95" t="n"/>
      <c r="E567" s="86">
        <f>IF(D567="","",IFERROR(INDEX(Pil_Type,MATCH(D567,Pil_Label,0)),"not in pilot"))</f>
        <v/>
      </c>
      <c r="F567" s="96" t="n"/>
      <c r="G567" s="96" t="n"/>
      <c r="H567" s="87">
        <f>IF(G567="","",N(F567)+G567)</f>
        <v/>
      </c>
      <c r="I567" s="95" t="n"/>
      <c r="J567" s="139">
        <f>IF(OR(Q567="",N(Q567)&lt;=1),"",INDEX($R$6:$R$1505,MATCH(D567&amp;"|"&amp;(Q567-1),$P$6:$P$1505,0)))</f>
        <v/>
      </c>
      <c r="K567" s="138">
        <f>IF(OR(J567="",R567=""),"",R567-J567)</f>
        <v/>
      </c>
      <c r="L567" s="138">
        <f>IF(OR(J567="",R567=""),"",(R567-J567)*24)</f>
        <v/>
      </c>
      <c r="M567" s="95" t="n"/>
      <c r="N567" s="94">
        <f>IF(B567="","",IF(OR(B567&lt;cfg_PilotStart,B567&gt;cfg_PilotEnd),"Outside",B567-cfg_PilotStart+1))</f>
        <v/>
      </c>
      <c r="O567" s="86">
        <f>IF(OR(B567="",D567=""),"","RF-"&amp;TEXT(ROW()-5,"0000"))</f>
        <v/>
      </c>
      <c r="P567" s="86">
        <f>IF(Q567="","",D567&amp;"|"&amp;Q567)</f>
        <v/>
      </c>
      <c r="Q567" s="86">
        <f>IF(OR(D567="",G567=""),"",COUNTIFS($D$6:D567,D567,$G$6:G567,"&lt;&gt;"))</f>
        <v/>
      </c>
      <c r="R567" s="139">
        <f>IF(B567="","",B567+N(C567))</f>
        <v/>
      </c>
    </row>
    <row r="568" ht="30" customHeight="1">
      <c r="B568" s="93" t="n"/>
      <c r="C568" s="140" t="n"/>
      <c r="D568" s="95" t="n"/>
      <c r="E568" s="86">
        <f>IF(D568="","",IFERROR(INDEX(Pil_Type,MATCH(D568,Pil_Label,0)),"not in pilot"))</f>
        <v/>
      </c>
      <c r="F568" s="96" t="n"/>
      <c r="G568" s="96" t="n"/>
      <c r="H568" s="87">
        <f>IF(G568="","",N(F568)+G568)</f>
        <v/>
      </c>
      <c r="I568" s="95" t="n"/>
      <c r="J568" s="139">
        <f>IF(OR(Q568="",N(Q568)&lt;=1),"",INDEX($R$6:$R$1505,MATCH(D568&amp;"|"&amp;(Q568-1),$P$6:$P$1505,0)))</f>
        <v/>
      </c>
      <c r="K568" s="138">
        <f>IF(OR(J568="",R568=""),"",R568-J568)</f>
        <v/>
      </c>
      <c r="L568" s="138">
        <f>IF(OR(J568="",R568=""),"",(R568-J568)*24)</f>
        <v/>
      </c>
      <c r="M568" s="95" t="n"/>
      <c r="N568" s="94">
        <f>IF(B568="","",IF(OR(B568&lt;cfg_PilotStart,B568&gt;cfg_PilotEnd),"Outside",B568-cfg_PilotStart+1))</f>
        <v/>
      </c>
      <c r="O568" s="86">
        <f>IF(OR(B568="",D568=""),"","RF-"&amp;TEXT(ROW()-5,"0000"))</f>
        <v/>
      </c>
      <c r="P568" s="86">
        <f>IF(Q568="","",D568&amp;"|"&amp;Q568)</f>
        <v/>
      </c>
      <c r="Q568" s="86">
        <f>IF(OR(D568="",G568=""),"",COUNTIFS($D$6:D568,D568,$G$6:G568,"&lt;&gt;"))</f>
        <v/>
      </c>
      <c r="R568" s="139">
        <f>IF(B568="","",B568+N(C568))</f>
        <v/>
      </c>
    </row>
    <row r="569" ht="30" customHeight="1">
      <c r="B569" s="93" t="n"/>
      <c r="C569" s="140" t="n"/>
      <c r="D569" s="95" t="n"/>
      <c r="E569" s="86">
        <f>IF(D569="","",IFERROR(INDEX(Pil_Type,MATCH(D569,Pil_Label,0)),"not in pilot"))</f>
        <v/>
      </c>
      <c r="F569" s="96" t="n"/>
      <c r="G569" s="96" t="n"/>
      <c r="H569" s="87">
        <f>IF(G569="","",N(F569)+G569)</f>
        <v/>
      </c>
      <c r="I569" s="95" t="n"/>
      <c r="J569" s="139">
        <f>IF(OR(Q569="",N(Q569)&lt;=1),"",INDEX($R$6:$R$1505,MATCH(D569&amp;"|"&amp;(Q569-1),$P$6:$P$1505,0)))</f>
        <v/>
      </c>
      <c r="K569" s="138">
        <f>IF(OR(J569="",R569=""),"",R569-J569)</f>
        <v/>
      </c>
      <c r="L569" s="138">
        <f>IF(OR(J569="",R569=""),"",(R569-J569)*24)</f>
        <v/>
      </c>
      <c r="M569" s="95" t="n"/>
      <c r="N569" s="94">
        <f>IF(B569="","",IF(OR(B569&lt;cfg_PilotStart,B569&gt;cfg_PilotEnd),"Outside",B569-cfg_PilotStart+1))</f>
        <v/>
      </c>
      <c r="O569" s="86">
        <f>IF(OR(B569="",D569=""),"","RF-"&amp;TEXT(ROW()-5,"0000"))</f>
        <v/>
      </c>
      <c r="P569" s="86">
        <f>IF(Q569="","",D569&amp;"|"&amp;Q569)</f>
        <v/>
      </c>
      <c r="Q569" s="86">
        <f>IF(OR(D569="",G569=""),"",COUNTIFS($D$6:D569,D569,$G$6:G569,"&lt;&gt;"))</f>
        <v/>
      </c>
      <c r="R569" s="139">
        <f>IF(B569="","",B569+N(C569))</f>
        <v/>
      </c>
    </row>
    <row r="570" ht="30" customHeight="1">
      <c r="B570" s="93" t="n"/>
      <c r="C570" s="140" t="n"/>
      <c r="D570" s="95" t="n"/>
      <c r="E570" s="86">
        <f>IF(D570="","",IFERROR(INDEX(Pil_Type,MATCH(D570,Pil_Label,0)),"not in pilot"))</f>
        <v/>
      </c>
      <c r="F570" s="96" t="n"/>
      <c r="G570" s="96" t="n"/>
      <c r="H570" s="87">
        <f>IF(G570="","",N(F570)+G570)</f>
        <v/>
      </c>
      <c r="I570" s="95" t="n"/>
      <c r="J570" s="139">
        <f>IF(OR(Q570="",N(Q570)&lt;=1),"",INDEX($R$6:$R$1505,MATCH(D570&amp;"|"&amp;(Q570-1),$P$6:$P$1505,0)))</f>
        <v/>
      </c>
      <c r="K570" s="138">
        <f>IF(OR(J570="",R570=""),"",R570-J570)</f>
        <v/>
      </c>
      <c r="L570" s="138">
        <f>IF(OR(J570="",R570=""),"",(R570-J570)*24)</f>
        <v/>
      </c>
      <c r="M570" s="95" t="n"/>
      <c r="N570" s="94">
        <f>IF(B570="","",IF(OR(B570&lt;cfg_PilotStart,B570&gt;cfg_PilotEnd),"Outside",B570-cfg_PilotStart+1))</f>
        <v/>
      </c>
      <c r="O570" s="86">
        <f>IF(OR(B570="",D570=""),"","RF-"&amp;TEXT(ROW()-5,"0000"))</f>
        <v/>
      </c>
      <c r="P570" s="86">
        <f>IF(Q570="","",D570&amp;"|"&amp;Q570)</f>
        <v/>
      </c>
      <c r="Q570" s="86">
        <f>IF(OR(D570="",G570=""),"",COUNTIFS($D$6:D570,D570,$G$6:G570,"&lt;&gt;"))</f>
        <v/>
      </c>
      <c r="R570" s="139">
        <f>IF(B570="","",B570+N(C570))</f>
        <v/>
      </c>
    </row>
    <row r="571" ht="30" customHeight="1">
      <c r="B571" s="93" t="n"/>
      <c r="C571" s="140" t="n"/>
      <c r="D571" s="95" t="n"/>
      <c r="E571" s="86">
        <f>IF(D571="","",IFERROR(INDEX(Pil_Type,MATCH(D571,Pil_Label,0)),"not in pilot"))</f>
        <v/>
      </c>
      <c r="F571" s="96" t="n"/>
      <c r="G571" s="96" t="n"/>
      <c r="H571" s="87">
        <f>IF(G571="","",N(F571)+G571)</f>
        <v/>
      </c>
      <c r="I571" s="95" t="n"/>
      <c r="J571" s="139">
        <f>IF(OR(Q571="",N(Q571)&lt;=1),"",INDEX($R$6:$R$1505,MATCH(D571&amp;"|"&amp;(Q571-1),$P$6:$P$1505,0)))</f>
        <v/>
      </c>
      <c r="K571" s="138">
        <f>IF(OR(J571="",R571=""),"",R571-J571)</f>
        <v/>
      </c>
      <c r="L571" s="138">
        <f>IF(OR(J571="",R571=""),"",(R571-J571)*24)</f>
        <v/>
      </c>
      <c r="M571" s="95" t="n"/>
      <c r="N571" s="94">
        <f>IF(B571="","",IF(OR(B571&lt;cfg_PilotStart,B571&gt;cfg_PilotEnd),"Outside",B571-cfg_PilotStart+1))</f>
        <v/>
      </c>
      <c r="O571" s="86">
        <f>IF(OR(B571="",D571=""),"","RF-"&amp;TEXT(ROW()-5,"0000"))</f>
        <v/>
      </c>
      <c r="P571" s="86">
        <f>IF(Q571="","",D571&amp;"|"&amp;Q571)</f>
        <v/>
      </c>
      <c r="Q571" s="86">
        <f>IF(OR(D571="",G571=""),"",COUNTIFS($D$6:D571,D571,$G$6:G571,"&lt;&gt;"))</f>
        <v/>
      </c>
      <c r="R571" s="139">
        <f>IF(B571="","",B571+N(C571))</f>
        <v/>
      </c>
    </row>
    <row r="572" ht="30" customHeight="1">
      <c r="B572" s="93" t="n"/>
      <c r="C572" s="140" t="n"/>
      <c r="D572" s="95" t="n"/>
      <c r="E572" s="86">
        <f>IF(D572="","",IFERROR(INDEX(Pil_Type,MATCH(D572,Pil_Label,0)),"not in pilot"))</f>
        <v/>
      </c>
      <c r="F572" s="96" t="n"/>
      <c r="G572" s="96" t="n"/>
      <c r="H572" s="87">
        <f>IF(G572="","",N(F572)+G572)</f>
        <v/>
      </c>
      <c r="I572" s="95" t="n"/>
      <c r="J572" s="139">
        <f>IF(OR(Q572="",N(Q572)&lt;=1),"",INDEX($R$6:$R$1505,MATCH(D572&amp;"|"&amp;(Q572-1),$P$6:$P$1505,0)))</f>
        <v/>
      </c>
      <c r="K572" s="138">
        <f>IF(OR(J572="",R572=""),"",R572-J572)</f>
        <v/>
      </c>
      <c r="L572" s="138">
        <f>IF(OR(J572="",R572=""),"",(R572-J572)*24)</f>
        <v/>
      </c>
      <c r="M572" s="95" t="n"/>
      <c r="N572" s="94">
        <f>IF(B572="","",IF(OR(B572&lt;cfg_PilotStart,B572&gt;cfg_PilotEnd),"Outside",B572-cfg_PilotStart+1))</f>
        <v/>
      </c>
      <c r="O572" s="86">
        <f>IF(OR(B572="",D572=""),"","RF-"&amp;TEXT(ROW()-5,"0000"))</f>
        <v/>
      </c>
      <c r="P572" s="86">
        <f>IF(Q572="","",D572&amp;"|"&amp;Q572)</f>
        <v/>
      </c>
      <c r="Q572" s="86">
        <f>IF(OR(D572="",G572=""),"",COUNTIFS($D$6:D572,D572,$G$6:G572,"&lt;&gt;"))</f>
        <v/>
      </c>
      <c r="R572" s="139">
        <f>IF(B572="","",B572+N(C572))</f>
        <v/>
      </c>
    </row>
    <row r="573" ht="30" customHeight="1">
      <c r="B573" s="93" t="n"/>
      <c r="C573" s="140" t="n"/>
      <c r="D573" s="95" t="n"/>
      <c r="E573" s="86">
        <f>IF(D573="","",IFERROR(INDEX(Pil_Type,MATCH(D573,Pil_Label,0)),"not in pilot"))</f>
        <v/>
      </c>
      <c r="F573" s="96" t="n"/>
      <c r="G573" s="96" t="n"/>
      <c r="H573" s="87">
        <f>IF(G573="","",N(F573)+G573)</f>
        <v/>
      </c>
      <c r="I573" s="95" t="n"/>
      <c r="J573" s="139">
        <f>IF(OR(Q573="",N(Q573)&lt;=1),"",INDEX($R$6:$R$1505,MATCH(D573&amp;"|"&amp;(Q573-1),$P$6:$P$1505,0)))</f>
        <v/>
      </c>
      <c r="K573" s="138">
        <f>IF(OR(J573="",R573=""),"",R573-J573)</f>
        <v/>
      </c>
      <c r="L573" s="138">
        <f>IF(OR(J573="",R573=""),"",(R573-J573)*24)</f>
        <v/>
      </c>
      <c r="M573" s="95" t="n"/>
      <c r="N573" s="94">
        <f>IF(B573="","",IF(OR(B573&lt;cfg_PilotStart,B573&gt;cfg_PilotEnd),"Outside",B573-cfg_PilotStart+1))</f>
        <v/>
      </c>
      <c r="O573" s="86">
        <f>IF(OR(B573="",D573=""),"","RF-"&amp;TEXT(ROW()-5,"0000"))</f>
        <v/>
      </c>
      <c r="P573" s="86">
        <f>IF(Q573="","",D573&amp;"|"&amp;Q573)</f>
        <v/>
      </c>
      <c r="Q573" s="86">
        <f>IF(OR(D573="",G573=""),"",COUNTIFS($D$6:D573,D573,$G$6:G573,"&lt;&gt;"))</f>
        <v/>
      </c>
      <c r="R573" s="139">
        <f>IF(B573="","",B573+N(C573))</f>
        <v/>
      </c>
    </row>
    <row r="574" ht="30" customHeight="1">
      <c r="B574" s="93" t="n"/>
      <c r="C574" s="140" t="n"/>
      <c r="D574" s="95" t="n"/>
      <c r="E574" s="86">
        <f>IF(D574="","",IFERROR(INDEX(Pil_Type,MATCH(D574,Pil_Label,0)),"not in pilot"))</f>
        <v/>
      </c>
      <c r="F574" s="96" t="n"/>
      <c r="G574" s="96" t="n"/>
      <c r="H574" s="87">
        <f>IF(G574="","",N(F574)+G574)</f>
        <v/>
      </c>
      <c r="I574" s="95" t="n"/>
      <c r="J574" s="139">
        <f>IF(OR(Q574="",N(Q574)&lt;=1),"",INDEX($R$6:$R$1505,MATCH(D574&amp;"|"&amp;(Q574-1),$P$6:$P$1505,0)))</f>
        <v/>
      </c>
      <c r="K574" s="138">
        <f>IF(OR(J574="",R574=""),"",R574-J574)</f>
        <v/>
      </c>
      <c r="L574" s="138">
        <f>IF(OR(J574="",R574=""),"",(R574-J574)*24)</f>
        <v/>
      </c>
      <c r="M574" s="95" t="n"/>
      <c r="N574" s="94">
        <f>IF(B574="","",IF(OR(B574&lt;cfg_PilotStart,B574&gt;cfg_PilotEnd),"Outside",B574-cfg_PilotStart+1))</f>
        <v/>
      </c>
      <c r="O574" s="86">
        <f>IF(OR(B574="",D574=""),"","RF-"&amp;TEXT(ROW()-5,"0000"))</f>
        <v/>
      </c>
      <c r="P574" s="86">
        <f>IF(Q574="","",D574&amp;"|"&amp;Q574)</f>
        <v/>
      </c>
      <c r="Q574" s="86">
        <f>IF(OR(D574="",G574=""),"",COUNTIFS($D$6:D574,D574,$G$6:G574,"&lt;&gt;"))</f>
        <v/>
      </c>
      <c r="R574" s="139">
        <f>IF(B574="","",B574+N(C574))</f>
        <v/>
      </c>
    </row>
    <row r="575" ht="30" customHeight="1">
      <c r="B575" s="93" t="n"/>
      <c r="C575" s="140" t="n"/>
      <c r="D575" s="95" t="n"/>
      <c r="E575" s="86">
        <f>IF(D575="","",IFERROR(INDEX(Pil_Type,MATCH(D575,Pil_Label,0)),"not in pilot"))</f>
        <v/>
      </c>
      <c r="F575" s="96" t="n"/>
      <c r="G575" s="96" t="n"/>
      <c r="H575" s="87">
        <f>IF(G575="","",N(F575)+G575)</f>
        <v/>
      </c>
      <c r="I575" s="95" t="n"/>
      <c r="J575" s="139">
        <f>IF(OR(Q575="",N(Q575)&lt;=1),"",INDEX($R$6:$R$1505,MATCH(D575&amp;"|"&amp;(Q575-1),$P$6:$P$1505,0)))</f>
        <v/>
      </c>
      <c r="K575" s="138">
        <f>IF(OR(J575="",R575=""),"",R575-J575)</f>
        <v/>
      </c>
      <c r="L575" s="138">
        <f>IF(OR(J575="",R575=""),"",(R575-J575)*24)</f>
        <v/>
      </c>
      <c r="M575" s="95" t="n"/>
      <c r="N575" s="94">
        <f>IF(B575="","",IF(OR(B575&lt;cfg_PilotStart,B575&gt;cfg_PilotEnd),"Outside",B575-cfg_PilotStart+1))</f>
        <v/>
      </c>
      <c r="O575" s="86">
        <f>IF(OR(B575="",D575=""),"","RF-"&amp;TEXT(ROW()-5,"0000"))</f>
        <v/>
      </c>
      <c r="P575" s="86">
        <f>IF(Q575="","",D575&amp;"|"&amp;Q575)</f>
        <v/>
      </c>
      <c r="Q575" s="86">
        <f>IF(OR(D575="",G575=""),"",COUNTIFS($D$6:D575,D575,$G$6:G575,"&lt;&gt;"))</f>
        <v/>
      </c>
      <c r="R575" s="139">
        <f>IF(B575="","",B575+N(C575))</f>
        <v/>
      </c>
    </row>
    <row r="576" ht="30" customHeight="1">
      <c r="B576" s="93" t="n"/>
      <c r="C576" s="140" t="n"/>
      <c r="D576" s="95" t="n"/>
      <c r="E576" s="86">
        <f>IF(D576="","",IFERROR(INDEX(Pil_Type,MATCH(D576,Pil_Label,0)),"not in pilot"))</f>
        <v/>
      </c>
      <c r="F576" s="96" t="n"/>
      <c r="G576" s="96" t="n"/>
      <c r="H576" s="87">
        <f>IF(G576="","",N(F576)+G576)</f>
        <v/>
      </c>
      <c r="I576" s="95" t="n"/>
      <c r="J576" s="139">
        <f>IF(OR(Q576="",N(Q576)&lt;=1),"",INDEX($R$6:$R$1505,MATCH(D576&amp;"|"&amp;(Q576-1),$P$6:$P$1505,0)))</f>
        <v/>
      </c>
      <c r="K576" s="138">
        <f>IF(OR(J576="",R576=""),"",R576-J576)</f>
        <v/>
      </c>
      <c r="L576" s="138">
        <f>IF(OR(J576="",R576=""),"",(R576-J576)*24)</f>
        <v/>
      </c>
      <c r="M576" s="95" t="n"/>
      <c r="N576" s="94">
        <f>IF(B576="","",IF(OR(B576&lt;cfg_PilotStart,B576&gt;cfg_PilotEnd),"Outside",B576-cfg_PilotStart+1))</f>
        <v/>
      </c>
      <c r="O576" s="86">
        <f>IF(OR(B576="",D576=""),"","RF-"&amp;TEXT(ROW()-5,"0000"))</f>
        <v/>
      </c>
      <c r="P576" s="86">
        <f>IF(Q576="","",D576&amp;"|"&amp;Q576)</f>
        <v/>
      </c>
      <c r="Q576" s="86">
        <f>IF(OR(D576="",G576=""),"",COUNTIFS($D$6:D576,D576,$G$6:G576,"&lt;&gt;"))</f>
        <v/>
      </c>
      <c r="R576" s="139">
        <f>IF(B576="","",B576+N(C576))</f>
        <v/>
      </c>
    </row>
    <row r="577" ht="30" customHeight="1">
      <c r="B577" s="93" t="n"/>
      <c r="C577" s="140" t="n"/>
      <c r="D577" s="95" t="n"/>
      <c r="E577" s="86">
        <f>IF(D577="","",IFERROR(INDEX(Pil_Type,MATCH(D577,Pil_Label,0)),"not in pilot"))</f>
        <v/>
      </c>
      <c r="F577" s="96" t="n"/>
      <c r="G577" s="96" t="n"/>
      <c r="H577" s="87">
        <f>IF(G577="","",N(F577)+G577)</f>
        <v/>
      </c>
      <c r="I577" s="95" t="n"/>
      <c r="J577" s="139">
        <f>IF(OR(Q577="",N(Q577)&lt;=1),"",INDEX($R$6:$R$1505,MATCH(D577&amp;"|"&amp;(Q577-1),$P$6:$P$1505,0)))</f>
        <v/>
      </c>
      <c r="K577" s="138">
        <f>IF(OR(J577="",R577=""),"",R577-J577)</f>
        <v/>
      </c>
      <c r="L577" s="138">
        <f>IF(OR(J577="",R577=""),"",(R577-J577)*24)</f>
        <v/>
      </c>
      <c r="M577" s="95" t="n"/>
      <c r="N577" s="94">
        <f>IF(B577="","",IF(OR(B577&lt;cfg_PilotStart,B577&gt;cfg_PilotEnd),"Outside",B577-cfg_PilotStart+1))</f>
        <v/>
      </c>
      <c r="O577" s="86">
        <f>IF(OR(B577="",D577=""),"","RF-"&amp;TEXT(ROW()-5,"0000"))</f>
        <v/>
      </c>
      <c r="P577" s="86">
        <f>IF(Q577="","",D577&amp;"|"&amp;Q577)</f>
        <v/>
      </c>
      <c r="Q577" s="86">
        <f>IF(OR(D577="",G577=""),"",COUNTIFS($D$6:D577,D577,$G$6:G577,"&lt;&gt;"))</f>
        <v/>
      </c>
      <c r="R577" s="139">
        <f>IF(B577="","",B577+N(C577))</f>
        <v/>
      </c>
    </row>
    <row r="578" ht="30" customHeight="1">
      <c r="B578" s="93" t="n"/>
      <c r="C578" s="140" t="n"/>
      <c r="D578" s="95" t="n"/>
      <c r="E578" s="86">
        <f>IF(D578="","",IFERROR(INDEX(Pil_Type,MATCH(D578,Pil_Label,0)),"not in pilot"))</f>
        <v/>
      </c>
      <c r="F578" s="96" t="n"/>
      <c r="G578" s="96" t="n"/>
      <c r="H578" s="87">
        <f>IF(G578="","",N(F578)+G578)</f>
        <v/>
      </c>
      <c r="I578" s="95" t="n"/>
      <c r="J578" s="139">
        <f>IF(OR(Q578="",N(Q578)&lt;=1),"",INDEX($R$6:$R$1505,MATCH(D578&amp;"|"&amp;(Q578-1),$P$6:$P$1505,0)))</f>
        <v/>
      </c>
      <c r="K578" s="138">
        <f>IF(OR(J578="",R578=""),"",R578-J578)</f>
        <v/>
      </c>
      <c r="L578" s="138">
        <f>IF(OR(J578="",R578=""),"",(R578-J578)*24)</f>
        <v/>
      </c>
      <c r="M578" s="95" t="n"/>
      <c r="N578" s="94">
        <f>IF(B578="","",IF(OR(B578&lt;cfg_PilotStart,B578&gt;cfg_PilotEnd),"Outside",B578-cfg_PilotStart+1))</f>
        <v/>
      </c>
      <c r="O578" s="86">
        <f>IF(OR(B578="",D578=""),"","RF-"&amp;TEXT(ROW()-5,"0000"))</f>
        <v/>
      </c>
      <c r="P578" s="86">
        <f>IF(Q578="","",D578&amp;"|"&amp;Q578)</f>
        <v/>
      </c>
      <c r="Q578" s="86">
        <f>IF(OR(D578="",G578=""),"",COUNTIFS($D$6:D578,D578,$G$6:G578,"&lt;&gt;"))</f>
        <v/>
      </c>
      <c r="R578" s="139">
        <f>IF(B578="","",B578+N(C578))</f>
        <v/>
      </c>
    </row>
    <row r="579" ht="30" customHeight="1">
      <c r="B579" s="93" t="n"/>
      <c r="C579" s="140" t="n"/>
      <c r="D579" s="95" t="n"/>
      <c r="E579" s="86">
        <f>IF(D579="","",IFERROR(INDEX(Pil_Type,MATCH(D579,Pil_Label,0)),"not in pilot"))</f>
        <v/>
      </c>
      <c r="F579" s="96" t="n"/>
      <c r="G579" s="96" t="n"/>
      <c r="H579" s="87">
        <f>IF(G579="","",N(F579)+G579)</f>
        <v/>
      </c>
      <c r="I579" s="95" t="n"/>
      <c r="J579" s="139">
        <f>IF(OR(Q579="",N(Q579)&lt;=1),"",INDEX($R$6:$R$1505,MATCH(D579&amp;"|"&amp;(Q579-1),$P$6:$P$1505,0)))</f>
        <v/>
      </c>
      <c r="K579" s="138">
        <f>IF(OR(J579="",R579=""),"",R579-J579)</f>
        <v/>
      </c>
      <c r="L579" s="138">
        <f>IF(OR(J579="",R579=""),"",(R579-J579)*24)</f>
        <v/>
      </c>
      <c r="M579" s="95" t="n"/>
      <c r="N579" s="94">
        <f>IF(B579="","",IF(OR(B579&lt;cfg_PilotStart,B579&gt;cfg_PilotEnd),"Outside",B579-cfg_PilotStart+1))</f>
        <v/>
      </c>
      <c r="O579" s="86">
        <f>IF(OR(B579="",D579=""),"","RF-"&amp;TEXT(ROW()-5,"0000"))</f>
        <v/>
      </c>
      <c r="P579" s="86">
        <f>IF(Q579="","",D579&amp;"|"&amp;Q579)</f>
        <v/>
      </c>
      <c r="Q579" s="86">
        <f>IF(OR(D579="",G579=""),"",COUNTIFS($D$6:D579,D579,$G$6:G579,"&lt;&gt;"))</f>
        <v/>
      </c>
      <c r="R579" s="139">
        <f>IF(B579="","",B579+N(C579))</f>
        <v/>
      </c>
    </row>
    <row r="580" ht="30" customHeight="1">
      <c r="B580" s="93" t="n"/>
      <c r="C580" s="140" t="n"/>
      <c r="D580" s="95" t="n"/>
      <c r="E580" s="86">
        <f>IF(D580="","",IFERROR(INDEX(Pil_Type,MATCH(D580,Pil_Label,0)),"not in pilot"))</f>
        <v/>
      </c>
      <c r="F580" s="96" t="n"/>
      <c r="G580" s="96" t="n"/>
      <c r="H580" s="87">
        <f>IF(G580="","",N(F580)+G580)</f>
        <v/>
      </c>
      <c r="I580" s="95" t="n"/>
      <c r="J580" s="139">
        <f>IF(OR(Q580="",N(Q580)&lt;=1),"",INDEX($R$6:$R$1505,MATCH(D580&amp;"|"&amp;(Q580-1),$P$6:$P$1505,0)))</f>
        <v/>
      </c>
      <c r="K580" s="138">
        <f>IF(OR(J580="",R580=""),"",R580-J580)</f>
        <v/>
      </c>
      <c r="L580" s="138">
        <f>IF(OR(J580="",R580=""),"",(R580-J580)*24)</f>
        <v/>
      </c>
      <c r="M580" s="95" t="n"/>
      <c r="N580" s="94">
        <f>IF(B580="","",IF(OR(B580&lt;cfg_PilotStart,B580&gt;cfg_PilotEnd),"Outside",B580-cfg_PilotStart+1))</f>
        <v/>
      </c>
      <c r="O580" s="86">
        <f>IF(OR(B580="",D580=""),"","RF-"&amp;TEXT(ROW()-5,"0000"))</f>
        <v/>
      </c>
      <c r="P580" s="86">
        <f>IF(Q580="","",D580&amp;"|"&amp;Q580)</f>
        <v/>
      </c>
      <c r="Q580" s="86">
        <f>IF(OR(D580="",G580=""),"",COUNTIFS($D$6:D580,D580,$G$6:G580,"&lt;&gt;"))</f>
        <v/>
      </c>
      <c r="R580" s="139">
        <f>IF(B580="","",B580+N(C580))</f>
        <v/>
      </c>
    </row>
    <row r="581" ht="30" customHeight="1">
      <c r="B581" s="93" t="n"/>
      <c r="C581" s="140" t="n"/>
      <c r="D581" s="95" t="n"/>
      <c r="E581" s="86">
        <f>IF(D581="","",IFERROR(INDEX(Pil_Type,MATCH(D581,Pil_Label,0)),"not in pilot"))</f>
        <v/>
      </c>
      <c r="F581" s="96" t="n"/>
      <c r="G581" s="96" t="n"/>
      <c r="H581" s="87">
        <f>IF(G581="","",N(F581)+G581)</f>
        <v/>
      </c>
      <c r="I581" s="95" t="n"/>
      <c r="J581" s="139">
        <f>IF(OR(Q581="",N(Q581)&lt;=1),"",INDEX($R$6:$R$1505,MATCH(D581&amp;"|"&amp;(Q581-1),$P$6:$P$1505,0)))</f>
        <v/>
      </c>
      <c r="K581" s="138">
        <f>IF(OR(J581="",R581=""),"",R581-J581)</f>
        <v/>
      </c>
      <c r="L581" s="138">
        <f>IF(OR(J581="",R581=""),"",(R581-J581)*24)</f>
        <v/>
      </c>
      <c r="M581" s="95" t="n"/>
      <c r="N581" s="94">
        <f>IF(B581="","",IF(OR(B581&lt;cfg_PilotStart,B581&gt;cfg_PilotEnd),"Outside",B581-cfg_PilotStart+1))</f>
        <v/>
      </c>
      <c r="O581" s="86">
        <f>IF(OR(B581="",D581=""),"","RF-"&amp;TEXT(ROW()-5,"0000"))</f>
        <v/>
      </c>
      <c r="P581" s="86">
        <f>IF(Q581="","",D581&amp;"|"&amp;Q581)</f>
        <v/>
      </c>
      <c r="Q581" s="86">
        <f>IF(OR(D581="",G581=""),"",COUNTIFS($D$6:D581,D581,$G$6:G581,"&lt;&gt;"))</f>
        <v/>
      </c>
      <c r="R581" s="139">
        <f>IF(B581="","",B581+N(C581))</f>
        <v/>
      </c>
    </row>
    <row r="582" ht="30" customHeight="1">
      <c r="B582" s="93" t="n"/>
      <c r="C582" s="140" t="n"/>
      <c r="D582" s="95" t="n"/>
      <c r="E582" s="86">
        <f>IF(D582="","",IFERROR(INDEX(Pil_Type,MATCH(D582,Pil_Label,0)),"not in pilot"))</f>
        <v/>
      </c>
      <c r="F582" s="96" t="n"/>
      <c r="G582" s="96" t="n"/>
      <c r="H582" s="87">
        <f>IF(G582="","",N(F582)+G582)</f>
        <v/>
      </c>
      <c r="I582" s="95" t="n"/>
      <c r="J582" s="139">
        <f>IF(OR(Q582="",N(Q582)&lt;=1),"",INDEX($R$6:$R$1505,MATCH(D582&amp;"|"&amp;(Q582-1),$P$6:$P$1505,0)))</f>
        <v/>
      </c>
      <c r="K582" s="138">
        <f>IF(OR(J582="",R582=""),"",R582-J582)</f>
        <v/>
      </c>
      <c r="L582" s="138">
        <f>IF(OR(J582="",R582=""),"",(R582-J582)*24)</f>
        <v/>
      </c>
      <c r="M582" s="95" t="n"/>
      <c r="N582" s="94">
        <f>IF(B582="","",IF(OR(B582&lt;cfg_PilotStart,B582&gt;cfg_PilotEnd),"Outside",B582-cfg_PilotStart+1))</f>
        <v/>
      </c>
      <c r="O582" s="86">
        <f>IF(OR(B582="",D582=""),"","RF-"&amp;TEXT(ROW()-5,"0000"))</f>
        <v/>
      </c>
      <c r="P582" s="86">
        <f>IF(Q582="","",D582&amp;"|"&amp;Q582)</f>
        <v/>
      </c>
      <c r="Q582" s="86">
        <f>IF(OR(D582="",G582=""),"",COUNTIFS($D$6:D582,D582,$G$6:G582,"&lt;&gt;"))</f>
        <v/>
      </c>
      <c r="R582" s="139">
        <f>IF(B582="","",B582+N(C582))</f>
        <v/>
      </c>
    </row>
    <row r="583" ht="30" customHeight="1">
      <c r="B583" s="93" t="n"/>
      <c r="C583" s="140" t="n"/>
      <c r="D583" s="95" t="n"/>
      <c r="E583" s="86">
        <f>IF(D583="","",IFERROR(INDEX(Pil_Type,MATCH(D583,Pil_Label,0)),"not in pilot"))</f>
        <v/>
      </c>
      <c r="F583" s="96" t="n"/>
      <c r="G583" s="96" t="n"/>
      <c r="H583" s="87">
        <f>IF(G583="","",N(F583)+G583)</f>
        <v/>
      </c>
      <c r="I583" s="95" t="n"/>
      <c r="J583" s="139">
        <f>IF(OR(Q583="",N(Q583)&lt;=1),"",INDEX($R$6:$R$1505,MATCH(D583&amp;"|"&amp;(Q583-1),$P$6:$P$1505,0)))</f>
        <v/>
      </c>
      <c r="K583" s="138">
        <f>IF(OR(J583="",R583=""),"",R583-J583)</f>
        <v/>
      </c>
      <c r="L583" s="138">
        <f>IF(OR(J583="",R583=""),"",(R583-J583)*24)</f>
        <v/>
      </c>
      <c r="M583" s="95" t="n"/>
      <c r="N583" s="94">
        <f>IF(B583="","",IF(OR(B583&lt;cfg_PilotStart,B583&gt;cfg_PilotEnd),"Outside",B583-cfg_PilotStart+1))</f>
        <v/>
      </c>
      <c r="O583" s="86">
        <f>IF(OR(B583="",D583=""),"","RF-"&amp;TEXT(ROW()-5,"0000"))</f>
        <v/>
      </c>
      <c r="P583" s="86">
        <f>IF(Q583="","",D583&amp;"|"&amp;Q583)</f>
        <v/>
      </c>
      <c r="Q583" s="86">
        <f>IF(OR(D583="",G583=""),"",COUNTIFS($D$6:D583,D583,$G$6:G583,"&lt;&gt;"))</f>
        <v/>
      </c>
      <c r="R583" s="139">
        <f>IF(B583="","",B583+N(C583))</f>
        <v/>
      </c>
    </row>
    <row r="584" ht="30" customHeight="1">
      <c r="B584" s="93" t="n"/>
      <c r="C584" s="140" t="n"/>
      <c r="D584" s="95" t="n"/>
      <c r="E584" s="86">
        <f>IF(D584="","",IFERROR(INDEX(Pil_Type,MATCH(D584,Pil_Label,0)),"not in pilot"))</f>
        <v/>
      </c>
      <c r="F584" s="96" t="n"/>
      <c r="G584" s="96" t="n"/>
      <c r="H584" s="87">
        <f>IF(G584="","",N(F584)+G584)</f>
        <v/>
      </c>
      <c r="I584" s="95" t="n"/>
      <c r="J584" s="139">
        <f>IF(OR(Q584="",N(Q584)&lt;=1),"",INDEX($R$6:$R$1505,MATCH(D584&amp;"|"&amp;(Q584-1),$P$6:$P$1505,0)))</f>
        <v/>
      </c>
      <c r="K584" s="138">
        <f>IF(OR(J584="",R584=""),"",R584-J584)</f>
        <v/>
      </c>
      <c r="L584" s="138">
        <f>IF(OR(J584="",R584=""),"",(R584-J584)*24)</f>
        <v/>
      </c>
      <c r="M584" s="95" t="n"/>
      <c r="N584" s="94">
        <f>IF(B584="","",IF(OR(B584&lt;cfg_PilotStart,B584&gt;cfg_PilotEnd),"Outside",B584-cfg_PilotStart+1))</f>
        <v/>
      </c>
      <c r="O584" s="86">
        <f>IF(OR(B584="",D584=""),"","RF-"&amp;TEXT(ROW()-5,"0000"))</f>
        <v/>
      </c>
      <c r="P584" s="86">
        <f>IF(Q584="","",D584&amp;"|"&amp;Q584)</f>
        <v/>
      </c>
      <c r="Q584" s="86">
        <f>IF(OR(D584="",G584=""),"",COUNTIFS($D$6:D584,D584,$G$6:G584,"&lt;&gt;"))</f>
        <v/>
      </c>
      <c r="R584" s="139">
        <f>IF(B584="","",B584+N(C584))</f>
        <v/>
      </c>
    </row>
    <row r="585" ht="30" customHeight="1">
      <c r="B585" s="93" t="n"/>
      <c r="C585" s="140" t="n"/>
      <c r="D585" s="95" t="n"/>
      <c r="E585" s="86">
        <f>IF(D585="","",IFERROR(INDEX(Pil_Type,MATCH(D585,Pil_Label,0)),"not in pilot"))</f>
        <v/>
      </c>
      <c r="F585" s="96" t="n"/>
      <c r="G585" s="96" t="n"/>
      <c r="H585" s="87">
        <f>IF(G585="","",N(F585)+G585)</f>
        <v/>
      </c>
      <c r="I585" s="95" t="n"/>
      <c r="J585" s="139">
        <f>IF(OR(Q585="",N(Q585)&lt;=1),"",INDEX($R$6:$R$1505,MATCH(D585&amp;"|"&amp;(Q585-1),$P$6:$P$1505,0)))</f>
        <v/>
      </c>
      <c r="K585" s="138">
        <f>IF(OR(J585="",R585=""),"",R585-J585)</f>
        <v/>
      </c>
      <c r="L585" s="138">
        <f>IF(OR(J585="",R585=""),"",(R585-J585)*24)</f>
        <v/>
      </c>
      <c r="M585" s="95" t="n"/>
      <c r="N585" s="94">
        <f>IF(B585="","",IF(OR(B585&lt;cfg_PilotStart,B585&gt;cfg_PilotEnd),"Outside",B585-cfg_PilotStart+1))</f>
        <v/>
      </c>
      <c r="O585" s="86">
        <f>IF(OR(B585="",D585=""),"","RF-"&amp;TEXT(ROW()-5,"0000"))</f>
        <v/>
      </c>
      <c r="P585" s="86">
        <f>IF(Q585="","",D585&amp;"|"&amp;Q585)</f>
        <v/>
      </c>
      <c r="Q585" s="86">
        <f>IF(OR(D585="",G585=""),"",COUNTIFS($D$6:D585,D585,$G$6:G585,"&lt;&gt;"))</f>
        <v/>
      </c>
      <c r="R585" s="139">
        <f>IF(B585="","",B585+N(C585))</f>
        <v/>
      </c>
    </row>
    <row r="586" ht="30" customHeight="1">
      <c r="B586" s="93" t="n"/>
      <c r="C586" s="140" t="n"/>
      <c r="D586" s="95" t="n"/>
      <c r="E586" s="86">
        <f>IF(D586="","",IFERROR(INDEX(Pil_Type,MATCH(D586,Pil_Label,0)),"not in pilot"))</f>
        <v/>
      </c>
      <c r="F586" s="96" t="n"/>
      <c r="G586" s="96" t="n"/>
      <c r="H586" s="87">
        <f>IF(G586="","",N(F586)+G586)</f>
        <v/>
      </c>
      <c r="I586" s="95" t="n"/>
      <c r="J586" s="139">
        <f>IF(OR(Q586="",N(Q586)&lt;=1),"",INDEX($R$6:$R$1505,MATCH(D586&amp;"|"&amp;(Q586-1),$P$6:$P$1505,0)))</f>
        <v/>
      </c>
      <c r="K586" s="138">
        <f>IF(OR(J586="",R586=""),"",R586-J586)</f>
        <v/>
      </c>
      <c r="L586" s="138">
        <f>IF(OR(J586="",R586=""),"",(R586-J586)*24)</f>
        <v/>
      </c>
      <c r="M586" s="95" t="n"/>
      <c r="N586" s="94">
        <f>IF(B586="","",IF(OR(B586&lt;cfg_PilotStart,B586&gt;cfg_PilotEnd),"Outside",B586-cfg_PilotStart+1))</f>
        <v/>
      </c>
      <c r="O586" s="86">
        <f>IF(OR(B586="",D586=""),"","RF-"&amp;TEXT(ROW()-5,"0000"))</f>
        <v/>
      </c>
      <c r="P586" s="86">
        <f>IF(Q586="","",D586&amp;"|"&amp;Q586)</f>
        <v/>
      </c>
      <c r="Q586" s="86">
        <f>IF(OR(D586="",G586=""),"",COUNTIFS($D$6:D586,D586,$G$6:G586,"&lt;&gt;"))</f>
        <v/>
      </c>
      <c r="R586" s="139">
        <f>IF(B586="","",B586+N(C586))</f>
        <v/>
      </c>
    </row>
    <row r="587" ht="30" customHeight="1">
      <c r="B587" s="93" t="n"/>
      <c r="C587" s="140" t="n"/>
      <c r="D587" s="95" t="n"/>
      <c r="E587" s="86">
        <f>IF(D587="","",IFERROR(INDEX(Pil_Type,MATCH(D587,Pil_Label,0)),"not in pilot"))</f>
        <v/>
      </c>
      <c r="F587" s="96" t="n"/>
      <c r="G587" s="96" t="n"/>
      <c r="H587" s="87">
        <f>IF(G587="","",N(F587)+G587)</f>
        <v/>
      </c>
      <c r="I587" s="95" t="n"/>
      <c r="J587" s="139">
        <f>IF(OR(Q587="",N(Q587)&lt;=1),"",INDEX($R$6:$R$1505,MATCH(D587&amp;"|"&amp;(Q587-1),$P$6:$P$1505,0)))</f>
        <v/>
      </c>
      <c r="K587" s="138">
        <f>IF(OR(J587="",R587=""),"",R587-J587)</f>
        <v/>
      </c>
      <c r="L587" s="138">
        <f>IF(OR(J587="",R587=""),"",(R587-J587)*24)</f>
        <v/>
      </c>
      <c r="M587" s="95" t="n"/>
      <c r="N587" s="94">
        <f>IF(B587="","",IF(OR(B587&lt;cfg_PilotStart,B587&gt;cfg_PilotEnd),"Outside",B587-cfg_PilotStart+1))</f>
        <v/>
      </c>
      <c r="O587" s="86">
        <f>IF(OR(B587="",D587=""),"","RF-"&amp;TEXT(ROW()-5,"0000"))</f>
        <v/>
      </c>
      <c r="P587" s="86">
        <f>IF(Q587="","",D587&amp;"|"&amp;Q587)</f>
        <v/>
      </c>
      <c r="Q587" s="86">
        <f>IF(OR(D587="",G587=""),"",COUNTIFS($D$6:D587,D587,$G$6:G587,"&lt;&gt;"))</f>
        <v/>
      </c>
      <c r="R587" s="139">
        <f>IF(B587="","",B587+N(C587))</f>
        <v/>
      </c>
    </row>
    <row r="588" ht="30" customHeight="1">
      <c r="B588" s="93" t="n"/>
      <c r="C588" s="140" t="n"/>
      <c r="D588" s="95" t="n"/>
      <c r="E588" s="86">
        <f>IF(D588="","",IFERROR(INDEX(Pil_Type,MATCH(D588,Pil_Label,0)),"not in pilot"))</f>
        <v/>
      </c>
      <c r="F588" s="96" t="n"/>
      <c r="G588" s="96" t="n"/>
      <c r="H588" s="87">
        <f>IF(G588="","",N(F588)+G588)</f>
        <v/>
      </c>
      <c r="I588" s="95" t="n"/>
      <c r="J588" s="139">
        <f>IF(OR(Q588="",N(Q588)&lt;=1),"",INDEX($R$6:$R$1505,MATCH(D588&amp;"|"&amp;(Q588-1),$P$6:$P$1505,0)))</f>
        <v/>
      </c>
      <c r="K588" s="138">
        <f>IF(OR(J588="",R588=""),"",R588-J588)</f>
        <v/>
      </c>
      <c r="L588" s="138">
        <f>IF(OR(J588="",R588=""),"",(R588-J588)*24)</f>
        <v/>
      </c>
      <c r="M588" s="95" t="n"/>
      <c r="N588" s="94">
        <f>IF(B588="","",IF(OR(B588&lt;cfg_PilotStart,B588&gt;cfg_PilotEnd),"Outside",B588-cfg_PilotStart+1))</f>
        <v/>
      </c>
      <c r="O588" s="86">
        <f>IF(OR(B588="",D588=""),"","RF-"&amp;TEXT(ROW()-5,"0000"))</f>
        <v/>
      </c>
      <c r="P588" s="86">
        <f>IF(Q588="","",D588&amp;"|"&amp;Q588)</f>
        <v/>
      </c>
      <c r="Q588" s="86">
        <f>IF(OR(D588="",G588=""),"",COUNTIFS($D$6:D588,D588,$G$6:G588,"&lt;&gt;"))</f>
        <v/>
      </c>
      <c r="R588" s="139">
        <f>IF(B588="","",B588+N(C588))</f>
        <v/>
      </c>
    </row>
    <row r="589" ht="30" customHeight="1">
      <c r="B589" s="93" t="n"/>
      <c r="C589" s="140" t="n"/>
      <c r="D589" s="95" t="n"/>
      <c r="E589" s="86">
        <f>IF(D589="","",IFERROR(INDEX(Pil_Type,MATCH(D589,Pil_Label,0)),"not in pilot"))</f>
        <v/>
      </c>
      <c r="F589" s="96" t="n"/>
      <c r="G589" s="96" t="n"/>
      <c r="H589" s="87">
        <f>IF(G589="","",N(F589)+G589)</f>
        <v/>
      </c>
      <c r="I589" s="95" t="n"/>
      <c r="J589" s="139">
        <f>IF(OR(Q589="",N(Q589)&lt;=1),"",INDEX($R$6:$R$1505,MATCH(D589&amp;"|"&amp;(Q589-1),$P$6:$P$1505,0)))</f>
        <v/>
      </c>
      <c r="K589" s="138">
        <f>IF(OR(J589="",R589=""),"",R589-J589)</f>
        <v/>
      </c>
      <c r="L589" s="138">
        <f>IF(OR(J589="",R589=""),"",(R589-J589)*24)</f>
        <v/>
      </c>
      <c r="M589" s="95" t="n"/>
      <c r="N589" s="94">
        <f>IF(B589="","",IF(OR(B589&lt;cfg_PilotStart,B589&gt;cfg_PilotEnd),"Outside",B589-cfg_PilotStart+1))</f>
        <v/>
      </c>
      <c r="O589" s="86">
        <f>IF(OR(B589="",D589=""),"","RF-"&amp;TEXT(ROW()-5,"0000"))</f>
        <v/>
      </c>
      <c r="P589" s="86">
        <f>IF(Q589="","",D589&amp;"|"&amp;Q589)</f>
        <v/>
      </c>
      <c r="Q589" s="86">
        <f>IF(OR(D589="",G589=""),"",COUNTIFS($D$6:D589,D589,$G$6:G589,"&lt;&gt;"))</f>
        <v/>
      </c>
      <c r="R589" s="139">
        <f>IF(B589="","",B589+N(C589))</f>
        <v/>
      </c>
    </row>
    <row r="590" ht="30" customHeight="1">
      <c r="B590" s="93" t="n"/>
      <c r="C590" s="140" t="n"/>
      <c r="D590" s="95" t="n"/>
      <c r="E590" s="86">
        <f>IF(D590="","",IFERROR(INDEX(Pil_Type,MATCH(D590,Pil_Label,0)),"not in pilot"))</f>
        <v/>
      </c>
      <c r="F590" s="96" t="n"/>
      <c r="G590" s="96" t="n"/>
      <c r="H590" s="87">
        <f>IF(G590="","",N(F590)+G590)</f>
        <v/>
      </c>
      <c r="I590" s="95" t="n"/>
      <c r="J590" s="139">
        <f>IF(OR(Q590="",N(Q590)&lt;=1),"",INDEX($R$6:$R$1505,MATCH(D590&amp;"|"&amp;(Q590-1),$P$6:$P$1505,0)))</f>
        <v/>
      </c>
      <c r="K590" s="138">
        <f>IF(OR(J590="",R590=""),"",R590-J590)</f>
        <v/>
      </c>
      <c r="L590" s="138">
        <f>IF(OR(J590="",R590=""),"",(R590-J590)*24)</f>
        <v/>
      </c>
      <c r="M590" s="95" t="n"/>
      <c r="N590" s="94">
        <f>IF(B590="","",IF(OR(B590&lt;cfg_PilotStart,B590&gt;cfg_PilotEnd),"Outside",B590-cfg_PilotStart+1))</f>
        <v/>
      </c>
      <c r="O590" s="86">
        <f>IF(OR(B590="",D590=""),"","RF-"&amp;TEXT(ROW()-5,"0000"))</f>
        <v/>
      </c>
      <c r="P590" s="86">
        <f>IF(Q590="","",D590&amp;"|"&amp;Q590)</f>
        <v/>
      </c>
      <c r="Q590" s="86">
        <f>IF(OR(D590="",G590=""),"",COUNTIFS($D$6:D590,D590,$G$6:G590,"&lt;&gt;"))</f>
        <v/>
      </c>
      <c r="R590" s="139">
        <f>IF(B590="","",B590+N(C590))</f>
        <v/>
      </c>
    </row>
    <row r="591" ht="30" customHeight="1">
      <c r="B591" s="93" t="n"/>
      <c r="C591" s="140" t="n"/>
      <c r="D591" s="95" t="n"/>
      <c r="E591" s="86">
        <f>IF(D591="","",IFERROR(INDEX(Pil_Type,MATCH(D591,Pil_Label,0)),"not in pilot"))</f>
        <v/>
      </c>
      <c r="F591" s="96" t="n"/>
      <c r="G591" s="96" t="n"/>
      <c r="H591" s="87">
        <f>IF(G591="","",N(F591)+G591)</f>
        <v/>
      </c>
      <c r="I591" s="95" t="n"/>
      <c r="J591" s="139">
        <f>IF(OR(Q591="",N(Q591)&lt;=1),"",INDEX($R$6:$R$1505,MATCH(D591&amp;"|"&amp;(Q591-1),$P$6:$P$1505,0)))</f>
        <v/>
      </c>
      <c r="K591" s="138">
        <f>IF(OR(J591="",R591=""),"",R591-J591)</f>
        <v/>
      </c>
      <c r="L591" s="138">
        <f>IF(OR(J591="",R591=""),"",(R591-J591)*24)</f>
        <v/>
      </c>
      <c r="M591" s="95" t="n"/>
      <c r="N591" s="94">
        <f>IF(B591="","",IF(OR(B591&lt;cfg_PilotStart,B591&gt;cfg_PilotEnd),"Outside",B591-cfg_PilotStart+1))</f>
        <v/>
      </c>
      <c r="O591" s="86">
        <f>IF(OR(B591="",D591=""),"","RF-"&amp;TEXT(ROW()-5,"0000"))</f>
        <v/>
      </c>
      <c r="P591" s="86">
        <f>IF(Q591="","",D591&amp;"|"&amp;Q591)</f>
        <v/>
      </c>
      <c r="Q591" s="86">
        <f>IF(OR(D591="",G591=""),"",COUNTIFS($D$6:D591,D591,$G$6:G591,"&lt;&gt;"))</f>
        <v/>
      </c>
      <c r="R591" s="139">
        <f>IF(B591="","",B591+N(C591))</f>
        <v/>
      </c>
    </row>
    <row r="592" ht="30" customHeight="1">
      <c r="B592" s="93" t="n"/>
      <c r="C592" s="140" t="n"/>
      <c r="D592" s="95" t="n"/>
      <c r="E592" s="86">
        <f>IF(D592="","",IFERROR(INDEX(Pil_Type,MATCH(D592,Pil_Label,0)),"not in pilot"))</f>
        <v/>
      </c>
      <c r="F592" s="96" t="n"/>
      <c r="G592" s="96" t="n"/>
      <c r="H592" s="87">
        <f>IF(G592="","",N(F592)+G592)</f>
        <v/>
      </c>
      <c r="I592" s="95" t="n"/>
      <c r="J592" s="139">
        <f>IF(OR(Q592="",N(Q592)&lt;=1),"",INDEX($R$6:$R$1505,MATCH(D592&amp;"|"&amp;(Q592-1),$P$6:$P$1505,0)))</f>
        <v/>
      </c>
      <c r="K592" s="138">
        <f>IF(OR(J592="",R592=""),"",R592-J592)</f>
        <v/>
      </c>
      <c r="L592" s="138">
        <f>IF(OR(J592="",R592=""),"",(R592-J592)*24)</f>
        <v/>
      </c>
      <c r="M592" s="95" t="n"/>
      <c r="N592" s="94">
        <f>IF(B592="","",IF(OR(B592&lt;cfg_PilotStart,B592&gt;cfg_PilotEnd),"Outside",B592-cfg_PilotStart+1))</f>
        <v/>
      </c>
      <c r="O592" s="86">
        <f>IF(OR(B592="",D592=""),"","RF-"&amp;TEXT(ROW()-5,"0000"))</f>
        <v/>
      </c>
      <c r="P592" s="86">
        <f>IF(Q592="","",D592&amp;"|"&amp;Q592)</f>
        <v/>
      </c>
      <c r="Q592" s="86">
        <f>IF(OR(D592="",G592=""),"",COUNTIFS($D$6:D592,D592,$G$6:G592,"&lt;&gt;"))</f>
        <v/>
      </c>
      <c r="R592" s="139">
        <f>IF(B592="","",B592+N(C592))</f>
        <v/>
      </c>
    </row>
    <row r="593" ht="30" customHeight="1">
      <c r="B593" s="93" t="n"/>
      <c r="C593" s="140" t="n"/>
      <c r="D593" s="95" t="n"/>
      <c r="E593" s="86">
        <f>IF(D593="","",IFERROR(INDEX(Pil_Type,MATCH(D593,Pil_Label,0)),"not in pilot"))</f>
        <v/>
      </c>
      <c r="F593" s="96" t="n"/>
      <c r="G593" s="96" t="n"/>
      <c r="H593" s="87">
        <f>IF(G593="","",N(F593)+G593)</f>
        <v/>
      </c>
      <c r="I593" s="95" t="n"/>
      <c r="J593" s="139">
        <f>IF(OR(Q593="",N(Q593)&lt;=1),"",INDEX($R$6:$R$1505,MATCH(D593&amp;"|"&amp;(Q593-1),$P$6:$P$1505,0)))</f>
        <v/>
      </c>
      <c r="K593" s="138">
        <f>IF(OR(J593="",R593=""),"",R593-J593)</f>
        <v/>
      </c>
      <c r="L593" s="138">
        <f>IF(OR(J593="",R593=""),"",(R593-J593)*24)</f>
        <v/>
      </c>
      <c r="M593" s="95" t="n"/>
      <c r="N593" s="94">
        <f>IF(B593="","",IF(OR(B593&lt;cfg_PilotStart,B593&gt;cfg_PilotEnd),"Outside",B593-cfg_PilotStart+1))</f>
        <v/>
      </c>
      <c r="O593" s="86">
        <f>IF(OR(B593="",D593=""),"","RF-"&amp;TEXT(ROW()-5,"0000"))</f>
        <v/>
      </c>
      <c r="P593" s="86">
        <f>IF(Q593="","",D593&amp;"|"&amp;Q593)</f>
        <v/>
      </c>
      <c r="Q593" s="86">
        <f>IF(OR(D593="",G593=""),"",COUNTIFS($D$6:D593,D593,$G$6:G593,"&lt;&gt;"))</f>
        <v/>
      </c>
      <c r="R593" s="139">
        <f>IF(B593="","",B593+N(C593))</f>
        <v/>
      </c>
    </row>
    <row r="594" ht="30" customHeight="1">
      <c r="B594" s="93" t="n"/>
      <c r="C594" s="140" t="n"/>
      <c r="D594" s="95" t="n"/>
      <c r="E594" s="86">
        <f>IF(D594="","",IFERROR(INDEX(Pil_Type,MATCH(D594,Pil_Label,0)),"not in pilot"))</f>
        <v/>
      </c>
      <c r="F594" s="96" t="n"/>
      <c r="G594" s="96" t="n"/>
      <c r="H594" s="87">
        <f>IF(G594="","",N(F594)+G594)</f>
        <v/>
      </c>
      <c r="I594" s="95" t="n"/>
      <c r="J594" s="139">
        <f>IF(OR(Q594="",N(Q594)&lt;=1),"",INDEX($R$6:$R$1505,MATCH(D594&amp;"|"&amp;(Q594-1),$P$6:$P$1505,0)))</f>
        <v/>
      </c>
      <c r="K594" s="138">
        <f>IF(OR(J594="",R594=""),"",R594-J594)</f>
        <v/>
      </c>
      <c r="L594" s="138">
        <f>IF(OR(J594="",R594=""),"",(R594-J594)*24)</f>
        <v/>
      </c>
      <c r="M594" s="95" t="n"/>
      <c r="N594" s="94">
        <f>IF(B594="","",IF(OR(B594&lt;cfg_PilotStart,B594&gt;cfg_PilotEnd),"Outside",B594-cfg_PilotStart+1))</f>
        <v/>
      </c>
      <c r="O594" s="86">
        <f>IF(OR(B594="",D594=""),"","RF-"&amp;TEXT(ROW()-5,"0000"))</f>
        <v/>
      </c>
      <c r="P594" s="86">
        <f>IF(Q594="","",D594&amp;"|"&amp;Q594)</f>
        <v/>
      </c>
      <c r="Q594" s="86">
        <f>IF(OR(D594="",G594=""),"",COUNTIFS($D$6:D594,D594,$G$6:G594,"&lt;&gt;"))</f>
        <v/>
      </c>
      <c r="R594" s="139">
        <f>IF(B594="","",B594+N(C594))</f>
        <v/>
      </c>
    </row>
    <row r="595" ht="30" customHeight="1">
      <c r="B595" s="93" t="n"/>
      <c r="C595" s="140" t="n"/>
      <c r="D595" s="95" t="n"/>
      <c r="E595" s="86">
        <f>IF(D595="","",IFERROR(INDEX(Pil_Type,MATCH(D595,Pil_Label,0)),"not in pilot"))</f>
        <v/>
      </c>
      <c r="F595" s="96" t="n"/>
      <c r="G595" s="96" t="n"/>
      <c r="H595" s="87">
        <f>IF(G595="","",N(F595)+G595)</f>
        <v/>
      </c>
      <c r="I595" s="95" t="n"/>
      <c r="J595" s="139">
        <f>IF(OR(Q595="",N(Q595)&lt;=1),"",INDEX($R$6:$R$1505,MATCH(D595&amp;"|"&amp;(Q595-1),$P$6:$P$1505,0)))</f>
        <v/>
      </c>
      <c r="K595" s="138">
        <f>IF(OR(J595="",R595=""),"",R595-J595)</f>
        <v/>
      </c>
      <c r="L595" s="138">
        <f>IF(OR(J595="",R595=""),"",(R595-J595)*24)</f>
        <v/>
      </c>
      <c r="M595" s="95" t="n"/>
      <c r="N595" s="94">
        <f>IF(B595="","",IF(OR(B595&lt;cfg_PilotStart,B595&gt;cfg_PilotEnd),"Outside",B595-cfg_PilotStart+1))</f>
        <v/>
      </c>
      <c r="O595" s="86">
        <f>IF(OR(B595="",D595=""),"","RF-"&amp;TEXT(ROW()-5,"0000"))</f>
        <v/>
      </c>
      <c r="P595" s="86">
        <f>IF(Q595="","",D595&amp;"|"&amp;Q595)</f>
        <v/>
      </c>
      <c r="Q595" s="86">
        <f>IF(OR(D595="",G595=""),"",COUNTIFS($D$6:D595,D595,$G$6:G595,"&lt;&gt;"))</f>
        <v/>
      </c>
      <c r="R595" s="139">
        <f>IF(B595="","",B595+N(C595))</f>
        <v/>
      </c>
    </row>
    <row r="596" ht="30" customHeight="1">
      <c r="B596" s="93" t="n"/>
      <c r="C596" s="140" t="n"/>
      <c r="D596" s="95" t="n"/>
      <c r="E596" s="86">
        <f>IF(D596="","",IFERROR(INDEX(Pil_Type,MATCH(D596,Pil_Label,0)),"not in pilot"))</f>
        <v/>
      </c>
      <c r="F596" s="96" t="n"/>
      <c r="G596" s="96" t="n"/>
      <c r="H596" s="87">
        <f>IF(G596="","",N(F596)+G596)</f>
        <v/>
      </c>
      <c r="I596" s="95" t="n"/>
      <c r="J596" s="139">
        <f>IF(OR(Q596="",N(Q596)&lt;=1),"",INDEX($R$6:$R$1505,MATCH(D596&amp;"|"&amp;(Q596-1),$P$6:$P$1505,0)))</f>
        <v/>
      </c>
      <c r="K596" s="138">
        <f>IF(OR(J596="",R596=""),"",R596-J596)</f>
        <v/>
      </c>
      <c r="L596" s="138">
        <f>IF(OR(J596="",R596=""),"",(R596-J596)*24)</f>
        <v/>
      </c>
      <c r="M596" s="95" t="n"/>
      <c r="N596" s="94">
        <f>IF(B596="","",IF(OR(B596&lt;cfg_PilotStart,B596&gt;cfg_PilotEnd),"Outside",B596-cfg_PilotStart+1))</f>
        <v/>
      </c>
      <c r="O596" s="86">
        <f>IF(OR(B596="",D596=""),"","RF-"&amp;TEXT(ROW()-5,"0000"))</f>
        <v/>
      </c>
      <c r="P596" s="86">
        <f>IF(Q596="","",D596&amp;"|"&amp;Q596)</f>
        <v/>
      </c>
      <c r="Q596" s="86">
        <f>IF(OR(D596="",G596=""),"",COUNTIFS($D$6:D596,D596,$G$6:G596,"&lt;&gt;"))</f>
        <v/>
      </c>
      <c r="R596" s="139">
        <f>IF(B596="","",B596+N(C596))</f>
        <v/>
      </c>
    </row>
    <row r="597" ht="30" customHeight="1">
      <c r="B597" s="93" t="n"/>
      <c r="C597" s="140" t="n"/>
      <c r="D597" s="95" t="n"/>
      <c r="E597" s="86">
        <f>IF(D597="","",IFERROR(INDEX(Pil_Type,MATCH(D597,Pil_Label,0)),"not in pilot"))</f>
        <v/>
      </c>
      <c r="F597" s="96" t="n"/>
      <c r="G597" s="96" t="n"/>
      <c r="H597" s="87">
        <f>IF(G597="","",N(F597)+G597)</f>
        <v/>
      </c>
      <c r="I597" s="95" t="n"/>
      <c r="J597" s="139">
        <f>IF(OR(Q597="",N(Q597)&lt;=1),"",INDEX($R$6:$R$1505,MATCH(D597&amp;"|"&amp;(Q597-1),$P$6:$P$1505,0)))</f>
        <v/>
      </c>
      <c r="K597" s="138">
        <f>IF(OR(J597="",R597=""),"",R597-J597)</f>
        <v/>
      </c>
      <c r="L597" s="138">
        <f>IF(OR(J597="",R597=""),"",(R597-J597)*24)</f>
        <v/>
      </c>
      <c r="M597" s="95" t="n"/>
      <c r="N597" s="94">
        <f>IF(B597="","",IF(OR(B597&lt;cfg_PilotStart,B597&gt;cfg_PilotEnd),"Outside",B597-cfg_PilotStart+1))</f>
        <v/>
      </c>
      <c r="O597" s="86">
        <f>IF(OR(B597="",D597=""),"","RF-"&amp;TEXT(ROW()-5,"0000"))</f>
        <v/>
      </c>
      <c r="P597" s="86">
        <f>IF(Q597="","",D597&amp;"|"&amp;Q597)</f>
        <v/>
      </c>
      <c r="Q597" s="86">
        <f>IF(OR(D597="",G597=""),"",COUNTIFS($D$6:D597,D597,$G$6:G597,"&lt;&gt;"))</f>
        <v/>
      </c>
      <c r="R597" s="139">
        <f>IF(B597="","",B597+N(C597))</f>
        <v/>
      </c>
    </row>
    <row r="598" ht="30" customHeight="1">
      <c r="B598" s="93" t="n"/>
      <c r="C598" s="140" t="n"/>
      <c r="D598" s="95" t="n"/>
      <c r="E598" s="86">
        <f>IF(D598="","",IFERROR(INDEX(Pil_Type,MATCH(D598,Pil_Label,0)),"not in pilot"))</f>
        <v/>
      </c>
      <c r="F598" s="96" t="n"/>
      <c r="G598" s="96" t="n"/>
      <c r="H598" s="87">
        <f>IF(G598="","",N(F598)+G598)</f>
        <v/>
      </c>
      <c r="I598" s="95" t="n"/>
      <c r="J598" s="139">
        <f>IF(OR(Q598="",N(Q598)&lt;=1),"",INDEX($R$6:$R$1505,MATCH(D598&amp;"|"&amp;(Q598-1),$P$6:$P$1505,0)))</f>
        <v/>
      </c>
      <c r="K598" s="138">
        <f>IF(OR(J598="",R598=""),"",R598-J598)</f>
        <v/>
      </c>
      <c r="L598" s="138">
        <f>IF(OR(J598="",R598=""),"",(R598-J598)*24)</f>
        <v/>
      </c>
      <c r="M598" s="95" t="n"/>
      <c r="N598" s="94">
        <f>IF(B598="","",IF(OR(B598&lt;cfg_PilotStart,B598&gt;cfg_PilotEnd),"Outside",B598-cfg_PilotStart+1))</f>
        <v/>
      </c>
      <c r="O598" s="86">
        <f>IF(OR(B598="",D598=""),"","RF-"&amp;TEXT(ROW()-5,"0000"))</f>
        <v/>
      </c>
      <c r="P598" s="86">
        <f>IF(Q598="","",D598&amp;"|"&amp;Q598)</f>
        <v/>
      </c>
      <c r="Q598" s="86">
        <f>IF(OR(D598="",G598=""),"",COUNTIFS($D$6:D598,D598,$G$6:G598,"&lt;&gt;"))</f>
        <v/>
      </c>
      <c r="R598" s="139">
        <f>IF(B598="","",B598+N(C598))</f>
        <v/>
      </c>
    </row>
    <row r="599" ht="30" customHeight="1">
      <c r="B599" s="93" t="n"/>
      <c r="C599" s="140" t="n"/>
      <c r="D599" s="95" t="n"/>
      <c r="E599" s="86">
        <f>IF(D599="","",IFERROR(INDEX(Pil_Type,MATCH(D599,Pil_Label,0)),"not in pilot"))</f>
        <v/>
      </c>
      <c r="F599" s="96" t="n"/>
      <c r="G599" s="96" t="n"/>
      <c r="H599" s="87">
        <f>IF(G599="","",N(F599)+G599)</f>
        <v/>
      </c>
      <c r="I599" s="95" t="n"/>
      <c r="J599" s="139">
        <f>IF(OR(Q599="",N(Q599)&lt;=1),"",INDEX($R$6:$R$1505,MATCH(D599&amp;"|"&amp;(Q599-1),$P$6:$P$1505,0)))</f>
        <v/>
      </c>
      <c r="K599" s="138">
        <f>IF(OR(J599="",R599=""),"",R599-J599)</f>
        <v/>
      </c>
      <c r="L599" s="138">
        <f>IF(OR(J599="",R599=""),"",(R599-J599)*24)</f>
        <v/>
      </c>
      <c r="M599" s="95" t="n"/>
      <c r="N599" s="94">
        <f>IF(B599="","",IF(OR(B599&lt;cfg_PilotStart,B599&gt;cfg_PilotEnd),"Outside",B599-cfg_PilotStart+1))</f>
        <v/>
      </c>
      <c r="O599" s="86">
        <f>IF(OR(B599="",D599=""),"","RF-"&amp;TEXT(ROW()-5,"0000"))</f>
        <v/>
      </c>
      <c r="P599" s="86">
        <f>IF(Q599="","",D599&amp;"|"&amp;Q599)</f>
        <v/>
      </c>
      <c r="Q599" s="86">
        <f>IF(OR(D599="",G599=""),"",COUNTIFS($D$6:D599,D599,$G$6:G599,"&lt;&gt;"))</f>
        <v/>
      </c>
      <c r="R599" s="139">
        <f>IF(B599="","",B599+N(C599))</f>
        <v/>
      </c>
    </row>
    <row r="600" ht="30" customHeight="1">
      <c r="B600" s="93" t="n"/>
      <c r="C600" s="140" t="n"/>
      <c r="D600" s="95" t="n"/>
      <c r="E600" s="86">
        <f>IF(D600="","",IFERROR(INDEX(Pil_Type,MATCH(D600,Pil_Label,0)),"not in pilot"))</f>
        <v/>
      </c>
      <c r="F600" s="96" t="n"/>
      <c r="G600" s="96" t="n"/>
      <c r="H600" s="87">
        <f>IF(G600="","",N(F600)+G600)</f>
        <v/>
      </c>
      <c r="I600" s="95" t="n"/>
      <c r="J600" s="139">
        <f>IF(OR(Q600="",N(Q600)&lt;=1),"",INDEX($R$6:$R$1505,MATCH(D600&amp;"|"&amp;(Q600-1),$P$6:$P$1505,0)))</f>
        <v/>
      </c>
      <c r="K600" s="138">
        <f>IF(OR(J600="",R600=""),"",R600-J600)</f>
        <v/>
      </c>
      <c r="L600" s="138">
        <f>IF(OR(J600="",R600=""),"",(R600-J600)*24)</f>
        <v/>
      </c>
      <c r="M600" s="95" t="n"/>
      <c r="N600" s="94">
        <f>IF(B600="","",IF(OR(B600&lt;cfg_PilotStart,B600&gt;cfg_PilotEnd),"Outside",B600-cfg_PilotStart+1))</f>
        <v/>
      </c>
      <c r="O600" s="86">
        <f>IF(OR(B600="",D600=""),"","RF-"&amp;TEXT(ROW()-5,"0000"))</f>
        <v/>
      </c>
      <c r="P600" s="86">
        <f>IF(Q600="","",D600&amp;"|"&amp;Q600)</f>
        <v/>
      </c>
      <c r="Q600" s="86">
        <f>IF(OR(D600="",G600=""),"",COUNTIFS($D$6:D600,D600,$G$6:G600,"&lt;&gt;"))</f>
        <v/>
      </c>
      <c r="R600" s="139">
        <f>IF(B600="","",B600+N(C600))</f>
        <v/>
      </c>
    </row>
    <row r="601" ht="30" customHeight="1">
      <c r="B601" s="93" t="n"/>
      <c r="C601" s="140" t="n"/>
      <c r="D601" s="95" t="n"/>
      <c r="E601" s="86">
        <f>IF(D601="","",IFERROR(INDEX(Pil_Type,MATCH(D601,Pil_Label,0)),"not in pilot"))</f>
        <v/>
      </c>
      <c r="F601" s="96" t="n"/>
      <c r="G601" s="96" t="n"/>
      <c r="H601" s="87">
        <f>IF(G601="","",N(F601)+G601)</f>
        <v/>
      </c>
      <c r="I601" s="95" t="n"/>
      <c r="J601" s="139">
        <f>IF(OR(Q601="",N(Q601)&lt;=1),"",INDEX($R$6:$R$1505,MATCH(D601&amp;"|"&amp;(Q601-1),$P$6:$P$1505,0)))</f>
        <v/>
      </c>
      <c r="K601" s="138">
        <f>IF(OR(J601="",R601=""),"",R601-J601)</f>
        <v/>
      </c>
      <c r="L601" s="138">
        <f>IF(OR(J601="",R601=""),"",(R601-J601)*24)</f>
        <v/>
      </c>
      <c r="M601" s="95" t="n"/>
      <c r="N601" s="94">
        <f>IF(B601="","",IF(OR(B601&lt;cfg_PilotStart,B601&gt;cfg_PilotEnd),"Outside",B601-cfg_PilotStart+1))</f>
        <v/>
      </c>
      <c r="O601" s="86">
        <f>IF(OR(B601="",D601=""),"","RF-"&amp;TEXT(ROW()-5,"0000"))</f>
        <v/>
      </c>
      <c r="P601" s="86">
        <f>IF(Q601="","",D601&amp;"|"&amp;Q601)</f>
        <v/>
      </c>
      <c r="Q601" s="86">
        <f>IF(OR(D601="",G601=""),"",COUNTIFS($D$6:D601,D601,$G$6:G601,"&lt;&gt;"))</f>
        <v/>
      </c>
      <c r="R601" s="139">
        <f>IF(B601="","",B601+N(C601))</f>
        <v/>
      </c>
    </row>
    <row r="602" ht="30" customHeight="1">
      <c r="B602" s="93" t="n"/>
      <c r="C602" s="140" t="n"/>
      <c r="D602" s="95" t="n"/>
      <c r="E602" s="86">
        <f>IF(D602="","",IFERROR(INDEX(Pil_Type,MATCH(D602,Pil_Label,0)),"not in pilot"))</f>
        <v/>
      </c>
      <c r="F602" s="96" t="n"/>
      <c r="G602" s="96" t="n"/>
      <c r="H602" s="87">
        <f>IF(G602="","",N(F602)+G602)</f>
        <v/>
      </c>
      <c r="I602" s="95" t="n"/>
      <c r="J602" s="139">
        <f>IF(OR(Q602="",N(Q602)&lt;=1),"",INDEX($R$6:$R$1505,MATCH(D602&amp;"|"&amp;(Q602-1),$P$6:$P$1505,0)))</f>
        <v/>
      </c>
      <c r="K602" s="138">
        <f>IF(OR(J602="",R602=""),"",R602-J602)</f>
        <v/>
      </c>
      <c r="L602" s="138">
        <f>IF(OR(J602="",R602=""),"",(R602-J602)*24)</f>
        <v/>
      </c>
      <c r="M602" s="95" t="n"/>
      <c r="N602" s="94">
        <f>IF(B602="","",IF(OR(B602&lt;cfg_PilotStart,B602&gt;cfg_PilotEnd),"Outside",B602-cfg_PilotStart+1))</f>
        <v/>
      </c>
      <c r="O602" s="86">
        <f>IF(OR(B602="",D602=""),"","RF-"&amp;TEXT(ROW()-5,"0000"))</f>
        <v/>
      </c>
      <c r="P602" s="86">
        <f>IF(Q602="","",D602&amp;"|"&amp;Q602)</f>
        <v/>
      </c>
      <c r="Q602" s="86">
        <f>IF(OR(D602="",G602=""),"",COUNTIFS($D$6:D602,D602,$G$6:G602,"&lt;&gt;"))</f>
        <v/>
      </c>
      <c r="R602" s="139">
        <f>IF(B602="","",B602+N(C602))</f>
        <v/>
      </c>
    </row>
    <row r="603" ht="30" customHeight="1">
      <c r="B603" s="93" t="n"/>
      <c r="C603" s="140" t="n"/>
      <c r="D603" s="95" t="n"/>
      <c r="E603" s="86">
        <f>IF(D603="","",IFERROR(INDEX(Pil_Type,MATCH(D603,Pil_Label,0)),"not in pilot"))</f>
        <v/>
      </c>
      <c r="F603" s="96" t="n"/>
      <c r="G603" s="96" t="n"/>
      <c r="H603" s="87">
        <f>IF(G603="","",N(F603)+G603)</f>
        <v/>
      </c>
      <c r="I603" s="95" t="n"/>
      <c r="J603" s="139">
        <f>IF(OR(Q603="",N(Q603)&lt;=1),"",INDEX($R$6:$R$1505,MATCH(D603&amp;"|"&amp;(Q603-1),$P$6:$P$1505,0)))</f>
        <v/>
      </c>
      <c r="K603" s="138">
        <f>IF(OR(J603="",R603=""),"",R603-J603)</f>
        <v/>
      </c>
      <c r="L603" s="138">
        <f>IF(OR(J603="",R603=""),"",(R603-J603)*24)</f>
        <v/>
      </c>
      <c r="M603" s="95" t="n"/>
      <c r="N603" s="94">
        <f>IF(B603="","",IF(OR(B603&lt;cfg_PilotStart,B603&gt;cfg_PilotEnd),"Outside",B603-cfg_PilotStart+1))</f>
        <v/>
      </c>
      <c r="O603" s="86">
        <f>IF(OR(B603="",D603=""),"","RF-"&amp;TEXT(ROW()-5,"0000"))</f>
        <v/>
      </c>
      <c r="P603" s="86">
        <f>IF(Q603="","",D603&amp;"|"&amp;Q603)</f>
        <v/>
      </c>
      <c r="Q603" s="86">
        <f>IF(OR(D603="",G603=""),"",COUNTIFS($D$6:D603,D603,$G$6:G603,"&lt;&gt;"))</f>
        <v/>
      </c>
      <c r="R603" s="139">
        <f>IF(B603="","",B603+N(C603))</f>
        <v/>
      </c>
    </row>
    <row r="604" ht="30" customHeight="1">
      <c r="B604" s="93" t="n"/>
      <c r="C604" s="140" t="n"/>
      <c r="D604" s="95" t="n"/>
      <c r="E604" s="86">
        <f>IF(D604="","",IFERROR(INDEX(Pil_Type,MATCH(D604,Pil_Label,0)),"not in pilot"))</f>
        <v/>
      </c>
      <c r="F604" s="96" t="n"/>
      <c r="G604" s="96" t="n"/>
      <c r="H604" s="87">
        <f>IF(G604="","",N(F604)+G604)</f>
        <v/>
      </c>
      <c r="I604" s="95" t="n"/>
      <c r="J604" s="139">
        <f>IF(OR(Q604="",N(Q604)&lt;=1),"",INDEX($R$6:$R$1505,MATCH(D604&amp;"|"&amp;(Q604-1),$P$6:$P$1505,0)))</f>
        <v/>
      </c>
      <c r="K604" s="138">
        <f>IF(OR(J604="",R604=""),"",R604-J604)</f>
        <v/>
      </c>
      <c r="L604" s="138">
        <f>IF(OR(J604="",R604=""),"",(R604-J604)*24)</f>
        <v/>
      </c>
      <c r="M604" s="95" t="n"/>
      <c r="N604" s="94">
        <f>IF(B604="","",IF(OR(B604&lt;cfg_PilotStart,B604&gt;cfg_PilotEnd),"Outside",B604-cfg_PilotStart+1))</f>
        <v/>
      </c>
      <c r="O604" s="86">
        <f>IF(OR(B604="",D604=""),"","RF-"&amp;TEXT(ROW()-5,"0000"))</f>
        <v/>
      </c>
      <c r="P604" s="86">
        <f>IF(Q604="","",D604&amp;"|"&amp;Q604)</f>
        <v/>
      </c>
      <c r="Q604" s="86">
        <f>IF(OR(D604="",G604=""),"",COUNTIFS($D$6:D604,D604,$G$6:G604,"&lt;&gt;"))</f>
        <v/>
      </c>
      <c r="R604" s="139">
        <f>IF(B604="","",B604+N(C604))</f>
        <v/>
      </c>
    </row>
    <row r="605" ht="30" customHeight="1">
      <c r="B605" s="93" t="n"/>
      <c r="C605" s="140" t="n"/>
      <c r="D605" s="95" t="n"/>
      <c r="E605" s="86">
        <f>IF(D605="","",IFERROR(INDEX(Pil_Type,MATCH(D605,Pil_Label,0)),"not in pilot"))</f>
        <v/>
      </c>
      <c r="F605" s="96" t="n"/>
      <c r="G605" s="96" t="n"/>
      <c r="H605" s="87">
        <f>IF(G605="","",N(F605)+G605)</f>
        <v/>
      </c>
      <c r="I605" s="95" t="n"/>
      <c r="J605" s="139">
        <f>IF(OR(Q605="",N(Q605)&lt;=1),"",INDEX($R$6:$R$1505,MATCH(D605&amp;"|"&amp;(Q605-1),$P$6:$P$1505,0)))</f>
        <v/>
      </c>
      <c r="K605" s="138">
        <f>IF(OR(J605="",R605=""),"",R605-J605)</f>
        <v/>
      </c>
      <c r="L605" s="138">
        <f>IF(OR(J605="",R605=""),"",(R605-J605)*24)</f>
        <v/>
      </c>
      <c r="M605" s="95" t="n"/>
      <c r="N605" s="94">
        <f>IF(B605="","",IF(OR(B605&lt;cfg_PilotStart,B605&gt;cfg_PilotEnd),"Outside",B605-cfg_PilotStart+1))</f>
        <v/>
      </c>
      <c r="O605" s="86">
        <f>IF(OR(B605="",D605=""),"","RF-"&amp;TEXT(ROW()-5,"0000"))</f>
        <v/>
      </c>
      <c r="P605" s="86">
        <f>IF(Q605="","",D605&amp;"|"&amp;Q605)</f>
        <v/>
      </c>
      <c r="Q605" s="86">
        <f>IF(OR(D605="",G605=""),"",COUNTIFS($D$6:D605,D605,$G$6:G605,"&lt;&gt;"))</f>
        <v/>
      </c>
      <c r="R605" s="139">
        <f>IF(B605="","",B605+N(C605))</f>
        <v/>
      </c>
    </row>
    <row r="606" ht="30" customHeight="1">
      <c r="B606" s="93" t="n"/>
      <c r="C606" s="140" t="n"/>
      <c r="D606" s="95" t="n"/>
      <c r="E606" s="86">
        <f>IF(D606="","",IFERROR(INDEX(Pil_Type,MATCH(D606,Pil_Label,0)),"not in pilot"))</f>
        <v/>
      </c>
      <c r="F606" s="96" t="n"/>
      <c r="G606" s="96" t="n"/>
      <c r="H606" s="87">
        <f>IF(G606="","",N(F606)+G606)</f>
        <v/>
      </c>
      <c r="I606" s="95" t="n"/>
      <c r="J606" s="139">
        <f>IF(OR(Q606="",N(Q606)&lt;=1),"",INDEX($R$6:$R$1505,MATCH(D606&amp;"|"&amp;(Q606-1),$P$6:$P$1505,0)))</f>
        <v/>
      </c>
      <c r="K606" s="138">
        <f>IF(OR(J606="",R606=""),"",R606-J606)</f>
        <v/>
      </c>
      <c r="L606" s="138">
        <f>IF(OR(J606="",R606=""),"",(R606-J606)*24)</f>
        <v/>
      </c>
      <c r="M606" s="95" t="n"/>
      <c r="N606" s="94">
        <f>IF(B606="","",IF(OR(B606&lt;cfg_PilotStart,B606&gt;cfg_PilotEnd),"Outside",B606-cfg_PilotStart+1))</f>
        <v/>
      </c>
      <c r="O606" s="86">
        <f>IF(OR(B606="",D606=""),"","RF-"&amp;TEXT(ROW()-5,"0000"))</f>
        <v/>
      </c>
      <c r="P606" s="86">
        <f>IF(Q606="","",D606&amp;"|"&amp;Q606)</f>
        <v/>
      </c>
      <c r="Q606" s="86">
        <f>IF(OR(D606="",G606=""),"",COUNTIFS($D$6:D606,D606,$G$6:G606,"&lt;&gt;"))</f>
        <v/>
      </c>
      <c r="R606" s="139">
        <f>IF(B606="","",B606+N(C606))</f>
        <v/>
      </c>
    </row>
    <row r="607" ht="30" customHeight="1">
      <c r="B607" s="93" t="n"/>
      <c r="C607" s="140" t="n"/>
      <c r="D607" s="95" t="n"/>
      <c r="E607" s="86">
        <f>IF(D607="","",IFERROR(INDEX(Pil_Type,MATCH(D607,Pil_Label,0)),"not in pilot"))</f>
        <v/>
      </c>
      <c r="F607" s="96" t="n"/>
      <c r="G607" s="96" t="n"/>
      <c r="H607" s="87">
        <f>IF(G607="","",N(F607)+G607)</f>
        <v/>
      </c>
      <c r="I607" s="95" t="n"/>
      <c r="J607" s="139">
        <f>IF(OR(Q607="",N(Q607)&lt;=1),"",INDEX($R$6:$R$1505,MATCH(D607&amp;"|"&amp;(Q607-1),$P$6:$P$1505,0)))</f>
        <v/>
      </c>
      <c r="K607" s="138">
        <f>IF(OR(J607="",R607=""),"",R607-J607)</f>
        <v/>
      </c>
      <c r="L607" s="138">
        <f>IF(OR(J607="",R607=""),"",(R607-J607)*24)</f>
        <v/>
      </c>
      <c r="M607" s="95" t="n"/>
      <c r="N607" s="94">
        <f>IF(B607="","",IF(OR(B607&lt;cfg_PilotStart,B607&gt;cfg_PilotEnd),"Outside",B607-cfg_PilotStart+1))</f>
        <v/>
      </c>
      <c r="O607" s="86">
        <f>IF(OR(B607="",D607=""),"","RF-"&amp;TEXT(ROW()-5,"0000"))</f>
        <v/>
      </c>
      <c r="P607" s="86">
        <f>IF(Q607="","",D607&amp;"|"&amp;Q607)</f>
        <v/>
      </c>
      <c r="Q607" s="86">
        <f>IF(OR(D607="",G607=""),"",COUNTIFS($D$6:D607,D607,$G$6:G607,"&lt;&gt;"))</f>
        <v/>
      </c>
      <c r="R607" s="139">
        <f>IF(B607="","",B607+N(C607))</f>
        <v/>
      </c>
    </row>
    <row r="608" ht="30" customHeight="1">
      <c r="B608" s="93" t="n"/>
      <c r="C608" s="140" t="n"/>
      <c r="D608" s="95" t="n"/>
      <c r="E608" s="86">
        <f>IF(D608="","",IFERROR(INDEX(Pil_Type,MATCH(D608,Pil_Label,0)),"not in pilot"))</f>
        <v/>
      </c>
      <c r="F608" s="96" t="n"/>
      <c r="G608" s="96" t="n"/>
      <c r="H608" s="87">
        <f>IF(G608="","",N(F608)+G608)</f>
        <v/>
      </c>
      <c r="I608" s="95" t="n"/>
      <c r="J608" s="139">
        <f>IF(OR(Q608="",N(Q608)&lt;=1),"",INDEX($R$6:$R$1505,MATCH(D608&amp;"|"&amp;(Q608-1),$P$6:$P$1505,0)))</f>
        <v/>
      </c>
      <c r="K608" s="138">
        <f>IF(OR(J608="",R608=""),"",R608-J608)</f>
        <v/>
      </c>
      <c r="L608" s="138">
        <f>IF(OR(J608="",R608=""),"",(R608-J608)*24)</f>
        <v/>
      </c>
      <c r="M608" s="95" t="n"/>
      <c r="N608" s="94">
        <f>IF(B608="","",IF(OR(B608&lt;cfg_PilotStart,B608&gt;cfg_PilotEnd),"Outside",B608-cfg_PilotStart+1))</f>
        <v/>
      </c>
      <c r="O608" s="86">
        <f>IF(OR(B608="",D608=""),"","RF-"&amp;TEXT(ROW()-5,"0000"))</f>
        <v/>
      </c>
      <c r="P608" s="86">
        <f>IF(Q608="","",D608&amp;"|"&amp;Q608)</f>
        <v/>
      </c>
      <c r="Q608" s="86">
        <f>IF(OR(D608="",G608=""),"",COUNTIFS($D$6:D608,D608,$G$6:G608,"&lt;&gt;"))</f>
        <v/>
      </c>
      <c r="R608" s="139">
        <f>IF(B608="","",B608+N(C608))</f>
        <v/>
      </c>
    </row>
    <row r="609" ht="30" customHeight="1">
      <c r="B609" s="93" t="n"/>
      <c r="C609" s="140" t="n"/>
      <c r="D609" s="95" t="n"/>
      <c r="E609" s="86">
        <f>IF(D609="","",IFERROR(INDEX(Pil_Type,MATCH(D609,Pil_Label,0)),"not in pilot"))</f>
        <v/>
      </c>
      <c r="F609" s="96" t="n"/>
      <c r="G609" s="96" t="n"/>
      <c r="H609" s="87">
        <f>IF(G609="","",N(F609)+G609)</f>
        <v/>
      </c>
      <c r="I609" s="95" t="n"/>
      <c r="J609" s="139">
        <f>IF(OR(Q609="",N(Q609)&lt;=1),"",INDEX($R$6:$R$1505,MATCH(D609&amp;"|"&amp;(Q609-1),$P$6:$P$1505,0)))</f>
        <v/>
      </c>
      <c r="K609" s="138">
        <f>IF(OR(J609="",R609=""),"",R609-J609)</f>
        <v/>
      </c>
      <c r="L609" s="138">
        <f>IF(OR(J609="",R609=""),"",(R609-J609)*24)</f>
        <v/>
      </c>
      <c r="M609" s="95" t="n"/>
      <c r="N609" s="94">
        <f>IF(B609="","",IF(OR(B609&lt;cfg_PilotStart,B609&gt;cfg_PilotEnd),"Outside",B609-cfg_PilotStart+1))</f>
        <v/>
      </c>
      <c r="O609" s="86">
        <f>IF(OR(B609="",D609=""),"","RF-"&amp;TEXT(ROW()-5,"0000"))</f>
        <v/>
      </c>
      <c r="P609" s="86">
        <f>IF(Q609="","",D609&amp;"|"&amp;Q609)</f>
        <v/>
      </c>
      <c r="Q609" s="86">
        <f>IF(OR(D609="",G609=""),"",COUNTIFS($D$6:D609,D609,$G$6:G609,"&lt;&gt;"))</f>
        <v/>
      </c>
      <c r="R609" s="139">
        <f>IF(B609="","",B609+N(C609))</f>
        <v/>
      </c>
    </row>
    <row r="610" ht="30" customHeight="1">
      <c r="B610" s="93" t="n"/>
      <c r="C610" s="140" t="n"/>
      <c r="D610" s="95" t="n"/>
      <c r="E610" s="86">
        <f>IF(D610="","",IFERROR(INDEX(Pil_Type,MATCH(D610,Pil_Label,0)),"not in pilot"))</f>
        <v/>
      </c>
      <c r="F610" s="96" t="n"/>
      <c r="G610" s="96" t="n"/>
      <c r="H610" s="87">
        <f>IF(G610="","",N(F610)+G610)</f>
        <v/>
      </c>
      <c r="I610" s="95" t="n"/>
      <c r="J610" s="139">
        <f>IF(OR(Q610="",N(Q610)&lt;=1),"",INDEX($R$6:$R$1505,MATCH(D610&amp;"|"&amp;(Q610-1),$P$6:$P$1505,0)))</f>
        <v/>
      </c>
      <c r="K610" s="138">
        <f>IF(OR(J610="",R610=""),"",R610-J610)</f>
        <v/>
      </c>
      <c r="L610" s="138">
        <f>IF(OR(J610="",R610=""),"",(R610-J610)*24)</f>
        <v/>
      </c>
      <c r="M610" s="95" t="n"/>
      <c r="N610" s="94">
        <f>IF(B610="","",IF(OR(B610&lt;cfg_PilotStart,B610&gt;cfg_PilotEnd),"Outside",B610-cfg_PilotStart+1))</f>
        <v/>
      </c>
      <c r="O610" s="86">
        <f>IF(OR(B610="",D610=""),"","RF-"&amp;TEXT(ROW()-5,"0000"))</f>
        <v/>
      </c>
      <c r="P610" s="86">
        <f>IF(Q610="","",D610&amp;"|"&amp;Q610)</f>
        <v/>
      </c>
      <c r="Q610" s="86">
        <f>IF(OR(D610="",G610=""),"",COUNTIFS($D$6:D610,D610,$G$6:G610,"&lt;&gt;"))</f>
        <v/>
      </c>
      <c r="R610" s="139">
        <f>IF(B610="","",B610+N(C610))</f>
        <v/>
      </c>
    </row>
    <row r="611" ht="30" customHeight="1">
      <c r="B611" s="93" t="n"/>
      <c r="C611" s="140" t="n"/>
      <c r="D611" s="95" t="n"/>
      <c r="E611" s="86">
        <f>IF(D611="","",IFERROR(INDEX(Pil_Type,MATCH(D611,Pil_Label,0)),"not in pilot"))</f>
        <v/>
      </c>
      <c r="F611" s="96" t="n"/>
      <c r="G611" s="96" t="n"/>
      <c r="H611" s="87">
        <f>IF(G611="","",N(F611)+G611)</f>
        <v/>
      </c>
      <c r="I611" s="95" t="n"/>
      <c r="J611" s="139">
        <f>IF(OR(Q611="",N(Q611)&lt;=1),"",INDEX($R$6:$R$1505,MATCH(D611&amp;"|"&amp;(Q611-1),$P$6:$P$1505,0)))</f>
        <v/>
      </c>
      <c r="K611" s="138">
        <f>IF(OR(J611="",R611=""),"",R611-J611)</f>
        <v/>
      </c>
      <c r="L611" s="138">
        <f>IF(OR(J611="",R611=""),"",(R611-J611)*24)</f>
        <v/>
      </c>
      <c r="M611" s="95" t="n"/>
      <c r="N611" s="94">
        <f>IF(B611="","",IF(OR(B611&lt;cfg_PilotStart,B611&gt;cfg_PilotEnd),"Outside",B611-cfg_PilotStart+1))</f>
        <v/>
      </c>
      <c r="O611" s="86">
        <f>IF(OR(B611="",D611=""),"","RF-"&amp;TEXT(ROW()-5,"0000"))</f>
        <v/>
      </c>
      <c r="P611" s="86">
        <f>IF(Q611="","",D611&amp;"|"&amp;Q611)</f>
        <v/>
      </c>
      <c r="Q611" s="86">
        <f>IF(OR(D611="",G611=""),"",COUNTIFS($D$6:D611,D611,$G$6:G611,"&lt;&gt;"))</f>
        <v/>
      </c>
      <c r="R611" s="139">
        <f>IF(B611="","",B611+N(C611))</f>
        <v/>
      </c>
    </row>
    <row r="612" ht="30" customHeight="1">
      <c r="B612" s="93" t="n"/>
      <c r="C612" s="140" t="n"/>
      <c r="D612" s="95" t="n"/>
      <c r="E612" s="86">
        <f>IF(D612="","",IFERROR(INDEX(Pil_Type,MATCH(D612,Pil_Label,0)),"not in pilot"))</f>
        <v/>
      </c>
      <c r="F612" s="96" t="n"/>
      <c r="G612" s="96" t="n"/>
      <c r="H612" s="87">
        <f>IF(G612="","",N(F612)+G612)</f>
        <v/>
      </c>
      <c r="I612" s="95" t="n"/>
      <c r="J612" s="139">
        <f>IF(OR(Q612="",N(Q612)&lt;=1),"",INDEX($R$6:$R$1505,MATCH(D612&amp;"|"&amp;(Q612-1),$P$6:$P$1505,0)))</f>
        <v/>
      </c>
      <c r="K612" s="138">
        <f>IF(OR(J612="",R612=""),"",R612-J612)</f>
        <v/>
      </c>
      <c r="L612" s="138">
        <f>IF(OR(J612="",R612=""),"",(R612-J612)*24)</f>
        <v/>
      </c>
      <c r="M612" s="95" t="n"/>
      <c r="N612" s="94">
        <f>IF(B612="","",IF(OR(B612&lt;cfg_PilotStart,B612&gt;cfg_PilotEnd),"Outside",B612-cfg_PilotStart+1))</f>
        <v/>
      </c>
      <c r="O612" s="86">
        <f>IF(OR(B612="",D612=""),"","RF-"&amp;TEXT(ROW()-5,"0000"))</f>
        <v/>
      </c>
      <c r="P612" s="86">
        <f>IF(Q612="","",D612&amp;"|"&amp;Q612)</f>
        <v/>
      </c>
      <c r="Q612" s="86">
        <f>IF(OR(D612="",G612=""),"",COUNTIFS($D$6:D612,D612,$G$6:G612,"&lt;&gt;"))</f>
        <v/>
      </c>
      <c r="R612" s="139">
        <f>IF(B612="","",B612+N(C612))</f>
        <v/>
      </c>
    </row>
    <row r="613" ht="30" customHeight="1">
      <c r="B613" s="93" t="n"/>
      <c r="C613" s="140" t="n"/>
      <c r="D613" s="95" t="n"/>
      <c r="E613" s="86">
        <f>IF(D613="","",IFERROR(INDEX(Pil_Type,MATCH(D613,Pil_Label,0)),"not in pilot"))</f>
        <v/>
      </c>
      <c r="F613" s="96" t="n"/>
      <c r="G613" s="96" t="n"/>
      <c r="H613" s="87">
        <f>IF(G613="","",N(F613)+G613)</f>
        <v/>
      </c>
      <c r="I613" s="95" t="n"/>
      <c r="J613" s="139">
        <f>IF(OR(Q613="",N(Q613)&lt;=1),"",INDEX($R$6:$R$1505,MATCH(D613&amp;"|"&amp;(Q613-1),$P$6:$P$1505,0)))</f>
        <v/>
      </c>
      <c r="K613" s="138">
        <f>IF(OR(J613="",R613=""),"",R613-J613)</f>
        <v/>
      </c>
      <c r="L613" s="138">
        <f>IF(OR(J613="",R613=""),"",(R613-J613)*24)</f>
        <v/>
      </c>
      <c r="M613" s="95" t="n"/>
      <c r="N613" s="94">
        <f>IF(B613="","",IF(OR(B613&lt;cfg_PilotStart,B613&gt;cfg_PilotEnd),"Outside",B613-cfg_PilotStart+1))</f>
        <v/>
      </c>
      <c r="O613" s="86">
        <f>IF(OR(B613="",D613=""),"","RF-"&amp;TEXT(ROW()-5,"0000"))</f>
        <v/>
      </c>
      <c r="P613" s="86">
        <f>IF(Q613="","",D613&amp;"|"&amp;Q613)</f>
        <v/>
      </c>
      <c r="Q613" s="86">
        <f>IF(OR(D613="",G613=""),"",COUNTIFS($D$6:D613,D613,$G$6:G613,"&lt;&gt;"))</f>
        <v/>
      </c>
      <c r="R613" s="139">
        <f>IF(B613="","",B613+N(C613))</f>
        <v/>
      </c>
    </row>
    <row r="614" ht="30" customHeight="1">
      <c r="B614" s="93" t="n"/>
      <c r="C614" s="140" t="n"/>
      <c r="D614" s="95" t="n"/>
      <c r="E614" s="86">
        <f>IF(D614="","",IFERROR(INDEX(Pil_Type,MATCH(D614,Pil_Label,0)),"not in pilot"))</f>
        <v/>
      </c>
      <c r="F614" s="96" t="n"/>
      <c r="G614" s="96" t="n"/>
      <c r="H614" s="87">
        <f>IF(G614="","",N(F614)+G614)</f>
        <v/>
      </c>
      <c r="I614" s="95" t="n"/>
      <c r="J614" s="139">
        <f>IF(OR(Q614="",N(Q614)&lt;=1),"",INDEX($R$6:$R$1505,MATCH(D614&amp;"|"&amp;(Q614-1),$P$6:$P$1505,0)))</f>
        <v/>
      </c>
      <c r="K614" s="138">
        <f>IF(OR(J614="",R614=""),"",R614-J614)</f>
        <v/>
      </c>
      <c r="L614" s="138">
        <f>IF(OR(J614="",R614=""),"",(R614-J614)*24)</f>
        <v/>
      </c>
      <c r="M614" s="95" t="n"/>
      <c r="N614" s="94">
        <f>IF(B614="","",IF(OR(B614&lt;cfg_PilotStart,B614&gt;cfg_PilotEnd),"Outside",B614-cfg_PilotStart+1))</f>
        <v/>
      </c>
      <c r="O614" s="86">
        <f>IF(OR(B614="",D614=""),"","RF-"&amp;TEXT(ROW()-5,"0000"))</f>
        <v/>
      </c>
      <c r="P614" s="86">
        <f>IF(Q614="","",D614&amp;"|"&amp;Q614)</f>
        <v/>
      </c>
      <c r="Q614" s="86">
        <f>IF(OR(D614="",G614=""),"",COUNTIFS($D$6:D614,D614,$G$6:G614,"&lt;&gt;"))</f>
        <v/>
      </c>
      <c r="R614" s="139">
        <f>IF(B614="","",B614+N(C614))</f>
        <v/>
      </c>
    </row>
    <row r="615" ht="30" customHeight="1">
      <c r="B615" s="93" t="n"/>
      <c r="C615" s="140" t="n"/>
      <c r="D615" s="95" t="n"/>
      <c r="E615" s="86">
        <f>IF(D615="","",IFERROR(INDEX(Pil_Type,MATCH(D615,Pil_Label,0)),"not in pilot"))</f>
        <v/>
      </c>
      <c r="F615" s="96" t="n"/>
      <c r="G615" s="96" t="n"/>
      <c r="H615" s="87">
        <f>IF(G615="","",N(F615)+G615)</f>
        <v/>
      </c>
      <c r="I615" s="95" t="n"/>
      <c r="J615" s="139">
        <f>IF(OR(Q615="",N(Q615)&lt;=1),"",INDEX($R$6:$R$1505,MATCH(D615&amp;"|"&amp;(Q615-1),$P$6:$P$1505,0)))</f>
        <v/>
      </c>
      <c r="K615" s="138">
        <f>IF(OR(J615="",R615=""),"",R615-J615)</f>
        <v/>
      </c>
      <c r="L615" s="138">
        <f>IF(OR(J615="",R615=""),"",(R615-J615)*24)</f>
        <v/>
      </c>
      <c r="M615" s="95" t="n"/>
      <c r="N615" s="94">
        <f>IF(B615="","",IF(OR(B615&lt;cfg_PilotStart,B615&gt;cfg_PilotEnd),"Outside",B615-cfg_PilotStart+1))</f>
        <v/>
      </c>
      <c r="O615" s="86">
        <f>IF(OR(B615="",D615=""),"","RF-"&amp;TEXT(ROW()-5,"0000"))</f>
        <v/>
      </c>
      <c r="P615" s="86">
        <f>IF(Q615="","",D615&amp;"|"&amp;Q615)</f>
        <v/>
      </c>
      <c r="Q615" s="86">
        <f>IF(OR(D615="",G615=""),"",COUNTIFS($D$6:D615,D615,$G$6:G615,"&lt;&gt;"))</f>
        <v/>
      </c>
      <c r="R615" s="139">
        <f>IF(B615="","",B615+N(C615))</f>
        <v/>
      </c>
    </row>
    <row r="616" ht="30" customHeight="1">
      <c r="B616" s="93" t="n"/>
      <c r="C616" s="140" t="n"/>
      <c r="D616" s="95" t="n"/>
      <c r="E616" s="86">
        <f>IF(D616="","",IFERROR(INDEX(Pil_Type,MATCH(D616,Pil_Label,0)),"not in pilot"))</f>
        <v/>
      </c>
      <c r="F616" s="96" t="n"/>
      <c r="G616" s="96" t="n"/>
      <c r="H616" s="87">
        <f>IF(G616="","",N(F616)+G616)</f>
        <v/>
      </c>
      <c r="I616" s="95" t="n"/>
      <c r="J616" s="139">
        <f>IF(OR(Q616="",N(Q616)&lt;=1),"",INDEX($R$6:$R$1505,MATCH(D616&amp;"|"&amp;(Q616-1),$P$6:$P$1505,0)))</f>
        <v/>
      </c>
      <c r="K616" s="138">
        <f>IF(OR(J616="",R616=""),"",R616-J616)</f>
        <v/>
      </c>
      <c r="L616" s="138">
        <f>IF(OR(J616="",R616=""),"",(R616-J616)*24)</f>
        <v/>
      </c>
      <c r="M616" s="95" t="n"/>
      <c r="N616" s="94">
        <f>IF(B616="","",IF(OR(B616&lt;cfg_PilotStart,B616&gt;cfg_PilotEnd),"Outside",B616-cfg_PilotStart+1))</f>
        <v/>
      </c>
      <c r="O616" s="86">
        <f>IF(OR(B616="",D616=""),"","RF-"&amp;TEXT(ROW()-5,"0000"))</f>
        <v/>
      </c>
      <c r="P616" s="86">
        <f>IF(Q616="","",D616&amp;"|"&amp;Q616)</f>
        <v/>
      </c>
      <c r="Q616" s="86">
        <f>IF(OR(D616="",G616=""),"",COUNTIFS($D$6:D616,D616,$G$6:G616,"&lt;&gt;"))</f>
        <v/>
      </c>
      <c r="R616" s="139">
        <f>IF(B616="","",B616+N(C616))</f>
        <v/>
      </c>
    </row>
    <row r="617" ht="30" customHeight="1">
      <c r="B617" s="93" t="n"/>
      <c r="C617" s="140" t="n"/>
      <c r="D617" s="95" t="n"/>
      <c r="E617" s="86">
        <f>IF(D617="","",IFERROR(INDEX(Pil_Type,MATCH(D617,Pil_Label,0)),"not in pilot"))</f>
        <v/>
      </c>
      <c r="F617" s="96" t="n"/>
      <c r="G617" s="96" t="n"/>
      <c r="H617" s="87">
        <f>IF(G617="","",N(F617)+G617)</f>
        <v/>
      </c>
      <c r="I617" s="95" t="n"/>
      <c r="J617" s="139">
        <f>IF(OR(Q617="",N(Q617)&lt;=1),"",INDEX($R$6:$R$1505,MATCH(D617&amp;"|"&amp;(Q617-1),$P$6:$P$1505,0)))</f>
        <v/>
      </c>
      <c r="K617" s="138">
        <f>IF(OR(J617="",R617=""),"",R617-J617)</f>
        <v/>
      </c>
      <c r="L617" s="138">
        <f>IF(OR(J617="",R617=""),"",(R617-J617)*24)</f>
        <v/>
      </c>
      <c r="M617" s="95" t="n"/>
      <c r="N617" s="94">
        <f>IF(B617="","",IF(OR(B617&lt;cfg_PilotStart,B617&gt;cfg_PilotEnd),"Outside",B617-cfg_PilotStart+1))</f>
        <v/>
      </c>
      <c r="O617" s="86">
        <f>IF(OR(B617="",D617=""),"","RF-"&amp;TEXT(ROW()-5,"0000"))</f>
        <v/>
      </c>
      <c r="P617" s="86">
        <f>IF(Q617="","",D617&amp;"|"&amp;Q617)</f>
        <v/>
      </c>
      <c r="Q617" s="86">
        <f>IF(OR(D617="",G617=""),"",COUNTIFS($D$6:D617,D617,$G$6:G617,"&lt;&gt;"))</f>
        <v/>
      </c>
      <c r="R617" s="139">
        <f>IF(B617="","",B617+N(C617))</f>
        <v/>
      </c>
    </row>
    <row r="618" ht="30" customHeight="1">
      <c r="B618" s="93" t="n"/>
      <c r="C618" s="140" t="n"/>
      <c r="D618" s="95" t="n"/>
      <c r="E618" s="86">
        <f>IF(D618="","",IFERROR(INDEX(Pil_Type,MATCH(D618,Pil_Label,0)),"not in pilot"))</f>
        <v/>
      </c>
      <c r="F618" s="96" t="n"/>
      <c r="G618" s="96" t="n"/>
      <c r="H618" s="87">
        <f>IF(G618="","",N(F618)+G618)</f>
        <v/>
      </c>
      <c r="I618" s="95" t="n"/>
      <c r="J618" s="139">
        <f>IF(OR(Q618="",N(Q618)&lt;=1),"",INDEX($R$6:$R$1505,MATCH(D618&amp;"|"&amp;(Q618-1),$P$6:$P$1505,0)))</f>
        <v/>
      </c>
      <c r="K618" s="138">
        <f>IF(OR(J618="",R618=""),"",R618-J618)</f>
        <v/>
      </c>
      <c r="L618" s="138">
        <f>IF(OR(J618="",R618=""),"",(R618-J618)*24)</f>
        <v/>
      </c>
      <c r="M618" s="95" t="n"/>
      <c r="N618" s="94">
        <f>IF(B618="","",IF(OR(B618&lt;cfg_PilotStart,B618&gt;cfg_PilotEnd),"Outside",B618-cfg_PilotStart+1))</f>
        <v/>
      </c>
      <c r="O618" s="86">
        <f>IF(OR(B618="",D618=""),"","RF-"&amp;TEXT(ROW()-5,"0000"))</f>
        <v/>
      </c>
      <c r="P618" s="86">
        <f>IF(Q618="","",D618&amp;"|"&amp;Q618)</f>
        <v/>
      </c>
      <c r="Q618" s="86">
        <f>IF(OR(D618="",G618=""),"",COUNTIFS($D$6:D618,D618,$G$6:G618,"&lt;&gt;"))</f>
        <v/>
      </c>
      <c r="R618" s="139">
        <f>IF(B618="","",B618+N(C618))</f>
        <v/>
      </c>
    </row>
    <row r="619" ht="30" customHeight="1">
      <c r="B619" s="93" t="n"/>
      <c r="C619" s="140" t="n"/>
      <c r="D619" s="95" t="n"/>
      <c r="E619" s="86">
        <f>IF(D619="","",IFERROR(INDEX(Pil_Type,MATCH(D619,Pil_Label,0)),"not in pilot"))</f>
        <v/>
      </c>
      <c r="F619" s="96" t="n"/>
      <c r="G619" s="96" t="n"/>
      <c r="H619" s="87">
        <f>IF(G619="","",N(F619)+G619)</f>
        <v/>
      </c>
      <c r="I619" s="95" t="n"/>
      <c r="J619" s="139">
        <f>IF(OR(Q619="",N(Q619)&lt;=1),"",INDEX($R$6:$R$1505,MATCH(D619&amp;"|"&amp;(Q619-1),$P$6:$P$1505,0)))</f>
        <v/>
      </c>
      <c r="K619" s="138">
        <f>IF(OR(J619="",R619=""),"",R619-J619)</f>
        <v/>
      </c>
      <c r="L619" s="138">
        <f>IF(OR(J619="",R619=""),"",(R619-J619)*24)</f>
        <v/>
      </c>
      <c r="M619" s="95" t="n"/>
      <c r="N619" s="94">
        <f>IF(B619="","",IF(OR(B619&lt;cfg_PilotStart,B619&gt;cfg_PilotEnd),"Outside",B619-cfg_PilotStart+1))</f>
        <v/>
      </c>
      <c r="O619" s="86">
        <f>IF(OR(B619="",D619=""),"","RF-"&amp;TEXT(ROW()-5,"0000"))</f>
        <v/>
      </c>
      <c r="P619" s="86">
        <f>IF(Q619="","",D619&amp;"|"&amp;Q619)</f>
        <v/>
      </c>
      <c r="Q619" s="86">
        <f>IF(OR(D619="",G619=""),"",COUNTIFS($D$6:D619,D619,$G$6:G619,"&lt;&gt;"))</f>
        <v/>
      </c>
      <c r="R619" s="139">
        <f>IF(B619="","",B619+N(C619))</f>
        <v/>
      </c>
    </row>
    <row r="620" ht="30" customHeight="1">
      <c r="B620" s="93" t="n"/>
      <c r="C620" s="140" t="n"/>
      <c r="D620" s="95" t="n"/>
      <c r="E620" s="86">
        <f>IF(D620="","",IFERROR(INDEX(Pil_Type,MATCH(D620,Pil_Label,0)),"not in pilot"))</f>
        <v/>
      </c>
      <c r="F620" s="96" t="n"/>
      <c r="G620" s="96" t="n"/>
      <c r="H620" s="87">
        <f>IF(G620="","",N(F620)+G620)</f>
        <v/>
      </c>
      <c r="I620" s="95" t="n"/>
      <c r="J620" s="139">
        <f>IF(OR(Q620="",N(Q620)&lt;=1),"",INDEX($R$6:$R$1505,MATCH(D620&amp;"|"&amp;(Q620-1),$P$6:$P$1505,0)))</f>
        <v/>
      </c>
      <c r="K620" s="138">
        <f>IF(OR(J620="",R620=""),"",R620-J620)</f>
        <v/>
      </c>
      <c r="L620" s="138">
        <f>IF(OR(J620="",R620=""),"",(R620-J620)*24)</f>
        <v/>
      </c>
      <c r="M620" s="95" t="n"/>
      <c r="N620" s="94">
        <f>IF(B620="","",IF(OR(B620&lt;cfg_PilotStart,B620&gt;cfg_PilotEnd),"Outside",B620-cfg_PilotStart+1))</f>
        <v/>
      </c>
      <c r="O620" s="86">
        <f>IF(OR(B620="",D620=""),"","RF-"&amp;TEXT(ROW()-5,"0000"))</f>
        <v/>
      </c>
      <c r="P620" s="86">
        <f>IF(Q620="","",D620&amp;"|"&amp;Q620)</f>
        <v/>
      </c>
      <c r="Q620" s="86">
        <f>IF(OR(D620="",G620=""),"",COUNTIFS($D$6:D620,D620,$G$6:G620,"&lt;&gt;"))</f>
        <v/>
      </c>
      <c r="R620" s="139">
        <f>IF(B620="","",B620+N(C620))</f>
        <v/>
      </c>
    </row>
    <row r="621" ht="30" customHeight="1">
      <c r="B621" s="93" t="n"/>
      <c r="C621" s="140" t="n"/>
      <c r="D621" s="95" t="n"/>
      <c r="E621" s="86">
        <f>IF(D621="","",IFERROR(INDEX(Pil_Type,MATCH(D621,Pil_Label,0)),"not in pilot"))</f>
        <v/>
      </c>
      <c r="F621" s="96" t="n"/>
      <c r="G621" s="96" t="n"/>
      <c r="H621" s="87">
        <f>IF(G621="","",N(F621)+G621)</f>
        <v/>
      </c>
      <c r="I621" s="95" t="n"/>
      <c r="J621" s="139">
        <f>IF(OR(Q621="",N(Q621)&lt;=1),"",INDEX($R$6:$R$1505,MATCH(D621&amp;"|"&amp;(Q621-1),$P$6:$P$1505,0)))</f>
        <v/>
      </c>
      <c r="K621" s="138">
        <f>IF(OR(J621="",R621=""),"",R621-J621)</f>
        <v/>
      </c>
      <c r="L621" s="138">
        <f>IF(OR(J621="",R621=""),"",(R621-J621)*24)</f>
        <v/>
      </c>
      <c r="M621" s="95" t="n"/>
      <c r="N621" s="94">
        <f>IF(B621="","",IF(OR(B621&lt;cfg_PilotStart,B621&gt;cfg_PilotEnd),"Outside",B621-cfg_PilotStart+1))</f>
        <v/>
      </c>
      <c r="O621" s="86">
        <f>IF(OR(B621="",D621=""),"","RF-"&amp;TEXT(ROW()-5,"0000"))</f>
        <v/>
      </c>
      <c r="P621" s="86">
        <f>IF(Q621="","",D621&amp;"|"&amp;Q621)</f>
        <v/>
      </c>
      <c r="Q621" s="86">
        <f>IF(OR(D621="",G621=""),"",COUNTIFS($D$6:D621,D621,$G$6:G621,"&lt;&gt;"))</f>
        <v/>
      </c>
      <c r="R621" s="139">
        <f>IF(B621="","",B621+N(C621))</f>
        <v/>
      </c>
    </row>
    <row r="622" ht="30" customHeight="1">
      <c r="B622" s="93" t="n"/>
      <c r="C622" s="140" t="n"/>
      <c r="D622" s="95" t="n"/>
      <c r="E622" s="86">
        <f>IF(D622="","",IFERROR(INDEX(Pil_Type,MATCH(D622,Pil_Label,0)),"not in pilot"))</f>
        <v/>
      </c>
      <c r="F622" s="96" t="n"/>
      <c r="G622" s="96" t="n"/>
      <c r="H622" s="87">
        <f>IF(G622="","",N(F622)+G622)</f>
        <v/>
      </c>
      <c r="I622" s="95" t="n"/>
      <c r="J622" s="139">
        <f>IF(OR(Q622="",N(Q622)&lt;=1),"",INDEX($R$6:$R$1505,MATCH(D622&amp;"|"&amp;(Q622-1),$P$6:$P$1505,0)))</f>
        <v/>
      </c>
      <c r="K622" s="138">
        <f>IF(OR(J622="",R622=""),"",R622-J622)</f>
        <v/>
      </c>
      <c r="L622" s="138">
        <f>IF(OR(J622="",R622=""),"",(R622-J622)*24)</f>
        <v/>
      </c>
      <c r="M622" s="95" t="n"/>
      <c r="N622" s="94">
        <f>IF(B622="","",IF(OR(B622&lt;cfg_PilotStart,B622&gt;cfg_PilotEnd),"Outside",B622-cfg_PilotStart+1))</f>
        <v/>
      </c>
      <c r="O622" s="86">
        <f>IF(OR(B622="",D622=""),"","RF-"&amp;TEXT(ROW()-5,"0000"))</f>
        <v/>
      </c>
      <c r="P622" s="86">
        <f>IF(Q622="","",D622&amp;"|"&amp;Q622)</f>
        <v/>
      </c>
      <c r="Q622" s="86">
        <f>IF(OR(D622="",G622=""),"",COUNTIFS($D$6:D622,D622,$G$6:G622,"&lt;&gt;"))</f>
        <v/>
      </c>
      <c r="R622" s="139">
        <f>IF(B622="","",B622+N(C622))</f>
        <v/>
      </c>
    </row>
    <row r="623" ht="30" customHeight="1">
      <c r="B623" s="93" t="n"/>
      <c r="C623" s="140" t="n"/>
      <c r="D623" s="95" t="n"/>
      <c r="E623" s="86">
        <f>IF(D623="","",IFERROR(INDEX(Pil_Type,MATCH(D623,Pil_Label,0)),"not in pilot"))</f>
        <v/>
      </c>
      <c r="F623" s="96" t="n"/>
      <c r="G623" s="96" t="n"/>
      <c r="H623" s="87">
        <f>IF(G623="","",N(F623)+G623)</f>
        <v/>
      </c>
      <c r="I623" s="95" t="n"/>
      <c r="J623" s="139">
        <f>IF(OR(Q623="",N(Q623)&lt;=1),"",INDEX($R$6:$R$1505,MATCH(D623&amp;"|"&amp;(Q623-1),$P$6:$P$1505,0)))</f>
        <v/>
      </c>
      <c r="K623" s="138">
        <f>IF(OR(J623="",R623=""),"",R623-J623)</f>
        <v/>
      </c>
      <c r="L623" s="138">
        <f>IF(OR(J623="",R623=""),"",(R623-J623)*24)</f>
        <v/>
      </c>
      <c r="M623" s="95" t="n"/>
      <c r="N623" s="94">
        <f>IF(B623="","",IF(OR(B623&lt;cfg_PilotStart,B623&gt;cfg_PilotEnd),"Outside",B623-cfg_PilotStart+1))</f>
        <v/>
      </c>
      <c r="O623" s="86">
        <f>IF(OR(B623="",D623=""),"","RF-"&amp;TEXT(ROW()-5,"0000"))</f>
        <v/>
      </c>
      <c r="P623" s="86">
        <f>IF(Q623="","",D623&amp;"|"&amp;Q623)</f>
        <v/>
      </c>
      <c r="Q623" s="86">
        <f>IF(OR(D623="",G623=""),"",COUNTIFS($D$6:D623,D623,$G$6:G623,"&lt;&gt;"))</f>
        <v/>
      </c>
      <c r="R623" s="139">
        <f>IF(B623="","",B623+N(C623))</f>
        <v/>
      </c>
    </row>
    <row r="624" ht="30" customHeight="1">
      <c r="B624" s="93" t="n"/>
      <c r="C624" s="140" t="n"/>
      <c r="D624" s="95" t="n"/>
      <c r="E624" s="86">
        <f>IF(D624="","",IFERROR(INDEX(Pil_Type,MATCH(D624,Pil_Label,0)),"not in pilot"))</f>
        <v/>
      </c>
      <c r="F624" s="96" t="n"/>
      <c r="G624" s="96" t="n"/>
      <c r="H624" s="87">
        <f>IF(G624="","",N(F624)+G624)</f>
        <v/>
      </c>
      <c r="I624" s="95" t="n"/>
      <c r="J624" s="139">
        <f>IF(OR(Q624="",N(Q624)&lt;=1),"",INDEX($R$6:$R$1505,MATCH(D624&amp;"|"&amp;(Q624-1),$P$6:$P$1505,0)))</f>
        <v/>
      </c>
      <c r="K624" s="138">
        <f>IF(OR(J624="",R624=""),"",R624-J624)</f>
        <v/>
      </c>
      <c r="L624" s="138">
        <f>IF(OR(J624="",R624=""),"",(R624-J624)*24)</f>
        <v/>
      </c>
      <c r="M624" s="95" t="n"/>
      <c r="N624" s="94">
        <f>IF(B624="","",IF(OR(B624&lt;cfg_PilotStart,B624&gt;cfg_PilotEnd),"Outside",B624-cfg_PilotStart+1))</f>
        <v/>
      </c>
      <c r="O624" s="86">
        <f>IF(OR(B624="",D624=""),"","RF-"&amp;TEXT(ROW()-5,"0000"))</f>
        <v/>
      </c>
      <c r="P624" s="86">
        <f>IF(Q624="","",D624&amp;"|"&amp;Q624)</f>
        <v/>
      </c>
      <c r="Q624" s="86">
        <f>IF(OR(D624="",G624=""),"",COUNTIFS($D$6:D624,D624,$G$6:G624,"&lt;&gt;"))</f>
        <v/>
      </c>
      <c r="R624" s="139">
        <f>IF(B624="","",B624+N(C624))</f>
        <v/>
      </c>
    </row>
    <row r="625" ht="30" customHeight="1">
      <c r="B625" s="93" t="n"/>
      <c r="C625" s="140" t="n"/>
      <c r="D625" s="95" t="n"/>
      <c r="E625" s="86">
        <f>IF(D625="","",IFERROR(INDEX(Pil_Type,MATCH(D625,Pil_Label,0)),"not in pilot"))</f>
        <v/>
      </c>
      <c r="F625" s="96" t="n"/>
      <c r="G625" s="96" t="n"/>
      <c r="H625" s="87">
        <f>IF(G625="","",N(F625)+G625)</f>
        <v/>
      </c>
      <c r="I625" s="95" t="n"/>
      <c r="J625" s="139">
        <f>IF(OR(Q625="",N(Q625)&lt;=1),"",INDEX($R$6:$R$1505,MATCH(D625&amp;"|"&amp;(Q625-1),$P$6:$P$1505,0)))</f>
        <v/>
      </c>
      <c r="K625" s="138">
        <f>IF(OR(J625="",R625=""),"",R625-J625)</f>
        <v/>
      </c>
      <c r="L625" s="138">
        <f>IF(OR(J625="",R625=""),"",(R625-J625)*24)</f>
        <v/>
      </c>
      <c r="M625" s="95" t="n"/>
      <c r="N625" s="94">
        <f>IF(B625="","",IF(OR(B625&lt;cfg_PilotStart,B625&gt;cfg_PilotEnd),"Outside",B625-cfg_PilotStart+1))</f>
        <v/>
      </c>
      <c r="O625" s="86">
        <f>IF(OR(B625="",D625=""),"","RF-"&amp;TEXT(ROW()-5,"0000"))</f>
        <v/>
      </c>
      <c r="P625" s="86">
        <f>IF(Q625="","",D625&amp;"|"&amp;Q625)</f>
        <v/>
      </c>
      <c r="Q625" s="86">
        <f>IF(OR(D625="",G625=""),"",COUNTIFS($D$6:D625,D625,$G$6:G625,"&lt;&gt;"))</f>
        <v/>
      </c>
      <c r="R625" s="139">
        <f>IF(B625="","",B625+N(C625))</f>
        <v/>
      </c>
    </row>
    <row r="626" ht="30" customHeight="1">
      <c r="B626" s="93" t="n"/>
      <c r="C626" s="140" t="n"/>
      <c r="D626" s="95" t="n"/>
      <c r="E626" s="86">
        <f>IF(D626="","",IFERROR(INDEX(Pil_Type,MATCH(D626,Pil_Label,0)),"not in pilot"))</f>
        <v/>
      </c>
      <c r="F626" s="96" t="n"/>
      <c r="G626" s="96" t="n"/>
      <c r="H626" s="87">
        <f>IF(G626="","",N(F626)+G626)</f>
        <v/>
      </c>
      <c r="I626" s="95" t="n"/>
      <c r="J626" s="139">
        <f>IF(OR(Q626="",N(Q626)&lt;=1),"",INDEX($R$6:$R$1505,MATCH(D626&amp;"|"&amp;(Q626-1),$P$6:$P$1505,0)))</f>
        <v/>
      </c>
      <c r="K626" s="138">
        <f>IF(OR(J626="",R626=""),"",R626-J626)</f>
        <v/>
      </c>
      <c r="L626" s="138">
        <f>IF(OR(J626="",R626=""),"",(R626-J626)*24)</f>
        <v/>
      </c>
      <c r="M626" s="95" t="n"/>
      <c r="N626" s="94">
        <f>IF(B626="","",IF(OR(B626&lt;cfg_PilotStart,B626&gt;cfg_PilotEnd),"Outside",B626-cfg_PilotStart+1))</f>
        <v/>
      </c>
      <c r="O626" s="86">
        <f>IF(OR(B626="",D626=""),"","RF-"&amp;TEXT(ROW()-5,"0000"))</f>
        <v/>
      </c>
      <c r="P626" s="86">
        <f>IF(Q626="","",D626&amp;"|"&amp;Q626)</f>
        <v/>
      </c>
      <c r="Q626" s="86">
        <f>IF(OR(D626="",G626=""),"",COUNTIFS($D$6:D626,D626,$G$6:G626,"&lt;&gt;"))</f>
        <v/>
      </c>
      <c r="R626" s="139">
        <f>IF(B626="","",B626+N(C626))</f>
        <v/>
      </c>
    </row>
    <row r="627" ht="30" customHeight="1">
      <c r="B627" s="93" t="n"/>
      <c r="C627" s="140" t="n"/>
      <c r="D627" s="95" t="n"/>
      <c r="E627" s="86">
        <f>IF(D627="","",IFERROR(INDEX(Pil_Type,MATCH(D627,Pil_Label,0)),"not in pilot"))</f>
        <v/>
      </c>
      <c r="F627" s="96" t="n"/>
      <c r="G627" s="96" t="n"/>
      <c r="H627" s="87">
        <f>IF(G627="","",N(F627)+G627)</f>
        <v/>
      </c>
      <c r="I627" s="95" t="n"/>
      <c r="J627" s="139">
        <f>IF(OR(Q627="",N(Q627)&lt;=1),"",INDEX($R$6:$R$1505,MATCH(D627&amp;"|"&amp;(Q627-1),$P$6:$P$1505,0)))</f>
        <v/>
      </c>
      <c r="K627" s="138">
        <f>IF(OR(J627="",R627=""),"",R627-J627)</f>
        <v/>
      </c>
      <c r="L627" s="138">
        <f>IF(OR(J627="",R627=""),"",(R627-J627)*24)</f>
        <v/>
      </c>
      <c r="M627" s="95" t="n"/>
      <c r="N627" s="94">
        <f>IF(B627="","",IF(OR(B627&lt;cfg_PilotStart,B627&gt;cfg_PilotEnd),"Outside",B627-cfg_PilotStart+1))</f>
        <v/>
      </c>
      <c r="O627" s="86">
        <f>IF(OR(B627="",D627=""),"","RF-"&amp;TEXT(ROW()-5,"0000"))</f>
        <v/>
      </c>
      <c r="P627" s="86">
        <f>IF(Q627="","",D627&amp;"|"&amp;Q627)</f>
        <v/>
      </c>
      <c r="Q627" s="86">
        <f>IF(OR(D627="",G627=""),"",COUNTIFS($D$6:D627,D627,$G$6:G627,"&lt;&gt;"))</f>
        <v/>
      </c>
      <c r="R627" s="139">
        <f>IF(B627="","",B627+N(C627))</f>
        <v/>
      </c>
    </row>
    <row r="628" ht="30" customHeight="1">
      <c r="B628" s="93" t="n"/>
      <c r="C628" s="140" t="n"/>
      <c r="D628" s="95" t="n"/>
      <c r="E628" s="86">
        <f>IF(D628="","",IFERROR(INDEX(Pil_Type,MATCH(D628,Pil_Label,0)),"not in pilot"))</f>
        <v/>
      </c>
      <c r="F628" s="96" t="n"/>
      <c r="G628" s="96" t="n"/>
      <c r="H628" s="87">
        <f>IF(G628="","",N(F628)+G628)</f>
        <v/>
      </c>
      <c r="I628" s="95" t="n"/>
      <c r="J628" s="139">
        <f>IF(OR(Q628="",N(Q628)&lt;=1),"",INDEX($R$6:$R$1505,MATCH(D628&amp;"|"&amp;(Q628-1),$P$6:$P$1505,0)))</f>
        <v/>
      </c>
      <c r="K628" s="138">
        <f>IF(OR(J628="",R628=""),"",R628-J628)</f>
        <v/>
      </c>
      <c r="L628" s="138">
        <f>IF(OR(J628="",R628=""),"",(R628-J628)*24)</f>
        <v/>
      </c>
      <c r="M628" s="95" t="n"/>
      <c r="N628" s="94">
        <f>IF(B628="","",IF(OR(B628&lt;cfg_PilotStart,B628&gt;cfg_PilotEnd),"Outside",B628-cfg_PilotStart+1))</f>
        <v/>
      </c>
      <c r="O628" s="86">
        <f>IF(OR(B628="",D628=""),"","RF-"&amp;TEXT(ROW()-5,"0000"))</f>
        <v/>
      </c>
      <c r="P628" s="86">
        <f>IF(Q628="","",D628&amp;"|"&amp;Q628)</f>
        <v/>
      </c>
      <c r="Q628" s="86">
        <f>IF(OR(D628="",G628=""),"",COUNTIFS($D$6:D628,D628,$G$6:G628,"&lt;&gt;"))</f>
        <v/>
      </c>
      <c r="R628" s="139">
        <f>IF(B628="","",B628+N(C628))</f>
        <v/>
      </c>
    </row>
    <row r="629" ht="30" customHeight="1">
      <c r="B629" s="93" t="n"/>
      <c r="C629" s="140" t="n"/>
      <c r="D629" s="95" t="n"/>
      <c r="E629" s="86">
        <f>IF(D629="","",IFERROR(INDEX(Pil_Type,MATCH(D629,Pil_Label,0)),"not in pilot"))</f>
        <v/>
      </c>
      <c r="F629" s="96" t="n"/>
      <c r="G629" s="96" t="n"/>
      <c r="H629" s="87">
        <f>IF(G629="","",N(F629)+G629)</f>
        <v/>
      </c>
      <c r="I629" s="95" t="n"/>
      <c r="J629" s="139">
        <f>IF(OR(Q629="",N(Q629)&lt;=1),"",INDEX($R$6:$R$1505,MATCH(D629&amp;"|"&amp;(Q629-1),$P$6:$P$1505,0)))</f>
        <v/>
      </c>
      <c r="K629" s="138">
        <f>IF(OR(J629="",R629=""),"",R629-J629)</f>
        <v/>
      </c>
      <c r="L629" s="138">
        <f>IF(OR(J629="",R629=""),"",(R629-J629)*24)</f>
        <v/>
      </c>
      <c r="M629" s="95" t="n"/>
      <c r="N629" s="94">
        <f>IF(B629="","",IF(OR(B629&lt;cfg_PilotStart,B629&gt;cfg_PilotEnd),"Outside",B629-cfg_PilotStart+1))</f>
        <v/>
      </c>
      <c r="O629" s="86">
        <f>IF(OR(B629="",D629=""),"","RF-"&amp;TEXT(ROW()-5,"0000"))</f>
        <v/>
      </c>
      <c r="P629" s="86">
        <f>IF(Q629="","",D629&amp;"|"&amp;Q629)</f>
        <v/>
      </c>
      <c r="Q629" s="86">
        <f>IF(OR(D629="",G629=""),"",COUNTIFS($D$6:D629,D629,$G$6:G629,"&lt;&gt;"))</f>
        <v/>
      </c>
      <c r="R629" s="139">
        <f>IF(B629="","",B629+N(C629))</f>
        <v/>
      </c>
    </row>
    <row r="630" ht="30" customHeight="1">
      <c r="B630" s="93" t="n"/>
      <c r="C630" s="140" t="n"/>
      <c r="D630" s="95" t="n"/>
      <c r="E630" s="86">
        <f>IF(D630="","",IFERROR(INDEX(Pil_Type,MATCH(D630,Pil_Label,0)),"not in pilot"))</f>
        <v/>
      </c>
      <c r="F630" s="96" t="n"/>
      <c r="G630" s="96" t="n"/>
      <c r="H630" s="87">
        <f>IF(G630="","",N(F630)+G630)</f>
        <v/>
      </c>
      <c r="I630" s="95" t="n"/>
      <c r="J630" s="139">
        <f>IF(OR(Q630="",N(Q630)&lt;=1),"",INDEX($R$6:$R$1505,MATCH(D630&amp;"|"&amp;(Q630-1),$P$6:$P$1505,0)))</f>
        <v/>
      </c>
      <c r="K630" s="138">
        <f>IF(OR(J630="",R630=""),"",R630-J630)</f>
        <v/>
      </c>
      <c r="L630" s="138">
        <f>IF(OR(J630="",R630=""),"",(R630-J630)*24)</f>
        <v/>
      </c>
      <c r="M630" s="95" t="n"/>
      <c r="N630" s="94">
        <f>IF(B630="","",IF(OR(B630&lt;cfg_PilotStart,B630&gt;cfg_PilotEnd),"Outside",B630-cfg_PilotStart+1))</f>
        <v/>
      </c>
      <c r="O630" s="86">
        <f>IF(OR(B630="",D630=""),"","RF-"&amp;TEXT(ROW()-5,"0000"))</f>
        <v/>
      </c>
      <c r="P630" s="86">
        <f>IF(Q630="","",D630&amp;"|"&amp;Q630)</f>
        <v/>
      </c>
      <c r="Q630" s="86">
        <f>IF(OR(D630="",G630=""),"",COUNTIFS($D$6:D630,D630,$G$6:G630,"&lt;&gt;"))</f>
        <v/>
      </c>
      <c r="R630" s="139">
        <f>IF(B630="","",B630+N(C630))</f>
        <v/>
      </c>
    </row>
    <row r="631" ht="30" customHeight="1">
      <c r="B631" s="93" t="n"/>
      <c r="C631" s="140" t="n"/>
      <c r="D631" s="95" t="n"/>
      <c r="E631" s="86">
        <f>IF(D631="","",IFERROR(INDEX(Pil_Type,MATCH(D631,Pil_Label,0)),"not in pilot"))</f>
        <v/>
      </c>
      <c r="F631" s="96" t="n"/>
      <c r="G631" s="96" t="n"/>
      <c r="H631" s="87">
        <f>IF(G631="","",N(F631)+G631)</f>
        <v/>
      </c>
      <c r="I631" s="95" t="n"/>
      <c r="J631" s="139">
        <f>IF(OR(Q631="",N(Q631)&lt;=1),"",INDEX($R$6:$R$1505,MATCH(D631&amp;"|"&amp;(Q631-1),$P$6:$P$1505,0)))</f>
        <v/>
      </c>
      <c r="K631" s="138">
        <f>IF(OR(J631="",R631=""),"",R631-J631)</f>
        <v/>
      </c>
      <c r="L631" s="138">
        <f>IF(OR(J631="",R631=""),"",(R631-J631)*24)</f>
        <v/>
      </c>
      <c r="M631" s="95" t="n"/>
      <c r="N631" s="94">
        <f>IF(B631="","",IF(OR(B631&lt;cfg_PilotStart,B631&gt;cfg_PilotEnd),"Outside",B631-cfg_PilotStart+1))</f>
        <v/>
      </c>
      <c r="O631" s="86">
        <f>IF(OR(B631="",D631=""),"","RF-"&amp;TEXT(ROW()-5,"0000"))</f>
        <v/>
      </c>
      <c r="P631" s="86">
        <f>IF(Q631="","",D631&amp;"|"&amp;Q631)</f>
        <v/>
      </c>
      <c r="Q631" s="86">
        <f>IF(OR(D631="",G631=""),"",COUNTIFS($D$6:D631,D631,$G$6:G631,"&lt;&gt;"))</f>
        <v/>
      </c>
      <c r="R631" s="139">
        <f>IF(B631="","",B631+N(C631))</f>
        <v/>
      </c>
    </row>
    <row r="632" ht="30" customHeight="1">
      <c r="B632" s="93" t="n"/>
      <c r="C632" s="140" t="n"/>
      <c r="D632" s="95" t="n"/>
      <c r="E632" s="86">
        <f>IF(D632="","",IFERROR(INDEX(Pil_Type,MATCH(D632,Pil_Label,0)),"not in pilot"))</f>
        <v/>
      </c>
      <c r="F632" s="96" t="n"/>
      <c r="G632" s="96" t="n"/>
      <c r="H632" s="87">
        <f>IF(G632="","",N(F632)+G632)</f>
        <v/>
      </c>
      <c r="I632" s="95" t="n"/>
      <c r="J632" s="139">
        <f>IF(OR(Q632="",N(Q632)&lt;=1),"",INDEX($R$6:$R$1505,MATCH(D632&amp;"|"&amp;(Q632-1),$P$6:$P$1505,0)))</f>
        <v/>
      </c>
      <c r="K632" s="138">
        <f>IF(OR(J632="",R632=""),"",R632-J632)</f>
        <v/>
      </c>
      <c r="L632" s="138">
        <f>IF(OR(J632="",R632=""),"",(R632-J632)*24)</f>
        <v/>
      </c>
      <c r="M632" s="95" t="n"/>
      <c r="N632" s="94">
        <f>IF(B632="","",IF(OR(B632&lt;cfg_PilotStart,B632&gt;cfg_PilotEnd),"Outside",B632-cfg_PilotStart+1))</f>
        <v/>
      </c>
      <c r="O632" s="86">
        <f>IF(OR(B632="",D632=""),"","RF-"&amp;TEXT(ROW()-5,"0000"))</f>
        <v/>
      </c>
      <c r="P632" s="86">
        <f>IF(Q632="","",D632&amp;"|"&amp;Q632)</f>
        <v/>
      </c>
      <c r="Q632" s="86">
        <f>IF(OR(D632="",G632=""),"",COUNTIFS($D$6:D632,D632,$G$6:G632,"&lt;&gt;"))</f>
        <v/>
      </c>
      <c r="R632" s="139">
        <f>IF(B632="","",B632+N(C632))</f>
        <v/>
      </c>
    </row>
    <row r="633" ht="30" customHeight="1">
      <c r="B633" s="93" t="n"/>
      <c r="C633" s="140" t="n"/>
      <c r="D633" s="95" t="n"/>
      <c r="E633" s="86">
        <f>IF(D633="","",IFERROR(INDEX(Pil_Type,MATCH(D633,Pil_Label,0)),"not in pilot"))</f>
        <v/>
      </c>
      <c r="F633" s="96" t="n"/>
      <c r="G633" s="96" t="n"/>
      <c r="H633" s="87">
        <f>IF(G633="","",N(F633)+G633)</f>
        <v/>
      </c>
      <c r="I633" s="95" t="n"/>
      <c r="J633" s="139">
        <f>IF(OR(Q633="",N(Q633)&lt;=1),"",INDEX($R$6:$R$1505,MATCH(D633&amp;"|"&amp;(Q633-1),$P$6:$P$1505,0)))</f>
        <v/>
      </c>
      <c r="K633" s="138">
        <f>IF(OR(J633="",R633=""),"",R633-J633)</f>
        <v/>
      </c>
      <c r="L633" s="138">
        <f>IF(OR(J633="",R633=""),"",(R633-J633)*24)</f>
        <v/>
      </c>
      <c r="M633" s="95" t="n"/>
      <c r="N633" s="94">
        <f>IF(B633="","",IF(OR(B633&lt;cfg_PilotStart,B633&gt;cfg_PilotEnd),"Outside",B633-cfg_PilotStart+1))</f>
        <v/>
      </c>
      <c r="O633" s="86">
        <f>IF(OR(B633="",D633=""),"","RF-"&amp;TEXT(ROW()-5,"0000"))</f>
        <v/>
      </c>
      <c r="P633" s="86">
        <f>IF(Q633="","",D633&amp;"|"&amp;Q633)</f>
        <v/>
      </c>
      <c r="Q633" s="86">
        <f>IF(OR(D633="",G633=""),"",COUNTIFS($D$6:D633,D633,$G$6:G633,"&lt;&gt;"))</f>
        <v/>
      </c>
      <c r="R633" s="139">
        <f>IF(B633="","",B633+N(C633))</f>
        <v/>
      </c>
    </row>
    <row r="634" ht="30" customHeight="1">
      <c r="B634" s="93" t="n"/>
      <c r="C634" s="140" t="n"/>
      <c r="D634" s="95" t="n"/>
      <c r="E634" s="86">
        <f>IF(D634="","",IFERROR(INDEX(Pil_Type,MATCH(D634,Pil_Label,0)),"not in pilot"))</f>
        <v/>
      </c>
      <c r="F634" s="96" t="n"/>
      <c r="G634" s="96" t="n"/>
      <c r="H634" s="87">
        <f>IF(G634="","",N(F634)+G634)</f>
        <v/>
      </c>
      <c r="I634" s="95" t="n"/>
      <c r="J634" s="139">
        <f>IF(OR(Q634="",N(Q634)&lt;=1),"",INDEX($R$6:$R$1505,MATCH(D634&amp;"|"&amp;(Q634-1),$P$6:$P$1505,0)))</f>
        <v/>
      </c>
      <c r="K634" s="138">
        <f>IF(OR(J634="",R634=""),"",R634-J634)</f>
        <v/>
      </c>
      <c r="L634" s="138">
        <f>IF(OR(J634="",R634=""),"",(R634-J634)*24)</f>
        <v/>
      </c>
      <c r="M634" s="95" t="n"/>
      <c r="N634" s="94">
        <f>IF(B634="","",IF(OR(B634&lt;cfg_PilotStart,B634&gt;cfg_PilotEnd),"Outside",B634-cfg_PilotStart+1))</f>
        <v/>
      </c>
      <c r="O634" s="86">
        <f>IF(OR(B634="",D634=""),"","RF-"&amp;TEXT(ROW()-5,"0000"))</f>
        <v/>
      </c>
      <c r="P634" s="86">
        <f>IF(Q634="","",D634&amp;"|"&amp;Q634)</f>
        <v/>
      </c>
      <c r="Q634" s="86">
        <f>IF(OR(D634="",G634=""),"",COUNTIFS($D$6:D634,D634,$G$6:G634,"&lt;&gt;"))</f>
        <v/>
      </c>
      <c r="R634" s="139">
        <f>IF(B634="","",B634+N(C634))</f>
        <v/>
      </c>
    </row>
    <row r="635" ht="30" customHeight="1">
      <c r="B635" s="93" t="n"/>
      <c r="C635" s="140" t="n"/>
      <c r="D635" s="95" t="n"/>
      <c r="E635" s="86">
        <f>IF(D635="","",IFERROR(INDEX(Pil_Type,MATCH(D635,Pil_Label,0)),"not in pilot"))</f>
        <v/>
      </c>
      <c r="F635" s="96" t="n"/>
      <c r="G635" s="96" t="n"/>
      <c r="H635" s="87">
        <f>IF(G635="","",N(F635)+G635)</f>
        <v/>
      </c>
      <c r="I635" s="95" t="n"/>
      <c r="J635" s="139">
        <f>IF(OR(Q635="",N(Q635)&lt;=1),"",INDEX($R$6:$R$1505,MATCH(D635&amp;"|"&amp;(Q635-1),$P$6:$P$1505,0)))</f>
        <v/>
      </c>
      <c r="K635" s="138">
        <f>IF(OR(J635="",R635=""),"",R635-J635)</f>
        <v/>
      </c>
      <c r="L635" s="138">
        <f>IF(OR(J635="",R635=""),"",(R635-J635)*24)</f>
        <v/>
      </c>
      <c r="M635" s="95" t="n"/>
      <c r="N635" s="94">
        <f>IF(B635="","",IF(OR(B635&lt;cfg_PilotStart,B635&gt;cfg_PilotEnd),"Outside",B635-cfg_PilotStart+1))</f>
        <v/>
      </c>
      <c r="O635" s="86">
        <f>IF(OR(B635="",D635=""),"","RF-"&amp;TEXT(ROW()-5,"0000"))</f>
        <v/>
      </c>
      <c r="P635" s="86">
        <f>IF(Q635="","",D635&amp;"|"&amp;Q635)</f>
        <v/>
      </c>
      <c r="Q635" s="86">
        <f>IF(OR(D635="",G635=""),"",COUNTIFS($D$6:D635,D635,$G$6:G635,"&lt;&gt;"))</f>
        <v/>
      </c>
      <c r="R635" s="139">
        <f>IF(B635="","",B635+N(C635))</f>
        <v/>
      </c>
    </row>
    <row r="636" ht="30" customHeight="1">
      <c r="B636" s="93" t="n"/>
      <c r="C636" s="140" t="n"/>
      <c r="D636" s="95" t="n"/>
      <c r="E636" s="86">
        <f>IF(D636="","",IFERROR(INDEX(Pil_Type,MATCH(D636,Pil_Label,0)),"not in pilot"))</f>
        <v/>
      </c>
      <c r="F636" s="96" t="n"/>
      <c r="G636" s="96" t="n"/>
      <c r="H636" s="87">
        <f>IF(G636="","",N(F636)+G636)</f>
        <v/>
      </c>
      <c r="I636" s="95" t="n"/>
      <c r="J636" s="139">
        <f>IF(OR(Q636="",N(Q636)&lt;=1),"",INDEX($R$6:$R$1505,MATCH(D636&amp;"|"&amp;(Q636-1),$P$6:$P$1505,0)))</f>
        <v/>
      </c>
      <c r="K636" s="138">
        <f>IF(OR(J636="",R636=""),"",R636-J636)</f>
        <v/>
      </c>
      <c r="L636" s="138">
        <f>IF(OR(J636="",R636=""),"",(R636-J636)*24)</f>
        <v/>
      </c>
      <c r="M636" s="95" t="n"/>
      <c r="N636" s="94">
        <f>IF(B636="","",IF(OR(B636&lt;cfg_PilotStart,B636&gt;cfg_PilotEnd),"Outside",B636-cfg_PilotStart+1))</f>
        <v/>
      </c>
      <c r="O636" s="86">
        <f>IF(OR(B636="",D636=""),"","RF-"&amp;TEXT(ROW()-5,"0000"))</f>
        <v/>
      </c>
      <c r="P636" s="86">
        <f>IF(Q636="","",D636&amp;"|"&amp;Q636)</f>
        <v/>
      </c>
      <c r="Q636" s="86">
        <f>IF(OR(D636="",G636=""),"",COUNTIFS($D$6:D636,D636,$G$6:G636,"&lt;&gt;"))</f>
        <v/>
      </c>
      <c r="R636" s="139">
        <f>IF(B636="","",B636+N(C636))</f>
        <v/>
      </c>
    </row>
    <row r="637" ht="30" customHeight="1">
      <c r="B637" s="93" t="n"/>
      <c r="C637" s="140" t="n"/>
      <c r="D637" s="95" t="n"/>
      <c r="E637" s="86">
        <f>IF(D637="","",IFERROR(INDEX(Pil_Type,MATCH(D637,Pil_Label,0)),"not in pilot"))</f>
        <v/>
      </c>
      <c r="F637" s="96" t="n"/>
      <c r="G637" s="96" t="n"/>
      <c r="H637" s="87">
        <f>IF(G637="","",N(F637)+G637)</f>
        <v/>
      </c>
      <c r="I637" s="95" t="n"/>
      <c r="J637" s="139">
        <f>IF(OR(Q637="",N(Q637)&lt;=1),"",INDEX($R$6:$R$1505,MATCH(D637&amp;"|"&amp;(Q637-1),$P$6:$P$1505,0)))</f>
        <v/>
      </c>
      <c r="K637" s="138">
        <f>IF(OR(J637="",R637=""),"",R637-J637)</f>
        <v/>
      </c>
      <c r="L637" s="138">
        <f>IF(OR(J637="",R637=""),"",(R637-J637)*24)</f>
        <v/>
      </c>
      <c r="M637" s="95" t="n"/>
      <c r="N637" s="94">
        <f>IF(B637="","",IF(OR(B637&lt;cfg_PilotStart,B637&gt;cfg_PilotEnd),"Outside",B637-cfg_PilotStart+1))</f>
        <v/>
      </c>
      <c r="O637" s="86">
        <f>IF(OR(B637="",D637=""),"","RF-"&amp;TEXT(ROW()-5,"0000"))</f>
        <v/>
      </c>
      <c r="P637" s="86">
        <f>IF(Q637="","",D637&amp;"|"&amp;Q637)</f>
        <v/>
      </c>
      <c r="Q637" s="86">
        <f>IF(OR(D637="",G637=""),"",COUNTIFS($D$6:D637,D637,$G$6:G637,"&lt;&gt;"))</f>
        <v/>
      </c>
      <c r="R637" s="139">
        <f>IF(B637="","",B637+N(C637))</f>
        <v/>
      </c>
    </row>
    <row r="638" ht="30" customHeight="1">
      <c r="B638" s="93" t="n"/>
      <c r="C638" s="140" t="n"/>
      <c r="D638" s="95" t="n"/>
      <c r="E638" s="86">
        <f>IF(D638="","",IFERROR(INDEX(Pil_Type,MATCH(D638,Pil_Label,0)),"not in pilot"))</f>
        <v/>
      </c>
      <c r="F638" s="96" t="n"/>
      <c r="G638" s="96" t="n"/>
      <c r="H638" s="87">
        <f>IF(G638="","",N(F638)+G638)</f>
        <v/>
      </c>
      <c r="I638" s="95" t="n"/>
      <c r="J638" s="139">
        <f>IF(OR(Q638="",N(Q638)&lt;=1),"",INDEX($R$6:$R$1505,MATCH(D638&amp;"|"&amp;(Q638-1),$P$6:$P$1505,0)))</f>
        <v/>
      </c>
      <c r="K638" s="138">
        <f>IF(OR(J638="",R638=""),"",R638-J638)</f>
        <v/>
      </c>
      <c r="L638" s="138">
        <f>IF(OR(J638="",R638=""),"",(R638-J638)*24)</f>
        <v/>
      </c>
      <c r="M638" s="95" t="n"/>
      <c r="N638" s="94">
        <f>IF(B638="","",IF(OR(B638&lt;cfg_PilotStart,B638&gt;cfg_PilotEnd),"Outside",B638-cfg_PilotStart+1))</f>
        <v/>
      </c>
      <c r="O638" s="86">
        <f>IF(OR(B638="",D638=""),"","RF-"&amp;TEXT(ROW()-5,"0000"))</f>
        <v/>
      </c>
      <c r="P638" s="86">
        <f>IF(Q638="","",D638&amp;"|"&amp;Q638)</f>
        <v/>
      </c>
      <c r="Q638" s="86">
        <f>IF(OR(D638="",G638=""),"",COUNTIFS($D$6:D638,D638,$G$6:G638,"&lt;&gt;"))</f>
        <v/>
      </c>
      <c r="R638" s="139">
        <f>IF(B638="","",B638+N(C638))</f>
        <v/>
      </c>
    </row>
    <row r="639" ht="30" customHeight="1">
      <c r="B639" s="93" t="n"/>
      <c r="C639" s="140" t="n"/>
      <c r="D639" s="95" t="n"/>
      <c r="E639" s="86">
        <f>IF(D639="","",IFERROR(INDEX(Pil_Type,MATCH(D639,Pil_Label,0)),"not in pilot"))</f>
        <v/>
      </c>
      <c r="F639" s="96" t="n"/>
      <c r="G639" s="96" t="n"/>
      <c r="H639" s="87">
        <f>IF(G639="","",N(F639)+G639)</f>
        <v/>
      </c>
      <c r="I639" s="95" t="n"/>
      <c r="J639" s="139">
        <f>IF(OR(Q639="",N(Q639)&lt;=1),"",INDEX($R$6:$R$1505,MATCH(D639&amp;"|"&amp;(Q639-1),$P$6:$P$1505,0)))</f>
        <v/>
      </c>
      <c r="K639" s="138">
        <f>IF(OR(J639="",R639=""),"",R639-J639)</f>
        <v/>
      </c>
      <c r="L639" s="138">
        <f>IF(OR(J639="",R639=""),"",(R639-J639)*24)</f>
        <v/>
      </c>
      <c r="M639" s="95" t="n"/>
      <c r="N639" s="94">
        <f>IF(B639="","",IF(OR(B639&lt;cfg_PilotStart,B639&gt;cfg_PilotEnd),"Outside",B639-cfg_PilotStart+1))</f>
        <v/>
      </c>
      <c r="O639" s="86">
        <f>IF(OR(B639="",D639=""),"","RF-"&amp;TEXT(ROW()-5,"0000"))</f>
        <v/>
      </c>
      <c r="P639" s="86">
        <f>IF(Q639="","",D639&amp;"|"&amp;Q639)</f>
        <v/>
      </c>
      <c r="Q639" s="86">
        <f>IF(OR(D639="",G639=""),"",COUNTIFS($D$6:D639,D639,$G$6:G639,"&lt;&gt;"))</f>
        <v/>
      </c>
      <c r="R639" s="139">
        <f>IF(B639="","",B639+N(C639))</f>
        <v/>
      </c>
    </row>
    <row r="640" ht="30" customHeight="1">
      <c r="B640" s="93" t="n"/>
      <c r="C640" s="140" t="n"/>
      <c r="D640" s="95" t="n"/>
      <c r="E640" s="86">
        <f>IF(D640="","",IFERROR(INDEX(Pil_Type,MATCH(D640,Pil_Label,0)),"not in pilot"))</f>
        <v/>
      </c>
      <c r="F640" s="96" t="n"/>
      <c r="G640" s="96" t="n"/>
      <c r="H640" s="87">
        <f>IF(G640="","",N(F640)+G640)</f>
        <v/>
      </c>
      <c r="I640" s="95" t="n"/>
      <c r="J640" s="139">
        <f>IF(OR(Q640="",N(Q640)&lt;=1),"",INDEX($R$6:$R$1505,MATCH(D640&amp;"|"&amp;(Q640-1),$P$6:$P$1505,0)))</f>
        <v/>
      </c>
      <c r="K640" s="138">
        <f>IF(OR(J640="",R640=""),"",R640-J640)</f>
        <v/>
      </c>
      <c r="L640" s="138">
        <f>IF(OR(J640="",R640=""),"",(R640-J640)*24)</f>
        <v/>
      </c>
      <c r="M640" s="95" t="n"/>
      <c r="N640" s="94">
        <f>IF(B640="","",IF(OR(B640&lt;cfg_PilotStart,B640&gt;cfg_PilotEnd),"Outside",B640-cfg_PilotStart+1))</f>
        <v/>
      </c>
      <c r="O640" s="86">
        <f>IF(OR(B640="",D640=""),"","RF-"&amp;TEXT(ROW()-5,"0000"))</f>
        <v/>
      </c>
      <c r="P640" s="86">
        <f>IF(Q640="","",D640&amp;"|"&amp;Q640)</f>
        <v/>
      </c>
      <c r="Q640" s="86">
        <f>IF(OR(D640="",G640=""),"",COUNTIFS($D$6:D640,D640,$G$6:G640,"&lt;&gt;"))</f>
        <v/>
      </c>
      <c r="R640" s="139">
        <f>IF(B640="","",B640+N(C640))</f>
        <v/>
      </c>
    </row>
    <row r="641" ht="30" customHeight="1">
      <c r="B641" s="93" t="n"/>
      <c r="C641" s="140" t="n"/>
      <c r="D641" s="95" t="n"/>
      <c r="E641" s="86">
        <f>IF(D641="","",IFERROR(INDEX(Pil_Type,MATCH(D641,Pil_Label,0)),"not in pilot"))</f>
        <v/>
      </c>
      <c r="F641" s="96" t="n"/>
      <c r="G641" s="96" t="n"/>
      <c r="H641" s="87">
        <f>IF(G641="","",N(F641)+G641)</f>
        <v/>
      </c>
      <c r="I641" s="95" t="n"/>
      <c r="J641" s="139">
        <f>IF(OR(Q641="",N(Q641)&lt;=1),"",INDEX($R$6:$R$1505,MATCH(D641&amp;"|"&amp;(Q641-1),$P$6:$P$1505,0)))</f>
        <v/>
      </c>
      <c r="K641" s="138">
        <f>IF(OR(J641="",R641=""),"",R641-J641)</f>
        <v/>
      </c>
      <c r="L641" s="138">
        <f>IF(OR(J641="",R641=""),"",(R641-J641)*24)</f>
        <v/>
      </c>
      <c r="M641" s="95" t="n"/>
      <c r="N641" s="94">
        <f>IF(B641="","",IF(OR(B641&lt;cfg_PilotStart,B641&gt;cfg_PilotEnd),"Outside",B641-cfg_PilotStart+1))</f>
        <v/>
      </c>
      <c r="O641" s="86">
        <f>IF(OR(B641="",D641=""),"","RF-"&amp;TEXT(ROW()-5,"0000"))</f>
        <v/>
      </c>
      <c r="P641" s="86">
        <f>IF(Q641="","",D641&amp;"|"&amp;Q641)</f>
        <v/>
      </c>
      <c r="Q641" s="86">
        <f>IF(OR(D641="",G641=""),"",COUNTIFS($D$6:D641,D641,$G$6:G641,"&lt;&gt;"))</f>
        <v/>
      </c>
      <c r="R641" s="139">
        <f>IF(B641="","",B641+N(C641))</f>
        <v/>
      </c>
    </row>
    <row r="642" ht="30" customHeight="1">
      <c r="B642" s="93" t="n"/>
      <c r="C642" s="140" t="n"/>
      <c r="D642" s="95" t="n"/>
      <c r="E642" s="86">
        <f>IF(D642="","",IFERROR(INDEX(Pil_Type,MATCH(D642,Pil_Label,0)),"not in pilot"))</f>
        <v/>
      </c>
      <c r="F642" s="96" t="n"/>
      <c r="G642" s="96" t="n"/>
      <c r="H642" s="87">
        <f>IF(G642="","",N(F642)+G642)</f>
        <v/>
      </c>
      <c r="I642" s="95" t="n"/>
      <c r="J642" s="139">
        <f>IF(OR(Q642="",N(Q642)&lt;=1),"",INDEX($R$6:$R$1505,MATCH(D642&amp;"|"&amp;(Q642-1),$P$6:$P$1505,0)))</f>
        <v/>
      </c>
      <c r="K642" s="138">
        <f>IF(OR(J642="",R642=""),"",R642-J642)</f>
        <v/>
      </c>
      <c r="L642" s="138">
        <f>IF(OR(J642="",R642=""),"",(R642-J642)*24)</f>
        <v/>
      </c>
      <c r="M642" s="95" t="n"/>
      <c r="N642" s="94">
        <f>IF(B642="","",IF(OR(B642&lt;cfg_PilotStart,B642&gt;cfg_PilotEnd),"Outside",B642-cfg_PilotStart+1))</f>
        <v/>
      </c>
      <c r="O642" s="86">
        <f>IF(OR(B642="",D642=""),"","RF-"&amp;TEXT(ROW()-5,"0000"))</f>
        <v/>
      </c>
      <c r="P642" s="86">
        <f>IF(Q642="","",D642&amp;"|"&amp;Q642)</f>
        <v/>
      </c>
      <c r="Q642" s="86">
        <f>IF(OR(D642="",G642=""),"",COUNTIFS($D$6:D642,D642,$G$6:G642,"&lt;&gt;"))</f>
        <v/>
      </c>
      <c r="R642" s="139">
        <f>IF(B642="","",B642+N(C642))</f>
        <v/>
      </c>
    </row>
    <row r="643" ht="30" customHeight="1">
      <c r="B643" s="93" t="n"/>
      <c r="C643" s="140" t="n"/>
      <c r="D643" s="95" t="n"/>
      <c r="E643" s="86">
        <f>IF(D643="","",IFERROR(INDEX(Pil_Type,MATCH(D643,Pil_Label,0)),"not in pilot"))</f>
        <v/>
      </c>
      <c r="F643" s="96" t="n"/>
      <c r="G643" s="96" t="n"/>
      <c r="H643" s="87">
        <f>IF(G643="","",N(F643)+G643)</f>
        <v/>
      </c>
      <c r="I643" s="95" t="n"/>
      <c r="J643" s="139">
        <f>IF(OR(Q643="",N(Q643)&lt;=1),"",INDEX($R$6:$R$1505,MATCH(D643&amp;"|"&amp;(Q643-1),$P$6:$P$1505,0)))</f>
        <v/>
      </c>
      <c r="K643" s="138">
        <f>IF(OR(J643="",R643=""),"",R643-J643)</f>
        <v/>
      </c>
      <c r="L643" s="138">
        <f>IF(OR(J643="",R643=""),"",(R643-J643)*24)</f>
        <v/>
      </c>
      <c r="M643" s="95" t="n"/>
      <c r="N643" s="94">
        <f>IF(B643="","",IF(OR(B643&lt;cfg_PilotStart,B643&gt;cfg_PilotEnd),"Outside",B643-cfg_PilotStart+1))</f>
        <v/>
      </c>
      <c r="O643" s="86">
        <f>IF(OR(B643="",D643=""),"","RF-"&amp;TEXT(ROW()-5,"0000"))</f>
        <v/>
      </c>
      <c r="P643" s="86">
        <f>IF(Q643="","",D643&amp;"|"&amp;Q643)</f>
        <v/>
      </c>
      <c r="Q643" s="86">
        <f>IF(OR(D643="",G643=""),"",COUNTIFS($D$6:D643,D643,$G$6:G643,"&lt;&gt;"))</f>
        <v/>
      </c>
      <c r="R643" s="139">
        <f>IF(B643="","",B643+N(C643))</f>
        <v/>
      </c>
    </row>
    <row r="644" ht="30" customHeight="1">
      <c r="B644" s="93" t="n"/>
      <c r="C644" s="140" t="n"/>
      <c r="D644" s="95" t="n"/>
      <c r="E644" s="86">
        <f>IF(D644="","",IFERROR(INDEX(Pil_Type,MATCH(D644,Pil_Label,0)),"not in pilot"))</f>
        <v/>
      </c>
      <c r="F644" s="96" t="n"/>
      <c r="G644" s="96" t="n"/>
      <c r="H644" s="87">
        <f>IF(G644="","",N(F644)+G644)</f>
        <v/>
      </c>
      <c r="I644" s="95" t="n"/>
      <c r="J644" s="139">
        <f>IF(OR(Q644="",N(Q644)&lt;=1),"",INDEX($R$6:$R$1505,MATCH(D644&amp;"|"&amp;(Q644-1),$P$6:$P$1505,0)))</f>
        <v/>
      </c>
      <c r="K644" s="138">
        <f>IF(OR(J644="",R644=""),"",R644-J644)</f>
        <v/>
      </c>
      <c r="L644" s="138">
        <f>IF(OR(J644="",R644=""),"",(R644-J644)*24)</f>
        <v/>
      </c>
      <c r="M644" s="95" t="n"/>
      <c r="N644" s="94">
        <f>IF(B644="","",IF(OR(B644&lt;cfg_PilotStart,B644&gt;cfg_PilotEnd),"Outside",B644-cfg_PilotStart+1))</f>
        <v/>
      </c>
      <c r="O644" s="86">
        <f>IF(OR(B644="",D644=""),"","RF-"&amp;TEXT(ROW()-5,"0000"))</f>
        <v/>
      </c>
      <c r="P644" s="86">
        <f>IF(Q644="","",D644&amp;"|"&amp;Q644)</f>
        <v/>
      </c>
      <c r="Q644" s="86">
        <f>IF(OR(D644="",G644=""),"",COUNTIFS($D$6:D644,D644,$G$6:G644,"&lt;&gt;"))</f>
        <v/>
      </c>
      <c r="R644" s="139">
        <f>IF(B644="","",B644+N(C644))</f>
        <v/>
      </c>
    </row>
    <row r="645" ht="30" customHeight="1">
      <c r="B645" s="93" t="n"/>
      <c r="C645" s="140" t="n"/>
      <c r="D645" s="95" t="n"/>
      <c r="E645" s="86">
        <f>IF(D645="","",IFERROR(INDEX(Pil_Type,MATCH(D645,Pil_Label,0)),"not in pilot"))</f>
        <v/>
      </c>
      <c r="F645" s="96" t="n"/>
      <c r="G645" s="96" t="n"/>
      <c r="H645" s="87">
        <f>IF(G645="","",N(F645)+G645)</f>
        <v/>
      </c>
      <c r="I645" s="95" t="n"/>
      <c r="J645" s="139">
        <f>IF(OR(Q645="",N(Q645)&lt;=1),"",INDEX($R$6:$R$1505,MATCH(D645&amp;"|"&amp;(Q645-1),$P$6:$P$1505,0)))</f>
        <v/>
      </c>
      <c r="K645" s="138">
        <f>IF(OR(J645="",R645=""),"",R645-J645)</f>
        <v/>
      </c>
      <c r="L645" s="138">
        <f>IF(OR(J645="",R645=""),"",(R645-J645)*24)</f>
        <v/>
      </c>
      <c r="M645" s="95" t="n"/>
      <c r="N645" s="94">
        <f>IF(B645="","",IF(OR(B645&lt;cfg_PilotStart,B645&gt;cfg_PilotEnd),"Outside",B645-cfg_PilotStart+1))</f>
        <v/>
      </c>
      <c r="O645" s="86">
        <f>IF(OR(B645="",D645=""),"","RF-"&amp;TEXT(ROW()-5,"0000"))</f>
        <v/>
      </c>
      <c r="P645" s="86">
        <f>IF(Q645="","",D645&amp;"|"&amp;Q645)</f>
        <v/>
      </c>
      <c r="Q645" s="86">
        <f>IF(OR(D645="",G645=""),"",COUNTIFS($D$6:D645,D645,$G$6:G645,"&lt;&gt;"))</f>
        <v/>
      </c>
      <c r="R645" s="139">
        <f>IF(B645="","",B645+N(C645))</f>
        <v/>
      </c>
    </row>
    <row r="646" ht="30" customHeight="1">
      <c r="B646" s="93" t="n"/>
      <c r="C646" s="140" t="n"/>
      <c r="D646" s="95" t="n"/>
      <c r="E646" s="86">
        <f>IF(D646="","",IFERROR(INDEX(Pil_Type,MATCH(D646,Pil_Label,0)),"not in pilot"))</f>
        <v/>
      </c>
      <c r="F646" s="96" t="n"/>
      <c r="G646" s="96" t="n"/>
      <c r="H646" s="87">
        <f>IF(G646="","",N(F646)+G646)</f>
        <v/>
      </c>
      <c r="I646" s="95" t="n"/>
      <c r="J646" s="139">
        <f>IF(OR(Q646="",N(Q646)&lt;=1),"",INDEX($R$6:$R$1505,MATCH(D646&amp;"|"&amp;(Q646-1),$P$6:$P$1505,0)))</f>
        <v/>
      </c>
      <c r="K646" s="138">
        <f>IF(OR(J646="",R646=""),"",R646-J646)</f>
        <v/>
      </c>
      <c r="L646" s="138">
        <f>IF(OR(J646="",R646=""),"",(R646-J646)*24)</f>
        <v/>
      </c>
      <c r="M646" s="95" t="n"/>
      <c r="N646" s="94">
        <f>IF(B646="","",IF(OR(B646&lt;cfg_PilotStart,B646&gt;cfg_PilotEnd),"Outside",B646-cfg_PilotStart+1))</f>
        <v/>
      </c>
      <c r="O646" s="86">
        <f>IF(OR(B646="",D646=""),"","RF-"&amp;TEXT(ROW()-5,"0000"))</f>
        <v/>
      </c>
      <c r="P646" s="86">
        <f>IF(Q646="","",D646&amp;"|"&amp;Q646)</f>
        <v/>
      </c>
      <c r="Q646" s="86">
        <f>IF(OR(D646="",G646=""),"",COUNTIFS($D$6:D646,D646,$G$6:G646,"&lt;&gt;"))</f>
        <v/>
      </c>
      <c r="R646" s="139">
        <f>IF(B646="","",B646+N(C646))</f>
        <v/>
      </c>
    </row>
    <row r="647" ht="30" customHeight="1">
      <c r="B647" s="93" t="n"/>
      <c r="C647" s="140" t="n"/>
      <c r="D647" s="95" t="n"/>
      <c r="E647" s="86">
        <f>IF(D647="","",IFERROR(INDEX(Pil_Type,MATCH(D647,Pil_Label,0)),"not in pilot"))</f>
        <v/>
      </c>
      <c r="F647" s="96" t="n"/>
      <c r="G647" s="96" t="n"/>
      <c r="H647" s="87">
        <f>IF(G647="","",N(F647)+G647)</f>
        <v/>
      </c>
      <c r="I647" s="95" t="n"/>
      <c r="J647" s="139">
        <f>IF(OR(Q647="",N(Q647)&lt;=1),"",INDEX($R$6:$R$1505,MATCH(D647&amp;"|"&amp;(Q647-1),$P$6:$P$1505,0)))</f>
        <v/>
      </c>
      <c r="K647" s="138">
        <f>IF(OR(J647="",R647=""),"",R647-J647)</f>
        <v/>
      </c>
      <c r="L647" s="138">
        <f>IF(OR(J647="",R647=""),"",(R647-J647)*24)</f>
        <v/>
      </c>
      <c r="M647" s="95" t="n"/>
      <c r="N647" s="94">
        <f>IF(B647="","",IF(OR(B647&lt;cfg_PilotStart,B647&gt;cfg_PilotEnd),"Outside",B647-cfg_PilotStart+1))</f>
        <v/>
      </c>
      <c r="O647" s="86">
        <f>IF(OR(B647="",D647=""),"","RF-"&amp;TEXT(ROW()-5,"0000"))</f>
        <v/>
      </c>
      <c r="P647" s="86">
        <f>IF(Q647="","",D647&amp;"|"&amp;Q647)</f>
        <v/>
      </c>
      <c r="Q647" s="86">
        <f>IF(OR(D647="",G647=""),"",COUNTIFS($D$6:D647,D647,$G$6:G647,"&lt;&gt;"))</f>
        <v/>
      </c>
      <c r="R647" s="139">
        <f>IF(B647="","",B647+N(C647))</f>
        <v/>
      </c>
    </row>
    <row r="648" ht="30" customHeight="1">
      <c r="B648" s="93" t="n"/>
      <c r="C648" s="140" t="n"/>
      <c r="D648" s="95" t="n"/>
      <c r="E648" s="86">
        <f>IF(D648="","",IFERROR(INDEX(Pil_Type,MATCH(D648,Pil_Label,0)),"not in pilot"))</f>
        <v/>
      </c>
      <c r="F648" s="96" t="n"/>
      <c r="G648" s="96" t="n"/>
      <c r="H648" s="87">
        <f>IF(G648="","",N(F648)+G648)</f>
        <v/>
      </c>
      <c r="I648" s="95" t="n"/>
      <c r="J648" s="139">
        <f>IF(OR(Q648="",N(Q648)&lt;=1),"",INDEX($R$6:$R$1505,MATCH(D648&amp;"|"&amp;(Q648-1),$P$6:$P$1505,0)))</f>
        <v/>
      </c>
      <c r="K648" s="138">
        <f>IF(OR(J648="",R648=""),"",R648-J648)</f>
        <v/>
      </c>
      <c r="L648" s="138">
        <f>IF(OR(J648="",R648=""),"",(R648-J648)*24)</f>
        <v/>
      </c>
      <c r="M648" s="95" t="n"/>
      <c r="N648" s="94">
        <f>IF(B648="","",IF(OR(B648&lt;cfg_PilotStart,B648&gt;cfg_PilotEnd),"Outside",B648-cfg_PilotStart+1))</f>
        <v/>
      </c>
      <c r="O648" s="86">
        <f>IF(OR(B648="",D648=""),"","RF-"&amp;TEXT(ROW()-5,"0000"))</f>
        <v/>
      </c>
      <c r="P648" s="86">
        <f>IF(Q648="","",D648&amp;"|"&amp;Q648)</f>
        <v/>
      </c>
      <c r="Q648" s="86">
        <f>IF(OR(D648="",G648=""),"",COUNTIFS($D$6:D648,D648,$G$6:G648,"&lt;&gt;"))</f>
        <v/>
      </c>
      <c r="R648" s="139">
        <f>IF(B648="","",B648+N(C648))</f>
        <v/>
      </c>
    </row>
    <row r="649" ht="30" customHeight="1">
      <c r="B649" s="93" t="n"/>
      <c r="C649" s="140" t="n"/>
      <c r="D649" s="95" t="n"/>
      <c r="E649" s="86">
        <f>IF(D649="","",IFERROR(INDEX(Pil_Type,MATCH(D649,Pil_Label,0)),"not in pilot"))</f>
        <v/>
      </c>
      <c r="F649" s="96" t="n"/>
      <c r="G649" s="96" t="n"/>
      <c r="H649" s="87">
        <f>IF(G649="","",N(F649)+G649)</f>
        <v/>
      </c>
      <c r="I649" s="95" t="n"/>
      <c r="J649" s="139">
        <f>IF(OR(Q649="",N(Q649)&lt;=1),"",INDEX($R$6:$R$1505,MATCH(D649&amp;"|"&amp;(Q649-1),$P$6:$P$1505,0)))</f>
        <v/>
      </c>
      <c r="K649" s="138">
        <f>IF(OR(J649="",R649=""),"",R649-J649)</f>
        <v/>
      </c>
      <c r="L649" s="138">
        <f>IF(OR(J649="",R649=""),"",(R649-J649)*24)</f>
        <v/>
      </c>
      <c r="M649" s="95" t="n"/>
      <c r="N649" s="94">
        <f>IF(B649="","",IF(OR(B649&lt;cfg_PilotStart,B649&gt;cfg_PilotEnd),"Outside",B649-cfg_PilotStart+1))</f>
        <v/>
      </c>
      <c r="O649" s="86">
        <f>IF(OR(B649="",D649=""),"","RF-"&amp;TEXT(ROW()-5,"0000"))</f>
        <v/>
      </c>
      <c r="P649" s="86">
        <f>IF(Q649="","",D649&amp;"|"&amp;Q649)</f>
        <v/>
      </c>
      <c r="Q649" s="86">
        <f>IF(OR(D649="",G649=""),"",COUNTIFS($D$6:D649,D649,$G$6:G649,"&lt;&gt;"))</f>
        <v/>
      </c>
      <c r="R649" s="139">
        <f>IF(B649="","",B649+N(C649))</f>
        <v/>
      </c>
    </row>
    <row r="650" ht="30" customHeight="1">
      <c r="B650" s="93" t="n"/>
      <c r="C650" s="140" t="n"/>
      <c r="D650" s="95" t="n"/>
      <c r="E650" s="86">
        <f>IF(D650="","",IFERROR(INDEX(Pil_Type,MATCH(D650,Pil_Label,0)),"not in pilot"))</f>
        <v/>
      </c>
      <c r="F650" s="96" t="n"/>
      <c r="G650" s="96" t="n"/>
      <c r="H650" s="87">
        <f>IF(G650="","",N(F650)+G650)</f>
        <v/>
      </c>
      <c r="I650" s="95" t="n"/>
      <c r="J650" s="139">
        <f>IF(OR(Q650="",N(Q650)&lt;=1),"",INDEX($R$6:$R$1505,MATCH(D650&amp;"|"&amp;(Q650-1),$P$6:$P$1505,0)))</f>
        <v/>
      </c>
      <c r="K650" s="138">
        <f>IF(OR(J650="",R650=""),"",R650-J650)</f>
        <v/>
      </c>
      <c r="L650" s="138">
        <f>IF(OR(J650="",R650=""),"",(R650-J650)*24)</f>
        <v/>
      </c>
      <c r="M650" s="95" t="n"/>
      <c r="N650" s="94">
        <f>IF(B650="","",IF(OR(B650&lt;cfg_PilotStart,B650&gt;cfg_PilotEnd),"Outside",B650-cfg_PilotStart+1))</f>
        <v/>
      </c>
      <c r="O650" s="86">
        <f>IF(OR(B650="",D650=""),"","RF-"&amp;TEXT(ROW()-5,"0000"))</f>
        <v/>
      </c>
      <c r="P650" s="86">
        <f>IF(Q650="","",D650&amp;"|"&amp;Q650)</f>
        <v/>
      </c>
      <c r="Q650" s="86">
        <f>IF(OR(D650="",G650=""),"",COUNTIFS($D$6:D650,D650,$G$6:G650,"&lt;&gt;"))</f>
        <v/>
      </c>
      <c r="R650" s="139">
        <f>IF(B650="","",B650+N(C650))</f>
        <v/>
      </c>
    </row>
    <row r="651" ht="30" customHeight="1">
      <c r="B651" s="93" t="n"/>
      <c r="C651" s="140" t="n"/>
      <c r="D651" s="95" t="n"/>
      <c r="E651" s="86">
        <f>IF(D651="","",IFERROR(INDEX(Pil_Type,MATCH(D651,Pil_Label,0)),"not in pilot"))</f>
        <v/>
      </c>
      <c r="F651" s="96" t="n"/>
      <c r="G651" s="96" t="n"/>
      <c r="H651" s="87">
        <f>IF(G651="","",N(F651)+G651)</f>
        <v/>
      </c>
      <c r="I651" s="95" t="n"/>
      <c r="J651" s="139">
        <f>IF(OR(Q651="",N(Q651)&lt;=1),"",INDEX($R$6:$R$1505,MATCH(D651&amp;"|"&amp;(Q651-1),$P$6:$P$1505,0)))</f>
        <v/>
      </c>
      <c r="K651" s="138">
        <f>IF(OR(J651="",R651=""),"",R651-J651)</f>
        <v/>
      </c>
      <c r="L651" s="138">
        <f>IF(OR(J651="",R651=""),"",(R651-J651)*24)</f>
        <v/>
      </c>
      <c r="M651" s="95" t="n"/>
      <c r="N651" s="94">
        <f>IF(B651="","",IF(OR(B651&lt;cfg_PilotStart,B651&gt;cfg_PilotEnd),"Outside",B651-cfg_PilotStart+1))</f>
        <v/>
      </c>
      <c r="O651" s="86">
        <f>IF(OR(B651="",D651=""),"","RF-"&amp;TEXT(ROW()-5,"0000"))</f>
        <v/>
      </c>
      <c r="P651" s="86">
        <f>IF(Q651="","",D651&amp;"|"&amp;Q651)</f>
        <v/>
      </c>
      <c r="Q651" s="86">
        <f>IF(OR(D651="",G651=""),"",COUNTIFS($D$6:D651,D651,$G$6:G651,"&lt;&gt;"))</f>
        <v/>
      </c>
      <c r="R651" s="139">
        <f>IF(B651="","",B651+N(C651))</f>
        <v/>
      </c>
    </row>
    <row r="652" ht="30" customHeight="1">
      <c r="B652" s="93" t="n"/>
      <c r="C652" s="140" t="n"/>
      <c r="D652" s="95" t="n"/>
      <c r="E652" s="86">
        <f>IF(D652="","",IFERROR(INDEX(Pil_Type,MATCH(D652,Pil_Label,0)),"not in pilot"))</f>
        <v/>
      </c>
      <c r="F652" s="96" t="n"/>
      <c r="G652" s="96" t="n"/>
      <c r="H652" s="87">
        <f>IF(G652="","",N(F652)+G652)</f>
        <v/>
      </c>
      <c r="I652" s="95" t="n"/>
      <c r="J652" s="139">
        <f>IF(OR(Q652="",N(Q652)&lt;=1),"",INDEX($R$6:$R$1505,MATCH(D652&amp;"|"&amp;(Q652-1),$P$6:$P$1505,0)))</f>
        <v/>
      </c>
      <c r="K652" s="138">
        <f>IF(OR(J652="",R652=""),"",R652-J652)</f>
        <v/>
      </c>
      <c r="L652" s="138">
        <f>IF(OR(J652="",R652=""),"",(R652-J652)*24)</f>
        <v/>
      </c>
      <c r="M652" s="95" t="n"/>
      <c r="N652" s="94">
        <f>IF(B652="","",IF(OR(B652&lt;cfg_PilotStart,B652&gt;cfg_PilotEnd),"Outside",B652-cfg_PilotStart+1))</f>
        <v/>
      </c>
      <c r="O652" s="86">
        <f>IF(OR(B652="",D652=""),"","RF-"&amp;TEXT(ROW()-5,"0000"))</f>
        <v/>
      </c>
      <c r="P652" s="86">
        <f>IF(Q652="","",D652&amp;"|"&amp;Q652)</f>
        <v/>
      </c>
      <c r="Q652" s="86">
        <f>IF(OR(D652="",G652=""),"",COUNTIFS($D$6:D652,D652,$G$6:G652,"&lt;&gt;"))</f>
        <v/>
      </c>
      <c r="R652" s="139">
        <f>IF(B652="","",B652+N(C652))</f>
        <v/>
      </c>
    </row>
    <row r="653" ht="30" customHeight="1">
      <c r="B653" s="93" t="n"/>
      <c r="C653" s="140" t="n"/>
      <c r="D653" s="95" t="n"/>
      <c r="E653" s="86">
        <f>IF(D653="","",IFERROR(INDEX(Pil_Type,MATCH(D653,Pil_Label,0)),"not in pilot"))</f>
        <v/>
      </c>
      <c r="F653" s="96" t="n"/>
      <c r="G653" s="96" t="n"/>
      <c r="H653" s="87">
        <f>IF(G653="","",N(F653)+G653)</f>
        <v/>
      </c>
      <c r="I653" s="95" t="n"/>
      <c r="J653" s="139">
        <f>IF(OR(Q653="",N(Q653)&lt;=1),"",INDEX($R$6:$R$1505,MATCH(D653&amp;"|"&amp;(Q653-1),$P$6:$P$1505,0)))</f>
        <v/>
      </c>
      <c r="K653" s="138">
        <f>IF(OR(J653="",R653=""),"",R653-J653)</f>
        <v/>
      </c>
      <c r="L653" s="138">
        <f>IF(OR(J653="",R653=""),"",(R653-J653)*24)</f>
        <v/>
      </c>
      <c r="M653" s="95" t="n"/>
      <c r="N653" s="94">
        <f>IF(B653="","",IF(OR(B653&lt;cfg_PilotStart,B653&gt;cfg_PilotEnd),"Outside",B653-cfg_PilotStart+1))</f>
        <v/>
      </c>
      <c r="O653" s="86">
        <f>IF(OR(B653="",D653=""),"","RF-"&amp;TEXT(ROW()-5,"0000"))</f>
        <v/>
      </c>
      <c r="P653" s="86">
        <f>IF(Q653="","",D653&amp;"|"&amp;Q653)</f>
        <v/>
      </c>
      <c r="Q653" s="86">
        <f>IF(OR(D653="",G653=""),"",COUNTIFS($D$6:D653,D653,$G$6:G653,"&lt;&gt;"))</f>
        <v/>
      </c>
      <c r="R653" s="139">
        <f>IF(B653="","",B653+N(C653))</f>
        <v/>
      </c>
    </row>
    <row r="654" ht="30" customHeight="1">
      <c r="B654" s="93" t="n"/>
      <c r="C654" s="140" t="n"/>
      <c r="D654" s="95" t="n"/>
      <c r="E654" s="86">
        <f>IF(D654="","",IFERROR(INDEX(Pil_Type,MATCH(D654,Pil_Label,0)),"not in pilot"))</f>
        <v/>
      </c>
      <c r="F654" s="96" t="n"/>
      <c r="G654" s="96" t="n"/>
      <c r="H654" s="87">
        <f>IF(G654="","",N(F654)+G654)</f>
        <v/>
      </c>
      <c r="I654" s="95" t="n"/>
      <c r="J654" s="139">
        <f>IF(OR(Q654="",N(Q654)&lt;=1),"",INDEX($R$6:$R$1505,MATCH(D654&amp;"|"&amp;(Q654-1),$P$6:$P$1505,0)))</f>
        <v/>
      </c>
      <c r="K654" s="138">
        <f>IF(OR(J654="",R654=""),"",R654-J654)</f>
        <v/>
      </c>
      <c r="L654" s="138">
        <f>IF(OR(J654="",R654=""),"",(R654-J654)*24)</f>
        <v/>
      </c>
      <c r="M654" s="95" t="n"/>
      <c r="N654" s="94">
        <f>IF(B654="","",IF(OR(B654&lt;cfg_PilotStart,B654&gt;cfg_PilotEnd),"Outside",B654-cfg_PilotStart+1))</f>
        <v/>
      </c>
      <c r="O654" s="86">
        <f>IF(OR(B654="",D654=""),"","RF-"&amp;TEXT(ROW()-5,"0000"))</f>
        <v/>
      </c>
      <c r="P654" s="86">
        <f>IF(Q654="","",D654&amp;"|"&amp;Q654)</f>
        <v/>
      </c>
      <c r="Q654" s="86">
        <f>IF(OR(D654="",G654=""),"",COUNTIFS($D$6:D654,D654,$G$6:G654,"&lt;&gt;"))</f>
        <v/>
      </c>
      <c r="R654" s="139">
        <f>IF(B654="","",B654+N(C654))</f>
        <v/>
      </c>
    </row>
    <row r="655" ht="30" customHeight="1">
      <c r="B655" s="93" t="n"/>
      <c r="C655" s="140" t="n"/>
      <c r="D655" s="95" t="n"/>
      <c r="E655" s="86">
        <f>IF(D655="","",IFERROR(INDEX(Pil_Type,MATCH(D655,Pil_Label,0)),"not in pilot"))</f>
        <v/>
      </c>
      <c r="F655" s="96" t="n"/>
      <c r="G655" s="96" t="n"/>
      <c r="H655" s="87">
        <f>IF(G655="","",N(F655)+G655)</f>
        <v/>
      </c>
      <c r="I655" s="95" t="n"/>
      <c r="J655" s="139">
        <f>IF(OR(Q655="",N(Q655)&lt;=1),"",INDEX($R$6:$R$1505,MATCH(D655&amp;"|"&amp;(Q655-1),$P$6:$P$1505,0)))</f>
        <v/>
      </c>
      <c r="K655" s="138">
        <f>IF(OR(J655="",R655=""),"",R655-J655)</f>
        <v/>
      </c>
      <c r="L655" s="138">
        <f>IF(OR(J655="",R655=""),"",(R655-J655)*24)</f>
        <v/>
      </c>
      <c r="M655" s="95" t="n"/>
      <c r="N655" s="94">
        <f>IF(B655="","",IF(OR(B655&lt;cfg_PilotStart,B655&gt;cfg_PilotEnd),"Outside",B655-cfg_PilotStart+1))</f>
        <v/>
      </c>
      <c r="O655" s="86">
        <f>IF(OR(B655="",D655=""),"","RF-"&amp;TEXT(ROW()-5,"0000"))</f>
        <v/>
      </c>
      <c r="P655" s="86">
        <f>IF(Q655="","",D655&amp;"|"&amp;Q655)</f>
        <v/>
      </c>
      <c r="Q655" s="86">
        <f>IF(OR(D655="",G655=""),"",COUNTIFS($D$6:D655,D655,$G$6:G655,"&lt;&gt;"))</f>
        <v/>
      </c>
      <c r="R655" s="139">
        <f>IF(B655="","",B655+N(C655))</f>
        <v/>
      </c>
    </row>
    <row r="656" ht="30" customHeight="1">
      <c r="B656" s="93" t="n"/>
      <c r="C656" s="140" t="n"/>
      <c r="D656" s="95" t="n"/>
      <c r="E656" s="86">
        <f>IF(D656="","",IFERROR(INDEX(Pil_Type,MATCH(D656,Pil_Label,0)),"not in pilot"))</f>
        <v/>
      </c>
      <c r="F656" s="96" t="n"/>
      <c r="G656" s="96" t="n"/>
      <c r="H656" s="87">
        <f>IF(G656="","",N(F656)+G656)</f>
        <v/>
      </c>
      <c r="I656" s="95" t="n"/>
      <c r="J656" s="139">
        <f>IF(OR(Q656="",N(Q656)&lt;=1),"",INDEX($R$6:$R$1505,MATCH(D656&amp;"|"&amp;(Q656-1),$P$6:$P$1505,0)))</f>
        <v/>
      </c>
      <c r="K656" s="138">
        <f>IF(OR(J656="",R656=""),"",R656-J656)</f>
        <v/>
      </c>
      <c r="L656" s="138">
        <f>IF(OR(J656="",R656=""),"",(R656-J656)*24)</f>
        <v/>
      </c>
      <c r="M656" s="95" t="n"/>
      <c r="N656" s="94">
        <f>IF(B656="","",IF(OR(B656&lt;cfg_PilotStart,B656&gt;cfg_PilotEnd),"Outside",B656-cfg_PilotStart+1))</f>
        <v/>
      </c>
      <c r="O656" s="86">
        <f>IF(OR(B656="",D656=""),"","RF-"&amp;TEXT(ROW()-5,"0000"))</f>
        <v/>
      </c>
      <c r="P656" s="86">
        <f>IF(Q656="","",D656&amp;"|"&amp;Q656)</f>
        <v/>
      </c>
      <c r="Q656" s="86">
        <f>IF(OR(D656="",G656=""),"",COUNTIFS($D$6:D656,D656,$G$6:G656,"&lt;&gt;"))</f>
        <v/>
      </c>
      <c r="R656" s="139">
        <f>IF(B656="","",B656+N(C656))</f>
        <v/>
      </c>
    </row>
    <row r="657" ht="30" customHeight="1">
      <c r="B657" s="93" t="n"/>
      <c r="C657" s="140" t="n"/>
      <c r="D657" s="95" t="n"/>
      <c r="E657" s="86">
        <f>IF(D657="","",IFERROR(INDEX(Pil_Type,MATCH(D657,Pil_Label,0)),"not in pilot"))</f>
        <v/>
      </c>
      <c r="F657" s="96" t="n"/>
      <c r="G657" s="96" t="n"/>
      <c r="H657" s="87">
        <f>IF(G657="","",N(F657)+G657)</f>
        <v/>
      </c>
      <c r="I657" s="95" t="n"/>
      <c r="J657" s="139">
        <f>IF(OR(Q657="",N(Q657)&lt;=1),"",INDEX($R$6:$R$1505,MATCH(D657&amp;"|"&amp;(Q657-1),$P$6:$P$1505,0)))</f>
        <v/>
      </c>
      <c r="K657" s="138">
        <f>IF(OR(J657="",R657=""),"",R657-J657)</f>
        <v/>
      </c>
      <c r="L657" s="138">
        <f>IF(OR(J657="",R657=""),"",(R657-J657)*24)</f>
        <v/>
      </c>
      <c r="M657" s="95" t="n"/>
      <c r="N657" s="94">
        <f>IF(B657="","",IF(OR(B657&lt;cfg_PilotStart,B657&gt;cfg_PilotEnd),"Outside",B657-cfg_PilotStart+1))</f>
        <v/>
      </c>
      <c r="O657" s="86">
        <f>IF(OR(B657="",D657=""),"","RF-"&amp;TEXT(ROW()-5,"0000"))</f>
        <v/>
      </c>
      <c r="P657" s="86">
        <f>IF(Q657="","",D657&amp;"|"&amp;Q657)</f>
        <v/>
      </c>
      <c r="Q657" s="86">
        <f>IF(OR(D657="",G657=""),"",COUNTIFS($D$6:D657,D657,$G$6:G657,"&lt;&gt;"))</f>
        <v/>
      </c>
      <c r="R657" s="139">
        <f>IF(B657="","",B657+N(C657))</f>
        <v/>
      </c>
    </row>
    <row r="658" ht="30" customHeight="1">
      <c r="B658" s="93" t="n"/>
      <c r="C658" s="140" t="n"/>
      <c r="D658" s="95" t="n"/>
      <c r="E658" s="86">
        <f>IF(D658="","",IFERROR(INDEX(Pil_Type,MATCH(D658,Pil_Label,0)),"not in pilot"))</f>
        <v/>
      </c>
      <c r="F658" s="96" t="n"/>
      <c r="G658" s="96" t="n"/>
      <c r="H658" s="87">
        <f>IF(G658="","",N(F658)+G658)</f>
        <v/>
      </c>
      <c r="I658" s="95" t="n"/>
      <c r="J658" s="139">
        <f>IF(OR(Q658="",N(Q658)&lt;=1),"",INDEX($R$6:$R$1505,MATCH(D658&amp;"|"&amp;(Q658-1),$P$6:$P$1505,0)))</f>
        <v/>
      </c>
      <c r="K658" s="138">
        <f>IF(OR(J658="",R658=""),"",R658-J658)</f>
        <v/>
      </c>
      <c r="L658" s="138">
        <f>IF(OR(J658="",R658=""),"",(R658-J658)*24)</f>
        <v/>
      </c>
      <c r="M658" s="95" t="n"/>
      <c r="N658" s="94">
        <f>IF(B658="","",IF(OR(B658&lt;cfg_PilotStart,B658&gt;cfg_PilotEnd),"Outside",B658-cfg_PilotStart+1))</f>
        <v/>
      </c>
      <c r="O658" s="86">
        <f>IF(OR(B658="",D658=""),"","RF-"&amp;TEXT(ROW()-5,"0000"))</f>
        <v/>
      </c>
      <c r="P658" s="86">
        <f>IF(Q658="","",D658&amp;"|"&amp;Q658)</f>
        <v/>
      </c>
      <c r="Q658" s="86">
        <f>IF(OR(D658="",G658=""),"",COUNTIFS($D$6:D658,D658,$G$6:G658,"&lt;&gt;"))</f>
        <v/>
      </c>
      <c r="R658" s="139">
        <f>IF(B658="","",B658+N(C658))</f>
        <v/>
      </c>
    </row>
    <row r="659" ht="30" customHeight="1">
      <c r="B659" s="93" t="n"/>
      <c r="C659" s="140" t="n"/>
      <c r="D659" s="95" t="n"/>
      <c r="E659" s="86">
        <f>IF(D659="","",IFERROR(INDEX(Pil_Type,MATCH(D659,Pil_Label,0)),"not in pilot"))</f>
        <v/>
      </c>
      <c r="F659" s="96" t="n"/>
      <c r="G659" s="96" t="n"/>
      <c r="H659" s="87">
        <f>IF(G659="","",N(F659)+G659)</f>
        <v/>
      </c>
      <c r="I659" s="95" t="n"/>
      <c r="J659" s="139">
        <f>IF(OR(Q659="",N(Q659)&lt;=1),"",INDEX($R$6:$R$1505,MATCH(D659&amp;"|"&amp;(Q659-1),$P$6:$P$1505,0)))</f>
        <v/>
      </c>
      <c r="K659" s="138">
        <f>IF(OR(J659="",R659=""),"",R659-J659)</f>
        <v/>
      </c>
      <c r="L659" s="138">
        <f>IF(OR(J659="",R659=""),"",(R659-J659)*24)</f>
        <v/>
      </c>
      <c r="M659" s="95" t="n"/>
      <c r="N659" s="94">
        <f>IF(B659="","",IF(OR(B659&lt;cfg_PilotStart,B659&gt;cfg_PilotEnd),"Outside",B659-cfg_PilotStart+1))</f>
        <v/>
      </c>
      <c r="O659" s="86">
        <f>IF(OR(B659="",D659=""),"","RF-"&amp;TEXT(ROW()-5,"0000"))</f>
        <v/>
      </c>
      <c r="P659" s="86">
        <f>IF(Q659="","",D659&amp;"|"&amp;Q659)</f>
        <v/>
      </c>
      <c r="Q659" s="86">
        <f>IF(OR(D659="",G659=""),"",COUNTIFS($D$6:D659,D659,$G$6:G659,"&lt;&gt;"))</f>
        <v/>
      </c>
      <c r="R659" s="139">
        <f>IF(B659="","",B659+N(C659))</f>
        <v/>
      </c>
    </row>
    <row r="660" ht="30" customHeight="1">
      <c r="B660" s="93" t="n"/>
      <c r="C660" s="140" t="n"/>
      <c r="D660" s="95" t="n"/>
      <c r="E660" s="86">
        <f>IF(D660="","",IFERROR(INDEX(Pil_Type,MATCH(D660,Pil_Label,0)),"not in pilot"))</f>
        <v/>
      </c>
      <c r="F660" s="96" t="n"/>
      <c r="G660" s="96" t="n"/>
      <c r="H660" s="87">
        <f>IF(G660="","",N(F660)+G660)</f>
        <v/>
      </c>
      <c r="I660" s="95" t="n"/>
      <c r="J660" s="139">
        <f>IF(OR(Q660="",N(Q660)&lt;=1),"",INDEX($R$6:$R$1505,MATCH(D660&amp;"|"&amp;(Q660-1),$P$6:$P$1505,0)))</f>
        <v/>
      </c>
      <c r="K660" s="138">
        <f>IF(OR(J660="",R660=""),"",R660-J660)</f>
        <v/>
      </c>
      <c r="L660" s="138">
        <f>IF(OR(J660="",R660=""),"",(R660-J660)*24)</f>
        <v/>
      </c>
      <c r="M660" s="95" t="n"/>
      <c r="N660" s="94">
        <f>IF(B660="","",IF(OR(B660&lt;cfg_PilotStart,B660&gt;cfg_PilotEnd),"Outside",B660-cfg_PilotStart+1))</f>
        <v/>
      </c>
      <c r="O660" s="86">
        <f>IF(OR(B660="",D660=""),"","RF-"&amp;TEXT(ROW()-5,"0000"))</f>
        <v/>
      </c>
      <c r="P660" s="86">
        <f>IF(Q660="","",D660&amp;"|"&amp;Q660)</f>
        <v/>
      </c>
      <c r="Q660" s="86">
        <f>IF(OR(D660="",G660=""),"",COUNTIFS($D$6:D660,D660,$G$6:G660,"&lt;&gt;"))</f>
        <v/>
      </c>
      <c r="R660" s="139">
        <f>IF(B660="","",B660+N(C660))</f>
        <v/>
      </c>
    </row>
    <row r="661" ht="30" customHeight="1">
      <c r="B661" s="93" t="n"/>
      <c r="C661" s="140" t="n"/>
      <c r="D661" s="95" t="n"/>
      <c r="E661" s="86">
        <f>IF(D661="","",IFERROR(INDEX(Pil_Type,MATCH(D661,Pil_Label,0)),"not in pilot"))</f>
        <v/>
      </c>
      <c r="F661" s="96" t="n"/>
      <c r="G661" s="96" t="n"/>
      <c r="H661" s="87">
        <f>IF(G661="","",N(F661)+G661)</f>
        <v/>
      </c>
      <c r="I661" s="95" t="n"/>
      <c r="J661" s="139">
        <f>IF(OR(Q661="",N(Q661)&lt;=1),"",INDEX($R$6:$R$1505,MATCH(D661&amp;"|"&amp;(Q661-1),$P$6:$P$1505,0)))</f>
        <v/>
      </c>
      <c r="K661" s="138">
        <f>IF(OR(J661="",R661=""),"",R661-J661)</f>
        <v/>
      </c>
      <c r="L661" s="138">
        <f>IF(OR(J661="",R661=""),"",(R661-J661)*24)</f>
        <v/>
      </c>
      <c r="M661" s="95" t="n"/>
      <c r="N661" s="94">
        <f>IF(B661="","",IF(OR(B661&lt;cfg_PilotStart,B661&gt;cfg_PilotEnd),"Outside",B661-cfg_PilotStart+1))</f>
        <v/>
      </c>
      <c r="O661" s="86">
        <f>IF(OR(B661="",D661=""),"","RF-"&amp;TEXT(ROW()-5,"0000"))</f>
        <v/>
      </c>
      <c r="P661" s="86">
        <f>IF(Q661="","",D661&amp;"|"&amp;Q661)</f>
        <v/>
      </c>
      <c r="Q661" s="86">
        <f>IF(OR(D661="",G661=""),"",COUNTIFS($D$6:D661,D661,$G$6:G661,"&lt;&gt;"))</f>
        <v/>
      </c>
      <c r="R661" s="139">
        <f>IF(B661="","",B661+N(C661))</f>
        <v/>
      </c>
    </row>
    <row r="662" ht="30" customHeight="1">
      <c r="B662" s="93" t="n"/>
      <c r="C662" s="140" t="n"/>
      <c r="D662" s="95" t="n"/>
      <c r="E662" s="86">
        <f>IF(D662="","",IFERROR(INDEX(Pil_Type,MATCH(D662,Pil_Label,0)),"not in pilot"))</f>
        <v/>
      </c>
      <c r="F662" s="96" t="n"/>
      <c r="G662" s="96" t="n"/>
      <c r="H662" s="87">
        <f>IF(G662="","",N(F662)+G662)</f>
        <v/>
      </c>
      <c r="I662" s="95" t="n"/>
      <c r="J662" s="139">
        <f>IF(OR(Q662="",N(Q662)&lt;=1),"",INDEX($R$6:$R$1505,MATCH(D662&amp;"|"&amp;(Q662-1),$P$6:$P$1505,0)))</f>
        <v/>
      </c>
      <c r="K662" s="138">
        <f>IF(OR(J662="",R662=""),"",R662-J662)</f>
        <v/>
      </c>
      <c r="L662" s="138">
        <f>IF(OR(J662="",R662=""),"",(R662-J662)*24)</f>
        <v/>
      </c>
      <c r="M662" s="95" t="n"/>
      <c r="N662" s="94">
        <f>IF(B662="","",IF(OR(B662&lt;cfg_PilotStart,B662&gt;cfg_PilotEnd),"Outside",B662-cfg_PilotStart+1))</f>
        <v/>
      </c>
      <c r="O662" s="86">
        <f>IF(OR(B662="",D662=""),"","RF-"&amp;TEXT(ROW()-5,"0000"))</f>
        <v/>
      </c>
      <c r="P662" s="86">
        <f>IF(Q662="","",D662&amp;"|"&amp;Q662)</f>
        <v/>
      </c>
      <c r="Q662" s="86">
        <f>IF(OR(D662="",G662=""),"",COUNTIFS($D$6:D662,D662,$G$6:G662,"&lt;&gt;"))</f>
        <v/>
      </c>
      <c r="R662" s="139">
        <f>IF(B662="","",B662+N(C662))</f>
        <v/>
      </c>
    </row>
    <row r="663" ht="30" customHeight="1">
      <c r="B663" s="93" t="n"/>
      <c r="C663" s="140" t="n"/>
      <c r="D663" s="95" t="n"/>
      <c r="E663" s="86">
        <f>IF(D663="","",IFERROR(INDEX(Pil_Type,MATCH(D663,Pil_Label,0)),"not in pilot"))</f>
        <v/>
      </c>
      <c r="F663" s="96" t="n"/>
      <c r="G663" s="96" t="n"/>
      <c r="H663" s="87">
        <f>IF(G663="","",N(F663)+G663)</f>
        <v/>
      </c>
      <c r="I663" s="95" t="n"/>
      <c r="J663" s="139">
        <f>IF(OR(Q663="",N(Q663)&lt;=1),"",INDEX($R$6:$R$1505,MATCH(D663&amp;"|"&amp;(Q663-1),$P$6:$P$1505,0)))</f>
        <v/>
      </c>
      <c r="K663" s="138">
        <f>IF(OR(J663="",R663=""),"",R663-J663)</f>
        <v/>
      </c>
      <c r="L663" s="138">
        <f>IF(OR(J663="",R663=""),"",(R663-J663)*24)</f>
        <v/>
      </c>
      <c r="M663" s="95" t="n"/>
      <c r="N663" s="94">
        <f>IF(B663="","",IF(OR(B663&lt;cfg_PilotStart,B663&gt;cfg_PilotEnd),"Outside",B663-cfg_PilotStart+1))</f>
        <v/>
      </c>
      <c r="O663" s="86">
        <f>IF(OR(B663="",D663=""),"","RF-"&amp;TEXT(ROW()-5,"0000"))</f>
        <v/>
      </c>
      <c r="P663" s="86">
        <f>IF(Q663="","",D663&amp;"|"&amp;Q663)</f>
        <v/>
      </c>
      <c r="Q663" s="86">
        <f>IF(OR(D663="",G663=""),"",COUNTIFS($D$6:D663,D663,$G$6:G663,"&lt;&gt;"))</f>
        <v/>
      </c>
      <c r="R663" s="139">
        <f>IF(B663="","",B663+N(C663))</f>
        <v/>
      </c>
    </row>
    <row r="664" ht="30" customHeight="1">
      <c r="B664" s="93" t="n"/>
      <c r="C664" s="140" t="n"/>
      <c r="D664" s="95" t="n"/>
      <c r="E664" s="86">
        <f>IF(D664="","",IFERROR(INDEX(Pil_Type,MATCH(D664,Pil_Label,0)),"not in pilot"))</f>
        <v/>
      </c>
      <c r="F664" s="96" t="n"/>
      <c r="G664" s="96" t="n"/>
      <c r="H664" s="87">
        <f>IF(G664="","",N(F664)+G664)</f>
        <v/>
      </c>
      <c r="I664" s="95" t="n"/>
      <c r="J664" s="139">
        <f>IF(OR(Q664="",N(Q664)&lt;=1),"",INDEX($R$6:$R$1505,MATCH(D664&amp;"|"&amp;(Q664-1),$P$6:$P$1505,0)))</f>
        <v/>
      </c>
      <c r="K664" s="138">
        <f>IF(OR(J664="",R664=""),"",R664-J664)</f>
        <v/>
      </c>
      <c r="L664" s="138">
        <f>IF(OR(J664="",R664=""),"",(R664-J664)*24)</f>
        <v/>
      </c>
      <c r="M664" s="95" t="n"/>
      <c r="N664" s="94">
        <f>IF(B664="","",IF(OR(B664&lt;cfg_PilotStart,B664&gt;cfg_PilotEnd),"Outside",B664-cfg_PilotStart+1))</f>
        <v/>
      </c>
      <c r="O664" s="86">
        <f>IF(OR(B664="",D664=""),"","RF-"&amp;TEXT(ROW()-5,"0000"))</f>
        <v/>
      </c>
      <c r="P664" s="86">
        <f>IF(Q664="","",D664&amp;"|"&amp;Q664)</f>
        <v/>
      </c>
      <c r="Q664" s="86">
        <f>IF(OR(D664="",G664=""),"",COUNTIFS($D$6:D664,D664,$G$6:G664,"&lt;&gt;"))</f>
        <v/>
      </c>
      <c r="R664" s="139">
        <f>IF(B664="","",B664+N(C664))</f>
        <v/>
      </c>
    </row>
    <row r="665" ht="30" customHeight="1">
      <c r="B665" s="93" t="n"/>
      <c r="C665" s="140" t="n"/>
      <c r="D665" s="95" t="n"/>
      <c r="E665" s="86">
        <f>IF(D665="","",IFERROR(INDEX(Pil_Type,MATCH(D665,Pil_Label,0)),"not in pilot"))</f>
        <v/>
      </c>
      <c r="F665" s="96" t="n"/>
      <c r="G665" s="96" t="n"/>
      <c r="H665" s="87">
        <f>IF(G665="","",N(F665)+G665)</f>
        <v/>
      </c>
      <c r="I665" s="95" t="n"/>
      <c r="J665" s="139">
        <f>IF(OR(Q665="",N(Q665)&lt;=1),"",INDEX($R$6:$R$1505,MATCH(D665&amp;"|"&amp;(Q665-1),$P$6:$P$1505,0)))</f>
        <v/>
      </c>
      <c r="K665" s="138">
        <f>IF(OR(J665="",R665=""),"",R665-J665)</f>
        <v/>
      </c>
      <c r="L665" s="138">
        <f>IF(OR(J665="",R665=""),"",(R665-J665)*24)</f>
        <v/>
      </c>
      <c r="M665" s="95" t="n"/>
      <c r="N665" s="94">
        <f>IF(B665="","",IF(OR(B665&lt;cfg_PilotStart,B665&gt;cfg_PilotEnd),"Outside",B665-cfg_PilotStart+1))</f>
        <v/>
      </c>
      <c r="O665" s="86">
        <f>IF(OR(B665="",D665=""),"","RF-"&amp;TEXT(ROW()-5,"0000"))</f>
        <v/>
      </c>
      <c r="P665" s="86">
        <f>IF(Q665="","",D665&amp;"|"&amp;Q665)</f>
        <v/>
      </c>
      <c r="Q665" s="86">
        <f>IF(OR(D665="",G665=""),"",COUNTIFS($D$6:D665,D665,$G$6:G665,"&lt;&gt;"))</f>
        <v/>
      </c>
      <c r="R665" s="139">
        <f>IF(B665="","",B665+N(C665))</f>
        <v/>
      </c>
    </row>
    <row r="666" ht="30" customHeight="1">
      <c r="B666" s="93" t="n"/>
      <c r="C666" s="140" t="n"/>
      <c r="D666" s="95" t="n"/>
      <c r="E666" s="86">
        <f>IF(D666="","",IFERROR(INDEX(Pil_Type,MATCH(D666,Pil_Label,0)),"not in pilot"))</f>
        <v/>
      </c>
      <c r="F666" s="96" t="n"/>
      <c r="G666" s="96" t="n"/>
      <c r="H666" s="87">
        <f>IF(G666="","",N(F666)+G666)</f>
        <v/>
      </c>
      <c r="I666" s="95" t="n"/>
      <c r="J666" s="139">
        <f>IF(OR(Q666="",N(Q666)&lt;=1),"",INDEX($R$6:$R$1505,MATCH(D666&amp;"|"&amp;(Q666-1),$P$6:$P$1505,0)))</f>
        <v/>
      </c>
      <c r="K666" s="138">
        <f>IF(OR(J666="",R666=""),"",R666-J666)</f>
        <v/>
      </c>
      <c r="L666" s="138">
        <f>IF(OR(J666="",R666=""),"",(R666-J666)*24)</f>
        <v/>
      </c>
      <c r="M666" s="95" t="n"/>
      <c r="N666" s="94">
        <f>IF(B666="","",IF(OR(B666&lt;cfg_PilotStart,B666&gt;cfg_PilotEnd),"Outside",B666-cfg_PilotStart+1))</f>
        <v/>
      </c>
      <c r="O666" s="86">
        <f>IF(OR(B666="",D666=""),"","RF-"&amp;TEXT(ROW()-5,"0000"))</f>
        <v/>
      </c>
      <c r="P666" s="86">
        <f>IF(Q666="","",D666&amp;"|"&amp;Q666)</f>
        <v/>
      </c>
      <c r="Q666" s="86">
        <f>IF(OR(D666="",G666=""),"",COUNTIFS($D$6:D666,D666,$G$6:G666,"&lt;&gt;"))</f>
        <v/>
      </c>
      <c r="R666" s="139">
        <f>IF(B666="","",B666+N(C666))</f>
        <v/>
      </c>
    </row>
    <row r="667" ht="30" customHeight="1">
      <c r="B667" s="93" t="n"/>
      <c r="C667" s="140" t="n"/>
      <c r="D667" s="95" t="n"/>
      <c r="E667" s="86">
        <f>IF(D667="","",IFERROR(INDEX(Pil_Type,MATCH(D667,Pil_Label,0)),"not in pilot"))</f>
        <v/>
      </c>
      <c r="F667" s="96" t="n"/>
      <c r="G667" s="96" t="n"/>
      <c r="H667" s="87">
        <f>IF(G667="","",N(F667)+G667)</f>
        <v/>
      </c>
      <c r="I667" s="95" t="n"/>
      <c r="J667" s="139">
        <f>IF(OR(Q667="",N(Q667)&lt;=1),"",INDEX($R$6:$R$1505,MATCH(D667&amp;"|"&amp;(Q667-1),$P$6:$P$1505,0)))</f>
        <v/>
      </c>
      <c r="K667" s="138">
        <f>IF(OR(J667="",R667=""),"",R667-J667)</f>
        <v/>
      </c>
      <c r="L667" s="138">
        <f>IF(OR(J667="",R667=""),"",(R667-J667)*24)</f>
        <v/>
      </c>
      <c r="M667" s="95" t="n"/>
      <c r="N667" s="94">
        <f>IF(B667="","",IF(OR(B667&lt;cfg_PilotStart,B667&gt;cfg_PilotEnd),"Outside",B667-cfg_PilotStart+1))</f>
        <v/>
      </c>
      <c r="O667" s="86">
        <f>IF(OR(B667="",D667=""),"","RF-"&amp;TEXT(ROW()-5,"0000"))</f>
        <v/>
      </c>
      <c r="P667" s="86">
        <f>IF(Q667="","",D667&amp;"|"&amp;Q667)</f>
        <v/>
      </c>
      <c r="Q667" s="86">
        <f>IF(OR(D667="",G667=""),"",COUNTIFS($D$6:D667,D667,$G$6:G667,"&lt;&gt;"))</f>
        <v/>
      </c>
      <c r="R667" s="139">
        <f>IF(B667="","",B667+N(C667))</f>
        <v/>
      </c>
    </row>
    <row r="668" ht="30" customHeight="1">
      <c r="B668" s="93" t="n"/>
      <c r="C668" s="140" t="n"/>
      <c r="D668" s="95" t="n"/>
      <c r="E668" s="86">
        <f>IF(D668="","",IFERROR(INDEX(Pil_Type,MATCH(D668,Pil_Label,0)),"not in pilot"))</f>
        <v/>
      </c>
      <c r="F668" s="96" t="n"/>
      <c r="G668" s="96" t="n"/>
      <c r="H668" s="87">
        <f>IF(G668="","",N(F668)+G668)</f>
        <v/>
      </c>
      <c r="I668" s="95" t="n"/>
      <c r="J668" s="139">
        <f>IF(OR(Q668="",N(Q668)&lt;=1),"",INDEX($R$6:$R$1505,MATCH(D668&amp;"|"&amp;(Q668-1),$P$6:$P$1505,0)))</f>
        <v/>
      </c>
      <c r="K668" s="138">
        <f>IF(OR(J668="",R668=""),"",R668-J668)</f>
        <v/>
      </c>
      <c r="L668" s="138">
        <f>IF(OR(J668="",R668=""),"",(R668-J668)*24)</f>
        <v/>
      </c>
      <c r="M668" s="95" t="n"/>
      <c r="N668" s="94">
        <f>IF(B668="","",IF(OR(B668&lt;cfg_PilotStart,B668&gt;cfg_PilotEnd),"Outside",B668-cfg_PilotStart+1))</f>
        <v/>
      </c>
      <c r="O668" s="86">
        <f>IF(OR(B668="",D668=""),"","RF-"&amp;TEXT(ROW()-5,"0000"))</f>
        <v/>
      </c>
      <c r="P668" s="86">
        <f>IF(Q668="","",D668&amp;"|"&amp;Q668)</f>
        <v/>
      </c>
      <c r="Q668" s="86">
        <f>IF(OR(D668="",G668=""),"",COUNTIFS($D$6:D668,D668,$G$6:G668,"&lt;&gt;"))</f>
        <v/>
      </c>
      <c r="R668" s="139">
        <f>IF(B668="","",B668+N(C668))</f>
        <v/>
      </c>
    </row>
    <row r="669" ht="30" customHeight="1">
      <c r="B669" s="93" t="n"/>
      <c r="C669" s="140" t="n"/>
      <c r="D669" s="95" t="n"/>
      <c r="E669" s="86">
        <f>IF(D669="","",IFERROR(INDEX(Pil_Type,MATCH(D669,Pil_Label,0)),"not in pilot"))</f>
        <v/>
      </c>
      <c r="F669" s="96" t="n"/>
      <c r="G669" s="96" t="n"/>
      <c r="H669" s="87">
        <f>IF(G669="","",N(F669)+G669)</f>
        <v/>
      </c>
      <c r="I669" s="95" t="n"/>
      <c r="J669" s="139">
        <f>IF(OR(Q669="",N(Q669)&lt;=1),"",INDEX($R$6:$R$1505,MATCH(D669&amp;"|"&amp;(Q669-1),$P$6:$P$1505,0)))</f>
        <v/>
      </c>
      <c r="K669" s="138">
        <f>IF(OR(J669="",R669=""),"",R669-J669)</f>
        <v/>
      </c>
      <c r="L669" s="138">
        <f>IF(OR(J669="",R669=""),"",(R669-J669)*24)</f>
        <v/>
      </c>
      <c r="M669" s="95" t="n"/>
      <c r="N669" s="94">
        <f>IF(B669="","",IF(OR(B669&lt;cfg_PilotStart,B669&gt;cfg_PilotEnd),"Outside",B669-cfg_PilotStart+1))</f>
        <v/>
      </c>
      <c r="O669" s="86">
        <f>IF(OR(B669="",D669=""),"","RF-"&amp;TEXT(ROW()-5,"0000"))</f>
        <v/>
      </c>
      <c r="P669" s="86">
        <f>IF(Q669="","",D669&amp;"|"&amp;Q669)</f>
        <v/>
      </c>
      <c r="Q669" s="86">
        <f>IF(OR(D669="",G669=""),"",COUNTIFS($D$6:D669,D669,$G$6:G669,"&lt;&gt;"))</f>
        <v/>
      </c>
      <c r="R669" s="139">
        <f>IF(B669="","",B669+N(C669))</f>
        <v/>
      </c>
    </row>
    <row r="670" ht="30" customHeight="1">
      <c r="B670" s="93" t="n"/>
      <c r="C670" s="140" t="n"/>
      <c r="D670" s="95" t="n"/>
      <c r="E670" s="86">
        <f>IF(D670="","",IFERROR(INDEX(Pil_Type,MATCH(D670,Pil_Label,0)),"not in pilot"))</f>
        <v/>
      </c>
      <c r="F670" s="96" t="n"/>
      <c r="G670" s="96" t="n"/>
      <c r="H670" s="87">
        <f>IF(G670="","",N(F670)+G670)</f>
        <v/>
      </c>
      <c r="I670" s="95" t="n"/>
      <c r="J670" s="139">
        <f>IF(OR(Q670="",N(Q670)&lt;=1),"",INDEX($R$6:$R$1505,MATCH(D670&amp;"|"&amp;(Q670-1),$P$6:$P$1505,0)))</f>
        <v/>
      </c>
      <c r="K670" s="138">
        <f>IF(OR(J670="",R670=""),"",R670-J670)</f>
        <v/>
      </c>
      <c r="L670" s="138">
        <f>IF(OR(J670="",R670=""),"",(R670-J670)*24)</f>
        <v/>
      </c>
      <c r="M670" s="95" t="n"/>
      <c r="N670" s="94">
        <f>IF(B670="","",IF(OR(B670&lt;cfg_PilotStart,B670&gt;cfg_PilotEnd),"Outside",B670-cfg_PilotStart+1))</f>
        <v/>
      </c>
      <c r="O670" s="86">
        <f>IF(OR(B670="",D670=""),"","RF-"&amp;TEXT(ROW()-5,"0000"))</f>
        <v/>
      </c>
      <c r="P670" s="86">
        <f>IF(Q670="","",D670&amp;"|"&amp;Q670)</f>
        <v/>
      </c>
      <c r="Q670" s="86">
        <f>IF(OR(D670="",G670=""),"",COUNTIFS($D$6:D670,D670,$G$6:G670,"&lt;&gt;"))</f>
        <v/>
      </c>
      <c r="R670" s="139">
        <f>IF(B670="","",B670+N(C670))</f>
        <v/>
      </c>
    </row>
    <row r="671" ht="30" customHeight="1">
      <c r="B671" s="93" t="n"/>
      <c r="C671" s="140" t="n"/>
      <c r="D671" s="95" t="n"/>
      <c r="E671" s="86">
        <f>IF(D671="","",IFERROR(INDEX(Pil_Type,MATCH(D671,Pil_Label,0)),"not in pilot"))</f>
        <v/>
      </c>
      <c r="F671" s="96" t="n"/>
      <c r="G671" s="96" t="n"/>
      <c r="H671" s="87">
        <f>IF(G671="","",N(F671)+G671)</f>
        <v/>
      </c>
      <c r="I671" s="95" t="n"/>
      <c r="J671" s="139">
        <f>IF(OR(Q671="",N(Q671)&lt;=1),"",INDEX($R$6:$R$1505,MATCH(D671&amp;"|"&amp;(Q671-1),$P$6:$P$1505,0)))</f>
        <v/>
      </c>
      <c r="K671" s="138">
        <f>IF(OR(J671="",R671=""),"",R671-J671)</f>
        <v/>
      </c>
      <c r="L671" s="138">
        <f>IF(OR(J671="",R671=""),"",(R671-J671)*24)</f>
        <v/>
      </c>
      <c r="M671" s="95" t="n"/>
      <c r="N671" s="94">
        <f>IF(B671="","",IF(OR(B671&lt;cfg_PilotStart,B671&gt;cfg_PilotEnd),"Outside",B671-cfg_PilotStart+1))</f>
        <v/>
      </c>
      <c r="O671" s="86">
        <f>IF(OR(B671="",D671=""),"","RF-"&amp;TEXT(ROW()-5,"0000"))</f>
        <v/>
      </c>
      <c r="P671" s="86">
        <f>IF(Q671="","",D671&amp;"|"&amp;Q671)</f>
        <v/>
      </c>
      <c r="Q671" s="86">
        <f>IF(OR(D671="",G671=""),"",COUNTIFS($D$6:D671,D671,$G$6:G671,"&lt;&gt;"))</f>
        <v/>
      </c>
      <c r="R671" s="139">
        <f>IF(B671="","",B671+N(C671))</f>
        <v/>
      </c>
    </row>
    <row r="672" ht="30" customHeight="1">
      <c r="B672" s="93" t="n"/>
      <c r="C672" s="140" t="n"/>
      <c r="D672" s="95" t="n"/>
      <c r="E672" s="86">
        <f>IF(D672="","",IFERROR(INDEX(Pil_Type,MATCH(D672,Pil_Label,0)),"not in pilot"))</f>
        <v/>
      </c>
      <c r="F672" s="96" t="n"/>
      <c r="G672" s="96" t="n"/>
      <c r="H672" s="87">
        <f>IF(G672="","",N(F672)+G672)</f>
        <v/>
      </c>
      <c r="I672" s="95" t="n"/>
      <c r="J672" s="139">
        <f>IF(OR(Q672="",N(Q672)&lt;=1),"",INDEX($R$6:$R$1505,MATCH(D672&amp;"|"&amp;(Q672-1),$P$6:$P$1505,0)))</f>
        <v/>
      </c>
      <c r="K672" s="138">
        <f>IF(OR(J672="",R672=""),"",R672-J672)</f>
        <v/>
      </c>
      <c r="L672" s="138">
        <f>IF(OR(J672="",R672=""),"",(R672-J672)*24)</f>
        <v/>
      </c>
      <c r="M672" s="95" t="n"/>
      <c r="N672" s="94">
        <f>IF(B672="","",IF(OR(B672&lt;cfg_PilotStart,B672&gt;cfg_PilotEnd),"Outside",B672-cfg_PilotStart+1))</f>
        <v/>
      </c>
      <c r="O672" s="86">
        <f>IF(OR(B672="",D672=""),"","RF-"&amp;TEXT(ROW()-5,"0000"))</f>
        <v/>
      </c>
      <c r="P672" s="86">
        <f>IF(Q672="","",D672&amp;"|"&amp;Q672)</f>
        <v/>
      </c>
      <c r="Q672" s="86">
        <f>IF(OR(D672="",G672=""),"",COUNTIFS($D$6:D672,D672,$G$6:G672,"&lt;&gt;"))</f>
        <v/>
      </c>
      <c r="R672" s="139">
        <f>IF(B672="","",B672+N(C672))</f>
        <v/>
      </c>
    </row>
    <row r="673" ht="30" customHeight="1">
      <c r="B673" s="93" t="n"/>
      <c r="C673" s="140" t="n"/>
      <c r="D673" s="95" t="n"/>
      <c r="E673" s="86">
        <f>IF(D673="","",IFERROR(INDEX(Pil_Type,MATCH(D673,Pil_Label,0)),"not in pilot"))</f>
        <v/>
      </c>
      <c r="F673" s="96" t="n"/>
      <c r="G673" s="96" t="n"/>
      <c r="H673" s="87">
        <f>IF(G673="","",N(F673)+G673)</f>
        <v/>
      </c>
      <c r="I673" s="95" t="n"/>
      <c r="J673" s="139">
        <f>IF(OR(Q673="",N(Q673)&lt;=1),"",INDEX($R$6:$R$1505,MATCH(D673&amp;"|"&amp;(Q673-1),$P$6:$P$1505,0)))</f>
        <v/>
      </c>
      <c r="K673" s="138">
        <f>IF(OR(J673="",R673=""),"",R673-J673)</f>
        <v/>
      </c>
      <c r="L673" s="138">
        <f>IF(OR(J673="",R673=""),"",(R673-J673)*24)</f>
        <v/>
      </c>
      <c r="M673" s="95" t="n"/>
      <c r="N673" s="94">
        <f>IF(B673="","",IF(OR(B673&lt;cfg_PilotStart,B673&gt;cfg_PilotEnd),"Outside",B673-cfg_PilotStart+1))</f>
        <v/>
      </c>
      <c r="O673" s="86">
        <f>IF(OR(B673="",D673=""),"","RF-"&amp;TEXT(ROW()-5,"0000"))</f>
        <v/>
      </c>
      <c r="P673" s="86">
        <f>IF(Q673="","",D673&amp;"|"&amp;Q673)</f>
        <v/>
      </c>
      <c r="Q673" s="86">
        <f>IF(OR(D673="",G673=""),"",COUNTIFS($D$6:D673,D673,$G$6:G673,"&lt;&gt;"))</f>
        <v/>
      </c>
      <c r="R673" s="139">
        <f>IF(B673="","",B673+N(C673))</f>
        <v/>
      </c>
    </row>
    <row r="674" ht="30" customHeight="1">
      <c r="B674" s="93" t="n"/>
      <c r="C674" s="140" t="n"/>
      <c r="D674" s="95" t="n"/>
      <c r="E674" s="86">
        <f>IF(D674="","",IFERROR(INDEX(Pil_Type,MATCH(D674,Pil_Label,0)),"not in pilot"))</f>
        <v/>
      </c>
      <c r="F674" s="96" t="n"/>
      <c r="G674" s="96" t="n"/>
      <c r="H674" s="87">
        <f>IF(G674="","",N(F674)+G674)</f>
        <v/>
      </c>
      <c r="I674" s="95" t="n"/>
      <c r="J674" s="139">
        <f>IF(OR(Q674="",N(Q674)&lt;=1),"",INDEX($R$6:$R$1505,MATCH(D674&amp;"|"&amp;(Q674-1),$P$6:$P$1505,0)))</f>
        <v/>
      </c>
      <c r="K674" s="138">
        <f>IF(OR(J674="",R674=""),"",R674-J674)</f>
        <v/>
      </c>
      <c r="L674" s="138">
        <f>IF(OR(J674="",R674=""),"",(R674-J674)*24)</f>
        <v/>
      </c>
      <c r="M674" s="95" t="n"/>
      <c r="N674" s="94">
        <f>IF(B674="","",IF(OR(B674&lt;cfg_PilotStart,B674&gt;cfg_PilotEnd),"Outside",B674-cfg_PilotStart+1))</f>
        <v/>
      </c>
      <c r="O674" s="86">
        <f>IF(OR(B674="",D674=""),"","RF-"&amp;TEXT(ROW()-5,"0000"))</f>
        <v/>
      </c>
      <c r="P674" s="86">
        <f>IF(Q674="","",D674&amp;"|"&amp;Q674)</f>
        <v/>
      </c>
      <c r="Q674" s="86">
        <f>IF(OR(D674="",G674=""),"",COUNTIFS($D$6:D674,D674,$G$6:G674,"&lt;&gt;"))</f>
        <v/>
      </c>
      <c r="R674" s="139">
        <f>IF(B674="","",B674+N(C674))</f>
        <v/>
      </c>
    </row>
    <row r="675" ht="30" customHeight="1">
      <c r="B675" s="93" t="n"/>
      <c r="C675" s="140" t="n"/>
      <c r="D675" s="95" t="n"/>
      <c r="E675" s="86">
        <f>IF(D675="","",IFERROR(INDEX(Pil_Type,MATCH(D675,Pil_Label,0)),"not in pilot"))</f>
        <v/>
      </c>
      <c r="F675" s="96" t="n"/>
      <c r="G675" s="96" t="n"/>
      <c r="H675" s="87">
        <f>IF(G675="","",N(F675)+G675)</f>
        <v/>
      </c>
      <c r="I675" s="95" t="n"/>
      <c r="J675" s="139">
        <f>IF(OR(Q675="",N(Q675)&lt;=1),"",INDEX($R$6:$R$1505,MATCH(D675&amp;"|"&amp;(Q675-1),$P$6:$P$1505,0)))</f>
        <v/>
      </c>
      <c r="K675" s="138">
        <f>IF(OR(J675="",R675=""),"",R675-J675)</f>
        <v/>
      </c>
      <c r="L675" s="138">
        <f>IF(OR(J675="",R675=""),"",(R675-J675)*24)</f>
        <v/>
      </c>
      <c r="M675" s="95" t="n"/>
      <c r="N675" s="94">
        <f>IF(B675="","",IF(OR(B675&lt;cfg_PilotStart,B675&gt;cfg_PilotEnd),"Outside",B675-cfg_PilotStart+1))</f>
        <v/>
      </c>
      <c r="O675" s="86">
        <f>IF(OR(B675="",D675=""),"","RF-"&amp;TEXT(ROW()-5,"0000"))</f>
        <v/>
      </c>
      <c r="P675" s="86">
        <f>IF(Q675="","",D675&amp;"|"&amp;Q675)</f>
        <v/>
      </c>
      <c r="Q675" s="86">
        <f>IF(OR(D675="",G675=""),"",COUNTIFS($D$6:D675,D675,$G$6:G675,"&lt;&gt;"))</f>
        <v/>
      </c>
      <c r="R675" s="139">
        <f>IF(B675="","",B675+N(C675))</f>
        <v/>
      </c>
    </row>
    <row r="676" ht="30" customHeight="1">
      <c r="B676" s="93" t="n"/>
      <c r="C676" s="140" t="n"/>
      <c r="D676" s="95" t="n"/>
      <c r="E676" s="86">
        <f>IF(D676="","",IFERROR(INDEX(Pil_Type,MATCH(D676,Pil_Label,0)),"not in pilot"))</f>
        <v/>
      </c>
      <c r="F676" s="96" t="n"/>
      <c r="G676" s="96" t="n"/>
      <c r="H676" s="87">
        <f>IF(G676="","",N(F676)+G676)</f>
        <v/>
      </c>
      <c r="I676" s="95" t="n"/>
      <c r="J676" s="139">
        <f>IF(OR(Q676="",N(Q676)&lt;=1),"",INDEX($R$6:$R$1505,MATCH(D676&amp;"|"&amp;(Q676-1),$P$6:$P$1505,0)))</f>
        <v/>
      </c>
      <c r="K676" s="138">
        <f>IF(OR(J676="",R676=""),"",R676-J676)</f>
        <v/>
      </c>
      <c r="L676" s="138">
        <f>IF(OR(J676="",R676=""),"",(R676-J676)*24)</f>
        <v/>
      </c>
      <c r="M676" s="95" t="n"/>
      <c r="N676" s="94">
        <f>IF(B676="","",IF(OR(B676&lt;cfg_PilotStart,B676&gt;cfg_PilotEnd),"Outside",B676-cfg_PilotStart+1))</f>
        <v/>
      </c>
      <c r="O676" s="86">
        <f>IF(OR(B676="",D676=""),"","RF-"&amp;TEXT(ROW()-5,"0000"))</f>
        <v/>
      </c>
      <c r="P676" s="86">
        <f>IF(Q676="","",D676&amp;"|"&amp;Q676)</f>
        <v/>
      </c>
      <c r="Q676" s="86">
        <f>IF(OR(D676="",G676=""),"",COUNTIFS($D$6:D676,D676,$G$6:G676,"&lt;&gt;"))</f>
        <v/>
      </c>
      <c r="R676" s="139">
        <f>IF(B676="","",B676+N(C676))</f>
        <v/>
      </c>
    </row>
    <row r="677" ht="30" customHeight="1">
      <c r="B677" s="93" t="n"/>
      <c r="C677" s="140" t="n"/>
      <c r="D677" s="95" t="n"/>
      <c r="E677" s="86">
        <f>IF(D677="","",IFERROR(INDEX(Pil_Type,MATCH(D677,Pil_Label,0)),"not in pilot"))</f>
        <v/>
      </c>
      <c r="F677" s="96" t="n"/>
      <c r="G677" s="96" t="n"/>
      <c r="H677" s="87">
        <f>IF(G677="","",N(F677)+G677)</f>
        <v/>
      </c>
      <c r="I677" s="95" t="n"/>
      <c r="J677" s="139">
        <f>IF(OR(Q677="",N(Q677)&lt;=1),"",INDEX($R$6:$R$1505,MATCH(D677&amp;"|"&amp;(Q677-1),$P$6:$P$1505,0)))</f>
        <v/>
      </c>
      <c r="K677" s="138">
        <f>IF(OR(J677="",R677=""),"",R677-J677)</f>
        <v/>
      </c>
      <c r="L677" s="138">
        <f>IF(OR(J677="",R677=""),"",(R677-J677)*24)</f>
        <v/>
      </c>
      <c r="M677" s="95" t="n"/>
      <c r="N677" s="94">
        <f>IF(B677="","",IF(OR(B677&lt;cfg_PilotStart,B677&gt;cfg_PilotEnd),"Outside",B677-cfg_PilotStart+1))</f>
        <v/>
      </c>
      <c r="O677" s="86">
        <f>IF(OR(B677="",D677=""),"","RF-"&amp;TEXT(ROW()-5,"0000"))</f>
        <v/>
      </c>
      <c r="P677" s="86">
        <f>IF(Q677="","",D677&amp;"|"&amp;Q677)</f>
        <v/>
      </c>
      <c r="Q677" s="86">
        <f>IF(OR(D677="",G677=""),"",COUNTIFS($D$6:D677,D677,$G$6:G677,"&lt;&gt;"))</f>
        <v/>
      </c>
      <c r="R677" s="139">
        <f>IF(B677="","",B677+N(C677))</f>
        <v/>
      </c>
    </row>
    <row r="678" ht="30" customHeight="1">
      <c r="B678" s="93" t="n"/>
      <c r="C678" s="140" t="n"/>
      <c r="D678" s="95" t="n"/>
      <c r="E678" s="86">
        <f>IF(D678="","",IFERROR(INDEX(Pil_Type,MATCH(D678,Pil_Label,0)),"not in pilot"))</f>
        <v/>
      </c>
      <c r="F678" s="96" t="n"/>
      <c r="G678" s="96" t="n"/>
      <c r="H678" s="87">
        <f>IF(G678="","",N(F678)+G678)</f>
        <v/>
      </c>
      <c r="I678" s="95" t="n"/>
      <c r="J678" s="139">
        <f>IF(OR(Q678="",N(Q678)&lt;=1),"",INDEX($R$6:$R$1505,MATCH(D678&amp;"|"&amp;(Q678-1),$P$6:$P$1505,0)))</f>
        <v/>
      </c>
      <c r="K678" s="138">
        <f>IF(OR(J678="",R678=""),"",R678-J678)</f>
        <v/>
      </c>
      <c r="L678" s="138">
        <f>IF(OR(J678="",R678=""),"",(R678-J678)*24)</f>
        <v/>
      </c>
      <c r="M678" s="95" t="n"/>
      <c r="N678" s="94">
        <f>IF(B678="","",IF(OR(B678&lt;cfg_PilotStart,B678&gt;cfg_PilotEnd),"Outside",B678-cfg_PilotStart+1))</f>
        <v/>
      </c>
      <c r="O678" s="86">
        <f>IF(OR(B678="",D678=""),"","RF-"&amp;TEXT(ROW()-5,"0000"))</f>
        <v/>
      </c>
      <c r="P678" s="86">
        <f>IF(Q678="","",D678&amp;"|"&amp;Q678)</f>
        <v/>
      </c>
      <c r="Q678" s="86">
        <f>IF(OR(D678="",G678=""),"",COUNTIFS($D$6:D678,D678,$G$6:G678,"&lt;&gt;"))</f>
        <v/>
      </c>
      <c r="R678" s="139">
        <f>IF(B678="","",B678+N(C678))</f>
        <v/>
      </c>
    </row>
    <row r="679" ht="30" customHeight="1">
      <c r="B679" s="93" t="n"/>
      <c r="C679" s="140" t="n"/>
      <c r="D679" s="95" t="n"/>
      <c r="E679" s="86">
        <f>IF(D679="","",IFERROR(INDEX(Pil_Type,MATCH(D679,Pil_Label,0)),"not in pilot"))</f>
        <v/>
      </c>
      <c r="F679" s="96" t="n"/>
      <c r="G679" s="96" t="n"/>
      <c r="H679" s="87">
        <f>IF(G679="","",N(F679)+G679)</f>
        <v/>
      </c>
      <c r="I679" s="95" t="n"/>
      <c r="J679" s="139">
        <f>IF(OR(Q679="",N(Q679)&lt;=1),"",INDEX($R$6:$R$1505,MATCH(D679&amp;"|"&amp;(Q679-1),$P$6:$P$1505,0)))</f>
        <v/>
      </c>
      <c r="K679" s="138">
        <f>IF(OR(J679="",R679=""),"",R679-J679)</f>
        <v/>
      </c>
      <c r="L679" s="138">
        <f>IF(OR(J679="",R679=""),"",(R679-J679)*24)</f>
        <v/>
      </c>
      <c r="M679" s="95" t="n"/>
      <c r="N679" s="94">
        <f>IF(B679="","",IF(OR(B679&lt;cfg_PilotStart,B679&gt;cfg_PilotEnd),"Outside",B679-cfg_PilotStart+1))</f>
        <v/>
      </c>
      <c r="O679" s="86">
        <f>IF(OR(B679="",D679=""),"","RF-"&amp;TEXT(ROW()-5,"0000"))</f>
        <v/>
      </c>
      <c r="P679" s="86">
        <f>IF(Q679="","",D679&amp;"|"&amp;Q679)</f>
        <v/>
      </c>
      <c r="Q679" s="86">
        <f>IF(OR(D679="",G679=""),"",COUNTIFS($D$6:D679,D679,$G$6:G679,"&lt;&gt;"))</f>
        <v/>
      </c>
      <c r="R679" s="139">
        <f>IF(B679="","",B679+N(C679))</f>
        <v/>
      </c>
    </row>
    <row r="680" ht="30" customHeight="1">
      <c r="B680" s="93" t="n"/>
      <c r="C680" s="140" t="n"/>
      <c r="D680" s="95" t="n"/>
      <c r="E680" s="86">
        <f>IF(D680="","",IFERROR(INDEX(Pil_Type,MATCH(D680,Pil_Label,0)),"not in pilot"))</f>
        <v/>
      </c>
      <c r="F680" s="96" t="n"/>
      <c r="G680" s="96" t="n"/>
      <c r="H680" s="87">
        <f>IF(G680="","",N(F680)+G680)</f>
        <v/>
      </c>
      <c r="I680" s="95" t="n"/>
      <c r="J680" s="139">
        <f>IF(OR(Q680="",N(Q680)&lt;=1),"",INDEX($R$6:$R$1505,MATCH(D680&amp;"|"&amp;(Q680-1),$P$6:$P$1505,0)))</f>
        <v/>
      </c>
      <c r="K680" s="138">
        <f>IF(OR(J680="",R680=""),"",R680-J680)</f>
        <v/>
      </c>
      <c r="L680" s="138">
        <f>IF(OR(J680="",R680=""),"",(R680-J680)*24)</f>
        <v/>
      </c>
      <c r="M680" s="95" t="n"/>
      <c r="N680" s="94">
        <f>IF(B680="","",IF(OR(B680&lt;cfg_PilotStart,B680&gt;cfg_PilotEnd),"Outside",B680-cfg_PilotStart+1))</f>
        <v/>
      </c>
      <c r="O680" s="86">
        <f>IF(OR(B680="",D680=""),"","RF-"&amp;TEXT(ROW()-5,"0000"))</f>
        <v/>
      </c>
      <c r="P680" s="86">
        <f>IF(Q680="","",D680&amp;"|"&amp;Q680)</f>
        <v/>
      </c>
      <c r="Q680" s="86">
        <f>IF(OR(D680="",G680=""),"",COUNTIFS($D$6:D680,D680,$G$6:G680,"&lt;&gt;"))</f>
        <v/>
      </c>
      <c r="R680" s="139">
        <f>IF(B680="","",B680+N(C680))</f>
        <v/>
      </c>
    </row>
    <row r="681" ht="30" customHeight="1">
      <c r="B681" s="93" t="n"/>
      <c r="C681" s="140" t="n"/>
      <c r="D681" s="95" t="n"/>
      <c r="E681" s="86">
        <f>IF(D681="","",IFERROR(INDEX(Pil_Type,MATCH(D681,Pil_Label,0)),"not in pilot"))</f>
        <v/>
      </c>
      <c r="F681" s="96" t="n"/>
      <c r="G681" s="96" t="n"/>
      <c r="H681" s="87">
        <f>IF(G681="","",N(F681)+G681)</f>
        <v/>
      </c>
      <c r="I681" s="95" t="n"/>
      <c r="J681" s="139">
        <f>IF(OR(Q681="",N(Q681)&lt;=1),"",INDEX($R$6:$R$1505,MATCH(D681&amp;"|"&amp;(Q681-1),$P$6:$P$1505,0)))</f>
        <v/>
      </c>
      <c r="K681" s="138">
        <f>IF(OR(J681="",R681=""),"",R681-J681)</f>
        <v/>
      </c>
      <c r="L681" s="138">
        <f>IF(OR(J681="",R681=""),"",(R681-J681)*24)</f>
        <v/>
      </c>
      <c r="M681" s="95" t="n"/>
      <c r="N681" s="94">
        <f>IF(B681="","",IF(OR(B681&lt;cfg_PilotStart,B681&gt;cfg_PilotEnd),"Outside",B681-cfg_PilotStart+1))</f>
        <v/>
      </c>
      <c r="O681" s="86">
        <f>IF(OR(B681="",D681=""),"","RF-"&amp;TEXT(ROW()-5,"0000"))</f>
        <v/>
      </c>
      <c r="P681" s="86">
        <f>IF(Q681="","",D681&amp;"|"&amp;Q681)</f>
        <v/>
      </c>
      <c r="Q681" s="86">
        <f>IF(OR(D681="",G681=""),"",COUNTIFS($D$6:D681,D681,$G$6:G681,"&lt;&gt;"))</f>
        <v/>
      </c>
      <c r="R681" s="139">
        <f>IF(B681="","",B681+N(C681))</f>
        <v/>
      </c>
    </row>
    <row r="682" ht="30" customHeight="1">
      <c r="B682" s="93" t="n"/>
      <c r="C682" s="140" t="n"/>
      <c r="D682" s="95" t="n"/>
      <c r="E682" s="86">
        <f>IF(D682="","",IFERROR(INDEX(Pil_Type,MATCH(D682,Pil_Label,0)),"not in pilot"))</f>
        <v/>
      </c>
      <c r="F682" s="96" t="n"/>
      <c r="G682" s="96" t="n"/>
      <c r="H682" s="87">
        <f>IF(G682="","",N(F682)+G682)</f>
        <v/>
      </c>
      <c r="I682" s="95" t="n"/>
      <c r="J682" s="139">
        <f>IF(OR(Q682="",N(Q682)&lt;=1),"",INDEX($R$6:$R$1505,MATCH(D682&amp;"|"&amp;(Q682-1),$P$6:$P$1505,0)))</f>
        <v/>
      </c>
      <c r="K682" s="138">
        <f>IF(OR(J682="",R682=""),"",R682-J682)</f>
        <v/>
      </c>
      <c r="L682" s="138">
        <f>IF(OR(J682="",R682=""),"",(R682-J682)*24)</f>
        <v/>
      </c>
      <c r="M682" s="95" t="n"/>
      <c r="N682" s="94">
        <f>IF(B682="","",IF(OR(B682&lt;cfg_PilotStart,B682&gt;cfg_PilotEnd),"Outside",B682-cfg_PilotStart+1))</f>
        <v/>
      </c>
      <c r="O682" s="86">
        <f>IF(OR(B682="",D682=""),"","RF-"&amp;TEXT(ROW()-5,"0000"))</f>
        <v/>
      </c>
      <c r="P682" s="86">
        <f>IF(Q682="","",D682&amp;"|"&amp;Q682)</f>
        <v/>
      </c>
      <c r="Q682" s="86">
        <f>IF(OR(D682="",G682=""),"",COUNTIFS($D$6:D682,D682,$G$6:G682,"&lt;&gt;"))</f>
        <v/>
      </c>
      <c r="R682" s="139">
        <f>IF(B682="","",B682+N(C682))</f>
        <v/>
      </c>
    </row>
    <row r="683" ht="30" customHeight="1">
      <c r="B683" s="93" t="n"/>
      <c r="C683" s="140" t="n"/>
      <c r="D683" s="95" t="n"/>
      <c r="E683" s="86">
        <f>IF(D683="","",IFERROR(INDEX(Pil_Type,MATCH(D683,Pil_Label,0)),"not in pilot"))</f>
        <v/>
      </c>
      <c r="F683" s="96" t="n"/>
      <c r="G683" s="96" t="n"/>
      <c r="H683" s="87">
        <f>IF(G683="","",N(F683)+G683)</f>
        <v/>
      </c>
      <c r="I683" s="95" t="n"/>
      <c r="J683" s="139">
        <f>IF(OR(Q683="",N(Q683)&lt;=1),"",INDEX($R$6:$R$1505,MATCH(D683&amp;"|"&amp;(Q683-1),$P$6:$P$1505,0)))</f>
        <v/>
      </c>
      <c r="K683" s="138">
        <f>IF(OR(J683="",R683=""),"",R683-J683)</f>
        <v/>
      </c>
      <c r="L683" s="138">
        <f>IF(OR(J683="",R683=""),"",(R683-J683)*24)</f>
        <v/>
      </c>
      <c r="M683" s="95" t="n"/>
      <c r="N683" s="94">
        <f>IF(B683="","",IF(OR(B683&lt;cfg_PilotStart,B683&gt;cfg_PilotEnd),"Outside",B683-cfg_PilotStart+1))</f>
        <v/>
      </c>
      <c r="O683" s="86">
        <f>IF(OR(B683="",D683=""),"","RF-"&amp;TEXT(ROW()-5,"0000"))</f>
        <v/>
      </c>
      <c r="P683" s="86">
        <f>IF(Q683="","",D683&amp;"|"&amp;Q683)</f>
        <v/>
      </c>
      <c r="Q683" s="86">
        <f>IF(OR(D683="",G683=""),"",COUNTIFS($D$6:D683,D683,$G$6:G683,"&lt;&gt;"))</f>
        <v/>
      </c>
      <c r="R683" s="139">
        <f>IF(B683="","",B683+N(C683))</f>
        <v/>
      </c>
    </row>
    <row r="684" ht="30" customHeight="1">
      <c r="B684" s="93" t="n"/>
      <c r="C684" s="140" t="n"/>
      <c r="D684" s="95" t="n"/>
      <c r="E684" s="86">
        <f>IF(D684="","",IFERROR(INDEX(Pil_Type,MATCH(D684,Pil_Label,0)),"not in pilot"))</f>
        <v/>
      </c>
      <c r="F684" s="96" t="n"/>
      <c r="G684" s="96" t="n"/>
      <c r="H684" s="87">
        <f>IF(G684="","",N(F684)+G684)</f>
        <v/>
      </c>
      <c r="I684" s="95" t="n"/>
      <c r="J684" s="139">
        <f>IF(OR(Q684="",N(Q684)&lt;=1),"",INDEX($R$6:$R$1505,MATCH(D684&amp;"|"&amp;(Q684-1),$P$6:$P$1505,0)))</f>
        <v/>
      </c>
      <c r="K684" s="138">
        <f>IF(OR(J684="",R684=""),"",R684-J684)</f>
        <v/>
      </c>
      <c r="L684" s="138">
        <f>IF(OR(J684="",R684=""),"",(R684-J684)*24)</f>
        <v/>
      </c>
      <c r="M684" s="95" t="n"/>
      <c r="N684" s="94">
        <f>IF(B684="","",IF(OR(B684&lt;cfg_PilotStart,B684&gt;cfg_PilotEnd),"Outside",B684-cfg_PilotStart+1))</f>
        <v/>
      </c>
      <c r="O684" s="86">
        <f>IF(OR(B684="",D684=""),"","RF-"&amp;TEXT(ROW()-5,"0000"))</f>
        <v/>
      </c>
      <c r="P684" s="86">
        <f>IF(Q684="","",D684&amp;"|"&amp;Q684)</f>
        <v/>
      </c>
      <c r="Q684" s="86">
        <f>IF(OR(D684="",G684=""),"",COUNTIFS($D$6:D684,D684,$G$6:G684,"&lt;&gt;"))</f>
        <v/>
      </c>
      <c r="R684" s="139">
        <f>IF(B684="","",B684+N(C684))</f>
        <v/>
      </c>
    </row>
    <row r="685" ht="30" customHeight="1">
      <c r="B685" s="93" t="n"/>
      <c r="C685" s="140" t="n"/>
      <c r="D685" s="95" t="n"/>
      <c r="E685" s="86">
        <f>IF(D685="","",IFERROR(INDEX(Pil_Type,MATCH(D685,Pil_Label,0)),"not in pilot"))</f>
        <v/>
      </c>
      <c r="F685" s="96" t="n"/>
      <c r="G685" s="96" t="n"/>
      <c r="H685" s="87">
        <f>IF(G685="","",N(F685)+G685)</f>
        <v/>
      </c>
      <c r="I685" s="95" t="n"/>
      <c r="J685" s="139">
        <f>IF(OR(Q685="",N(Q685)&lt;=1),"",INDEX($R$6:$R$1505,MATCH(D685&amp;"|"&amp;(Q685-1),$P$6:$P$1505,0)))</f>
        <v/>
      </c>
      <c r="K685" s="138">
        <f>IF(OR(J685="",R685=""),"",R685-J685)</f>
        <v/>
      </c>
      <c r="L685" s="138">
        <f>IF(OR(J685="",R685=""),"",(R685-J685)*24)</f>
        <v/>
      </c>
      <c r="M685" s="95" t="n"/>
      <c r="N685" s="94">
        <f>IF(B685="","",IF(OR(B685&lt;cfg_PilotStart,B685&gt;cfg_PilotEnd),"Outside",B685-cfg_PilotStart+1))</f>
        <v/>
      </c>
      <c r="O685" s="86">
        <f>IF(OR(B685="",D685=""),"","RF-"&amp;TEXT(ROW()-5,"0000"))</f>
        <v/>
      </c>
      <c r="P685" s="86">
        <f>IF(Q685="","",D685&amp;"|"&amp;Q685)</f>
        <v/>
      </c>
      <c r="Q685" s="86">
        <f>IF(OR(D685="",G685=""),"",COUNTIFS($D$6:D685,D685,$G$6:G685,"&lt;&gt;"))</f>
        <v/>
      </c>
      <c r="R685" s="139">
        <f>IF(B685="","",B685+N(C685))</f>
        <v/>
      </c>
    </row>
    <row r="686" ht="30" customHeight="1">
      <c r="B686" s="93" t="n"/>
      <c r="C686" s="140" t="n"/>
      <c r="D686" s="95" t="n"/>
      <c r="E686" s="86">
        <f>IF(D686="","",IFERROR(INDEX(Pil_Type,MATCH(D686,Pil_Label,0)),"not in pilot"))</f>
        <v/>
      </c>
      <c r="F686" s="96" t="n"/>
      <c r="G686" s="96" t="n"/>
      <c r="H686" s="87">
        <f>IF(G686="","",N(F686)+G686)</f>
        <v/>
      </c>
      <c r="I686" s="95" t="n"/>
      <c r="J686" s="139">
        <f>IF(OR(Q686="",N(Q686)&lt;=1),"",INDEX($R$6:$R$1505,MATCH(D686&amp;"|"&amp;(Q686-1),$P$6:$P$1505,0)))</f>
        <v/>
      </c>
      <c r="K686" s="138">
        <f>IF(OR(J686="",R686=""),"",R686-J686)</f>
        <v/>
      </c>
      <c r="L686" s="138">
        <f>IF(OR(J686="",R686=""),"",(R686-J686)*24)</f>
        <v/>
      </c>
      <c r="M686" s="95" t="n"/>
      <c r="N686" s="94">
        <f>IF(B686="","",IF(OR(B686&lt;cfg_PilotStart,B686&gt;cfg_PilotEnd),"Outside",B686-cfg_PilotStart+1))</f>
        <v/>
      </c>
      <c r="O686" s="86">
        <f>IF(OR(B686="",D686=""),"","RF-"&amp;TEXT(ROW()-5,"0000"))</f>
        <v/>
      </c>
      <c r="P686" s="86">
        <f>IF(Q686="","",D686&amp;"|"&amp;Q686)</f>
        <v/>
      </c>
      <c r="Q686" s="86">
        <f>IF(OR(D686="",G686=""),"",COUNTIFS($D$6:D686,D686,$G$6:G686,"&lt;&gt;"))</f>
        <v/>
      </c>
      <c r="R686" s="139">
        <f>IF(B686="","",B686+N(C686))</f>
        <v/>
      </c>
    </row>
    <row r="687" ht="30" customHeight="1">
      <c r="B687" s="93" t="n"/>
      <c r="C687" s="140" t="n"/>
      <c r="D687" s="95" t="n"/>
      <c r="E687" s="86">
        <f>IF(D687="","",IFERROR(INDEX(Pil_Type,MATCH(D687,Pil_Label,0)),"not in pilot"))</f>
        <v/>
      </c>
      <c r="F687" s="96" t="n"/>
      <c r="G687" s="96" t="n"/>
      <c r="H687" s="87">
        <f>IF(G687="","",N(F687)+G687)</f>
        <v/>
      </c>
      <c r="I687" s="95" t="n"/>
      <c r="J687" s="139">
        <f>IF(OR(Q687="",N(Q687)&lt;=1),"",INDEX($R$6:$R$1505,MATCH(D687&amp;"|"&amp;(Q687-1),$P$6:$P$1505,0)))</f>
        <v/>
      </c>
      <c r="K687" s="138">
        <f>IF(OR(J687="",R687=""),"",R687-J687)</f>
        <v/>
      </c>
      <c r="L687" s="138">
        <f>IF(OR(J687="",R687=""),"",(R687-J687)*24)</f>
        <v/>
      </c>
      <c r="M687" s="95" t="n"/>
      <c r="N687" s="94">
        <f>IF(B687="","",IF(OR(B687&lt;cfg_PilotStart,B687&gt;cfg_PilotEnd),"Outside",B687-cfg_PilotStart+1))</f>
        <v/>
      </c>
      <c r="O687" s="86">
        <f>IF(OR(B687="",D687=""),"","RF-"&amp;TEXT(ROW()-5,"0000"))</f>
        <v/>
      </c>
      <c r="P687" s="86">
        <f>IF(Q687="","",D687&amp;"|"&amp;Q687)</f>
        <v/>
      </c>
      <c r="Q687" s="86">
        <f>IF(OR(D687="",G687=""),"",COUNTIFS($D$6:D687,D687,$G$6:G687,"&lt;&gt;"))</f>
        <v/>
      </c>
      <c r="R687" s="139">
        <f>IF(B687="","",B687+N(C687))</f>
        <v/>
      </c>
    </row>
    <row r="688" ht="30" customHeight="1">
      <c r="B688" s="93" t="n"/>
      <c r="C688" s="140" t="n"/>
      <c r="D688" s="95" t="n"/>
      <c r="E688" s="86">
        <f>IF(D688="","",IFERROR(INDEX(Pil_Type,MATCH(D688,Pil_Label,0)),"not in pilot"))</f>
        <v/>
      </c>
      <c r="F688" s="96" t="n"/>
      <c r="G688" s="96" t="n"/>
      <c r="H688" s="87">
        <f>IF(G688="","",N(F688)+G688)</f>
        <v/>
      </c>
      <c r="I688" s="95" t="n"/>
      <c r="J688" s="139">
        <f>IF(OR(Q688="",N(Q688)&lt;=1),"",INDEX($R$6:$R$1505,MATCH(D688&amp;"|"&amp;(Q688-1),$P$6:$P$1505,0)))</f>
        <v/>
      </c>
      <c r="K688" s="138">
        <f>IF(OR(J688="",R688=""),"",R688-J688)</f>
        <v/>
      </c>
      <c r="L688" s="138">
        <f>IF(OR(J688="",R688=""),"",(R688-J688)*24)</f>
        <v/>
      </c>
      <c r="M688" s="95" t="n"/>
      <c r="N688" s="94">
        <f>IF(B688="","",IF(OR(B688&lt;cfg_PilotStart,B688&gt;cfg_PilotEnd),"Outside",B688-cfg_PilotStart+1))</f>
        <v/>
      </c>
      <c r="O688" s="86">
        <f>IF(OR(B688="",D688=""),"","RF-"&amp;TEXT(ROW()-5,"0000"))</f>
        <v/>
      </c>
      <c r="P688" s="86">
        <f>IF(Q688="","",D688&amp;"|"&amp;Q688)</f>
        <v/>
      </c>
      <c r="Q688" s="86">
        <f>IF(OR(D688="",G688=""),"",COUNTIFS($D$6:D688,D688,$G$6:G688,"&lt;&gt;"))</f>
        <v/>
      </c>
      <c r="R688" s="139">
        <f>IF(B688="","",B688+N(C688))</f>
        <v/>
      </c>
    </row>
    <row r="689" ht="30" customHeight="1">
      <c r="B689" s="93" t="n"/>
      <c r="C689" s="140" t="n"/>
      <c r="D689" s="95" t="n"/>
      <c r="E689" s="86">
        <f>IF(D689="","",IFERROR(INDEX(Pil_Type,MATCH(D689,Pil_Label,0)),"not in pilot"))</f>
        <v/>
      </c>
      <c r="F689" s="96" t="n"/>
      <c r="G689" s="96" t="n"/>
      <c r="H689" s="87">
        <f>IF(G689="","",N(F689)+G689)</f>
        <v/>
      </c>
      <c r="I689" s="95" t="n"/>
      <c r="J689" s="139">
        <f>IF(OR(Q689="",N(Q689)&lt;=1),"",INDEX($R$6:$R$1505,MATCH(D689&amp;"|"&amp;(Q689-1),$P$6:$P$1505,0)))</f>
        <v/>
      </c>
      <c r="K689" s="138">
        <f>IF(OR(J689="",R689=""),"",R689-J689)</f>
        <v/>
      </c>
      <c r="L689" s="138">
        <f>IF(OR(J689="",R689=""),"",(R689-J689)*24)</f>
        <v/>
      </c>
      <c r="M689" s="95" t="n"/>
      <c r="N689" s="94">
        <f>IF(B689="","",IF(OR(B689&lt;cfg_PilotStart,B689&gt;cfg_PilotEnd),"Outside",B689-cfg_PilotStart+1))</f>
        <v/>
      </c>
      <c r="O689" s="86">
        <f>IF(OR(B689="",D689=""),"","RF-"&amp;TEXT(ROW()-5,"0000"))</f>
        <v/>
      </c>
      <c r="P689" s="86">
        <f>IF(Q689="","",D689&amp;"|"&amp;Q689)</f>
        <v/>
      </c>
      <c r="Q689" s="86">
        <f>IF(OR(D689="",G689=""),"",COUNTIFS($D$6:D689,D689,$G$6:G689,"&lt;&gt;"))</f>
        <v/>
      </c>
      <c r="R689" s="139">
        <f>IF(B689="","",B689+N(C689))</f>
        <v/>
      </c>
    </row>
    <row r="690" ht="30" customHeight="1">
      <c r="B690" s="93" t="n"/>
      <c r="C690" s="140" t="n"/>
      <c r="D690" s="95" t="n"/>
      <c r="E690" s="86">
        <f>IF(D690="","",IFERROR(INDEX(Pil_Type,MATCH(D690,Pil_Label,0)),"not in pilot"))</f>
        <v/>
      </c>
      <c r="F690" s="96" t="n"/>
      <c r="G690" s="96" t="n"/>
      <c r="H690" s="87">
        <f>IF(G690="","",N(F690)+G690)</f>
        <v/>
      </c>
      <c r="I690" s="95" t="n"/>
      <c r="J690" s="139">
        <f>IF(OR(Q690="",N(Q690)&lt;=1),"",INDEX($R$6:$R$1505,MATCH(D690&amp;"|"&amp;(Q690-1),$P$6:$P$1505,0)))</f>
        <v/>
      </c>
      <c r="K690" s="138">
        <f>IF(OR(J690="",R690=""),"",R690-J690)</f>
        <v/>
      </c>
      <c r="L690" s="138">
        <f>IF(OR(J690="",R690=""),"",(R690-J690)*24)</f>
        <v/>
      </c>
      <c r="M690" s="95" t="n"/>
      <c r="N690" s="94">
        <f>IF(B690="","",IF(OR(B690&lt;cfg_PilotStart,B690&gt;cfg_PilotEnd),"Outside",B690-cfg_PilotStart+1))</f>
        <v/>
      </c>
      <c r="O690" s="86">
        <f>IF(OR(B690="",D690=""),"","RF-"&amp;TEXT(ROW()-5,"0000"))</f>
        <v/>
      </c>
      <c r="P690" s="86">
        <f>IF(Q690="","",D690&amp;"|"&amp;Q690)</f>
        <v/>
      </c>
      <c r="Q690" s="86">
        <f>IF(OR(D690="",G690=""),"",COUNTIFS($D$6:D690,D690,$G$6:G690,"&lt;&gt;"))</f>
        <v/>
      </c>
      <c r="R690" s="139">
        <f>IF(B690="","",B690+N(C690))</f>
        <v/>
      </c>
    </row>
    <row r="691" ht="30" customHeight="1">
      <c r="B691" s="93" t="n"/>
      <c r="C691" s="140" t="n"/>
      <c r="D691" s="95" t="n"/>
      <c r="E691" s="86">
        <f>IF(D691="","",IFERROR(INDEX(Pil_Type,MATCH(D691,Pil_Label,0)),"not in pilot"))</f>
        <v/>
      </c>
      <c r="F691" s="96" t="n"/>
      <c r="G691" s="96" t="n"/>
      <c r="H691" s="87">
        <f>IF(G691="","",N(F691)+G691)</f>
        <v/>
      </c>
      <c r="I691" s="95" t="n"/>
      <c r="J691" s="139">
        <f>IF(OR(Q691="",N(Q691)&lt;=1),"",INDEX($R$6:$R$1505,MATCH(D691&amp;"|"&amp;(Q691-1),$P$6:$P$1505,0)))</f>
        <v/>
      </c>
      <c r="K691" s="138">
        <f>IF(OR(J691="",R691=""),"",R691-J691)</f>
        <v/>
      </c>
      <c r="L691" s="138">
        <f>IF(OR(J691="",R691=""),"",(R691-J691)*24)</f>
        <v/>
      </c>
      <c r="M691" s="95" t="n"/>
      <c r="N691" s="94">
        <f>IF(B691="","",IF(OR(B691&lt;cfg_PilotStart,B691&gt;cfg_PilotEnd),"Outside",B691-cfg_PilotStart+1))</f>
        <v/>
      </c>
      <c r="O691" s="86">
        <f>IF(OR(B691="",D691=""),"","RF-"&amp;TEXT(ROW()-5,"0000"))</f>
        <v/>
      </c>
      <c r="P691" s="86">
        <f>IF(Q691="","",D691&amp;"|"&amp;Q691)</f>
        <v/>
      </c>
      <c r="Q691" s="86">
        <f>IF(OR(D691="",G691=""),"",COUNTIFS($D$6:D691,D691,$G$6:G691,"&lt;&gt;"))</f>
        <v/>
      </c>
      <c r="R691" s="139">
        <f>IF(B691="","",B691+N(C691))</f>
        <v/>
      </c>
    </row>
    <row r="692" ht="30" customHeight="1">
      <c r="B692" s="93" t="n"/>
      <c r="C692" s="140" t="n"/>
      <c r="D692" s="95" t="n"/>
      <c r="E692" s="86">
        <f>IF(D692="","",IFERROR(INDEX(Pil_Type,MATCH(D692,Pil_Label,0)),"not in pilot"))</f>
        <v/>
      </c>
      <c r="F692" s="96" t="n"/>
      <c r="G692" s="96" t="n"/>
      <c r="H692" s="87">
        <f>IF(G692="","",N(F692)+G692)</f>
        <v/>
      </c>
      <c r="I692" s="95" t="n"/>
      <c r="J692" s="139">
        <f>IF(OR(Q692="",N(Q692)&lt;=1),"",INDEX($R$6:$R$1505,MATCH(D692&amp;"|"&amp;(Q692-1),$P$6:$P$1505,0)))</f>
        <v/>
      </c>
      <c r="K692" s="138">
        <f>IF(OR(J692="",R692=""),"",R692-J692)</f>
        <v/>
      </c>
      <c r="L692" s="138">
        <f>IF(OR(J692="",R692=""),"",(R692-J692)*24)</f>
        <v/>
      </c>
      <c r="M692" s="95" t="n"/>
      <c r="N692" s="94">
        <f>IF(B692="","",IF(OR(B692&lt;cfg_PilotStart,B692&gt;cfg_PilotEnd),"Outside",B692-cfg_PilotStart+1))</f>
        <v/>
      </c>
      <c r="O692" s="86">
        <f>IF(OR(B692="",D692=""),"","RF-"&amp;TEXT(ROW()-5,"0000"))</f>
        <v/>
      </c>
      <c r="P692" s="86">
        <f>IF(Q692="","",D692&amp;"|"&amp;Q692)</f>
        <v/>
      </c>
      <c r="Q692" s="86">
        <f>IF(OR(D692="",G692=""),"",COUNTIFS($D$6:D692,D692,$G$6:G692,"&lt;&gt;"))</f>
        <v/>
      </c>
      <c r="R692" s="139">
        <f>IF(B692="","",B692+N(C692))</f>
        <v/>
      </c>
    </row>
    <row r="693" ht="30" customHeight="1">
      <c r="B693" s="93" t="n"/>
      <c r="C693" s="140" t="n"/>
      <c r="D693" s="95" t="n"/>
      <c r="E693" s="86">
        <f>IF(D693="","",IFERROR(INDEX(Pil_Type,MATCH(D693,Pil_Label,0)),"not in pilot"))</f>
        <v/>
      </c>
      <c r="F693" s="96" t="n"/>
      <c r="G693" s="96" t="n"/>
      <c r="H693" s="87">
        <f>IF(G693="","",N(F693)+G693)</f>
        <v/>
      </c>
      <c r="I693" s="95" t="n"/>
      <c r="J693" s="139">
        <f>IF(OR(Q693="",N(Q693)&lt;=1),"",INDEX($R$6:$R$1505,MATCH(D693&amp;"|"&amp;(Q693-1),$P$6:$P$1505,0)))</f>
        <v/>
      </c>
      <c r="K693" s="138">
        <f>IF(OR(J693="",R693=""),"",R693-J693)</f>
        <v/>
      </c>
      <c r="L693" s="138">
        <f>IF(OR(J693="",R693=""),"",(R693-J693)*24)</f>
        <v/>
      </c>
      <c r="M693" s="95" t="n"/>
      <c r="N693" s="94">
        <f>IF(B693="","",IF(OR(B693&lt;cfg_PilotStart,B693&gt;cfg_PilotEnd),"Outside",B693-cfg_PilotStart+1))</f>
        <v/>
      </c>
      <c r="O693" s="86">
        <f>IF(OR(B693="",D693=""),"","RF-"&amp;TEXT(ROW()-5,"0000"))</f>
        <v/>
      </c>
      <c r="P693" s="86">
        <f>IF(Q693="","",D693&amp;"|"&amp;Q693)</f>
        <v/>
      </c>
      <c r="Q693" s="86">
        <f>IF(OR(D693="",G693=""),"",COUNTIFS($D$6:D693,D693,$G$6:G693,"&lt;&gt;"))</f>
        <v/>
      </c>
      <c r="R693" s="139">
        <f>IF(B693="","",B693+N(C693))</f>
        <v/>
      </c>
    </row>
    <row r="694" ht="30" customHeight="1">
      <c r="B694" s="93" t="n"/>
      <c r="C694" s="140" t="n"/>
      <c r="D694" s="95" t="n"/>
      <c r="E694" s="86">
        <f>IF(D694="","",IFERROR(INDEX(Pil_Type,MATCH(D694,Pil_Label,0)),"not in pilot"))</f>
        <v/>
      </c>
      <c r="F694" s="96" t="n"/>
      <c r="G694" s="96" t="n"/>
      <c r="H694" s="87">
        <f>IF(G694="","",N(F694)+G694)</f>
        <v/>
      </c>
      <c r="I694" s="95" t="n"/>
      <c r="J694" s="139">
        <f>IF(OR(Q694="",N(Q694)&lt;=1),"",INDEX($R$6:$R$1505,MATCH(D694&amp;"|"&amp;(Q694-1),$P$6:$P$1505,0)))</f>
        <v/>
      </c>
      <c r="K694" s="138">
        <f>IF(OR(J694="",R694=""),"",R694-J694)</f>
        <v/>
      </c>
      <c r="L694" s="138">
        <f>IF(OR(J694="",R694=""),"",(R694-J694)*24)</f>
        <v/>
      </c>
      <c r="M694" s="95" t="n"/>
      <c r="N694" s="94">
        <f>IF(B694="","",IF(OR(B694&lt;cfg_PilotStart,B694&gt;cfg_PilotEnd),"Outside",B694-cfg_PilotStart+1))</f>
        <v/>
      </c>
      <c r="O694" s="86">
        <f>IF(OR(B694="",D694=""),"","RF-"&amp;TEXT(ROW()-5,"0000"))</f>
        <v/>
      </c>
      <c r="P694" s="86">
        <f>IF(Q694="","",D694&amp;"|"&amp;Q694)</f>
        <v/>
      </c>
      <c r="Q694" s="86">
        <f>IF(OR(D694="",G694=""),"",COUNTIFS($D$6:D694,D694,$G$6:G694,"&lt;&gt;"))</f>
        <v/>
      </c>
      <c r="R694" s="139">
        <f>IF(B694="","",B694+N(C694))</f>
        <v/>
      </c>
    </row>
    <row r="695" ht="30" customHeight="1">
      <c r="B695" s="93" t="n"/>
      <c r="C695" s="140" t="n"/>
      <c r="D695" s="95" t="n"/>
      <c r="E695" s="86">
        <f>IF(D695="","",IFERROR(INDEX(Pil_Type,MATCH(D695,Pil_Label,0)),"not in pilot"))</f>
        <v/>
      </c>
      <c r="F695" s="96" t="n"/>
      <c r="G695" s="96" t="n"/>
      <c r="H695" s="87">
        <f>IF(G695="","",N(F695)+G695)</f>
        <v/>
      </c>
      <c r="I695" s="95" t="n"/>
      <c r="J695" s="139">
        <f>IF(OR(Q695="",N(Q695)&lt;=1),"",INDEX($R$6:$R$1505,MATCH(D695&amp;"|"&amp;(Q695-1),$P$6:$P$1505,0)))</f>
        <v/>
      </c>
      <c r="K695" s="138">
        <f>IF(OR(J695="",R695=""),"",R695-J695)</f>
        <v/>
      </c>
      <c r="L695" s="138">
        <f>IF(OR(J695="",R695=""),"",(R695-J695)*24)</f>
        <v/>
      </c>
      <c r="M695" s="95" t="n"/>
      <c r="N695" s="94">
        <f>IF(B695="","",IF(OR(B695&lt;cfg_PilotStart,B695&gt;cfg_PilotEnd),"Outside",B695-cfg_PilotStart+1))</f>
        <v/>
      </c>
      <c r="O695" s="86">
        <f>IF(OR(B695="",D695=""),"","RF-"&amp;TEXT(ROW()-5,"0000"))</f>
        <v/>
      </c>
      <c r="P695" s="86">
        <f>IF(Q695="","",D695&amp;"|"&amp;Q695)</f>
        <v/>
      </c>
      <c r="Q695" s="86">
        <f>IF(OR(D695="",G695=""),"",COUNTIFS($D$6:D695,D695,$G$6:G695,"&lt;&gt;"))</f>
        <v/>
      </c>
      <c r="R695" s="139">
        <f>IF(B695="","",B695+N(C695))</f>
        <v/>
      </c>
    </row>
    <row r="696" ht="30" customHeight="1">
      <c r="B696" s="93" t="n"/>
      <c r="C696" s="140" t="n"/>
      <c r="D696" s="95" t="n"/>
      <c r="E696" s="86">
        <f>IF(D696="","",IFERROR(INDEX(Pil_Type,MATCH(D696,Pil_Label,0)),"not in pilot"))</f>
        <v/>
      </c>
      <c r="F696" s="96" t="n"/>
      <c r="G696" s="96" t="n"/>
      <c r="H696" s="87">
        <f>IF(G696="","",N(F696)+G696)</f>
        <v/>
      </c>
      <c r="I696" s="95" t="n"/>
      <c r="J696" s="139">
        <f>IF(OR(Q696="",N(Q696)&lt;=1),"",INDEX($R$6:$R$1505,MATCH(D696&amp;"|"&amp;(Q696-1),$P$6:$P$1505,0)))</f>
        <v/>
      </c>
      <c r="K696" s="138">
        <f>IF(OR(J696="",R696=""),"",R696-J696)</f>
        <v/>
      </c>
      <c r="L696" s="138">
        <f>IF(OR(J696="",R696=""),"",(R696-J696)*24)</f>
        <v/>
      </c>
      <c r="M696" s="95" t="n"/>
      <c r="N696" s="94">
        <f>IF(B696="","",IF(OR(B696&lt;cfg_PilotStart,B696&gt;cfg_PilotEnd),"Outside",B696-cfg_PilotStart+1))</f>
        <v/>
      </c>
      <c r="O696" s="86">
        <f>IF(OR(B696="",D696=""),"","RF-"&amp;TEXT(ROW()-5,"0000"))</f>
        <v/>
      </c>
      <c r="P696" s="86">
        <f>IF(Q696="","",D696&amp;"|"&amp;Q696)</f>
        <v/>
      </c>
      <c r="Q696" s="86">
        <f>IF(OR(D696="",G696=""),"",COUNTIFS($D$6:D696,D696,$G$6:G696,"&lt;&gt;"))</f>
        <v/>
      </c>
      <c r="R696" s="139">
        <f>IF(B696="","",B696+N(C696))</f>
        <v/>
      </c>
    </row>
    <row r="697" ht="30" customHeight="1">
      <c r="B697" s="93" t="n"/>
      <c r="C697" s="140" t="n"/>
      <c r="D697" s="95" t="n"/>
      <c r="E697" s="86">
        <f>IF(D697="","",IFERROR(INDEX(Pil_Type,MATCH(D697,Pil_Label,0)),"not in pilot"))</f>
        <v/>
      </c>
      <c r="F697" s="96" t="n"/>
      <c r="G697" s="96" t="n"/>
      <c r="H697" s="87">
        <f>IF(G697="","",N(F697)+G697)</f>
        <v/>
      </c>
      <c r="I697" s="95" t="n"/>
      <c r="J697" s="139">
        <f>IF(OR(Q697="",N(Q697)&lt;=1),"",INDEX($R$6:$R$1505,MATCH(D697&amp;"|"&amp;(Q697-1),$P$6:$P$1505,0)))</f>
        <v/>
      </c>
      <c r="K697" s="138">
        <f>IF(OR(J697="",R697=""),"",R697-J697)</f>
        <v/>
      </c>
      <c r="L697" s="138">
        <f>IF(OR(J697="",R697=""),"",(R697-J697)*24)</f>
        <v/>
      </c>
      <c r="M697" s="95" t="n"/>
      <c r="N697" s="94">
        <f>IF(B697="","",IF(OR(B697&lt;cfg_PilotStart,B697&gt;cfg_PilotEnd),"Outside",B697-cfg_PilotStart+1))</f>
        <v/>
      </c>
      <c r="O697" s="86">
        <f>IF(OR(B697="",D697=""),"","RF-"&amp;TEXT(ROW()-5,"0000"))</f>
        <v/>
      </c>
      <c r="P697" s="86">
        <f>IF(Q697="","",D697&amp;"|"&amp;Q697)</f>
        <v/>
      </c>
      <c r="Q697" s="86">
        <f>IF(OR(D697="",G697=""),"",COUNTIFS($D$6:D697,D697,$G$6:G697,"&lt;&gt;"))</f>
        <v/>
      </c>
      <c r="R697" s="139">
        <f>IF(B697="","",B697+N(C697))</f>
        <v/>
      </c>
    </row>
    <row r="698" ht="30" customHeight="1">
      <c r="B698" s="93" t="n"/>
      <c r="C698" s="140" t="n"/>
      <c r="D698" s="95" t="n"/>
      <c r="E698" s="86">
        <f>IF(D698="","",IFERROR(INDEX(Pil_Type,MATCH(D698,Pil_Label,0)),"not in pilot"))</f>
        <v/>
      </c>
      <c r="F698" s="96" t="n"/>
      <c r="G698" s="96" t="n"/>
      <c r="H698" s="87">
        <f>IF(G698="","",N(F698)+G698)</f>
        <v/>
      </c>
      <c r="I698" s="95" t="n"/>
      <c r="J698" s="139">
        <f>IF(OR(Q698="",N(Q698)&lt;=1),"",INDEX($R$6:$R$1505,MATCH(D698&amp;"|"&amp;(Q698-1),$P$6:$P$1505,0)))</f>
        <v/>
      </c>
      <c r="K698" s="138">
        <f>IF(OR(J698="",R698=""),"",R698-J698)</f>
        <v/>
      </c>
      <c r="L698" s="138">
        <f>IF(OR(J698="",R698=""),"",(R698-J698)*24)</f>
        <v/>
      </c>
      <c r="M698" s="95" t="n"/>
      <c r="N698" s="94">
        <f>IF(B698="","",IF(OR(B698&lt;cfg_PilotStart,B698&gt;cfg_PilotEnd),"Outside",B698-cfg_PilotStart+1))</f>
        <v/>
      </c>
      <c r="O698" s="86">
        <f>IF(OR(B698="",D698=""),"","RF-"&amp;TEXT(ROW()-5,"0000"))</f>
        <v/>
      </c>
      <c r="P698" s="86">
        <f>IF(Q698="","",D698&amp;"|"&amp;Q698)</f>
        <v/>
      </c>
      <c r="Q698" s="86">
        <f>IF(OR(D698="",G698=""),"",COUNTIFS($D$6:D698,D698,$G$6:G698,"&lt;&gt;"))</f>
        <v/>
      </c>
      <c r="R698" s="139">
        <f>IF(B698="","",B698+N(C698))</f>
        <v/>
      </c>
    </row>
    <row r="699" ht="30" customHeight="1">
      <c r="B699" s="93" t="n"/>
      <c r="C699" s="140" t="n"/>
      <c r="D699" s="95" t="n"/>
      <c r="E699" s="86">
        <f>IF(D699="","",IFERROR(INDEX(Pil_Type,MATCH(D699,Pil_Label,0)),"not in pilot"))</f>
        <v/>
      </c>
      <c r="F699" s="96" t="n"/>
      <c r="G699" s="96" t="n"/>
      <c r="H699" s="87">
        <f>IF(G699="","",N(F699)+G699)</f>
        <v/>
      </c>
      <c r="I699" s="95" t="n"/>
      <c r="J699" s="139">
        <f>IF(OR(Q699="",N(Q699)&lt;=1),"",INDEX($R$6:$R$1505,MATCH(D699&amp;"|"&amp;(Q699-1),$P$6:$P$1505,0)))</f>
        <v/>
      </c>
      <c r="K699" s="138">
        <f>IF(OR(J699="",R699=""),"",R699-J699)</f>
        <v/>
      </c>
      <c r="L699" s="138">
        <f>IF(OR(J699="",R699=""),"",(R699-J699)*24)</f>
        <v/>
      </c>
      <c r="M699" s="95" t="n"/>
      <c r="N699" s="94">
        <f>IF(B699="","",IF(OR(B699&lt;cfg_PilotStart,B699&gt;cfg_PilotEnd),"Outside",B699-cfg_PilotStart+1))</f>
        <v/>
      </c>
      <c r="O699" s="86">
        <f>IF(OR(B699="",D699=""),"","RF-"&amp;TEXT(ROW()-5,"0000"))</f>
        <v/>
      </c>
      <c r="P699" s="86">
        <f>IF(Q699="","",D699&amp;"|"&amp;Q699)</f>
        <v/>
      </c>
      <c r="Q699" s="86">
        <f>IF(OR(D699="",G699=""),"",COUNTIFS($D$6:D699,D699,$G$6:G699,"&lt;&gt;"))</f>
        <v/>
      </c>
      <c r="R699" s="139">
        <f>IF(B699="","",B699+N(C699))</f>
        <v/>
      </c>
    </row>
    <row r="700" ht="30" customHeight="1">
      <c r="B700" s="93" t="n"/>
      <c r="C700" s="140" t="n"/>
      <c r="D700" s="95" t="n"/>
      <c r="E700" s="86">
        <f>IF(D700="","",IFERROR(INDEX(Pil_Type,MATCH(D700,Pil_Label,0)),"not in pilot"))</f>
        <v/>
      </c>
      <c r="F700" s="96" t="n"/>
      <c r="G700" s="96" t="n"/>
      <c r="H700" s="87">
        <f>IF(G700="","",N(F700)+G700)</f>
        <v/>
      </c>
      <c r="I700" s="95" t="n"/>
      <c r="J700" s="139">
        <f>IF(OR(Q700="",N(Q700)&lt;=1),"",INDEX($R$6:$R$1505,MATCH(D700&amp;"|"&amp;(Q700-1),$P$6:$P$1505,0)))</f>
        <v/>
      </c>
      <c r="K700" s="138">
        <f>IF(OR(J700="",R700=""),"",R700-J700)</f>
        <v/>
      </c>
      <c r="L700" s="138">
        <f>IF(OR(J700="",R700=""),"",(R700-J700)*24)</f>
        <v/>
      </c>
      <c r="M700" s="95" t="n"/>
      <c r="N700" s="94">
        <f>IF(B700="","",IF(OR(B700&lt;cfg_PilotStart,B700&gt;cfg_PilotEnd),"Outside",B700-cfg_PilotStart+1))</f>
        <v/>
      </c>
      <c r="O700" s="86">
        <f>IF(OR(B700="",D700=""),"","RF-"&amp;TEXT(ROW()-5,"0000"))</f>
        <v/>
      </c>
      <c r="P700" s="86">
        <f>IF(Q700="","",D700&amp;"|"&amp;Q700)</f>
        <v/>
      </c>
      <c r="Q700" s="86">
        <f>IF(OR(D700="",G700=""),"",COUNTIFS($D$6:D700,D700,$G$6:G700,"&lt;&gt;"))</f>
        <v/>
      </c>
      <c r="R700" s="139">
        <f>IF(B700="","",B700+N(C700))</f>
        <v/>
      </c>
    </row>
    <row r="701" ht="30" customHeight="1">
      <c r="B701" s="93" t="n"/>
      <c r="C701" s="140" t="n"/>
      <c r="D701" s="95" t="n"/>
      <c r="E701" s="86">
        <f>IF(D701="","",IFERROR(INDEX(Pil_Type,MATCH(D701,Pil_Label,0)),"not in pilot"))</f>
        <v/>
      </c>
      <c r="F701" s="96" t="n"/>
      <c r="G701" s="96" t="n"/>
      <c r="H701" s="87">
        <f>IF(G701="","",N(F701)+G701)</f>
        <v/>
      </c>
      <c r="I701" s="95" t="n"/>
      <c r="J701" s="139">
        <f>IF(OR(Q701="",N(Q701)&lt;=1),"",INDEX($R$6:$R$1505,MATCH(D701&amp;"|"&amp;(Q701-1),$P$6:$P$1505,0)))</f>
        <v/>
      </c>
      <c r="K701" s="138">
        <f>IF(OR(J701="",R701=""),"",R701-J701)</f>
        <v/>
      </c>
      <c r="L701" s="138">
        <f>IF(OR(J701="",R701=""),"",(R701-J701)*24)</f>
        <v/>
      </c>
      <c r="M701" s="95" t="n"/>
      <c r="N701" s="94">
        <f>IF(B701="","",IF(OR(B701&lt;cfg_PilotStart,B701&gt;cfg_PilotEnd),"Outside",B701-cfg_PilotStart+1))</f>
        <v/>
      </c>
      <c r="O701" s="86">
        <f>IF(OR(B701="",D701=""),"","RF-"&amp;TEXT(ROW()-5,"0000"))</f>
        <v/>
      </c>
      <c r="P701" s="86">
        <f>IF(Q701="","",D701&amp;"|"&amp;Q701)</f>
        <v/>
      </c>
      <c r="Q701" s="86">
        <f>IF(OR(D701="",G701=""),"",COUNTIFS($D$6:D701,D701,$G$6:G701,"&lt;&gt;"))</f>
        <v/>
      </c>
      <c r="R701" s="139">
        <f>IF(B701="","",B701+N(C701))</f>
        <v/>
      </c>
    </row>
    <row r="702" ht="30" customHeight="1">
      <c r="B702" s="93" t="n"/>
      <c r="C702" s="140" t="n"/>
      <c r="D702" s="95" t="n"/>
      <c r="E702" s="86">
        <f>IF(D702="","",IFERROR(INDEX(Pil_Type,MATCH(D702,Pil_Label,0)),"not in pilot"))</f>
        <v/>
      </c>
      <c r="F702" s="96" t="n"/>
      <c r="G702" s="96" t="n"/>
      <c r="H702" s="87">
        <f>IF(G702="","",N(F702)+G702)</f>
        <v/>
      </c>
      <c r="I702" s="95" t="n"/>
      <c r="J702" s="139">
        <f>IF(OR(Q702="",N(Q702)&lt;=1),"",INDEX($R$6:$R$1505,MATCH(D702&amp;"|"&amp;(Q702-1),$P$6:$P$1505,0)))</f>
        <v/>
      </c>
      <c r="K702" s="138">
        <f>IF(OR(J702="",R702=""),"",R702-J702)</f>
        <v/>
      </c>
      <c r="L702" s="138">
        <f>IF(OR(J702="",R702=""),"",(R702-J702)*24)</f>
        <v/>
      </c>
      <c r="M702" s="95" t="n"/>
      <c r="N702" s="94">
        <f>IF(B702="","",IF(OR(B702&lt;cfg_PilotStart,B702&gt;cfg_PilotEnd),"Outside",B702-cfg_PilotStart+1))</f>
        <v/>
      </c>
      <c r="O702" s="86">
        <f>IF(OR(B702="",D702=""),"","RF-"&amp;TEXT(ROW()-5,"0000"))</f>
        <v/>
      </c>
      <c r="P702" s="86">
        <f>IF(Q702="","",D702&amp;"|"&amp;Q702)</f>
        <v/>
      </c>
      <c r="Q702" s="86">
        <f>IF(OR(D702="",G702=""),"",COUNTIFS($D$6:D702,D702,$G$6:G702,"&lt;&gt;"))</f>
        <v/>
      </c>
      <c r="R702" s="139">
        <f>IF(B702="","",B702+N(C702))</f>
        <v/>
      </c>
    </row>
    <row r="703" ht="30" customHeight="1">
      <c r="B703" s="93" t="n"/>
      <c r="C703" s="140" t="n"/>
      <c r="D703" s="95" t="n"/>
      <c r="E703" s="86">
        <f>IF(D703="","",IFERROR(INDEX(Pil_Type,MATCH(D703,Pil_Label,0)),"not in pilot"))</f>
        <v/>
      </c>
      <c r="F703" s="96" t="n"/>
      <c r="G703" s="96" t="n"/>
      <c r="H703" s="87">
        <f>IF(G703="","",N(F703)+G703)</f>
        <v/>
      </c>
      <c r="I703" s="95" t="n"/>
      <c r="J703" s="139">
        <f>IF(OR(Q703="",N(Q703)&lt;=1),"",INDEX($R$6:$R$1505,MATCH(D703&amp;"|"&amp;(Q703-1),$P$6:$P$1505,0)))</f>
        <v/>
      </c>
      <c r="K703" s="138">
        <f>IF(OR(J703="",R703=""),"",R703-J703)</f>
        <v/>
      </c>
      <c r="L703" s="138">
        <f>IF(OR(J703="",R703=""),"",(R703-J703)*24)</f>
        <v/>
      </c>
      <c r="M703" s="95" t="n"/>
      <c r="N703" s="94">
        <f>IF(B703="","",IF(OR(B703&lt;cfg_PilotStart,B703&gt;cfg_PilotEnd),"Outside",B703-cfg_PilotStart+1))</f>
        <v/>
      </c>
      <c r="O703" s="86">
        <f>IF(OR(B703="",D703=""),"","RF-"&amp;TEXT(ROW()-5,"0000"))</f>
        <v/>
      </c>
      <c r="P703" s="86">
        <f>IF(Q703="","",D703&amp;"|"&amp;Q703)</f>
        <v/>
      </c>
      <c r="Q703" s="86">
        <f>IF(OR(D703="",G703=""),"",COUNTIFS($D$6:D703,D703,$G$6:G703,"&lt;&gt;"))</f>
        <v/>
      </c>
      <c r="R703" s="139">
        <f>IF(B703="","",B703+N(C703))</f>
        <v/>
      </c>
    </row>
    <row r="704" ht="30" customHeight="1">
      <c r="B704" s="93" t="n"/>
      <c r="C704" s="140" t="n"/>
      <c r="D704" s="95" t="n"/>
      <c r="E704" s="86">
        <f>IF(D704="","",IFERROR(INDEX(Pil_Type,MATCH(D704,Pil_Label,0)),"not in pilot"))</f>
        <v/>
      </c>
      <c r="F704" s="96" t="n"/>
      <c r="G704" s="96" t="n"/>
      <c r="H704" s="87">
        <f>IF(G704="","",N(F704)+G704)</f>
        <v/>
      </c>
      <c r="I704" s="95" t="n"/>
      <c r="J704" s="139">
        <f>IF(OR(Q704="",N(Q704)&lt;=1),"",INDEX($R$6:$R$1505,MATCH(D704&amp;"|"&amp;(Q704-1),$P$6:$P$1505,0)))</f>
        <v/>
      </c>
      <c r="K704" s="138">
        <f>IF(OR(J704="",R704=""),"",R704-J704)</f>
        <v/>
      </c>
      <c r="L704" s="138">
        <f>IF(OR(J704="",R704=""),"",(R704-J704)*24)</f>
        <v/>
      </c>
      <c r="M704" s="95" t="n"/>
      <c r="N704" s="94">
        <f>IF(B704="","",IF(OR(B704&lt;cfg_PilotStart,B704&gt;cfg_PilotEnd),"Outside",B704-cfg_PilotStart+1))</f>
        <v/>
      </c>
      <c r="O704" s="86">
        <f>IF(OR(B704="",D704=""),"","RF-"&amp;TEXT(ROW()-5,"0000"))</f>
        <v/>
      </c>
      <c r="P704" s="86">
        <f>IF(Q704="","",D704&amp;"|"&amp;Q704)</f>
        <v/>
      </c>
      <c r="Q704" s="86">
        <f>IF(OR(D704="",G704=""),"",COUNTIFS($D$6:D704,D704,$G$6:G704,"&lt;&gt;"))</f>
        <v/>
      </c>
      <c r="R704" s="139">
        <f>IF(B704="","",B704+N(C704))</f>
        <v/>
      </c>
    </row>
    <row r="705" ht="30" customHeight="1">
      <c r="B705" s="93" t="n"/>
      <c r="C705" s="140" t="n"/>
      <c r="D705" s="95" t="n"/>
      <c r="E705" s="86">
        <f>IF(D705="","",IFERROR(INDEX(Pil_Type,MATCH(D705,Pil_Label,0)),"not in pilot"))</f>
        <v/>
      </c>
      <c r="F705" s="96" t="n"/>
      <c r="G705" s="96" t="n"/>
      <c r="H705" s="87">
        <f>IF(G705="","",N(F705)+G705)</f>
        <v/>
      </c>
      <c r="I705" s="95" t="n"/>
      <c r="J705" s="139">
        <f>IF(OR(Q705="",N(Q705)&lt;=1),"",INDEX($R$6:$R$1505,MATCH(D705&amp;"|"&amp;(Q705-1),$P$6:$P$1505,0)))</f>
        <v/>
      </c>
      <c r="K705" s="138">
        <f>IF(OR(J705="",R705=""),"",R705-J705)</f>
        <v/>
      </c>
      <c r="L705" s="138">
        <f>IF(OR(J705="",R705=""),"",(R705-J705)*24)</f>
        <v/>
      </c>
      <c r="M705" s="95" t="n"/>
      <c r="N705" s="94">
        <f>IF(B705="","",IF(OR(B705&lt;cfg_PilotStart,B705&gt;cfg_PilotEnd),"Outside",B705-cfg_PilotStart+1))</f>
        <v/>
      </c>
      <c r="O705" s="86">
        <f>IF(OR(B705="",D705=""),"","RF-"&amp;TEXT(ROW()-5,"0000"))</f>
        <v/>
      </c>
      <c r="P705" s="86">
        <f>IF(Q705="","",D705&amp;"|"&amp;Q705)</f>
        <v/>
      </c>
      <c r="Q705" s="86">
        <f>IF(OR(D705="",G705=""),"",COUNTIFS($D$6:D705,D705,$G$6:G705,"&lt;&gt;"))</f>
        <v/>
      </c>
      <c r="R705" s="139">
        <f>IF(B705="","",B705+N(C705))</f>
        <v/>
      </c>
    </row>
    <row r="706" ht="30" customHeight="1">
      <c r="B706" s="93" t="n"/>
      <c r="C706" s="140" t="n"/>
      <c r="D706" s="95" t="n"/>
      <c r="E706" s="86">
        <f>IF(D706="","",IFERROR(INDEX(Pil_Type,MATCH(D706,Pil_Label,0)),"not in pilot"))</f>
        <v/>
      </c>
      <c r="F706" s="96" t="n"/>
      <c r="G706" s="96" t="n"/>
      <c r="H706" s="87">
        <f>IF(G706="","",N(F706)+G706)</f>
        <v/>
      </c>
      <c r="I706" s="95" t="n"/>
      <c r="J706" s="139">
        <f>IF(OR(Q706="",N(Q706)&lt;=1),"",INDEX($R$6:$R$1505,MATCH(D706&amp;"|"&amp;(Q706-1),$P$6:$P$1505,0)))</f>
        <v/>
      </c>
      <c r="K706" s="138">
        <f>IF(OR(J706="",R706=""),"",R706-J706)</f>
        <v/>
      </c>
      <c r="L706" s="138">
        <f>IF(OR(J706="",R706=""),"",(R706-J706)*24)</f>
        <v/>
      </c>
      <c r="M706" s="95" t="n"/>
      <c r="N706" s="94">
        <f>IF(B706="","",IF(OR(B706&lt;cfg_PilotStart,B706&gt;cfg_PilotEnd),"Outside",B706-cfg_PilotStart+1))</f>
        <v/>
      </c>
      <c r="O706" s="86">
        <f>IF(OR(B706="",D706=""),"","RF-"&amp;TEXT(ROW()-5,"0000"))</f>
        <v/>
      </c>
      <c r="P706" s="86">
        <f>IF(Q706="","",D706&amp;"|"&amp;Q706)</f>
        <v/>
      </c>
      <c r="Q706" s="86">
        <f>IF(OR(D706="",G706=""),"",COUNTIFS($D$6:D706,D706,$G$6:G706,"&lt;&gt;"))</f>
        <v/>
      </c>
      <c r="R706" s="139">
        <f>IF(B706="","",B706+N(C706))</f>
        <v/>
      </c>
    </row>
    <row r="707" ht="30" customHeight="1">
      <c r="B707" s="93" t="n"/>
      <c r="C707" s="140" t="n"/>
      <c r="D707" s="95" t="n"/>
      <c r="E707" s="86">
        <f>IF(D707="","",IFERROR(INDEX(Pil_Type,MATCH(D707,Pil_Label,0)),"not in pilot"))</f>
        <v/>
      </c>
      <c r="F707" s="96" t="n"/>
      <c r="G707" s="96" t="n"/>
      <c r="H707" s="87">
        <f>IF(G707="","",N(F707)+G707)</f>
        <v/>
      </c>
      <c r="I707" s="95" t="n"/>
      <c r="J707" s="139">
        <f>IF(OR(Q707="",N(Q707)&lt;=1),"",INDEX($R$6:$R$1505,MATCH(D707&amp;"|"&amp;(Q707-1),$P$6:$P$1505,0)))</f>
        <v/>
      </c>
      <c r="K707" s="138">
        <f>IF(OR(J707="",R707=""),"",R707-J707)</f>
        <v/>
      </c>
      <c r="L707" s="138">
        <f>IF(OR(J707="",R707=""),"",(R707-J707)*24)</f>
        <v/>
      </c>
      <c r="M707" s="95" t="n"/>
      <c r="N707" s="94">
        <f>IF(B707="","",IF(OR(B707&lt;cfg_PilotStart,B707&gt;cfg_PilotEnd),"Outside",B707-cfg_PilotStart+1))</f>
        <v/>
      </c>
      <c r="O707" s="86">
        <f>IF(OR(B707="",D707=""),"","RF-"&amp;TEXT(ROW()-5,"0000"))</f>
        <v/>
      </c>
      <c r="P707" s="86">
        <f>IF(Q707="","",D707&amp;"|"&amp;Q707)</f>
        <v/>
      </c>
      <c r="Q707" s="86">
        <f>IF(OR(D707="",G707=""),"",COUNTIFS($D$6:D707,D707,$G$6:G707,"&lt;&gt;"))</f>
        <v/>
      </c>
      <c r="R707" s="139">
        <f>IF(B707="","",B707+N(C707))</f>
        <v/>
      </c>
    </row>
    <row r="708" ht="30" customHeight="1">
      <c r="B708" s="93" t="n"/>
      <c r="C708" s="140" t="n"/>
      <c r="D708" s="95" t="n"/>
      <c r="E708" s="86">
        <f>IF(D708="","",IFERROR(INDEX(Pil_Type,MATCH(D708,Pil_Label,0)),"not in pilot"))</f>
        <v/>
      </c>
      <c r="F708" s="96" t="n"/>
      <c r="G708" s="96" t="n"/>
      <c r="H708" s="87">
        <f>IF(G708="","",N(F708)+G708)</f>
        <v/>
      </c>
      <c r="I708" s="95" t="n"/>
      <c r="J708" s="139">
        <f>IF(OR(Q708="",N(Q708)&lt;=1),"",INDEX($R$6:$R$1505,MATCH(D708&amp;"|"&amp;(Q708-1),$P$6:$P$1505,0)))</f>
        <v/>
      </c>
      <c r="K708" s="138">
        <f>IF(OR(J708="",R708=""),"",R708-J708)</f>
        <v/>
      </c>
      <c r="L708" s="138">
        <f>IF(OR(J708="",R708=""),"",(R708-J708)*24)</f>
        <v/>
      </c>
      <c r="M708" s="95" t="n"/>
      <c r="N708" s="94">
        <f>IF(B708="","",IF(OR(B708&lt;cfg_PilotStart,B708&gt;cfg_PilotEnd),"Outside",B708-cfg_PilotStart+1))</f>
        <v/>
      </c>
      <c r="O708" s="86">
        <f>IF(OR(B708="",D708=""),"","RF-"&amp;TEXT(ROW()-5,"0000"))</f>
        <v/>
      </c>
      <c r="P708" s="86">
        <f>IF(Q708="","",D708&amp;"|"&amp;Q708)</f>
        <v/>
      </c>
      <c r="Q708" s="86">
        <f>IF(OR(D708="",G708=""),"",COUNTIFS($D$6:D708,D708,$G$6:G708,"&lt;&gt;"))</f>
        <v/>
      </c>
      <c r="R708" s="139">
        <f>IF(B708="","",B708+N(C708))</f>
        <v/>
      </c>
    </row>
    <row r="709" ht="30" customHeight="1">
      <c r="B709" s="93" t="n"/>
      <c r="C709" s="140" t="n"/>
      <c r="D709" s="95" t="n"/>
      <c r="E709" s="86">
        <f>IF(D709="","",IFERROR(INDEX(Pil_Type,MATCH(D709,Pil_Label,0)),"not in pilot"))</f>
        <v/>
      </c>
      <c r="F709" s="96" t="n"/>
      <c r="G709" s="96" t="n"/>
      <c r="H709" s="87">
        <f>IF(G709="","",N(F709)+G709)</f>
        <v/>
      </c>
      <c r="I709" s="95" t="n"/>
      <c r="J709" s="139">
        <f>IF(OR(Q709="",N(Q709)&lt;=1),"",INDEX($R$6:$R$1505,MATCH(D709&amp;"|"&amp;(Q709-1),$P$6:$P$1505,0)))</f>
        <v/>
      </c>
      <c r="K709" s="138">
        <f>IF(OR(J709="",R709=""),"",R709-J709)</f>
        <v/>
      </c>
      <c r="L709" s="138">
        <f>IF(OR(J709="",R709=""),"",(R709-J709)*24)</f>
        <v/>
      </c>
      <c r="M709" s="95" t="n"/>
      <c r="N709" s="94">
        <f>IF(B709="","",IF(OR(B709&lt;cfg_PilotStart,B709&gt;cfg_PilotEnd),"Outside",B709-cfg_PilotStart+1))</f>
        <v/>
      </c>
      <c r="O709" s="86">
        <f>IF(OR(B709="",D709=""),"","RF-"&amp;TEXT(ROW()-5,"0000"))</f>
        <v/>
      </c>
      <c r="P709" s="86">
        <f>IF(Q709="","",D709&amp;"|"&amp;Q709)</f>
        <v/>
      </c>
      <c r="Q709" s="86">
        <f>IF(OR(D709="",G709=""),"",COUNTIFS($D$6:D709,D709,$G$6:G709,"&lt;&gt;"))</f>
        <v/>
      </c>
      <c r="R709" s="139">
        <f>IF(B709="","",B709+N(C709))</f>
        <v/>
      </c>
    </row>
    <row r="710" ht="30" customHeight="1">
      <c r="B710" s="93" t="n"/>
      <c r="C710" s="140" t="n"/>
      <c r="D710" s="95" t="n"/>
      <c r="E710" s="86">
        <f>IF(D710="","",IFERROR(INDEX(Pil_Type,MATCH(D710,Pil_Label,0)),"not in pilot"))</f>
        <v/>
      </c>
      <c r="F710" s="96" t="n"/>
      <c r="G710" s="96" t="n"/>
      <c r="H710" s="87">
        <f>IF(G710="","",N(F710)+G710)</f>
        <v/>
      </c>
      <c r="I710" s="95" t="n"/>
      <c r="J710" s="139">
        <f>IF(OR(Q710="",N(Q710)&lt;=1),"",INDEX($R$6:$R$1505,MATCH(D710&amp;"|"&amp;(Q710-1),$P$6:$P$1505,0)))</f>
        <v/>
      </c>
      <c r="K710" s="138">
        <f>IF(OR(J710="",R710=""),"",R710-J710)</f>
        <v/>
      </c>
      <c r="L710" s="138">
        <f>IF(OR(J710="",R710=""),"",(R710-J710)*24)</f>
        <v/>
      </c>
      <c r="M710" s="95" t="n"/>
      <c r="N710" s="94">
        <f>IF(B710="","",IF(OR(B710&lt;cfg_PilotStart,B710&gt;cfg_PilotEnd),"Outside",B710-cfg_PilotStart+1))</f>
        <v/>
      </c>
      <c r="O710" s="86">
        <f>IF(OR(B710="",D710=""),"","RF-"&amp;TEXT(ROW()-5,"0000"))</f>
        <v/>
      </c>
      <c r="P710" s="86">
        <f>IF(Q710="","",D710&amp;"|"&amp;Q710)</f>
        <v/>
      </c>
      <c r="Q710" s="86">
        <f>IF(OR(D710="",G710=""),"",COUNTIFS($D$6:D710,D710,$G$6:G710,"&lt;&gt;"))</f>
        <v/>
      </c>
      <c r="R710" s="139">
        <f>IF(B710="","",B710+N(C710))</f>
        <v/>
      </c>
    </row>
    <row r="711" ht="30" customHeight="1">
      <c r="B711" s="93" t="n"/>
      <c r="C711" s="140" t="n"/>
      <c r="D711" s="95" t="n"/>
      <c r="E711" s="86">
        <f>IF(D711="","",IFERROR(INDEX(Pil_Type,MATCH(D711,Pil_Label,0)),"not in pilot"))</f>
        <v/>
      </c>
      <c r="F711" s="96" t="n"/>
      <c r="G711" s="96" t="n"/>
      <c r="H711" s="87">
        <f>IF(G711="","",N(F711)+G711)</f>
        <v/>
      </c>
      <c r="I711" s="95" t="n"/>
      <c r="J711" s="139">
        <f>IF(OR(Q711="",N(Q711)&lt;=1),"",INDEX($R$6:$R$1505,MATCH(D711&amp;"|"&amp;(Q711-1),$P$6:$P$1505,0)))</f>
        <v/>
      </c>
      <c r="K711" s="138">
        <f>IF(OR(J711="",R711=""),"",R711-J711)</f>
        <v/>
      </c>
      <c r="L711" s="138">
        <f>IF(OR(J711="",R711=""),"",(R711-J711)*24)</f>
        <v/>
      </c>
      <c r="M711" s="95" t="n"/>
      <c r="N711" s="94">
        <f>IF(B711="","",IF(OR(B711&lt;cfg_PilotStart,B711&gt;cfg_PilotEnd),"Outside",B711-cfg_PilotStart+1))</f>
        <v/>
      </c>
      <c r="O711" s="86">
        <f>IF(OR(B711="",D711=""),"","RF-"&amp;TEXT(ROW()-5,"0000"))</f>
        <v/>
      </c>
      <c r="P711" s="86">
        <f>IF(Q711="","",D711&amp;"|"&amp;Q711)</f>
        <v/>
      </c>
      <c r="Q711" s="86">
        <f>IF(OR(D711="",G711=""),"",COUNTIFS($D$6:D711,D711,$G$6:G711,"&lt;&gt;"))</f>
        <v/>
      </c>
      <c r="R711" s="139">
        <f>IF(B711="","",B711+N(C711))</f>
        <v/>
      </c>
    </row>
    <row r="712" ht="30" customHeight="1">
      <c r="B712" s="93" t="n"/>
      <c r="C712" s="140" t="n"/>
      <c r="D712" s="95" t="n"/>
      <c r="E712" s="86">
        <f>IF(D712="","",IFERROR(INDEX(Pil_Type,MATCH(D712,Pil_Label,0)),"not in pilot"))</f>
        <v/>
      </c>
      <c r="F712" s="96" t="n"/>
      <c r="G712" s="96" t="n"/>
      <c r="H712" s="87">
        <f>IF(G712="","",N(F712)+G712)</f>
        <v/>
      </c>
      <c r="I712" s="95" t="n"/>
      <c r="J712" s="139">
        <f>IF(OR(Q712="",N(Q712)&lt;=1),"",INDEX($R$6:$R$1505,MATCH(D712&amp;"|"&amp;(Q712-1),$P$6:$P$1505,0)))</f>
        <v/>
      </c>
      <c r="K712" s="138">
        <f>IF(OR(J712="",R712=""),"",R712-J712)</f>
        <v/>
      </c>
      <c r="L712" s="138">
        <f>IF(OR(J712="",R712=""),"",(R712-J712)*24)</f>
        <v/>
      </c>
      <c r="M712" s="95" t="n"/>
      <c r="N712" s="94">
        <f>IF(B712="","",IF(OR(B712&lt;cfg_PilotStart,B712&gt;cfg_PilotEnd),"Outside",B712-cfg_PilotStart+1))</f>
        <v/>
      </c>
      <c r="O712" s="86">
        <f>IF(OR(B712="",D712=""),"","RF-"&amp;TEXT(ROW()-5,"0000"))</f>
        <v/>
      </c>
      <c r="P712" s="86">
        <f>IF(Q712="","",D712&amp;"|"&amp;Q712)</f>
        <v/>
      </c>
      <c r="Q712" s="86">
        <f>IF(OR(D712="",G712=""),"",COUNTIFS($D$6:D712,D712,$G$6:G712,"&lt;&gt;"))</f>
        <v/>
      </c>
      <c r="R712" s="139">
        <f>IF(B712="","",B712+N(C712))</f>
        <v/>
      </c>
    </row>
    <row r="713" ht="30" customHeight="1">
      <c r="B713" s="93" t="n"/>
      <c r="C713" s="140" t="n"/>
      <c r="D713" s="95" t="n"/>
      <c r="E713" s="86">
        <f>IF(D713="","",IFERROR(INDEX(Pil_Type,MATCH(D713,Pil_Label,0)),"not in pilot"))</f>
        <v/>
      </c>
      <c r="F713" s="96" t="n"/>
      <c r="G713" s="96" t="n"/>
      <c r="H713" s="87">
        <f>IF(G713="","",N(F713)+G713)</f>
        <v/>
      </c>
      <c r="I713" s="95" t="n"/>
      <c r="J713" s="139">
        <f>IF(OR(Q713="",N(Q713)&lt;=1),"",INDEX($R$6:$R$1505,MATCH(D713&amp;"|"&amp;(Q713-1),$P$6:$P$1505,0)))</f>
        <v/>
      </c>
      <c r="K713" s="138">
        <f>IF(OR(J713="",R713=""),"",R713-J713)</f>
        <v/>
      </c>
      <c r="L713" s="138">
        <f>IF(OR(J713="",R713=""),"",(R713-J713)*24)</f>
        <v/>
      </c>
      <c r="M713" s="95" t="n"/>
      <c r="N713" s="94">
        <f>IF(B713="","",IF(OR(B713&lt;cfg_PilotStart,B713&gt;cfg_PilotEnd),"Outside",B713-cfg_PilotStart+1))</f>
        <v/>
      </c>
      <c r="O713" s="86">
        <f>IF(OR(B713="",D713=""),"","RF-"&amp;TEXT(ROW()-5,"0000"))</f>
        <v/>
      </c>
      <c r="P713" s="86">
        <f>IF(Q713="","",D713&amp;"|"&amp;Q713)</f>
        <v/>
      </c>
      <c r="Q713" s="86">
        <f>IF(OR(D713="",G713=""),"",COUNTIFS($D$6:D713,D713,$G$6:G713,"&lt;&gt;"))</f>
        <v/>
      </c>
      <c r="R713" s="139">
        <f>IF(B713="","",B713+N(C713))</f>
        <v/>
      </c>
    </row>
    <row r="714" ht="30" customHeight="1">
      <c r="B714" s="93" t="n"/>
      <c r="C714" s="140" t="n"/>
      <c r="D714" s="95" t="n"/>
      <c r="E714" s="86">
        <f>IF(D714="","",IFERROR(INDEX(Pil_Type,MATCH(D714,Pil_Label,0)),"not in pilot"))</f>
        <v/>
      </c>
      <c r="F714" s="96" t="n"/>
      <c r="G714" s="96" t="n"/>
      <c r="H714" s="87">
        <f>IF(G714="","",N(F714)+G714)</f>
        <v/>
      </c>
      <c r="I714" s="95" t="n"/>
      <c r="J714" s="139">
        <f>IF(OR(Q714="",N(Q714)&lt;=1),"",INDEX($R$6:$R$1505,MATCH(D714&amp;"|"&amp;(Q714-1),$P$6:$P$1505,0)))</f>
        <v/>
      </c>
      <c r="K714" s="138">
        <f>IF(OR(J714="",R714=""),"",R714-J714)</f>
        <v/>
      </c>
      <c r="L714" s="138">
        <f>IF(OR(J714="",R714=""),"",(R714-J714)*24)</f>
        <v/>
      </c>
      <c r="M714" s="95" t="n"/>
      <c r="N714" s="94">
        <f>IF(B714="","",IF(OR(B714&lt;cfg_PilotStart,B714&gt;cfg_PilotEnd),"Outside",B714-cfg_PilotStart+1))</f>
        <v/>
      </c>
      <c r="O714" s="86">
        <f>IF(OR(B714="",D714=""),"","RF-"&amp;TEXT(ROW()-5,"0000"))</f>
        <v/>
      </c>
      <c r="P714" s="86">
        <f>IF(Q714="","",D714&amp;"|"&amp;Q714)</f>
        <v/>
      </c>
      <c r="Q714" s="86">
        <f>IF(OR(D714="",G714=""),"",COUNTIFS($D$6:D714,D714,$G$6:G714,"&lt;&gt;"))</f>
        <v/>
      </c>
      <c r="R714" s="139">
        <f>IF(B714="","",B714+N(C714))</f>
        <v/>
      </c>
    </row>
    <row r="715" ht="30" customHeight="1">
      <c r="B715" s="93" t="n"/>
      <c r="C715" s="140" t="n"/>
      <c r="D715" s="95" t="n"/>
      <c r="E715" s="86">
        <f>IF(D715="","",IFERROR(INDEX(Pil_Type,MATCH(D715,Pil_Label,0)),"not in pilot"))</f>
        <v/>
      </c>
      <c r="F715" s="96" t="n"/>
      <c r="G715" s="96" t="n"/>
      <c r="H715" s="87">
        <f>IF(G715="","",N(F715)+G715)</f>
        <v/>
      </c>
      <c r="I715" s="95" t="n"/>
      <c r="J715" s="139">
        <f>IF(OR(Q715="",N(Q715)&lt;=1),"",INDEX($R$6:$R$1505,MATCH(D715&amp;"|"&amp;(Q715-1),$P$6:$P$1505,0)))</f>
        <v/>
      </c>
      <c r="K715" s="138">
        <f>IF(OR(J715="",R715=""),"",R715-J715)</f>
        <v/>
      </c>
      <c r="L715" s="138">
        <f>IF(OR(J715="",R715=""),"",(R715-J715)*24)</f>
        <v/>
      </c>
      <c r="M715" s="95" t="n"/>
      <c r="N715" s="94">
        <f>IF(B715="","",IF(OR(B715&lt;cfg_PilotStart,B715&gt;cfg_PilotEnd),"Outside",B715-cfg_PilotStart+1))</f>
        <v/>
      </c>
      <c r="O715" s="86">
        <f>IF(OR(B715="",D715=""),"","RF-"&amp;TEXT(ROW()-5,"0000"))</f>
        <v/>
      </c>
      <c r="P715" s="86">
        <f>IF(Q715="","",D715&amp;"|"&amp;Q715)</f>
        <v/>
      </c>
      <c r="Q715" s="86">
        <f>IF(OR(D715="",G715=""),"",COUNTIFS($D$6:D715,D715,$G$6:G715,"&lt;&gt;"))</f>
        <v/>
      </c>
      <c r="R715" s="139">
        <f>IF(B715="","",B715+N(C715))</f>
        <v/>
      </c>
    </row>
    <row r="716" ht="30" customHeight="1">
      <c r="B716" s="93" t="n"/>
      <c r="C716" s="140" t="n"/>
      <c r="D716" s="95" t="n"/>
      <c r="E716" s="86">
        <f>IF(D716="","",IFERROR(INDEX(Pil_Type,MATCH(D716,Pil_Label,0)),"not in pilot"))</f>
        <v/>
      </c>
      <c r="F716" s="96" t="n"/>
      <c r="G716" s="96" t="n"/>
      <c r="H716" s="87">
        <f>IF(G716="","",N(F716)+G716)</f>
        <v/>
      </c>
      <c r="I716" s="95" t="n"/>
      <c r="J716" s="139">
        <f>IF(OR(Q716="",N(Q716)&lt;=1),"",INDEX($R$6:$R$1505,MATCH(D716&amp;"|"&amp;(Q716-1),$P$6:$P$1505,0)))</f>
        <v/>
      </c>
      <c r="K716" s="138">
        <f>IF(OR(J716="",R716=""),"",R716-J716)</f>
        <v/>
      </c>
      <c r="L716" s="138">
        <f>IF(OR(J716="",R716=""),"",(R716-J716)*24)</f>
        <v/>
      </c>
      <c r="M716" s="95" t="n"/>
      <c r="N716" s="94">
        <f>IF(B716="","",IF(OR(B716&lt;cfg_PilotStart,B716&gt;cfg_PilotEnd),"Outside",B716-cfg_PilotStart+1))</f>
        <v/>
      </c>
      <c r="O716" s="86">
        <f>IF(OR(B716="",D716=""),"","RF-"&amp;TEXT(ROW()-5,"0000"))</f>
        <v/>
      </c>
      <c r="P716" s="86">
        <f>IF(Q716="","",D716&amp;"|"&amp;Q716)</f>
        <v/>
      </c>
      <c r="Q716" s="86">
        <f>IF(OR(D716="",G716=""),"",COUNTIFS($D$6:D716,D716,$G$6:G716,"&lt;&gt;"))</f>
        <v/>
      </c>
      <c r="R716" s="139">
        <f>IF(B716="","",B716+N(C716))</f>
        <v/>
      </c>
    </row>
    <row r="717" ht="30" customHeight="1">
      <c r="B717" s="93" t="n"/>
      <c r="C717" s="140" t="n"/>
      <c r="D717" s="95" t="n"/>
      <c r="E717" s="86">
        <f>IF(D717="","",IFERROR(INDEX(Pil_Type,MATCH(D717,Pil_Label,0)),"not in pilot"))</f>
        <v/>
      </c>
      <c r="F717" s="96" t="n"/>
      <c r="G717" s="96" t="n"/>
      <c r="H717" s="87">
        <f>IF(G717="","",N(F717)+G717)</f>
        <v/>
      </c>
      <c r="I717" s="95" t="n"/>
      <c r="J717" s="139">
        <f>IF(OR(Q717="",N(Q717)&lt;=1),"",INDEX($R$6:$R$1505,MATCH(D717&amp;"|"&amp;(Q717-1),$P$6:$P$1505,0)))</f>
        <v/>
      </c>
      <c r="K717" s="138">
        <f>IF(OR(J717="",R717=""),"",R717-J717)</f>
        <v/>
      </c>
      <c r="L717" s="138">
        <f>IF(OR(J717="",R717=""),"",(R717-J717)*24)</f>
        <v/>
      </c>
      <c r="M717" s="95" t="n"/>
      <c r="N717" s="94">
        <f>IF(B717="","",IF(OR(B717&lt;cfg_PilotStart,B717&gt;cfg_PilotEnd),"Outside",B717-cfg_PilotStart+1))</f>
        <v/>
      </c>
      <c r="O717" s="86">
        <f>IF(OR(B717="",D717=""),"","RF-"&amp;TEXT(ROW()-5,"0000"))</f>
        <v/>
      </c>
      <c r="P717" s="86">
        <f>IF(Q717="","",D717&amp;"|"&amp;Q717)</f>
        <v/>
      </c>
      <c r="Q717" s="86">
        <f>IF(OR(D717="",G717=""),"",COUNTIFS($D$6:D717,D717,$G$6:G717,"&lt;&gt;"))</f>
        <v/>
      </c>
      <c r="R717" s="139">
        <f>IF(B717="","",B717+N(C717))</f>
        <v/>
      </c>
    </row>
    <row r="718" ht="30" customHeight="1">
      <c r="B718" s="93" t="n"/>
      <c r="C718" s="140" t="n"/>
      <c r="D718" s="95" t="n"/>
      <c r="E718" s="86">
        <f>IF(D718="","",IFERROR(INDEX(Pil_Type,MATCH(D718,Pil_Label,0)),"not in pilot"))</f>
        <v/>
      </c>
      <c r="F718" s="96" t="n"/>
      <c r="G718" s="96" t="n"/>
      <c r="H718" s="87">
        <f>IF(G718="","",N(F718)+G718)</f>
        <v/>
      </c>
      <c r="I718" s="95" t="n"/>
      <c r="J718" s="139">
        <f>IF(OR(Q718="",N(Q718)&lt;=1),"",INDEX($R$6:$R$1505,MATCH(D718&amp;"|"&amp;(Q718-1),$P$6:$P$1505,0)))</f>
        <v/>
      </c>
      <c r="K718" s="138">
        <f>IF(OR(J718="",R718=""),"",R718-J718)</f>
        <v/>
      </c>
      <c r="L718" s="138">
        <f>IF(OR(J718="",R718=""),"",(R718-J718)*24)</f>
        <v/>
      </c>
      <c r="M718" s="95" t="n"/>
      <c r="N718" s="94">
        <f>IF(B718="","",IF(OR(B718&lt;cfg_PilotStart,B718&gt;cfg_PilotEnd),"Outside",B718-cfg_PilotStart+1))</f>
        <v/>
      </c>
      <c r="O718" s="86">
        <f>IF(OR(B718="",D718=""),"","RF-"&amp;TEXT(ROW()-5,"0000"))</f>
        <v/>
      </c>
      <c r="P718" s="86">
        <f>IF(Q718="","",D718&amp;"|"&amp;Q718)</f>
        <v/>
      </c>
      <c r="Q718" s="86">
        <f>IF(OR(D718="",G718=""),"",COUNTIFS($D$6:D718,D718,$G$6:G718,"&lt;&gt;"))</f>
        <v/>
      </c>
      <c r="R718" s="139">
        <f>IF(B718="","",B718+N(C718))</f>
        <v/>
      </c>
    </row>
    <row r="719" ht="30" customHeight="1">
      <c r="B719" s="93" t="n"/>
      <c r="C719" s="140" t="n"/>
      <c r="D719" s="95" t="n"/>
      <c r="E719" s="86">
        <f>IF(D719="","",IFERROR(INDEX(Pil_Type,MATCH(D719,Pil_Label,0)),"not in pilot"))</f>
        <v/>
      </c>
      <c r="F719" s="96" t="n"/>
      <c r="G719" s="96" t="n"/>
      <c r="H719" s="87">
        <f>IF(G719="","",N(F719)+G719)</f>
        <v/>
      </c>
      <c r="I719" s="95" t="n"/>
      <c r="J719" s="139">
        <f>IF(OR(Q719="",N(Q719)&lt;=1),"",INDEX($R$6:$R$1505,MATCH(D719&amp;"|"&amp;(Q719-1),$P$6:$P$1505,0)))</f>
        <v/>
      </c>
      <c r="K719" s="138">
        <f>IF(OR(J719="",R719=""),"",R719-J719)</f>
        <v/>
      </c>
      <c r="L719" s="138">
        <f>IF(OR(J719="",R719=""),"",(R719-J719)*24)</f>
        <v/>
      </c>
      <c r="M719" s="95" t="n"/>
      <c r="N719" s="94">
        <f>IF(B719="","",IF(OR(B719&lt;cfg_PilotStart,B719&gt;cfg_PilotEnd),"Outside",B719-cfg_PilotStart+1))</f>
        <v/>
      </c>
      <c r="O719" s="86">
        <f>IF(OR(B719="",D719=""),"","RF-"&amp;TEXT(ROW()-5,"0000"))</f>
        <v/>
      </c>
      <c r="P719" s="86">
        <f>IF(Q719="","",D719&amp;"|"&amp;Q719)</f>
        <v/>
      </c>
      <c r="Q719" s="86">
        <f>IF(OR(D719="",G719=""),"",COUNTIFS($D$6:D719,D719,$G$6:G719,"&lt;&gt;"))</f>
        <v/>
      </c>
      <c r="R719" s="139">
        <f>IF(B719="","",B719+N(C719))</f>
        <v/>
      </c>
    </row>
    <row r="720" ht="30" customHeight="1">
      <c r="B720" s="93" t="n"/>
      <c r="C720" s="140" t="n"/>
      <c r="D720" s="95" t="n"/>
      <c r="E720" s="86">
        <f>IF(D720="","",IFERROR(INDEX(Pil_Type,MATCH(D720,Pil_Label,0)),"not in pilot"))</f>
        <v/>
      </c>
      <c r="F720" s="96" t="n"/>
      <c r="G720" s="96" t="n"/>
      <c r="H720" s="87">
        <f>IF(G720="","",N(F720)+G720)</f>
        <v/>
      </c>
      <c r="I720" s="95" t="n"/>
      <c r="J720" s="139">
        <f>IF(OR(Q720="",N(Q720)&lt;=1),"",INDEX($R$6:$R$1505,MATCH(D720&amp;"|"&amp;(Q720-1),$P$6:$P$1505,0)))</f>
        <v/>
      </c>
      <c r="K720" s="138">
        <f>IF(OR(J720="",R720=""),"",R720-J720)</f>
        <v/>
      </c>
      <c r="L720" s="138">
        <f>IF(OR(J720="",R720=""),"",(R720-J720)*24)</f>
        <v/>
      </c>
      <c r="M720" s="95" t="n"/>
      <c r="N720" s="94">
        <f>IF(B720="","",IF(OR(B720&lt;cfg_PilotStart,B720&gt;cfg_PilotEnd),"Outside",B720-cfg_PilotStart+1))</f>
        <v/>
      </c>
      <c r="O720" s="86">
        <f>IF(OR(B720="",D720=""),"","RF-"&amp;TEXT(ROW()-5,"0000"))</f>
        <v/>
      </c>
      <c r="P720" s="86">
        <f>IF(Q720="","",D720&amp;"|"&amp;Q720)</f>
        <v/>
      </c>
      <c r="Q720" s="86">
        <f>IF(OR(D720="",G720=""),"",COUNTIFS($D$6:D720,D720,$G$6:G720,"&lt;&gt;"))</f>
        <v/>
      </c>
      <c r="R720" s="139">
        <f>IF(B720="","",B720+N(C720))</f>
        <v/>
      </c>
    </row>
    <row r="721" ht="30" customHeight="1">
      <c r="B721" s="93" t="n"/>
      <c r="C721" s="140" t="n"/>
      <c r="D721" s="95" t="n"/>
      <c r="E721" s="86">
        <f>IF(D721="","",IFERROR(INDEX(Pil_Type,MATCH(D721,Pil_Label,0)),"not in pilot"))</f>
        <v/>
      </c>
      <c r="F721" s="96" t="n"/>
      <c r="G721" s="96" t="n"/>
      <c r="H721" s="87">
        <f>IF(G721="","",N(F721)+G721)</f>
        <v/>
      </c>
      <c r="I721" s="95" t="n"/>
      <c r="J721" s="139">
        <f>IF(OR(Q721="",N(Q721)&lt;=1),"",INDEX($R$6:$R$1505,MATCH(D721&amp;"|"&amp;(Q721-1),$P$6:$P$1505,0)))</f>
        <v/>
      </c>
      <c r="K721" s="138">
        <f>IF(OR(J721="",R721=""),"",R721-J721)</f>
        <v/>
      </c>
      <c r="L721" s="138">
        <f>IF(OR(J721="",R721=""),"",(R721-J721)*24)</f>
        <v/>
      </c>
      <c r="M721" s="95" t="n"/>
      <c r="N721" s="94">
        <f>IF(B721="","",IF(OR(B721&lt;cfg_PilotStart,B721&gt;cfg_PilotEnd),"Outside",B721-cfg_PilotStart+1))</f>
        <v/>
      </c>
      <c r="O721" s="86">
        <f>IF(OR(B721="",D721=""),"","RF-"&amp;TEXT(ROW()-5,"0000"))</f>
        <v/>
      </c>
      <c r="P721" s="86">
        <f>IF(Q721="","",D721&amp;"|"&amp;Q721)</f>
        <v/>
      </c>
      <c r="Q721" s="86">
        <f>IF(OR(D721="",G721=""),"",COUNTIFS($D$6:D721,D721,$G$6:G721,"&lt;&gt;"))</f>
        <v/>
      </c>
      <c r="R721" s="139">
        <f>IF(B721="","",B721+N(C721))</f>
        <v/>
      </c>
    </row>
    <row r="722" ht="30" customHeight="1">
      <c r="B722" s="93" t="n"/>
      <c r="C722" s="140" t="n"/>
      <c r="D722" s="95" t="n"/>
      <c r="E722" s="86">
        <f>IF(D722="","",IFERROR(INDEX(Pil_Type,MATCH(D722,Pil_Label,0)),"not in pilot"))</f>
        <v/>
      </c>
      <c r="F722" s="96" t="n"/>
      <c r="G722" s="96" t="n"/>
      <c r="H722" s="87">
        <f>IF(G722="","",N(F722)+G722)</f>
        <v/>
      </c>
      <c r="I722" s="95" t="n"/>
      <c r="J722" s="139">
        <f>IF(OR(Q722="",N(Q722)&lt;=1),"",INDEX($R$6:$R$1505,MATCH(D722&amp;"|"&amp;(Q722-1),$P$6:$P$1505,0)))</f>
        <v/>
      </c>
      <c r="K722" s="138">
        <f>IF(OR(J722="",R722=""),"",R722-J722)</f>
        <v/>
      </c>
      <c r="L722" s="138">
        <f>IF(OR(J722="",R722=""),"",(R722-J722)*24)</f>
        <v/>
      </c>
      <c r="M722" s="95" t="n"/>
      <c r="N722" s="94">
        <f>IF(B722="","",IF(OR(B722&lt;cfg_PilotStart,B722&gt;cfg_PilotEnd),"Outside",B722-cfg_PilotStart+1))</f>
        <v/>
      </c>
      <c r="O722" s="86">
        <f>IF(OR(B722="",D722=""),"","RF-"&amp;TEXT(ROW()-5,"0000"))</f>
        <v/>
      </c>
      <c r="P722" s="86">
        <f>IF(Q722="","",D722&amp;"|"&amp;Q722)</f>
        <v/>
      </c>
      <c r="Q722" s="86">
        <f>IF(OR(D722="",G722=""),"",COUNTIFS($D$6:D722,D722,$G$6:G722,"&lt;&gt;"))</f>
        <v/>
      </c>
      <c r="R722" s="139">
        <f>IF(B722="","",B722+N(C722))</f>
        <v/>
      </c>
    </row>
    <row r="723" ht="30" customHeight="1">
      <c r="B723" s="93" t="n"/>
      <c r="C723" s="140" t="n"/>
      <c r="D723" s="95" t="n"/>
      <c r="E723" s="86">
        <f>IF(D723="","",IFERROR(INDEX(Pil_Type,MATCH(D723,Pil_Label,0)),"not in pilot"))</f>
        <v/>
      </c>
      <c r="F723" s="96" t="n"/>
      <c r="G723" s="96" t="n"/>
      <c r="H723" s="87">
        <f>IF(G723="","",N(F723)+G723)</f>
        <v/>
      </c>
      <c r="I723" s="95" t="n"/>
      <c r="J723" s="139">
        <f>IF(OR(Q723="",N(Q723)&lt;=1),"",INDEX($R$6:$R$1505,MATCH(D723&amp;"|"&amp;(Q723-1),$P$6:$P$1505,0)))</f>
        <v/>
      </c>
      <c r="K723" s="138">
        <f>IF(OR(J723="",R723=""),"",R723-J723)</f>
        <v/>
      </c>
      <c r="L723" s="138">
        <f>IF(OR(J723="",R723=""),"",(R723-J723)*24)</f>
        <v/>
      </c>
      <c r="M723" s="95" t="n"/>
      <c r="N723" s="94">
        <f>IF(B723="","",IF(OR(B723&lt;cfg_PilotStart,B723&gt;cfg_PilotEnd),"Outside",B723-cfg_PilotStart+1))</f>
        <v/>
      </c>
      <c r="O723" s="86">
        <f>IF(OR(B723="",D723=""),"","RF-"&amp;TEXT(ROW()-5,"0000"))</f>
        <v/>
      </c>
      <c r="P723" s="86">
        <f>IF(Q723="","",D723&amp;"|"&amp;Q723)</f>
        <v/>
      </c>
      <c r="Q723" s="86">
        <f>IF(OR(D723="",G723=""),"",COUNTIFS($D$6:D723,D723,$G$6:G723,"&lt;&gt;"))</f>
        <v/>
      </c>
      <c r="R723" s="139">
        <f>IF(B723="","",B723+N(C723))</f>
        <v/>
      </c>
    </row>
    <row r="724" ht="30" customHeight="1">
      <c r="B724" s="93" t="n"/>
      <c r="C724" s="140" t="n"/>
      <c r="D724" s="95" t="n"/>
      <c r="E724" s="86">
        <f>IF(D724="","",IFERROR(INDEX(Pil_Type,MATCH(D724,Pil_Label,0)),"not in pilot"))</f>
        <v/>
      </c>
      <c r="F724" s="96" t="n"/>
      <c r="G724" s="96" t="n"/>
      <c r="H724" s="87">
        <f>IF(G724="","",N(F724)+G724)</f>
        <v/>
      </c>
      <c r="I724" s="95" t="n"/>
      <c r="J724" s="139">
        <f>IF(OR(Q724="",N(Q724)&lt;=1),"",INDEX($R$6:$R$1505,MATCH(D724&amp;"|"&amp;(Q724-1),$P$6:$P$1505,0)))</f>
        <v/>
      </c>
      <c r="K724" s="138">
        <f>IF(OR(J724="",R724=""),"",R724-J724)</f>
        <v/>
      </c>
      <c r="L724" s="138">
        <f>IF(OR(J724="",R724=""),"",(R724-J724)*24)</f>
        <v/>
      </c>
      <c r="M724" s="95" t="n"/>
      <c r="N724" s="94">
        <f>IF(B724="","",IF(OR(B724&lt;cfg_PilotStart,B724&gt;cfg_PilotEnd),"Outside",B724-cfg_PilotStart+1))</f>
        <v/>
      </c>
      <c r="O724" s="86">
        <f>IF(OR(B724="",D724=""),"","RF-"&amp;TEXT(ROW()-5,"0000"))</f>
        <v/>
      </c>
      <c r="P724" s="86">
        <f>IF(Q724="","",D724&amp;"|"&amp;Q724)</f>
        <v/>
      </c>
      <c r="Q724" s="86">
        <f>IF(OR(D724="",G724=""),"",COUNTIFS($D$6:D724,D724,$G$6:G724,"&lt;&gt;"))</f>
        <v/>
      </c>
      <c r="R724" s="139">
        <f>IF(B724="","",B724+N(C724))</f>
        <v/>
      </c>
    </row>
    <row r="725" ht="30" customHeight="1">
      <c r="B725" s="93" t="n"/>
      <c r="C725" s="140" t="n"/>
      <c r="D725" s="95" t="n"/>
      <c r="E725" s="86">
        <f>IF(D725="","",IFERROR(INDEX(Pil_Type,MATCH(D725,Pil_Label,0)),"not in pilot"))</f>
        <v/>
      </c>
      <c r="F725" s="96" t="n"/>
      <c r="G725" s="96" t="n"/>
      <c r="H725" s="87">
        <f>IF(G725="","",N(F725)+G725)</f>
        <v/>
      </c>
      <c r="I725" s="95" t="n"/>
      <c r="J725" s="139">
        <f>IF(OR(Q725="",N(Q725)&lt;=1),"",INDEX($R$6:$R$1505,MATCH(D725&amp;"|"&amp;(Q725-1),$P$6:$P$1505,0)))</f>
        <v/>
      </c>
      <c r="K725" s="138">
        <f>IF(OR(J725="",R725=""),"",R725-J725)</f>
        <v/>
      </c>
      <c r="L725" s="138">
        <f>IF(OR(J725="",R725=""),"",(R725-J725)*24)</f>
        <v/>
      </c>
      <c r="M725" s="95" t="n"/>
      <c r="N725" s="94">
        <f>IF(B725="","",IF(OR(B725&lt;cfg_PilotStart,B725&gt;cfg_PilotEnd),"Outside",B725-cfg_PilotStart+1))</f>
        <v/>
      </c>
      <c r="O725" s="86">
        <f>IF(OR(B725="",D725=""),"","RF-"&amp;TEXT(ROW()-5,"0000"))</f>
        <v/>
      </c>
      <c r="P725" s="86">
        <f>IF(Q725="","",D725&amp;"|"&amp;Q725)</f>
        <v/>
      </c>
      <c r="Q725" s="86">
        <f>IF(OR(D725="",G725=""),"",COUNTIFS($D$6:D725,D725,$G$6:G725,"&lt;&gt;"))</f>
        <v/>
      </c>
      <c r="R725" s="139">
        <f>IF(B725="","",B725+N(C725))</f>
        <v/>
      </c>
    </row>
    <row r="726" ht="30" customHeight="1">
      <c r="B726" s="93" t="n"/>
      <c r="C726" s="140" t="n"/>
      <c r="D726" s="95" t="n"/>
      <c r="E726" s="86">
        <f>IF(D726="","",IFERROR(INDEX(Pil_Type,MATCH(D726,Pil_Label,0)),"not in pilot"))</f>
        <v/>
      </c>
      <c r="F726" s="96" t="n"/>
      <c r="G726" s="96" t="n"/>
      <c r="H726" s="87">
        <f>IF(G726="","",N(F726)+G726)</f>
        <v/>
      </c>
      <c r="I726" s="95" t="n"/>
      <c r="J726" s="139">
        <f>IF(OR(Q726="",N(Q726)&lt;=1),"",INDEX($R$6:$R$1505,MATCH(D726&amp;"|"&amp;(Q726-1),$P$6:$P$1505,0)))</f>
        <v/>
      </c>
      <c r="K726" s="138">
        <f>IF(OR(J726="",R726=""),"",R726-J726)</f>
        <v/>
      </c>
      <c r="L726" s="138">
        <f>IF(OR(J726="",R726=""),"",(R726-J726)*24)</f>
        <v/>
      </c>
      <c r="M726" s="95" t="n"/>
      <c r="N726" s="94">
        <f>IF(B726="","",IF(OR(B726&lt;cfg_PilotStart,B726&gt;cfg_PilotEnd),"Outside",B726-cfg_PilotStart+1))</f>
        <v/>
      </c>
      <c r="O726" s="86">
        <f>IF(OR(B726="",D726=""),"","RF-"&amp;TEXT(ROW()-5,"0000"))</f>
        <v/>
      </c>
      <c r="P726" s="86">
        <f>IF(Q726="","",D726&amp;"|"&amp;Q726)</f>
        <v/>
      </c>
      <c r="Q726" s="86">
        <f>IF(OR(D726="",G726=""),"",COUNTIFS($D$6:D726,D726,$G$6:G726,"&lt;&gt;"))</f>
        <v/>
      </c>
      <c r="R726" s="139">
        <f>IF(B726="","",B726+N(C726))</f>
        <v/>
      </c>
    </row>
    <row r="727" ht="30" customHeight="1">
      <c r="B727" s="93" t="n"/>
      <c r="C727" s="140" t="n"/>
      <c r="D727" s="95" t="n"/>
      <c r="E727" s="86">
        <f>IF(D727="","",IFERROR(INDEX(Pil_Type,MATCH(D727,Pil_Label,0)),"not in pilot"))</f>
        <v/>
      </c>
      <c r="F727" s="96" t="n"/>
      <c r="G727" s="96" t="n"/>
      <c r="H727" s="87">
        <f>IF(G727="","",N(F727)+G727)</f>
        <v/>
      </c>
      <c r="I727" s="95" t="n"/>
      <c r="J727" s="139">
        <f>IF(OR(Q727="",N(Q727)&lt;=1),"",INDEX($R$6:$R$1505,MATCH(D727&amp;"|"&amp;(Q727-1),$P$6:$P$1505,0)))</f>
        <v/>
      </c>
      <c r="K727" s="138">
        <f>IF(OR(J727="",R727=""),"",R727-J727)</f>
        <v/>
      </c>
      <c r="L727" s="138">
        <f>IF(OR(J727="",R727=""),"",(R727-J727)*24)</f>
        <v/>
      </c>
      <c r="M727" s="95" t="n"/>
      <c r="N727" s="94">
        <f>IF(B727="","",IF(OR(B727&lt;cfg_PilotStart,B727&gt;cfg_PilotEnd),"Outside",B727-cfg_PilotStart+1))</f>
        <v/>
      </c>
      <c r="O727" s="86">
        <f>IF(OR(B727="",D727=""),"","RF-"&amp;TEXT(ROW()-5,"0000"))</f>
        <v/>
      </c>
      <c r="P727" s="86">
        <f>IF(Q727="","",D727&amp;"|"&amp;Q727)</f>
        <v/>
      </c>
      <c r="Q727" s="86">
        <f>IF(OR(D727="",G727=""),"",COUNTIFS($D$6:D727,D727,$G$6:G727,"&lt;&gt;"))</f>
        <v/>
      </c>
      <c r="R727" s="139">
        <f>IF(B727="","",B727+N(C727))</f>
        <v/>
      </c>
    </row>
    <row r="728" ht="30" customHeight="1">
      <c r="B728" s="93" t="n"/>
      <c r="C728" s="140" t="n"/>
      <c r="D728" s="95" t="n"/>
      <c r="E728" s="86">
        <f>IF(D728="","",IFERROR(INDEX(Pil_Type,MATCH(D728,Pil_Label,0)),"not in pilot"))</f>
        <v/>
      </c>
      <c r="F728" s="96" t="n"/>
      <c r="G728" s="96" t="n"/>
      <c r="H728" s="87">
        <f>IF(G728="","",N(F728)+G728)</f>
        <v/>
      </c>
      <c r="I728" s="95" t="n"/>
      <c r="J728" s="139">
        <f>IF(OR(Q728="",N(Q728)&lt;=1),"",INDEX($R$6:$R$1505,MATCH(D728&amp;"|"&amp;(Q728-1),$P$6:$P$1505,0)))</f>
        <v/>
      </c>
      <c r="K728" s="138">
        <f>IF(OR(J728="",R728=""),"",R728-J728)</f>
        <v/>
      </c>
      <c r="L728" s="138">
        <f>IF(OR(J728="",R728=""),"",(R728-J728)*24)</f>
        <v/>
      </c>
      <c r="M728" s="95" t="n"/>
      <c r="N728" s="94">
        <f>IF(B728="","",IF(OR(B728&lt;cfg_PilotStart,B728&gt;cfg_PilotEnd),"Outside",B728-cfg_PilotStart+1))</f>
        <v/>
      </c>
      <c r="O728" s="86">
        <f>IF(OR(B728="",D728=""),"","RF-"&amp;TEXT(ROW()-5,"0000"))</f>
        <v/>
      </c>
      <c r="P728" s="86">
        <f>IF(Q728="","",D728&amp;"|"&amp;Q728)</f>
        <v/>
      </c>
      <c r="Q728" s="86">
        <f>IF(OR(D728="",G728=""),"",COUNTIFS($D$6:D728,D728,$G$6:G728,"&lt;&gt;"))</f>
        <v/>
      </c>
      <c r="R728" s="139">
        <f>IF(B728="","",B728+N(C728))</f>
        <v/>
      </c>
    </row>
    <row r="729" ht="30" customHeight="1">
      <c r="B729" s="93" t="n"/>
      <c r="C729" s="140" t="n"/>
      <c r="D729" s="95" t="n"/>
      <c r="E729" s="86">
        <f>IF(D729="","",IFERROR(INDEX(Pil_Type,MATCH(D729,Pil_Label,0)),"not in pilot"))</f>
        <v/>
      </c>
      <c r="F729" s="96" t="n"/>
      <c r="G729" s="96" t="n"/>
      <c r="H729" s="87">
        <f>IF(G729="","",N(F729)+G729)</f>
        <v/>
      </c>
      <c r="I729" s="95" t="n"/>
      <c r="J729" s="139">
        <f>IF(OR(Q729="",N(Q729)&lt;=1),"",INDEX($R$6:$R$1505,MATCH(D729&amp;"|"&amp;(Q729-1),$P$6:$P$1505,0)))</f>
        <v/>
      </c>
      <c r="K729" s="138">
        <f>IF(OR(J729="",R729=""),"",R729-J729)</f>
        <v/>
      </c>
      <c r="L729" s="138">
        <f>IF(OR(J729="",R729=""),"",(R729-J729)*24)</f>
        <v/>
      </c>
      <c r="M729" s="95" t="n"/>
      <c r="N729" s="94">
        <f>IF(B729="","",IF(OR(B729&lt;cfg_PilotStart,B729&gt;cfg_PilotEnd),"Outside",B729-cfg_PilotStart+1))</f>
        <v/>
      </c>
      <c r="O729" s="86">
        <f>IF(OR(B729="",D729=""),"","RF-"&amp;TEXT(ROW()-5,"0000"))</f>
        <v/>
      </c>
      <c r="P729" s="86">
        <f>IF(Q729="","",D729&amp;"|"&amp;Q729)</f>
        <v/>
      </c>
      <c r="Q729" s="86">
        <f>IF(OR(D729="",G729=""),"",COUNTIFS($D$6:D729,D729,$G$6:G729,"&lt;&gt;"))</f>
        <v/>
      </c>
      <c r="R729" s="139">
        <f>IF(B729="","",B729+N(C729))</f>
        <v/>
      </c>
    </row>
    <row r="730" ht="30" customHeight="1">
      <c r="B730" s="93" t="n"/>
      <c r="C730" s="140" t="n"/>
      <c r="D730" s="95" t="n"/>
      <c r="E730" s="86">
        <f>IF(D730="","",IFERROR(INDEX(Pil_Type,MATCH(D730,Pil_Label,0)),"not in pilot"))</f>
        <v/>
      </c>
      <c r="F730" s="96" t="n"/>
      <c r="G730" s="96" t="n"/>
      <c r="H730" s="87">
        <f>IF(G730="","",N(F730)+G730)</f>
        <v/>
      </c>
      <c r="I730" s="95" t="n"/>
      <c r="J730" s="139">
        <f>IF(OR(Q730="",N(Q730)&lt;=1),"",INDEX($R$6:$R$1505,MATCH(D730&amp;"|"&amp;(Q730-1),$P$6:$P$1505,0)))</f>
        <v/>
      </c>
      <c r="K730" s="138">
        <f>IF(OR(J730="",R730=""),"",R730-J730)</f>
        <v/>
      </c>
      <c r="L730" s="138">
        <f>IF(OR(J730="",R730=""),"",(R730-J730)*24)</f>
        <v/>
      </c>
      <c r="M730" s="95" t="n"/>
      <c r="N730" s="94">
        <f>IF(B730="","",IF(OR(B730&lt;cfg_PilotStart,B730&gt;cfg_PilotEnd),"Outside",B730-cfg_PilotStart+1))</f>
        <v/>
      </c>
      <c r="O730" s="86">
        <f>IF(OR(B730="",D730=""),"","RF-"&amp;TEXT(ROW()-5,"0000"))</f>
        <v/>
      </c>
      <c r="P730" s="86">
        <f>IF(Q730="","",D730&amp;"|"&amp;Q730)</f>
        <v/>
      </c>
      <c r="Q730" s="86">
        <f>IF(OR(D730="",G730=""),"",COUNTIFS($D$6:D730,D730,$G$6:G730,"&lt;&gt;"))</f>
        <v/>
      </c>
      <c r="R730" s="139">
        <f>IF(B730="","",B730+N(C730))</f>
        <v/>
      </c>
    </row>
    <row r="731" ht="30" customHeight="1">
      <c r="B731" s="93" t="n"/>
      <c r="C731" s="140" t="n"/>
      <c r="D731" s="95" t="n"/>
      <c r="E731" s="86">
        <f>IF(D731="","",IFERROR(INDEX(Pil_Type,MATCH(D731,Pil_Label,0)),"not in pilot"))</f>
        <v/>
      </c>
      <c r="F731" s="96" t="n"/>
      <c r="G731" s="96" t="n"/>
      <c r="H731" s="87">
        <f>IF(G731="","",N(F731)+G731)</f>
        <v/>
      </c>
      <c r="I731" s="95" t="n"/>
      <c r="J731" s="139">
        <f>IF(OR(Q731="",N(Q731)&lt;=1),"",INDEX($R$6:$R$1505,MATCH(D731&amp;"|"&amp;(Q731-1),$P$6:$P$1505,0)))</f>
        <v/>
      </c>
      <c r="K731" s="138">
        <f>IF(OR(J731="",R731=""),"",R731-J731)</f>
        <v/>
      </c>
      <c r="L731" s="138">
        <f>IF(OR(J731="",R731=""),"",(R731-J731)*24)</f>
        <v/>
      </c>
      <c r="M731" s="95" t="n"/>
      <c r="N731" s="94">
        <f>IF(B731="","",IF(OR(B731&lt;cfg_PilotStart,B731&gt;cfg_PilotEnd),"Outside",B731-cfg_PilotStart+1))</f>
        <v/>
      </c>
      <c r="O731" s="86">
        <f>IF(OR(B731="",D731=""),"","RF-"&amp;TEXT(ROW()-5,"0000"))</f>
        <v/>
      </c>
      <c r="P731" s="86">
        <f>IF(Q731="","",D731&amp;"|"&amp;Q731)</f>
        <v/>
      </c>
      <c r="Q731" s="86">
        <f>IF(OR(D731="",G731=""),"",COUNTIFS($D$6:D731,D731,$G$6:G731,"&lt;&gt;"))</f>
        <v/>
      </c>
      <c r="R731" s="139">
        <f>IF(B731="","",B731+N(C731))</f>
        <v/>
      </c>
    </row>
    <row r="732" ht="30" customHeight="1">
      <c r="B732" s="93" t="n"/>
      <c r="C732" s="140" t="n"/>
      <c r="D732" s="95" t="n"/>
      <c r="E732" s="86">
        <f>IF(D732="","",IFERROR(INDEX(Pil_Type,MATCH(D732,Pil_Label,0)),"not in pilot"))</f>
        <v/>
      </c>
      <c r="F732" s="96" t="n"/>
      <c r="G732" s="96" t="n"/>
      <c r="H732" s="87">
        <f>IF(G732="","",N(F732)+G732)</f>
        <v/>
      </c>
      <c r="I732" s="95" t="n"/>
      <c r="J732" s="139">
        <f>IF(OR(Q732="",N(Q732)&lt;=1),"",INDEX($R$6:$R$1505,MATCH(D732&amp;"|"&amp;(Q732-1),$P$6:$P$1505,0)))</f>
        <v/>
      </c>
      <c r="K732" s="138">
        <f>IF(OR(J732="",R732=""),"",R732-J732)</f>
        <v/>
      </c>
      <c r="L732" s="138">
        <f>IF(OR(J732="",R732=""),"",(R732-J732)*24)</f>
        <v/>
      </c>
      <c r="M732" s="95" t="n"/>
      <c r="N732" s="94">
        <f>IF(B732="","",IF(OR(B732&lt;cfg_PilotStart,B732&gt;cfg_PilotEnd),"Outside",B732-cfg_PilotStart+1))</f>
        <v/>
      </c>
      <c r="O732" s="86">
        <f>IF(OR(B732="",D732=""),"","RF-"&amp;TEXT(ROW()-5,"0000"))</f>
        <v/>
      </c>
      <c r="P732" s="86">
        <f>IF(Q732="","",D732&amp;"|"&amp;Q732)</f>
        <v/>
      </c>
      <c r="Q732" s="86">
        <f>IF(OR(D732="",G732=""),"",COUNTIFS($D$6:D732,D732,$G$6:G732,"&lt;&gt;"))</f>
        <v/>
      </c>
      <c r="R732" s="139">
        <f>IF(B732="","",B732+N(C732))</f>
        <v/>
      </c>
    </row>
    <row r="733" ht="30" customHeight="1">
      <c r="B733" s="93" t="n"/>
      <c r="C733" s="140" t="n"/>
      <c r="D733" s="95" t="n"/>
      <c r="E733" s="86">
        <f>IF(D733="","",IFERROR(INDEX(Pil_Type,MATCH(D733,Pil_Label,0)),"not in pilot"))</f>
        <v/>
      </c>
      <c r="F733" s="96" t="n"/>
      <c r="G733" s="96" t="n"/>
      <c r="H733" s="87">
        <f>IF(G733="","",N(F733)+G733)</f>
        <v/>
      </c>
      <c r="I733" s="95" t="n"/>
      <c r="J733" s="139">
        <f>IF(OR(Q733="",N(Q733)&lt;=1),"",INDEX($R$6:$R$1505,MATCH(D733&amp;"|"&amp;(Q733-1),$P$6:$P$1505,0)))</f>
        <v/>
      </c>
      <c r="K733" s="138">
        <f>IF(OR(J733="",R733=""),"",R733-J733)</f>
        <v/>
      </c>
      <c r="L733" s="138">
        <f>IF(OR(J733="",R733=""),"",(R733-J733)*24)</f>
        <v/>
      </c>
      <c r="M733" s="95" t="n"/>
      <c r="N733" s="94">
        <f>IF(B733="","",IF(OR(B733&lt;cfg_PilotStart,B733&gt;cfg_PilotEnd),"Outside",B733-cfg_PilotStart+1))</f>
        <v/>
      </c>
      <c r="O733" s="86">
        <f>IF(OR(B733="",D733=""),"","RF-"&amp;TEXT(ROW()-5,"0000"))</f>
        <v/>
      </c>
      <c r="P733" s="86">
        <f>IF(Q733="","",D733&amp;"|"&amp;Q733)</f>
        <v/>
      </c>
      <c r="Q733" s="86">
        <f>IF(OR(D733="",G733=""),"",COUNTIFS($D$6:D733,D733,$G$6:G733,"&lt;&gt;"))</f>
        <v/>
      </c>
      <c r="R733" s="139">
        <f>IF(B733="","",B733+N(C733))</f>
        <v/>
      </c>
    </row>
    <row r="734" ht="30" customHeight="1">
      <c r="B734" s="93" t="n"/>
      <c r="C734" s="140" t="n"/>
      <c r="D734" s="95" t="n"/>
      <c r="E734" s="86">
        <f>IF(D734="","",IFERROR(INDEX(Pil_Type,MATCH(D734,Pil_Label,0)),"not in pilot"))</f>
        <v/>
      </c>
      <c r="F734" s="96" t="n"/>
      <c r="G734" s="96" t="n"/>
      <c r="H734" s="87">
        <f>IF(G734="","",N(F734)+G734)</f>
        <v/>
      </c>
      <c r="I734" s="95" t="n"/>
      <c r="J734" s="139">
        <f>IF(OR(Q734="",N(Q734)&lt;=1),"",INDEX($R$6:$R$1505,MATCH(D734&amp;"|"&amp;(Q734-1),$P$6:$P$1505,0)))</f>
        <v/>
      </c>
      <c r="K734" s="138">
        <f>IF(OR(J734="",R734=""),"",R734-J734)</f>
        <v/>
      </c>
      <c r="L734" s="138">
        <f>IF(OR(J734="",R734=""),"",(R734-J734)*24)</f>
        <v/>
      </c>
      <c r="M734" s="95" t="n"/>
      <c r="N734" s="94">
        <f>IF(B734="","",IF(OR(B734&lt;cfg_PilotStart,B734&gt;cfg_PilotEnd),"Outside",B734-cfg_PilotStart+1))</f>
        <v/>
      </c>
      <c r="O734" s="86">
        <f>IF(OR(B734="",D734=""),"","RF-"&amp;TEXT(ROW()-5,"0000"))</f>
        <v/>
      </c>
      <c r="P734" s="86">
        <f>IF(Q734="","",D734&amp;"|"&amp;Q734)</f>
        <v/>
      </c>
      <c r="Q734" s="86">
        <f>IF(OR(D734="",G734=""),"",COUNTIFS($D$6:D734,D734,$G$6:G734,"&lt;&gt;"))</f>
        <v/>
      </c>
      <c r="R734" s="139">
        <f>IF(B734="","",B734+N(C734))</f>
        <v/>
      </c>
    </row>
    <row r="735" ht="30" customHeight="1">
      <c r="B735" s="93" t="n"/>
      <c r="C735" s="140" t="n"/>
      <c r="D735" s="95" t="n"/>
      <c r="E735" s="86">
        <f>IF(D735="","",IFERROR(INDEX(Pil_Type,MATCH(D735,Pil_Label,0)),"not in pilot"))</f>
        <v/>
      </c>
      <c r="F735" s="96" t="n"/>
      <c r="G735" s="96" t="n"/>
      <c r="H735" s="87">
        <f>IF(G735="","",N(F735)+G735)</f>
        <v/>
      </c>
      <c r="I735" s="95" t="n"/>
      <c r="J735" s="139">
        <f>IF(OR(Q735="",N(Q735)&lt;=1),"",INDEX($R$6:$R$1505,MATCH(D735&amp;"|"&amp;(Q735-1),$P$6:$P$1505,0)))</f>
        <v/>
      </c>
      <c r="K735" s="138">
        <f>IF(OR(J735="",R735=""),"",R735-J735)</f>
        <v/>
      </c>
      <c r="L735" s="138">
        <f>IF(OR(J735="",R735=""),"",(R735-J735)*24)</f>
        <v/>
      </c>
      <c r="M735" s="95" t="n"/>
      <c r="N735" s="94">
        <f>IF(B735="","",IF(OR(B735&lt;cfg_PilotStart,B735&gt;cfg_PilotEnd),"Outside",B735-cfg_PilotStart+1))</f>
        <v/>
      </c>
      <c r="O735" s="86">
        <f>IF(OR(B735="",D735=""),"","RF-"&amp;TEXT(ROW()-5,"0000"))</f>
        <v/>
      </c>
      <c r="P735" s="86">
        <f>IF(Q735="","",D735&amp;"|"&amp;Q735)</f>
        <v/>
      </c>
      <c r="Q735" s="86">
        <f>IF(OR(D735="",G735=""),"",COUNTIFS($D$6:D735,D735,$G$6:G735,"&lt;&gt;"))</f>
        <v/>
      </c>
      <c r="R735" s="139">
        <f>IF(B735="","",B735+N(C735))</f>
        <v/>
      </c>
    </row>
    <row r="736" ht="30" customHeight="1">
      <c r="B736" s="93" t="n"/>
      <c r="C736" s="140" t="n"/>
      <c r="D736" s="95" t="n"/>
      <c r="E736" s="86">
        <f>IF(D736="","",IFERROR(INDEX(Pil_Type,MATCH(D736,Pil_Label,0)),"not in pilot"))</f>
        <v/>
      </c>
      <c r="F736" s="96" t="n"/>
      <c r="G736" s="96" t="n"/>
      <c r="H736" s="87">
        <f>IF(G736="","",N(F736)+G736)</f>
        <v/>
      </c>
      <c r="I736" s="95" t="n"/>
      <c r="J736" s="139">
        <f>IF(OR(Q736="",N(Q736)&lt;=1),"",INDEX($R$6:$R$1505,MATCH(D736&amp;"|"&amp;(Q736-1),$P$6:$P$1505,0)))</f>
        <v/>
      </c>
      <c r="K736" s="138">
        <f>IF(OR(J736="",R736=""),"",R736-J736)</f>
        <v/>
      </c>
      <c r="L736" s="138">
        <f>IF(OR(J736="",R736=""),"",(R736-J736)*24)</f>
        <v/>
      </c>
      <c r="M736" s="95" t="n"/>
      <c r="N736" s="94">
        <f>IF(B736="","",IF(OR(B736&lt;cfg_PilotStart,B736&gt;cfg_PilotEnd),"Outside",B736-cfg_PilotStart+1))</f>
        <v/>
      </c>
      <c r="O736" s="86">
        <f>IF(OR(B736="",D736=""),"","RF-"&amp;TEXT(ROW()-5,"0000"))</f>
        <v/>
      </c>
      <c r="P736" s="86">
        <f>IF(Q736="","",D736&amp;"|"&amp;Q736)</f>
        <v/>
      </c>
      <c r="Q736" s="86">
        <f>IF(OR(D736="",G736=""),"",COUNTIFS($D$6:D736,D736,$G$6:G736,"&lt;&gt;"))</f>
        <v/>
      </c>
      <c r="R736" s="139">
        <f>IF(B736="","",B736+N(C736))</f>
        <v/>
      </c>
    </row>
    <row r="737" ht="30" customHeight="1">
      <c r="B737" s="93" t="n"/>
      <c r="C737" s="140" t="n"/>
      <c r="D737" s="95" t="n"/>
      <c r="E737" s="86">
        <f>IF(D737="","",IFERROR(INDEX(Pil_Type,MATCH(D737,Pil_Label,0)),"not in pilot"))</f>
        <v/>
      </c>
      <c r="F737" s="96" t="n"/>
      <c r="G737" s="96" t="n"/>
      <c r="H737" s="87">
        <f>IF(G737="","",N(F737)+G737)</f>
        <v/>
      </c>
      <c r="I737" s="95" t="n"/>
      <c r="J737" s="139">
        <f>IF(OR(Q737="",N(Q737)&lt;=1),"",INDEX($R$6:$R$1505,MATCH(D737&amp;"|"&amp;(Q737-1),$P$6:$P$1505,0)))</f>
        <v/>
      </c>
      <c r="K737" s="138">
        <f>IF(OR(J737="",R737=""),"",R737-J737)</f>
        <v/>
      </c>
      <c r="L737" s="138">
        <f>IF(OR(J737="",R737=""),"",(R737-J737)*24)</f>
        <v/>
      </c>
      <c r="M737" s="95" t="n"/>
      <c r="N737" s="94">
        <f>IF(B737="","",IF(OR(B737&lt;cfg_PilotStart,B737&gt;cfg_PilotEnd),"Outside",B737-cfg_PilotStart+1))</f>
        <v/>
      </c>
      <c r="O737" s="86">
        <f>IF(OR(B737="",D737=""),"","RF-"&amp;TEXT(ROW()-5,"0000"))</f>
        <v/>
      </c>
      <c r="P737" s="86">
        <f>IF(Q737="","",D737&amp;"|"&amp;Q737)</f>
        <v/>
      </c>
      <c r="Q737" s="86">
        <f>IF(OR(D737="",G737=""),"",COUNTIFS($D$6:D737,D737,$G$6:G737,"&lt;&gt;"))</f>
        <v/>
      </c>
      <c r="R737" s="139">
        <f>IF(B737="","",B737+N(C737))</f>
        <v/>
      </c>
    </row>
    <row r="738" ht="30" customHeight="1">
      <c r="B738" s="93" t="n"/>
      <c r="C738" s="140" t="n"/>
      <c r="D738" s="95" t="n"/>
      <c r="E738" s="86">
        <f>IF(D738="","",IFERROR(INDEX(Pil_Type,MATCH(D738,Pil_Label,0)),"not in pilot"))</f>
        <v/>
      </c>
      <c r="F738" s="96" t="n"/>
      <c r="G738" s="96" t="n"/>
      <c r="H738" s="87">
        <f>IF(G738="","",N(F738)+G738)</f>
        <v/>
      </c>
      <c r="I738" s="95" t="n"/>
      <c r="J738" s="139">
        <f>IF(OR(Q738="",N(Q738)&lt;=1),"",INDEX($R$6:$R$1505,MATCH(D738&amp;"|"&amp;(Q738-1),$P$6:$P$1505,0)))</f>
        <v/>
      </c>
      <c r="K738" s="138">
        <f>IF(OR(J738="",R738=""),"",R738-J738)</f>
        <v/>
      </c>
      <c r="L738" s="138">
        <f>IF(OR(J738="",R738=""),"",(R738-J738)*24)</f>
        <v/>
      </c>
      <c r="M738" s="95" t="n"/>
      <c r="N738" s="94">
        <f>IF(B738="","",IF(OR(B738&lt;cfg_PilotStart,B738&gt;cfg_PilotEnd),"Outside",B738-cfg_PilotStart+1))</f>
        <v/>
      </c>
      <c r="O738" s="86">
        <f>IF(OR(B738="",D738=""),"","RF-"&amp;TEXT(ROW()-5,"0000"))</f>
        <v/>
      </c>
      <c r="P738" s="86">
        <f>IF(Q738="","",D738&amp;"|"&amp;Q738)</f>
        <v/>
      </c>
      <c r="Q738" s="86">
        <f>IF(OR(D738="",G738=""),"",COUNTIFS($D$6:D738,D738,$G$6:G738,"&lt;&gt;"))</f>
        <v/>
      </c>
      <c r="R738" s="139">
        <f>IF(B738="","",B738+N(C738))</f>
        <v/>
      </c>
    </row>
    <row r="739" ht="30" customHeight="1">
      <c r="B739" s="93" t="n"/>
      <c r="C739" s="140" t="n"/>
      <c r="D739" s="95" t="n"/>
      <c r="E739" s="86">
        <f>IF(D739="","",IFERROR(INDEX(Pil_Type,MATCH(D739,Pil_Label,0)),"not in pilot"))</f>
        <v/>
      </c>
      <c r="F739" s="96" t="n"/>
      <c r="G739" s="96" t="n"/>
      <c r="H739" s="87">
        <f>IF(G739="","",N(F739)+G739)</f>
        <v/>
      </c>
      <c r="I739" s="95" t="n"/>
      <c r="J739" s="139">
        <f>IF(OR(Q739="",N(Q739)&lt;=1),"",INDEX($R$6:$R$1505,MATCH(D739&amp;"|"&amp;(Q739-1),$P$6:$P$1505,0)))</f>
        <v/>
      </c>
      <c r="K739" s="138">
        <f>IF(OR(J739="",R739=""),"",R739-J739)</f>
        <v/>
      </c>
      <c r="L739" s="138">
        <f>IF(OR(J739="",R739=""),"",(R739-J739)*24)</f>
        <v/>
      </c>
      <c r="M739" s="95" t="n"/>
      <c r="N739" s="94">
        <f>IF(B739="","",IF(OR(B739&lt;cfg_PilotStart,B739&gt;cfg_PilotEnd),"Outside",B739-cfg_PilotStart+1))</f>
        <v/>
      </c>
      <c r="O739" s="86">
        <f>IF(OR(B739="",D739=""),"","RF-"&amp;TEXT(ROW()-5,"0000"))</f>
        <v/>
      </c>
      <c r="P739" s="86">
        <f>IF(Q739="","",D739&amp;"|"&amp;Q739)</f>
        <v/>
      </c>
      <c r="Q739" s="86">
        <f>IF(OR(D739="",G739=""),"",COUNTIFS($D$6:D739,D739,$G$6:G739,"&lt;&gt;"))</f>
        <v/>
      </c>
      <c r="R739" s="139">
        <f>IF(B739="","",B739+N(C739))</f>
        <v/>
      </c>
    </row>
    <row r="740" ht="30" customHeight="1">
      <c r="B740" s="93" t="n"/>
      <c r="C740" s="140" t="n"/>
      <c r="D740" s="95" t="n"/>
      <c r="E740" s="86">
        <f>IF(D740="","",IFERROR(INDEX(Pil_Type,MATCH(D740,Pil_Label,0)),"not in pilot"))</f>
        <v/>
      </c>
      <c r="F740" s="96" t="n"/>
      <c r="G740" s="96" t="n"/>
      <c r="H740" s="87">
        <f>IF(G740="","",N(F740)+G740)</f>
        <v/>
      </c>
      <c r="I740" s="95" t="n"/>
      <c r="J740" s="139">
        <f>IF(OR(Q740="",N(Q740)&lt;=1),"",INDEX($R$6:$R$1505,MATCH(D740&amp;"|"&amp;(Q740-1),$P$6:$P$1505,0)))</f>
        <v/>
      </c>
      <c r="K740" s="138">
        <f>IF(OR(J740="",R740=""),"",R740-J740)</f>
        <v/>
      </c>
      <c r="L740" s="138">
        <f>IF(OR(J740="",R740=""),"",(R740-J740)*24)</f>
        <v/>
      </c>
      <c r="M740" s="95" t="n"/>
      <c r="N740" s="94">
        <f>IF(B740="","",IF(OR(B740&lt;cfg_PilotStart,B740&gt;cfg_PilotEnd),"Outside",B740-cfg_PilotStart+1))</f>
        <v/>
      </c>
      <c r="O740" s="86">
        <f>IF(OR(B740="",D740=""),"","RF-"&amp;TEXT(ROW()-5,"0000"))</f>
        <v/>
      </c>
      <c r="P740" s="86">
        <f>IF(Q740="","",D740&amp;"|"&amp;Q740)</f>
        <v/>
      </c>
      <c r="Q740" s="86">
        <f>IF(OR(D740="",G740=""),"",COUNTIFS($D$6:D740,D740,$G$6:G740,"&lt;&gt;"))</f>
        <v/>
      </c>
      <c r="R740" s="139">
        <f>IF(B740="","",B740+N(C740))</f>
        <v/>
      </c>
    </row>
    <row r="741" ht="30" customHeight="1">
      <c r="B741" s="93" t="n"/>
      <c r="C741" s="140" t="n"/>
      <c r="D741" s="95" t="n"/>
      <c r="E741" s="86">
        <f>IF(D741="","",IFERROR(INDEX(Pil_Type,MATCH(D741,Pil_Label,0)),"not in pilot"))</f>
        <v/>
      </c>
      <c r="F741" s="96" t="n"/>
      <c r="G741" s="96" t="n"/>
      <c r="H741" s="87">
        <f>IF(G741="","",N(F741)+G741)</f>
        <v/>
      </c>
      <c r="I741" s="95" t="n"/>
      <c r="J741" s="139">
        <f>IF(OR(Q741="",N(Q741)&lt;=1),"",INDEX($R$6:$R$1505,MATCH(D741&amp;"|"&amp;(Q741-1),$P$6:$P$1505,0)))</f>
        <v/>
      </c>
      <c r="K741" s="138">
        <f>IF(OR(J741="",R741=""),"",R741-J741)</f>
        <v/>
      </c>
      <c r="L741" s="138">
        <f>IF(OR(J741="",R741=""),"",(R741-J741)*24)</f>
        <v/>
      </c>
      <c r="M741" s="95" t="n"/>
      <c r="N741" s="94">
        <f>IF(B741="","",IF(OR(B741&lt;cfg_PilotStart,B741&gt;cfg_PilotEnd),"Outside",B741-cfg_PilotStart+1))</f>
        <v/>
      </c>
      <c r="O741" s="86">
        <f>IF(OR(B741="",D741=""),"","RF-"&amp;TEXT(ROW()-5,"0000"))</f>
        <v/>
      </c>
      <c r="P741" s="86">
        <f>IF(Q741="","",D741&amp;"|"&amp;Q741)</f>
        <v/>
      </c>
      <c r="Q741" s="86">
        <f>IF(OR(D741="",G741=""),"",COUNTIFS($D$6:D741,D741,$G$6:G741,"&lt;&gt;"))</f>
        <v/>
      </c>
      <c r="R741" s="139">
        <f>IF(B741="","",B741+N(C741))</f>
        <v/>
      </c>
    </row>
    <row r="742" ht="30" customHeight="1">
      <c r="B742" s="93" t="n"/>
      <c r="C742" s="140" t="n"/>
      <c r="D742" s="95" t="n"/>
      <c r="E742" s="86">
        <f>IF(D742="","",IFERROR(INDEX(Pil_Type,MATCH(D742,Pil_Label,0)),"not in pilot"))</f>
        <v/>
      </c>
      <c r="F742" s="96" t="n"/>
      <c r="G742" s="96" t="n"/>
      <c r="H742" s="87">
        <f>IF(G742="","",N(F742)+G742)</f>
        <v/>
      </c>
      <c r="I742" s="95" t="n"/>
      <c r="J742" s="139">
        <f>IF(OR(Q742="",N(Q742)&lt;=1),"",INDEX($R$6:$R$1505,MATCH(D742&amp;"|"&amp;(Q742-1),$P$6:$P$1505,0)))</f>
        <v/>
      </c>
      <c r="K742" s="138">
        <f>IF(OR(J742="",R742=""),"",R742-J742)</f>
        <v/>
      </c>
      <c r="L742" s="138">
        <f>IF(OR(J742="",R742=""),"",(R742-J742)*24)</f>
        <v/>
      </c>
      <c r="M742" s="95" t="n"/>
      <c r="N742" s="94">
        <f>IF(B742="","",IF(OR(B742&lt;cfg_PilotStart,B742&gt;cfg_PilotEnd),"Outside",B742-cfg_PilotStart+1))</f>
        <v/>
      </c>
      <c r="O742" s="86">
        <f>IF(OR(B742="",D742=""),"","RF-"&amp;TEXT(ROW()-5,"0000"))</f>
        <v/>
      </c>
      <c r="P742" s="86">
        <f>IF(Q742="","",D742&amp;"|"&amp;Q742)</f>
        <v/>
      </c>
      <c r="Q742" s="86">
        <f>IF(OR(D742="",G742=""),"",COUNTIFS($D$6:D742,D742,$G$6:G742,"&lt;&gt;"))</f>
        <v/>
      </c>
      <c r="R742" s="139">
        <f>IF(B742="","",B742+N(C742))</f>
        <v/>
      </c>
    </row>
    <row r="743" ht="30" customHeight="1">
      <c r="B743" s="93" t="n"/>
      <c r="C743" s="140" t="n"/>
      <c r="D743" s="95" t="n"/>
      <c r="E743" s="86">
        <f>IF(D743="","",IFERROR(INDEX(Pil_Type,MATCH(D743,Pil_Label,0)),"not in pilot"))</f>
        <v/>
      </c>
      <c r="F743" s="96" t="n"/>
      <c r="G743" s="96" t="n"/>
      <c r="H743" s="87">
        <f>IF(G743="","",N(F743)+G743)</f>
        <v/>
      </c>
      <c r="I743" s="95" t="n"/>
      <c r="J743" s="139">
        <f>IF(OR(Q743="",N(Q743)&lt;=1),"",INDEX($R$6:$R$1505,MATCH(D743&amp;"|"&amp;(Q743-1),$P$6:$P$1505,0)))</f>
        <v/>
      </c>
      <c r="K743" s="138">
        <f>IF(OR(J743="",R743=""),"",R743-J743)</f>
        <v/>
      </c>
      <c r="L743" s="138">
        <f>IF(OR(J743="",R743=""),"",(R743-J743)*24)</f>
        <v/>
      </c>
      <c r="M743" s="95" t="n"/>
      <c r="N743" s="94">
        <f>IF(B743="","",IF(OR(B743&lt;cfg_PilotStart,B743&gt;cfg_PilotEnd),"Outside",B743-cfg_PilotStart+1))</f>
        <v/>
      </c>
      <c r="O743" s="86">
        <f>IF(OR(B743="",D743=""),"","RF-"&amp;TEXT(ROW()-5,"0000"))</f>
        <v/>
      </c>
      <c r="P743" s="86">
        <f>IF(Q743="","",D743&amp;"|"&amp;Q743)</f>
        <v/>
      </c>
      <c r="Q743" s="86">
        <f>IF(OR(D743="",G743=""),"",COUNTIFS($D$6:D743,D743,$G$6:G743,"&lt;&gt;"))</f>
        <v/>
      </c>
      <c r="R743" s="139">
        <f>IF(B743="","",B743+N(C743))</f>
        <v/>
      </c>
    </row>
    <row r="744" ht="30" customHeight="1">
      <c r="B744" s="93" t="n"/>
      <c r="C744" s="140" t="n"/>
      <c r="D744" s="95" t="n"/>
      <c r="E744" s="86">
        <f>IF(D744="","",IFERROR(INDEX(Pil_Type,MATCH(D744,Pil_Label,0)),"not in pilot"))</f>
        <v/>
      </c>
      <c r="F744" s="96" t="n"/>
      <c r="G744" s="96" t="n"/>
      <c r="H744" s="87">
        <f>IF(G744="","",N(F744)+G744)</f>
        <v/>
      </c>
      <c r="I744" s="95" t="n"/>
      <c r="J744" s="139">
        <f>IF(OR(Q744="",N(Q744)&lt;=1),"",INDEX($R$6:$R$1505,MATCH(D744&amp;"|"&amp;(Q744-1),$P$6:$P$1505,0)))</f>
        <v/>
      </c>
      <c r="K744" s="138">
        <f>IF(OR(J744="",R744=""),"",R744-J744)</f>
        <v/>
      </c>
      <c r="L744" s="138">
        <f>IF(OR(J744="",R744=""),"",(R744-J744)*24)</f>
        <v/>
      </c>
      <c r="M744" s="95" t="n"/>
      <c r="N744" s="94">
        <f>IF(B744="","",IF(OR(B744&lt;cfg_PilotStart,B744&gt;cfg_PilotEnd),"Outside",B744-cfg_PilotStart+1))</f>
        <v/>
      </c>
      <c r="O744" s="86">
        <f>IF(OR(B744="",D744=""),"","RF-"&amp;TEXT(ROW()-5,"0000"))</f>
        <v/>
      </c>
      <c r="P744" s="86">
        <f>IF(Q744="","",D744&amp;"|"&amp;Q744)</f>
        <v/>
      </c>
      <c r="Q744" s="86">
        <f>IF(OR(D744="",G744=""),"",COUNTIFS($D$6:D744,D744,$G$6:G744,"&lt;&gt;"))</f>
        <v/>
      </c>
      <c r="R744" s="139">
        <f>IF(B744="","",B744+N(C744))</f>
        <v/>
      </c>
    </row>
    <row r="745" ht="30" customHeight="1">
      <c r="B745" s="93" t="n"/>
      <c r="C745" s="140" t="n"/>
      <c r="D745" s="95" t="n"/>
      <c r="E745" s="86">
        <f>IF(D745="","",IFERROR(INDEX(Pil_Type,MATCH(D745,Pil_Label,0)),"not in pilot"))</f>
        <v/>
      </c>
      <c r="F745" s="96" t="n"/>
      <c r="G745" s="96" t="n"/>
      <c r="H745" s="87">
        <f>IF(G745="","",N(F745)+G745)</f>
        <v/>
      </c>
      <c r="I745" s="95" t="n"/>
      <c r="J745" s="139">
        <f>IF(OR(Q745="",N(Q745)&lt;=1),"",INDEX($R$6:$R$1505,MATCH(D745&amp;"|"&amp;(Q745-1),$P$6:$P$1505,0)))</f>
        <v/>
      </c>
      <c r="K745" s="138">
        <f>IF(OR(J745="",R745=""),"",R745-J745)</f>
        <v/>
      </c>
      <c r="L745" s="138">
        <f>IF(OR(J745="",R745=""),"",(R745-J745)*24)</f>
        <v/>
      </c>
      <c r="M745" s="95" t="n"/>
      <c r="N745" s="94">
        <f>IF(B745="","",IF(OR(B745&lt;cfg_PilotStart,B745&gt;cfg_PilotEnd),"Outside",B745-cfg_PilotStart+1))</f>
        <v/>
      </c>
      <c r="O745" s="86">
        <f>IF(OR(B745="",D745=""),"","RF-"&amp;TEXT(ROW()-5,"0000"))</f>
        <v/>
      </c>
      <c r="P745" s="86">
        <f>IF(Q745="","",D745&amp;"|"&amp;Q745)</f>
        <v/>
      </c>
      <c r="Q745" s="86">
        <f>IF(OR(D745="",G745=""),"",COUNTIFS($D$6:D745,D745,$G$6:G745,"&lt;&gt;"))</f>
        <v/>
      </c>
      <c r="R745" s="139">
        <f>IF(B745="","",B745+N(C745))</f>
        <v/>
      </c>
    </row>
    <row r="746" ht="30" customHeight="1">
      <c r="B746" s="93" t="n"/>
      <c r="C746" s="140" t="n"/>
      <c r="D746" s="95" t="n"/>
      <c r="E746" s="86">
        <f>IF(D746="","",IFERROR(INDEX(Pil_Type,MATCH(D746,Pil_Label,0)),"not in pilot"))</f>
        <v/>
      </c>
      <c r="F746" s="96" t="n"/>
      <c r="G746" s="96" t="n"/>
      <c r="H746" s="87">
        <f>IF(G746="","",N(F746)+G746)</f>
        <v/>
      </c>
      <c r="I746" s="95" t="n"/>
      <c r="J746" s="139">
        <f>IF(OR(Q746="",N(Q746)&lt;=1),"",INDEX($R$6:$R$1505,MATCH(D746&amp;"|"&amp;(Q746-1),$P$6:$P$1505,0)))</f>
        <v/>
      </c>
      <c r="K746" s="138">
        <f>IF(OR(J746="",R746=""),"",R746-J746)</f>
        <v/>
      </c>
      <c r="L746" s="138">
        <f>IF(OR(J746="",R746=""),"",(R746-J746)*24)</f>
        <v/>
      </c>
      <c r="M746" s="95" t="n"/>
      <c r="N746" s="94">
        <f>IF(B746="","",IF(OR(B746&lt;cfg_PilotStart,B746&gt;cfg_PilotEnd),"Outside",B746-cfg_PilotStart+1))</f>
        <v/>
      </c>
      <c r="O746" s="86">
        <f>IF(OR(B746="",D746=""),"","RF-"&amp;TEXT(ROW()-5,"0000"))</f>
        <v/>
      </c>
      <c r="P746" s="86">
        <f>IF(Q746="","",D746&amp;"|"&amp;Q746)</f>
        <v/>
      </c>
      <c r="Q746" s="86">
        <f>IF(OR(D746="",G746=""),"",COUNTIFS($D$6:D746,D746,$G$6:G746,"&lt;&gt;"))</f>
        <v/>
      </c>
      <c r="R746" s="139">
        <f>IF(B746="","",B746+N(C746))</f>
        <v/>
      </c>
    </row>
    <row r="747" ht="30" customHeight="1">
      <c r="B747" s="93" t="n"/>
      <c r="C747" s="140" t="n"/>
      <c r="D747" s="95" t="n"/>
      <c r="E747" s="86">
        <f>IF(D747="","",IFERROR(INDEX(Pil_Type,MATCH(D747,Pil_Label,0)),"not in pilot"))</f>
        <v/>
      </c>
      <c r="F747" s="96" t="n"/>
      <c r="G747" s="96" t="n"/>
      <c r="H747" s="87">
        <f>IF(G747="","",N(F747)+G747)</f>
        <v/>
      </c>
      <c r="I747" s="95" t="n"/>
      <c r="J747" s="139">
        <f>IF(OR(Q747="",N(Q747)&lt;=1),"",INDEX($R$6:$R$1505,MATCH(D747&amp;"|"&amp;(Q747-1),$P$6:$P$1505,0)))</f>
        <v/>
      </c>
      <c r="K747" s="138">
        <f>IF(OR(J747="",R747=""),"",R747-J747)</f>
        <v/>
      </c>
      <c r="L747" s="138">
        <f>IF(OR(J747="",R747=""),"",(R747-J747)*24)</f>
        <v/>
      </c>
      <c r="M747" s="95" t="n"/>
      <c r="N747" s="94">
        <f>IF(B747="","",IF(OR(B747&lt;cfg_PilotStart,B747&gt;cfg_PilotEnd),"Outside",B747-cfg_PilotStart+1))</f>
        <v/>
      </c>
      <c r="O747" s="86">
        <f>IF(OR(B747="",D747=""),"","RF-"&amp;TEXT(ROW()-5,"0000"))</f>
        <v/>
      </c>
      <c r="P747" s="86">
        <f>IF(Q747="","",D747&amp;"|"&amp;Q747)</f>
        <v/>
      </c>
      <c r="Q747" s="86">
        <f>IF(OR(D747="",G747=""),"",COUNTIFS($D$6:D747,D747,$G$6:G747,"&lt;&gt;"))</f>
        <v/>
      </c>
      <c r="R747" s="139">
        <f>IF(B747="","",B747+N(C747))</f>
        <v/>
      </c>
    </row>
    <row r="748" ht="30" customHeight="1">
      <c r="B748" s="93" t="n"/>
      <c r="C748" s="140" t="n"/>
      <c r="D748" s="95" t="n"/>
      <c r="E748" s="86">
        <f>IF(D748="","",IFERROR(INDEX(Pil_Type,MATCH(D748,Pil_Label,0)),"not in pilot"))</f>
        <v/>
      </c>
      <c r="F748" s="96" t="n"/>
      <c r="G748" s="96" t="n"/>
      <c r="H748" s="87">
        <f>IF(G748="","",N(F748)+G748)</f>
        <v/>
      </c>
      <c r="I748" s="95" t="n"/>
      <c r="J748" s="139">
        <f>IF(OR(Q748="",N(Q748)&lt;=1),"",INDEX($R$6:$R$1505,MATCH(D748&amp;"|"&amp;(Q748-1),$P$6:$P$1505,0)))</f>
        <v/>
      </c>
      <c r="K748" s="138">
        <f>IF(OR(J748="",R748=""),"",R748-J748)</f>
        <v/>
      </c>
      <c r="L748" s="138">
        <f>IF(OR(J748="",R748=""),"",(R748-J748)*24)</f>
        <v/>
      </c>
      <c r="M748" s="95" t="n"/>
      <c r="N748" s="94">
        <f>IF(B748="","",IF(OR(B748&lt;cfg_PilotStart,B748&gt;cfg_PilotEnd),"Outside",B748-cfg_PilotStart+1))</f>
        <v/>
      </c>
      <c r="O748" s="86">
        <f>IF(OR(B748="",D748=""),"","RF-"&amp;TEXT(ROW()-5,"0000"))</f>
        <v/>
      </c>
      <c r="P748" s="86">
        <f>IF(Q748="","",D748&amp;"|"&amp;Q748)</f>
        <v/>
      </c>
      <c r="Q748" s="86">
        <f>IF(OR(D748="",G748=""),"",COUNTIFS($D$6:D748,D748,$G$6:G748,"&lt;&gt;"))</f>
        <v/>
      </c>
      <c r="R748" s="139">
        <f>IF(B748="","",B748+N(C748))</f>
        <v/>
      </c>
    </row>
    <row r="749" ht="30" customHeight="1">
      <c r="B749" s="93" t="n"/>
      <c r="C749" s="140" t="n"/>
      <c r="D749" s="95" t="n"/>
      <c r="E749" s="86">
        <f>IF(D749="","",IFERROR(INDEX(Pil_Type,MATCH(D749,Pil_Label,0)),"not in pilot"))</f>
        <v/>
      </c>
      <c r="F749" s="96" t="n"/>
      <c r="G749" s="96" t="n"/>
      <c r="H749" s="87">
        <f>IF(G749="","",N(F749)+G749)</f>
        <v/>
      </c>
      <c r="I749" s="95" t="n"/>
      <c r="J749" s="139">
        <f>IF(OR(Q749="",N(Q749)&lt;=1),"",INDEX($R$6:$R$1505,MATCH(D749&amp;"|"&amp;(Q749-1),$P$6:$P$1505,0)))</f>
        <v/>
      </c>
      <c r="K749" s="138">
        <f>IF(OR(J749="",R749=""),"",R749-J749)</f>
        <v/>
      </c>
      <c r="L749" s="138">
        <f>IF(OR(J749="",R749=""),"",(R749-J749)*24)</f>
        <v/>
      </c>
      <c r="M749" s="95" t="n"/>
      <c r="N749" s="94">
        <f>IF(B749="","",IF(OR(B749&lt;cfg_PilotStart,B749&gt;cfg_PilotEnd),"Outside",B749-cfg_PilotStart+1))</f>
        <v/>
      </c>
      <c r="O749" s="86">
        <f>IF(OR(B749="",D749=""),"","RF-"&amp;TEXT(ROW()-5,"0000"))</f>
        <v/>
      </c>
      <c r="P749" s="86">
        <f>IF(Q749="","",D749&amp;"|"&amp;Q749)</f>
        <v/>
      </c>
      <c r="Q749" s="86">
        <f>IF(OR(D749="",G749=""),"",COUNTIFS($D$6:D749,D749,$G$6:G749,"&lt;&gt;"))</f>
        <v/>
      </c>
      <c r="R749" s="139">
        <f>IF(B749="","",B749+N(C749))</f>
        <v/>
      </c>
    </row>
    <row r="750" ht="30" customHeight="1">
      <c r="B750" s="93" t="n"/>
      <c r="C750" s="140" t="n"/>
      <c r="D750" s="95" t="n"/>
      <c r="E750" s="86">
        <f>IF(D750="","",IFERROR(INDEX(Pil_Type,MATCH(D750,Pil_Label,0)),"not in pilot"))</f>
        <v/>
      </c>
      <c r="F750" s="96" t="n"/>
      <c r="G750" s="96" t="n"/>
      <c r="H750" s="87">
        <f>IF(G750="","",N(F750)+G750)</f>
        <v/>
      </c>
      <c r="I750" s="95" t="n"/>
      <c r="J750" s="139">
        <f>IF(OR(Q750="",N(Q750)&lt;=1),"",INDEX($R$6:$R$1505,MATCH(D750&amp;"|"&amp;(Q750-1),$P$6:$P$1505,0)))</f>
        <v/>
      </c>
      <c r="K750" s="138">
        <f>IF(OR(J750="",R750=""),"",R750-J750)</f>
        <v/>
      </c>
      <c r="L750" s="138">
        <f>IF(OR(J750="",R750=""),"",(R750-J750)*24)</f>
        <v/>
      </c>
      <c r="M750" s="95" t="n"/>
      <c r="N750" s="94">
        <f>IF(B750="","",IF(OR(B750&lt;cfg_PilotStart,B750&gt;cfg_PilotEnd),"Outside",B750-cfg_PilotStart+1))</f>
        <v/>
      </c>
      <c r="O750" s="86">
        <f>IF(OR(B750="",D750=""),"","RF-"&amp;TEXT(ROW()-5,"0000"))</f>
        <v/>
      </c>
      <c r="P750" s="86">
        <f>IF(Q750="","",D750&amp;"|"&amp;Q750)</f>
        <v/>
      </c>
      <c r="Q750" s="86">
        <f>IF(OR(D750="",G750=""),"",COUNTIFS($D$6:D750,D750,$G$6:G750,"&lt;&gt;"))</f>
        <v/>
      </c>
      <c r="R750" s="139">
        <f>IF(B750="","",B750+N(C750))</f>
        <v/>
      </c>
    </row>
    <row r="751" ht="30" customHeight="1">
      <c r="B751" s="93" t="n"/>
      <c r="C751" s="140" t="n"/>
      <c r="D751" s="95" t="n"/>
      <c r="E751" s="86">
        <f>IF(D751="","",IFERROR(INDEX(Pil_Type,MATCH(D751,Pil_Label,0)),"not in pilot"))</f>
        <v/>
      </c>
      <c r="F751" s="96" t="n"/>
      <c r="G751" s="96" t="n"/>
      <c r="H751" s="87">
        <f>IF(G751="","",N(F751)+G751)</f>
        <v/>
      </c>
      <c r="I751" s="95" t="n"/>
      <c r="J751" s="139">
        <f>IF(OR(Q751="",N(Q751)&lt;=1),"",INDEX($R$6:$R$1505,MATCH(D751&amp;"|"&amp;(Q751-1),$P$6:$P$1505,0)))</f>
        <v/>
      </c>
      <c r="K751" s="138">
        <f>IF(OR(J751="",R751=""),"",R751-J751)</f>
        <v/>
      </c>
      <c r="L751" s="138">
        <f>IF(OR(J751="",R751=""),"",(R751-J751)*24)</f>
        <v/>
      </c>
      <c r="M751" s="95" t="n"/>
      <c r="N751" s="94">
        <f>IF(B751="","",IF(OR(B751&lt;cfg_PilotStart,B751&gt;cfg_PilotEnd),"Outside",B751-cfg_PilotStart+1))</f>
        <v/>
      </c>
      <c r="O751" s="86">
        <f>IF(OR(B751="",D751=""),"","RF-"&amp;TEXT(ROW()-5,"0000"))</f>
        <v/>
      </c>
      <c r="P751" s="86">
        <f>IF(Q751="","",D751&amp;"|"&amp;Q751)</f>
        <v/>
      </c>
      <c r="Q751" s="86">
        <f>IF(OR(D751="",G751=""),"",COUNTIFS($D$6:D751,D751,$G$6:G751,"&lt;&gt;"))</f>
        <v/>
      </c>
      <c r="R751" s="139">
        <f>IF(B751="","",B751+N(C751))</f>
        <v/>
      </c>
    </row>
    <row r="752" ht="30" customHeight="1">
      <c r="B752" s="93" t="n"/>
      <c r="C752" s="140" t="n"/>
      <c r="D752" s="95" t="n"/>
      <c r="E752" s="86">
        <f>IF(D752="","",IFERROR(INDEX(Pil_Type,MATCH(D752,Pil_Label,0)),"not in pilot"))</f>
        <v/>
      </c>
      <c r="F752" s="96" t="n"/>
      <c r="G752" s="96" t="n"/>
      <c r="H752" s="87">
        <f>IF(G752="","",N(F752)+G752)</f>
        <v/>
      </c>
      <c r="I752" s="95" t="n"/>
      <c r="J752" s="139">
        <f>IF(OR(Q752="",N(Q752)&lt;=1),"",INDEX($R$6:$R$1505,MATCH(D752&amp;"|"&amp;(Q752-1),$P$6:$P$1505,0)))</f>
        <v/>
      </c>
      <c r="K752" s="138">
        <f>IF(OR(J752="",R752=""),"",R752-J752)</f>
        <v/>
      </c>
      <c r="L752" s="138">
        <f>IF(OR(J752="",R752=""),"",(R752-J752)*24)</f>
        <v/>
      </c>
      <c r="M752" s="95" t="n"/>
      <c r="N752" s="94">
        <f>IF(B752="","",IF(OR(B752&lt;cfg_PilotStart,B752&gt;cfg_PilotEnd),"Outside",B752-cfg_PilotStart+1))</f>
        <v/>
      </c>
      <c r="O752" s="86">
        <f>IF(OR(B752="",D752=""),"","RF-"&amp;TEXT(ROW()-5,"0000"))</f>
        <v/>
      </c>
      <c r="P752" s="86">
        <f>IF(Q752="","",D752&amp;"|"&amp;Q752)</f>
        <v/>
      </c>
      <c r="Q752" s="86">
        <f>IF(OR(D752="",G752=""),"",COUNTIFS($D$6:D752,D752,$G$6:G752,"&lt;&gt;"))</f>
        <v/>
      </c>
      <c r="R752" s="139">
        <f>IF(B752="","",B752+N(C752))</f>
        <v/>
      </c>
    </row>
    <row r="753" ht="30" customHeight="1">
      <c r="B753" s="93" t="n"/>
      <c r="C753" s="140" t="n"/>
      <c r="D753" s="95" t="n"/>
      <c r="E753" s="86">
        <f>IF(D753="","",IFERROR(INDEX(Pil_Type,MATCH(D753,Pil_Label,0)),"not in pilot"))</f>
        <v/>
      </c>
      <c r="F753" s="96" t="n"/>
      <c r="G753" s="96" t="n"/>
      <c r="H753" s="87">
        <f>IF(G753="","",N(F753)+G753)</f>
        <v/>
      </c>
      <c r="I753" s="95" t="n"/>
      <c r="J753" s="139">
        <f>IF(OR(Q753="",N(Q753)&lt;=1),"",INDEX($R$6:$R$1505,MATCH(D753&amp;"|"&amp;(Q753-1),$P$6:$P$1505,0)))</f>
        <v/>
      </c>
      <c r="K753" s="138">
        <f>IF(OR(J753="",R753=""),"",R753-J753)</f>
        <v/>
      </c>
      <c r="L753" s="138">
        <f>IF(OR(J753="",R753=""),"",(R753-J753)*24)</f>
        <v/>
      </c>
      <c r="M753" s="95" t="n"/>
      <c r="N753" s="94">
        <f>IF(B753="","",IF(OR(B753&lt;cfg_PilotStart,B753&gt;cfg_PilotEnd),"Outside",B753-cfg_PilotStart+1))</f>
        <v/>
      </c>
      <c r="O753" s="86">
        <f>IF(OR(B753="",D753=""),"","RF-"&amp;TEXT(ROW()-5,"0000"))</f>
        <v/>
      </c>
      <c r="P753" s="86">
        <f>IF(Q753="","",D753&amp;"|"&amp;Q753)</f>
        <v/>
      </c>
      <c r="Q753" s="86">
        <f>IF(OR(D753="",G753=""),"",COUNTIFS($D$6:D753,D753,$G$6:G753,"&lt;&gt;"))</f>
        <v/>
      </c>
      <c r="R753" s="139">
        <f>IF(B753="","",B753+N(C753))</f>
        <v/>
      </c>
    </row>
    <row r="754" ht="30" customHeight="1">
      <c r="B754" s="93" t="n"/>
      <c r="C754" s="140" t="n"/>
      <c r="D754" s="95" t="n"/>
      <c r="E754" s="86">
        <f>IF(D754="","",IFERROR(INDEX(Pil_Type,MATCH(D754,Pil_Label,0)),"not in pilot"))</f>
        <v/>
      </c>
      <c r="F754" s="96" t="n"/>
      <c r="G754" s="96" t="n"/>
      <c r="H754" s="87">
        <f>IF(G754="","",N(F754)+G754)</f>
        <v/>
      </c>
      <c r="I754" s="95" t="n"/>
      <c r="J754" s="139">
        <f>IF(OR(Q754="",N(Q754)&lt;=1),"",INDEX($R$6:$R$1505,MATCH(D754&amp;"|"&amp;(Q754-1),$P$6:$P$1505,0)))</f>
        <v/>
      </c>
      <c r="K754" s="138">
        <f>IF(OR(J754="",R754=""),"",R754-J754)</f>
        <v/>
      </c>
      <c r="L754" s="138">
        <f>IF(OR(J754="",R754=""),"",(R754-J754)*24)</f>
        <v/>
      </c>
      <c r="M754" s="95" t="n"/>
      <c r="N754" s="94">
        <f>IF(B754="","",IF(OR(B754&lt;cfg_PilotStart,B754&gt;cfg_PilotEnd),"Outside",B754-cfg_PilotStart+1))</f>
        <v/>
      </c>
      <c r="O754" s="86">
        <f>IF(OR(B754="",D754=""),"","RF-"&amp;TEXT(ROW()-5,"0000"))</f>
        <v/>
      </c>
      <c r="P754" s="86">
        <f>IF(Q754="","",D754&amp;"|"&amp;Q754)</f>
        <v/>
      </c>
      <c r="Q754" s="86">
        <f>IF(OR(D754="",G754=""),"",COUNTIFS($D$6:D754,D754,$G$6:G754,"&lt;&gt;"))</f>
        <v/>
      </c>
      <c r="R754" s="139">
        <f>IF(B754="","",B754+N(C754))</f>
        <v/>
      </c>
    </row>
    <row r="755" ht="30" customHeight="1">
      <c r="B755" s="93" t="n"/>
      <c r="C755" s="140" t="n"/>
      <c r="D755" s="95" t="n"/>
      <c r="E755" s="86">
        <f>IF(D755="","",IFERROR(INDEX(Pil_Type,MATCH(D755,Pil_Label,0)),"not in pilot"))</f>
        <v/>
      </c>
      <c r="F755" s="96" t="n"/>
      <c r="G755" s="96" t="n"/>
      <c r="H755" s="87">
        <f>IF(G755="","",N(F755)+G755)</f>
        <v/>
      </c>
      <c r="I755" s="95" t="n"/>
      <c r="J755" s="139">
        <f>IF(OR(Q755="",N(Q755)&lt;=1),"",INDEX($R$6:$R$1505,MATCH(D755&amp;"|"&amp;(Q755-1),$P$6:$P$1505,0)))</f>
        <v/>
      </c>
      <c r="K755" s="138">
        <f>IF(OR(J755="",R755=""),"",R755-J755)</f>
        <v/>
      </c>
      <c r="L755" s="138">
        <f>IF(OR(J755="",R755=""),"",(R755-J755)*24)</f>
        <v/>
      </c>
      <c r="M755" s="95" t="n"/>
      <c r="N755" s="94">
        <f>IF(B755="","",IF(OR(B755&lt;cfg_PilotStart,B755&gt;cfg_PilotEnd),"Outside",B755-cfg_PilotStart+1))</f>
        <v/>
      </c>
      <c r="O755" s="86">
        <f>IF(OR(B755="",D755=""),"","RF-"&amp;TEXT(ROW()-5,"0000"))</f>
        <v/>
      </c>
      <c r="P755" s="86">
        <f>IF(Q755="","",D755&amp;"|"&amp;Q755)</f>
        <v/>
      </c>
      <c r="Q755" s="86">
        <f>IF(OR(D755="",G755=""),"",COUNTIFS($D$6:D755,D755,$G$6:G755,"&lt;&gt;"))</f>
        <v/>
      </c>
      <c r="R755" s="139">
        <f>IF(B755="","",B755+N(C755))</f>
        <v/>
      </c>
    </row>
    <row r="756" ht="30" customHeight="1">
      <c r="B756" s="93" t="n"/>
      <c r="C756" s="140" t="n"/>
      <c r="D756" s="95" t="n"/>
      <c r="E756" s="86">
        <f>IF(D756="","",IFERROR(INDEX(Pil_Type,MATCH(D756,Pil_Label,0)),"not in pilot"))</f>
        <v/>
      </c>
      <c r="F756" s="96" t="n"/>
      <c r="G756" s="96" t="n"/>
      <c r="H756" s="87">
        <f>IF(G756="","",N(F756)+G756)</f>
        <v/>
      </c>
      <c r="I756" s="95" t="n"/>
      <c r="J756" s="139">
        <f>IF(OR(Q756="",N(Q756)&lt;=1),"",INDEX($R$6:$R$1505,MATCH(D756&amp;"|"&amp;(Q756-1),$P$6:$P$1505,0)))</f>
        <v/>
      </c>
      <c r="K756" s="138">
        <f>IF(OR(J756="",R756=""),"",R756-J756)</f>
        <v/>
      </c>
      <c r="L756" s="138">
        <f>IF(OR(J756="",R756=""),"",(R756-J756)*24)</f>
        <v/>
      </c>
      <c r="M756" s="95" t="n"/>
      <c r="N756" s="94">
        <f>IF(B756="","",IF(OR(B756&lt;cfg_PilotStart,B756&gt;cfg_PilotEnd),"Outside",B756-cfg_PilotStart+1))</f>
        <v/>
      </c>
      <c r="O756" s="86">
        <f>IF(OR(B756="",D756=""),"","RF-"&amp;TEXT(ROW()-5,"0000"))</f>
        <v/>
      </c>
      <c r="P756" s="86">
        <f>IF(Q756="","",D756&amp;"|"&amp;Q756)</f>
        <v/>
      </c>
      <c r="Q756" s="86">
        <f>IF(OR(D756="",G756=""),"",COUNTIFS($D$6:D756,D756,$G$6:G756,"&lt;&gt;"))</f>
        <v/>
      </c>
      <c r="R756" s="139">
        <f>IF(B756="","",B756+N(C756))</f>
        <v/>
      </c>
    </row>
    <row r="757" ht="30" customHeight="1">
      <c r="B757" s="93" t="n"/>
      <c r="C757" s="140" t="n"/>
      <c r="D757" s="95" t="n"/>
      <c r="E757" s="86">
        <f>IF(D757="","",IFERROR(INDEX(Pil_Type,MATCH(D757,Pil_Label,0)),"not in pilot"))</f>
        <v/>
      </c>
      <c r="F757" s="96" t="n"/>
      <c r="G757" s="96" t="n"/>
      <c r="H757" s="87">
        <f>IF(G757="","",N(F757)+G757)</f>
        <v/>
      </c>
      <c r="I757" s="95" t="n"/>
      <c r="J757" s="139">
        <f>IF(OR(Q757="",N(Q757)&lt;=1),"",INDEX($R$6:$R$1505,MATCH(D757&amp;"|"&amp;(Q757-1),$P$6:$P$1505,0)))</f>
        <v/>
      </c>
      <c r="K757" s="138">
        <f>IF(OR(J757="",R757=""),"",R757-J757)</f>
        <v/>
      </c>
      <c r="L757" s="138">
        <f>IF(OR(J757="",R757=""),"",(R757-J757)*24)</f>
        <v/>
      </c>
      <c r="M757" s="95" t="n"/>
      <c r="N757" s="94">
        <f>IF(B757="","",IF(OR(B757&lt;cfg_PilotStart,B757&gt;cfg_PilotEnd),"Outside",B757-cfg_PilotStart+1))</f>
        <v/>
      </c>
      <c r="O757" s="86">
        <f>IF(OR(B757="",D757=""),"","RF-"&amp;TEXT(ROW()-5,"0000"))</f>
        <v/>
      </c>
      <c r="P757" s="86">
        <f>IF(Q757="","",D757&amp;"|"&amp;Q757)</f>
        <v/>
      </c>
      <c r="Q757" s="86">
        <f>IF(OR(D757="",G757=""),"",COUNTIFS($D$6:D757,D757,$G$6:G757,"&lt;&gt;"))</f>
        <v/>
      </c>
      <c r="R757" s="139">
        <f>IF(B757="","",B757+N(C757))</f>
        <v/>
      </c>
    </row>
    <row r="758" ht="30" customHeight="1">
      <c r="B758" s="93" t="n"/>
      <c r="C758" s="140" t="n"/>
      <c r="D758" s="95" t="n"/>
      <c r="E758" s="86">
        <f>IF(D758="","",IFERROR(INDEX(Pil_Type,MATCH(D758,Pil_Label,0)),"not in pilot"))</f>
        <v/>
      </c>
      <c r="F758" s="96" t="n"/>
      <c r="G758" s="96" t="n"/>
      <c r="H758" s="87">
        <f>IF(G758="","",N(F758)+G758)</f>
        <v/>
      </c>
      <c r="I758" s="95" t="n"/>
      <c r="J758" s="139">
        <f>IF(OR(Q758="",N(Q758)&lt;=1),"",INDEX($R$6:$R$1505,MATCH(D758&amp;"|"&amp;(Q758-1),$P$6:$P$1505,0)))</f>
        <v/>
      </c>
      <c r="K758" s="138">
        <f>IF(OR(J758="",R758=""),"",R758-J758)</f>
        <v/>
      </c>
      <c r="L758" s="138">
        <f>IF(OR(J758="",R758=""),"",(R758-J758)*24)</f>
        <v/>
      </c>
      <c r="M758" s="95" t="n"/>
      <c r="N758" s="94">
        <f>IF(B758="","",IF(OR(B758&lt;cfg_PilotStart,B758&gt;cfg_PilotEnd),"Outside",B758-cfg_PilotStart+1))</f>
        <v/>
      </c>
      <c r="O758" s="86">
        <f>IF(OR(B758="",D758=""),"","RF-"&amp;TEXT(ROW()-5,"0000"))</f>
        <v/>
      </c>
      <c r="P758" s="86">
        <f>IF(Q758="","",D758&amp;"|"&amp;Q758)</f>
        <v/>
      </c>
      <c r="Q758" s="86">
        <f>IF(OR(D758="",G758=""),"",COUNTIFS($D$6:D758,D758,$G$6:G758,"&lt;&gt;"))</f>
        <v/>
      </c>
      <c r="R758" s="139">
        <f>IF(B758="","",B758+N(C758))</f>
        <v/>
      </c>
    </row>
    <row r="759" ht="30" customHeight="1">
      <c r="B759" s="93" t="n"/>
      <c r="C759" s="140" t="n"/>
      <c r="D759" s="95" t="n"/>
      <c r="E759" s="86">
        <f>IF(D759="","",IFERROR(INDEX(Pil_Type,MATCH(D759,Pil_Label,0)),"not in pilot"))</f>
        <v/>
      </c>
      <c r="F759" s="96" t="n"/>
      <c r="G759" s="96" t="n"/>
      <c r="H759" s="87">
        <f>IF(G759="","",N(F759)+G759)</f>
        <v/>
      </c>
      <c r="I759" s="95" t="n"/>
      <c r="J759" s="139">
        <f>IF(OR(Q759="",N(Q759)&lt;=1),"",INDEX($R$6:$R$1505,MATCH(D759&amp;"|"&amp;(Q759-1),$P$6:$P$1505,0)))</f>
        <v/>
      </c>
      <c r="K759" s="138">
        <f>IF(OR(J759="",R759=""),"",R759-J759)</f>
        <v/>
      </c>
      <c r="L759" s="138">
        <f>IF(OR(J759="",R759=""),"",(R759-J759)*24)</f>
        <v/>
      </c>
      <c r="M759" s="95" t="n"/>
      <c r="N759" s="94">
        <f>IF(B759="","",IF(OR(B759&lt;cfg_PilotStart,B759&gt;cfg_PilotEnd),"Outside",B759-cfg_PilotStart+1))</f>
        <v/>
      </c>
      <c r="O759" s="86">
        <f>IF(OR(B759="",D759=""),"","RF-"&amp;TEXT(ROW()-5,"0000"))</f>
        <v/>
      </c>
      <c r="P759" s="86">
        <f>IF(Q759="","",D759&amp;"|"&amp;Q759)</f>
        <v/>
      </c>
      <c r="Q759" s="86">
        <f>IF(OR(D759="",G759=""),"",COUNTIFS($D$6:D759,D759,$G$6:G759,"&lt;&gt;"))</f>
        <v/>
      </c>
      <c r="R759" s="139">
        <f>IF(B759="","",B759+N(C759))</f>
        <v/>
      </c>
    </row>
    <row r="760" ht="30" customHeight="1">
      <c r="B760" s="93" t="n"/>
      <c r="C760" s="140" t="n"/>
      <c r="D760" s="95" t="n"/>
      <c r="E760" s="86">
        <f>IF(D760="","",IFERROR(INDEX(Pil_Type,MATCH(D760,Pil_Label,0)),"not in pilot"))</f>
        <v/>
      </c>
      <c r="F760" s="96" t="n"/>
      <c r="G760" s="96" t="n"/>
      <c r="H760" s="87">
        <f>IF(G760="","",N(F760)+G760)</f>
        <v/>
      </c>
      <c r="I760" s="95" t="n"/>
      <c r="J760" s="139">
        <f>IF(OR(Q760="",N(Q760)&lt;=1),"",INDEX($R$6:$R$1505,MATCH(D760&amp;"|"&amp;(Q760-1),$P$6:$P$1505,0)))</f>
        <v/>
      </c>
      <c r="K760" s="138">
        <f>IF(OR(J760="",R760=""),"",R760-J760)</f>
        <v/>
      </c>
      <c r="L760" s="138">
        <f>IF(OR(J760="",R760=""),"",(R760-J760)*24)</f>
        <v/>
      </c>
      <c r="M760" s="95" t="n"/>
      <c r="N760" s="94">
        <f>IF(B760="","",IF(OR(B760&lt;cfg_PilotStart,B760&gt;cfg_PilotEnd),"Outside",B760-cfg_PilotStart+1))</f>
        <v/>
      </c>
      <c r="O760" s="86">
        <f>IF(OR(B760="",D760=""),"","RF-"&amp;TEXT(ROW()-5,"0000"))</f>
        <v/>
      </c>
      <c r="P760" s="86">
        <f>IF(Q760="","",D760&amp;"|"&amp;Q760)</f>
        <v/>
      </c>
      <c r="Q760" s="86">
        <f>IF(OR(D760="",G760=""),"",COUNTIFS($D$6:D760,D760,$G$6:G760,"&lt;&gt;"))</f>
        <v/>
      </c>
      <c r="R760" s="139">
        <f>IF(B760="","",B760+N(C760))</f>
        <v/>
      </c>
    </row>
    <row r="761" ht="30" customHeight="1">
      <c r="B761" s="93" t="n"/>
      <c r="C761" s="140" t="n"/>
      <c r="D761" s="95" t="n"/>
      <c r="E761" s="86">
        <f>IF(D761="","",IFERROR(INDEX(Pil_Type,MATCH(D761,Pil_Label,0)),"not in pilot"))</f>
        <v/>
      </c>
      <c r="F761" s="96" t="n"/>
      <c r="G761" s="96" t="n"/>
      <c r="H761" s="87">
        <f>IF(G761="","",N(F761)+G761)</f>
        <v/>
      </c>
      <c r="I761" s="95" t="n"/>
      <c r="J761" s="139">
        <f>IF(OR(Q761="",N(Q761)&lt;=1),"",INDEX($R$6:$R$1505,MATCH(D761&amp;"|"&amp;(Q761-1),$P$6:$P$1505,0)))</f>
        <v/>
      </c>
      <c r="K761" s="138">
        <f>IF(OR(J761="",R761=""),"",R761-J761)</f>
        <v/>
      </c>
      <c r="L761" s="138">
        <f>IF(OR(J761="",R761=""),"",(R761-J761)*24)</f>
        <v/>
      </c>
      <c r="M761" s="95" t="n"/>
      <c r="N761" s="94">
        <f>IF(B761="","",IF(OR(B761&lt;cfg_PilotStart,B761&gt;cfg_PilotEnd),"Outside",B761-cfg_PilotStart+1))</f>
        <v/>
      </c>
      <c r="O761" s="86">
        <f>IF(OR(B761="",D761=""),"","RF-"&amp;TEXT(ROW()-5,"0000"))</f>
        <v/>
      </c>
      <c r="P761" s="86">
        <f>IF(Q761="","",D761&amp;"|"&amp;Q761)</f>
        <v/>
      </c>
      <c r="Q761" s="86">
        <f>IF(OR(D761="",G761=""),"",COUNTIFS($D$6:D761,D761,$G$6:G761,"&lt;&gt;"))</f>
        <v/>
      </c>
      <c r="R761" s="139">
        <f>IF(B761="","",B761+N(C761))</f>
        <v/>
      </c>
    </row>
    <row r="762" ht="30" customHeight="1">
      <c r="B762" s="93" t="n"/>
      <c r="C762" s="140" t="n"/>
      <c r="D762" s="95" t="n"/>
      <c r="E762" s="86">
        <f>IF(D762="","",IFERROR(INDEX(Pil_Type,MATCH(D762,Pil_Label,0)),"not in pilot"))</f>
        <v/>
      </c>
      <c r="F762" s="96" t="n"/>
      <c r="G762" s="96" t="n"/>
      <c r="H762" s="87">
        <f>IF(G762="","",N(F762)+G762)</f>
        <v/>
      </c>
      <c r="I762" s="95" t="n"/>
      <c r="J762" s="139">
        <f>IF(OR(Q762="",N(Q762)&lt;=1),"",INDEX($R$6:$R$1505,MATCH(D762&amp;"|"&amp;(Q762-1),$P$6:$P$1505,0)))</f>
        <v/>
      </c>
      <c r="K762" s="138">
        <f>IF(OR(J762="",R762=""),"",R762-J762)</f>
        <v/>
      </c>
      <c r="L762" s="138">
        <f>IF(OR(J762="",R762=""),"",(R762-J762)*24)</f>
        <v/>
      </c>
      <c r="M762" s="95" t="n"/>
      <c r="N762" s="94">
        <f>IF(B762="","",IF(OR(B762&lt;cfg_PilotStart,B762&gt;cfg_PilotEnd),"Outside",B762-cfg_PilotStart+1))</f>
        <v/>
      </c>
      <c r="O762" s="86">
        <f>IF(OR(B762="",D762=""),"","RF-"&amp;TEXT(ROW()-5,"0000"))</f>
        <v/>
      </c>
      <c r="P762" s="86">
        <f>IF(Q762="","",D762&amp;"|"&amp;Q762)</f>
        <v/>
      </c>
      <c r="Q762" s="86">
        <f>IF(OR(D762="",G762=""),"",COUNTIFS($D$6:D762,D762,$G$6:G762,"&lt;&gt;"))</f>
        <v/>
      </c>
      <c r="R762" s="139">
        <f>IF(B762="","",B762+N(C762))</f>
        <v/>
      </c>
    </row>
    <row r="763" ht="30" customHeight="1">
      <c r="B763" s="93" t="n"/>
      <c r="C763" s="140" t="n"/>
      <c r="D763" s="95" t="n"/>
      <c r="E763" s="86">
        <f>IF(D763="","",IFERROR(INDEX(Pil_Type,MATCH(D763,Pil_Label,0)),"not in pilot"))</f>
        <v/>
      </c>
      <c r="F763" s="96" t="n"/>
      <c r="G763" s="96" t="n"/>
      <c r="H763" s="87">
        <f>IF(G763="","",N(F763)+G763)</f>
        <v/>
      </c>
      <c r="I763" s="95" t="n"/>
      <c r="J763" s="139">
        <f>IF(OR(Q763="",N(Q763)&lt;=1),"",INDEX($R$6:$R$1505,MATCH(D763&amp;"|"&amp;(Q763-1),$P$6:$P$1505,0)))</f>
        <v/>
      </c>
      <c r="K763" s="138">
        <f>IF(OR(J763="",R763=""),"",R763-J763)</f>
        <v/>
      </c>
      <c r="L763" s="138">
        <f>IF(OR(J763="",R763=""),"",(R763-J763)*24)</f>
        <v/>
      </c>
      <c r="M763" s="95" t="n"/>
      <c r="N763" s="94">
        <f>IF(B763="","",IF(OR(B763&lt;cfg_PilotStart,B763&gt;cfg_PilotEnd),"Outside",B763-cfg_PilotStart+1))</f>
        <v/>
      </c>
      <c r="O763" s="86">
        <f>IF(OR(B763="",D763=""),"","RF-"&amp;TEXT(ROW()-5,"0000"))</f>
        <v/>
      </c>
      <c r="P763" s="86">
        <f>IF(Q763="","",D763&amp;"|"&amp;Q763)</f>
        <v/>
      </c>
      <c r="Q763" s="86">
        <f>IF(OR(D763="",G763=""),"",COUNTIFS($D$6:D763,D763,$G$6:G763,"&lt;&gt;"))</f>
        <v/>
      </c>
      <c r="R763" s="139">
        <f>IF(B763="","",B763+N(C763))</f>
        <v/>
      </c>
    </row>
    <row r="764" ht="30" customHeight="1">
      <c r="B764" s="93" t="n"/>
      <c r="C764" s="140" t="n"/>
      <c r="D764" s="95" t="n"/>
      <c r="E764" s="86">
        <f>IF(D764="","",IFERROR(INDEX(Pil_Type,MATCH(D764,Pil_Label,0)),"not in pilot"))</f>
        <v/>
      </c>
      <c r="F764" s="96" t="n"/>
      <c r="G764" s="96" t="n"/>
      <c r="H764" s="87">
        <f>IF(G764="","",N(F764)+G764)</f>
        <v/>
      </c>
      <c r="I764" s="95" t="n"/>
      <c r="J764" s="139">
        <f>IF(OR(Q764="",N(Q764)&lt;=1),"",INDEX($R$6:$R$1505,MATCH(D764&amp;"|"&amp;(Q764-1),$P$6:$P$1505,0)))</f>
        <v/>
      </c>
      <c r="K764" s="138">
        <f>IF(OR(J764="",R764=""),"",R764-J764)</f>
        <v/>
      </c>
      <c r="L764" s="138">
        <f>IF(OR(J764="",R764=""),"",(R764-J764)*24)</f>
        <v/>
      </c>
      <c r="M764" s="95" t="n"/>
      <c r="N764" s="94">
        <f>IF(B764="","",IF(OR(B764&lt;cfg_PilotStart,B764&gt;cfg_PilotEnd),"Outside",B764-cfg_PilotStart+1))</f>
        <v/>
      </c>
      <c r="O764" s="86">
        <f>IF(OR(B764="",D764=""),"","RF-"&amp;TEXT(ROW()-5,"0000"))</f>
        <v/>
      </c>
      <c r="P764" s="86">
        <f>IF(Q764="","",D764&amp;"|"&amp;Q764)</f>
        <v/>
      </c>
      <c r="Q764" s="86">
        <f>IF(OR(D764="",G764=""),"",COUNTIFS($D$6:D764,D764,$G$6:G764,"&lt;&gt;"))</f>
        <v/>
      </c>
      <c r="R764" s="139">
        <f>IF(B764="","",B764+N(C764))</f>
        <v/>
      </c>
    </row>
    <row r="765" ht="30" customHeight="1">
      <c r="B765" s="93" t="n"/>
      <c r="C765" s="140" t="n"/>
      <c r="D765" s="95" t="n"/>
      <c r="E765" s="86">
        <f>IF(D765="","",IFERROR(INDEX(Pil_Type,MATCH(D765,Pil_Label,0)),"not in pilot"))</f>
        <v/>
      </c>
      <c r="F765" s="96" t="n"/>
      <c r="G765" s="96" t="n"/>
      <c r="H765" s="87">
        <f>IF(G765="","",N(F765)+G765)</f>
        <v/>
      </c>
      <c r="I765" s="95" t="n"/>
      <c r="J765" s="139">
        <f>IF(OR(Q765="",N(Q765)&lt;=1),"",INDEX($R$6:$R$1505,MATCH(D765&amp;"|"&amp;(Q765-1),$P$6:$P$1505,0)))</f>
        <v/>
      </c>
      <c r="K765" s="138">
        <f>IF(OR(J765="",R765=""),"",R765-J765)</f>
        <v/>
      </c>
      <c r="L765" s="138">
        <f>IF(OR(J765="",R765=""),"",(R765-J765)*24)</f>
        <v/>
      </c>
      <c r="M765" s="95" t="n"/>
      <c r="N765" s="94">
        <f>IF(B765="","",IF(OR(B765&lt;cfg_PilotStart,B765&gt;cfg_PilotEnd),"Outside",B765-cfg_PilotStart+1))</f>
        <v/>
      </c>
      <c r="O765" s="86">
        <f>IF(OR(B765="",D765=""),"","RF-"&amp;TEXT(ROW()-5,"0000"))</f>
        <v/>
      </c>
      <c r="P765" s="86">
        <f>IF(Q765="","",D765&amp;"|"&amp;Q765)</f>
        <v/>
      </c>
      <c r="Q765" s="86">
        <f>IF(OR(D765="",G765=""),"",COUNTIFS($D$6:D765,D765,$G$6:G765,"&lt;&gt;"))</f>
        <v/>
      </c>
      <c r="R765" s="139">
        <f>IF(B765="","",B765+N(C765))</f>
        <v/>
      </c>
    </row>
    <row r="766" ht="30" customHeight="1">
      <c r="B766" s="93" t="n"/>
      <c r="C766" s="140" t="n"/>
      <c r="D766" s="95" t="n"/>
      <c r="E766" s="86">
        <f>IF(D766="","",IFERROR(INDEX(Pil_Type,MATCH(D766,Pil_Label,0)),"not in pilot"))</f>
        <v/>
      </c>
      <c r="F766" s="96" t="n"/>
      <c r="G766" s="96" t="n"/>
      <c r="H766" s="87">
        <f>IF(G766="","",N(F766)+G766)</f>
        <v/>
      </c>
      <c r="I766" s="95" t="n"/>
      <c r="J766" s="139">
        <f>IF(OR(Q766="",N(Q766)&lt;=1),"",INDEX($R$6:$R$1505,MATCH(D766&amp;"|"&amp;(Q766-1),$P$6:$P$1505,0)))</f>
        <v/>
      </c>
      <c r="K766" s="138">
        <f>IF(OR(J766="",R766=""),"",R766-J766)</f>
        <v/>
      </c>
      <c r="L766" s="138">
        <f>IF(OR(J766="",R766=""),"",(R766-J766)*24)</f>
        <v/>
      </c>
      <c r="M766" s="95" t="n"/>
      <c r="N766" s="94">
        <f>IF(B766="","",IF(OR(B766&lt;cfg_PilotStart,B766&gt;cfg_PilotEnd),"Outside",B766-cfg_PilotStart+1))</f>
        <v/>
      </c>
      <c r="O766" s="86">
        <f>IF(OR(B766="",D766=""),"","RF-"&amp;TEXT(ROW()-5,"0000"))</f>
        <v/>
      </c>
      <c r="P766" s="86">
        <f>IF(Q766="","",D766&amp;"|"&amp;Q766)</f>
        <v/>
      </c>
      <c r="Q766" s="86">
        <f>IF(OR(D766="",G766=""),"",COUNTIFS($D$6:D766,D766,$G$6:G766,"&lt;&gt;"))</f>
        <v/>
      </c>
      <c r="R766" s="139">
        <f>IF(B766="","",B766+N(C766))</f>
        <v/>
      </c>
    </row>
    <row r="767" ht="30" customHeight="1">
      <c r="B767" s="93" t="n"/>
      <c r="C767" s="140" t="n"/>
      <c r="D767" s="95" t="n"/>
      <c r="E767" s="86">
        <f>IF(D767="","",IFERROR(INDEX(Pil_Type,MATCH(D767,Pil_Label,0)),"not in pilot"))</f>
        <v/>
      </c>
      <c r="F767" s="96" t="n"/>
      <c r="G767" s="96" t="n"/>
      <c r="H767" s="87">
        <f>IF(G767="","",N(F767)+G767)</f>
        <v/>
      </c>
      <c r="I767" s="95" t="n"/>
      <c r="J767" s="139">
        <f>IF(OR(Q767="",N(Q767)&lt;=1),"",INDEX($R$6:$R$1505,MATCH(D767&amp;"|"&amp;(Q767-1),$P$6:$P$1505,0)))</f>
        <v/>
      </c>
      <c r="K767" s="138">
        <f>IF(OR(J767="",R767=""),"",R767-J767)</f>
        <v/>
      </c>
      <c r="L767" s="138">
        <f>IF(OR(J767="",R767=""),"",(R767-J767)*24)</f>
        <v/>
      </c>
      <c r="M767" s="95" t="n"/>
      <c r="N767" s="94">
        <f>IF(B767="","",IF(OR(B767&lt;cfg_PilotStart,B767&gt;cfg_PilotEnd),"Outside",B767-cfg_PilotStart+1))</f>
        <v/>
      </c>
      <c r="O767" s="86">
        <f>IF(OR(B767="",D767=""),"","RF-"&amp;TEXT(ROW()-5,"0000"))</f>
        <v/>
      </c>
      <c r="P767" s="86">
        <f>IF(Q767="","",D767&amp;"|"&amp;Q767)</f>
        <v/>
      </c>
      <c r="Q767" s="86">
        <f>IF(OR(D767="",G767=""),"",COUNTIFS($D$6:D767,D767,$G$6:G767,"&lt;&gt;"))</f>
        <v/>
      </c>
      <c r="R767" s="139">
        <f>IF(B767="","",B767+N(C767))</f>
        <v/>
      </c>
    </row>
    <row r="768" ht="30" customHeight="1">
      <c r="B768" s="93" t="n"/>
      <c r="C768" s="140" t="n"/>
      <c r="D768" s="95" t="n"/>
      <c r="E768" s="86">
        <f>IF(D768="","",IFERROR(INDEX(Pil_Type,MATCH(D768,Pil_Label,0)),"not in pilot"))</f>
        <v/>
      </c>
      <c r="F768" s="96" t="n"/>
      <c r="G768" s="96" t="n"/>
      <c r="H768" s="87">
        <f>IF(G768="","",N(F768)+G768)</f>
        <v/>
      </c>
      <c r="I768" s="95" t="n"/>
      <c r="J768" s="139">
        <f>IF(OR(Q768="",N(Q768)&lt;=1),"",INDEX($R$6:$R$1505,MATCH(D768&amp;"|"&amp;(Q768-1),$P$6:$P$1505,0)))</f>
        <v/>
      </c>
      <c r="K768" s="138">
        <f>IF(OR(J768="",R768=""),"",R768-J768)</f>
        <v/>
      </c>
      <c r="L768" s="138">
        <f>IF(OR(J768="",R768=""),"",(R768-J768)*24)</f>
        <v/>
      </c>
      <c r="M768" s="95" t="n"/>
      <c r="N768" s="94">
        <f>IF(B768="","",IF(OR(B768&lt;cfg_PilotStart,B768&gt;cfg_PilotEnd),"Outside",B768-cfg_PilotStart+1))</f>
        <v/>
      </c>
      <c r="O768" s="86">
        <f>IF(OR(B768="",D768=""),"","RF-"&amp;TEXT(ROW()-5,"0000"))</f>
        <v/>
      </c>
      <c r="P768" s="86">
        <f>IF(Q768="","",D768&amp;"|"&amp;Q768)</f>
        <v/>
      </c>
      <c r="Q768" s="86">
        <f>IF(OR(D768="",G768=""),"",COUNTIFS($D$6:D768,D768,$G$6:G768,"&lt;&gt;"))</f>
        <v/>
      </c>
      <c r="R768" s="139">
        <f>IF(B768="","",B768+N(C768))</f>
        <v/>
      </c>
    </row>
    <row r="769" ht="30" customHeight="1">
      <c r="B769" s="93" t="n"/>
      <c r="C769" s="140" t="n"/>
      <c r="D769" s="95" t="n"/>
      <c r="E769" s="86">
        <f>IF(D769="","",IFERROR(INDEX(Pil_Type,MATCH(D769,Pil_Label,0)),"not in pilot"))</f>
        <v/>
      </c>
      <c r="F769" s="96" t="n"/>
      <c r="G769" s="96" t="n"/>
      <c r="H769" s="87">
        <f>IF(G769="","",N(F769)+G769)</f>
        <v/>
      </c>
      <c r="I769" s="95" t="n"/>
      <c r="J769" s="139">
        <f>IF(OR(Q769="",N(Q769)&lt;=1),"",INDEX($R$6:$R$1505,MATCH(D769&amp;"|"&amp;(Q769-1),$P$6:$P$1505,0)))</f>
        <v/>
      </c>
      <c r="K769" s="138">
        <f>IF(OR(J769="",R769=""),"",R769-J769)</f>
        <v/>
      </c>
      <c r="L769" s="138">
        <f>IF(OR(J769="",R769=""),"",(R769-J769)*24)</f>
        <v/>
      </c>
      <c r="M769" s="95" t="n"/>
      <c r="N769" s="94">
        <f>IF(B769="","",IF(OR(B769&lt;cfg_PilotStart,B769&gt;cfg_PilotEnd),"Outside",B769-cfg_PilotStart+1))</f>
        <v/>
      </c>
      <c r="O769" s="86">
        <f>IF(OR(B769="",D769=""),"","RF-"&amp;TEXT(ROW()-5,"0000"))</f>
        <v/>
      </c>
      <c r="P769" s="86">
        <f>IF(Q769="","",D769&amp;"|"&amp;Q769)</f>
        <v/>
      </c>
      <c r="Q769" s="86">
        <f>IF(OR(D769="",G769=""),"",COUNTIFS($D$6:D769,D769,$G$6:G769,"&lt;&gt;"))</f>
        <v/>
      </c>
      <c r="R769" s="139">
        <f>IF(B769="","",B769+N(C769))</f>
        <v/>
      </c>
    </row>
    <row r="770" ht="30" customHeight="1">
      <c r="B770" s="93" t="n"/>
      <c r="C770" s="140" t="n"/>
      <c r="D770" s="95" t="n"/>
      <c r="E770" s="86">
        <f>IF(D770="","",IFERROR(INDEX(Pil_Type,MATCH(D770,Pil_Label,0)),"not in pilot"))</f>
        <v/>
      </c>
      <c r="F770" s="96" t="n"/>
      <c r="G770" s="96" t="n"/>
      <c r="H770" s="87">
        <f>IF(G770="","",N(F770)+G770)</f>
        <v/>
      </c>
      <c r="I770" s="95" t="n"/>
      <c r="J770" s="139">
        <f>IF(OR(Q770="",N(Q770)&lt;=1),"",INDEX($R$6:$R$1505,MATCH(D770&amp;"|"&amp;(Q770-1),$P$6:$P$1505,0)))</f>
        <v/>
      </c>
      <c r="K770" s="138">
        <f>IF(OR(J770="",R770=""),"",R770-J770)</f>
        <v/>
      </c>
      <c r="L770" s="138">
        <f>IF(OR(J770="",R770=""),"",(R770-J770)*24)</f>
        <v/>
      </c>
      <c r="M770" s="95" t="n"/>
      <c r="N770" s="94">
        <f>IF(B770="","",IF(OR(B770&lt;cfg_PilotStart,B770&gt;cfg_PilotEnd),"Outside",B770-cfg_PilotStart+1))</f>
        <v/>
      </c>
      <c r="O770" s="86">
        <f>IF(OR(B770="",D770=""),"","RF-"&amp;TEXT(ROW()-5,"0000"))</f>
        <v/>
      </c>
      <c r="P770" s="86">
        <f>IF(Q770="","",D770&amp;"|"&amp;Q770)</f>
        <v/>
      </c>
      <c r="Q770" s="86">
        <f>IF(OR(D770="",G770=""),"",COUNTIFS($D$6:D770,D770,$G$6:G770,"&lt;&gt;"))</f>
        <v/>
      </c>
      <c r="R770" s="139">
        <f>IF(B770="","",B770+N(C770))</f>
        <v/>
      </c>
    </row>
    <row r="771" ht="30" customHeight="1">
      <c r="B771" s="93" t="n"/>
      <c r="C771" s="140" t="n"/>
      <c r="D771" s="95" t="n"/>
      <c r="E771" s="86">
        <f>IF(D771="","",IFERROR(INDEX(Pil_Type,MATCH(D771,Pil_Label,0)),"not in pilot"))</f>
        <v/>
      </c>
      <c r="F771" s="96" t="n"/>
      <c r="G771" s="96" t="n"/>
      <c r="H771" s="87">
        <f>IF(G771="","",N(F771)+G771)</f>
        <v/>
      </c>
      <c r="I771" s="95" t="n"/>
      <c r="J771" s="139">
        <f>IF(OR(Q771="",N(Q771)&lt;=1),"",INDEX($R$6:$R$1505,MATCH(D771&amp;"|"&amp;(Q771-1),$P$6:$P$1505,0)))</f>
        <v/>
      </c>
      <c r="K771" s="138">
        <f>IF(OR(J771="",R771=""),"",R771-J771)</f>
        <v/>
      </c>
      <c r="L771" s="138">
        <f>IF(OR(J771="",R771=""),"",(R771-J771)*24)</f>
        <v/>
      </c>
      <c r="M771" s="95" t="n"/>
      <c r="N771" s="94">
        <f>IF(B771="","",IF(OR(B771&lt;cfg_PilotStart,B771&gt;cfg_PilotEnd),"Outside",B771-cfg_PilotStart+1))</f>
        <v/>
      </c>
      <c r="O771" s="86">
        <f>IF(OR(B771="",D771=""),"","RF-"&amp;TEXT(ROW()-5,"0000"))</f>
        <v/>
      </c>
      <c r="P771" s="86">
        <f>IF(Q771="","",D771&amp;"|"&amp;Q771)</f>
        <v/>
      </c>
      <c r="Q771" s="86">
        <f>IF(OR(D771="",G771=""),"",COUNTIFS($D$6:D771,D771,$G$6:G771,"&lt;&gt;"))</f>
        <v/>
      </c>
      <c r="R771" s="139">
        <f>IF(B771="","",B771+N(C771))</f>
        <v/>
      </c>
    </row>
    <row r="772" ht="30" customHeight="1">
      <c r="B772" s="93" t="n"/>
      <c r="C772" s="140" t="n"/>
      <c r="D772" s="95" t="n"/>
      <c r="E772" s="86">
        <f>IF(D772="","",IFERROR(INDEX(Pil_Type,MATCH(D772,Pil_Label,0)),"not in pilot"))</f>
        <v/>
      </c>
      <c r="F772" s="96" t="n"/>
      <c r="G772" s="96" t="n"/>
      <c r="H772" s="87">
        <f>IF(G772="","",N(F772)+G772)</f>
        <v/>
      </c>
      <c r="I772" s="95" t="n"/>
      <c r="J772" s="139">
        <f>IF(OR(Q772="",N(Q772)&lt;=1),"",INDEX($R$6:$R$1505,MATCH(D772&amp;"|"&amp;(Q772-1),$P$6:$P$1505,0)))</f>
        <v/>
      </c>
      <c r="K772" s="138">
        <f>IF(OR(J772="",R772=""),"",R772-J772)</f>
        <v/>
      </c>
      <c r="L772" s="138">
        <f>IF(OR(J772="",R772=""),"",(R772-J772)*24)</f>
        <v/>
      </c>
      <c r="M772" s="95" t="n"/>
      <c r="N772" s="94">
        <f>IF(B772="","",IF(OR(B772&lt;cfg_PilotStart,B772&gt;cfg_PilotEnd),"Outside",B772-cfg_PilotStart+1))</f>
        <v/>
      </c>
      <c r="O772" s="86">
        <f>IF(OR(B772="",D772=""),"","RF-"&amp;TEXT(ROW()-5,"0000"))</f>
        <v/>
      </c>
      <c r="P772" s="86">
        <f>IF(Q772="","",D772&amp;"|"&amp;Q772)</f>
        <v/>
      </c>
      <c r="Q772" s="86">
        <f>IF(OR(D772="",G772=""),"",COUNTIFS($D$6:D772,D772,$G$6:G772,"&lt;&gt;"))</f>
        <v/>
      </c>
      <c r="R772" s="139">
        <f>IF(B772="","",B772+N(C772))</f>
        <v/>
      </c>
    </row>
    <row r="773" ht="30" customHeight="1">
      <c r="B773" s="93" t="n"/>
      <c r="C773" s="140" t="n"/>
      <c r="D773" s="95" t="n"/>
      <c r="E773" s="86">
        <f>IF(D773="","",IFERROR(INDEX(Pil_Type,MATCH(D773,Pil_Label,0)),"not in pilot"))</f>
        <v/>
      </c>
      <c r="F773" s="96" t="n"/>
      <c r="G773" s="96" t="n"/>
      <c r="H773" s="87">
        <f>IF(G773="","",N(F773)+G773)</f>
        <v/>
      </c>
      <c r="I773" s="95" t="n"/>
      <c r="J773" s="139">
        <f>IF(OR(Q773="",N(Q773)&lt;=1),"",INDEX($R$6:$R$1505,MATCH(D773&amp;"|"&amp;(Q773-1),$P$6:$P$1505,0)))</f>
        <v/>
      </c>
      <c r="K773" s="138">
        <f>IF(OR(J773="",R773=""),"",R773-J773)</f>
        <v/>
      </c>
      <c r="L773" s="138">
        <f>IF(OR(J773="",R773=""),"",(R773-J773)*24)</f>
        <v/>
      </c>
      <c r="M773" s="95" t="n"/>
      <c r="N773" s="94">
        <f>IF(B773="","",IF(OR(B773&lt;cfg_PilotStart,B773&gt;cfg_PilotEnd),"Outside",B773-cfg_PilotStart+1))</f>
        <v/>
      </c>
      <c r="O773" s="86">
        <f>IF(OR(B773="",D773=""),"","RF-"&amp;TEXT(ROW()-5,"0000"))</f>
        <v/>
      </c>
      <c r="P773" s="86">
        <f>IF(Q773="","",D773&amp;"|"&amp;Q773)</f>
        <v/>
      </c>
      <c r="Q773" s="86">
        <f>IF(OR(D773="",G773=""),"",COUNTIFS($D$6:D773,D773,$G$6:G773,"&lt;&gt;"))</f>
        <v/>
      </c>
      <c r="R773" s="139">
        <f>IF(B773="","",B773+N(C773))</f>
        <v/>
      </c>
    </row>
    <row r="774" ht="30" customHeight="1">
      <c r="B774" s="93" t="n"/>
      <c r="C774" s="140" t="n"/>
      <c r="D774" s="95" t="n"/>
      <c r="E774" s="86">
        <f>IF(D774="","",IFERROR(INDEX(Pil_Type,MATCH(D774,Pil_Label,0)),"not in pilot"))</f>
        <v/>
      </c>
      <c r="F774" s="96" t="n"/>
      <c r="G774" s="96" t="n"/>
      <c r="H774" s="87">
        <f>IF(G774="","",N(F774)+G774)</f>
        <v/>
      </c>
      <c r="I774" s="95" t="n"/>
      <c r="J774" s="139">
        <f>IF(OR(Q774="",N(Q774)&lt;=1),"",INDEX($R$6:$R$1505,MATCH(D774&amp;"|"&amp;(Q774-1),$P$6:$P$1505,0)))</f>
        <v/>
      </c>
      <c r="K774" s="138">
        <f>IF(OR(J774="",R774=""),"",R774-J774)</f>
        <v/>
      </c>
      <c r="L774" s="138">
        <f>IF(OR(J774="",R774=""),"",(R774-J774)*24)</f>
        <v/>
      </c>
      <c r="M774" s="95" t="n"/>
      <c r="N774" s="94">
        <f>IF(B774="","",IF(OR(B774&lt;cfg_PilotStart,B774&gt;cfg_PilotEnd),"Outside",B774-cfg_PilotStart+1))</f>
        <v/>
      </c>
      <c r="O774" s="86">
        <f>IF(OR(B774="",D774=""),"","RF-"&amp;TEXT(ROW()-5,"0000"))</f>
        <v/>
      </c>
      <c r="P774" s="86">
        <f>IF(Q774="","",D774&amp;"|"&amp;Q774)</f>
        <v/>
      </c>
      <c r="Q774" s="86">
        <f>IF(OR(D774="",G774=""),"",COUNTIFS($D$6:D774,D774,$G$6:G774,"&lt;&gt;"))</f>
        <v/>
      </c>
      <c r="R774" s="139">
        <f>IF(B774="","",B774+N(C774))</f>
        <v/>
      </c>
    </row>
    <row r="775" ht="30" customHeight="1">
      <c r="B775" s="93" t="n"/>
      <c r="C775" s="140" t="n"/>
      <c r="D775" s="95" t="n"/>
      <c r="E775" s="86">
        <f>IF(D775="","",IFERROR(INDEX(Pil_Type,MATCH(D775,Pil_Label,0)),"not in pilot"))</f>
        <v/>
      </c>
      <c r="F775" s="96" t="n"/>
      <c r="G775" s="96" t="n"/>
      <c r="H775" s="87">
        <f>IF(G775="","",N(F775)+G775)</f>
        <v/>
      </c>
      <c r="I775" s="95" t="n"/>
      <c r="J775" s="139">
        <f>IF(OR(Q775="",N(Q775)&lt;=1),"",INDEX($R$6:$R$1505,MATCH(D775&amp;"|"&amp;(Q775-1),$P$6:$P$1505,0)))</f>
        <v/>
      </c>
      <c r="K775" s="138">
        <f>IF(OR(J775="",R775=""),"",R775-J775)</f>
        <v/>
      </c>
      <c r="L775" s="138">
        <f>IF(OR(J775="",R775=""),"",(R775-J775)*24)</f>
        <v/>
      </c>
      <c r="M775" s="95" t="n"/>
      <c r="N775" s="94">
        <f>IF(B775="","",IF(OR(B775&lt;cfg_PilotStart,B775&gt;cfg_PilotEnd),"Outside",B775-cfg_PilotStart+1))</f>
        <v/>
      </c>
      <c r="O775" s="86">
        <f>IF(OR(B775="",D775=""),"","RF-"&amp;TEXT(ROW()-5,"0000"))</f>
        <v/>
      </c>
      <c r="P775" s="86">
        <f>IF(Q775="","",D775&amp;"|"&amp;Q775)</f>
        <v/>
      </c>
      <c r="Q775" s="86">
        <f>IF(OR(D775="",G775=""),"",COUNTIFS($D$6:D775,D775,$G$6:G775,"&lt;&gt;"))</f>
        <v/>
      </c>
      <c r="R775" s="139">
        <f>IF(B775="","",B775+N(C775))</f>
        <v/>
      </c>
    </row>
    <row r="776" ht="30" customHeight="1">
      <c r="B776" s="93" t="n"/>
      <c r="C776" s="140" t="n"/>
      <c r="D776" s="95" t="n"/>
      <c r="E776" s="86">
        <f>IF(D776="","",IFERROR(INDEX(Pil_Type,MATCH(D776,Pil_Label,0)),"not in pilot"))</f>
        <v/>
      </c>
      <c r="F776" s="96" t="n"/>
      <c r="G776" s="96" t="n"/>
      <c r="H776" s="87">
        <f>IF(G776="","",N(F776)+G776)</f>
        <v/>
      </c>
      <c r="I776" s="95" t="n"/>
      <c r="J776" s="139">
        <f>IF(OR(Q776="",N(Q776)&lt;=1),"",INDEX($R$6:$R$1505,MATCH(D776&amp;"|"&amp;(Q776-1),$P$6:$P$1505,0)))</f>
        <v/>
      </c>
      <c r="K776" s="138">
        <f>IF(OR(J776="",R776=""),"",R776-J776)</f>
        <v/>
      </c>
      <c r="L776" s="138">
        <f>IF(OR(J776="",R776=""),"",(R776-J776)*24)</f>
        <v/>
      </c>
      <c r="M776" s="95" t="n"/>
      <c r="N776" s="94">
        <f>IF(B776="","",IF(OR(B776&lt;cfg_PilotStart,B776&gt;cfg_PilotEnd),"Outside",B776-cfg_PilotStart+1))</f>
        <v/>
      </c>
      <c r="O776" s="86">
        <f>IF(OR(B776="",D776=""),"","RF-"&amp;TEXT(ROW()-5,"0000"))</f>
        <v/>
      </c>
      <c r="P776" s="86">
        <f>IF(Q776="","",D776&amp;"|"&amp;Q776)</f>
        <v/>
      </c>
      <c r="Q776" s="86">
        <f>IF(OR(D776="",G776=""),"",COUNTIFS($D$6:D776,D776,$G$6:G776,"&lt;&gt;"))</f>
        <v/>
      </c>
      <c r="R776" s="139">
        <f>IF(B776="","",B776+N(C776))</f>
        <v/>
      </c>
    </row>
    <row r="777" ht="30" customHeight="1">
      <c r="B777" s="93" t="n"/>
      <c r="C777" s="140" t="n"/>
      <c r="D777" s="95" t="n"/>
      <c r="E777" s="86">
        <f>IF(D777="","",IFERROR(INDEX(Pil_Type,MATCH(D777,Pil_Label,0)),"not in pilot"))</f>
        <v/>
      </c>
      <c r="F777" s="96" t="n"/>
      <c r="G777" s="96" t="n"/>
      <c r="H777" s="87">
        <f>IF(G777="","",N(F777)+G777)</f>
        <v/>
      </c>
      <c r="I777" s="95" t="n"/>
      <c r="J777" s="139">
        <f>IF(OR(Q777="",N(Q777)&lt;=1),"",INDEX($R$6:$R$1505,MATCH(D777&amp;"|"&amp;(Q777-1),$P$6:$P$1505,0)))</f>
        <v/>
      </c>
      <c r="K777" s="138">
        <f>IF(OR(J777="",R777=""),"",R777-J777)</f>
        <v/>
      </c>
      <c r="L777" s="138">
        <f>IF(OR(J777="",R777=""),"",(R777-J777)*24)</f>
        <v/>
      </c>
      <c r="M777" s="95" t="n"/>
      <c r="N777" s="94">
        <f>IF(B777="","",IF(OR(B777&lt;cfg_PilotStart,B777&gt;cfg_PilotEnd),"Outside",B777-cfg_PilotStart+1))</f>
        <v/>
      </c>
      <c r="O777" s="86">
        <f>IF(OR(B777="",D777=""),"","RF-"&amp;TEXT(ROW()-5,"0000"))</f>
        <v/>
      </c>
      <c r="P777" s="86">
        <f>IF(Q777="","",D777&amp;"|"&amp;Q777)</f>
        <v/>
      </c>
      <c r="Q777" s="86">
        <f>IF(OR(D777="",G777=""),"",COUNTIFS($D$6:D777,D777,$G$6:G777,"&lt;&gt;"))</f>
        <v/>
      </c>
      <c r="R777" s="139">
        <f>IF(B777="","",B777+N(C777))</f>
        <v/>
      </c>
    </row>
    <row r="778" ht="30" customHeight="1">
      <c r="B778" s="93" t="n"/>
      <c r="C778" s="140" t="n"/>
      <c r="D778" s="95" t="n"/>
      <c r="E778" s="86">
        <f>IF(D778="","",IFERROR(INDEX(Pil_Type,MATCH(D778,Pil_Label,0)),"not in pilot"))</f>
        <v/>
      </c>
      <c r="F778" s="96" t="n"/>
      <c r="G778" s="96" t="n"/>
      <c r="H778" s="87">
        <f>IF(G778="","",N(F778)+G778)</f>
        <v/>
      </c>
      <c r="I778" s="95" t="n"/>
      <c r="J778" s="139">
        <f>IF(OR(Q778="",N(Q778)&lt;=1),"",INDEX($R$6:$R$1505,MATCH(D778&amp;"|"&amp;(Q778-1),$P$6:$P$1505,0)))</f>
        <v/>
      </c>
      <c r="K778" s="138">
        <f>IF(OR(J778="",R778=""),"",R778-J778)</f>
        <v/>
      </c>
      <c r="L778" s="138">
        <f>IF(OR(J778="",R778=""),"",(R778-J778)*24)</f>
        <v/>
      </c>
      <c r="M778" s="95" t="n"/>
      <c r="N778" s="94">
        <f>IF(B778="","",IF(OR(B778&lt;cfg_PilotStart,B778&gt;cfg_PilotEnd),"Outside",B778-cfg_PilotStart+1))</f>
        <v/>
      </c>
      <c r="O778" s="86">
        <f>IF(OR(B778="",D778=""),"","RF-"&amp;TEXT(ROW()-5,"0000"))</f>
        <v/>
      </c>
      <c r="P778" s="86">
        <f>IF(Q778="","",D778&amp;"|"&amp;Q778)</f>
        <v/>
      </c>
      <c r="Q778" s="86">
        <f>IF(OR(D778="",G778=""),"",COUNTIFS($D$6:D778,D778,$G$6:G778,"&lt;&gt;"))</f>
        <v/>
      </c>
      <c r="R778" s="139">
        <f>IF(B778="","",B778+N(C778))</f>
        <v/>
      </c>
    </row>
    <row r="779" ht="30" customHeight="1">
      <c r="B779" s="93" t="n"/>
      <c r="C779" s="140" t="n"/>
      <c r="D779" s="95" t="n"/>
      <c r="E779" s="86">
        <f>IF(D779="","",IFERROR(INDEX(Pil_Type,MATCH(D779,Pil_Label,0)),"not in pilot"))</f>
        <v/>
      </c>
      <c r="F779" s="96" t="n"/>
      <c r="G779" s="96" t="n"/>
      <c r="H779" s="87">
        <f>IF(G779="","",N(F779)+G779)</f>
        <v/>
      </c>
      <c r="I779" s="95" t="n"/>
      <c r="J779" s="139">
        <f>IF(OR(Q779="",N(Q779)&lt;=1),"",INDEX($R$6:$R$1505,MATCH(D779&amp;"|"&amp;(Q779-1),$P$6:$P$1505,0)))</f>
        <v/>
      </c>
      <c r="K779" s="138">
        <f>IF(OR(J779="",R779=""),"",R779-J779)</f>
        <v/>
      </c>
      <c r="L779" s="138">
        <f>IF(OR(J779="",R779=""),"",(R779-J779)*24)</f>
        <v/>
      </c>
      <c r="M779" s="95" t="n"/>
      <c r="N779" s="94">
        <f>IF(B779="","",IF(OR(B779&lt;cfg_PilotStart,B779&gt;cfg_PilotEnd),"Outside",B779-cfg_PilotStart+1))</f>
        <v/>
      </c>
      <c r="O779" s="86">
        <f>IF(OR(B779="",D779=""),"","RF-"&amp;TEXT(ROW()-5,"0000"))</f>
        <v/>
      </c>
      <c r="P779" s="86">
        <f>IF(Q779="","",D779&amp;"|"&amp;Q779)</f>
        <v/>
      </c>
      <c r="Q779" s="86">
        <f>IF(OR(D779="",G779=""),"",COUNTIFS($D$6:D779,D779,$G$6:G779,"&lt;&gt;"))</f>
        <v/>
      </c>
      <c r="R779" s="139">
        <f>IF(B779="","",B779+N(C779))</f>
        <v/>
      </c>
    </row>
    <row r="780" ht="30" customHeight="1">
      <c r="B780" s="93" t="n"/>
      <c r="C780" s="140" t="n"/>
      <c r="D780" s="95" t="n"/>
      <c r="E780" s="86">
        <f>IF(D780="","",IFERROR(INDEX(Pil_Type,MATCH(D780,Pil_Label,0)),"not in pilot"))</f>
        <v/>
      </c>
      <c r="F780" s="96" t="n"/>
      <c r="G780" s="96" t="n"/>
      <c r="H780" s="87">
        <f>IF(G780="","",N(F780)+G780)</f>
        <v/>
      </c>
      <c r="I780" s="95" t="n"/>
      <c r="J780" s="139">
        <f>IF(OR(Q780="",N(Q780)&lt;=1),"",INDEX($R$6:$R$1505,MATCH(D780&amp;"|"&amp;(Q780-1),$P$6:$P$1505,0)))</f>
        <v/>
      </c>
      <c r="K780" s="138">
        <f>IF(OR(J780="",R780=""),"",R780-J780)</f>
        <v/>
      </c>
      <c r="L780" s="138">
        <f>IF(OR(J780="",R780=""),"",(R780-J780)*24)</f>
        <v/>
      </c>
      <c r="M780" s="95" t="n"/>
      <c r="N780" s="94">
        <f>IF(B780="","",IF(OR(B780&lt;cfg_PilotStart,B780&gt;cfg_PilotEnd),"Outside",B780-cfg_PilotStart+1))</f>
        <v/>
      </c>
      <c r="O780" s="86">
        <f>IF(OR(B780="",D780=""),"","RF-"&amp;TEXT(ROW()-5,"0000"))</f>
        <v/>
      </c>
      <c r="P780" s="86">
        <f>IF(Q780="","",D780&amp;"|"&amp;Q780)</f>
        <v/>
      </c>
      <c r="Q780" s="86">
        <f>IF(OR(D780="",G780=""),"",COUNTIFS($D$6:D780,D780,$G$6:G780,"&lt;&gt;"))</f>
        <v/>
      </c>
      <c r="R780" s="139">
        <f>IF(B780="","",B780+N(C780))</f>
        <v/>
      </c>
    </row>
    <row r="781" ht="30" customHeight="1">
      <c r="B781" s="93" t="n"/>
      <c r="C781" s="140" t="n"/>
      <c r="D781" s="95" t="n"/>
      <c r="E781" s="86">
        <f>IF(D781="","",IFERROR(INDEX(Pil_Type,MATCH(D781,Pil_Label,0)),"not in pilot"))</f>
        <v/>
      </c>
      <c r="F781" s="96" t="n"/>
      <c r="G781" s="96" t="n"/>
      <c r="H781" s="87">
        <f>IF(G781="","",N(F781)+G781)</f>
        <v/>
      </c>
      <c r="I781" s="95" t="n"/>
      <c r="J781" s="139">
        <f>IF(OR(Q781="",N(Q781)&lt;=1),"",INDEX($R$6:$R$1505,MATCH(D781&amp;"|"&amp;(Q781-1),$P$6:$P$1505,0)))</f>
        <v/>
      </c>
      <c r="K781" s="138">
        <f>IF(OR(J781="",R781=""),"",R781-J781)</f>
        <v/>
      </c>
      <c r="L781" s="138">
        <f>IF(OR(J781="",R781=""),"",(R781-J781)*24)</f>
        <v/>
      </c>
      <c r="M781" s="95" t="n"/>
      <c r="N781" s="94">
        <f>IF(B781="","",IF(OR(B781&lt;cfg_PilotStart,B781&gt;cfg_PilotEnd),"Outside",B781-cfg_PilotStart+1))</f>
        <v/>
      </c>
      <c r="O781" s="86">
        <f>IF(OR(B781="",D781=""),"","RF-"&amp;TEXT(ROW()-5,"0000"))</f>
        <v/>
      </c>
      <c r="P781" s="86">
        <f>IF(Q781="","",D781&amp;"|"&amp;Q781)</f>
        <v/>
      </c>
      <c r="Q781" s="86">
        <f>IF(OR(D781="",G781=""),"",COUNTIFS($D$6:D781,D781,$G$6:G781,"&lt;&gt;"))</f>
        <v/>
      </c>
      <c r="R781" s="139">
        <f>IF(B781="","",B781+N(C781))</f>
        <v/>
      </c>
    </row>
    <row r="782" ht="30" customHeight="1">
      <c r="B782" s="93" t="n"/>
      <c r="C782" s="140" t="n"/>
      <c r="D782" s="95" t="n"/>
      <c r="E782" s="86">
        <f>IF(D782="","",IFERROR(INDEX(Pil_Type,MATCH(D782,Pil_Label,0)),"not in pilot"))</f>
        <v/>
      </c>
      <c r="F782" s="96" t="n"/>
      <c r="G782" s="96" t="n"/>
      <c r="H782" s="87">
        <f>IF(G782="","",N(F782)+G782)</f>
        <v/>
      </c>
      <c r="I782" s="95" t="n"/>
      <c r="J782" s="139">
        <f>IF(OR(Q782="",N(Q782)&lt;=1),"",INDEX($R$6:$R$1505,MATCH(D782&amp;"|"&amp;(Q782-1),$P$6:$P$1505,0)))</f>
        <v/>
      </c>
      <c r="K782" s="138">
        <f>IF(OR(J782="",R782=""),"",R782-J782)</f>
        <v/>
      </c>
      <c r="L782" s="138">
        <f>IF(OR(J782="",R782=""),"",(R782-J782)*24)</f>
        <v/>
      </c>
      <c r="M782" s="95" t="n"/>
      <c r="N782" s="94">
        <f>IF(B782="","",IF(OR(B782&lt;cfg_PilotStart,B782&gt;cfg_PilotEnd),"Outside",B782-cfg_PilotStart+1))</f>
        <v/>
      </c>
      <c r="O782" s="86">
        <f>IF(OR(B782="",D782=""),"","RF-"&amp;TEXT(ROW()-5,"0000"))</f>
        <v/>
      </c>
      <c r="P782" s="86">
        <f>IF(Q782="","",D782&amp;"|"&amp;Q782)</f>
        <v/>
      </c>
      <c r="Q782" s="86">
        <f>IF(OR(D782="",G782=""),"",COUNTIFS($D$6:D782,D782,$G$6:G782,"&lt;&gt;"))</f>
        <v/>
      </c>
      <c r="R782" s="139">
        <f>IF(B782="","",B782+N(C782))</f>
        <v/>
      </c>
    </row>
    <row r="783" ht="30" customHeight="1">
      <c r="B783" s="93" t="n"/>
      <c r="C783" s="140" t="n"/>
      <c r="D783" s="95" t="n"/>
      <c r="E783" s="86">
        <f>IF(D783="","",IFERROR(INDEX(Pil_Type,MATCH(D783,Pil_Label,0)),"not in pilot"))</f>
        <v/>
      </c>
      <c r="F783" s="96" t="n"/>
      <c r="G783" s="96" t="n"/>
      <c r="H783" s="87">
        <f>IF(G783="","",N(F783)+G783)</f>
        <v/>
      </c>
      <c r="I783" s="95" t="n"/>
      <c r="J783" s="139">
        <f>IF(OR(Q783="",N(Q783)&lt;=1),"",INDEX($R$6:$R$1505,MATCH(D783&amp;"|"&amp;(Q783-1),$P$6:$P$1505,0)))</f>
        <v/>
      </c>
      <c r="K783" s="138">
        <f>IF(OR(J783="",R783=""),"",R783-J783)</f>
        <v/>
      </c>
      <c r="L783" s="138">
        <f>IF(OR(J783="",R783=""),"",(R783-J783)*24)</f>
        <v/>
      </c>
      <c r="M783" s="95" t="n"/>
      <c r="N783" s="94">
        <f>IF(B783="","",IF(OR(B783&lt;cfg_PilotStart,B783&gt;cfg_PilotEnd),"Outside",B783-cfg_PilotStart+1))</f>
        <v/>
      </c>
      <c r="O783" s="86">
        <f>IF(OR(B783="",D783=""),"","RF-"&amp;TEXT(ROW()-5,"0000"))</f>
        <v/>
      </c>
      <c r="P783" s="86">
        <f>IF(Q783="","",D783&amp;"|"&amp;Q783)</f>
        <v/>
      </c>
      <c r="Q783" s="86">
        <f>IF(OR(D783="",G783=""),"",COUNTIFS($D$6:D783,D783,$G$6:G783,"&lt;&gt;"))</f>
        <v/>
      </c>
      <c r="R783" s="139">
        <f>IF(B783="","",B783+N(C783))</f>
        <v/>
      </c>
    </row>
    <row r="784" ht="30" customHeight="1">
      <c r="B784" s="93" t="n"/>
      <c r="C784" s="140" t="n"/>
      <c r="D784" s="95" t="n"/>
      <c r="E784" s="86">
        <f>IF(D784="","",IFERROR(INDEX(Pil_Type,MATCH(D784,Pil_Label,0)),"not in pilot"))</f>
        <v/>
      </c>
      <c r="F784" s="96" t="n"/>
      <c r="G784" s="96" t="n"/>
      <c r="H784" s="87">
        <f>IF(G784="","",N(F784)+G784)</f>
        <v/>
      </c>
      <c r="I784" s="95" t="n"/>
      <c r="J784" s="139">
        <f>IF(OR(Q784="",N(Q784)&lt;=1),"",INDEX($R$6:$R$1505,MATCH(D784&amp;"|"&amp;(Q784-1),$P$6:$P$1505,0)))</f>
        <v/>
      </c>
      <c r="K784" s="138">
        <f>IF(OR(J784="",R784=""),"",R784-J784)</f>
        <v/>
      </c>
      <c r="L784" s="138">
        <f>IF(OR(J784="",R784=""),"",(R784-J784)*24)</f>
        <v/>
      </c>
      <c r="M784" s="95" t="n"/>
      <c r="N784" s="94">
        <f>IF(B784="","",IF(OR(B784&lt;cfg_PilotStart,B784&gt;cfg_PilotEnd),"Outside",B784-cfg_PilotStart+1))</f>
        <v/>
      </c>
      <c r="O784" s="86">
        <f>IF(OR(B784="",D784=""),"","RF-"&amp;TEXT(ROW()-5,"0000"))</f>
        <v/>
      </c>
      <c r="P784" s="86">
        <f>IF(Q784="","",D784&amp;"|"&amp;Q784)</f>
        <v/>
      </c>
      <c r="Q784" s="86">
        <f>IF(OR(D784="",G784=""),"",COUNTIFS($D$6:D784,D784,$G$6:G784,"&lt;&gt;"))</f>
        <v/>
      </c>
      <c r="R784" s="139">
        <f>IF(B784="","",B784+N(C784))</f>
        <v/>
      </c>
    </row>
    <row r="785" ht="30" customHeight="1">
      <c r="B785" s="93" t="n"/>
      <c r="C785" s="140" t="n"/>
      <c r="D785" s="95" t="n"/>
      <c r="E785" s="86">
        <f>IF(D785="","",IFERROR(INDEX(Pil_Type,MATCH(D785,Pil_Label,0)),"not in pilot"))</f>
        <v/>
      </c>
      <c r="F785" s="96" t="n"/>
      <c r="G785" s="96" t="n"/>
      <c r="H785" s="87">
        <f>IF(G785="","",N(F785)+G785)</f>
        <v/>
      </c>
      <c r="I785" s="95" t="n"/>
      <c r="J785" s="139">
        <f>IF(OR(Q785="",N(Q785)&lt;=1),"",INDEX($R$6:$R$1505,MATCH(D785&amp;"|"&amp;(Q785-1),$P$6:$P$1505,0)))</f>
        <v/>
      </c>
      <c r="K785" s="138">
        <f>IF(OR(J785="",R785=""),"",R785-J785)</f>
        <v/>
      </c>
      <c r="L785" s="138">
        <f>IF(OR(J785="",R785=""),"",(R785-J785)*24)</f>
        <v/>
      </c>
      <c r="M785" s="95" t="n"/>
      <c r="N785" s="94">
        <f>IF(B785="","",IF(OR(B785&lt;cfg_PilotStart,B785&gt;cfg_PilotEnd),"Outside",B785-cfg_PilotStart+1))</f>
        <v/>
      </c>
      <c r="O785" s="86">
        <f>IF(OR(B785="",D785=""),"","RF-"&amp;TEXT(ROW()-5,"0000"))</f>
        <v/>
      </c>
      <c r="P785" s="86">
        <f>IF(Q785="","",D785&amp;"|"&amp;Q785)</f>
        <v/>
      </c>
      <c r="Q785" s="86">
        <f>IF(OR(D785="",G785=""),"",COUNTIFS($D$6:D785,D785,$G$6:G785,"&lt;&gt;"))</f>
        <v/>
      </c>
      <c r="R785" s="139">
        <f>IF(B785="","",B785+N(C785))</f>
        <v/>
      </c>
    </row>
    <row r="786" ht="30" customHeight="1">
      <c r="B786" s="93" t="n"/>
      <c r="C786" s="140" t="n"/>
      <c r="D786" s="95" t="n"/>
      <c r="E786" s="86">
        <f>IF(D786="","",IFERROR(INDEX(Pil_Type,MATCH(D786,Pil_Label,0)),"not in pilot"))</f>
        <v/>
      </c>
      <c r="F786" s="96" t="n"/>
      <c r="G786" s="96" t="n"/>
      <c r="H786" s="87">
        <f>IF(G786="","",N(F786)+G786)</f>
        <v/>
      </c>
      <c r="I786" s="95" t="n"/>
      <c r="J786" s="139">
        <f>IF(OR(Q786="",N(Q786)&lt;=1),"",INDEX($R$6:$R$1505,MATCH(D786&amp;"|"&amp;(Q786-1),$P$6:$P$1505,0)))</f>
        <v/>
      </c>
      <c r="K786" s="138">
        <f>IF(OR(J786="",R786=""),"",R786-J786)</f>
        <v/>
      </c>
      <c r="L786" s="138">
        <f>IF(OR(J786="",R786=""),"",(R786-J786)*24)</f>
        <v/>
      </c>
      <c r="M786" s="95" t="n"/>
      <c r="N786" s="94">
        <f>IF(B786="","",IF(OR(B786&lt;cfg_PilotStart,B786&gt;cfg_PilotEnd),"Outside",B786-cfg_PilotStart+1))</f>
        <v/>
      </c>
      <c r="O786" s="86">
        <f>IF(OR(B786="",D786=""),"","RF-"&amp;TEXT(ROW()-5,"0000"))</f>
        <v/>
      </c>
      <c r="P786" s="86">
        <f>IF(Q786="","",D786&amp;"|"&amp;Q786)</f>
        <v/>
      </c>
      <c r="Q786" s="86">
        <f>IF(OR(D786="",G786=""),"",COUNTIFS($D$6:D786,D786,$G$6:G786,"&lt;&gt;"))</f>
        <v/>
      </c>
      <c r="R786" s="139">
        <f>IF(B786="","",B786+N(C786))</f>
        <v/>
      </c>
    </row>
    <row r="787" ht="30" customHeight="1">
      <c r="B787" s="93" t="n"/>
      <c r="C787" s="140" t="n"/>
      <c r="D787" s="95" t="n"/>
      <c r="E787" s="86">
        <f>IF(D787="","",IFERROR(INDEX(Pil_Type,MATCH(D787,Pil_Label,0)),"not in pilot"))</f>
        <v/>
      </c>
      <c r="F787" s="96" t="n"/>
      <c r="G787" s="96" t="n"/>
      <c r="H787" s="87">
        <f>IF(G787="","",N(F787)+G787)</f>
        <v/>
      </c>
      <c r="I787" s="95" t="n"/>
      <c r="J787" s="139">
        <f>IF(OR(Q787="",N(Q787)&lt;=1),"",INDEX($R$6:$R$1505,MATCH(D787&amp;"|"&amp;(Q787-1),$P$6:$P$1505,0)))</f>
        <v/>
      </c>
      <c r="K787" s="138">
        <f>IF(OR(J787="",R787=""),"",R787-J787)</f>
        <v/>
      </c>
      <c r="L787" s="138">
        <f>IF(OR(J787="",R787=""),"",(R787-J787)*24)</f>
        <v/>
      </c>
      <c r="M787" s="95" t="n"/>
      <c r="N787" s="94">
        <f>IF(B787="","",IF(OR(B787&lt;cfg_PilotStart,B787&gt;cfg_PilotEnd),"Outside",B787-cfg_PilotStart+1))</f>
        <v/>
      </c>
      <c r="O787" s="86">
        <f>IF(OR(B787="",D787=""),"","RF-"&amp;TEXT(ROW()-5,"0000"))</f>
        <v/>
      </c>
      <c r="P787" s="86">
        <f>IF(Q787="","",D787&amp;"|"&amp;Q787)</f>
        <v/>
      </c>
      <c r="Q787" s="86">
        <f>IF(OR(D787="",G787=""),"",COUNTIFS($D$6:D787,D787,$G$6:G787,"&lt;&gt;"))</f>
        <v/>
      </c>
      <c r="R787" s="139">
        <f>IF(B787="","",B787+N(C787))</f>
        <v/>
      </c>
    </row>
    <row r="788" ht="30" customHeight="1">
      <c r="B788" s="93" t="n"/>
      <c r="C788" s="140" t="n"/>
      <c r="D788" s="95" t="n"/>
      <c r="E788" s="86">
        <f>IF(D788="","",IFERROR(INDEX(Pil_Type,MATCH(D788,Pil_Label,0)),"not in pilot"))</f>
        <v/>
      </c>
      <c r="F788" s="96" t="n"/>
      <c r="G788" s="96" t="n"/>
      <c r="H788" s="87">
        <f>IF(G788="","",N(F788)+G788)</f>
        <v/>
      </c>
      <c r="I788" s="95" t="n"/>
      <c r="J788" s="139">
        <f>IF(OR(Q788="",N(Q788)&lt;=1),"",INDEX($R$6:$R$1505,MATCH(D788&amp;"|"&amp;(Q788-1),$P$6:$P$1505,0)))</f>
        <v/>
      </c>
      <c r="K788" s="138">
        <f>IF(OR(J788="",R788=""),"",R788-J788)</f>
        <v/>
      </c>
      <c r="L788" s="138">
        <f>IF(OR(J788="",R788=""),"",(R788-J788)*24)</f>
        <v/>
      </c>
      <c r="M788" s="95" t="n"/>
      <c r="N788" s="94">
        <f>IF(B788="","",IF(OR(B788&lt;cfg_PilotStart,B788&gt;cfg_PilotEnd),"Outside",B788-cfg_PilotStart+1))</f>
        <v/>
      </c>
      <c r="O788" s="86">
        <f>IF(OR(B788="",D788=""),"","RF-"&amp;TEXT(ROW()-5,"0000"))</f>
        <v/>
      </c>
      <c r="P788" s="86">
        <f>IF(Q788="","",D788&amp;"|"&amp;Q788)</f>
        <v/>
      </c>
      <c r="Q788" s="86">
        <f>IF(OR(D788="",G788=""),"",COUNTIFS($D$6:D788,D788,$G$6:G788,"&lt;&gt;"))</f>
        <v/>
      </c>
      <c r="R788" s="139">
        <f>IF(B788="","",B788+N(C788))</f>
        <v/>
      </c>
    </row>
    <row r="789" ht="30" customHeight="1">
      <c r="B789" s="93" t="n"/>
      <c r="C789" s="140" t="n"/>
      <c r="D789" s="95" t="n"/>
      <c r="E789" s="86">
        <f>IF(D789="","",IFERROR(INDEX(Pil_Type,MATCH(D789,Pil_Label,0)),"not in pilot"))</f>
        <v/>
      </c>
      <c r="F789" s="96" t="n"/>
      <c r="G789" s="96" t="n"/>
      <c r="H789" s="87">
        <f>IF(G789="","",N(F789)+G789)</f>
        <v/>
      </c>
      <c r="I789" s="95" t="n"/>
      <c r="J789" s="139">
        <f>IF(OR(Q789="",N(Q789)&lt;=1),"",INDEX($R$6:$R$1505,MATCH(D789&amp;"|"&amp;(Q789-1),$P$6:$P$1505,0)))</f>
        <v/>
      </c>
      <c r="K789" s="138">
        <f>IF(OR(J789="",R789=""),"",R789-J789)</f>
        <v/>
      </c>
      <c r="L789" s="138">
        <f>IF(OR(J789="",R789=""),"",(R789-J789)*24)</f>
        <v/>
      </c>
      <c r="M789" s="95" t="n"/>
      <c r="N789" s="94">
        <f>IF(B789="","",IF(OR(B789&lt;cfg_PilotStart,B789&gt;cfg_PilotEnd),"Outside",B789-cfg_PilotStart+1))</f>
        <v/>
      </c>
      <c r="O789" s="86">
        <f>IF(OR(B789="",D789=""),"","RF-"&amp;TEXT(ROW()-5,"0000"))</f>
        <v/>
      </c>
      <c r="P789" s="86">
        <f>IF(Q789="","",D789&amp;"|"&amp;Q789)</f>
        <v/>
      </c>
      <c r="Q789" s="86">
        <f>IF(OR(D789="",G789=""),"",COUNTIFS($D$6:D789,D789,$G$6:G789,"&lt;&gt;"))</f>
        <v/>
      </c>
      <c r="R789" s="139">
        <f>IF(B789="","",B789+N(C789))</f>
        <v/>
      </c>
    </row>
    <row r="790" ht="30" customHeight="1">
      <c r="B790" s="93" t="n"/>
      <c r="C790" s="140" t="n"/>
      <c r="D790" s="95" t="n"/>
      <c r="E790" s="86">
        <f>IF(D790="","",IFERROR(INDEX(Pil_Type,MATCH(D790,Pil_Label,0)),"not in pilot"))</f>
        <v/>
      </c>
      <c r="F790" s="96" t="n"/>
      <c r="G790" s="96" t="n"/>
      <c r="H790" s="87">
        <f>IF(G790="","",N(F790)+G790)</f>
        <v/>
      </c>
      <c r="I790" s="95" t="n"/>
      <c r="J790" s="139">
        <f>IF(OR(Q790="",N(Q790)&lt;=1),"",INDEX($R$6:$R$1505,MATCH(D790&amp;"|"&amp;(Q790-1),$P$6:$P$1505,0)))</f>
        <v/>
      </c>
      <c r="K790" s="138">
        <f>IF(OR(J790="",R790=""),"",R790-J790)</f>
        <v/>
      </c>
      <c r="L790" s="138">
        <f>IF(OR(J790="",R790=""),"",(R790-J790)*24)</f>
        <v/>
      </c>
      <c r="M790" s="95" t="n"/>
      <c r="N790" s="94">
        <f>IF(B790="","",IF(OR(B790&lt;cfg_PilotStart,B790&gt;cfg_PilotEnd),"Outside",B790-cfg_PilotStart+1))</f>
        <v/>
      </c>
      <c r="O790" s="86">
        <f>IF(OR(B790="",D790=""),"","RF-"&amp;TEXT(ROW()-5,"0000"))</f>
        <v/>
      </c>
      <c r="P790" s="86">
        <f>IF(Q790="","",D790&amp;"|"&amp;Q790)</f>
        <v/>
      </c>
      <c r="Q790" s="86">
        <f>IF(OR(D790="",G790=""),"",COUNTIFS($D$6:D790,D790,$G$6:G790,"&lt;&gt;"))</f>
        <v/>
      </c>
      <c r="R790" s="139">
        <f>IF(B790="","",B790+N(C790))</f>
        <v/>
      </c>
    </row>
    <row r="791" ht="30" customHeight="1">
      <c r="B791" s="93" t="n"/>
      <c r="C791" s="140" t="n"/>
      <c r="D791" s="95" t="n"/>
      <c r="E791" s="86">
        <f>IF(D791="","",IFERROR(INDEX(Pil_Type,MATCH(D791,Pil_Label,0)),"not in pilot"))</f>
        <v/>
      </c>
      <c r="F791" s="96" t="n"/>
      <c r="G791" s="96" t="n"/>
      <c r="H791" s="87">
        <f>IF(G791="","",N(F791)+G791)</f>
        <v/>
      </c>
      <c r="I791" s="95" t="n"/>
      <c r="J791" s="139">
        <f>IF(OR(Q791="",N(Q791)&lt;=1),"",INDEX($R$6:$R$1505,MATCH(D791&amp;"|"&amp;(Q791-1),$P$6:$P$1505,0)))</f>
        <v/>
      </c>
      <c r="K791" s="138">
        <f>IF(OR(J791="",R791=""),"",R791-J791)</f>
        <v/>
      </c>
      <c r="L791" s="138">
        <f>IF(OR(J791="",R791=""),"",(R791-J791)*24)</f>
        <v/>
      </c>
      <c r="M791" s="95" t="n"/>
      <c r="N791" s="94">
        <f>IF(B791="","",IF(OR(B791&lt;cfg_PilotStart,B791&gt;cfg_PilotEnd),"Outside",B791-cfg_PilotStart+1))</f>
        <v/>
      </c>
      <c r="O791" s="86">
        <f>IF(OR(B791="",D791=""),"","RF-"&amp;TEXT(ROW()-5,"0000"))</f>
        <v/>
      </c>
      <c r="P791" s="86">
        <f>IF(Q791="","",D791&amp;"|"&amp;Q791)</f>
        <v/>
      </c>
      <c r="Q791" s="86">
        <f>IF(OR(D791="",G791=""),"",COUNTIFS($D$6:D791,D791,$G$6:G791,"&lt;&gt;"))</f>
        <v/>
      </c>
      <c r="R791" s="139">
        <f>IF(B791="","",B791+N(C791))</f>
        <v/>
      </c>
    </row>
    <row r="792" ht="30" customHeight="1">
      <c r="B792" s="93" t="n"/>
      <c r="C792" s="140" t="n"/>
      <c r="D792" s="95" t="n"/>
      <c r="E792" s="86">
        <f>IF(D792="","",IFERROR(INDEX(Pil_Type,MATCH(D792,Pil_Label,0)),"not in pilot"))</f>
        <v/>
      </c>
      <c r="F792" s="96" t="n"/>
      <c r="G792" s="96" t="n"/>
      <c r="H792" s="87">
        <f>IF(G792="","",N(F792)+G792)</f>
        <v/>
      </c>
      <c r="I792" s="95" t="n"/>
      <c r="J792" s="139">
        <f>IF(OR(Q792="",N(Q792)&lt;=1),"",INDEX($R$6:$R$1505,MATCH(D792&amp;"|"&amp;(Q792-1),$P$6:$P$1505,0)))</f>
        <v/>
      </c>
      <c r="K792" s="138">
        <f>IF(OR(J792="",R792=""),"",R792-J792)</f>
        <v/>
      </c>
      <c r="L792" s="138">
        <f>IF(OR(J792="",R792=""),"",(R792-J792)*24)</f>
        <v/>
      </c>
      <c r="M792" s="95" t="n"/>
      <c r="N792" s="94">
        <f>IF(B792="","",IF(OR(B792&lt;cfg_PilotStart,B792&gt;cfg_PilotEnd),"Outside",B792-cfg_PilotStart+1))</f>
        <v/>
      </c>
      <c r="O792" s="86">
        <f>IF(OR(B792="",D792=""),"","RF-"&amp;TEXT(ROW()-5,"0000"))</f>
        <v/>
      </c>
      <c r="P792" s="86">
        <f>IF(Q792="","",D792&amp;"|"&amp;Q792)</f>
        <v/>
      </c>
      <c r="Q792" s="86">
        <f>IF(OR(D792="",G792=""),"",COUNTIFS($D$6:D792,D792,$G$6:G792,"&lt;&gt;"))</f>
        <v/>
      </c>
      <c r="R792" s="139">
        <f>IF(B792="","",B792+N(C792))</f>
        <v/>
      </c>
    </row>
    <row r="793" ht="30" customHeight="1">
      <c r="B793" s="93" t="n"/>
      <c r="C793" s="140" t="n"/>
      <c r="D793" s="95" t="n"/>
      <c r="E793" s="86">
        <f>IF(D793="","",IFERROR(INDEX(Pil_Type,MATCH(D793,Pil_Label,0)),"not in pilot"))</f>
        <v/>
      </c>
      <c r="F793" s="96" t="n"/>
      <c r="G793" s="96" t="n"/>
      <c r="H793" s="87">
        <f>IF(G793="","",N(F793)+G793)</f>
        <v/>
      </c>
      <c r="I793" s="95" t="n"/>
      <c r="J793" s="139">
        <f>IF(OR(Q793="",N(Q793)&lt;=1),"",INDEX($R$6:$R$1505,MATCH(D793&amp;"|"&amp;(Q793-1),$P$6:$P$1505,0)))</f>
        <v/>
      </c>
      <c r="K793" s="138">
        <f>IF(OR(J793="",R793=""),"",R793-J793)</f>
        <v/>
      </c>
      <c r="L793" s="138">
        <f>IF(OR(J793="",R793=""),"",(R793-J793)*24)</f>
        <v/>
      </c>
      <c r="M793" s="95" t="n"/>
      <c r="N793" s="94">
        <f>IF(B793="","",IF(OR(B793&lt;cfg_PilotStart,B793&gt;cfg_PilotEnd),"Outside",B793-cfg_PilotStart+1))</f>
        <v/>
      </c>
      <c r="O793" s="86">
        <f>IF(OR(B793="",D793=""),"","RF-"&amp;TEXT(ROW()-5,"0000"))</f>
        <v/>
      </c>
      <c r="P793" s="86">
        <f>IF(Q793="","",D793&amp;"|"&amp;Q793)</f>
        <v/>
      </c>
      <c r="Q793" s="86">
        <f>IF(OR(D793="",G793=""),"",COUNTIFS($D$6:D793,D793,$G$6:G793,"&lt;&gt;"))</f>
        <v/>
      </c>
      <c r="R793" s="139">
        <f>IF(B793="","",B793+N(C793))</f>
        <v/>
      </c>
    </row>
    <row r="794" ht="30" customHeight="1">
      <c r="B794" s="93" t="n"/>
      <c r="C794" s="140" t="n"/>
      <c r="D794" s="95" t="n"/>
      <c r="E794" s="86">
        <f>IF(D794="","",IFERROR(INDEX(Pil_Type,MATCH(D794,Pil_Label,0)),"not in pilot"))</f>
        <v/>
      </c>
      <c r="F794" s="96" t="n"/>
      <c r="G794" s="96" t="n"/>
      <c r="H794" s="87">
        <f>IF(G794="","",N(F794)+G794)</f>
        <v/>
      </c>
      <c r="I794" s="95" t="n"/>
      <c r="J794" s="139">
        <f>IF(OR(Q794="",N(Q794)&lt;=1),"",INDEX($R$6:$R$1505,MATCH(D794&amp;"|"&amp;(Q794-1),$P$6:$P$1505,0)))</f>
        <v/>
      </c>
      <c r="K794" s="138">
        <f>IF(OR(J794="",R794=""),"",R794-J794)</f>
        <v/>
      </c>
      <c r="L794" s="138">
        <f>IF(OR(J794="",R794=""),"",(R794-J794)*24)</f>
        <v/>
      </c>
      <c r="M794" s="95" t="n"/>
      <c r="N794" s="94">
        <f>IF(B794="","",IF(OR(B794&lt;cfg_PilotStart,B794&gt;cfg_PilotEnd),"Outside",B794-cfg_PilotStart+1))</f>
        <v/>
      </c>
      <c r="O794" s="86">
        <f>IF(OR(B794="",D794=""),"","RF-"&amp;TEXT(ROW()-5,"0000"))</f>
        <v/>
      </c>
      <c r="P794" s="86">
        <f>IF(Q794="","",D794&amp;"|"&amp;Q794)</f>
        <v/>
      </c>
      <c r="Q794" s="86">
        <f>IF(OR(D794="",G794=""),"",COUNTIFS($D$6:D794,D794,$G$6:G794,"&lt;&gt;"))</f>
        <v/>
      </c>
      <c r="R794" s="139">
        <f>IF(B794="","",B794+N(C794))</f>
        <v/>
      </c>
    </row>
    <row r="795" ht="30" customHeight="1">
      <c r="B795" s="93" t="n"/>
      <c r="C795" s="140" t="n"/>
      <c r="D795" s="95" t="n"/>
      <c r="E795" s="86">
        <f>IF(D795="","",IFERROR(INDEX(Pil_Type,MATCH(D795,Pil_Label,0)),"not in pilot"))</f>
        <v/>
      </c>
      <c r="F795" s="96" t="n"/>
      <c r="G795" s="96" t="n"/>
      <c r="H795" s="87">
        <f>IF(G795="","",N(F795)+G795)</f>
        <v/>
      </c>
      <c r="I795" s="95" t="n"/>
      <c r="J795" s="139">
        <f>IF(OR(Q795="",N(Q795)&lt;=1),"",INDEX($R$6:$R$1505,MATCH(D795&amp;"|"&amp;(Q795-1),$P$6:$P$1505,0)))</f>
        <v/>
      </c>
      <c r="K795" s="138">
        <f>IF(OR(J795="",R795=""),"",R795-J795)</f>
        <v/>
      </c>
      <c r="L795" s="138">
        <f>IF(OR(J795="",R795=""),"",(R795-J795)*24)</f>
        <v/>
      </c>
      <c r="M795" s="95" t="n"/>
      <c r="N795" s="94">
        <f>IF(B795="","",IF(OR(B795&lt;cfg_PilotStart,B795&gt;cfg_PilotEnd),"Outside",B795-cfg_PilotStart+1))</f>
        <v/>
      </c>
      <c r="O795" s="86">
        <f>IF(OR(B795="",D795=""),"","RF-"&amp;TEXT(ROW()-5,"0000"))</f>
        <v/>
      </c>
      <c r="P795" s="86">
        <f>IF(Q795="","",D795&amp;"|"&amp;Q795)</f>
        <v/>
      </c>
      <c r="Q795" s="86">
        <f>IF(OR(D795="",G795=""),"",COUNTIFS($D$6:D795,D795,$G$6:G795,"&lt;&gt;"))</f>
        <v/>
      </c>
      <c r="R795" s="139">
        <f>IF(B795="","",B795+N(C795))</f>
        <v/>
      </c>
    </row>
    <row r="796" ht="30" customHeight="1">
      <c r="B796" s="93" t="n"/>
      <c r="C796" s="140" t="n"/>
      <c r="D796" s="95" t="n"/>
      <c r="E796" s="86">
        <f>IF(D796="","",IFERROR(INDEX(Pil_Type,MATCH(D796,Pil_Label,0)),"not in pilot"))</f>
        <v/>
      </c>
      <c r="F796" s="96" t="n"/>
      <c r="G796" s="96" t="n"/>
      <c r="H796" s="87">
        <f>IF(G796="","",N(F796)+G796)</f>
        <v/>
      </c>
      <c r="I796" s="95" t="n"/>
      <c r="J796" s="139">
        <f>IF(OR(Q796="",N(Q796)&lt;=1),"",INDEX($R$6:$R$1505,MATCH(D796&amp;"|"&amp;(Q796-1),$P$6:$P$1505,0)))</f>
        <v/>
      </c>
      <c r="K796" s="138">
        <f>IF(OR(J796="",R796=""),"",R796-J796)</f>
        <v/>
      </c>
      <c r="L796" s="138">
        <f>IF(OR(J796="",R796=""),"",(R796-J796)*24)</f>
        <v/>
      </c>
      <c r="M796" s="95" t="n"/>
      <c r="N796" s="94">
        <f>IF(B796="","",IF(OR(B796&lt;cfg_PilotStart,B796&gt;cfg_PilotEnd),"Outside",B796-cfg_PilotStart+1))</f>
        <v/>
      </c>
      <c r="O796" s="86">
        <f>IF(OR(B796="",D796=""),"","RF-"&amp;TEXT(ROW()-5,"0000"))</f>
        <v/>
      </c>
      <c r="P796" s="86">
        <f>IF(Q796="","",D796&amp;"|"&amp;Q796)</f>
        <v/>
      </c>
      <c r="Q796" s="86">
        <f>IF(OR(D796="",G796=""),"",COUNTIFS($D$6:D796,D796,$G$6:G796,"&lt;&gt;"))</f>
        <v/>
      </c>
      <c r="R796" s="139">
        <f>IF(B796="","",B796+N(C796))</f>
        <v/>
      </c>
    </row>
    <row r="797" ht="30" customHeight="1">
      <c r="B797" s="93" t="n"/>
      <c r="C797" s="140" t="n"/>
      <c r="D797" s="95" t="n"/>
      <c r="E797" s="86">
        <f>IF(D797="","",IFERROR(INDEX(Pil_Type,MATCH(D797,Pil_Label,0)),"not in pilot"))</f>
        <v/>
      </c>
      <c r="F797" s="96" t="n"/>
      <c r="G797" s="96" t="n"/>
      <c r="H797" s="87">
        <f>IF(G797="","",N(F797)+G797)</f>
        <v/>
      </c>
      <c r="I797" s="95" t="n"/>
      <c r="J797" s="139">
        <f>IF(OR(Q797="",N(Q797)&lt;=1),"",INDEX($R$6:$R$1505,MATCH(D797&amp;"|"&amp;(Q797-1),$P$6:$P$1505,0)))</f>
        <v/>
      </c>
      <c r="K797" s="138">
        <f>IF(OR(J797="",R797=""),"",R797-J797)</f>
        <v/>
      </c>
      <c r="L797" s="138">
        <f>IF(OR(J797="",R797=""),"",(R797-J797)*24)</f>
        <v/>
      </c>
      <c r="M797" s="95" t="n"/>
      <c r="N797" s="94">
        <f>IF(B797="","",IF(OR(B797&lt;cfg_PilotStart,B797&gt;cfg_PilotEnd),"Outside",B797-cfg_PilotStart+1))</f>
        <v/>
      </c>
      <c r="O797" s="86">
        <f>IF(OR(B797="",D797=""),"","RF-"&amp;TEXT(ROW()-5,"0000"))</f>
        <v/>
      </c>
      <c r="P797" s="86">
        <f>IF(Q797="","",D797&amp;"|"&amp;Q797)</f>
        <v/>
      </c>
      <c r="Q797" s="86">
        <f>IF(OR(D797="",G797=""),"",COUNTIFS($D$6:D797,D797,$G$6:G797,"&lt;&gt;"))</f>
        <v/>
      </c>
      <c r="R797" s="139">
        <f>IF(B797="","",B797+N(C797))</f>
        <v/>
      </c>
    </row>
    <row r="798" ht="30" customHeight="1">
      <c r="B798" s="93" t="n"/>
      <c r="C798" s="140" t="n"/>
      <c r="D798" s="95" t="n"/>
      <c r="E798" s="86">
        <f>IF(D798="","",IFERROR(INDEX(Pil_Type,MATCH(D798,Pil_Label,0)),"not in pilot"))</f>
        <v/>
      </c>
      <c r="F798" s="96" t="n"/>
      <c r="G798" s="96" t="n"/>
      <c r="H798" s="87">
        <f>IF(G798="","",N(F798)+G798)</f>
        <v/>
      </c>
      <c r="I798" s="95" t="n"/>
      <c r="J798" s="139">
        <f>IF(OR(Q798="",N(Q798)&lt;=1),"",INDEX($R$6:$R$1505,MATCH(D798&amp;"|"&amp;(Q798-1),$P$6:$P$1505,0)))</f>
        <v/>
      </c>
      <c r="K798" s="138">
        <f>IF(OR(J798="",R798=""),"",R798-J798)</f>
        <v/>
      </c>
      <c r="L798" s="138">
        <f>IF(OR(J798="",R798=""),"",(R798-J798)*24)</f>
        <v/>
      </c>
      <c r="M798" s="95" t="n"/>
      <c r="N798" s="94">
        <f>IF(B798="","",IF(OR(B798&lt;cfg_PilotStart,B798&gt;cfg_PilotEnd),"Outside",B798-cfg_PilotStart+1))</f>
        <v/>
      </c>
      <c r="O798" s="86">
        <f>IF(OR(B798="",D798=""),"","RF-"&amp;TEXT(ROW()-5,"0000"))</f>
        <v/>
      </c>
      <c r="P798" s="86">
        <f>IF(Q798="","",D798&amp;"|"&amp;Q798)</f>
        <v/>
      </c>
      <c r="Q798" s="86">
        <f>IF(OR(D798="",G798=""),"",COUNTIFS($D$6:D798,D798,$G$6:G798,"&lt;&gt;"))</f>
        <v/>
      </c>
      <c r="R798" s="139">
        <f>IF(B798="","",B798+N(C798))</f>
        <v/>
      </c>
    </row>
    <row r="799" ht="30" customHeight="1">
      <c r="B799" s="93" t="n"/>
      <c r="C799" s="140" t="n"/>
      <c r="D799" s="95" t="n"/>
      <c r="E799" s="86">
        <f>IF(D799="","",IFERROR(INDEX(Pil_Type,MATCH(D799,Pil_Label,0)),"not in pilot"))</f>
        <v/>
      </c>
      <c r="F799" s="96" t="n"/>
      <c r="G799" s="96" t="n"/>
      <c r="H799" s="87">
        <f>IF(G799="","",N(F799)+G799)</f>
        <v/>
      </c>
      <c r="I799" s="95" t="n"/>
      <c r="J799" s="139">
        <f>IF(OR(Q799="",N(Q799)&lt;=1),"",INDEX($R$6:$R$1505,MATCH(D799&amp;"|"&amp;(Q799-1),$P$6:$P$1505,0)))</f>
        <v/>
      </c>
      <c r="K799" s="138">
        <f>IF(OR(J799="",R799=""),"",R799-J799)</f>
        <v/>
      </c>
      <c r="L799" s="138">
        <f>IF(OR(J799="",R799=""),"",(R799-J799)*24)</f>
        <v/>
      </c>
      <c r="M799" s="95" t="n"/>
      <c r="N799" s="94">
        <f>IF(B799="","",IF(OR(B799&lt;cfg_PilotStart,B799&gt;cfg_PilotEnd),"Outside",B799-cfg_PilotStart+1))</f>
        <v/>
      </c>
      <c r="O799" s="86">
        <f>IF(OR(B799="",D799=""),"","RF-"&amp;TEXT(ROW()-5,"0000"))</f>
        <v/>
      </c>
      <c r="P799" s="86">
        <f>IF(Q799="","",D799&amp;"|"&amp;Q799)</f>
        <v/>
      </c>
      <c r="Q799" s="86">
        <f>IF(OR(D799="",G799=""),"",COUNTIFS($D$6:D799,D799,$G$6:G799,"&lt;&gt;"))</f>
        <v/>
      </c>
      <c r="R799" s="139">
        <f>IF(B799="","",B799+N(C799))</f>
        <v/>
      </c>
    </row>
    <row r="800" ht="30" customHeight="1">
      <c r="B800" s="93" t="n"/>
      <c r="C800" s="140" t="n"/>
      <c r="D800" s="95" t="n"/>
      <c r="E800" s="86">
        <f>IF(D800="","",IFERROR(INDEX(Pil_Type,MATCH(D800,Pil_Label,0)),"not in pilot"))</f>
        <v/>
      </c>
      <c r="F800" s="96" t="n"/>
      <c r="G800" s="96" t="n"/>
      <c r="H800" s="87">
        <f>IF(G800="","",N(F800)+G800)</f>
        <v/>
      </c>
      <c r="I800" s="95" t="n"/>
      <c r="J800" s="139">
        <f>IF(OR(Q800="",N(Q800)&lt;=1),"",INDEX($R$6:$R$1505,MATCH(D800&amp;"|"&amp;(Q800-1),$P$6:$P$1505,0)))</f>
        <v/>
      </c>
      <c r="K800" s="138">
        <f>IF(OR(J800="",R800=""),"",R800-J800)</f>
        <v/>
      </c>
      <c r="L800" s="138">
        <f>IF(OR(J800="",R800=""),"",(R800-J800)*24)</f>
        <v/>
      </c>
      <c r="M800" s="95" t="n"/>
      <c r="N800" s="94">
        <f>IF(B800="","",IF(OR(B800&lt;cfg_PilotStart,B800&gt;cfg_PilotEnd),"Outside",B800-cfg_PilotStart+1))</f>
        <v/>
      </c>
      <c r="O800" s="86">
        <f>IF(OR(B800="",D800=""),"","RF-"&amp;TEXT(ROW()-5,"0000"))</f>
        <v/>
      </c>
      <c r="P800" s="86">
        <f>IF(Q800="","",D800&amp;"|"&amp;Q800)</f>
        <v/>
      </c>
      <c r="Q800" s="86">
        <f>IF(OR(D800="",G800=""),"",COUNTIFS($D$6:D800,D800,$G$6:G800,"&lt;&gt;"))</f>
        <v/>
      </c>
      <c r="R800" s="139">
        <f>IF(B800="","",B800+N(C800))</f>
        <v/>
      </c>
    </row>
    <row r="801" ht="30" customHeight="1">
      <c r="B801" s="93" t="n"/>
      <c r="C801" s="140" t="n"/>
      <c r="D801" s="95" t="n"/>
      <c r="E801" s="86">
        <f>IF(D801="","",IFERROR(INDEX(Pil_Type,MATCH(D801,Pil_Label,0)),"not in pilot"))</f>
        <v/>
      </c>
      <c r="F801" s="96" t="n"/>
      <c r="G801" s="96" t="n"/>
      <c r="H801" s="87">
        <f>IF(G801="","",N(F801)+G801)</f>
        <v/>
      </c>
      <c r="I801" s="95" t="n"/>
      <c r="J801" s="139">
        <f>IF(OR(Q801="",N(Q801)&lt;=1),"",INDEX($R$6:$R$1505,MATCH(D801&amp;"|"&amp;(Q801-1),$P$6:$P$1505,0)))</f>
        <v/>
      </c>
      <c r="K801" s="138">
        <f>IF(OR(J801="",R801=""),"",R801-J801)</f>
        <v/>
      </c>
      <c r="L801" s="138">
        <f>IF(OR(J801="",R801=""),"",(R801-J801)*24)</f>
        <v/>
      </c>
      <c r="M801" s="95" t="n"/>
      <c r="N801" s="94">
        <f>IF(B801="","",IF(OR(B801&lt;cfg_PilotStart,B801&gt;cfg_PilotEnd),"Outside",B801-cfg_PilotStart+1))</f>
        <v/>
      </c>
      <c r="O801" s="86">
        <f>IF(OR(B801="",D801=""),"","RF-"&amp;TEXT(ROW()-5,"0000"))</f>
        <v/>
      </c>
      <c r="P801" s="86">
        <f>IF(Q801="","",D801&amp;"|"&amp;Q801)</f>
        <v/>
      </c>
      <c r="Q801" s="86">
        <f>IF(OR(D801="",G801=""),"",COUNTIFS($D$6:D801,D801,$G$6:G801,"&lt;&gt;"))</f>
        <v/>
      </c>
      <c r="R801" s="139">
        <f>IF(B801="","",B801+N(C801))</f>
        <v/>
      </c>
    </row>
    <row r="802" ht="30" customHeight="1">
      <c r="B802" s="93" t="n"/>
      <c r="C802" s="140" t="n"/>
      <c r="D802" s="95" t="n"/>
      <c r="E802" s="86">
        <f>IF(D802="","",IFERROR(INDEX(Pil_Type,MATCH(D802,Pil_Label,0)),"not in pilot"))</f>
        <v/>
      </c>
      <c r="F802" s="96" t="n"/>
      <c r="G802" s="96" t="n"/>
      <c r="H802" s="87">
        <f>IF(G802="","",N(F802)+G802)</f>
        <v/>
      </c>
      <c r="I802" s="95" t="n"/>
      <c r="J802" s="139">
        <f>IF(OR(Q802="",N(Q802)&lt;=1),"",INDEX($R$6:$R$1505,MATCH(D802&amp;"|"&amp;(Q802-1),$P$6:$P$1505,0)))</f>
        <v/>
      </c>
      <c r="K802" s="138">
        <f>IF(OR(J802="",R802=""),"",R802-J802)</f>
        <v/>
      </c>
      <c r="L802" s="138">
        <f>IF(OR(J802="",R802=""),"",(R802-J802)*24)</f>
        <v/>
      </c>
      <c r="M802" s="95" t="n"/>
      <c r="N802" s="94">
        <f>IF(B802="","",IF(OR(B802&lt;cfg_PilotStart,B802&gt;cfg_PilotEnd),"Outside",B802-cfg_PilotStart+1))</f>
        <v/>
      </c>
      <c r="O802" s="86">
        <f>IF(OR(B802="",D802=""),"","RF-"&amp;TEXT(ROW()-5,"0000"))</f>
        <v/>
      </c>
      <c r="P802" s="86">
        <f>IF(Q802="","",D802&amp;"|"&amp;Q802)</f>
        <v/>
      </c>
      <c r="Q802" s="86">
        <f>IF(OR(D802="",G802=""),"",COUNTIFS($D$6:D802,D802,$G$6:G802,"&lt;&gt;"))</f>
        <v/>
      </c>
      <c r="R802" s="139">
        <f>IF(B802="","",B802+N(C802))</f>
        <v/>
      </c>
    </row>
    <row r="803" ht="30" customHeight="1">
      <c r="B803" s="93" t="n"/>
      <c r="C803" s="140" t="n"/>
      <c r="D803" s="95" t="n"/>
      <c r="E803" s="86">
        <f>IF(D803="","",IFERROR(INDEX(Pil_Type,MATCH(D803,Pil_Label,0)),"not in pilot"))</f>
        <v/>
      </c>
      <c r="F803" s="96" t="n"/>
      <c r="G803" s="96" t="n"/>
      <c r="H803" s="87">
        <f>IF(G803="","",N(F803)+G803)</f>
        <v/>
      </c>
      <c r="I803" s="95" t="n"/>
      <c r="J803" s="139">
        <f>IF(OR(Q803="",N(Q803)&lt;=1),"",INDEX($R$6:$R$1505,MATCH(D803&amp;"|"&amp;(Q803-1),$P$6:$P$1505,0)))</f>
        <v/>
      </c>
      <c r="K803" s="138">
        <f>IF(OR(J803="",R803=""),"",R803-J803)</f>
        <v/>
      </c>
      <c r="L803" s="138">
        <f>IF(OR(J803="",R803=""),"",(R803-J803)*24)</f>
        <v/>
      </c>
      <c r="M803" s="95" t="n"/>
      <c r="N803" s="94">
        <f>IF(B803="","",IF(OR(B803&lt;cfg_PilotStart,B803&gt;cfg_PilotEnd),"Outside",B803-cfg_PilotStart+1))</f>
        <v/>
      </c>
      <c r="O803" s="86">
        <f>IF(OR(B803="",D803=""),"","RF-"&amp;TEXT(ROW()-5,"0000"))</f>
        <v/>
      </c>
      <c r="P803" s="86">
        <f>IF(Q803="","",D803&amp;"|"&amp;Q803)</f>
        <v/>
      </c>
      <c r="Q803" s="86">
        <f>IF(OR(D803="",G803=""),"",COUNTIFS($D$6:D803,D803,$G$6:G803,"&lt;&gt;"))</f>
        <v/>
      </c>
      <c r="R803" s="139">
        <f>IF(B803="","",B803+N(C803))</f>
        <v/>
      </c>
    </row>
    <row r="804" ht="30" customHeight="1">
      <c r="B804" s="93" t="n"/>
      <c r="C804" s="140" t="n"/>
      <c r="D804" s="95" t="n"/>
      <c r="E804" s="86">
        <f>IF(D804="","",IFERROR(INDEX(Pil_Type,MATCH(D804,Pil_Label,0)),"not in pilot"))</f>
        <v/>
      </c>
      <c r="F804" s="96" t="n"/>
      <c r="G804" s="96" t="n"/>
      <c r="H804" s="87">
        <f>IF(G804="","",N(F804)+G804)</f>
        <v/>
      </c>
      <c r="I804" s="95" t="n"/>
      <c r="J804" s="139">
        <f>IF(OR(Q804="",N(Q804)&lt;=1),"",INDEX($R$6:$R$1505,MATCH(D804&amp;"|"&amp;(Q804-1),$P$6:$P$1505,0)))</f>
        <v/>
      </c>
      <c r="K804" s="138">
        <f>IF(OR(J804="",R804=""),"",R804-J804)</f>
        <v/>
      </c>
      <c r="L804" s="138">
        <f>IF(OR(J804="",R804=""),"",(R804-J804)*24)</f>
        <v/>
      </c>
      <c r="M804" s="95" t="n"/>
      <c r="N804" s="94">
        <f>IF(B804="","",IF(OR(B804&lt;cfg_PilotStart,B804&gt;cfg_PilotEnd),"Outside",B804-cfg_PilotStart+1))</f>
        <v/>
      </c>
      <c r="O804" s="86">
        <f>IF(OR(B804="",D804=""),"","RF-"&amp;TEXT(ROW()-5,"0000"))</f>
        <v/>
      </c>
      <c r="P804" s="86">
        <f>IF(Q804="","",D804&amp;"|"&amp;Q804)</f>
        <v/>
      </c>
      <c r="Q804" s="86">
        <f>IF(OR(D804="",G804=""),"",COUNTIFS($D$6:D804,D804,$G$6:G804,"&lt;&gt;"))</f>
        <v/>
      </c>
      <c r="R804" s="139">
        <f>IF(B804="","",B804+N(C804))</f>
        <v/>
      </c>
    </row>
    <row r="805" ht="30" customHeight="1">
      <c r="B805" s="93" t="n"/>
      <c r="C805" s="140" t="n"/>
      <c r="D805" s="95" t="n"/>
      <c r="E805" s="86">
        <f>IF(D805="","",IFERROR(INDEX(Pil_Type,MATCH(D805,Pil_Label,0)),"not in pilot"))</f>
        <v/>
      </c>
      <c r="F805" s="96" t="n"/>
      <c r="G805" s="96" t="n"/>
      <c r="H805" s="87">
        <f>IF(G805="","",N(F805)+G805)</f>
        <v/>
      </c>
      <c r="I805" s="95" t="n"/>
      <c r="J805" s="139">
        <f>IF(OR(Q805="",N(Q805)&lt;=1),"",INDEX($R$6:$R$1505,MATCH(D805&amp;"|"&amp;(Q805-1),$P$6:$P$1505,0)))</f>
        <v/>
      </c>
      <c r="K805" s="138">
        <f>IF(OR(J805="",R805=""),"",R805-J805)</f>
        <v/>
      </c>
      <c r="L805" s="138">
        <f>IF(OR(J805="",R805=""),"",(R805-J805)*24)</f>
        <v/>
      </c>
      <c r="M805" s="95" t="n"/>
      <c r="N805" s="94">
        <f>IF(B805="","",IF(OR(B805&lt;cfg_PilotStart,B805&gt;cfg_PilotEnd),"Outside",B805-cfg_PilotStart+1))</f>
        <v/>
      </c>
      <c r="O805" s="86">
        <f>IF(OR(B805="",D805=""),"","RF-"&amp;TEXT(ROW()-5,"0000"))</f>
        <v/>
      </c>
      <c r="P805" s="86">
        <f>IF(Q805="","",D805&amp;"|"&amp;Q805)</f>
        <v/>
      </c>
      <c r="Q805" s="86">
        <f>IF(OR(D805="",G805=""),"",COUNTIFS($D$6:D805,D805,$G$6:G805,"&lt;&gt;"))</f>
        <v/>
      </c>
      <c r="R805" s="139">
        <f>IF(B805="","",B805+N(C805))</f>
        <v/>
      </c>
    </row>
    <row r="806" ht="30" customHeight="1">
      <c r="B806" s="93" t="n"/>
      <c r="C806" s="140" t="n"/>
      <c r="D806" s="95" t="n"/>
      <c r="E806" s="86">
        <f>IF(D806="","",IFERROR(INDEX(Pil_Type,MATCH(D806,Pil_Label,0)),"not in pilot"))</f>
        <v/>
      </c>
      <c r="F806" s="96" t="n"/>
      <c r="G806" s="96" t="n"/>
      <c r="H806" s="87">
        <f>IF(G806="","",N(F806)+G806)</f>
        <v/>
      </c>
      <c r="I806" s="95" t="n"/>
      <c r="J806" s="139">
        <f>IF(OR(Q806="",N(Q806)&lt;=1),"",INDEX($R$6:$R$1505,MATCH(D806&amp;"|"&amp;(Q806-1),$P$6:$P$1505,0)))</f>
        <v/>
      </c>
      <c r="K806" s="138">
        <f>IF(OR(J806="",R806=""),"",R806-J806)</f>
        <v/>
      </c>
      <c r="L806" s="138">
        <f>IF(OR(J806="",R806=""),"",(R806-J806)*24)</f>
        <v/>
      </c>
      <c r="M806" s="95" t="n"/>
      <c r="N806" s="94">
        <f>IF(B806="","",IF(OR(B806&lt;cfg_PilotStart,B806&gt;cfg_PilotEnd),"Outside",B806-cfg_PilotStart+1))</f>
        <v/>
      </c>
      <c r="O806" s="86">
        <f>IF(OR(B806="",D806=""),"","RF-"&amp;TEXT(ROW()-5,"0000"))</f>
        <v/>
      </c>
      <c r="P806" s="86">
        <f>IF(Q806="","",D806&amp;"|"&amp;Q806)</f>
        <v/>
      </c>
      <c r="Q806" s="86">
        <f>IF(OR(D806="",G806=""),"",COUNTIFS($D$6:D806,D806,$G$6:G806,"&lt;&gt;"))</f>
        <v/>
      </c>
      <c r="R806" s="139">
        <f>IF(B806="","",B806+N(C806))</f>
        <v/>
      </c>
    </row>
    <row r="807" ht="30" customHeight="1">
      <c r="B807" s="93" t="n"/>
      <c r="C807" s="140" t="n"/>
      <c r="D807" s="95" t="n"/>
      <c r="E807" s="86">
        <f>IF(D807="","",IFERROR(INDEX(Pil_Type,MATCH(D807,Pil_Label,0)),"not in pilot"))</f>
        <v/>
      </c>
      <c r="F807" s="96" t="n"/>
      <c r="G807" s="96" t="n"/>
      <c r="H807" s="87">
        <f>IF(G807="","",N(F807)+G807)</f>
        <v/>
      </c>
      <c r="I807" s="95" t="n"/>
      <c r="J807" s="139">
        <f>IF(OR(Q807="",N(Q807)&lt;=1),"",INDEX($R$6:$R$1505,MATCH(D807&amp;"|"&amp;(Q807-1),$P$6:$P$1505,0)))</f>
        <v/>
      </c>
      <c r="K807" s="138">
        <f>IF(OR(J807="",R807=""),"",R807-J807)</f>
        <v/>
      </c>
      <c r="L807" s="138">
        <f>IF(OR(J807="",R807=""),"",(R807-J807)*24)</f>
        <v/>
      </c>
      <c r="M807" s="95" t="n"/>
      <c r="N807" s="94">
        <f>IF(B807="","",IF(OR(B807&lt;cfg_PilotStart,B807&gt;cfg_PilotEnd),"Outside",B807-cfg_PilotStart+1))</f>
        <v/>
      </c>
      <c r="O807" s="86">
        <f>IF(OR(B807="",D807=""),"","RF-"&amp;TEXT(ROW()-5,"0000"))</f>
        <v/>
      </c>
      <c r="P807" s="86">
        <f>IF(Q807="","",D807&amp;"|"&amp;Q807)</f>
        <v/>
      </c>
      <c r="Q807" s="86">
        <f>IF(OR(D807="",G807=""),"",COUNTIFS($D$6:D807,D807,$G$6:G807,"&lt;&gt;"))</f>
        <v/>
      </c>
      <c r="R807" s="139">
        <f>IF(B807="","",B807+N(C807))</f>
        <v/>
      </c>
    </row>
    <row r="808" ht="30" customHeight="1">
      <c r="B808" s="93" t="n"/>
      <c r="C808" s="140" t="n"/>
      <c r="D808" s="95" t="n"/>
      <c r="E808" s="86">
        <f>IF(D808="","",IFERROR(INDEX(Pil_Type,MATCH(D808,Pil_Label,0)),"not in pilot"))</f>
        <v/>
      </c>
      <c r="F808" s="96" t="n"/>
      <c r="G808" s="96" t="n"/>
      <c r="H808" s="87">
        <f>IF(G808="","",N(F808)+G808)</f>
        <v/>
      </c>
      <c r="I808" s="95" t="n"/>
      <c r="J808" s="139">
        <f>IF(OR(Q808="",N(Q808)&lt;=1),"",INDEX($R$6:$R$1505,MATCH(D808&amp;"|"&amp;(Q808-1),$P$6:$P$1505,0)))</f>
        <v/>
      </c>
      <c r="K808" s="138">
        <f>IF(OR(J808="",R808=""),"",R808-J808)</f>
        <v/>
      </c>
      <c r="L808" s="138">
        <f>IF(OR(J808="",R808=""),"",(R808-J808)*24)</f>
        <v/>
      </c>
      <c r="M808" s="95" t="n"/>
      <c r="N808" s="94">
        <f>IF(B808="","",IF(OR(B808&lt;cfg_PilotStart,B808&gt;cfg_PilotEnd),"Outside",B808-cfg_PilotStart+1))</f>
        <v/>
      </c>
      <c r="O808" s="86">
        <f>IF(OR(B808="",D808=""),"","RF-"&amp;TEXT(ROW()-5,"0000"))</f>
        <v/>
      </c>
      <c r="P808" s="86">
        <f>IF(Q808="","",D808&amp;"|"&amp;Q808)</f>
        <v/>
      </c>
      <c r="Q808" s="86">
        <f>IF(OR(D808="",G808=""),"",COUNTIFS($D$6:D808,D808,$G$6:G808,"&lt;&gt;"))</f>
        <v/>
      </c>
      <c r="R808" s="139">
        <f>IF(B808="","",B808+N(C808))</f>
        <v/>
      </c>
    </row>
    <row r="809" ht="30" customHeight="1">
      <c r="B809" s="93" t="n"/>
      <c r="C809" s="140" t="n"/>
      <c r="D809" s="95" t="n"/>
      <c r="E809" s="86">
        <f>IF(D809="","",IFERROR(INDEX(Pil_Type,MATCH(D809,Pil_Label,0)),"not in pilot"))</f>
        <v/>
      </c>
      <c r="F809" s="96" t="n"/>
      <c r="G809" s="96" t="n"/>
      <c r="H809" s="87">
        <f>IF(G809="","",N(F809)+G809)</f>
        <v/>
      </c>
      <c r="I809" s="95" t="n"/>
      <c r="J809" s="139">
        <f>IF(OR(Q809="",N(Q809)&lt;=1),"",INDEX($R$6:$R$1505,MATCH(D809&amp;"|"&amp;(Q809-1),$P$6:$P$1505,0)))</f>
        <v/>
      </c>
      <c r="K809" s="138">
        <f>IF(OR(J809="",R809=""),"",R809-J809)</f>
        <v/>
      </c>
      <c r="L809" s="138">
        <f>IF(OR(J809="",R809=""),"",(R809-J809)*24)</f>
        <v/>
      </c>
      <c r="M809" s="95" t="n"/>
      <c r="N809" s="94">
        <f>IF(B809="","",IF(OR(B809&lt;cfg_PilotStart,B809&gt;cfg_PilotEnd),"Outside",B809-cfg_PilotStart+1))</f>
        <v/>
      </c>
      <c r="O809" s="86">
        <f>IF(OR(B809="",D809=""),"","RF-"&amp;TEXT(ROW()-5,"0000"))</f>
        <v/>
      </c>
      <c r="P809" s="86">
        <f>IF(Q809="","",D809&amp;"|"&amp;Q809)</f>
        <v/>
      </c>
      <c r="Q809" s="86">
        <f>IF(OR(D809="",G809=""),"",COUNTIFS($D$6:D809,D809,$G$6:G809,"&lt;&gt;"))</f>
        <v/>
      </c>
      <c r="R809" s="139">
        <f>IF(B809="","",B809+N(C809))</f>
        <v/>
      </c>
    </row>
    <row r="810" ht="30" customHeight="1">
      <c r="B810" s="93" t="n"/>
      <c r="C810" s="140" t="n"/>
      <c r="D810" s="95" t="n"/>
      <c r="E810" s="86">
        <f>IF(D810="","",IFERROR(INDEX(Pil_Type,MATCH(D810,Pil_Label,0)),"not in pilot"))</f>
        <v/>
      </c>
      <c r="F810" s="96" t="n"/>
      <c r="G810" s="96" t="n"/>
      <c r="H810" s="87">
        <f>IF(G810="","",N(F810)+G810)</f>
        <v/>
      </c>
      <c r="I810" s="95" t="n"/>
      <c r="J810" s="139">
        <f>IF(OR(Q810="",N(Q810)&lt;=1),"",INDEX($R$6:$R$1505,MATCH(D810&amp;"|"&amp;(Q810-1),$P$6:$P$1505,0)))</f>
        <v/>
      </c>
      <c r="K810" s="138">
        <f>IF(OR(J810="",R810=""),"",R810-J810)</f>
        <v/>
      </c>
      <c r="L810" s="138">
        <f>IF(OR(J810="",R810=""),"",(R810-J810)*24)</f>
        <v/>
      </c>
      <c r="M810" s="95" t="n"/>
      <c r="N810" s="94">
        <f>IF(B810="","",IF(OR(B810&lt;cfg_PilotStart,B810&gt;cfg_PilotEnd),"Outside",B810-cfg_PilotStart+1))</f>
        <v/>
      </c>
      <c r="O810" s="86">
        <f>IF(OR(B810="",D810=""),"","RF-"&amp;TEXT(ROW()-5,"0000"))</f>
        <v/>
      </c>
      <c r="P810" s="86">
        <f>IF(Q810="","",D810&amp;"|"&amp;Q810)</f>
        <v/>
      </c>
      <c r="Q810" s="86">
        <f>IF(OR(D810="",G810=""),"",COUNTIFS($D$6:D810,D810,$G$6:G810,"&lt;&gt;"))</f>
        <v/>
      </c>
      <c r="R810" s="139">
        <f>IF(B810="","",B810+N(C810))</f>
        <v/>
      </c>
    </row>
    <row r="811" ht="30" customHeight="1">
      <c r="B811" s="93" t="n"/>
      <c r="C811" s="140" t="n"/>
      <c r="D811" s="95" t="n"/>
      <c r="E811" s="86">
        <f>IF(D811="","",IFERROR(INDEX(Pil_Type,MATCH(D811,Pil_Label,0)),"not in pilot"))</f>
        <v/>
      </c>
      <c r="F811" s="96" t="n"/>
      <c r="G811" s="96" t="n"/>
      <c r="H811" s="87">
        <f>IF(G811="","",N(F811)+G811)</f>
        <v/>
      </c>
      <c r="I811" s="95" t="n"/>
      <c r="J811" s="139">
        <f>IF(OR(Q811="",N(Q811)&lt;=1),"",INDEX($R$6:$R$1505,MATCH(D811&amp;"|"&amp;(Q811-1),$P$6:$P$1505,0)))</f>
        <v/>
      </c>
      <c r="K811" s="138">
        <f>IF(OR(J811="",R811=""),"",R811-J811)</f>
        <v/>
      </c>
      <c r="L811" s="138">
        <f>IF(OR(J811="",R811=""),"",(R811-J811)*24)</f>
        <v/>
      </c>
      <c r="M811" s="95" t="n"/>
      <c r="N811" s="94">
        <f>IF(B811="","",IF(OR(B811&lt;cfg_PilotStart,B811&gt;cfg_PilotEnd),"Outside",B811-cfg_PilotStart+1))</f>
        <v/>
      </c>
      <c r="O811" s="86">
        <f>IF(OR(B811="",D811=""),"","RF-"&amp;TEXT(ROW()-5,"0000"))</f>
        <v/>
      </c>
      <c r="P811" s="86">
        <f>IF(Q811="","",D811&amp;"|"&amp;Q811)</f>
        <v/>
      </c>
      <c r="Q811" s="86">
        <f>IF(OR(D811="",G811=""),"",COUNTIFS($D$6:D811,D811,$G$6:G811,"&lt;&gt;"))</f>
        <v/>
      </c>
      <c r="R811" s="139">
        <f>IF(B811="","",B811+N(C811))</f>
        <v/>
      </c>
    </row>
    <row r="812" ht="30" customHeight="1">
      <c r="B812" s="93" t="n"/>
      <c r="C812" s="140" t="n"/>
      <c r="D812" s="95" t="n"/>
      <c r="E812" s="86">
        <f>IF(D812="","",IFERROR(INDEX(Pil_Type,MATCH(D812,Pil_Label,0)),"not in pilot"))</f>
        <v/>
      </c>
      <c r="F812" s="96" t="n"/>
      <c r="G812" s="96" t="n"/>
      <c r="H812" s="87">
        <f>IF(G812="","",N(F812)+G812)</f>
        <v/>
      </c>
      <c r="I812" s="95" t="n"/>
      <c r="J812" s="139">
        <f>IF(OR(Q812="",N(Q812)&lt;=1),"",INDEX($R$6:$R$1505,MATCH(D812&amp;"|"&amp;(Q812-1),$P$6:$P$1505,0)))</f>
        <v/>
      </c>
      <c r="K812" s="138">
        <f>IF(OR(J812="",R812=""),"",R812-J812)</f>
        <v/>
      </c>
      <c r="L812" s="138">
        <f>IF(OR(J812="",R812=""),"",(R812-J812)*24)</f>
        <v/>
      </c>
      <c r="M812" s="95" t="n"/>
      <c r="N812" s="94">
        <f>IF(B812="","",IF(OR(B812&lt;cfg_PilotStart,B812&gt;cfg_PilotEnd),"Outside",B812-cfg_PilotStart+1))</f>
        <v/>
      </c>
      <c r="O812" s="86">
        <f>IF(OR(B812="",D812=""),"","RF-"&amp;TEXT(ROW()-5,"0000"))</f>
        <v/>
      </c>
      <c r="P812" s="86">
        <f>IF(Q812="","",D812&amp;"|"&amp;Q812)</f>
        <v/>
      </c>
      <c r="Q812" s="86">
        <f>IF(OR(D812="",G812=""),"",COUNTIFS($D$6:D812,D812,$G$6:G812,"&lt;&gt;"))</f>
        <v/>
      </c>
      <c r="R812" s="139">
        <f>IF(B812="","",B812+N(C812))</f>
        <v/>
      </c>
    </row>
    <row r="813" ht="30" customHeight="1">
      <c r="B813" s="93" t="n"/>
      <c r="C813" s="140" t="n"/>
      <c r="D813" s="95" t="n"/>
      <c r="E813" s="86">
        <f>IF(D813="","",IFERROR(INDEX(Pil_Type,MATCH(D813,Pil_Label,0)),"not in pilot"))</f>
        <v/>
      </c>
      <c r="F813" s="96" t="n"/>
      <c r="G813" s="96" t="n"/>
      <c r="H813" s="87">
        <f>IF(G813="","",N(F813)+G813)</f>
        <v/>
      </c>
      <c r="I813" s="95" t="n"/>
      <c r="J813" s="139">
        <f>IF(OR(Q813="",N(Q813)&lt;=1),"",INDEX($R$6:$R$1505,MATCH(D813&amp;"|"&amp;(Q813-1),$P$6:$P$1505,0)))</f>
        <v/>
      </c>
      <c r="K813" s="138">
        <f>IF(OR(J813="",R813=""),"",R813-J813)</f>
        <v/>
      </c>
      <c r="L813" s="138">
        <f>IF(OR(J813="",R813=""),"",(R813-J813)*24)</f>
        <v/>
      </c>
      <c r="M813" s="95" t="n"/>
      <c r="N813" s="94">
        <f>IF(B813="","",IF(OR(B813&lt;cfg_PilotStart,B813&gt;cfg_PilotEnd),"Outside",B813-cfg_PilotStart+1))</f>
        <v/>
      </c>
      <c r="O813" s="86">
        <f>IF(OR(B813="",D813=""),"","RF-"&amp;TEXT(ROW()-5,"0000"))</f>
        <v/>
      </c>
      <c r="P813" s="86">
        <f>IF(Q813="","",D813&amp;"|"&amp;Q813)</f>
        <v/>
      </c>
      <c r="Q813" s="86">
        <f>IF(OR(D813="",G813=""),"",COUNTIFS($D$6:D813,D813,$G$6:G813,"&lt;&gt;"))</f>
        <v/>
      </c>
      <c r="R813" s="139">
        <f>IF(B813="","",B813+N(C813))</f>
        <v/>
      </c>
    </row>
    <row r="814" ht="30" customHeight="1">
      <c r="B814" s="93" t="n"/>
      <c r="C814" s="140" t="n"/>
      <c r="D814" s="95" t="n"/>
      <c r="E814" s="86">
        <f>IF(D814="","",IFERROR(INDEX(Pil_Type,MATCH(D814,Pil_Label,0)),"not in pilot"))</f>
        <v/>
      </c>
      <c r="F814" s="96" t="n"/>
      <c r="G814" s="96" t="n"/>
      <c r="H814" s="87">
        <f>IF(G814="","",N(F814)+G814)</f>
        <v/>
      </c>
      <c r="I814" s="95" t="n"/>
      <c r="J814" s="139">
        <f>IF(OR(Q814="",N(Q814)&lt;=1),"",INDEX($R$6:$R$1505,MATCH(D814&amp;"|"&amp;(Q814-1),$P$6:$P$1505,0)))</f>
        <v/>
      </c>
      <c r="K814" s="138">
        <f>IF(OR(J814="",R814=""),"",R814-J814)</f>
        <v/>
      </c>
      <c r="L814" s="138">
        <f>IF(OR(J814="",R814=""),"",(R814-J814)*24)</f>
        <v/>
      </c>
      <c r="M814" s="95" t="n"/>
      <c r="N814" s="94">
        <f>IF(B814="","",IF(OR(B814&lt;cfg_PilotStart,B814&gt;cfg_PilotEnd),"Outside",B814-cfg_PilotStart+1))</f>
        <v/>
      </c>
      <c r="O814" s="86">
        <f>IF(OR(B814="",D814=""),"","RF-"&amp;TEXT(ROW()-5,"0000"))</f>
        <v/>
      </c>
      <c r="P814" s="86">
        <f>IF(Q814="","",D814&amp;"|"&amp;Q814)</f>
        <v/>
      </c>
      <c r="Q814" s="86">
        <f>IF(OR(D814="",G814=""),"",COUNTIFS($D$6:D814,D814,$G$6:G814,"&lt;&gt;"))</f>
        <v/>
      </c>
      <c r="R814" s="139">
        <f>IF(B814="","",B814+N(C814))</f>
        <v/>
      </c>
    </row>
    <row r="815" ht="30" customHeight="1">
      <c r="B815" s="93" t="n"/>
      <c r="C815" s="140" t="n"/>
      <c r="D815" s="95" t="n"/>
      <c r="E815" s="86">
        <f>IF(D815="","",IFERROR(INDEX(Pil_Type,MATCH(D815,Pil_Label,0)),"not in pilot"))</f>
        <v/>
      </c>
      <c r="F815" s="96" t="n"/>
      <c r="G815" s="96" t="n"/>
      <c r="H815" s="87">
        <f>IF(G815="","",N(F815)+G815)</f>
        <v/>
      </c>
      <c r="I815" s="95" t="n"/>
      <c r="J815" s="139">
        <f>IF(OR(Q815="",N(Q815)&lt;=1),"",INDEX($R$6:$R$1505,MATCH(D815&amp;"|"&amp;(Q815-1),$P$6:$P$1505,0)))</f>
        <v/>
      </c>
      <c r="K815" s="138">
        <f>IF(OR(J815="",R815=""),"",R815-J815)</f>
        <v/>
      </c>
      <c r="L815" s="138">
        <f>IF(OR(J815="",R815=""),"",(R815-J815)*24)</f>
        <v/>
      </c>
      <c r="M815" s="95" t="n"/>
      <c r="N815" s="94">
        <f>IF(B815="","",IF(OR(B815&lt;cfg_PilotStart,B815&gt;cfg_PilotEnd),"Outside",B815-cfg_PilotStart+1))</f>
        <v/>
      </c>
      <c r="O815" s="86">
        <f>IF(OR(B815="",D815=""),"","RF-"&amp;TEXT(ROW()-5,"0000"))</f>
        <v/>
      </c>
      <c r="P815" s="86">
        <f>IF(Q815="","",D815&amp;"|"&amp;Q815)</f>
        <v/>
      </c>
      <c r="Q815" s="86">
        <f>IF(OR(D815="",G815=""),"",COUNTIFS($D$6:D815,D815,$G$6:G815,"&lt;&gt;"))</f>
        <v/>
      </c>
      <c r="R815" s="139">
        <f>IF(B815="","",B815+N(C815))</f>
        <v/>
      </c>
    </row>
    <row r="816" ht="30" customHeight="1">
      <c r="B816" s="93" t="n"/>
      <c r="C816" s="140" t="n"/>
      <c r="D816" s="95" t="n"/>
      <c r="E816" s="86">
        <f>IF(D816="","",IFERROR(INDEX(Pil_Type,MATCH(D816,Pil_Label,0)),"not in pilot"))</f>
        <v/>
      </c>
      <c r="F816" s="96" t="n"/>
      <c r="G816" s="96" t="n"/>
      <c r="H816" s="87">
        <f>IF(G816="","",N(F816)+G816)</f>
        <v/>
      </c>
      <c r="I816" s="95" t="n"/>
      <c r="J816" s="139">
        <f>IF(OR(Q816="",N(Q816)&lt;=1),"",INDEX($R$6:$R$1505,MATCH(D816&amp;"|"&amp;(Q816-1),$P$6:$P$1505,0)))</f>
        <v/>
      </c>
      <c r="K816" s="138">
        <f>IF(OR(J816="",R816=""),"",R816-J816)</f>
        <v/>
      </c>
      <c r="L816" s="138">
        <f>IF(OR(J816="",R816=""),"",(R816-J816)*24)</f>
        <v/>
      </c>
      <c r="M816" s="95" t="n"/>
      <c r="N816" s="94">
        <f>IF(B816="","",IF(OR(B816&lt;cfg_PilotStart,B816&gt;cfg_PilotEnd),"Outside",B816-cfg_PilotStart+1))</f>
        <v/>
      </c>
      <c r="O816" s="86">
        <f>IF(OR(B816="",D816=""),"","RF-"&amp;TEXT(ROW()-5,"0000"))</f>
        <v/>
      </c>
      <c r="P816" s="86">
        <f>IF(Q816="","",D816&amp;"|"&amp;Q816)</f>
        <v/>
      </c>
      <c r="Q816" s="86">
        <f>IF(OR(D816="",G816=""),"",COUNTIFS($D$6:D816,D816,$G$6:G816,"&lt;&gt;"))</f>
        <v/>
      </c>
      <c r="R816" s="139">
        <f>IF(B816="","",B816+N(C816))</f>
        <v/>
      </c>
    </row>
    <row r="817" ht="30" customHeight="1">
      <c r="B817" s="93" t="n"/>
      <c r="C817" s="140" t="n"/>
      <c r="D817" s="95" t="n"/>
      <c r="E817" s="86">
        <f>IF(D817="","",IFERROR(INDEX(Pil_Type,MATCH(D817,Pil_Label,0)),"not in pilot"))</f>
        <v/>
      </c>
      <c r="F817" s="96" t="n"/>
      <c r="G817" s="96" t="n"/>
      <c r="H817" s="87">
        <f>IF(G817="","",N(F817)+G817)</f>
        <v/>
      </c>
      <c r="I817" s="95" t="n"/>
      <c r="J817" s="139">
        <f>IF(OR(Q817="",N(Q817)&lt;=1),"",INDEX($R$6:$R$1505,MATCH(D817&amp;"|"&amp;(Q817-1),$P$6:$P$1505,0)))</f>
        <v/>
      </c>
      <c r="K817" s="138">
        <f>IF(OR(J817="",R817=""),"",R817-J817)</f>
        <v/>
      </c>
      <c r="L817" s="138">
        <f>IF(OR(J817="",R817=""),"",(R817-J817)*24)</f>
        <v/>
      </c>
      <c r="M817" s="95" t="n"/>
      <c r="N817" s="94">
        <f>IF(B817="","",IF(OR(B817&lt;cfg_PilotStart,B817&gt;cfg_PilotEnd),"Outside",B817-cfg_PilotStart+1))</f>
        <v/>
      </c>
      <c r="O817" s="86">
        <f>IF(OR(B817="",D817=""),"","RF-"&amp;TEXT(ROW()-5,"0000"))</f>
        <v/>
      </c>
      <c r="P817" s="86">
        <f>IF(Q817="","",D817&amp;"|"&amp;Q817)</f>
        <v/>
      </c>
      <c r="Q817" s="86">
        <f>IF(OR(D817="",G817=""),"",COUNTIFS($D$6:D817,D817,$G$6:G817,"&lt;&gt;"))</f>
        <v/>
      </c>
      <c r="R817" s="139">
        <f>IF(B817="","",B817+N(C817))</f>
        <v/>
      </c>
    </row>
    <row r="818" ht="30" customHeight="1">
      <c r="B818" s="93" t="n"/>
      <c r="C818" s="140" t="n"/>
      <c r="D818" s="95" t="n"/>
      <c r="E818" s="86">
        <f>IF(D818="","",IFERROR(INDEX(Pil_Type,MATCH(D818,Pil_Label,0)),"not in pilot"))</f>
        <v/>
      </c>
      <c r="F818" s="96" t="n"/>
      <c r="G818" s="96" t="n"/>
      <c r="H818" s="87">
        <f>IF(G818="","",N(F818)+G818)</f>
        <v/>
      </c>
      <c r="I818" s="95" t="n"/>
      <c r="J818" s="139">
        <f>IF(OR(Q818="",N(Q818)&lt;=1),"",INDEX($R$6:$R$1505,MATCH(D818&amp;"|"&amp;(Q818-1),$P$6:$P$1505,0)))</f>
        <v/>
      </c>
      <c r="K818" s="138">
        <f>IF(OR(J818="",R818=""),"",R818-J818)</f>
        <v/>
      </c>
      <c r="L818" s="138">
        <f>IF(OR(J818="",R818=""),"",(R818-J818)*24)</f>
        <v/>
      </c>
      <c r="M818" s="95" t="n"/>
      <c r="N818" s="94">
        <f>IF(B818="","",IF(OR(B818&lt;cfg_PilotStart,B818&gt;cfg_PilotEnd),"Outside",B818-cfg_PilotStart+1))</f>
        <v/>
      </c>
      <c r="O818" s="86">
        <f>IF(OR(B818="",D818=""),"","RF-"&amp;TEXT(ROW()-5,"0000"))</f>
        <v/>
      </c>
      <c r="P818" s="86">
        <f>IF(Q818="","",D818&amp;"|"&amp;Q818)</f>
        <v/>
      </c>
      <c r="Q818" s="86">
        <f>IF(OR(D818="",G818=""),"",COUNTIFS($D$6:D818,D818,$G$6:G818,"&lt;&gt;"))</f>
        <v/>
      </c>
      <c r="R818" s="139">
        <f>IF(B818="","",B818+N(C818))</f>
        <v/>
      </c>
    </row>
    <row r="819" ht="30" customHeight="1">
      <c r="B819" s="93" t="n"/>
      <c r="C819" s="140" t="n"/>
      <c r="D819" s="95" t="n"/>
      <c r="E819" s="86">
        <f>IF(D819="","",IFERROR(INDEX(Pil_Type,MATCH(D819,Pil_Label,0)),"not in pilot"))</f>
        <v/>
      </c>
      <c r="F819" s="96" t="n"/>
      <c r="G819" s="96" t="n"/>
      <c r="H819" s="87">
        <f>IF(G819="","",N(F819)+G819)</f>
        <v/>
      </c>
      <c r="I819" s="95" t="n"/>
      <c r="J819" s="139">
        <f>IF(OR(Q819="",N(Q819)&lt;=1),"",INDEX($R$6:$R$1505,MATCH(D819&amp;"|"&amp;(Q819-1),$P$6:$P$1505,0)))</f>
        <v/>
      </c>
      <c r="K819" s="138">
        <f>IF(OR(J819="",R819=""),"",R819-J819)</f>
        <v/>
      </c>
      <c r="L819" s="138">
        <f>IF(OR(J819="",R819=""),"",(R819-J819)*24)</f>
        <v/>
      </c>
      <c r="M819" s="95" t="n"/>
      <c r="N819" s="94">
        <f>IF(B819="","",IF(OR(B819&lt;cfg_PilotStart,B819&gt;cfg_PilotEnd),"Outside",B819-cfg_PilotStart+1))</f>
        <v/>
      </c>
      <c r="O819" s="86">
        <f>IF(OR(B819="",D819=""),"","RF-"&amp;TEXT(ROW()-5,"0000"))</f>
        <v/>
      </c>
      <c r="P819" s="86">
        <f>IF(Q819="","",D819&amp;"|"&amp;Q819)</f>
        <v/>
      </c>
      <c r="Q819" s="86">
        <f>IF(OR(D819="",G819=""),"",COUNTIFS($D$6:D819,D819,$G$6:G819,"&lt;&gt;"))</f>
        <v/>
      </c>
      <c r="R819" s="139">
        <f>IF(B819="","",B819+N(C819))</f>
        <v/>
      </c>
    </row>
    <row r="820" ht="30" customHeight="1">
      <c r="B820" s="93" t="n"/>
      <c r="C820" s="140" t="n"/>
      <c r="D820" s="95" t="n"/>
      <c r="E820" s="86">
        <f>IF(D820="","",IFERROR(INDEX(Pil_Type,MATCH(D820,Pil_Label,0)),"not in pilot"))</f>
        <v/>
      </c>
      <c r="F820" s="96" t="n"/>
      <c r="G820" s="96" t="n"/>
      <c r="H820" s="87">
        <f>IF(G820="","",N(F820)+G820)</f>
        <v/>
      </c>
      <c r="I820" s="95" t="n"/>
      <c r="J820" s="139">
        <f>IF(OR(Q820="",N(Q820)&lt;=1),"",INDEX($R$6:$R$1505,MATCH(D820&amp;"|"&amp;(Q820-1),$P$6:$P$1505,0)))</f>
        <v/>
      </c>
      <c r="K820" s="138">
        <f>IF(OR(J820="",R820=""),"",R820-J820)</f>
        <v/>
      </c>
      <c r="L820" s="138">
        <f>IF(OR(J820="",R820=""),"",(R820-J820)*24)</f>
        <v/>
      </c>
      <c r="M820" s="95" t="n"/>
      <c r="N820" s="94">
        <f>IF(B820="","",IF(OR(B820&lt;cfg_PilotStart,B820&gt;cfg_PilotEnd),"Outside",B820-cfg_PilotStart+1))</f>
        <v/>
      </c>
      <c r="O820" s="86">
        <f>IF(OR(B820="",D820=""),"","RF-"&amp;TEXT(ROW()-5,"0000"))</f>
        <v/>
      </c>
      <c r="P820" s="86">
        <f>IF(Q820="","",D820&amp;"|"&amp;Q820)</f>
        <v/>
      </c>
      <c r="Q820" s="86">
        <f>IF(OR(D820="",G820=""),"",COUNTIFS($D$6:D820,D820,$G$6:G820,"&lt;&gt;"))</f>
        <v/>
      </c>
      <c r="R820" s="139">
        <f>IF(B820="","",B820+N(C820))</f>
        <v/>
      </c>
    </row>
    <row r="821" ht="30" customHeight="1">
      <c r="B821" s="93" t="n"/>
      <c r="C821" s="140" t="n"/>
      <c r="D821" s="95" t="n"/>
      <c r="E821" s="86">
        <f>IF(D821="","",IFERROR(INDEX(Pil_Type,MATCH(D821,Pil_Label,0)),"not in pilot"))</f>
        <v/>
      </c>
      <c r="F821" s="96" t="n"/>
      <c r="G821" s="96" t="n"/>
      <c r="H821" s="87">
        <f>IF(G821="","",N(F821)+G821)</f>
        <v/>
      </c>
      <c r="I821" s="95" t="n"/>
      <c r="J821" s="139">
        <f>IF(OR(Q821="",N(Q821)&lt;=1),"",INDEX($R$6:$R$1505,MATCH(D821&amp;"|"&amp;(Q821-1),$P$6:$P$1505,0)))</f>
        <v/>
      </c>
      <c r="K821" s="138">
        <f>IF(OR(J821="",R821=""),"",R821-J821)</f>
        <v/>
      </c>
      <c r="L821" s="138">
        <f>IF(OR(J821="",R821=""),"",(R821-J821)*24)</f>
        <v/>
      </c>
      <c r="M821" s="95" t="n"/>
      <c r="N821" s="94">
        <f>IF(B821="","",IF(OR(B821&lt;cfg_PilotStart,B821&gt;cfg_PilotEnd),"Outside",B821-cfg_PilotStart+1))</f>
        <v/>
      </c>
      <c r="O821" s="86">
        <f>IF(OR(B821="",D821=""),"","RF-"&amp;TEXT(ROW()-5,"0000"))</f>
        <v/>
      </c>
      <c r="P821" s="86">
        <f>IF(Q821="","",D821&amp;"|"&amp;Q821)</f>
        <v/>
      </c>
      <c r="Q821" s="86">
        <f>IF(OR(D821="",G821=""),"",COUNTIFS($D$6:D821,D821,$G$6:G821,"&lt;&gt;"))</f>
        <v/>
      </c>
      <c r="R821" s="139">
        <f>IF(B821="","",B821+N(C821))</f>
        <v/>
      </c>
    </row>
    <row r="822" ht="30" customHeight="1">
      <c r="B822" s="93" t="n"/>
      <c r="C822" s="140" t="n"/>
      <c r="D822" s="95" t="n"/>
      <c r="E822" s="86">
        <f>IF(D822="","",IFERROR(INDEX(Pil_Type,MATCH(D822,Pil_Label,0)),"not in pilot"))</f>
        <v/>
      </c>
      <c r="F822" s="96" t="n"/>
      <c r="G822" s="96" t="n"/>
      <c r="H822" s="87">
        <f>IF(G822="","",N(F822)+G822)</f>
        <v/>
      </c>
      <c r="I822" s="95" t="n"/>
      <c r="J822" s="139">
        <f>IF(OR(Q822="",N(Q822)&lt;=1),"",INDEX($R$6:$R$1505,MATCH(D822&amp;"|"&amp;(Q822-1),$P$6:$P$1505,0)))</f>
        <v/>
      </c>
      <c r="K822" s="138">
        <f>IF(OR(J822="",R822=""),"",R822-J822)</f>
        <v/>
      </c>
      <c r="L822" s="138">
        <f>IF(OR(J822="",R822=""),"",(R822-J822)*24)</f>
        <v/>
      </c>
      <c r="M822" s="95" t="n"/>
      <c r="N822" s="94">
        <f>IF(B822="","",IF(OR(B822&lt;cfg_PilotStart,B822&gt;cfg_PilotEnd),"Outside",B822-cfg_PilotStart+1))</f>
        <v/>
      </c>
      <c r="O822" s="86">
        <f>IF(OR(B822="",D822=""),"","RF-"&amp;TEXT(ROW()-5,"0000"))</f>
        <v/>
      </c>
      <c r="P822" s="86">
        <f>IF(Q822="","",D822&amp;"|"&amp;Q822)</f>
        <v/>
      </c>
      <c r="Q822" s="86">
        <f>IF(OR(D822="",G822=""),"",COUNTIFS($D$6:D822,D822,$G$6:G822,"&lt;&gt;"))</f>
        <v/>
      </c>
      <c r="R822" s="139">
        <f>IF(B822="","",B822+N(C822))</f>
        <v/>
      </c>
    </row>
    <row r="823" ht="30" customHeight="1">
      <c r="B823" s="93" t="n"/>
      <c r="C823" s="140" t="n"/>
      <c r="D823" s="95" t="n"/>
      <c r="E823" s="86">
        <f>IF(D823="","",IFERROR(INDEX(Pil_Type,MATCH(D823,Pil_Label,0)),"not in pilot"))</f>
        <v/>
      </c>
      <c r="F823" s="96" t="n"/>
      <c r="G823" s="96" t="n"/>
      <c r="H823" s="87">
        <f>IF(G823="","",N(F823)+G823)</f>
        <v/>
      </c>
      <c r="I823" s="95" t="n"/>
      <c r="J823" s="139">
        <f>IF(OR(Q823="",N(Q823)&lt;=1),"",INDEX($R$6:$R$1505,MATCH(D823&amp;"|"&amp;(Q823-1),$P$6:$P$1505,0)))</f>
        <v/>
      </c>
      <c r="K823" s="138">
        <f>IF(OR(J823="",R823=""),"",R823-J823)</f>
        <v/>
      </c>
      <c r="L823" s="138">
        <f>IF(OR(J823="",R823=""),"",(R823-J823)*24)</f>
        <v/>
      </c>
      <c r="M823" s="95" t="n"/>
      <c r="N823" s="94">
        <f>IF(B823="","",IF(OR(B823&lt;cfg_PilotStart,B823&gt;cfg_PilotEnd),"Outside",B823-cfg_PilotStart+1))</f>
        <v/>
      </c>
      <c r="O823" s="86">
        <f>IF(OR(B823="",D823=""),"","RF-"&amp;TEXT(ROW()-5,"0000"))</f>
        <v/>
      </c>
      <c r="P823" s="86">
        <f>IF(Q823="","",D823&amp;"|"&amp;Q823)</f>
        <v/>
      </c>
      <c r="Q823" s="86">
        <f>IF(OR(D823="",G823=""),"",COUNTIFS($D$6:D823,D823,$G$6:G823,"&lt;&gt;"))</f>
        <v/>
      </c>
      <c r="R823" s="139">
        <f>IF(B823="","",B823+N(C823))</f>
        <v/>
      </c>
    </row>
    <row r="824" ht="30" customHeight="1">
      <c r="B824" s="93" t="n"/>
      <c r="C824" s="140" t="n"/>
      <c r="D824" s="95" t="n"/>
      <c r="E824" s="86">
        <f>IF(D824="","",IFERROR(INDEX(Pil_Type,MATCH(D824,Pil_Label,0)),"not in pilot"))</f>
        <v/>
      </c>
      <c r="F824" s="96" t="n"/>
      <c r="G824" s="96" t="n"/>
      <c r="H824" s="87">
        <f>IF(G824="","",N(F824)+G824)</f>
        <v/>
      </c>
      <c r="I824" s="95" t="n"/>
      <c r="J824" s="139">
        <f>IF(OR(Q824="",N(Q824)&lt;=1),"",INDEX($R$6:$R$1505,MATCH(D824&amp;"|"&amp;(Q824-1),$P$6:$P$1505,0)))</f>
        <v/>
      </c>
      <c r="K824" s="138">
        <f>IF(OR(J824="",R824=""),"",R824-J824)</f>
        <v/>
      </c>
      <c r="L824" s="138">
        <f>IF(OR(J824="",R824=""),"",(R824-J824)*24)</f>
        <v/>
      </c>
      <c r="M824" s="95" t="n"/>
      <c r="N824" s="94">
        <f>IF(B824="","",IF(OR(B824&lt;cfg_PilotStart,B824&gt;cfg_PilotEnd),"Outside",B824-cfg_PilotStart+1))</f>
        <v/>
      </c>
      <c r="O824" s="86">
        <f>IF(OR(B824="",D824=""),"","RF-"&amp;TEXT(ROW()-5,"0000"))</f>
        <v/>
      </c>
      <c r="P824" s="86">
        <f>IF(Q824="","",D824&amp;"|"&amp;Q824)</f>
        <v/>
      </c>
      <c r="Q824" s="86">
        <f>IF(OR(D824="",G824=""),"",COUNTIFS($D$6:D824,D824,$G$6:G824,"&lt;&gt;"))</f>
        <v/>
      </c>
      <c r="R824" s="139">
        <f>IF(B824="","",B824+N(C824))</f>
        <v/>
      </c>
    </row>
    <row r="825" ht="30" customHeight="1">
      <c r="B825" s="93" t="n"/>
      <c r="C825" s="140" t="n"/>
      <c r="D825" s="95" t="n"/>
      <c r="E825" s="86">
        <f>IF(D825="","",IFERROR(INDEX(Pil_Type,MATCH(D825,Pil_Label,0)),"not in pilot"))</f>
        <v/>
      </c>
      <c r="F825" s="96" t="n"/>
      <c r="G825" s="96" t="n"/>
      <c r="H825" s="87">
        <f>IF(G825="","",N(F825)+G825)</f>
        <v/>
      </c>
      <c r="I825" s="95" t="n"/>
      <c r="J825" s="139">
        <f>IF(OR(Q825="",N(Q825)&lt;=1),"",INDEX($R$6:$R$1505,MATCH(D825&amp;"|"&amp;(Q825-1),$P$6:$P$1505,0)))</f>
        <v/>
      </c>
      <c r="K825" s="138">
        <f>IF(OR(J825="",R825=""),"",R825-J825)</f>
        <v/>
      </c>
      <c r="L825" s="138">
        <f>IF(OR(J825="",R825=""),"",(R825-J825)*24)</f>
        <v/>
      </c>
      <c r="M825" s="95" t="n"/>
      <c r="N825" s="94">
        <f>IF(B825="","",IF(OR(B825&lt;cfg_PilotStart,B825&gt;cfg_PilotEnd),"Outside",B825-cfg_PilotStart+1))</f>
        <v/>
      </c>
      <c r="O825" s="86">
        <f>IF(OR(B825="",D825=""),"","RF-"&amp;TEXT(ROW()-5,"0000"))</f>
        <v/>
      </c>
      <c r="P825" s="86">
        <f>IF(Q825="","",D825&amp;"|"&amp;Q825)</f>
        <v/>
      </c>
      <c r="Q825" s="86">
        <f>IF(OR(D825="",G825=""),"",COUNTIFS($D$6:D825,D825,$G$6:G825,"&lt;&gt;"))</f>
        <v/>
      </c>
      <c r="R825" s="139">
        <f>IF(B825="","",B825+N(C825))</f>
        <v/>
      </c>
    </row>
    <row r="826" ht="30" customHeight="1">
      <c r="B826" s="93" t="n"/>
      <c r="C826" s="140" t="n"/>
      <c r="D826" s="95" t="n"/>
      <c r="E826" s="86">
        <f>IF(D826="","",IFERROR(INDEX(Pil_Type,MATCH(D826,Pil_Label,0)),"not in pilot"))</f>
        <v/>
      </c>
      <c r="F826" s="96" t="n"/>
      <c r="G826" s="96" t="n"/>
      <c r="H826" s="87">
        <f>IF(G826="","",N(F826)+G826)</f>
        <v/>
      </c>
      <c r="I826" s="95" t="n"/>
      <c r="J826" s="139">
        <f>IF(OR(Q826="",N(Q826)&lt;=1),"",INDEX($R$6:$R$1505,MATCH(D826&amp;"|"&amp;(Q826-1),$P$6:$P$1505,0)))</f>
        <v/>
      </c>
      <c r="K826" s="138">
        <f>IF(OR(J826="",R826=""),"",R826-J826)</f>
        <v/>
      </c>
      <c r="L826" s="138">
        <f>IF(OR(J826="",R826=""),"",(R826-J826)*24)</f>
        <v/>
      </c>
      <c r="M826" s="95" t="n"/>
      <c r="N826" s="94">
        <f>IF(B826="","",IF(OR(B826&lt;cfg_PilotStart,B826&gt;cfg_PilotEnd),"Outside",B826-cfg_PilotStart+1))</f>
        <v/>
      </c>
      <c r="O826" s="86">
        <f>IF(OR(B826="",D826=""),"","RF-"&amp;TEXT(ROW()-5,"0000"))</f>
        <v/>
      </c>
      <c r="P826" s="86">
        <f>IF(Q826="","",D826&amp;"|"&amp;Q826)</f>
        <v/>
      </c>
      <c r="Q826" s="86">
        <f>IF(OR(D826="",G826=""),"",COUNTIFS($D$6:D826,D826,$G$6:G826,"&lt;&gt;"))</f>
        <v/>
      </c>
      <c r="R826" s="139">
        <f>IF(B826="","",B826+N(C826))</f>
        <v/>
      </c>
    </row>
    <row r="827" ht="30" customHeight="1">
      <c r="B827" s="93" t="n"/>
      <c r="C827" s="140" t="n"/>
      <c r="D827" s="95" t="n"/>
      <c r="E827" s="86">
        <f>IF(D827="","",IFERROR(INDEX(Pil_Type,MATCH(D827,Pil_Label,0)),"not in pilot"))</f>
        <v/>
      </c>
      <c r="F827" s="96" t="n"/>
      <c r="G827" s="96" t="n"/>
      <c r="H827" s="87">
        <f>IF(G827="","",N(F827)+G827)</f>
        <v/>
      </c>
      <c r="I827" s="95" t="n"/>
      <c r="J827" s="139">
        <f>IF(OR(Q827="",N(Q827)&lt;=1),"",INDEX($R$6:$R$1505,MATCH(D827&amp;"|"&amp;(Q827-1),$P$6:$P$1505,0)))</f>
        <v/>
      </c>
      <c r="K827" s="138">
        <f>IF(OR(J827="",R827=""),"",R827-J827)</f>
        <v/>
      </c>
      <c r="L827" s="138">
        <f>IF(OR(J827="",R827=""),"",(R827-J827)*24)</f>
        <v/>
      </c>
      <c r="M827" s="95" t="n"/>
      <c r="N827" s="94">
        <f>IF(B827="","",IF(OR(B827&lt;cfg_PilotStart,B827&gt;cfg_PilotEnd),"Outside",B827-cfg_PilotStart+1))</f>
        <v/>
      </c>
      <c r="O827" s="86">
        <f>IF(OR(B827="",D827=""),"","RF-"&amp;TEXT(ROW()-5,"0000"))</f>
        <v/>
      </c>
      <c r="P827" s="86">
        <f>IF(Q827="","",D827&amp;"|"&amp;Q827)</f>
        <v/>
      </c>
      <c r="Q827" s="86">
        <f>IF(OR(D827="",G827=""),"",COUNTIFS($D$6:D827,D827,$G$6:G827,"&lt;&gt;"))</f>
        <v/>
      </c>
      <c r="R827" s="139">
        <f>IF(B827="","",B827+N(C827))</f>
        <v/>
      </c>
    </row>
    <row r="828" ht="30" customHeight="1">
      <c r="B828" s="93" t="n"/>
      <c r="C828" s="140" t="n"/>
      <c r="D828" s="95" t="n"/>
      <c r="E828" s="86">
        <f>IF(D828="","",IFERROR(INDEX(Pil_Type,MATCH(D828,Pil_Label,0)),"not in pilot"))</f>
        <v/>
      </c>
      <c r="F828" s="96" t="n"/>
      <c r="G828" s="96" t="n"/>
      <c r="H828" s="87">
        <f>IF(G828="","",N(F828)+G828)</f>
        <v/>
      </c>
      <c r="I828" s="95" t="n"/>
      <c r="J828" s="139">
        <f>IF(OR(Q828="",N(Q828)&lt;=1),"",INDEX($R$6:$R$1505,MATCH(D828&amp;"|"&amp;(Q828-1),$P$6:$P$1505,0)))</f>
        <v/>
      </c>
      <c r="K828" s="138">
        <f>IF(OR(J828="",R828=""),"",R828-J828)</f>
        <v/>
      </c>
      <c r="L828" s="138">
        <f>IF(OR(J828="",R828=""),"",(R828-J828)*24)</f>
        <v/>
      </c>
      <c r="M828" s="95" t="n"/>
      <c r="N828" s="94">
        <f>IF(B828="","",IF(OR(B828&lt;cfg_PilotStart,B828&gt;cfg_PilotEnd),"Outside",B828-cfg_PilotStart+1))</f>
        <v/>
      </c>
      <c r="O828" s="86">
        <f>IF(OR(B828="",D828=""),"","RF-"&amp;TEXT(ROW()-5,"0000"))</f>
        <v/>
      </c>
      <c r="P828" s="86">
        <f>IF(Q828="","",D828&amp;"|"&amp;Q828)</f>
        <v/>
      </c>
      <c r="Q828" s="86">
        <f>IF(OR(D828="",G828=""),"",COUNTIFS($D$6:D828,D828,$G$6:G828,"&lt;&gt;"))</f>
        <v/>
      </c>
      <c r="R828" s="139">
        <f>IF(B828="","",B828+N(C828))</f>
        <v/>
      </c>
    </row>
    <row r="829" ht="30" customHeight="1">
      <c r="B829" s="93" t="n"/>
      <c r="C829" s="140" t="n"/>
      <c r="D829" s="95" t="n"/>
      <c r="E829" s="86">
        <f>IF(D829="","",IFERROR(INDEX(Pil_Type,MATCH(D829,Pil_Label,0)),"not in pilot"))</f>
        <v/>
      </c>
      <c r="F829" s="96" t="n"/>
      <c r="G829" s="96" t="n"/>
      <c r="H829" s="87">
        <f>IF(G829="","",N(F829)+G829)</f>
        <v/>
      </c>
      <c r="I829" s="95" t="n"/>
      <c r="J829" s="139">
        <f>IF(OR(Q829="",N(Q829)&lt;=1),"",INDEX($R$6:$R$1505,MATCH(D829&amp;"|"&amp;(Q829-1),$P$6:$P$1505,0)))</f>
        <v/>
      </c>
      <c r="K829" s="138">
        <f>IF(OR(J829="",R829=""),"",R829-J829)</f>
        <v/>
      </c>
      <c r="L829" s="138">
        <f>IF(OR(J829="",R829=""),"",(R829-J829)*24)</f>
        <v/>
      </c>
      <c r="M829" s="95" t="n"/>
      <c r="N829" s="94">
        <f>IF(B829="","",IF(OR(B829&lt;cfg_PilotStart,B829&gt;cfg_PilotEnd),"Outside",B829-cfg_PilotStart+1))</f>
        <v/>
      </c>
      <c r="O829" s="86">
        <f>IF(OR(B829="",D829=""),"","RF-"&amp;TEXT(ROW()-5,"0000"))</f>
        <v/>
      </c>
      <c r="P829" s="86">
        <f>IF(Q829="","",D829&amp;"|"&amp;Q829)</f>
        <v/>
      </c>
      <c r="Q829" s="86">
        <f>IF(OR(D829="",G829=""),"",COUNTIFS($D$6:D829,D829,$G$6:G829,"&lt;&gt;"))</f>
        <v/>
      </c>
      <c r="R829" s="139">
        <f>IF(B829="","",B829+N(C829))</f>
        <v/>
      </c>
    </row>
    <row r="830" ht="30" customHeight="1">
      <c r="B830" s="93" t="n"/>
      <c r="C830" s="140" t="n"/>
      <c r="D830" s="95" t="n"/>
      <c r="E830" s="86">
        <f>IF(D830="","",IFERROR(INDEX(Pil_Type,MATCH(D830,Pil_Label,0)),"not in pilot"))</f>
        <v/>
      </c>
      <c r="F830" s="96" t="n"/>
      <c r="G830" s="96" t="n"/>
      <c r="H830" s="87">
        <f>IF(G830="","",N(F830)+G830)</f>
        <v/>
      </c>
      <c r="I830" s="95" t="n"/>
      <c r="J830" s="139">
        <f>IF(OR(Q830="",N(Q830)&lt;=1),"",INDEX($R$6:$R$1505,MATCH(D830&amp;"|"&amp;(Q830-1),$P$6:$P$1505,0)))</f>
        <v/>
      </c>
      <c r="K830" s="138">
        <f>IF(OR(J830="",R830=""),"",R830-J830)</f>
        <v/>
      </c>
      <c r="L830" s="138">
        <f>IF(OR(J830="",R830=""),"",(R830-J830)*24)</f>
        <v/>
      </c>
      <c r="M830" s="95" t="n"/>
      <c r="N830" s="94">
        <f>IF(B830="","",IF(OR(B830&lt;cfg_PilotStart,B830&gt;cfg_PilotEnd),"Outside",B830-cfg_PilotStart+1))</f>
        <v/>
      </c>
      <c r="O830" s="86">
        <f>IF(OR(B830="",D830=""),"","RF-"&amp;TEXT(ROW()-5,"0000"))</f>
        <v/>
      </c>
      <c r="P830" s="86">
        <f>IF(Q830="","",D830&amp;"|"&amp;Q830)</f>
        <v/>
      </c>
      <c r="Q830" s="86">
        <f>IF(OR(D830="",G830=""),"",COUNTIFS($D$6:D830,D830,$G$6:G830,"&lt;&gt;"))</f>
        <v/>
      </c>
      <c r="R830" s="139">
        <f>IF(B830="","",B830+N(C830))</f>
        <v/>
      </c>
    </row>
    <row r="831" ht="30" customHeight="1">
      <c r="B831" s="93" t="n"/>
      <c r="C831" s="140" t="n"/>
      <c r="D831" s="95" t="n"/>
      <c r="E831" s="86">
        <f>IF(D831="","",IFERROR(INDEX(Pil_Type,MATCH(D831,Pil_Label,0)),"not in pilot"))</f>
        <v/>
      </c>
      <c r="F831" s="96" t="n"/>
      <c r="G831" s="96" t="n"/>
      <c r="H831" s="87">
        <f>IF(G831="","",N(F831)+G831)</f>
        <v/>
      </c>
      <c r="I831" s="95" t="n"/>
      <c r="J831" s="139">
        <f>IF(OR(Q831="",N(Q831)&lt;=1),"",INDEX($R$6:$R$1505,MATCH(D831&amp;"|"&amp;(Q831-1),$P$6:$P$1505,0)))</f>
        <v/>
      </c>
      <c r="K831" s="138">
        <f>IF(OR(J831="",R831=""),"",R831-J831)</f>
        <v/>
      </c>
      <c r="L831" s="138">
        <f>IF(OR(J831="",R831=""),"",(R831-J831)*24)</f>
        <v/>
      </c>
      <c r="M831" s="95" t="n"/>
      <c r="N831" s="94">
        <f>IF(B831="","",IF(OR(B831&lt;cfg_PilotStart,B831&gt;cfg_PilotEnd),"Outside",B831-cfg_PilotStart+1))</f>
        <v/>
      </c>
      <c r="O831" s="86">
        <f>IF(OR(B831="",D831=""),"","RF-"&amp;TEXT(ROW()-5,"0000"))</f>
        <v/>
      </c>
      <c r="P831" s="86">
        <f>IF(Q831="","",D831&amp;"|"&amp;Q831)</f>
        <v/>
      </c>
      <c r="Q831" s="86">
        <f>IF(OR(D831="",G831=""),"",COUNTIFS($D$6:D831,D831,$G$6:G831,"&lt;&gt;"))</f>
        <v/>
      </c>
      <c r="R831" s="139">
        <f>IF(B831="","",B831+N(C831))</f>
        <v/>
      </c>
    </row>
    <row r="832" ht="30" customHeight="1">
      <c r="B832" s="93" t="n"/>
      <c r="C832" s="140" t="n"/>
      <c r="D832" s="95" t="n"/>
      <c r="E832" s="86">
        <f>IF(D832="","",IFERROR(INDEX(Pil_Type,MATCH(D832,Pil_Label,0)),"not in pilot"))</f>
        <v/>
      </c>
      <c r="F832" s="96" t="n"/>
      <c r="G832" s="96" t="n"/>
      <c r="H832" s="87">
        <f>IF(G832="","",N(F832)+G832)</f>
        <v/>
      </c>
      <c r="I832" s="95" t="n"/>
      <c r="J832" s="139">
        <f>IF(OR(Q832="",N(Q832)&lt;=1),"",INDEX($R$6:$R$1505,MATCH(D832&amp;"|"&amp;(Q832-1),$P$6:$P$1505,0)))</f>
        <v/>
      </c>
      <c r="K832" s="138">
        <f>IF(OR(J832="",R832=""),"",R832-J832)</f>
        <v/>
      </c>
      <c r="L832" s="138">
        <f>IF(OR(J832="",R832=""),"",(R832-J832)*24)</f>
        <v/>
      </c>
      <c r="M832" s="95" t="n"/>
      <c r="N832" s="94">
        <f>IF(B832="","",IF(OR(B832&lt;cfg_PilotStart,B832&gt;cfg_PilotEnd),"Outside",B832-cfg_PilotStart+1))</f>
        <v/>
      </c>
      <c r="O832" s="86">
        <f>IF(OR(B832="",D832=""),"","RF-"&amp;TEXT(ROW()-5,"0000"))</f>
        <v/>
      </c>
      <c r="P832" s="86">
        <f>IF(Q832="","",D832&amp;"|"&amp;Q832)</f>
        <v/>
      </c>
      <c r="Q832" s="86">
        <f>IF(OR(D832="",G832=""),"",COUNTIFS($D$6:D832,D832,$G$6:G832,"&lt;&gt;"))</f>
        <v/>
      </c>
      <c r="R832" s="139">
        <f>IF(B832="","",B832+N(C832))</f>
        <v/>
      </c>
    </row>
    <row r="833" ht="30" customHeight="1">
      <c r="B833" s="93" t="n"/>
      <c r="C833" s="140" t="n"/>
      <c r="D833" s="95" t="n"/>
      <c r="E833" s="86">
        <f>IF(D833="","",IFERROR(INDEX(Pil_Type,MATCH(D833,Pil_Label,0)),"not in pilot"))</f>
        <v/>
      </c>
      <c r="F833" s="96" t="n"/>
      <c r="G833" s="96" t="n"/>
      <c r="H833" s="87">
        <f>IF(G833="","",N(F833)+G833)</f>
        <v/>
      </c>
      <c r="I833" s="95" t="n"/>
      <c r="J833" s="139">
        <f>IF(OR(Q833="",N(Q833)&lt;=1),"",INDEX($R$6:$R$1505,MATCH(D833&amp;"|"&amp;(Q833-1),$P$6:$P$1505,0)))</f>
        <v/>
      </c>
      <c r="K833" s="138">
        <f>IF(OR(J833="",R833=""),"",R833-J833)</f>
        <v/>
      </c>
      <c r="L833" s="138">
        <f>IF(OR(J833="",R833=""),"",(R833-J833)*24)</f>
        <v/>
      </c>
      <c r="M833" s="95" t="n"/>
      <c r="N833" s="94">
        <f>IF(B833="","",IF(OR(B833&lt;cfg_PilotStart,B833&gt;cfg_PilotEnd),"Outside",B833-cfg_PilotStart+1))</f>
        <v/>
      </c>
      <c r="O833" s="86">
        <f>IF(OR(B833="",D833=""),"","RF-"&amp;TEXT(ROW()-5,"0000"))</f>
        <v/>
      </c>
      <c r="P833" s="86">
        <f>IF(Q833="","",D833&amp;"|"&amp;Q833)</f>
        <v/>
      </c>
      <c r="Q833" s="86">
        <f>IF(OR(D833="",G833=""),"",COUNTIFS($D$6:D833,D833,$G$6:G833,"&lt;&gt;"))</f>
        <v/>
      </c>
      <c r="R833" s="139">
        <f>IF(B833="","",B833+N(C833))</f>
        <v/>
      </c>
    </row>
    <row r="834" ht="30" customHeight="1">
      <c r="B834" s="93" t="n"/>
      <c r="C834" s="140" t="n"/>
      <c r="D834" s="95" t="n"/>
      <c r="E834" s="86">
        <f>IF(D834="","",IFERROR(INDEX(Pil_Type,MATCH(D834,Pil_Label,0)),"not in pilot"))</f>
        <v/>
      </c>
      <c r="F834" s="96" t="n"/>
      <c r="G834" s="96" t="n"/>
      <c r="H834" s="87">
        <f>IF(G834="","",N(F834)+G834)</f>
        <v/>
      </c>
      <c r="I834" s="95" t="n"/>
      <c r="J834" s="139">
        <f>IF(OR(Q834="",N(Q834)&lt;=1),"",INDEX($R$6:$R$1505,MATCH(D834&amp;"|"&amp;(Q834-1),$P$6:$P$1505,0)))</f>
        <v/>
      </c>
      <c r="K834" s="138">
        <f>IF(OR(J834="",R834=""),"",R834-J834)</f>
        <v/>
      </c>
      <c r="L834" s="138">
        <f>IF(OR(J834="",R834=""),"",(R834-J834)*24)</f>
        <v/>
      </c>
      <c r="M834" s="95" t="n"/>
      <c r="N834" s="94">
        <f>IF(B834="","",IF(OR(B834&lt;cfg_PilotStart,B834&gt;cfg_PilotEnd),"Outside",B834-cfg_PilotStart+1))</f>
        <v/>
      </c>
      <c r="O834" s="86">
        <f>IF(OR(B834="",D834=""),"","RF-"&amp;TEXT(ROW()-5,"0000"))</f>
        <v/>
      </c>
      <c r="P834" s="86">
        <f>IF(Q834="","",D834&amp;"|"&amp;Q834)</f>
        <v/>
      </c>
      <c r="Q834" s="86">
        <f>IF(OR(D834="",G834=""),"",COUNTIFS($D$6:D834,D834,$G$6:G834,"&lt;&gt;"))</f>
        <v/>
      </c>
      <c r="R834" s="139">
        <f>IF(B834="","",B834+N(C834))</f>
        <v/>
      </c>
    </row>
    <row r="835" ht="30" customHeight="1">
      <c r="B835" s="93" t="n"/>
      <c r="C835" s="140" t="n"/>
      <c r="D835" s="95" t="n"/>
      <c r="E835" s="86">
        <f>IF(D835="","",IFERROR(INDEX(Pil_Type,MATCH(D835,Pil_Label,0)),"not in pilot"))</f>
        <v/>
      </c>
      <c r="F835" s="96" t="n"/>
      <c r="G835" s="96" t="n"/>
      <c r="H835" s="87">
        <f>IF(G835="","",N(F835)+G835)</f>
        <v/>
      </c>
      <c r="I835" s="95" t="n"/>
      <c r="J835" s="139">
        <f>IF(OR(Q835="",N(Q835)&lt;=1),"",INDEX($R$6:$R$1505,MATCH(D835&amp;"|"&amp;(Q835-1),$P$6:$P$1505,0)))</f>
        <v/>
      </c>
      <c r="K835" s="138">
        <f>IF(OR(J835="",R835=""),"",R835-J835)</f>
        <v/>
      </c>
      <c r="L835" s="138">
        <f>IF(OR(J835="",R835=""),"",(R835-J835)*24)</f>
        <v/>
      </c>
      <c r="M835" s="95" t="n"/>
      <c r="N835" s="94">
        <f>IF(B835="","",IF(OR(B835&lt;cfg_PilotStart,B835&gt;cfg_PilotEnd),"Outside",B835-cfg_PilotStart+1))</f>
        <v/>
      </c>
      <c r="O835" s="86">
        <f>IF(OR(B835="",D835=""),"","RF-"&amp;TEXT(ROW()-5,"0000"))</f>
        <v/>
      </c>
      <c r="P835" s="86">
        <f>IF(Q835="","",D835&amp;"|"&amp;Q835)</f>
        <v/>
      </c>
      <c r="Q835" s="86">
        <f>IF(OR(D835="",G835=""),"",COUNTIFS($D$6:D835,D835,$G$6:G835,"&lt;&gt;"))</f>
        <v/>
      </c>
      <c r="R835" s="139">
        <f>IF(B835="","",B835+N(C835))</f>
        <v/>
      </c>
    </row>
    <row r="836" ht="30" customHeight="1">
      <c r="B836" s="93" t="n"/>
      <c r="C836" s="140" t="n"/>
      <c r="D836" s="95" t="n"/>
      <c r="E836" s="86">
        <f>IF(D836="","",IFERROR(INDEX(Pil_Type,MATCH(D836,Pil_Label,0)),"not in pilot"))</f>
        <v/>
      </c>
      <c r="F836" s="96" t="n"/>
      <c r="G836" s="96" t="n"/>
      <c r="H836" s="87">
        <f>IF(G836="","",N(F836)+G836)</f>
        <v/>
      </c>
      <c r="I836" s="95" t="n"/>
      <c r="J836" s="139">
        <f>IF(OR(Q836="",N(Q836)&lt;=1),"",INDEX($R$6:$R$1505,MATCH(D836&amp;"|"&amp;(Q836-1),$P$6:$P$1505,0)))</f>
        <v/>
      </c>
      <c r="K836" s="138">
        <f>IF(OR(J836="",R836=""),"",R836-J836)</f>
        <v/>
      </c>
      <c r="L836" s="138">
        <f>IF(OR(J836="",R836=""),"",(R836-J836)*24)</f>
        <v/>
      </c>
      <c r="M836" s="95" t="n"/>
      <c r="N836" s="94">
        <f>IF(B836="","",IF(OR(B836&lt;cfg_PilotStart,B836&gt;cfg_PilotEnd),"Outside",B836-cfg_PilotStart+1))</f>
        <v/>
      </c>
      <c r="O836" s="86">
        <f>IF(OR(B836="",D836=""),"","RF-"&amp;TEXT(ROW()-5,"0000"))</f>
        <v/>
      </c>
      <c r="P836" s="86">
        <f>IF(Q836="","",D836&amp;"|"&amp;Q836)</f>
        <v/>
      </c>
      <c r="Q836" s="86">
        <f>IF(OR(D836="",G836=""),"",COUNTIFS($D$6:D836,D836,$G$6:G836,"&lt;&gt;"))</f>
        <v/>
      </c>
      <c r="R836" s="139">
        <f>IF(B836="","",B836+N(C836))</f>
        <v/>
      </c>
    </row>
    <row r="837" ht="30" customHeight="1">
      <c r="B837" s="93" t="n"/>
      <c r="C837" s="140" t="n"/>
      <c r="D837" s="95" t="n"/>
      <c r="E837" s="86">
        <f>IF(D837="","",IFERROR(INDEX(Pil_Type,MATCH(D837,Pil_Label,0)),"not in pilot"))</f>
        <v/>
      </c>
      <c r="F837" s="96" t="n"/>
      <c r="G837" s="96" t="n"/>
      <c r="H837" s="87">
        <f>IF(G837="","",N(F837)+G837)</f>
        <v/>
      </c>
      <c r="I837" s="95" t="n"/>
      <c r="J837" s="139">
        <f>IF(OR(Q837="",N(Q837)&lt;=1),"",INDEX($R$6:$R$1505,MATCH(D837&amp;"|"&amp;(Q837-1),$P$6:$P$1505,0)))</f>
        <v/>
      </c>
      <c r="K837" s="138">
        <f>IF(OR(J837="",R837=""),"",R837-J837)</f>
        <v/>
      </c>
      <c r="L837" s="138">
        <f>IF(OR(J837="",R837=""),"",(R837-J837)*24)</f>
        <v/>
      </c>
      <c r="M837" s="95" t="n"/>
      <c r="N837" s="94">
        <f>IF(B837="","",IF(OR(B837&lt;cfg_PilotStart,B837&gt;cfg_PilotEnd),"Outside",B837-cfg_PilotStart+1))</f>
        <v/>
      </c>
      <c r="O837" s="86">
        <f>IF(OR(B837="",D837=""),"","RF-"&amp;TEXT(ROW()-5,"0000"))</f>
        <v/>
      </c>
      <c r="P837" s="86">
        <f>IF(Q837="","",D837&amp;"|"&amp;Q837)</f>
        <v/>
      </c>
      <c r="Q837" s="86">
        <f>IF(OR(D837="",G837=""),"",COUNTIFS($D$6:D837,D837,$G$6:G837,"&lt;&gt;"))</f>
        <v/>
      </c>
      <c r="R837" s="139">
        <f>IF(B837="","",B837+N(C837))</f>
        <v/>
      </c>
    </row>
    <row r="838" ht="30" customHeight="1">
      <c r="B838" s="93" t="n"/>
      <c r="C838" s="140" t="n"/>
      <c r="D838" s="95" t="n"/>
      <c r="E838" s="86">
        <f>IF(D838="","",IFERROR(INDEX(Pil_Type,MATCH(D838,Pil_Label,0)),"not in pilot"))</f>
        <v/>
      </c>
      <c r="F838" s="96" t="n"/>
      <c r="G838" s="96" t="n"/>
      <c r="H838" s="87">
        <f>IF(G838="","",N(F838)+G838)</f>
        <v/>
      </c>
      <c r="I838" s="95" t="n"/>
      <c r="J838" s="139">
        <f>IF(OR(Q838="",N(Q838)&lt;=1),"",INDEX($R$6:$R$1505,MATCH(D838&amp;"|"&amp;(Q838-1),$P$6:$P$1505,0)))</f>
        <v/>
      </c>
      <c r="K838" s="138">
        <f>IF(OR(J838="",R838=""),"",R838-J838)</f>
        <v/>
      </c>
      <c r="L838" s="138">
        <f>IF(OR(J838="",R838=""),"",(R838-J838)*24)</f>
        <v/>
      </c>
      <c r="M838" s="95" t="n"/>
      <c r="N838" s="94">
        <f>IF(B838="","",IF(OR(B838&lt;cfg_PilotStart,B838&gt;cfg_PilotEnd),"Outside",B838-cfg_PilotStart+1))</f>
        <v/>
      </c>
      <c r="O838" s="86">
        <f>IF(OR(B838="",D838=""),"","RF-"&amp;TEXT(ROW()-5,"0000"))</f>
        <v/>
      </c>
      <c r="P838" s="86">
        <f>IF(Q838="","",D838&amp;"|"&amp;Q838)</f>
        <v/>
      </c>
      <c r="Q838" s="86">
        <f>IF(OR(D838="",G838=""),"",COUNTIFS($D$6:D838,D838,$G$6:G838,"&lt;&gt;"))</f>
        <v/>
      </c>
      <c r="R838" s="139">
        <f>IF(B838="","",B838+N(C838))</f>
        <v/>
      </c>
    </row>
    <row r="839" ht="30" customHeight="1">
      <c r="B839" s="93" t="n"/>
      <c r="C839" s="140" t="n"/>
      <c r="D839" s="95" t="n"/>
      <c r="E839" s="86">
        <f>IF(D839="","",IFERROR(INDEX(Pil_Type,MATCH(D839,Pil_Label,0)),"not in pilot"))</f>
        <v/>
      </c>
      <c r="F839" s="96" t="n"/>
      <c r="G839" s="96" t="n"/>
      <c r="H839" s="87">
        <f>IF(G839="","",N(F839)+G839)</f>
        <v/>
      </c>
      <c r="I839" s="95" t="n"/>
      <c r="J839" s="139">
        <f>IF(OR(Q839="",N(Q839)&lt;=1),"",INDEX($R$6:$R$1505,MATCH(D839&amp;"|"&amp;(Q839-1),$P$6:$P$1505,0)))</f>
        <v/>
      </c>
      <c r="K839" s="138">
        <f>IF(OR(J839="",R839=""),"",R839-J839)</f>
        <v/>
      </c>
      <c r="L839" s="138">
        <f>IF(OR(J839="",R839=""),"",(R839-J839)*24)</f>
        <v/>
      </c>
      <c r="M839" s="95" t="n"/>
      <c r="N839" s="94">
        <f>IF(B839="","",IF(OR(B839&lt;cfg_PilotStart,B839&gt;cfg_PilotEnd),"Outside",B839-cfg_PilotStart+1))</f>
        <v/>
      </c>
      <c r="O839" s="86">
        <f>IF(OR(B839="",D839=""),"","RF-"&amp;TEXT(ROW()-5,"0000"))</f>
        <v/>
      </c>
      <c r="P839" s="86">
        <f>IF(Q839="","",D839&amp;"|"&amp;Q839)</f>
        <v/>
      </c>
      <c r="Q839" s="86">
        <f>IF(OR(D839="",G839=""),"",COUNTIFS($D$6:D839,D839,$G$6:G839,"&lt;&gt;"))</f>
        <v/>
      </c>
      <c r="R839" s="139">
        <f>IF(B839="","",B839+N(C839))</f>
        <v/>
      </c>
    </row>
    <row r="840" ht="30" customHeight="1">
      <c r="B840" s="93" t="n"/>
      <c r="C840" s="140" t="n"/>
      <c r="D840" s="95" t="n"/>
      <c r="E840" s="86">
        <f>IF(D840="","",IFERROR(INDEX(Pil_Type,MATCH(D840,Pil_Label,0)),"not in pilot"))</f>
        <v/>
      </c>
      <c r="F840" s="96" t="n"/>
      <c r="G840" s="96" t="n"/>
      <c r="H840" s="87">
        <f>IF(G840="","",N(F840)+G840)</f>
        <v/>
      </c>
      <c r="I840" s="95" t="n"/>
      <c r="J840" s="139">
        <f>IF(OR(Q840="",N(Q840)&lt;=1),"",INDEX($R$6:$R$1505,MATCH(D840&amp;"|"&amp;(Q840-1),$P$6:$P$1505,0)))</f>
        <v/>
      </c>
      <c r="K840" s="138">
        <f>IF(OR(J840="",R840=""),"",R840-J840)</f>
        <v/>
      </c>
      <c r="L840" s="138">
        <f>IF(OR(J840="",R840=""),"",(R840-J840)*24)</f>
        <v/>
      </c>
      <c r="M840" s="95" t="n"/>
      <c r="N840" s="94">
        <f>IF(B840="","",IF(OR(B840&lt;cfg_PilotStart,B840&gt;cfg_PilotEnd),"Outside",B840-cfg_PilotStart+1))</f>
        <v/>
      </c>
      <c r="O840" s="86">
        <f>IF(OR(B840="",D840=""),"","RF-"&amp;TEXT(ROW()-5,"0000"))</f>
        <v/>
      </c>
      <c r="P840" s="86">
        <f>IF(Q840="","",D840&amp;"|"&amp;Q840)</f>
        <v/>
      </c>
      <c r="Q840" s="86">
        <f>IF(OR(D840="",G840=""),"",COUNTIFS($D$6:D840,D840,$G$6:G840,"&lt;&gt;"))</f>
        <v/>
      </c>
      <c r="R840" s="139">
        <f>IF(B840="","",B840+N(C840))</f>
        <v/>
      </c>
    </row>
    <row r="841" ht="30" customHeight="1">
      <c r="B841" s="93" t="n"/>
      <c r="C841" s="140" t="n"/>
      <c r="D841" s="95" t="n"/>
      <c r="E841" s="86">
        <f>IF(D841="","",IFERROR(INDEX(Pil_Type,MATCH(D841,Pil_Label,0)),"not in pilot"))</f>
        <v/>
      </c>
      <c r="F841" s="96" t="n"/>
      <c r="G841" s="96" t="n"/>
      <c r="H841" s="87">
        <f>IF(G841="","",N(F841)+G841)</f>
        <v/>
      </c>
      <c r="I841" s="95" t="n"/>
      <c r="J841" s="139">
        <f>IF(OR(Q841="",N(Q841)&lt;=1),"",INDEX($R$6:$R$1505,MATCH(D841&amp;"|"&amp;(Q841-1),$P$6:$P$1505,0)))</f>
        <v/>
      </c>
      <c r="K841" s="138">
        <f>IF(OR(J841="",R841=""),"",R841-J841)</f>
        <v/>
      </c>
      <c r="L841" s="138">
        <f>IF(OR(J841="",R841=""),"",(R841-J841)*24)</f>
        <v/>
      </c>
      <c r="M841" s="95" t="n"/>
      <c r="N841" s="94">
        <f>IF(B841="","",IF(OR(B841&lt;cfg_PilotStart,B841&gt;cfg_PilotEnd),"Outside",B841-cfg_PilotStart+1))</f>
        <v/>
      </c>
      <c r="O841" s="86">
        <f>IF(OR(B841="",D841=""),"","RF-"&amp;TEXT(ROW()-5,"0000"))</f>
        <v/>
      </c>
      <c r="P841" s="86">
        <f>IF(Q841="","",D841&amp;"|"&amp;Q841)</f>
        <v/>
      </c>
      <c r="Q841" s="86">
        <f>IF(OR(D841="",G841=""),"",COUNTIFS($D$6:D841,D841,$G$6:G841,"&lt;&gt;"))</f>
        <v/>
      </c>
      <c r="R841" s="139">
        <f>IF(B841="","",B841+N(C841))</f>
        <v/>
      </c>
    </row>
    <row r="842" ht="30" customHeight="1">
      <c r="B842" s="93" t="n"/>
      <c r="C842" s="140" t="n"/>
      <c r="D842" s="95" t="n"/>
      <c r="E842" s="86">
        <f>IF(D842="","",IFERROR(INDEX(Pil_Type,MATCH(D842,Pil_Label,0)),"not in pilot"))</f>
        <v/>
      </c>
      <c r="F842" s="96" t="n"/>
      <c r="G842" s="96" t="n"/>
      <c r="H842" s="87">
        <f>IF(G842="","",N(F842)+G842)</f>
        <v/>
      </c>
      <c r="I842" s="95" t="n"/>
      <c r="J842" s="139">
        <f>IF(OR(Q842="",N(Q842)&lt;=1),"",INDEX($R$6:$R$1505,MATCH(D842&amp;"|"&amp;(Q842-1),$P$6:$P$1505,0)))</f>
        <v/>
      </c>
      <c r="K842" s="138">
        <f>IF(OR(J842="",R842=""),"",R842-J842)</f>
        <v/>
      </c>
      <c r="L842" s="138">
        <f>IF(OR(J842="",R842=""),"",(R842-J842)*24)</f>
        <v/>
      </c>
      <c r="M842" s="95" t="n"/>
      <c r="N842" s="94">
        <f>IF(B842="","",IF(OR(B842&lt;cfg_PilotStart,B842&gt;cfg_PilotEnd),"Outside",B842-cfg_PilotStart+1))</f>
        <v/>
      </c>
      <c r="O842" s="86">
        <f>IF(OR(B842="",D842=""),"","RF-"&amp;TEXT(ROW()-5,"0000"))</f>
        <v/>
      </c>
      <c r="P842" s="86">
        <f>IF(Q842="","",D842&amp;"|"&amp;Q842)</f>
        <v/>
      </c>
      <c r="Q842" s="86">
        <f>IF(OR(D842="",G842=""),"",COUNTIFS($D$6:D842,D842,$G$6:G842,"&lt;&gt;"))</f>
        <v/>
      </c>
      <c r="R842" s="139">
        <f>IF(B842="","",B842+N(C842))</f>
        <v/>
      </c>
    </row>
    <row r="843" ht="30" customHeight="1">
      <c r="B843" s="93" t="n"/>
      <c r="C843" s="140" t="n"/>
      <c r="D843" s="95" t="n"/>
      <c r="E843" s="86">
        <f>IF(D843="","",IFERROR(INDEX(Pil_Type,MATCH(D843,Pil_Label,0)),"not in pilot"))</f>
        <v/>
      </c>
      <c r="F843" s="96" t="n"/>
      <c r="G843" s="96" t="n"/>
      <c r="H843" s="87">
        <f>IF(G843="","",N(F843)+G843)</f>
        <v/>
      </c>
      <c r="I843" s="95" t="n"/>
      <c r="J843" s="139">
        <f>IF(OR(Q843="",N(Q843)&lt;=1),"",INDEX($R$6:$R$1505,MATCH(D843&amp;"|"&amp;(Q843-1),$P$6:$P$1505,0)))</f>
        <v/>
      </c>
      <c r="K843" s="138">
        <f>IF(OR(J843="",R843=""),"",R843-J843)</f>
        <v/>
      </c>
      <c r="L843" s="138">
        <f>IF(OR(J843="",R843=""),"",(R843-J843)*24)</f>
        <v/>
      </c>
      <c r="M843" s="95" t="n"/>
      <c r="N843" s="94">
        <f>IF(B843="","",IF(OR(B843&lt;cfg_PilotStart,B843&gt;cfg_PilotEnd),"Outside",B843-cfg_PilotStart+1))</f>
        <v/>
      </c>
      <c r="O843" s="86">
        <f>IF(OR(B843="",D843=""),"","RF-"&amp;TEXT(ROW()-5,"0000"))</f>
        <v/>
      </c>
      <c r="P843" s="86">
        <f>IF(Q843="","",D843&amp;"|"&amp;Q843)</f>
        <v/>
      </c>
      <c r="Q843" s="86">
        <f>IF(OR(D843="",G843=""),"",COUNTIFS($D$6:D843,D843,$G$6:G843,"&lt;&gt;"))</f>
        <v/>
      </c>
      <c r="R843" s="139">
        <f>IF(B843="","",B843+N(C843))</f>
        <v/>
      </c>
    </row>
    <row r="844" ht="30" customHeight="1">
      <c r="B844" s="93" t="n"/>
      <c r="C844" s="140" t="n"/>
      <c r="D844" s="95" t="n"/>
      <c r="E844" s="86">
        <f>IF(D844="","",IFERROR(INDEX(Pil_Type,MATCH(D844,Pil_Label,0)),"not in pilot"))</f>
        <v/>
      </c>
      <c r="F844" s="96" t="n"/>
      <c r="G844" s="96" t="n"/>
      <c r="H844" s="87">
        <f>IF(G844="","",N(F844)+G844)</f>
        <v/>
      </c>
      <c r="I844" s="95" t="n"/>
      <c r="J844" s="139">
        <f>IF(OR(Q844="",N(Q844)&lt;=1),"",INDEX($R$6:$R$1505,MATCH(D844&amp;"|"&amp;(Q844-1),$P$6:$P$1505,0)))</f>
        <v/>
      </c>
      <c r="K844" s="138">
        <f>IF(OR(J844="",R844=""),"",R844-J844)</f>
        <v/>
      </c>
      <c r="L844" s="138">
        <f>IF(OR(J844="",R844=""),"",(R844-J844)*24)</f>
        <v/>
      </c>
      <c r="M844" s="95" t="n"/>
      <c r="N844" s="94">
        <f>IF(B844="","",IF(OR(B844&lt;cfg_PilotStart,B844&gt;cfg_PilotEnd),"Outside",B844-cfg_PilotStart+1))</f>
        <v/>
      </c>
      <c r="O844" s="86">
        <f>IF(OR(B844="",D844=""),"","RF-"&amp;TEXT(ROW()-5,"0000"))</f>
        <v/>
      </c>
      <c r="P844" s="86">
        <f>IF(Q844="","",D844&amp;"|"&amp;Q844)</f>
        <v/>
      </c>
      <c r="Q844" s="86">
        <f>IF(OR(D844="",G844=""),"",COUNTIFS($D$6:D844,D844,$G$6:G844,"&lt;&gt;"))</f>
        <v/>
      </c>
      <c r="R844" s="139">
        <f>IF(B844="","",B844+N(C844))</f>
        <v/>
      </c>
    </row>
    <row r="845" ht="30" customHeight="1">
      <c r="B845" s="93" t="n"/>
      <c r="C845" s="140" t="n"/>
      <c r="D845" s="95" t="n"/>
      <c r="E845" s="86">
        <f>IF(D845="","",IFERROR(INDEX(Pil_Type,MATCH(D845,Pil_Label,0)),"not in pilot"))</f>
        <v/>
      </c>
      <c r="F845" s="96" t="n"/>
      <c r="G845" s="96" t="n"/>
      <c r="H845" s="87">
        <f>IF(G845="","",N(F845)+G845)</f>
        <v/>
      </c>
      <c r="I845" s="95" t="n"/>
      <c r="J845" s="139">
        <f>IF(OR(Q845="",N(Q845)&lt;=1),"",INDEX($R$6:$R$1505,MATCH(D845&amp;"|"&amp;(Q845-1),$P$6:$P$1505,0)))</f>
        <v/>
      </c>
      <c r="K845" s="138">
        <f>IF(OR(J845="",R845=""),"",R845-J845)</f>
        <v/>
      </c>
      <c r="L845" s="138">
        <f>IF(OR(J845="",R845=""),"",(R845-J845)*24)</f>
        <v/>
      </c>
      <c r="M845" s="95" t="n"/>
      <c r="N845" s="94">
        <f>IF(B845="","",IF(OR(B845&lt;cfg_PilotStart,B845&gt;cfg_PilotEnd),"Outside",B845-cfg_PilotStart+1))</f>
        <v/>
      </c>
      <c r="O845" s="86">
        <f>IF(OR(B845="",D845=""),"","RF-"&amp;TEXT(ROW()-5,"0000"))</f>
        <v/>
      </c>
      <c r="P845" s="86">
        <f>IF(Q845="","",D845&amp;"|"&amp;Q845)</f>
        <v/>
      </c>
      <c r="Q845" s="86">
        <f>IF(OR(D845="",G845=""),"",COUNTIFS($D$6:D845,D845,$G$6:G845,"&lt;&gt;"))</f>
        <v/>
      </c>
      <c r="R845" s="139">
        <f>IF(B845="","",B845+N(C845))</f>
        <v/>
      </c>
    </row>
    <row r="846" ht="30" customHeight="1">
      <c r="B846" s="93" t="n"/>
      <c r="C846" s="140" t="n"/>
      <c r="D846" s="95" t="n"/>
      <c r="E846" s="86">
        <f>IF(D846="","",IFERROR(INDEX(Pil_Type,MATCH(D846,Pil_Label,0)),"not in pilot"))</f>
        <v/>
      </c>
      <c r="F846" s="96" t="n"/>
      <c r="G846" s="96" t="n"/>
      <c r="H846" s="87">
        <f>IF(G846="","",N(F846)+G846)</f>
        <v/>
      </c>
      <c r="I846" s="95" t="n"/>
      <c r="J846" s="139">
        <f>IF(OR(Q846="",N(Q846)&lt;=1),"",INDEX($R$6:$R$1505,MATCH(D846&amp;"|"&amp;(Q846-1),$P$6:$P$1505,0)))</f>
        <v/>
      </c>
      <c r="K846" s="138">
        <f>IF(OR(J846="",R846=""),"",R846-J846)</f>
        <v/>
      </c>
      <c r="L846" s="138">
        <f>IF(OR(J846="",R846=""),"",(R846-J846)*24)</f>
        <v/>
      </c>
      <c r="M846" s="95" t="n"/>
      <c r="N846" s="94">
        <f>IF(B846="","",IF(OR(B846&lt;cfg_PilotStart,B846&gt;cfg_PilotEnd),"Outside",B846-cfg_PilotStart+1))</f>
        <v/>
      </c>
      <c r="O846" s="86">
        <f>IF(OR(B846="",D846=""),"","RF-"&amp;TEXT(ROW()-5,"0000"))</f>
        <v/>
      </c>
      <c r="P846" s="86">
        <f>IF(Q846="","",D846&amp;"|"&amp;Q846)</f>
        <v/>
      </c>
      <c r="Q846" s="86">
        <f>IF(OR(D846="",G846=""),"",COUNTIFS($D$6:D846,D846,$G$6:G846,"&lt;&gt;"))</f>
        <v/>
      </c>
      <c r="R846" s="139">
        <f>IF(B846="","",B846+N(C846))</f>
        <v/>
      </c>
    </row>
    <row r="847" ht="30" customHeight="1">
      <c r="B847" s="93" t="n"/>
      <c r="C847" s="140" t="n"/>
      <c r="D847" s="95" t="n"/>
      <c r="E847" s="86">
        <f>IF(D847="","",IFERROR(INDEX(Pil_Type,MATCH(D847,Pil_Label,0)),"not in pilot"))</f>
        <v/>
      </c>
      <c r="F847" s="96" t="n"/>
      <c r="G847" s="96" t="n"/>
      <c r="H847" s="87">
        <f>IF(G847="","",N(F847)+G847)</f>
        <v/>
      </c>
      <c r="I847" s="95" t="n"/>
      <c r="J847" s="139">
        <f>IF(OR(Q847="",N(Q847)&lt;=1),"",INDEX($R$6:$R$1505,MATCH(D847&amp;"|"&amp;(Q847-1),$P$6:$P$1505,0)))</f>
        <v/>
      </c>
      <c r="K847" s="138">
        <f>IF(OR(J847="",R847=""),"",R847-J847)</f>
        <v/>
      </c>
      <c r="L847" s="138">
        <f>IF(OR(J847="",R847=""),"",(R847-J847)*24)</f>
        <v/>
      </c>
      <c r="M847" s="95" t="n"/>
      <c r="N847" s="94">
        <f>IF(B847="","",IF(OR(B847&lt;cfg_PilotStart,B847&gt;cfg_PilotEnd),"Outside",B847-cfg_PilotStart+1))</f>
        <v/>
      </c>
      <c r="O847" s="86">
        <f>IF(OR(B847="",D847=""),"","RF-"&amp;TEXT(ROW()-5,"0000"))</f>
        <v/>
      </c>
      <c r="P847" s="86">
        <f>IF(Q847="","",D847&amp;"|"&amp;Q847)</f>
        <v/>
      </c>
      <c r="Q847" s="86">
        <f>IF(OR(D847="",G847=""),"",COUNTIFS($D$6:D847,D847,$G$6:G847,"&lt;&gt;"))</f>
        <v/>
      </c>
      <c r="R847" s="139">
        <f>IF(B847="","",B847+N(C847))</f>
        <v/>
      </c>
    </row>
    <row r="848" ht="30" customHeight="1">
      <c r="B848" s="93" t="n"/>
      <c r="C848" s="140" t="n"/>
      <c r="D848" s="95" t="n"/>
      <c r="E848" s="86">
        <f>IF(D848="","",IFERROR(INDEX(Pil_Type,MATCH(D848,Pil_Label,0)),"not in pilot"))</f>
        <v/>
      </c>
      <c r="F848" s="96" t="n"/>
      <c r="G848" s="96" t="n"/>
      <c r="H848" s="87">
        <f>IF(G848="","",N(F848)+G848)</f>
        <v/>
      </c>
      <c r="I848" s="95" t="n"/>
      <c r="J848" s="139">
        <f>IF(OR(Q848="",N(Q848)&lt;=1),"",INDEX($R$6:$R$1505,MATCH(D848&amp;"|"&amp;(Q848-1),$P$6:$P$1505,0)))</f>
        <v/>
      </c>
      <c r="K848" s="138">
        <f>IF(OR(J848="",R848=""),"",R848-J848)</f>
        <v/>
      </c>
      <c r="L848" s="138">
        <f>IF(OR(J848="",R848=""),"",(R848-J848)*24)</f>
        <v/>
      </c>
      <c r="M848" s="95" t="n"/>
      <c r="N848" s="94">
        <f>IF(B848="","",IF(OR(B848&lt;cfg_PilotStart,B848&gt;cfg_PilotEnd),"Outside",B848-cfg_PilotStart+1))</f>
        <v/>
      </c>
      <c r="O848" s="86">
        <f>IF(OR(B848="",D848=""),"","RF-"&amp;TEXT(ROW()-5,"0000"))</f>
        <v/>
      </c>
      <c r="P848" s="86">
        <f>IF(Q848="","",D848&amp;"|"&amp;Q848)</f>
        <v/>
      </c>
      <c r="Q848" s="86">
        <f>IF(OR(D848="",G848=""),"",COUNTIFS($D$6:D848,D848,$G$6:G848,"&lt;&gt;"))</f>
        <v/>
      </c>
      <c r="R848" s="139">
        <f>IF(B848="","",B848+N(C848))</f>
        <v/>
      </c>
    </row>
    <row r="849" ht="30" customHeight="1">
      <c r="B849" s="93" t="n"/>
      <c r="C849" s="140" t="n"/>
      <c r="D849" s="95" t="n"/>
      <c r="E849" s="86">
        <f>IF(D849="","",IFERROR(INDEX(Pil_Type,MATCH(D849,Pil_Label,0)),"not in pilot"))</f>
        <v/>
      </c>
      <c r="F849" s="96" t="n"/>
      <c r="G849" s="96" t="n"/>
      <c r="H849" s="87">
        <f>IF(G849="","",N(F849)+G849)</f>
        <v/>
      </c>
      <c r="I849" s="95" t="n"/>
      <c r="J849" s="139">
        <f>IF(OR(Q849="",N(Q849)&lt;=1),"",INDEX($R$6:$R$1505,MATCH(D849&amp;"|"&amp;(Q849-1),$P$6:$P$1505,0)))</f>
        <v/>
      </c>
      <c r="K849" s="138">
        <f>IF(OR(J849="",R849=""),"",R849-J849)</f>
        <v/>
      </c>
      <c r="L849" s="138">
        <f>IF(OR(J849="",R849=""),"",(R849-J849)*24)</f>
        <v/>
      </c>
      <c r="M849" s="95" t="n"/>
      <c r="N849" s="94">
        <f>IF(B849="","",IF(OR(B849&lt;cfg_PilotStart,B849&gt;cfg_PilotEnd),"Outside",B849-cfg_PilotStart+1))</f>
        <v/>
      </c>
      <c r="O849" s="86">
        <f>IF(OR(B849="",D849=""),"","RF-"&amp;TEXT(ROW()-5,"0000"))</f>
        <v/>
      </c>
      <c r="P849" s="86">
        <f>IF(Q849="","",D849&amp;"|"&amp;Q849)</f>
        <v/>
      </c>
      <c r="Q849" s="86">
        <f>IF(OR(D849="",G849=""),"",COUNTIFS($D$6:D849,D849,$G$6:G849,"&lt;&gt;"))</f>
        <v/>
      </c>
      <c r="R849" s="139">
        <f>IF(B849="","",B849+N(C849))</f>
        <v/>
      </c>
    </row>
    <row r="850" ht="30" customHeight="1">
      <c r="B850" s="93" t="n"/>
      <c r="C850" s="140" t="n"/>
      <c r="D850" s="95" t="n"/>
      <c r="E850" s="86">
        <f>IF(D850="","",IFERROR(INDEX(Pil_Type,MATCH(D850,Pil_Label,0)),"not in pilot"))</f>
        <v/>
      </c>
      <c r="F850" s="96" t="n"/>
      <c r="G850" s="96" t="n"/>
      <c r="H850" s="87">
        <f>IF(G850="","",N(F850)+G850)</f>
        <v/>
      </c>
      <c r="I850" s="95" t="n"/>
      <c r="J850" s="139">
        <f>IF(OR(Q850="",N(Q850)&lt;=1),"",INDEX($R$6:$R$1505,MATCH(D850&amp;"|"&amp;(Q850-1),$P$6:$P$1505,0)))</f>
        <v/>
      </c>
      <c r="K850" s="138">
        <f>IF(OR(J850="",R850=""),"",R850-J850)</f>
        <v/>
      </c>
      <c r="L850" s="138">
        <f>IF(OR(J850="",R850=""),"",(R850-J850)*24)</f>
        <v/>
      </c>
      <c r="M850" s="95" t="n"/>
      <c r="N850" s="94">
        <f>IF(B850="","",IF(OR(B850&lt;cfg_PilotStart,B850&gt;cfg_PilotEnd),"Outside",B850-cfg_PilotStart+1))</f>
        <v/>
      </c>
      <c r="O850" s="86">
        <f>IF(OR(B850="",D850=""),"","RF-"&amp;TEXT(ROW()-5,"0000"))</f>
        <v/>
      </c>
      <c r="P850" s="86">
        <f>IF(Q850="","",D850&amp;"|"&amp;Q850)</f>
        <v/>
      </c>
      <c r="Q850" s="86">
        <f>IF(OR(D850="",G850=""),"",COUNTIFS($D$6:D850,D850,$G$6:G850,"&lt;&gt;"))</f>
        <v/>
      </c>
      <c r="R850" s="139">
        <f>IF(B850="","",B850+N(C850))</f>
        <v/>
      </c>
    </row>
    <row r="851" ht="30" customHeight="1">
      <c r="B851" s="93" t="n"/>
      <c r="C851" s="140" t="n"/>
      <c r="D851" s="95" t="n"/>
      <c r="E851" s="86">
        <f>IF(D851="","",IFERROR(INDEX(Pil_Type,MATCH(D851,Pil_Label,0)),"not in pilot"))</f>
        <v/>
      </c>
      <c r="F851" s="96" t="n"/>
      <c r="G851" s="96" t="n"/>
      <c r="H851" s="87">
        <f>IF(G851="","",N(F851)+G851)</f>
        <v/>
      </c>
      <c r="I851" s="95" t="n"/>
      <c r="J851" s="139">
        <f>IF(OR(Q851="",N(Q851)&lt;=1),"",INDEX($R$6:$R$1505,MATCH(D851&amp;"|"&amp;(Q851-1),$P$6:$P$1505,0)))</f>
        <v/>
      </c>
      <c r="K851" s="138">
        <f>IF(OR(J851="",R851=""),"",R851-J851)</f>
        <v/>
      </c>
      <c r="L851" s="138">
        <f>IF(OR(J851="",R851=""),"",(R851-J851)*24)</f>
        <v/>
      </c>
      <c r="M851" s="95" t="n"/>
      <c r="N851" s="94">
        <f>IF(B851="","",IF(OR(B851&lt;cfg_PilotStart,B851&gt;cfg_PilotEnd),"Outside",B851-cfg_PilotStart+1))</f>
        <v/>
      </c>
      <c r="O851" s="86">
        <f>IF(OR(B851="",D851=""),"","RF-"&amp;TEXT(ROW()-5,"0000"))</f>
        <v/>
      </c>
      <c r="P851" s="86">
        <f>IF(Q851="","",D851&amp;"|"&amp;Q851)</f>
        <v/>
      </c>
      <c r="Q851" s="86">
        <f>IF(OR(D851="",G851=""),"",COUNTIFS($D$6:D851,D851,$G$6:G851,"&lt;&gt;"))</f>
        <v/>
      </c>
      <c r="R851" s="139">
        <f>IF(B851="","",B851+N(C851))</f>
        <v/>
      </c>
    </row>
    <row r="852" ht="30" customHeight="1">
      <c r="B852" s="93" t="n"/>
      <c r="C852" s="140" t="n"/>
      <c r="D852" s="95" t="n"/>
      <c r="E852" s="86">
        <f>IF(D852="","",IFERROR(INDEX(Pil_Type,MATCH(D852,Pil_Label,0)),"not in pilot"))</f>
        <v/>
      </c>
      <c r="F852" s="96" t="n"/>
      <c r="G852" s="96" t="n"/>
      <c r="H852" s="87">
        <f>IF(G852="","",N(F852)+G852)</f>
        <v/>
      </c>
      <c r="I852" s="95" t="n"/>
      <c r="J852" s="139">
        <f>IF(OR(Q852="",N(Q852)&lt;=1),"",INDEX($R$6:$R$1505,MATCH(D852&amp;"|"&amp;(Q852-1),$P$6:$P$1505,0)))</f>
        <v/>
      </c>
      <c r="K852" s="138">
        <f>IF(OR(J852="",R852=""),"",R852-J852)</f>
        <v/>
      </c>
      <c r="L852" s="138">
        <f>IF(OR(J852="",R852=""),"",(R852-J852)*24)</f>
        <v/>
      </c>
      <c r="M852" s="95" t="n"/>
      <c r="N852" s="94">
        <f>IF(B852="","",IF(OR(B852&lt;cfg_PilotStart,B852&gt;cfg_PilotEnd),"Outside",B852-cfg_PilotStart+1))</f>
        <v/>
      </c>
      <c r="O852" s="86">
        <f>IF(OR(B852="",D852=""),"","RF-"&amp;TEXT(ROW()-5,"0000"))</f>
        <v/>
      </c>
      <c r="P852" s="86">
        <f>IF(Q852="","",D852&amp;"|"&amp;Q852)</f>
        <v/>
      </c>
      <c r="Q852" s="86">
        <f>IF(OR(D852="",G852=""),"",COUNTIFS($D$6:D852,D852,$G$6:G852,"&lt;&gt;"))</f>
        <v/>
      </c>
      <c r="R852" s="139">
        <f>IF(B852="","",B852+N(C852))</f>
        <v/>
      </c>
    </row>
    <row r="853" ht="30" customHeight="1">
      <c r="B853" s="93" t="n"/>
      <c r="C853" s="140" t="n"/>
      <c r="D853" s="95" t="n"/>
      <c r="E853" s="86">
        <f>IF(D853="","",IFERROR(INDEX(Pil_Type,MATCH(D853,Pil_Label,0)),"not in pilot"))</f>
        <v/>
      </c>
      <c r="F853" s="96" t="n"/>
      <c r="G853" s="96" t="n"/>
      <c r="H853" s="87">
        <f>IF(G853="","",N(F853)+G853)</f>
        <v/>
      </c>
      <c r="I853" s="95" t="n"/>
      <c r="J853" s="139">
        <f>IF(OR(Q853="",N(Q853)&lt;=1),"",INDEX($R$6:$R$1505,MATCH(D853&amp;"|"&amp;(Q853-1),$P$6:$P$1505,0)))</f>
        <v/>
      </c>
      <c r="K853" s="138">
        <f>IF(OR(J853="",R853=""),"",R853-J853)</f>
        <v/>
      </c>
      <c r="L853" s="138">
        <f>IF(OR(J853="",R853=""),"",(R853-J853)*24)</f>
        <v/>
      </c>
      <c r="M853" s="95" t="n"/>
      <c r="N853" s="94">
        <f>IF(B853="","",IF(OR(B853&lt;cfg_PilotStart,B853&gt;cfg_PilotEnd),"Outside",B853-cfg_PilotStart+1))</f>
        <v/>
      </c>
      <c r="O853" s="86">
        <f>IF(OR(B853="",D853=""),"","RF-"&amp;TEXT(ROW()-5,"0000"))</f>
        <v/>
      </c>
      <c r="P853" s="86">
        <f>IF(Q853="","",D853&amp;"|"&amp;Q853)</f>
        <v/>
      </c>
      <c r="Q853" s="86">
        <f>IF(OR(D853="",G853=""),"",COUNTIFS($D$6:D853,D853,$G$6:G853,"&lt;&gt;"))</f>
        <v/>
      </c>
      <c r="R853" s="139">
        <f>IF(B853="","",B853+N(C853))</f>
        <v/>
      </c>
    </row>
    <row r="854" ht="30" customHeight="1">
      <c r="B854" s="93" t="n"/>
      <c r="C854" s="140" t="n"/>
      <c r="D854" s="95" t="n"/>
      <c r="E854" s="86">
        <f>IF(D854="","",IFERROR(INDEX(Pil_Type,MATCH(D854,Pil_Label,0)),"not in pilot"))</f>
        <v/>
      </c>
      <c r="F854" s="96" t="n"/>
      <c r="G854" s="96" t="n"/>
      <c r="H854" s="87">
        <f>IF(G854="","",N(F854)+G854)</f>
        <v/>
      </c>
      <c r="I854" s="95" t="n"/>
      <c r="J854" s="139">
        <f>IF(OR(Q854="",N(Q854)&lt;=1),"",INDEX($R$6:$R$1505,MATCH(D854&amp;"|"&amp;(Q854-1),$P$6:$P$1505,0)))</f>
        <v/>
      </c>
      <c r="K854" s="138">
        <f>IF(OR(J854="",R854=""),"",R854-J854)</f>
        <v/>
      </c>
      <c r="L854" s="138">
        <f>IF(OR(J854="",R854=""),"",(R854-J854)*24)</f>
        <v/>
      </c>
      <c r="M854" s="95" t="n"/>
      <c r="N854" s="94">
        <f>IF(B854="","",IF(OR(B854&lt;cfg_PilotStart,B854&gt;cfg_PilotEnd),"Outside",B854-cfg_PilotStart+1))</f>
        <v/>
      </c>
      <c r="O854" s="86">
        <f>IF(OR(B854="",D854=""),"","RF-"&amp;TEXT(ROW()-5,"0000"))</f>
        <v/>
      </c>
      <c r="P854" s="86">
        <f>IF(Q854="","",D854&amp;"|"&amp;Q854)</f>
        <v/>
      </c>
      <c r="Q854" s="86">
        <f>IF(OR(D854="",G854=""),"",COUNTIFS($D$6:D854,D854,$G$6:G854,"&lt;&gt;"))</f>
        <v/>
      </c>
      <c r="R854" s="139">
        <f>IF(B854="","",B854+N(C854))</f>
        <v/>
      </c>
    </row>
    <row r="855" ht="30" customHeight="1">
      <c r="B855" s="93" t="n"/>
      <c r="C855" s="140" t="n"/>
      <c r="D855" s="95" t="n"/>
      <c r="E855" s="86">
        <f>IF(D855="","",IFERROR(INDEX(Pil_Type,MATCH(D855,Pil_Label,0)),"not in pilot"))</f>
        <v/>
      </c>
      <c r="F855" s="96" t="n"/>
      <c r="G855" s="96" t="n"/>
      <c r="H855" s="87">
        <f>IF(G855="","",N(F855)+G855)</f>
        <v/>
      </c>
      <c r="I855" s="95" t="n"/>
      <c r="J855" s="139">
        <f>IF(OR(Q855="",N(Q855)&lt;=1),"",INDEX($R$6:$R$1505,MATCH(D855&amp;"|"&amp;(Q855-1),$P$6:$P$1505,0)))</f>
        <v/>
      </c>
      <c r="K855" s="138">
        <f>IF(OR(J855="",R855=""),"",R855-J855)</f>
        <v/>
      </c>
      <c r="L855" s="138">
        <f>IF(OR(J855="",R855=""),"",(R855-J855)*24)</f>
        <v/>
      </c>
      <c r="M855" s="95" t="n"/>
      <c r="N855" s="94">
        <f>IF(B855="","",IF(OR(B855&lt;cfg_PilotStart,B855&gt;cfg_PilotEnd),"Outside",B855-cfg_PilotStart+1))</f>
        <v/>
      </c>
      <c r="O855" s="86">
        <f>IF(OR(B855="",D855=""),"","RF-"&amp;TEXT(ROW()-5,"0000"))</f>
        <v/>
      </c>
      <c r="P855" s="86">
        <f>IF(Q855="","",D855&amp;"|"&amp;Q855)</f>
        <v/>
      </c>
      <c r="Q855" s="86">
        <f>IF(OR(D855="",G855=""),"",COUNTIFS($D$6:D855,D855,$G$6:G855,"&lt;&gt;"))</f>
        <v/>
      </c>
      <c r="R855" s="139">
        <f>IF(B855="","",B855+N(C855))</f>
        <v/>
      </c>
    </row>
    <row r="856" ht="30" customHeight="1">
      <c r="B856" s="93" t="n"/>
      <c r="C856" s="140" t="n"/>
      <c r="D856" s="95" t="n"/>
      <c r="E856" s="86">
        <f>IF(D856="","",IFERROR(INDEX(Pil_Type,MATCH(D856,Pil_Label,0)),"not in pilot"))</f>
        <v/>
      </c>
      <c r="F856" s="96" t="n"/>
      <c r="G856" s="96" t="n"/>
      <c r="H856" s="87">
        <f>IF(G856="","",N(F856)+G856)</f>
        <v/>
      </c>
      <c r="I856" s="95" t="n"/>
      <c r="J856" s="139">
        <f>IF(OR(Q856="",N(Q856)&lt;=1),"",INDEX($R$6:$R$1505,MATCH(D856&amp;"|"&amp;(Q856-1),$P$6:$P$1505,0)))</f>
        <v/>
      </c>
      <c r="K856" s="138">
        <f>IF(OR(J856="",R856=""),"",R856-J856)</f>
        <v/>
      </c>
      <c r="L856" s="138">
        <f>IF(OR(J856="",R856=""),"",(R856-J856)*24)</f>
        <v/>
      </c>
      <c r="M856" s="95" t="n"/>
      <c r="N856" s="94">
        <f>IF(B856="","",IF(OR(B856&lt;cfg_PilotStart,B856&gt;cfg_PilotEnd),"Outside",B856-cfg_PilotStart+1))</f>
        <v/>
      </c>
      <c r="O856" s="86">
        <f>IF(OR(B856="",D856=""),"","RF-"&amp;TEXT(ROW()-5,"0000"))</f>
        <v/>
      </c>
      <c r="P856" s="86">
        <f>IF(Q856="","",D856&amp;"|"&amp;Q856)</f>
        <v/>
      </c>
      <c r="Q856" s="86">
        <f>IF(OR(D856="",G856=""),"",COUNTIFS($D$6:D856,D856,$G$6:G856,"&lt;&gt;"))</f>
        <v/>
      </c>
      <c r="R856" s="139">
        <f>IF(B856="","",B856+N(C856))</f>
        <v/>
      </c>
    </row>
    <row r="857" ht="30" customHeight="1">
      <c r="B857" s="93" t="n"/>
      <c r="C857" s="140" t="n"/>
      <c r="D857" s="95" t="n"/>
      <c r="E857" s="86">
        <f>IF(D857="","",IFERROR(INDEX(Pil_Type,MATCH(D857,Pil_Label,0)),"not in pilot"))</f>
        <v/>
      </c>
      <c r="F857" s="96" t="n"/>
      <c r="G857" s="96" t="n"/>
      <c r="H857" s="87">
        <f>IF(G857="","",N(F857)+G857)</f>
        <v/>
      </c>
      <c r="I857" s="95" t="n"/>
      <c r="J857" s="139">
        <f>IF(OR(Q857="",N(Q857)&lt;=1),"",INDEX($R$6:$R$1505,MATCH(D857&amp;"|"&amp;(Q857-1),$P$6:$P$1505,0)))</f>
        <v/>
      </c>
      <c r="K857" s="138">
        <f>IF(OR(J857="",R857=""),"",R857-J857)</f>
        <v/>
      </c>
      <c r="L857" s="138">
        <f>IF(OR(J857="",R857=""),"",(R857-J857)*24)</f>
        <v/>
      </c>
      <c r="M857" s="95" t="n"/>
      <c r="N857" s="94">
        <f>IF(B857="","",IF(OR(B857&lt;cfg_PilotStart,B857&gt;cfg_PilotEnd),"Outside",B857-cfg_PilotStart+1))</f>
        <v/>
      </c>
      <c r="O857" s="86">
        <f>IF(OR(B857="",D857=""),"","RF-"&amp;TEXT(ROW()-5,"0000"))</f>
        <v/>
      </c>
      <c r="P857" s="86">
        <f>IF(Q857="","",D857&amp;"|"&amp;Q857)</f>
        <v/>
      </c>
      <c r="Q857" s="86">
        <f>IF(OR(D857="",G857=""),"",COUNTIFS($D$6:D857,D857,$G$6:G857,"&lt;&gt;"))</f>
        <v/>
      </c>
      <c r="R857" s="139">
        <f>IF(B857="","",B857+N(C857))</f>
        <v/>
      </c>
    </row>
    <row r="858" ht="30" customHeight="1">
      <c r="B858" s="93" t="n"/>
      <c r="C858" s="140" t="n"/>
      <c r="D858" s="95" t="n"/>
      <c r="E858" s="86">
        <f>IF(D858="","",IFERROR(INDEX(Pil_Type,MATCH(D858,Pil_Label,0)),"not in pilot"))</f>
        <v/>
      </c>
      <c r="F858" s="96" t="n"/>
      <c r="G858" s="96" t="n"/>
      <c r="H858" s="87">
        <f>IF(G858="","",N(F858)+G858)</f>
        <v/>
      </c>
      <c r="I858" s="95" t="n"/>
      <c r="J858" s="139">
        <f>IF(OR(Q858="",N(Q858)&lt;=1),"",INDEX($R$6:$R$1505,MATCH(D858&amp;"|"&amp;(Q858-1),$P$6:$P$1505,0)))</f>
        <v/>
      </c>
      <c r="K858" s="138">
        <f>IF(OR(J858="",R858=""),"",R858-J858)</f>
        <v/>
      </c>
      <c r="L858" s="138">
        <f>IF(OR(J858="",R858=""),"",(R858-J858)*24)</f>
        <v/>
      </c>
      <c r="M858" s="95" t="n"/>
      <c r="N858" s="94">
        <f>IF(B858="","",IF(OR(B858&lt;cfg_PilotStart,B858&gt;cfg_PilotEnd),"Outside",B858-cfg_PilotStart+1))</f>
        <v/>
      </c>
      <c r="O858" s="86">
        <f>IF(OR(B858="",D858=""),"","RF-"&amp;TEXT(ROW()-5,"0000"))</f>
        <v/>
      </c>
      <c r="P858" s="86">
        <f>IF(Q858="","",D858&amp;"|"&amp;Q858)</f>
        <v/>
      </c>
      <c r="Q858" s="86">
        <f>IF(OR(D858="",G858=""),"",COUNTIFS($D$6:D858,D858,$G$6:G858,"&lt;&gt;"))</f>
        <v/>
      </c>
      <c r="R858" s="139">
        <f>IF(B858="","",B858+N(C858))</f>
        <v/>
      </c>
    </row>
    <row r="859" ht="30" customHeight="1">
      <c r="B859" s="93" t="n"/>
      <c r="C859" s="140" t="n"/>
      <c r="D859" s="95" t="n"/>
      <c r="E859" s="86">
        <f>IF(D859="","",IFERROR(INDEX(Pil_Type,MATCH(D859,Pil_Label,0)),"not in pilot"))</f>
        <v/>
      </c>
      <c r="F859" s="96" t="n"/>
      <c r="G859" s="96" t="n"/>
      <c r="H859" s="87">
        <f>IF(G859="","",N(F859)+G859)</f>
        <v/>
      </c>
      <c r="I859" s="95" t="n"/>
      <c r="J859" s="139">
        <f>IF(OR(Q859="",N(Q859)&lt;=1),"",INDEX($R$6:$R$1505,MATCH(D859&amp;"|"&amp;(Q859-1),$P$6:$P$1505,0)))</f>
        <v/>
      </c>
      <c r="K859" s="138">
        <f>IF(OR(J859="",R859=""),"",R859-J859)</f>
        <v/>
      </c>
      <c r="L859" s="138">
        <f>IF(OR(J859="",R859=""),"",(R859-J859)*24)</f>
        <v/>
      </c>
      <c r="M859" s="95" t="n"/>
      <c r="N859" s="94">
        <f>IF(B859="","",IF(OR(B859&lt;cfg_PilotStart,B859&gt;cfg_PilotEnd),"Outside",B859-cfg_PilotStart+1))</f>
        <v/>
      </c>
      <c r="O859" s="86">
        <f>IF(OR(B859="",D859=""),"","RF-"&amp;TEXT(ROW()-5,"0000"))</f>
        <v/>
      </c>
      <c r="P859" s="86">
        <f>IF(Q859="","",D859&amp;"|"&amp;Q859)</f>
        <v/>
      </c>
      <c r="Q859" s="86">
        <f>IF(OR(D859="",G859=""),"",COUNTIFS($D$6:D859,D859,$G$6:G859,"&lt;&gt;"))</f>
        <v/>
      </c>
      <c r="R859" s="139">
        <f>IF(B859="","",B859+N(C859))</f>
        <v/>
      </c>
    </row>
    <row r="860" ht="30" customHeight="1">
      <c r="B860" s="93" t="n"/>
      <c r="C860" s="140" t="n"/>
      <c r="D860" s="95" t="n"/>
      <c r="E860" s="86">
        <f>IF(D860="","",IFERROR(INDEX(Pil_Type,MATCH(D860,Pil_Label,0)),"not in pilot"))</f>
        <v/>
      </c>
      <c r="F860" s="96" t="n"/>
      <c r="G860" s="96" t="n"/>
      <c r="H860" s="87">
        <f>IF(G860="","",N(F860)+G860)</f>
        <v/>
      </c>
      <c r="I860" s="95" t="n"/>
      <c r="J860" s="139">
        <f>IF(OR(Q860="",N(Q860)&lt;=1),"",INDEX($R$6:$R$1505,MATCH(D860&amp;"|"&amp;(Q860-1),$P$6:$P$1505,0)))</f>
        <v/>
      </c>
      <c r="K860" s="138">
        <f>IF(OR(J860="",R860=""),"",R860-J860)</f>
        <v/>
      </c>
      <c r="L860" s="138">
        <f>IF(OR(J860="",R860=""),"",(R860-J860)*24)</f>
        <v/>
      </c>
      <c r="M860" s="95" t="n"/>
      <c r="N860" s="94">
        <f>IF(B860="","",IF(OR(B860&lt;cfg_PilotStart,B860&gt;cfg_PilotEnd),"Outside",B860-cfg_PilotStart+1))</f>
        <v/>
      </c>
      <c r="O860" s="86">
        <f>IF(OR(B860="",D860=""),"","RF-"&amp;TEXT(ROW()-5,"0000"))</f>
        <v/>
      </c>
      <c r="P860" s="86">
        <f>IF(Q860="","",D860&amp;"|"&amp;Q860)</f>
        <v/>
      </c>
      <c r="Q860" s="86">
        <f>IF(OR(D860="",G860=""),"",COUNTIFS($D$6:D860,D860,$G$6:G860,"&lt;&gt;"))</f>
        <v/>
      </c>
      <c r="R860" s="139">
        <f>IF(B860="","",B860+N(C860))</f>
        <v/>
      </c>
    </row>
    <row r="861" ht="30" customHeight="1">
      <c r="B861" s="93" t="n"/>
      <c r="C861" s="140" t="n"/>
      <c r="D861" s="95" t="n"/>
      <c r="E861" s="86">
        <f>IF(D861="","",IFERROR(INDEX(Pil_Type,MATCH(D861,Pil_Label,0)),"not in pilot"))</f>
        <v/>
      </c>
      <c r="F861" s="96" t="n"/>
      <c r="G861" s="96" t="n"/>
      <c r="H861" s="87">
        <f>IF(G861="","",N(F861)+G861)</f>
        <v/>
      </c>
      <c r="I861" s="95" t="n"/>
      <c r="J861" s="139">
        <f>IF(OR(Q861="",N(Q861)&lt;=1),"",INDEX($R$6:$R$1505,MATCH(D861&amp;"|"&amp;(Q861-1),$P$6:$P$1505,0)))</f>
        <v/>
      </c>
      <c r="K861" s="138">
        <f>IF(OR(J861="",R861=""),"",R861-J861)</f>
        <v/>
      </c>
      <c r="L861" s="138">
        <f>IF(OR(J861="",R861=""),"",(R861-J861)*24)</f>
        <v/>
      </c>
      <c r="M861" s="95" t="n"/>
      <c r="N861" s="94">
        <f>IF(B861="","",IF(OR(B861&lt;cfg_PilotStart,B861&gt;cfg_PilotEnd),"Outside",B861-cfg_PilotStart+1))</f>
        <v/>
      </c>
      <c r="O861" s="86">
        <f>IF(OR(B861="",D861=""),"","RF-"&amp;TEXT(ROW()-5,"0000"))</f>
        <v/>
      </c>
      <c r="P861" s="86">
        <f>IF(Q861="","",D861&amp;"|"&amp;Q861)</f>
        <v/>
      </c>
      <c r="Q861" s="86">
        <f>IF(OR(D861="",G861=""),"",COUNTIFS($D$6:D861,D861,$G$6:G861,"&lt;&gt;"))</f>
        <v/>
      </c>
      <c r="R861" s="139">
        <f>IF(B861="","",B861+N(C861))</f>
        <v/>
      </c>
    </row>
    <row r="862" ht="30" customHeight="1">
      <c r="B862" s="93" t="n"/>
      <c r="C862" s="140" t="n"/>
      <c r="D862" s="95" t="n"/>
      <c r="E862" s="86">
        <f>IF(D862="","",IFERROR(INDEX(Pil_Type,MATCH(D862,Pil_Label,0)),"not in pilot"))</f>
        <v/>
      </c>
      <c r="F862" s="96" t="n"/>
      <c r="G862" s="96" t="n"/>
      <c r="H862" s="87">
        <f>IF(G862="","",N(F862)+G862)</f>
        <v/>
      </c>
      <c r="I862" s="95" t="n"/>
      <c r="J862" s="139">
        <f>IF(OR(Q862="",N(Q862)&lt;=1),"",INDEX($R$6:$R$1505,MATCH(D862&amp;"|"&amp;(Q862-1),$P$6:$P$1505,0)))</f>
        <v/>
      </c>
      <c r="K862" s="138">
        <f>IF(OR(J862="",R862=""),"",R862-J862)</f>
        <v/>
      </c>
      <c r="L862" s="138">
        <f>IF(OR(J862="",R862=""),"",(R862-J862)*24)</f>
        <v/>
      </c>
      <c r="M862" s="95" t="n"/>
      <c r="N862" s="94">
        <f>IF(B862="","",IF(OR(B862&lt;cfg_PilotStart,B862&gt;cfg_PilotEnd),"Outside",B862-cfg_PilotStart+1))</f>
        <v/>
      </c>
      <c r="O862" s="86">
        <f>IF(OR(B862="",D862=""),"","RF-"&amp;TEXT(ROW()-5,"0000"))</f>
        <v/>
      </c>
      <c r="P862" s="86">
        <f>IF(Q862="","",D862&amp;"|"&amp;Q862)</f>
        <v/>
      </c>
      <c r="Q862" s="86">
        <f>IF(OR(D862="",G862=""),"",COUNTIFS($D$6:D862,D862,$G$6:G862,"&lt;&gt;"))</f>
        <v/>
      </c>
      <c r="R862" s="139">
        <f>IF(B862="","",B862+N(C862))</f>
        <v/>
      </c>
    </row>
    <row r="863" ht="30" customHeight="1">
      <c r="B863" s="93" t="n"/>
      <c r="C863" s="140" t="n"/>
      <c r="D863" s="95" t="n"/>
      <c r="E863" s="86">
        <f>IF(D863="","",IFERROR(INDEX(Pil_Type,MATCH(D863,Pil_Label,0)),"not in pilot"))</f>
        <v/>
      </c>
      <c r="F863" s="96" t="n"/>
      <c r="G863" s="96" t="n"/>
      <c r="H863" s="87">
        <f>IF(G863="","",N(F863)+G863)</f>
        <v/>
      </c>
      <c r="I863" s="95" t="n"/>
      <c r="J863" s="139">
        <f>IF(OR(Q863="",N(Q863)&lt;=1),"",INDEX($R$6:$R$1505,MATCH(D863&amp;"|"&amp;(Q863-1),$P$6:$P$1505,0)))</f>
        <v/>
      </c>
      <c r="K863" s="138">
        <f>IF(OR(J863="",R863=""),"",R863-J863)</f>
        <v/>
      </c>
      <c r="L863" s="138">
        <f>IF(OR(J863="",R863=""),"",(R863-J863)*24)</f>
        <v/>
      </c>
      <c r="M863" s="95" t="n"/>
      <c r="N863" s="94">
        <f>IF(B863="","",IF(OR(B863&lt;cfg_PilotStart,B863&gt;cfg_PilotEnd),"Outside",B863-cfg_PilotStart+1))</f>
        <v/>
      </c>
      <c r="O863" s="86">
        <f>IF(OR(B863="",D863=""),"","RF-"&amp;TEXT(ROW()-5,"0000"))</f>
        <v/>
      </c>
      <c r="P863" s="86">
        <f>IF(Q863="","",D863&amp;"|"&amp;Q863)</f>
        <v/>
      </c>
      <c r="Q863" s="86">
        <f>IF(OR(D863="",G863=""),"",COUNTIFS($D$6:D863,D863,$G$6:G863,"&lt;&gt;"))</f>
        <v/>
      </c>
      <c r="R863" s="139">
        <f>IF(B863="","",B863+N(C863))</f>
        <v/>
      </c>
    </row>
    <row r="864" ht="30" customHeight="1">
      <c r="B864" s="93" t="n"/>
      <c r="C864" s="140" t="n"/>
      <c r="D864" s="95" t="n"/>
      <c r="E864" s="86">
        <f>IF(D864="","",IFERROR(INDEX(Pil_Type,MATCH(D864,Pil_Label,0)),"not in pilot"))</f>
        <v/>
      </c>
      <c r="F864" s="96" t="n"/>
      <c r="G864" s="96" t="n"/>
      <c r="H864" s="87">
        <f>IF(G864="","",N(F864)+G864)</f>
        <v/>
      </c>
      <c r="I864" s="95" t="n"/>
      <c r="J864" s="139">
        <f>IF(OR(Q864="",N(Q864)&lt;=1),"",INDEX($R$6:$R$1505,MATCH(D864&amp;"|"&amp;(Q864-1),$P$6:$P$1505,0)))</f>
        <v/>
      </c>
      <c r="K864" s="138">
        <f>IF(OR(J864="",R864=""),"",R864-J864)</f>
        <v/>
      </c>
      <c r="L864" s="138">
        <f>IF(OR(J864="",R864=""),"",(R864-J864)*24)</f>
        <v/>
      </c>
      <c r="M864" s="95" t="n"/>
      <c r="N864" s="94">
        <f>IF(B864="","",IF(OR(B864&lt;cfg_PilotStart,B864&gt;cfg_PilotEnd),"Outside",B864-cfg_PilotStart+1))</f>
        <v/>
      </c>
      <c r="O864" s="86">
        <f>IF(OR(B864="",D864=""),"","RF-"&amp;TEXT(ROW()-5,"0000"))</f>
        <v/>
      </c>
      <c r="P864" s="86">
        <f>IF(Q864="","",D864&amp;"|"&amp;Q864)</f>
        <v/>
      </c>
      <c r="Q864" s="86">
        <f>IF(OR(D864="",G864=""),"",COUNTIFS($D$6:D864,D864,$G$6:G864,"&lt;&gt;"))</f>
        <v/>
      </c>
      <c r="R864" s="139">
        <f>IF(B864="","",B864+N(C864))</f>
        <v/>
      </c>
    </row>
    <row r="865" ht="30" customHeight="1">
      <c r="B865" s="93" t="n"/>
      <c r="C865" s="140" t="n"/>
      <c r="D865" s="95" t="n"/>
      <c r="E865" s="86">
        <f>IF(D865="","",IFERROR(INDEX(Pil_Type,MATCH(D865,Pil_Label,0)),"not in pilot"))</f>
        <v/>
      </c>
      <c r="F865" s="96" t="n"/>
      <c r="G865" s="96" t="n"/>
      <c r="H865" s="87">
        <f>IF(G865="","",N(F865)+G865)</f>
        <v/>
      </c>
      <c r="I865" s="95" t="n"/>
      <c r="J865" s="139">
        <f>IF(OR(Q865="",N(Q865)&lt;=1),"",INDEX($R$6:$R$1505,MATCH(D865&amp;"|"&amp;(Q865-1),$P$6:$P$1505,0)))</f>
        <v/>
      </c>
      <c r="K865" s="138">
        <f>IF(OR(J865="",R865=""),"",R865-J865)</f>
        <v/>
      </c>
      <c r="L865" s="138">
        <f>IF(OR(J865="",R865=""),"",(R865-J865)*24)</f>
        <v/>
      </c>
      <c r="M865" s="95" t="n"/>
      <c r="N865" s="94">
        <f>IF(B865="","",IF(OR(B865&lt;cfg_PilotStart,B865&gt;cfg_PilotEnd),"Outside",B865-cfg_PilotStart+1))</f>
        <v/>
      </c>
      <c r="O865" s="86">
        <f>IF(OR(B865="",D865=""),"","RF-"&amp;TEXT(ROW()-5,"0000"))</f>
        <v/>
      </c>
      <c r="P865" s="86">
        <f>IF(Q865="","",D865&amp;"|"&amp;Q865)</f>
        <v/>
      </c>
      <c r="Q865" s="86">
        <f>IF(OR(D865="",G865=""),"",COUNTIFS($D$6:D865,D865,$G$6:G865,"&lt;&gt;"))</f>
        <v/>
      </c>
      <c r="R865" s="139">
        <f>IF(B865="","",B865+N(C865))</f>
        <v/>
      </c>
    </row>
    <row r="866" ht="30" customHeight="1">
      <c r="B866" s="93" t="n"/>
      <c r="C866" s="140" t="n"/>
      <c r="D866" s="95" t="n"/>
      <c r="E866" s="86">
        <f>IF(D866="","",IFERROR(INDEX(Pil_Type,MATCH(D866,Pil_Label,0)),"not in pilot"))</f>
        <v/>
      </c>
      <c r="F866" s="96" t="n"/>
      <c r="G866" s="96" t="n"/>
      <c r="H866" s="87">
        <f>IF(G866="","",N(F866)+G866)</f>
        <v/>
      </c>
      <c r="I866" s="95" t="n"/>
      <c r="J866" s="139">
        <f>IF(OR(Q866="",N(Q866)&lt;=1),"",INDEX($R$6:$R$1505,MATCH(D866&amp;"|"&amp;(Q866-1),$P$6:$P$1505,0)))</f>
        <v/>
      </c>
      <c r="K866" s="138">
        <f>IF(OR(J866="",R866=""),"",R866-J866)</f>
        <v/>
      </c>
      <c r="L866" s="138">
        <f>IF(OR(J866="",R866=""),"",(R866-J866)*24)</f>
        <v/>
      </c>
      <c r="M866" s="95" t="n"/>
      <c r="N866" s="94">
        <f>IF(B866="","",IF(OR(B866&lt;cfg_PilotStart,B866&gt;cfg_PilotEnd),"Outside",B866-cfg_PilotStart+1))</f>
        <v/>
      </c>
      <c r="O866" s="86">
        <f>IF(OR(B866="",D866=""),"","RF-"&amp;TEXT(ROW()-5,"0000"))</f>
        <v/>
      </c>
      <c r="P866" s="86">
        <f>IF(Q866="","",D866&amp;"|"&amp;Q866)</f>
        <v/>
      </c>
      <c r="Q866" s="86">
        <f>IF(OR(D866="",G866=""),"",COUNTIFS($D$6:D866,D866,$G$6:G866,"&lt;&gt;"))</f>
        <v/>
      </c>
      <c r="R866" s="139">
        <f>IF(B866="","",B866+N(C866))</f>
        <v/>
      </c>
    </row>
    <row r="867" ht="30" customHeight="1">
      <c r="B867" s="93" t="n"/>
      <c r="C867" s="140" t="n"/>
      <c r="D867" s="95" t="n"/>
      <c r="E867" s="86">
        <f>IF(D867="","",IFERROR(INDEX(Pil_Type,MATCH(D867,Pil_Label,0)),"not in pilot"))</f>
        <v/>
      </c>
      <c r="F867" s="96" t="n"/>
      <c r="G867" s="96" t="n"/>
      <c r="H867" s="87">
        <f>IF(G867="","",N(F867)+G867)</f>
        <v/>
      </c>
      <c r="I867" s="95" t="n"/>
      <c r="J867" s="139">
        <f>IF(OR(Q867="",N(Q867)&lt;=1),"",INDEX($R$6:$R$1505,MATCH(D867&amp;"|"&amp;(Q867-1),$P$6:$P$1505,0)))</f>
        <v/>
      </c>
      <c r="K867" s="138">
        <f>IF(OR(J867="",R867=""),"",R867-J867)</f>
        <v/>
      </c>
      <c r="L867" s="138">
        <f>IF(OR(J867="",R867=""),"",(R867-J867)*24)</f>
        <v/>
      </c>
      <c r="M867" s="95" t="n"/>
      <c r="N867" s="94">
        <f>IF(B867="","",IF(OR(B867&lt;cfg_PilotStart,B867&gt;cfg_PilotEnd),"Outside",B867-cfg_PilotStart+1))</f>
        <v/>
      </c>
      <c r="O867" s="86">
        <f>IF(OR(B867="",D867=""),"","RF-"&amp;TEXT(ROW()-5,"0000"))</f>
        <v/>
      </c>
      <c r="P867" s="86">
        <f>IF(Q867="","",D867&amp;"|"&amp;Q867)</f>
        <v/>
      </c>
      <c r="Q867" s="86">
        <f>IF(OR(D867="",G867=""),"",COUNTIFS($D$6:D867,D867,$G$6:G867,"&lt;&gt;"))</f>
        <v/>
      </c>
      <c r="R867" s="139">
        <f>IF(B867="","",B867+N(C867))</f>
        <v/>
      </c>
    </row>
    <row r="868" ht="30" customHeight="1">
      <c r="B868" s="93" t="n"/>
      <c r="C868" s="140" t="n"/>
      <c r="D868" s="95" t="n"/>
      <c r="E868" s="86">
        <f>IF(D868="","",IFERROR(INDEX(Pil_Type,MATCH(D868,Pil_Label,0)),"not in pilot"))</f>
        <v/>
      </c>
      <c r="F868" s="96" t="n"/>
      <c r="G868" s="96" t="n"/>
      <c r="H868" s="87">
        <f>IF(G868="","",N(F868)+G868)</f>
        <v/>
      </c>
      <c r="I868" s="95" t="n"/>
      <c r="J868" s="139">
        <f>IF(OR(Q868="",N(Q868)&lt;=1),"",INDEX($R$6:$R$1505,MATCH(D868&amp;"|"&amp;(Q868-1),$P$6:$P$1505,0)))</f>
        <v/>
      </c>
      <c r="K868" s="138">
        <f>IF(OR(J868="",R868=""),"",R868-J868)</f>
        <v/>
      </c>
      <c r="L868" s="138">
        <f>IF(OR(J868="",R868=""),"",(R868-J868)*24)</f>
        <v/>
      </c>
      <c r="M868" s="95" t="n"/>
      <c r="N868" s="94">
        <f>IF(B868="","",IF(OR(B868&lt;cfg_PilotStart,B868&gt;cfg_PilotEnd),"Outside",B868-cfg_PilotStart+1))</f>
        <v/>
      </c>
      <c r="O868" s="86">
        <f>IF(OR(B868="",D868=""),"","RF-"&amp;TEXT(ROW()-5,"0000"))</f>
        <v/>
      </c>
      <c r="P868" s="86">
        <f>IF(Q868="","",D868&amp;"|"&amp;Q868)</f>
        <v/>
      </c>
      <c r="Q868" s="86">
        <f>IF(OR(D868="",G868=""),"",COUNTIFS($D$6:D868,D868,$G$6:G868,"&lt;&gt;"))</f>
        <v/>
      </c>
      <c r="R868" s="139">
        <f>IF(B868="","",B868+N(C868))</f>
        <v/>
      </c>
    </row>
    <row r="869" ht="30" customHeight="1">
      <c r="B869" s="93" t="n"/>
      <c r="C869" s="140" t="n"/>
      <c r="D869" s="95" t="n"/>
      <c r="E869" s="86">
        <f>IF(D869="","",IFERROR(INDEX(Pil_Type,MATCH(D869,Pil_Label,0)),"not in pilot"))</f>
        <v/>
      </c>
      <c r="F869" s="96" t="n"/>
      <c r="G869" s="96" t="n"/>
      <c r="H869" s="87">
        <f>IF(G869="","",N(F869)+G869)</f>
        <v/>
      </c>
      <c r="I869" s="95" t="n"/>
      <c r="J869" s="139">
        <f>IF(OR(Q869="",N(Q869)&lt;=1),"",INDEX($R$6:$R$1505,MATCH(D869&amp;"|"&amp;(Q869-1),$P$6:$P$1505,0)))</f>
        <v/>
      </c>
      <c r="K869" s="138">
        <f>IF(OR(J869="",R869=""),"",R869-J869)</f>
        <v/>
      </c>
      <c r="L869" s="138">
        <f>IF(OR(J869="",R869=""),"",(R869-J869)*24)</f>
        <v/>
      </c>
      <c r="M869" s="95" t="n"/>
      <c r="N869" s="94">
        <f>IF(B869="","",IF(OR(B869&lt;cfg_PilotStart,B869&gt;cfg_PilotEnd),"Outside",B869-cfg_PilotStart+1))</f>
        <v/>
      </c>
      <c r="O869" s="86">
        <f>IF(OR(B869="",D869=""),"","RF-"&amp;TEXT(ROW()-5,"0000"))</f>
        <v/>
      </c>
      <c r="P869" s="86">
        <f>IF(Q869="","",D869&amp;"|"&amp;Q869)</f>
        <v/>
      </c>
      <c r="Q869" s="86">
        <f>IF(OR(D869="",G869=""),"",COUNTIFS($D$6:D869,D869,$G$6:G869,"&lt;&gt;"))</f>
        <v/>
      </c>
      <c r="R869" s="139">
        <f>IF(B869="","",B869+N(C869))</f>
        <v/>
      </c>
    </row>
    <row r="870" ht="30" customHeight="1">
      <c r="B870" s="93" t="n"/>
      <c r="C870" s="140" t="n"/>
      <c r="D870" s="95" t="n"/>
      <c r="E870" s="86">
        <f>IF(D870="","",IFERROR(INDEX(Pil_Type,MATCH(D870,Pil_Label,0)),"not in pilot"))</f>
        <v/>
      </c>
      <c r="F870" s="96" t="n"/>
      <c r="G870" s="96" t="n"/>
      <c r="H870" s="87">
        <f>IF(G870="","",N(F870)+G870)</f>
        <v/>
      </c>
      <c r="I870" s="95" t="n"/>
      <c r="J870" s="139">
        <f>IF(OR(Q870="",N(Q870)&lt;=1),"",INDEX($R$6:$R$1505,MATCH(D870&amp;"|"&amp;(Q870-1),$P$6:$P$1505,0)))</f>
        <v/>
      </c>
      <c r="K870" s="138">
        <f>IF(OR(J870="",R870=""),"",R870-J870)</f>
        <v/>
      </c>
      <c r="L870" s="138">
        <f>IF(OR(J870="",R870=""),"",(R870-J870)*24)</f>
        <v/>
      </c>
      <c r="M870" s="95" t="n"/>
      <c r="N870" s="94">
        <f>IF(B870="","",IF(OR(B870&lt;cfg_PilotStart,B870&gt;cfg_PilotEnd),"Outside",B870-cfg_PilotStart+1))</f>
        <v/>
      </c>
      <c r="O870" s="86">
        <f>IF(OR(B870="",D870=""),"","RF-"&amp;TEXT(ROW()-5,"0000"))</f>
        <v/>
      </c>
      <c r="P870" s="86">
        <f>IF(Q870="","",D870&amp;"|"&amp;Q870)</f>
        <v/>
      </c>
      <c r="Q870" s="86">
        <f>IF(OR(D870="",G870=""),"",COUNTIFS($D$6:D870,D870,$G$6:G870,"&lt;&gt;"))</f>
        <v/>
      </c>
      <c r="R870" s="139">
        <f>IF(B870="","",B870+N(C870))</f>
        <v/>
      </c>
    </row>
    <row r="871" ht="30" customHeight="1">
      <c r="B871" s="93" t="n"/>
      <c r="C871" s="140" t="n"/>
      <c r="D871" s="95" t="n"/>
      <c r="E871" s="86">
        <f>IF(D871="","",IFERROR(INDEX(Pil_Type,MATCH(D871,Pil_Label,0)),"not in pilot"))</f>
        <v/>
      </c>
      <c r="F871" s="96" t="n"/>
      <c r="G871" s="96" t="n"/>
      <c r="H871" s="87">
        <f>IF(G871="","",N(F871)+G871)</f>
        <v/>
      </c>
      <c r="I871" s="95" t="n"/>
      <c r="J871" s="139">
        <f>IF(OR(Q871="",N(Q871)&lt;=1),"",INDEX($R$6:$R$1505,MATCH(D871&amp;"|"&amp;(Q871-1),$P$6:$P$1505,0)))</f>
        <v/>
      </c>
      <c r="K871" s="138">
        <f>IF(OR(J871="",R871=""),"",R871-J871)</f>
        <v/>
      </c>
      <c r="L871" s="138">
        <f>IF(OR(J871="",R871=""),"",(R871-J871)*24)</f>
        <v/>
      </c>
      <c r="M871" s="95" t="n"/>
      <c r="N871" s="94">
        <f>IF(B871="","",IF(OR(B871&lt;cfg_PilotStart,B871&gt;cfg_PilotEnd),"Outside",B871-cfg_PilotStart+1))</f>
        <v/>
      </c>
      <c r="O871" s="86">
        <f>IF(OR(B871="",D871=""),"","RF-"&amp;TEXT(ROW()-5,"0000"))</f>
        <v/>
      </c>
      <c r="P871" s="86">
        <f>IF(Q871="","",D871&amp;"|"&amp;Q871)</f>
        <v/>
      </c>
      <c r="Q871" s="86">
        <f>IF(OR(D871="",G871=""),"",COUNTIFS($D$6:D871,D871,$G$6:G871,"&lt;&gt;"))</f>
        <v/>
      </c>
      <c r="R871" s="139">
        <f>IF(B871="","",B871+N(C871))</f>
        <v/>
      </c>
    </row>
    <row r="872" ht="30" customHeight="1">
      <c r="B872" s="93" t="n"/>
      <c r="C872" s="140" t="n"/>
      <c r="D872" s="95" t="n"/>
      <c r="E872" s="86">
        <f>IF(D872="","",IFERROR(INDEX(Pil_Type,MATCH(D872,Pil_Label,0)),"not in pilot"))</f>
        <v/>
      </c>
      <c r="F872" s="96" t="n"/>
      <c r="G872" s="96" t="n"/>
      <c r="H872" s="87">
        <f>IF(G872="","",N(F872)+G872)</f>
        <v/>
      </c>
      <c r="I872" s="95" t="n"/>
      <c r="J872" s="139">
        <f>IF(OR(Q872="",N(Q872)&lt;=1),"",INDEX($R$6:$R$1505,MATCH(D872&amp;"|"&amp;(Q872-1),$P$6:$P$1505,0)))</f>
        <v/>
      </c>
      <c r="K872" s="138">
        <f>IF(OR(J872="",R872=""),"",R872-J872)</f>
        <v/>
      </c>
      <c r="L872" s="138">
        <f>IF(OR(J872="",R872=""),"",(R872-J872)*24)</f>
        <v/>
      </c>
      <c r="M872" s="95" t="n"/>
      <c r="N872" s="94">
        <f>IF(B872="","",IF(OR(B872&lt;cfg_PilotStart,B872&gt;cfg_PilotEnd),"Outside",B872-cfg_PilotStart+1))</f>
        <v/>
      </c>
      <c r="O872" s="86">
        <f>IF(OR(B872="",D872=""),"","RF-"&amp;TEXT(ROW()-5,"0000"))</f>
        <v/>
      </c>
      <c r="P872" s="86">
        <f>IF(Q872="","",D872&amp;"|"&amp;Q872)</f>
        <v/>
      </c>
      <c r="Q872" s="86">
        <f>IF(OR(D872="",G872=""),"",COUNTIFS($D$6:D872,D872,$G$6:G872,"&lt;&gt;"))</f>
        <v/>
      </c>
      <c r="R872" s="139">
        <f>IF(B872="","",B872+N(C872))</f>
        <v/>
      </c>
    </row>
    <row r="873" ht="30" customHeight="1">
      <c r="B873" s="93" t="n"/>
      <c r="C873" s="140" t="n"/>
      <c r="D873" s="95" t="n"/>
      <c r="E873" s="86">
        <f>IF(D873="","",IFERROR(INDEX(Pil_Type,MATCH(D873,Pil_Label,0)),"not in pilot"))</f>
        <v/>
      </c>
      <c r="F873" s="96" t="n"/>
      <c r="G873" s="96" t="n"/>
      <c r="H873" s="87">
        <f>IF(G873="","",N(F873)+G873)</f>
        <v/>
      </c>
      <c r="I873" s="95" t="n"/>
      <c r="J873" s="139">
        <f>IF(OR(Q873="",N(Q873)&lt;=1),"",INDEX($R$6:$R$1505,MATCH(D873&amp;"|"&amp;(Q873-1),$P$6:$P$1505,0)))</f>
        <v/>
      </c>
      <c r="K873" s="138">
        <f>IF(OR(J873="",R873=""),"",R873-J873)</f>
        <v/>
      </c>
      <c r="L873" s="138">
        <f>IF(OR(J873="",R873=""),"",(R873-J873)*24)</f>
        <v/>
      </c>
      <c r="M873" s="95" t="n"/>
      <c r="N873" s="94">
        <f>IF(B873="","",IF(OR(B873&lt;cfg_PilotStart,B873&gt;cfg_PilotEnd),"Outside",B873-cfg_PilotStart+1))</f>
        <v/>
      </c>
      <c r="O873" s="86">
        <f>IF(OR(B873="",D873=""),"","RF-"&amp;TEXT(ROW()-5,"0000"))</f>
        <v/>
      </c>
      <c r="P873" s="86">
        <f>IF(Q873="","",D873&amp;"|"&amp;Q873)</f>
        <v/>
      </c>
      <c r="Q873" s="86">
        <f>IF(OR(D873="",G873=""),"",COUNTIFS($D$6:D873,D873,$G$6:G873,"&lt;&gt;"))</f>
        <v/>
      </c>
      <c r="R873" s="139">
        <f>IF(B873="","",B873+N(C873))</f>
        <v/>
      </c>
    </row>
    <row r="874" ht="30" customHeight="1">
      <c r="B874" s="93" t="n"/>
      <c r="C874" s="140" t="n"/>
      <c r="D874" s="95" t="n"/>
      <c r="E874" s="86">
        <f>IF(D874="","",IFERROR(INDEX(Pil_Type,MATCH(D874,Pil_Label,0)),"not in pilot"))</f>
        <v/>
      </c>
      <c r="F874" s="96" t="n"/>
      <c r="G874" s="96" t="n"/>
      <c r="H874" s="87">
        <f>IF(G874="","",N(F874)+G874)</f>
        <v/>
      </c>
      <c r="I874" s="95" t="n"/>
      <c r="J874" s="139">
        <f>IF(OR(Q874="",N(Q874)&lt;=1),"",INDEX($R$6:$R$1505,MATCH(D874&amp;"|"&amp;(Q874-1),$P$6:$P$1505,0)))</f>
        <v/>
      </c>
      <c r="K874" s="138">
        <f>IF(OR(J874="",R874=""),"",R874-J874)</f>
        <v/>
      </c>
      <c r="L874" s="138">
        <f>IF(OR(J874="",R874=""),"",(R874-J874)*24)</f>
        <v/>
      </c>
      <c r="M874" s="95" t="n"/>
      <c r="N874" s="94">
        <f>IF(B874="","",IF(OR(B874&lt;cfg_PilotStart,B874&gt;cfg_PilotEnd),"Outside",B874-cfg_PilotStart+1))</f>
        <v/>
      </c>
      <c r="O874" s="86">
        <f>IF(OR(B874="",D874=""),"","RF-"&amp;TEXT(ROW()-5,"0000"))</f>
        <v/>
      </c>
      <c r="P874" s="86">
        <f>IF(Q874="","",D874&amp;"|"&amp;Q874)</f>
        <v/>
      </c>
      <c r="Q874" s="86">
        <f>IF(OR(D874="",G874=""),"",COUNTIFS($D$6:D874,D874,$G$6:G874,"&lt;&gt;"))</f>
        <v/>
      </c>
      <c r="R874" s="139">
        <f>IF(B874="","",B874+N(C874))</f>
        <v/>
      </c>
    </row>
    <row r="875" ht="30" customHeight="1">
      <c r="B875" s="93" t="n"/>
      <c r="C875" s="140" t="n"/>
      <c r="D875" s="95" t="n"/>
      <c r="E875" s="86">
        <f>IF(D875="","",IFERROR(INDEX(Pil_Type,MATCH(D875,Pil_Label,0)),"not in pilot"))</f>
        <v/>
      </c>
      <c r="F875" s="96" t="n"/>
      <c r="G875" s="96" t="n"/>
      <c r="H875" s="87">
        <f>IF(G875="","",N(F875)+G875)</f>
        <v/>
      </c>
      <c r="I875" s="95" t="n"/>
      <c r="J875" s="139">
        <f>IF(OR(Q875="",N(Q875)&lt;=1),"",INDEX($R$6:$R$1505,MATCH(D875&amp;"|"&amp;(Q875-1),$P$6:$P$1505,0)))</f>
        <v/>
      </c>
      <c r="K875" s="138">
        <f>IF(OR(J875="",R875=""),"",R875-J875)</f>
        <v/>
      </c>
      <c r="L875" s="138">
        <f>IF(OR(J875="",R875=""),"",(R875-J875)*24)</f>
        <v/>
      </c>
      <c r="M875" s="95" t="n"/>
      <c r="N875" s="94">
        <f>IF(B875="","",IF(OR(B875&lt;cfg_PilotStart,B875&gt;cfg_PilotEnd),"Outside",B875-cfg_PilotStart+1))</f>
        <v/>
      </c>
      <c r="O875" s="86">
        <f>IF(OR(B875="",D875=""),"","RF-"&amp;TEXT(ROW()-5,"0000"))</f>
        <v/>
      </c>
      <c r="P875" s="86">
        <f>IF(Q875="","",D875&amp;"|"&amp;Q875)</f>
        <v/>
      </c>
      <c r="Q875" s="86">
        <f>IF(OR(D875="",G875=""),"",COUNTIFS($D$6:D875,D875,$G$6:G875,"&lt;&gt;"))</f>
        <v/>
      </c>
      <c r="R875" s="139">
        <f>IF(B875="","",B875+N(C875))</f>
        <v/>
      </c>
    </row>
    <row r="876" ht="30" customHeight="1">
      <c r="B876" s="93" t="n"/>
      <c r="C876" s="140" t="n"/>
      <c r="D876" s="95" t="n"/>
      <c r="E876" s="86">
        <f>IF(D876="","",IFERROR(INDEX(Pil_Type,MATCH(D876,Pil_Label,0)),"not in pilot"))</f>
        <v/>
      </c>
      <c r="F876" s="96" t="n"/>
      <c r="G876" s="96" t="n"/>
      <c r="H876" s="87">
        <f>IF(G876="","",N(F876)+G876)</f>
        <v/>
      </c>
      <c r="I876" s="95" t="n"/>
      <c r="J876" s="139">
        <f>IF(OR(Q876="",N(Q876)&lt;=1),"",INDEX($R$6:$R$1505,MATCH(D876&amp;"|"&amp;(Q876-1),$P$6:$P$1505,0)))</f>
        <v/>
      </c>
      <c r="K876" s="138">
        <f>IF(OR(J876="",R876=""),"",R876-J876)</f>
        <v/>
      </c>
      <c r="L876" s="138">
        <f>IF(OR(J876="",R876=""),"",(R876-J876)*24)</f>
        <v/>
      </c>
      <c r="M876" s="95" t="n"/>
      <c r="N876" s="94">
        <f>IF(B876="","",IF(OR(B876&lt;cfg_PilotStart,B876&gt;cfg_PilotEnd),"Outside",B876-cfg_PilotStart+1))</f>
        <v/>
      </c>
      <c r="O876" s="86">
        <f>IF(OR(B876="",D876=""),"","RF-"&amp;TEXT(ROW()-5,"0000"))</f>
        <v/>
      </c>
      <c r="P876" s="86">
        <f>IF(Q876="","",D876&amp;"|"&amp;Q876)</f>
        <v/>
      </c>
      <c r="Q876" s="86">
        <f>IF(OR(D876="",G876=""),"",COUNTIFS($D$6:D876,D876,$G$6:G876,"&lt;&gt;"))</f>
        <v/>
      </c>
      <c r="R876" s="139">
        <f>IF(B876="","",B876+N(C876))</f>
        <v/>
      </c>
    </row>
    <row r="877" ht="30" customHeight="1">
      <c r="B877" s="93" t="n"/>
      <c r="C877" s="140" t="n"/>
      <c r="D877" s="95" t="n"/>
      <c r="E877" s="86">
        <f>IF(D877="","",IFERROR(INDEX(Pil_Type,MATCH(D877,Pil_Label,0)),"not in pilot"))</f>
        <v/>
      </c>
      <c r="F877" s="96" t="n"/>
      <c r="G877" s="96" t="n"/>
      <c r="H877" s="87">
        <f>IF(G877="","",N(F877)+G877)</f>
        <v/>
      </c>
      <c r="I877" s="95" t="n"/>
      <c r="J877" s="139">
        <f>IF(OR(Q877="",N(Q877)&lt;=1),"",INDEX($R$6:$R$1505,MATCH(D877&amp;"|"&amp;(Q877-1),$P$6:$P$1505,0)))</f>
        <v/>
      </c>
      <c r="K877" s="138">
        <f>IF(OR(J877="",R877=""),"",R877-J877)</f>
        <v/>
      </c>
      <c r="L877" s="138">
        <f>IF(OR(J877="",R877=""),"",(R877-J877)*24)</f>
        <v/>
      </c>
      <c r="M877" s="95" t="n"/>
      <c r="N877" s="94">
        <f>IF(B877="","",IF(OR(B877&lt;cfg_PilotStart,B877&gt;cfg_PilotEnd),"Outside",B877-cfg_PilotStart+1))</f>
        <v/>
      </c>
      <c r="O877" s="86">
        <f>IF(OR(B877="",D877=""),"","RF-"&amp;TEXT(ROW()-5,"0000"))</f>
        <v/>
      </c>
      <c r="P877" s="86">
        <f>IF(Q877="","",D877&amp;"|"&amp;Q877)</f>
        <v/>
      </c>
      <c r="Q877" s="86">
        <f>IF(OR(D877="",G877=""),"",COUNTIFS($D$6:D877,D877,$G$6:G877,"&lt;&gt;"))</f>
        <v/>
      </c>
      <c r="R877" s="139">
        <f>IF(B877="","",B877+N(C877))</f>
        <v/>
      </c>
    </row>
    <row r="878" ht="30" customHeight="1">
      <c r="B878" s="93" t="n"/>
      <c r="C878" s="140" t="n"/>
      <c r="D878" s="95" t="n"/>
      <c r="E878" s="86">
        <f>IF(D878="","",IFERROR(INDEX(Pil_Type,MATCH(D878,Pil_Label,0)),"not in pilot"))</f>
        <v/>
      </c>
      <c r="F878" s="96" t="n"/>
      <c r="G878" s="96" t="n"/>
      <c r="H878" s="87">
        <f>IF(G878="","",N(F878)+G878)</f>
        <v/>
      </c>
      <c r="I878" s="95" t="n"/>
      <c r="J878" s="139">
        <f>IF(OR(Q878="",N(Q878)&lt;=1),"",INDEX($R$6:$R$1505,MATCH(D878&amp;"|"&amp;(Q878-1),$P$6:$P$1505,0)))</f>
        <v/>
      </c>
      <c r="K878" s="138">
        <f>IF(OR(J878="",R878=""),"",R878-J878)</f>
        <v/>
      </c>
      <c r="L878" s="138">
        <f>IF(OR(J878="",R878=""),"",(R878-J878)*24)</f>
        <v/>
      </c>
      <c r="M878" s="95" t="n"/>
      <c r="N878" s="94">
        <f>IF(B878="","",IF(OR(B878&lt;cfg_PilotStart,B878&gt;cfg_PilotEnd),"Outside",B878-cfg_PilotStart+1))</f>
        <v/>
      </c>
      <c r="O878" s="86">
        <f>IF(OR(B878="",D878=""),"","RF-"&amp;TEXT(ROW()-5,"0000"))</f>
        <v/>
      </c>
      <c r="P878" s="86">
        <f>IF(Q878="","",D878&amp;"|"&amp;Q878)</f>
        <v/>
      </c>
      <c r="Q878" s="86">
        <f>IF(OR(D878="",G878=""),"",COUNTIFS($D$6:D878,D878,$G$6:G878,"&lt;&gt;"))</f>
        <v/>
      </c>
      <c r="R878" s="139">
        <f>IF(B878="","",B878+N(C878))</f>
        <v/>
      </c>
    </row>
    <row r="879" ht="30" customHeight="1">
      <c r="B879" s="93" t="n"/>
      <c r="C879" s="140" t="n"/>
      <c r="D879" s="95" t="n"/>
      <c r="E879" s="86">
        <f>IF(D879="","",IFERROR(INDEX(Pil_Type,MATCH(D879,Pil_Label,0)),"not in pilot"))</f>
        <v/>
      </c>
      <c r="F879" s="96" t="n"/>
      <c r="G879" s="96" t="n"/>
      <c r="H879" s="87">
        <f>IF(G879="","",N(F879)+G879)</f>
        <v/>
      </c>
      <c r="I879" s="95" t="n"/>
      <c r="J879" s="139">
        <f>IF(OR(Q879="",N(Q879)&lt;=1),"",INDEX($R$6:$R$1505,MATCH(D879&amp;"|"&amp;(Q879-1),$P$6:$P$1505,0)))</f>
        <v/>
      </c>
      <c r="K879" s="138">
        <f>IF(OR(J879="",R879=""),"",R879-J879)</f>
        <v/>
      </c>
      <c r="L879" s="138">
        <f>IF(OR(J879="",R879=""),"",(R879-J879)*24)</f>
        <v/>
      </c>
      <c r="M879" s="95" t="n"/>
      <c r="N879" s="94">
        <f>IF(B879="","",IF(OR(B879&lt;cfg_PilotStart,B879&gt;cfg_PilotEnd),"Outside",B879-cfg_PilotStart+1))</f>
        <v/>
      </c>
      <c r="O879" s="86">
        <f>IF(OR(B879="",D879=""),"","RF-"&amp;TEXT(ROW()-5,"0000"))</f>
        <v/>
      </c>
      <c r="P879" s="86">
        <f>IF(Q879="","",D879&amp;"|"&amp;Q879)</f>
        <v/>
      </c>
      <c r="Q879" s="86">
        <f>IF(OR(D879="",G879=""),"",COUNTIFS($D$6:D879,D879,$G$6:G879,"&lt;&gt;"))</f>
        <v/>
      </c>
      <c r="R879" s="139">
        <f>IF(B879="","",B879+N(C879))</f>
        <v/>
      </c>
    </row>
    <row r="880" ht="30" customHeight="1">
      <c r="B880" s="93" t="n"/>
      <c r="C880" s="140" t="n"/>
      <c r="D880" s="95" t="n"/>
      <c r="E880" s="86">
        <f>IF(D880="","",IFERROR(INDEX(Pil_Type,MATCH(D880,Pil_Label,0)),"not in pilot"))</f>
        <v/>
      </c>
      <c r="F880" s="96" t="n"/>
      <c r="G880" s="96" t="n"/>
      <c r="H880" s="87">
        <f>IF(G880="","",N(F880)+G880)</f>
        <v/>
      </c>
      <c r="I880" s="95" t="n"/>
      <c r="J880" s="139">
        <f>IF(OR(Q880="",N(Q880)&lt;=1),"",INDEX($R$6:$R$1505,MATCH(D880&amp;"|"&amp;(Q880-1),$P$6:$P$1505,0)))</f>
        <v/>
      </c>
      <c r="K880" s="138">
        <f>IF(OR(J880="",R880=""),"",R880-J880)</f>
        <v/>
      </c>
      <c r="L880" s="138">
        <f>IF(OR(J880="",R880=""),"",(R880-J880)*24)</f>
        <v/>
      </c>
      <c r="M880" s="95" t="n"/>
      <c r="N880" s="94">
        <f>IF(B880="","",IF(OR(B880&lt;cfg_PilotStart,B880&gt;cfg_PilotEnd),"Outside",B880-cfg_PilotStart+1))</f>
        <v/>
      </c>
      <c r="O880" s="86">
        <f>IF(OR(B880="",D880=""),"","RF-"&amp;TEXT(ROW()-5,"0000"))</f>
        <v/>
      </c>
      <c r="P880" s="86">
        <f>IF(Q880="","",D880&amp;"|"&amp;Q880)</f>
        <v/>
      </c>
      <c r="Q880" s="86">
        <f>IF(OR(D880="",G880=""),"",COUNTIFS($D$6:D880,D880,$G$6:G880,"&lt;&gt;"))</f>
        <v/>
      </c>
      <c r="R880" s="139">
        <f>IF(B880="","",B880+N(C880))</f>
        <v/>
      </c>
    </row>
    <row r="881" ht="30" customHeight="1">
      <c r="B881" s="93" t="n"/>
      <c r="C881" s="140" t="n"/>
      <c r="D881" s="95" t="n"/>
      <c r="E881" s="86">
        <f>IF(D881="","",IFERROR(INDEX(Pil_Type,MATCH(D881,Pil_Label,0)),"not in pilot"))</f>
        <v/>
      </c>
      <c r="F881" s="96" t="n"/>
      <c r="G881" s="96" t="n"/>
      <c r="H881" s="87">
        <f>IF(G881="","",N(F881)+G881)</f>
        <v/>
      </c>
      <c r="I881" s="95" t="n"/>
      <c r="J881" s="139">
        <f>IF(OR(Q881="",N(Q881)&lt;=1),"",INDEX($R$6:$R$1505,MATCH(D881&amp;"|"&amp;(Q881-1),$P$6:$P$1505,0)))</f>
        <v/>
      </c>
      <c r="K881" s="138">
        <f>IF(OR(J881="",R881=""),"",R881-J881)</f>
        <v/>
      </c>
      <c r="L881" s="138">
        <f>IF(OR(J881="",R881=""),"",(R881-J881)*24)</f>
        <v/>
      </c>
      <c r="M881" s="95" t="n"/>
      <c r="N881" s="94">
        <f>IF(B881="","",IF(OR(B881&lt;cfg_PilotStart,B881&gt;cfg_PilotEnd),"Outside",B881-cfg_PilotStart+1))</f>
        <v/>
      </c>
      <c r="O881" s="86">
        <f>IF(OR(B881="",D881=""),"","RF-"&amp;TEXT(ROW()-5,"0000"))</f>
        <v/>
      </c>
      <c r="P881" s="86">
        <f>IF(Q881="","",D881&amp;"|"&amp;Q881)</f>
        <v/>
      </c>
      <c r="Q881" s="86">
        <f>IF(OR(D881="",G881=""),"",COUNTIFS($D$6:D881,D881,$G$6:G881,"&lt;&gt;"))</f>
        <v/>
      </c>
      <c r="R881" s="139">
        <f>IF(B881="","",B881+N(C881))</f>
        <v/>
      </c>
    </row>
    <row r="882" ht="30" customHeight="1">
      <c r="B882" s="93" t="n"/>
      <c r="C882" s="140" t="n"/>
      <c r="D882" s="95" t="n"/>
      <c r="E882" s="86">
        <f>IF(D882="","",IFERROR(INDEX(Pil_Type,MATCH(D882,Pil_Label,0)),"not in pilot"))</f>
        <v/>
      </c>
      <c r="F882" s="96" t="n"/>
      <c r="G882" s="96" t="n"/>
      <c r="H882" s="87">
        <f>IF(G882="","",N(F882)+G882)</f>
        <v/>
      </c>
      <c r="I882" s="95" t="n"/>
      <c r="J882" s="139">
        <f>IF(OR(Q882="",N(Q882)&lt;=1),"",INDEX($R$6:$R$1505,MATCH(D882&amp;"|"&amp;(Q882-1),$P$6:$P$1505,0)))</f>
        <v/>
      </c>
      <c r="K882" s="138">
        <f>IF(OR(J882="",R882=""),"",R882-J882)</f>
        <v/>
      </c>
      <c r="L882" s="138">
        <f>IF(OR(J882="",R882=""),"",(R882-J882)*24)</f>
        <v/>
      </c>
      <c r="M882" s="95" t="n"/>
      <c r="N882" s="94">
        <f>IF(B882="","",IF(OR(B882&lt;cfg_PilotStart,B882&gt;cfg_PilotEnd),"Outside",B882-cfg_PilotStart+1))</f>
        <v/>
      </c>
      <c r="O882" s="86">
        <f>IF(OR(B882="",D882=""),"","RF-"&amp;TEXT(ROW()-5,"0000"))</f>
        <v/>
      </c>
      <c r="P882" s="86">
        <f>IF(Q882="","",D882&amp;"|"&amp;Q882)</f>
        <v/>
      </c>
      <c r="Q882" s="86">
        <f>IF(OR(D882="",G882=""),"",COUNTIFS($D$6:D882,D882,$G$6:G882,"&lt;&gt;"))</f>
        <v/>
      </c>
      <c r="R882" s="139">
        <f>IF(B882="","",B882+N(C882))</f>
        <v/>
      </c>
    </row>
    <row r="883" ht="30" customHeight="1">
      <c r="B883" s="93" t="n"/>
      <c r="C883" s="140" t="n"/>
      <c r="D883" s="95" t="n"/>
      <c r="E883" s="86">
        <f>IF(D883="","",IFERROR(INDEX(Pil_Type,MATCH(D883,Pil_Label,0)),"not in pilot"))</f>
        <v/>
      </c>
      <c r="F883" s="96" t="n"/>
      <c r="G883" s="96" t="n"/>
      <c r="H883" s="87">
        <f>IF(G883="","",N(F883)+G883)</f>
        <v/>
      </c>
      <c r="I883" s="95" t="n"/>
      <c r="J883" s="139">
        <f>IF(OR(Q883="",N(Q883)&lt;=1),"",INDEX($R$6:$R$1505,MATCH(D883&amp;"|"&amp;(Q883-1),$P$6:$P$1505,0)))</f>
        <v/>
      </c>
      <c r="K883" s="138">
        <f>IF(OR(J883="",R883=""),"",R883-J883)</f>
        <v/>
      </c>
      <c r="L883" s="138">
        <f>IF(OR(J883="",R883=""),"",(R883-J883)*24)</f>
        <v/>
      </c>
      <c r="M883" s="95" t="n"/>
      <c r="N883" s="94">
        <f>IF(B883="","",IF(OR(B883&lt;cfg_PilotStart,B883&gt;cfg_PilotEnd),"Outside",B883-cfg_PilotStart+1))</f>
        <v/>
      </c>
      <c r="O883" s="86">
        <f>IF(OR(B883="",D883=""),"","RF-"&amp;TEXT(ROW()-5,"0000"))</f>
        <v/>
      </c>
      <c r="P883" s="86">
        <f>IF(Q883="","",D883&amp;"|"&amp;Q883)</f>
        <v/>
      </c>
      <c r="Q883" s="86">
        <f>IF(OR(D883="",G883=""),"",COUNTIFS($D$6:D883,D883,$G$6:G883,"&lt;&gt;"))</f>
        <v/>
      </c>
      <c r="R883" s="139">
        <f>IF(B883="","",B883+N(C883))</f>
        <v/>
      </c>
    </row>
    <row r="884" ht="30" customHeight="1">
      <c r="B884" s="93" t="n"/>
      <c r="C884" s="140" t="n"/>
      <c r="D884" s="95" t="n"/>
      <c r="E884" s="86">
        <f>IF(D884="","",IFERROR(INDEX(Pil_Type,MATCH(D884,Pil_Label,0)),"not in pilot"))</f>
        <v/>
      </c>
      <c r="F884" s="96" t="n"/>
      <c r="G884" s="96" t="n"/>
      <c r="H884" s="87">
        <f>IF(G884="","",N(F884)+G884)</f>
        <v/>
      </c>
      <c r="I884" s="95" t="n"/>
      <c r="J884" s="139">
        <f>IF(OR(Q884="",N(Q884)&lt;=1),"",INDEX($R$6:$R$1505,MATCH(D884&amp;"|"&amp;(Q884-1),$P$6:$P$1505,0)))</f>
        <v/>
      </c>
      <c r="K884" s="138">
        <f>IF(OR(J884="",R884=""),"",R884-J884)</f>
        <v/>
      </c>
      <c r="L884" s="138">
        <f>IF(OR(J884="",R884=""),"",(R884-J884)*24)</f>
        <v/>
      </c>
      <c r="M884" s="95" t="n"/>
      <c r="N884" s="94">
        <f>IF(B884="","",IF(OR(B884&lt;cfg_PilotStart,B884&gt;cfg_PilotEnd),"Outside",B884-cfg_PilotStart+1))</f>
        <v/>
      </c>
      <c r="O884" s="86">
        <f>IF(OR(B884="",D884=""),"","RF-"&amp;TEXT(ROW()-5,"0000"))</f>
        <v/>
      </c>
      <c r="P884" s="86">
        <f>IF(Q884="","",D884&amp;"|"&amp;Q884)</f>
        <v/>
      </c>
      <c r="Q884" s="86">
        <f>IF(OR(D884="",G884=""),"",COUNTIFS($D$6:D884,D884,$G$6:G884,"&lt;&gt;"))</f>
        <v/>
      </c>
      <c r="R884" s="139">
        <f>IF(B884="","",B884+N(C884))</f>
        <v/>
      </c>
    </row>
    <row r="885" ht="30" customHeight="1">
      <c r="B885" s="93" t="n"/>
      <c r="C885" s="140" t="n"/>
      <c r="D885" s="95" t="n"/>
      <c r="E885" s="86">
        <f>IF(D885="","",IFERROR(INDEX(Pil_Type,MATCH(D885,Pil_Label,0)),"not in pilot"))</f>
        <v/>
      </c>
      <c r="F885" s="96" t="n"/>
      <c r="G885" s="96" t="n"/>
      <c r="H885" s="87">
        <f>IF(G885="","",N(F885)+G885)</f>
        <v/>
      </c>
      <c r="I885" s="95" t="n"/>
      <c r="J885" s="139">
        <f>IF(OR(Q885="",N(Q885)&lt;=1),"",INDEX($R$6:$R$1505,MATCH(D885&amp;"|"&amp;(Q885-1),$P$6:$P$1505,0)))</f>
        <v/>
      </c>
      <c r="K885" s="138">
        <f>IF(OR(J885="",R885=""),"",R885-J885)</f>
        <v/>
      </c>
      <c r="L885" s="138">
        <f>IF(OR(J885="",R885=""),"",(R885-J885)*24)</f>
        <v/>
      </c>
      <c r="M885" s="95" t="n"/>
      <c r="N885" s="94">
        <f>IF(B885="","",IF(OR(B885&lt;cfg_PilotStart,B885&gt;cfg_PilotEnd),"Outside",B885-cfg_PilotStart+1))</f>
        <v/>
      </c>
      <c r="O885" s="86">
        <f>IF(OR(B885="",D885=""),"","RF-"&amp;TEXT(ROW()-5,"0000"))</f>
        <v/>
      </c>
      <c r="P885" s="86">
        <f>IF(Q885="","",D885&amp;"|"&amp;Q885)</f>
        <v/>
      </c>
      <c r="Q885" s="86">
        <f>IF(OR(D885="",G885=""),"",COUNTIFS($D$6:D885,D885,$G$6:G885,"&lt;&gt;"))</f>
        <v/>
      </c>
      <c r="R885" s="139">
        <f>IF(B885="","",B885+N(C885))</f>
        <v/>
      </c>
    </row>
    <row r="886" ht="30" customHeight="1">
      <c r="B886" s="93" t="n"/>
      <c r="C886" s="140" t="n"/>
      <c r="D886" s="95" t="n"/>
      <c r="E886" s="86">
        <f>IF(D886="","",IFERROR(INDEX(Pil_Type,MATCH(D886,Pil_Label,0)),"not in pilot"))</f>
        <v/>
      </c>
      <c r="F886" s="96" t="n"/>
      <c r="G886" s="96" t="n"/>
      <c r="H886" s="87">
        <f>IF(G886="","",N(F886)+G886)</f>
        <v/>
      </c>
      <c r="I886" s="95" t="n"/>
      <c r="J886" s="139">
        <f>IF(OR(Q886="",N(Q886)&lt;=1),"",INDEX($R$6:$R$1505,MATCH(D886&amp;"|"&amp;(Q886-1),$P$6:$P$1505,0)))</f>
        <v/>
      </c>
      <c r="K886" s="138">
        <f>IF(OR(J886="",R886=""),"",R886-J886)</f>
        <v/>
      </c>
      <c r="L886" s="138">
        <f>IF(OR(J886="",R886=""),"",(R886-J886)*24)</f>
        <v/>
      </c>
      <c r="M886" s="95" t="n"/>
      <c r="N886" s="94">
        <f>IF(B886="","",IF(OR(B886&lt;cfg_PilotStart,B886&gt;cfg_PilotEnd),"Outside",B886-cfg_PilotStart+1))</f>
        <v/>
      </c>
      <c r="O886" s="86">
        <f>IF(OR(B886="",D886=""),"","RF-"&amp;TEXT(ROW()-5,"0000"))</f>
        <v/>
      </c>
      <c r="P886" s="86">
        <f>IF(Q886="","",D886&amp;"|"&amp;Q886)</f>
        <v/>
      </c>
      <c r="Q886" s="86">
        <f>IF(OR(D886="",G886=""),"",COUNTIFS($D$6:D886,D886,$G$6:G886,"&lt;&gt;"))</f>
        <v/>
      </c>
      <c r="R886" s="139">
        <f>IF(B886="","",B886+N(C886))</f>
        <v/>
      </c>
    </row>
    <row r="887" ht="30" customHeight="1">
      <c r="B887" s="93" t="n"/>
      <c r="C887" s="140" t="n"/>
      <c r="D887" s="95" t="n"/>
      <c r="E887" s="86">
        <f>IF(D887="","",IFERROR(INDEX(Pil_Type,MATCH(D887,Pil_Label,0)),"not in pilot"))</f>
        <v/>
      </c>
      <c r="F887" s="96" t="n"/>
      <c r="G887" s="96" t="n"/>
      <c r="H887" s="87">
        <f>IF(G887="","",N(F887)+G887)</f>
        <v/>
      </c>
      <c r="I887" s="95" t="n"/>
      <c r="J887" s="139">
        <f>IF(OR(Q887="",N(Q887)&lt;=1),"",INDEX($R$6:$R$1505,MATCH(D887&amp;"|"&amp;(Q887-1),$P$6:$P$1505,0)))</f>
        <v/>
      </c>
      <c r="K887" s="138">
        <f>IF(OR(J887="",R887=""),"",R887-J887)</f>
        <v/>
      </c>
      <c r="L887" s="138">
        <f>IF(OR(J887="",R887=""),"",(R887-J887)*24)</f>
        <v/>
      </c>
      <c r="M887" s="95" t="n"/>
      <c r="N887" s="94">
        <f>IF(B887="","",IF(OR(B887&lt;cfg_PilotStart,B887&gt;cfg_PilotEnd),"Outside",B887-cfg_PilotStart+1))</f>
        <v/>
      </c>
      <c r="O887" s="86">
        <f>IF(OR(B887="",D887=""),"","RF-"&amp;TEXT(ROW()-5,"0000"))</f>
        <v/>
      </c>
      <c r="P887" s="86">
        <f>IF(Q887="","",D887&amp;"|"&amp;Q887)</f>
        <v/>
      </c>
      <c r="Q887" s="86">
        <f>IF(OR(D887="",G887=""),"",COUNTIFS($D$6:D887,D887,$G$6:G887,"&lt;&gt;"))</f>
        <v/>
      </c>
      <c r="R887" s="139">
        <f>IF(B887="","",B887+N(C887))</f>
        <v/>
      </c>
    </row>
    <row r="888" ht="30" customHeight="1">
      <c r="B888" s="93" t="n"/>
      <c r="C888" s="140" t="n"/>
      <c r="D888" s="95" t="n"/>
      <c r="E888" s="86">
        <f>IF(D888="","",IFERROR(INDEX(Pil_Type,MATCH(D888,Pil_Label,0)),"not in pilot"))</f>
        <v/>
      </c>
      <c r="F888" s="96" t="n"/>
      <c r="G888" s="96" t="n"/>
      <c r="H888" s="87">
        <f>IF(G888="","",N(F888)+G888)</f>
        <v/>
      </c>
      <c r="I888" s="95" t="n"/>
      <c r="J888" s="139">
        <f>IF(OR(Q888="",N(Q888)&lt;=1),"",INDEX($R$6:$R$1505,MATCH(D888&amp;"|"&amp;(Q888-1),$P$6:$P$1505,0)))</f>
        <v/>
      </c>
      <c r="K888" s="138">
        <f>IF(OR(J888="",R888=""),"",R888-J888)</f>
        <v/>
      </c>
      <c r="L888" s="138">
        <f>IF(OR(J888="",R888=""),"",(R888-J888)*24)</f>
        <v/>
      </c>
      <c r="M888" s="95" t="n"/>
      <c r="N888" s="94">
        <f>IF(B888="","",IF(OR(B888&lt;cfg_PilotStart,B888&gt;cfg_PilotEnd),"Outside",B888-cfg_PilotStart+1))</f>
        <v/>
      </c>
      <c r="O888" s="86">
        <f>IF(OR(B888="",D888=""),"","RF-"&amp;TEXT(ROW()-5,"0000"))</f>
        <v/>
      </c>
      <c r="P888" s="86">
        <f>IF(Q888="","",D888&amp;"|"&amp;Q888)</f>
        <v/>
      </c>
      <c r="Q888" s="86">
        <f>IF(OR(D888="",G888=""),"",COUNTIFS($D$6:D888,D888,$G$6:G888,"&lt;&gt;"))</f>
        <v/>
      </c>
      <c r="R888" s="139">
        <f>IF(B888="","",B888+N(C888))</f>
        <v/>
      </c>
    </row>
    <row r="889" ht="30" customHeight="1">
      <c r="B889" s="93" t="n"/>
      <c r="C889" s="140" t="n"/>
      <c r="D889" s="95" t="n"/>
      <c r="E889" s="86">
        <f>IF(D889="","",IFERROR(INDEX(Pil_Type,MATCH(D889,Pil_Label,0)),"not in pilot"))</f>
        <v/>
      </c>
      <c r="F889" s="96" t="n"/>
      <c r="G889" s="96" t="n"/>
      <c r="H889" s="87">
        <f>IF(G889="","",N(F889)+G889)</f>
        <v/>
      </c>
      <c r="I889" s="95" t="n"/>
      <c r="J889" s="139">
        <f>IF(OR(Q889="",N(Q889)&lt;=1),"",INDEX($R$6:$R$1505,MATCH(D889&amp;"|"&amp;(Q889-1),$P$6:$P$1505,0)))</f>
        <v/>
      </c>
      <c r="K889" s="138">
        <f>IF(OR(J889="",R889=""),"",R889-J889)</f>
        <v/>
      </c>
      <c r="L889" s="138">
        <f>IF(OR(J889="",R889=""),"",(R889-J889)*24)</f>
        <v/>
      </c>
      <c r="M889" s="95" t="n"/>
      <c r="N889" s="94">
        <f>IF(B889="","",IF(OR(B889&lt;cfg_PilotStart,B889&gt;cfg_PilotEnd),"Outside",B889-cfg_PilotStart+1))</f>
        <v/>
      </c>
      <c r="O889" s="86">
        <f>IF(OR(B889="",D889=""),"","RF-"&amp;TEXT(ROW()-5,"0000"))</f>
        <v/>
      </c>
      <c r="P889" s="86">
        <f>IF(Q889="","",D889&amp;"|"&amp;Q889)</f>
        <v/>
      </c>
      <c r="Q889" s="86">
        <f>IF(OR(D889="",G889=""),"",COUNTIFS($D$6:D889,D889,$G$6:G889,"&lt;&gt;"))</f>
        <v/>
      </c>
      <c r="R889" s="139">
        <f>IF(B889="","",B889+N(C889))</f>
        <v/>
      </c>
    </row>
    <row r="890" ht="30" customHeight="1">
      <c r="B890" s="93" t="n"/>
      <c r="C890" s="140" t="n"/>
      <c r="D890" s="95" t="n"/>
      <c r="E890" s="86">
        <f>IF(D890="","",IFERROR(INDEX(Pil_Type,MATCH(D890,Pil_Label,0)),"not in pilot"))</f>
        <v/>
      </c>
      <c r="F890" s="96" t="n"/>
      <c r="G890" s="96" t="n"/>
      <c r="H890" s="87">
        <f>IF(G890="","",N(F890)+G890)</f>
        <v/>
      </c>
      <c r="I890" s="95" t="n"/>
      <c r="J890" s="139">
        <f>IF(OR(Q890="",N(Q890)&lt;=1),"",INDEX($R$6:$R$1505,MATCH(D890&amp;"|"&amp;(Q890-1),$P$6:$P$1505,0)))</f>
        <v/>
      </c>
      <c r="K890" s="138">
        <f>IF(OR(J890="",R890=""),"",R890-J890)</f>
        <v/>
      </c>
      <c r="L890" s="138">
        <f>IF(OR(J890="",R890=""),"",(R890-J890)*24)</f>
        <v/>
      </c>
      <c r="M890" s="95" t="n"/>
      <c r="N890" s="94">
        <f>IF(B890="","",IF(OR(B890&lt;cfg_PilotStart,B890&gt;cfg_PilotEnd),"Outside",B890-cfg_PilotStart+1))</f>
        <v/>
      </c>
      <c r="O890" s="86">
        <f>IF(OR(B890="",D890=""),"","RF-"&amp;TEXT(ROW()-5,"0000"))</f>
        <v/>
      </c>
      <c r="P890" s="86">
        <f>IF(Q890="","",D890&amp;"|"&amp;Q890)</f>
        <v/>
      </c>
      <c r="Q890" s="86">
        <f>IF(OR(D890="",G890=""),"",COUNTIFS($D$6:D890,D890,$G$6:G890,"&lt;&gt;"))</f>
        <v/>
      </c>
      <c r="R890" s="139">
        <f>IF(B890="","",B890+N(C890))</f>
        <v/>
      </c>
    </row>
    <row r="891" ht="30" customHeight="1">
      <c r="B891" s="93" t="n"/>
      <c r="C891" s="140" t="n"/>
      <c r="D891" s="95" t="n"/>
      <c r="E891" s="86">
        <f>IF(D891="","",IFERROR(INDEX(Pil_Type,MATCH(D891,Pil_Label,0)),"not in pilot"))</f>
        <v/>
      </c>
      <c r="F891" s="96" t="n"/>
      <c r="G891" s="96" t="n"/>
      <c r="H891" s="87">
        <f>IF(G891="","",N(F891)+G891)</f>
        <v/>
      </c>
      <c r="I891" s="95" t="n"/>
      <c r="J891" s="139">
        <f>IF(OR(Q891="",N(Q891)&lt;=1),"",INDEX($R$6:$R$1505,MATCH(D891&amp;"|"&amp;(Q891-1),$P$6:$P$1505,0)))</f>
        <v/>
      </c>
      <c r="K891" s="138">
        <f>IF(OR(J891="",R891=""),"",R891-J891)</f>
        <v/>
      </c>
      <c r="L891" s="138">
        <f>IF(OR(J891="",R891=""),"",(R891-J891)*24)</f>
        <v/>
      </c>
      <c r="M891" s="95" t="n"/>
      <c r="N891" s="94">
        <f>IF(B891="","",IF(OR(B891&lt;cfg_PilotStart,B891&gt;cfg_PilotEnd),"Outside",B891-cfg_PilotStart+1))</f>
        <v/>
      </c>
      <c r="O891" s="86">
        <f>IF(OR(B891="",D891=""),"","RF-"&amp;TEXT(ROW()-5,"0000"))</f>
        <v/>
      </c>
      <c r="P891" s="86">
        <f>IF(Q891="","",D891&amp;"|"&amp;Q891)</f>
        <v/>
      </c>
      <c r="Q891" s="86">
        <f>IF(OR(D891="",G891=""),"",COUNTIFS($D$6:D891,D891,$G$6:G891,"&lt;&gt;"))</f>
        <v/>
      </c>
      <c r="R891" s="139">
        <f>IF(B891="","",B891+N(C891))</f>
        <v/>
      </c>
    </row>
    <row r="892" ht="30" customHeight="1">
      <c r="B892" s="93" t="n"/>
      <c r="C892" s="140" t="n"/>
      <c r="D892" s="95" t="n"/>
      <c r="E892" s="86">
        <f>IF(D892="","",IFERROR(INDEX(Pil_Type,MATCH(D892,Pil_Label,0)),"not in pilot"))</f>
        <v/>
      </c>
      <c r="F892" s="96" t="n"/>
      <c r="G892" s="96" t="n"/>
      <c r="H892" s="87">
        <f>IF(G892="","",N(F892)+G892)</f>
        <v/>
      </c>
      <c r="I892" s="95" t="n"/>
      <c r="J892" s="139">
        <f>IF(OR(Q892="",N(Q892)&lt;=1),"",INDEX($R$6:$R$1505,MATCH(D892&amp;"|"&amp;(Q892-1),$P$6:$P$1505,0)))</f>
        <v/>
      </c>
      <c r="K892" s="138">
        <f>IF(OR(J892="",R892=""),"",R892-J892)</f>
        <v/>
      </c>
      <c r="L892" s="138">
        <f>IF(OR(J892="",R892=""),"",(R892-J892)*24)</f>
        <v/>
      </c>
      <c r="M892" s="95" t="n"/>
      <c r="N892" s="94">
        <f>IF(B892="","",IF(OR(B892&lt;cfg_PilotStart,B892&gt;cfg_PilotEnd),"Outside",B892-cfg_PilotStart+1))</f>
        <v/>
      </c>
      <c r="O892" s="86">
        <f>IF(OR(B892="",D892=""),"","RF-"&amp;TEXT(ROW()-5,"0000"))</f>
        <v/>
      </c>
      <c r="P892" s="86">
        <f>IF(Q892="","",D892&amp;"|"&amp;Q892)</f>
        <v/>
      </c>
      <c r="Q892" s="86">
        <f>IF(OR(D892="",G892=""),"",COUNTIFS($D$6:D892,D892,$G$6:G892,"&lt;&gt;"))</f>
        <v/>
      </c>
      <c r="R892" s="139">
        <f>IF(B892="","",B892+N(C892))</f>
        <v/>
      </c>
    </row>
    <row r="893" ht="30" customHeight="1">
      <c r="B893" s="93" t="n"/>
      <c r="C893" s="140" t="n"/>
      <c r="D893" s="95" t="n"/>
      <c r="E893" s="86">
        <f>IF(D893="","",IFERROR(INDEX(Pil_Type,MATCH(D893,Pil_Label,0)),"not in pilot"))</f>
        <v/>
      </c>
      <c r="F893" s="96" t="n"/>
      <c r="G893" s="96" t="n"/>
      <c r="H893" s="87">
        <f>IF(G893="","",N(F893)+G893)</f>
        <v/>
      </c>
      <c r="I893" s="95" t="n"/>
      <c r="J893" s="139">
        <f>IF(OR(Q893="",N(Q893)&lt;=1),"",INDEX($R$6:$R$1505,MATCH(D893&amp;"|"&amp;(Q893-1),$P$6:$P$1505,0)))</f>
        <v/>
      </c>
      <c r="K893" s="138">
        <f>IF(OR(J893="",R893=""),"",R893-J893)</f>
        <v/>
      </c>
      <c r="L893" s="138">
        <f>IF(OR(J893="",R893=""),"",(R893-J893)*24)</f>
        <v/>
      </c>
      <c r="M893" s="95" t="n"/>
      <c r="N893" s="94">
        <f>IF(B893="","",IF(OR(B893&lt;cfg_PilotStart,B893&gt;cfg_PilotEnd),"Outside",B893-cfg_PilotStart+1))</f>
        <v/>
      </c>
      <c r="O893" s="86">
        <f>IF(OR(B893="",D893=""),"","RF-"&amp;TEXT(ROW()-5,"0000"))</f>
        <v/>
      </c>
      <c r="P893" s="86">
        <f>IF(Q893="","",D893&amp;"|"&amp;Q893)</f>
        <v/>
      </c>
      <c r="Q893" s="86">
        <f>IF(OR(D893="",G893=""),"",COUNTIFS($D$6:D893,D893,$G$6:G893,"&lt;&gt;"))</f>
        <v/>
      </c>
      <c r="R893" s="139">
        <f>IF(B893="","",B893+N(C893))</f>
        <v/>
      </c>
    </row>
    <row r="894" ht="30" customHeight="1">
      <c r="B894" s="93" t="n"/>
      <c r="C894" s="140" t="n"/>
      <c r="D894" s="95" t="n"/>
      <c r="E894" s="86">
        <f>IF(D894="","",IFERROR(INDEX(Pil_Type,MATCH(D894,Pil_Label,0)),"not in pilot"))</f>
        <v/>
      </c>
      <c r="F894" s="96" t="n"/>
      <c r="G894" s="96" t="n"/>
      <c r="H894" s="87">
        <f>IF(G894="","",N(F894)+G894)</f>
        <v/>
      </c>
      <c r="I894" s="95" t="n"/>
      <c r="J894" s="139">
        <f>IF(OR(Q894="",N(Q894)&lt;=1),"",INDEX($R$6:$R$1505,MATCH(D894&amp;"|"&amp;(Q894-1),$P$6:$P$1505,0)))</f>
        <v/>
      </c>
      <c r="K894" s="138">
        <f>IF(OR(J894="",R894=""),"",R894-J894)</f>
        <v/>
      </c>
      <c r="L894" s="138">
        <f>IF(OR(J894="",R894=""),"",(R894-J894)*24)</f>
        <v/>
      </c>
      <c r="M894" s="95" t="n"/>
      <c r="N894" s="94">
        <f>IF(B894="","",IF(OR(B894&lt;cfg_PilotStart,B894&gt;cfg_PilotEnd),"Outside",B894-cfg_PilotStart+1))</f>
        <v/>
      </c>
      <c r="O894" s="86">
        <f>IF(OR(B894="",D894=""),"","RF-"&amp;TEXT(ROW()-5,"0000"))</f>
        <v/>
      </c>
      <c r="P894" s="86">
        <f>IF(Q894="","",D894&amp;"|"&amp;Q894)</f>
        <v/>
      </c>
      <c r="Q894" s="86">
        <f>IF(OR(D894="",G894=""),"",COUNTIFS($D$6:D894,D894,$G$6:G894,"&lt;&gt;"))</f>
        <v/>
      </c>
      <c r="R894" s="139">
        <f>IF(B894="","",B894+N(C894))</f>
        <v/>
      </c>
    </row>
    <row r="895" ht="30" customHeight="1">
      <c r="B895" s="93" t="n"/>
      <c r="C895" s="140" t="n"/>
      <c r="D895" s="95" t="n"/>
      <c r="E895" s="86">
        <f>IF(D895="","",IFERROR(INDEX(Pil_Type,MATCH(D895,Pil_Label,0)),"not in pilot"))</f>
        <v/>
      </c>
      <c r="F895" s="96" t="n"/>
      <c r="G895" s="96" t="n"/>
      <c r="H895" s="87">
        <f>IF(G895="","",N(F895)+G895)</f>
        <v/>
      </c>
      <c r="I895" s="95" t="n"/>
      <c r="J895" s="139">
        <f>IF(OR(Q895="",N(Q895)&lt;=1),"",INDEX($R$6:$R$1505,MATCH(D895&amp;"|"&amp;(Q895-1),$P$6:$P$1505,0)))</f>
        <v/>
      </c>
      <c r="K895" s="138">
        <f>IF(OR(J895="",R895=""),"",R895-J895)</f>
        <v/>
      </c>
      <c r="L895" s="138">
        <f>IF(OR(J895="",R895=""),"",(R895-J895)*24)</f>
        <v/>
      </c>
      <c r="M895" s="95" t="n"/>
      <c r="N895" s="94">
        <f>IF(B895="","",IF(OR(B895&lt;cfg_PilotStart,B895&gt;cfg_PilotEnd),"Outside",B895-cfg_PilotStart+1))</f>
        <v/>
      </c>
      <c r="O895" s="86">
        <f>IF(OR(B895="",D895=""),"","RF-"&amp;TEXT(ROW()-5,"0000"))</f>
        <v/>
      </c>
      <c r="P895" s="86">
        <f>IF(Q895="","",D895&amp;"|"&amp;Q895)</f>
        <v/>
      </c>
      <c r="Q895" s="86">
        <f>IF(OR(D895="",G895=""),"",COUNTIFS($D$6:D895,D895,$G$6:G895,"&lt;&gt;"))</f>
        <v/>
      </c>
      <c r="R895" s="139">
        <f>IF(B895="","",B895+N(C895))</f>
        <v/>
      </c>
    </row>
    <row r="896" ht="30" customHeight="1">
      <c r="B896" s="93" t="n"/>
      <c r="C896" s="140" t="n"/>
      <c r="D896" s="95" t="n"/>
      <c r="E896" s="86">
        <f>IF(D896="","",IFERROR(INDEX(Pil_Type,MATCH(D896,Pil_Label,0)),"not in pilot"))</f>
        <v/>
      </c>
      <c r="F896" s="96" t="n"/>
      <c r="G896" s="96" t="n"/>
      <c r="H896" s="87">
        <f>IF(G896="","",N(F896)+G896)</f>
        <v/>
      </c>
      <c r="I896" s="95" t="n"/>
      <c r="J896" s="139">
        <f>IF(OR(Q896="",N(Q896)&lt;=1),"",INDEX($R$6:$R$1505,MATCH(D896&amp;"|"&amp;(Q896-1),$P$6:$P$1505,0)))</f>
        <v/>
      </c>
      <c r="K896" s="138">
        <f>IF(OR(J896="",R896=""),"",R896-J896)</f>
        <v/>
      </c>
      <c r="L896" s="138">
        <f>IF(OR(J896="",R896=""),"",(R896-J896)*24)</f>
        <v/>
      </c>
      <c r="M896" s="95" t="n"/>
      <c r="N896" s="94">
        <f>IF(B896="","",IF(OR(B896&lt;cfg_PilotStart,B896&gt;cfg_PilotEnd),"Outside",B896-cfg_PilotStart+1))</f>
        <v/>
      </c>
      <c r="O896" s="86">
        <f>IF(OR(B896="",D896=""),"","RF-"&amp;TEXT(ROW()-5,"0000"))</f>
        <v/>
      </c>
      <c r="P896" s="86">
        <f>IF(Q896="","",D896&amp;"|"&amp;Q896)</f>
        <v/>
      </c>
      <c r="Q896" s="86">
        <f>IF(OR(D896="",G896=""),"",COUNTIFS($D$6:D896,D896,$G$6:G896,"&lt;&gt;"))</f>
        <v/>
      </c>
      <c r="R896" s="139">
        <f>IF(B896="","",B896+N(C896))</f>
        <v/>
      </c>
    </row>
    <row r="897" ht="30" customHeight="1">
      <c r="B897" s="93" t="n"/>
      <c r="C897" s="140" t="n"/>
      <c r="D897" s="95" t="n"/>
      <c r="E897" s="86">
        <f>IF(D897="","",IFERROR(INDEX(Pil_Type,MATCH(D897,Pil_Label,0)),"not in pilot"))</f>
        <v/>
      </c>
      <c r="F897" s="96" t="n"/>
      <c r="G897" s="96" t="n"/>
      <c r="H897" s="87">
        <f>IF(G897="","",N(F897)+G897)</f>
        <v/>
      </c>
      <c r="I897" s="95" t="n"/>
      <c r="J897" s="139">
        <f>IF(OR(Q897="",N(Q897)&lt;=1),"",INDEX($R$6:$R$1505,MATCH(D897&amp;"|"&amp;(Q897-1),$P$6:$P$1505,0)))</f>
        <v/>
      </c>
      <c r="K897" s="138">
        <f>IF(OR(J897="",R897=""),"",R897-J897)</f>
        <v/>
      </c>
      <c r="L897" s="138">
        <f>IF(OR(J897="",R897=""),"",(R897-J897)*24)</f>
        <v/>
      </c>
      <c r="M897" s="95" t="n"/>
      <c r="N897" s="94">
        <f>IF(B897="","",IF(OR(B897&lt;cfg_PilotStart,B897&gt;cfg_PilotEnd),"Outside",B897-cfg_PilotStart+1))</f>
        <v/>
      </c>
      <c r="O897" s="86">
        <f>IF(OR(B897="",D897=""),"","RF-"&amp;TEXT(ROW()-5,"0000"))</f>
        <v/>
      </c>
      <c r="P897" s="86">
        <f>IF(Q897="","",D897&amp;"|"&amp;Q897)</f>
        <v/>
      </c>
      <c r="Q897" s="86">
        <f>IF(OR(D897="",G897=""),"",COUNTIFS($D$6:D897,D897,$G$6:G897,"&lt;&gt;"))</f>
        <v/>
      </c>
      <c r="R897" s="139">
        <f>IF(B897="","",B897+N(C897))</f>
        <v/>
      </c>
    </row>
    <row r="898" ht="30" customHeight="1">
      <c r="B898" s="93" t="n"/>
      <c r="C898" s="140" t="n"/>
      <c r="D898" s="95" t="n"/>
      <c r="E898" s="86">
        <f>IF(D898="","",IFERROR(INDEX(Pil_Type,MATCH(D898,Pil_Label,0)),"not in pilot"))</f>
        <v/>
      </c>
      <c r="F898" s="96" t="n"/>
      <c r="G898" s="96" t="n"/>
      <c r="H898" s="87">
        <f>IF(G898="","",N(F898)+G898)</f>
        <v/>
      </c>
      <c r="I898" s="95" t="n"/>
      <c r="J898" s="139">
        <f>IF(OR(Q898="",N(Q898)&lt;=1),"",INDEX($R$6:$R$1505,MATCH(D898&amp;"|"&amp;(Q898-1),$P$6:$P$1505,0)))</f>
        <v/>
      </c>
      <c r="K898" s="138">
        <f>IF(OR(J898="",R898=""),"",R898-J898)</f>
        <v/>
      </c>
      <c r="L898" s="138">
        <f>IF(OR(J898="",R898=""),"",(R898-J898)*24)</f>
        <v/>
      </c>
      <c r="M898" s="95" t="n"/>
      <c r="N898" s="94">
        <f>IF(B898="","",IF(OR(B898&lt;cfg_PilotStart,B898&gt;cfg_PilotEnd),"Outside",B898-cfg_PilotStart+1))</f>
        <v/>
      </c>
      <c r="O898" s="86">
        <f>IF(OR(B898="",D898=""),"","RF-"&amp;TEXT(ROW()-5,"0000"))</f>
        <v/>
      </c>
      <c r="P898" s="86">
        <f>IF(Q898="","",D898&amp;"|"&amp;Q898)</f>
        <v/>
      </c>
      <c r="Q898" s="86">
        <f>IF(OR(D898="",G898=""),"",COUNTIFS($D$6:D898,D898,$G$6:G898,"&lt;&gt;"))</f>
        <v/>
      </c>
      <c r="R898" s="139">
        <f>IF(B898="","",B898+N(C898))</f>
        <v/>
      </c>
    </row>
    <row r="899" ht="30" customHeight="1">
      <c r="B899" s="93" t="n"/>
      <c r="C899" s="140" t="n"/>
      <c r="D899" s="95" t="n"/>
      <c r="E899" s="86">
        <f>IF(D899="","",IFERROR(INDEX(Pil_Type,MATCH(D899,Pil_Label,0)),"not in pilot"))</f>
        <v/>
      </c>
      <c r="F899" s="96" t="n"/>
      <c r="G899" s="96" t="n"/>
      <c r="H899" s="87">
        <f>IF(G899="","",N(F899)+G899)</f>
        <v/>
      </c>
      <c r="I899" s="95" t="n"/>
      <c r="J899" s="139">
        <f>IF(OR(Q899="",N(Q899)&lt;=1),"",INDEX($R$6:$R$1505,MATCH(D899&amp;"|"&amp;(Q899-1),$P$6:$P$1505,0)))</f>
        <v/>
      </c>
      <c r="K899" s="138">
        <f>IF(OR(J899="",R899=""),"",R899-J899)</f>
        <v/>
      </c>
      <c r="L899" s="138">
        <f>IF(OR(J899="",R899=""),"",(R899-J899)*24)</f>
        <v/>
      </c>
      <c r="M899" s="95" t="n"/>
      <c r="N899" s="94">
        <f>IF(B899="","",IF(OR(B899&lt;cfg_PilotStart,B899&gt;cfg_PilotEnd),"Outside",B899-cfg_PilotStart+1))</f>
        <v/>
      </c>
      <c r="O899" s="86">
        <f>IF(OR(B899="",D899=""),"","RF-"&amp;TEXT(ROW()-5,"0000"))</f>
        <v/>
      </c>
      <c r="P899" s="86">
        <f>IF(Q899="","",D899&amp;"|"&amp;Q899)</f>
        <v/>
      </c>
      <c r="Q899" s="86">
        <f>IF(OR(D899="",G899=""),"",COUNTIFS($D$6:D899,D899,$G$6:G899,"&lt;&gt;"))</f>
        <v/>
      </c>
      <c r="R899" s="139">
        <f>IF(B899="","",B899+N(C899))</f>
        <v/>
      </c>
    </row>
    <row r="900" ht="30" customHeight="1">
      <c r="B900" s="93" t="n"/>
      <c r="C900" s="140" t="n"/>
      <c r="D900" s="95" t="n"/>
      <c r="E900" s="86">
        <f>IF(D900="","",IFERROR(INDEX(Pil_Type,MATCH(D900,Pil_Label,0)),"not in pilot"))</f>
        <v/>
      </c>
      <c r="F900" s="96" t="n"/>
      <c r="G900" s="96" t="n"/>
      <c r="H900" s="87">
        <f>IF(G900="","",N(F900)+G900)</f>
        <v/>
      </c>
      <c r="I900" s="95" t="n"/>
      <c r="J900" s="139">
        <f>IF(OR(Q900="",N(Q900)&lt;=1),"",INDEX($R$6:$R$1505,MATCH(D900&amp;"|"&amp;(Q900-1),$P$6:$P$1505,0)))</f>
        <v/>
      </c>
      <c r="K900" s="138">
        <f>IF(OR(J900="",R900=""),"",R900-J900)</f>
        <v/>
      </c>
      <c r="L900" s="138">
        <f>IF(OR(J900="",R900=""),"",(R900-J900)*24)</f>
        <v/>
      </c>
      <c r="M900" s="95" t="n"/>
      <c r="N900" s="94">
        <f>IF(B900="","",IF(OR(B900&lt;cfg_PilotStart,B900&gt;cfg_PilotEnd),"Outside",B900-cfg_PilotStart+1))</f>
        <v/>
      </c>
      <c r="O900" s="86">
        <f>IF(OR(B900="",D900=""),"","RF-"&amp;TEXT(ROW()-5,"0000"))</f>
        <v/>
      </c>
      <c r="P900" s="86">
        <f>IF(Q900="","",D900&amp;"|"&amp;Q900)</f>
        <v/>
      </c>
      <c r="Q900" s="86">
        <f>IF(OR(D900="",G900=""),"",COUNTIFS($D$6:D900,D900,$G$6:G900,"&lt;&gt;"))</f>
        <v/>
      </c>
      <c r="R900" s="139">
        <f>IF(B900="","",B900+N(C900))</f>
        <v/>
      </c>
    </row>
    <row r="901" ht="30" customHeight="1">
      <c r="B901" s="93" t="n"/>
      <c r="C901" s="140" t="n"/>
      <c r="D901" s="95" t="n"/>
      <c r="E901" s="86">
        <f>IF(D901="","",IFERROR(INDEX(Pil_Type,MATCH(D901,Pil_Label,0)),"not in pilot"))</f>
        <v/>
      </c>
      <c r="F901" s="96" t="n"/>
      <c r="G901" s="96" t="n"/>
      <c r="H901" s="87">
        <f>IF(G901="","",N(F901)+G901)</f>
        <v/>
      </c>
      <c r="I901" s="95" t="n"/>
      <c r="J901" s="139">
        <f>IF(OR(Q901="",N(Q901)&lt;=1),"",INDEX($R$6:$R$1505,MATCH(D901&amp;"|"&amp;(Q901-1),$P$6:$P$1505,0)))</f>
        <v/>
      </c>
      <c r="K901" s="138">
        <f>IF(OR(J901="",R901=""),"",R901-J901)</f>
        <v/>
      </c>
      <c r="L901" s="138">
        <f>IF(OR(J901="",R901=""),"",(R901-J901)*24)</f>
        <v/>
      </c>
      <c r="M901" s="95" t="n"/>
      <c r="N901" s="94">
        <f>IF(B901="","",IF(OR(B901&lt;cfg_PilotStart,B901&gt;cfg_PilotEnd),"Outside",B901-cfg_PilotStart+1))</f>
        <v/>
      </c>
      <c r="O901" s="86">
        <f>IF(OR(B901="",D901=""),"","RF-"&amp;TEXT(ROW()-5,"0000"))</f>
        <v/>
      </c>
      <c r="P901" s="86">
        <f>IF(Q901="","",D901&amp;"|"&amp;Q901)</f>
        <v/>
      </c>
      <c r="Q901" s="86">
        <f>IF(OR(D901="",G901=""),"",COUNTIFS($D$6:D901,D901,$G$6:G901,"&lt;&gt;"))</f>
        <v/>
      </c>
      <c r="R901" s="139">
        <f>IF(B901="","",B901+N(C901))</f>
        <v/>
      </c>
    </row>
    <row r="902" ht="30" customHeight="1">
      <c r="B902" s="93" t="n"/>
      <c r="C902" s="140" t="n"/>
      <c r="D902" s="95" t="n"/>
      <c r="E902" s="86">
        <f>IF(D902="","",IFERROR(INDEX(Pil_Type,MATCH(D902,Pil_Label,0)),"not in pilot"))</f>
        <v/>
      </c>
      <c r="F902" s="96" t="n"/>
      <c r="G902" s="96" t="n"/>
      <c r="H902" s="87">
        <f>IF(G902="","",N(F902)+G902)</f>
        <v/>
      </c>
      <c r="I902" s="95" t="n"/>
      <c r="J902" s="139">
        <f>IF(OR(Q902="",N(Q902)&lt;=1),"",INDEX($R$6:$R$1505,MATCH(D902&amp;"|"&amp;(Q902-1),$P$6:$P$1505,0)))</f>
        <v/>
      </c>
      <c r="K902" s="138">
        <f>IF(OR(J902="",R902=""),"",R902-J902)</f>
        <v/>
      </c>
      <c r="L902" s="138">
        <f>IF(OR(J902="",R902=""),"",(R902-J902)*24)</f>
        <v/>
      </c>
      <c r="M902" s="95" t="n"/>
      <c r="N902" s="94">
        <f>IF(B902="","",IF(OR(B902&lt;cfg_PilotStart,B902&gt;cfg_PilotEnd),"Outside",B902-cfg_PilotStart+1))</f>
        <v/>
      </c>
      <c r="O902" s="86">
        <f>IF(OR(B902="",D902=""),"","RF-"&amp;TEXT(ROW()-5,"0000"))</f>
        <v/>
      </c>
      <c r="P902" s="86">
        <f>IF(Q902="","",D902&amp;"|"&amp;Q902)</f>
        <v/>
      </c>
      <c r="Q902" s="86">
        <f>IF(OR(D902="",G902=""),"",COUNTIFS($D$6:D902,D902,$G$6:G902,"&lt;&gt;"))</f>
        <v/>
      </c>
      <c r="R902" s="139">
        <f>IF(B902="","",B902+N(C902))</f>
        <v/>
      </c>
    </row>
    <row r="903" ht="30" customHeight="1">
      <c r="B903" s="93" t="n"/>
      <c r="C903" s="140" t="n"/>
      <c r="D903" s="95" t="n"/>
      <c r="E903" s="86">
        <f>IF(D903="","",IFERROR(INDEX(Pil_Type,MATCH(D903,Pil_Label,0)),"not in pilot"))</f>
        <v/>
      </c>
      <c r="F903" s="96" t="n"/>
      <c r="G903" s="96" t="n"/>
      <c r="H903" s="87">
        <f>IF(G903="","",N(F903)+G903)</f>
        <v/>
      </c>
      <c r="I903" s="95" t="n"/>
      <c r="J903" s="139">
        <f>IF(OR(Q903="",N(Q903)&lt;=1),"",INDEX($R$6:$R$1505,MATCH(D903&amp;"|"&amp;(Q903-1),$P$6:$P$1505,0)))</f>
        <v/>
      </c>
      <c r="K903" s="138">
        <f>IF(OR(J903="",R903=""),"",R903-J903)</f>
        <v/>
      </c>
      <c r="L903" s="138">
        <f>IF(OR(J903="",R903=""),"",(R903-J903)*24)</f>
        <v/>
      </c>
      <c r="M903" s="95" t="n"/>
      <c r="N903" s="94">
        <f>IF(B903="","",IF(OR(B903&lt;cfg_PilotStart,B903&gt;cfg_PilotEnd),"Outside",B903-cfg_PilotStart+1))</f>
        <v/>
      </c>
      <c r="O903" s="86">
        <f>IF(OR(B903="",D903=""),"","RF-"&amp;TEXT(ROW()-5,"0000"))</f>
        <v/>
      </c>
      <c r="P903" s="86">
        <f>IF(Q903="","",D903&amp;"|"&amp;Q903)</f>
        <v/>
      </c>
      <c r="Q903" s="86">
        <f>IF(OR(D903="",G903=""),"",COUNTIFS($D$6:D903,D903,$G$6:G903,"&lt;&gt;"))</f>
        <v/>
      </c>
      <c r="R903" s="139">
        <f>IF(B903="","",B903+N(C903))</f>
        <v/>
      </c>
    </row>
    <row r="904" ht="30" customHeight="1">
      <c r="B904" s="93" t="n"/>
      <c r="C904" s="140" t="n"/>
      <c r="D904" s="95" t="n"/>
      <c r="E904" s="86">
        <f>IF(D904="","",IFERROR(INDEX(Pil_Type,MATCH(D904,Pil_Label,0)),"not in pilot"))</f>
        <v/>
      </c>
      <c r="F904" s="96" t="n"/>
      <c r="G904" s="96" t="n"/>
      <c r="H904" s="87">
        <f>IF(G904="","",N(F904)+G904)</f>
        <v/>
      </c>
      <c r="I904" s="95" t="n"/>
      <c r="J904" s="139">
        <f>IF(OR(Q904="",N(Q904)&lt;=1),"",INDEX($R$6:$R$1505,MATCH(D904&amp;"|"&amp;(Q904-1),$P$6:$P$1505,0)))</f>
        <v/>
      </c>
      <c r="K904" s="138">
        <f>IF(OR(J904="",R904=""),"",R904-J904)</f>
        <v/>
      </c>
      <c r="L904" s="138">
        <f>IF(OR(J904="",R904=""),"",(R904-J904)*24)</f>
        <v/>
      </c>
      <c r="M904" s="95" t="n"/>
      <c r="N904" s="94">
        <f>IF(B904="","",IF(OR(B904&lt;cfg_PilotStart,B904&gt;cfg_PilotEnd),"Outside",B904-cfg_PilotStart+1))</f>
        <v/>
      </c>
      <c r="O904" s="86">
        <f>IF(OR(B904="",D904=""),"","RF-"&amp;TEXT(ROW()-5,"0000"))</f>
        <v/>
      </c>
      <c r="P904" s="86">
        <f>IF(Q904="","",D904&amp;"|"&amp;Q904)</f>
        <v/>
      </c>
      <c r="Q904" s="86">
        <f>IF(OR(D904="",G904=""),"",COUNTIFS($D$6:D904,D904,$G$6:G904,"&lt;&gt;"))</f>
        <v/>
      </c>
      <c r="R904" s="139">
        <f>IF(B904="","",B904+N(C904))</f>
        <v/>
      </c>
    </row>
    <row r="905" ht="30" customHeight="1">
      <c r="B905" s="93" t="n"/>
      <c r="C905" s="140" t="n"/>
      <c r="D905" s="95" t="n"/>
      <c r="E905" s="86">
        <f>IF(D905="","",IFERROR(INDEX(Pil_Type,MATCH(D905,Pil_Label,0)),"not in pilot"))</f>
        <v/>
      </c>
      <c r="F905" s="96" t="n"/>
      <c r="G905" s="96" t="n"/>
      <c r="H905" s="87">
        <f>IF(G905="","",N(F905)+G905)</f>
        <v/>
      </c>
      <c r="I905" s="95" t="n"/>
      <c r="J905" s="139">
        <f>IF(OR(Q905="",N(Q905)&lt;=1),"",INDEX($R$6:$R$1505,MATCH(D905&amp;"|"&amp;(Q905-1),$P$6:$P$1505,0)))</f>
        <v/>
      </c>
      <c r="K905" s="138">
        <f>IF(OR(J905="",R905=""),"",R905-J905)</f>
        <v/>
      </c>
      <c r="L905" s="138">
        <f>IF(OR(J905="",R905=""),"",(R905-J905)*24)</f>
        <v/>
      </c>
      <c r="M905" s="95" t="n"/>
      <c r="N905" s="94">
        <f>IF(B905="","",IF(OR(B905&lt;cfg_PilotStart,B905&gt;cfg_PilotEnd),"Outside",B905-cfg_PilotStart+1))</f>
        <v/>
      </c>
      <c r="O905" s="86">
        <f>IF(OR(B905="",D905=""),"","RF-"&amp;TEXT(ROW()-5,"0000"))</f>
        <v/>
      </c>
      <c r="P905" s="86">
        <f>IF(Q905="","",D905&amp;"|"&amp;Q905)</f>
        <v/>
      </c>
      <c r="Q905" s="86">
        <f>IF(OR(D905="",G905=""),"",COUNTIFS($D$6:D905,D905,$G$6:G905,"&lt;&gt;"))</f>
        <v/>
      </c>
      <c r="R905" s="139">
        <f>IF(B905="","",B905+N(C905))</f>
        <v/>
      </c>
    </row>
    <row r="906" ht="30" customHeight="1">
      <c r="B906" s="93" t="n"/>
      <c r="C906" s="140" t="n"/>
      <c r="D906" s="95" t="n"/>
      <c r="E906" s="86">
        <f>IF(D906="","",IFERROR(INDEX(Pil_Type,MATCH(D906,Pil_Label,0)),"not in pilot"))</f>
        <v/>
      </c>
      <c r="F906" s="96" t="n"/>
      <c r="G906" s="96" t="n"/>
      <c r="H906" s="87">
        <f>IF(G906="","",N(F906)+G906)</f>
        <v/>
      </c>
      <c r="I906" s="95" t="n"/>
      <c r="J906" s="139">
        <f>IF(OR(Q906="",N(Q906)&lt;=1),"",INDEX($R$6:$R$1505,MATCH(D906&amp;"|"&amp;(Q906-1),$P$6:$P$1505,0)))</f>
        <v/>
      </c>
      <c r="K906" s="138">
        <f>IF(OR(J906="",R906=""),"",R906-J906)</f>
        <v/>
      </c>
      <c r="L906" s="138">
        <f>IF(OR(J906="",R906=""),"",(R906-J906)*24)</f>
        <v/>
      </c>
      <c r="M906" s="95" t="n"/>
      <c r="N906" s="94">
        <f>IF(B906="","",IF(OR(B906&lt;cfg_PilotStart,B906&gt;cfg_PilotEnd),"Outside",B906-cfg_PilotStart+1))</f>
        <v/>
      </c>
      <c r="O906" s="86">
        <f>IF(OR(B906="",D906=""),"","RF-"&amp;TEXT(ROW()-5,"0000"))</f>
        <v/>
      </c>
      <c r="P906" s="86">
        <f>IF(Q906="","",D906&amp;"|"&amp;Q906)</f>
        <v/>
      </c>
      <c r="Q906" s="86">
        <f>IF(OR(D906="",G906=""),"",COUNTIFS($D$6:D906,D906,$G$6:G906,"&lt;&gt;"))</f>
        <v/>
      </c>
      <c r="R906" s="139">
        <f>IF(B906="","",B906+N(C906))</f>
        <v/>
      </c>
    </row>
    <row r="907" ht="30" customHeight="1">
      <c r="B907" s="93" t="n"/>
      <c r="C907" s="140" t="n"/>
      <c r="D907" s="95" t="n"/>
      <c r="E907" s="86">
        <f>IF(D907="","",IFERROR(INDEX(Pil_Type,MATCH(D907,Pil_Label,0)),"not in pilot"))</f>
        <v/>
      </c>
      <c r="F907" s="96" t="n"/>
      <c r="G907" s="96" t="n"/>
      <c r="H907" s="87">
        <f>IF(G907="","",N(F907)+G907)</f>
        <v/>
      </c>
      <c r="I907" s="95" t="n"/>
      <c r="J907" s="139">
        <f>IF(OR(Q907="",N(Q907)&lt;=1),"",INDEX($R$6:$R$1505,MATCH(D907&amp;"|"&amp;(Q907-1),$P$6:$P$1505,0)))</f>
        <v/>
      </c>
      <c r="K907" s="138">
        <f>IF(OR(J907="",R907=""),"",R907-J907)</f>
        <v/>
      </c>
      <c r="L907" s="138">
        <f>IF(OR(J907="",R907=""),"",(R907-J907)*24)</f>
        <v/>
      </c>
      <c r="M907" s="95" t="n"/>
      <c r="N907" s="94">
        <f>IF(B907="","",IF(OR(B907&lt;cfg_PilotStart,B907&gt;cfg_PilotEnd),"Outside",B907-cfg_PilotStart+1))</f>
        <v/>
      </c>
      <c r="O907" s="86">
        <f>IF(OR(B907="",D907=""),"","RF-"&amp;TEXT(ROW()-5,"0000"))</f>
        <v/>
      </c>
      <c r="P907" s="86">
        <f>IF(Q907="","",D907&amp;"|"&amp;Q907)</f>
        <v/>
      </c>
      <c r="Q907" s="86">
        <f>IF(OR(D907="",G907=""),"",COUNTIFS($D$6:D907,D907,$G$6:G907,"&lt;&gt;"))</f>
        <v/>
      </c>
      <c r="R907" s="139">
        <f>IF(B907="","",B907+N(C907))</f>
        <v/>
      </c>
    </row>
    <row r="908" ht="30" customHeight="1">
      <c r="B908" s="93" t="n"/>
      <c r="C908" s="140" t="n"/>
      <c r="D908" s="95" t="n"/>
      <c r="E908" s="86">
        <f>IF(D908="","",IFERROR(INDEX(Pil_Type,MATCH(D908,Pil_Label,0)),"not in pilot"))</f>
        <v/>
      </c>
      <c r="F908" s="96" t="n"/>
      <c r="G908" s="96" t="n"/>
      <c r="H908" s="87">
        <f>IF(G908="","",N(F908)+G908)</f>
        <v/>
      </c>
      <c r="I908" s="95" t="n"/>
      <c r="J908" s="139">
        <f>IF(OR(Q908="",N(Q908)&lt;=1),"",INDEX($R$6:$R$1505,MATCH(D908&amp;"|"&amp;(Q908-1),$P$6:$P$1505,0)))</f>
        <v/>
      </c>
      <c r="K908" s="138">
        <f>IF(OR(J908="",R908=""),"",R908-J908)</f>
        <v/>
      </c>
      <c r="L908" s="138">
        <f>IF(OR(J908="",R908=""),"",(R908-J908)*24)</f>
        <v/>
      </c>
      <c r="M908" s="95" t="n"/>
      <c r="N908" s="94">
        <f>IF(B908="","",IF(OR(B908&lt;cfg_PilotStart,B908&gt;cfg_PilotEnd),"Outside",B908-cfg_PilotStart+1))</f>
        <v/>
      </c>
      <c r="O908" s="86">
        <f>IF(OR(B908="",D908=""),"","RF-"&amp;TEXT(ROW()-5,"0000"))</f>
        <v/>
      </c>
      <c r="P908" s="86">
        <f>IF(Q908="","",D908&amp;"|"&amp;Q908)</f>
        <v/>
      </c>
      <c r="Q908" s="86">
        <f>IF(OR(D908="",G908=""),"",COUNTIFS($D$6:D908,D908,$G$6:G908,"&lt;&gt;"))</f>
        <v/>
      </c>
      <c r="R908" s="139">
        <f>IF(B908="","",B908+N(C908))</f>
        <v/>
      </c>
    </row>
    <row r="909" ht="30" customHeight="1">
      <c r="B909" s="93" t="n"/>
      <c r="C909" s="140" t="n"/>
      <c r="D909" s="95" t="n"/>
      <c r="E909" s="86">
        <f>IF(D909="","",IFERROR(INDEX(Pil_Type,MATCH(D909,Pil_Label,0)),"not in pilot"))</f>
        <v/>
      </c>
      <c r="F909" s="96" t="n"/>
      <c r="G909" s="96" t="n"/>
      <c r="H909" s="87">
        <f>IF(G909="","",N(F909)+G909)</f>
        <v/>
      </c>
      <c r="I909" s="95" t="n"/>
      <c r="J909" s="139">
        <f>IF(OR(Q909="",N(Q909)&lt;=1),"",INDEX($R$6:$R$1505,MATCH(D909&amp;"|"&amp;(Q909-1),$P$6:$P$1505,0)))</f>
        <v/>
      </c>
      <c r="K909" s="138">
        <f>IF(OR(J909="",R909=""),"",R909-J909)</f>
        <v/>
      </c>
      <c r="L909" s="138">
        <f>IF(OR(J909="",R909=""),"",(R909-J909)*24)</f>
        <v/>
      </c>
      <c r="M909" s="95" t="n"/>
      <c r="N909" s="94">
        <f>IF(B909="","",IF(OR(B909&lt;cfg_PilotStart,B909&gt;cfg_PilotEnd),"Outside",B909-cfg_PilotStart+1))</f>
        <v/>
      </c>
      <c r="O909" s="86">
        <f>IF(OR(B909="",D909=""),"","RF-"&amp;TEXT(ROW()-5,"0000"))</f>
        <v/>
      </c>
      <c r="P909" s="86">
        <f>IF(Q909="","",D909&amp;"|"&amp;Q909)</f>
        <v/>
      </c>
      <c r="Q909" s="86">
        <f>IF(OR(D909="",G909=""),"",COUNTIFS($D$6:D909,D909,$G$6:G909,"&lt;&gt;"))</f>
        <v/>
      </c>
      <c r="R909" s="139">
        <f>IF(B909="","",B909+N(C909))</f>
        <v/>
      </c>
    </row>
    <row r="910" ht="30" customHeight="1">
      <c r="B910" s="93" t="n"/>
      <c r="C910" s="140" t="n"/>
      <c r="D910" s="95" t="n"/>
      <c r="E910" s="86">
        <f>IF(D910="","",IFERROR(INDEX(Pil_Type,MATCH(D910,Pil_Label,0)),"not in pilot"))</f>
        <v/>
      </c>
      <c r="F910" s="96" t="n"/>
      <c r="G910" s="96" t="n"/>
      <c r="H910" s="87">
        <f>IF(G910="","",N(F910)+G910)</f>
        <v/>
      </c>
      <c r="I910" s="95" t="n"/>
      <c r="J910" s="139">
        <f>IF(OR(Q910="",N(Q910)&lt;=1),"",INDEX($R$6:$R$1505,MATCH(D910&amp;"|"&amp;(Q910-1),$P$6:$P$1505,0)))</f>
        <v/>
      </c>
      <c r="K910" s="138">
        <f>IF(OR(J910="",R910=""),"",R910-J910)</f>
        <v/>
      </c>
      <c r="L910" s="138">
        <f>IF(OR(J910="",R910=""),"",(R910-J910)*24)</f>
        <v/>
      </c>
      <c r="M910" s="95" t="n"/>
      <c r="N910" s="94">
        <f>IF(B910="","",IF(OR(B910&lt;cfg_PilotStart,B910&gt;cfg_PilotEnd),"Outside",B910-cfg_PilotStart+1))</f>
        <v/>
      </c>
      <c r="O910" s="86">
        <f>IF(OR(B910="",D910=""),"","RF-"&amp;TEXT(ROW()-5,"0000"))</f>
        <v/>
      </c>
      <c r="P910" s="86">
        <f>IF(Q910="","",D910&amp;"|"&amp;Q910)</f>
        <v/>
      </c>
      <c r="Q910" s="86">
        <f>IF(OR(D910="",G910=""),"",COUNTIFS($D$6:D910,D910,$G$6:G910,"&lt;&gt;"))</f>
        <v/>
      </c>
      <c r="R910" s="139">
        <f>IF(B910="","",B910+N(C910))</f>
        <v/>
      </c>
    </row>
    <row r="911" ht="30" customHeight="1">
      <c r="B911" s="93" t="n"/>
      <c r="C911" s="140" t="n"/>
      <c r="D911" s="95" t="n"/>
      <c r="E911" s="86">
        <f>IF(D911="","",IFERROR(INDEX(Pil_Type,MATCH(D911,Pil_Label,0)),"not in pilot"))</f>
        <v/>
      </c>
      <c r="F911" s="96" t="n"/>
      <c r="G911" s="96" t="n"/>
      <c r="H911" s="87">
        <f>IF(G911="","",N(F911)+G911)</f>
        <v/>
      </c>
      <c r="I911" s="95" t="n"/>
      <c r="J911" s="139">
        <f>IF(OR(Q911="",N(Q911)&lt;=1),"",INDEX($R$6:$R$1505,MATCH(D911&amp;"|"&amp;(Q911-1),$P$6:$P$1505,0)))</f>
        <v/>
      </c>
      <c r="K911" s="138">
        <f>IF(OR(J911="",R911=""),"",R911-J911)</f>
        <v/>
      </c>
      <c r="L911" s="138">
        <f>IF(OR(J911="",R911=""),"",(R911-J911)*24)</f>
        <v/>
      </c>
      <c r="M911" s="95" t="n"/>
      <c r="N911" s="94">
        <f>IF(B911="","",IF(OR(B911&lt;cfg_PilotStart,B911&gt;cfg_PilotEnd),"Outside",B911-cfg_PilotStart+1))</f>
        <v/>
      </c>
      <c r="O911" s="86">
        <f>IF(OR(B911="",D911=""),"","RF-"&amp;TEXT(ROW()-5,"0000"))</f>
        <v/>
      </c>
      <c r="P911" s="86">
        <f>IF(Q911="","",D911&amp;"|"&amp;Q911)</f>
        <v/>
      </c>
      <c r="Q911" s="86">
        <f>IF(OR(D911="",G911=""),"",COUNTIFS($D$6:D911,D911,$G$6:G911,"&lt;&gt;"))</f>
        <v/>
      </c>
      <c r="R911" s="139">
        <f>IF(B911="","",B911+N(C911))</f>
        <v/>
      </c>
    </row>
    <row r="912" ht="30" customHeight="1">
      <c r="B912" s="93" t="n"/>
      <c r="C912" s="140" t="n"/>
      <c r="D912" s="95" t="n"/>
      <c r="E912" s="86">
        <f>IF(D912="","",IFERROR(INDEX(Pil_Type,MATCH(D912,Pil_Label,0)),"not in pilot"))</f>
        <v/>
      </c>
      <c r="F912" s="96" t="n"/>
      <c r="G912" s="96" t="n"/>
      <c r="H912" s="87">
        <f>IF(G912="","",N(F912)+G912)</f>
        <v/>
      </c>
      <c r="I912" s="95" t="n"/>
      <c r="J912" s="139">
        <f>IF(OR(Q912="",N(Q912)&lt;=1),"",INDEX($R$6:$R$1505,MATCH(D912&amp;"|"&amp;(Q912-1),$P$6:$P$1505,0)))</f>
        <v/>
      </c>
      <c r="K912" s="138">
        <f>IF(OR(J912="",R912=""),"",R912-J912)</f>
        <v/>
      </c>
      <c r="L912" s="138">
        <f>IF(OR(J912="",R912=""),"",(R912-J912)*24)</f>
        <v/>
      </c>
      <c r="M912" s="95" t="n"/>
      <c r="N912" s="94">
        <f>IF(B912="","",IF(OR(B912&lt;cfg_PilotStart,B912&gt;cfg_PilotEnd),"Outside",B912-cfg_PilotStart+1))</f>
        <v/>
      </c>
      <c r="O912" s="86">
        <f>IF(OR(B912="",D912=""),"","RF-"&amp;TEXT(ROW()-5,"0000"))</f>
        <v/>
      </c>
      <c r="P912" s="86">
        <f>IF(Q912="","",D912&amp;"|"&amp;Q912)</f>
        <v/>
      </c>
      <c r="Q912" s="86">
        <f>IF(OR(D912="",G912=""),"",COUNTIFS($D$6:D912,D912,$G$6:G912,"&lt;&gt;"))</f>
        <v/>
      </c>
      <c r="R912" s="139">
        <f>IF(B912="","",B912+N(C912))</f>
        <v/>
      </c>
    </row>
    <row r="913" ht="30" customHeight="1">
      <c r="B913" s="93" t="n"/>
      <c r="C913" s="140" t="n"/>
      <c r="D913" s="95" t="n"/>
      <c r="E913" s="86">
        <f>IF(D913="","",IFERROR(INDEX(Pil_Type,MATCH(D913,Pil_Label,0)),"not in pilot"))</f>
        <v/>
      </c>
      <c r="F913" s="96" t="n"/>
      <c r="G913" s="96" t="n"/>
      <c r="H913" s="87">
        <f>IF(G913="","",N(F913)+G913)</f>
        <v/>
      </c>
      <c r="I913" s="95" t="n"/>
      <c r="J913" s="139">
        <f>IF(OR(Q913="",N(Q913)&lt;=1),"",INDEX($R$6:$R$1505,MATCH(D913&amp;"|"&amp;(Q913-1),$P$6:$P$1505,0)))</f>
        <v/>
      </c>
      <c r="K913" s="138">
        <f>IF(OR(J913="",R913=""),"",R913-J913)</f>
        <v/>
      </c>
      <c r="L913" s="138">
        <f>IF(OR(J913="",R913=""),"",(R913-J913)*24)</f>
        <v/>
      </c>
      <c r="M913" s="95" t="n"/>
      <c r="N913" s="94">
        <f>IF(B913="","",IF(OR(B913&lt;cfg_PilotStart,B913&gt;cfg_PilotEnd),"Outside",B913-cfg_PilotStart+1))</f>
        <v/>
      </c>
      <c r="O913" s="86">
        <f>IF(OR(B913="",D913=""),"","RF-"&amp;TEXT(ROW()-5,"0000"))</f>
        <v/>
      </c>
      <c r="P913" s="86">
        <f>IF(Q913="","",D913&amp;"|"&amp;Q913)</f>
        <v/>
      </c>
      <c r="Q913" s="86">
        <f>IF(OR(D913="",G913=""),"",COUNTIFS($D$6:D913,D913,$G$6:G913,"&lt;&gt;"))</f>
        <v/>
      </c>
      <c r="R913" s="139">
        <f>IF(B913="","",B913+N(C913))</f>
        <v/>
      </c>
    </row>
    <row r="914" ht="30" customHeight="1">
      <c r="B914" s="93" t="n"/>
      <c r="C914" s="140" t="n"/>
      <c r="D914" s="95" t="n"/>
      <c r="E914" s="86">
        <f>IF(D914="","",IFERROR(INDEX(Pil_Type,MATCH(D914,Pil_Label,0)),"not in pilot"))</f>
        <v/>
      </c>
      <c r="F914" s="96" t="n"/>
      <c r="G914" s="96" t="n"/>
      <c r="H914" s="87">
        <f>IF(G914="","",N(F914)+G914)</f>
        <v/>
      </c>
      <c r="I914" s="95" t="n"/>
      <c r="J914" s="139">
        <f>IF(OR(Q914="",N(Q914)&lt;=1),"",INDEX($R$6:$R$1505,MATCH(D914&amp;"|"&amp;(Q914-1),$P$6:$P$1505,0)))</f>
        <v/>
      </c>
      <c r="K914" s="138">
        <f>IF(OR(J914="",R914=""),"",R914-J914)</f>
        <v/>
      </c>
      <c r="L914" s="138">
        <f>IF(OR(J914="",R914=""),"",(R914-J914)*24)</f>
        <v/>
      </c>
      <c r="M914" s="95" t="n"/>
      <c r="N914" s="94">
        <f>IF(B914="","",IF(OR(B914&lt;cfg_PilotStart,B914&gt;cfg_PilotEnd),"Outside",B914-cfg_PilotStart+1))</f>
        <v/>
      </c>
      <c r="O914" s="86">
        <f>IF(OR(B914="",D914=""),"","RF-"&amp;TEXT(ROW()-5,"0000"))</f>
        <v/>
      </c>
      <c r="P914" s="86">
        <f>IF(Q914="","",D914&amp;"|"&amp;Q914)</f>
        <v/>
      </c>
      <c r="Q914" s="86">
        <f>IF(OR(D914="",G914=""),"",COUNTIFS($D$6:D914,D914,$G$6:G914,"&lt;&gt;"))</f>
        <v/>
      </c>
      <c r="R914" s="139">
        <f>IF(B914="","",B914+N(C914))</f>
        <v/>
      </c>
    </row>
    <row r="915" ht="30" customHeight="1">
      <c r="B915" s="93" t="n"/>
      <c r="C915" s="140" t="n"/>
      <c r="D915" s="95" t="n"/>
      <c r="E915" s="86">
        <f>IF(D915="","",IFERROR(INDEX(Pil_Type,MATCH(D915,Pil_Label,0)),"not in pilot"))</f>
        <v/>
      </c>
      <c r="F915" s="96" t="n"/>
      <c r="G915" s="96" t="n"/>
      <c r="H915" s="87">
        <f>IF(G915="","",N(F915)+G915)</f>
        <v/>
      </c>
      <c r="I915" s="95" t="n"/>
      <c r="J915" s="139">
        <f>IF(OR(Q915="",N(Q915)&lt;=1),"",INDEX($R$6:$R$1505,MATCH(D915&amp;"|"&amp;(Q915-1),$P$6:$P$1505,0)))</f>
        <v/>
      </c>
      <c r="K915" s="138">
        <f>IF(OR(J915="",R915=""),"",R915-J915)</f>
        <v/>
      </c>
      <c r="L915" s="138">
        <f>IF(OR(J915="",R915=""),"",(R915-J915)*24)</f>
        <v/>
      </c>
      <c r="M915" s="95" t="n"/>
      <c r="N915" s="94">
        <f>IF(B915="","",IF(OR(B915&lt;cfg_PilotStart,B915&gt;cfg_PilotEnd),"Outside",B915-cfg_PilotStart+1))</f>
        <v/>
      </c>
      <c r="O915" s="86">
        <f>IF(OR(B915="",D915=""),"","RF-"&amp;TEXT(ROW()-5,"0000"))</f>
        <v/>
      </c>
      <c r="P915" s="86">
        <f>IF(Q915="","",D915&amp;"|"&amp;Q915)</f>
        <v/>
      </c>
      <c r="Q915" s="86">
        <f>IF(OR(D915="",G915=""),"",COUNTIFS($D$6:D915,D915,$G$6:G915,"&lt;&gt;"))</f>
        <v/>
      </c>
      <c r="R915" s="139">
        <f>IF(B915="","",B915+N(C915))</f>
        <v/>
      </c>
    </row>
    <row r="916" ht="30" customHeight="1">
      <c r="B916" s="93" t="n"/>
      <c r="C916" s="140" t="n"/>
      <c r="D916" s="95" t="n"/>
      <c r="E916" s="86">
        <f>IF(D916="","",IFERROR(INDEX(Pil_Type,MATCH(D916,Pil_Label,0)),"not in pilot"))</f>
        <v/>
      </c>
      <c r="F916" s="96" t="n"/>
      <c r="G916" s="96" t="n"/>
      <c r="H916" s="87">
        <f>IF(G916="","",N(F916)+G916)</f>
        <v/>
      </c>
      <c r="I916" s="95" t="n"/>
      <c r="J916" s="139">
        <f>IF(OR(Q916="",N(Q916)&lt;=1),"",INDEX($R$6:$R$1505,MATCH(D916&amp;"|"&amp;(Q916-1),$P$6:$P$1505,0)))</f>
        <v/>
      </c>
      <c r="K916" s="138">
        <f>IF(OR(J916="",R916=""),"",R916-J916)</f>
        <v/>
      </c>
      <c r="L916" s="138">
        <f>IF(OR(J916="",R916=""),"",(R916-J916)*24)</f>
        <v/>
      </c>
      <c r="M916" s="95" t="n"/>
      <c r="N916" s="94">
        <f>IF(B916="","",IF(OR(B916&lt;cfg_PilotStart,B916&gt;cfg_PilotEnd),"Outside",B916-cfg_PilotStart+1))</f>
        <v/>
      </c>
      <c r="O916" s="86">
        <f>IF(OR(B916="",D916=""),"","RF-"&amp;TEXT(ROW()-5,"0000"))</f>
        <v/>
      </c>
      <c r="P916" s="86">
        <f>IF(Q916="","",D916&amp;"|"&amp;Q916)</f>
        <v/>
      </c>
      <c r="Q916" s="86">
        <f>IF(OR(D916="",G916=""),"",COUNTIFS($D$6:D916,D916,$G$6:G916,"&lt;&gt;"))</f>
        <v/>
      </c>
      <c r="R916" s="139">
        <f>IF(B916="","",B916+N(C916))</f>
        <v/>
      </c>
    </row>
    <row r="917" ht="30" customHeight="1">
      <c r="B917" s="93" t="n"/>
      <c r="C917" s="140" t="n"/>
      <c r="D917" s="95" t="n"/>
      <c r="E917" s="86">
        <f>IF(D917="","",IFERROR(INDEX(Pil_Type,MATCH(D917,Pil_Label,0)),"not in pilot"))</f>
        <v/>
      </c>
      <c r="F917" s="96" t="n"/>
      <c r="G917" s="96" t="n"/>
      <c r="H917" s="87">
        <f>IF(G917="","",N(F917)+G917)</f>
        <v/>
      </c>
      <c r="I917" s="95" t="n"/>
      <c r="J917" s="139">
        <f>IF(OR(Q917="",N(Q917)&lt;=1),"",INDEX($R$6:$R$1505,MATCH(D917&amp;"|"&amp;(Q917-1),$P$6:$P$1505,0)))</f>
        <v/>
      </c>
      <c r="K917" s="138">
        <f>IF(OR(J917="",R917=""),"",R917-J917)</f>
        <v/>
      </c>
      <c r="L917" s="138">
        <f>IF(OR(J917="",R917=""),"",(R917-J917)*24)</f>
        <v/>
      </c>
      <c r="M917" s="95" t="n"/>
      <c r="N917" s="94">
        <f>IF(B917="","",IF(OR(B917&lt;cfg_PilotStart,B917&gt;cfg_PilotEnd),"Outside",B917-cfg_PilotStart+1))</f>
        <v/>
      </c>
      <c r="O917" s="86">
        <f>IF(OR(B917="",D917=""),"","RF-"&amp;TEXT(ROW()-5,"0000"))</f>
        <v/>
      </c>
      <c r="P917" s="86">
        <f>IF(Q917="","",D917&amp;"|"&amp;Q917)</f>
        <v/>
      </c>
      <c r="Q917" s="86">
        <f>IF(OR(D917="",G917=""),"",COUNTIFS($D$6:D917,D917,$G$6:G917,"&lt;&gt;"))</f>
        <v/>
      </c>
      <c r="R917" s="139">
        <f>IF(B917="","",B917+N(C917))</f>
        <v/>
      </c>
    </row>
    <row r="918" ht="30" customHeight="1">
      <c r="B918" s="93" t="n"/>
      <c r="C918" s="140" t="n"/>
      <c r="D918" s="95" t="n"/>
      <c r="E918" s="86">
        <f>IF(D918="","",IFERROR(INDEX(Pil_Type,MATCH(D918,Pil_Label,0)),"not in pilot"))</f>
        <v/>
      </c>
      <c r="F918" s="96" t="n"/>
      <c r="G918" s="96" t="n"/>
      <c r="H918" s="87">
        <f>IF(G918="","",N(F918)+G918)</f>
        <v/>
      </c>
      <c r="I918" s="95" t="n"/>
      <c r="J918" s="139">
        <f>IF(OR(Q918="",N(Q918)&lt;=1),"",INDEX($R$6:$R$1505,MATCH(D918&amp;"|"&amp;(Q918-1),$P$6:$P$1505,0)))</f>
        <v/>
      </c>
      <c r="K918" s="138">
        <f>IF(OR(J918="",R918=""),"",R918-J918)</f>
        <v/>
      </c>
      <c r="L918" s="138">
        <f>IF(OR(J918="",R918=""),"",(R918-J918)*24)</f>
        <v/>
      </c>
      <c r="M918" s="95" t="n"/>
      <c r="N918" s="94">
        <f>IF(B918="","",IF(OR(B918&lt;cfg_PilotStart,B918&gt;cfg_PilotEnd),"Outside",B918-cfg_PilotStart+1))</f>
        <v/>
      </c>
      <c r="O918" s="86">
        <f>IF(OR(B918="",D918=""),"","RF-"&amp;TEXT(ROW()-5,"0000"))</f>
        <v/>
      </c>
      <c r="P918" s="86">
        <f>IF(Q918="","",D918&amp;"|"&amp;Q918)</f>
        <v/>
      </c>
      <c r="Q918" s="86">
        <f>IF(OR(D918="",G918=""),"",COUNTIFS($D$6:D918,D918,$G$6:G918,"&lt;&gt;"))</f>
        <v/>
      </c>
      <c r="R918" s="139">
        <f>IF(B918="","",B918+N(C918))</f>
        <v/>
      </c>
    </row>
    <row r="919" ht="30" customHeight="1">
      <c r="B919" s="93" t="n"/>
      <c r="C919" s="140" t="n"/>
      <c r="D919" s="95" t="n"/>
      <c r="E919" s="86">
        <f>IF(D919="","",IFERROR(INDEX(Pil_Type,MATCH(D919,Pil_Label,0)),"not in pilot"))</f>
        <v/>
      </c>
      <c r="F919" s="96" t="n"/>
      <c r="G919" s="96" t="n"/>
      <c r="H919" s="87">
        <f>IF(G919="","",N(F919)+G919)</f>
        <v/>
      </c>
      <c r="I919" s="95" t="n"/>
      <c r="J919" s="139">
        <f>IF(OR(Q919="",N(Q919)&lt;=1),"",INDEX($R$6:$R$1505,MATCH(D919&amp;"|"&amp;(Q919-1),$P$6:$P$1505,0)))</f>
        <v/>
      </c>
      <c r="K919" s="138">
        <f>IF(OR(J919="",R919=""),"",R919-J919)</f>
        <v/>
      </c>
      <c r="L919" s="138">
        <f>IF(OR(J919="",R919=""),"",(R919-J919)*24)</f>
        <v/>
      </c>
      <c r="M919" s="95" t="n"/>
      <c r="N919" s="94">
        <f>IF(B919="","",IF(OR(B919&lt;cfg_PilotStart,B919&gt;cfg_PilotEnd),"Outside",B919-cfg_PilotStart+1))</f>
        <v/>
      </c>
      <c r="O919" s="86">
        <f>IF(OR(B919="",D919=""),"","RF-"&amp;TEXT(ROW()-5,"0000"))</f>
        <v/>
      </c>
      <c r="P919" s="86">
        <f>IF(Q919="","",D919&amp;"|"&amp;Q919)</f>
        <v/>
      </c>
      <c r="Q919" s="86">
        <f>IF(OR(D919="",G919=""),"",COUNTIFS($D$6:D919,D919,$G$6:G919,"&lt;&gt;"))</f>
        <v/>
      </c>
      <c r="R919" s="139">
        <f>IF(B919="","",B919+N(C919))</f>
        <v/>
      </c>
    </row>
    <row r="920" ht="30" customHeight="1">
      <c r="B920" s="93" t="n"/>
      <c r="C920" s="140" t="n"/>
      <c r="D920" s="95" t="n"/>
      <c r="E920" s="86">
        <f>IF(D920="","",IFERROR(INDEX(Pil_Type,MATCH(D920,Pil_Label,0)),"not in pilot"))</f>
        <v/>
      </c>
      <c r="F920" s="96" t="n"/>
      <c r="G920" s="96" t="n"/>
      <c r="H920" s="87">
        <f>IF(G920="","",N(F920)+G920)</f>
        <v/>
      </c>
      <c r="I920" s="95" t="n"/>
      <c r="J920" s="139">
        <f>IF(OR(Q920="",N(Q920)&lt;=1),"",INDEX($R$6:$R$1505,MATCH(D920&amp;"|"&amp;(Q920-1),$P$6:$P$1505,0)))</f>
        <v/>
      </c>
      <c r="K920" s="138">
        <f>IF(OR(J920="",R920=""),"",R920-J920)</f>
        <v/>
      </c>
      <c r="L920" s="138">
        <f>IF(OR(J920="",R920=""),"",(R920-J920)*24)</f>
        <v/>
      </c>
      <c r="M920" s="95" t="n"/>
      <c r="N920" s="94">
        <f>IF(B920="","",IF(OR(B920&lt;cfg_PilotStart,B920&gt;cfg_PilotEnd),"Outside",B920-cfg_PilotStart+1))</f>
        <v/>
      </c>
      <c r="O920" s="86">
        <f>IF(OR(B920="",D920=""),"","RF-"&amp;TEXT(ROW()-5,"0000"))</f>
        <v/>
      </c>
      <c r="P920" s="86">
        <f>IF(Q920="","",D920&amp;"|"&amp;Q920)</f>
        <v/>
      </c>
      <c r="Q920" s="86">
        <f>IF(OR(D920="",G920=""),"",COUNTIFS($D$6:D920,D920,$G$6:G920,"&lt;&gt;"))</f>
        <v/>
      </c>
      <c r="R920" s="139">
        <f>IF(B920="","",B920+N(C920))</f>
        <v/>
      </c>
    </row>
    <row r="921" ht="30" customHeight="1">
      <c r="B921" s="93" t="n"/>
      <c r="C921" s="140" t="n"/>
      <c r="D921" s="95" t="n"/>
      <c r="E921" s="86">
        <f>IF(D921="","",IFERROR(INDEX(Pil_Type,MATCH(D921,Pil_Label,0)),"not in pilot"))</f>
        <v/>
      </c>
      <c r="F921" s="96" t="n"/>
      <c r="G921" s="96" t="n"/>
      <c r="H921" s="87">
        <f>IF(G921="","",N(F921)+G921)</f>
        <v/>
      </c>
      <c r="I921" s="95" t="n"/>
      <c r="J921" s="139">
        <f>IF(OR(Q921="",N(Q921)&lt;=1),"",INDEX($R$6:$R$1505,MATCH(D921&amp;"|"&amp;(Q921-1),$P$6:$P$1505,0)))</f>
        <v/>
      </c>
      <c r="K921" s="138">
        <f>IF(OR(J921="",R921=""),"",R921-J921)</f>
        <v/>
      </c>
      <c r="L921" s="138">
        <f>IF(OR(J921="",R921=""),"",(R921-J921)*24)</f>
        <v/>
      </c>
      <c r="M921" s="95" t="n"/>
      <c r="N921" s="94">
        <f>IF(B921="","",IF(OR(B921&lt;cfg_PilotStart,B921&gt;cfg_PilotEnd),"Outside",B921-cfg_PilotStart+1))</f>
        <v/>
      </c>
      <c r="O921" s="86">
        <f>IF(OR(B921="",D921=""),"","RF-"&amp;TEXT(ROW()-5,"0000"))</f>
        <v/>
      </c>
      <c r="P921" s="86">
        <f>IF(Q921="","",D921&amp;"|"&amp;Q921)</f>
        <v/>
      </c>
      <c r="Q921" s="86">
        <f>IF(OR(D921="",G921=""),"",COUNTIFS($D$6:D921,D921,$G$6:G921,"&lt;&gt;"))</f>
        <v/>
      </c>
      <c r="R921" s="139">
        <f>IF(B921="","",B921+N(C921))</f>
        <v/>
      </c>
    </row>
    <row r="922" ht="30" customHeight="1">
      <c r="B922" s="93" t="n"/>
      <c r="C922" s="140" t="n"/>
      <c r="D922" s="95" t="n"/>
      <c r="E922" s="86">
        <f>IF(D922="","",IFERROR(INDEX(Pil_Type,MATCH(D922,Pil_Label,0)),"not in pilot"))</f>
        <v/>
      </c>
      <c r="F922" s="96" t="n"/>
      <c r="G922" s="96" t="n"/>
      <c r="H922" s="87">
        <f>IF(G922="","",N(F922)+G922)</f>
        <v/>
      </c>
      <c r="I922" s="95" t="n"/>
      <c r="J922" s="139">
        <f>IF(OR(Q922="",N(Q922)&lt;=1),"",INDEX($R$6:$R$1505,MATCH(D922&amp;"|"&amp;(Q922-1),$P$6:$P$1505,0)))</f>
        <v/>
      </c>
      <c r="K922" s="138">
        <f>IF(OR(J922="",R922=""),"",R922-J922)</f>
        <v/>
      </c>
      <c r="L922" s="138">
        <f>IF(OR(J922="",R922=""),"",(R922-J922)*24)</f>
        <v/>
      </c>
      <c r="M922" s="95" t="n"/>
      <c r="N922" s="94">
        <f>IF(B922="","",IF(OR(B922&lt;cfg_PilotStart,B922&gt;cfg_PilotEnd),"Outside",B922-cfg_PilotStart+1))</f>
        <v/>
      </c>
      <c r="O922" s="86">
        <f>IF(OR(B922="",D922=""),"","RF-"&amp;TEXT(ROW()-5,"0000"))</f>
        <v/>
      </c>
      <c r="P922" s="86">
        <f>IF(Q922="","",D922&amp;"|"&amp;Q922)</f>
        <v/>
      </c>
      <c r="Q922" s="86">
        <f>IF(OR(D922="",G922=""),"",COUNTIFS($D$6:D922,D922,$G$6:G922,"&lt;&gt;"))</f>
        <v/>
      </c>
      <c r="R922" s="139">
        <f>IF(B922="","",B922+N(C922))</f>
        <v/>
      </c>
    </row>
    <row r="923" ht="30" customHeight="1">
      <c r="B923" s="93" t="n"/>
      <c r="C923" s="140" t="n"/>
      <c r="D923" s="95" t="n"/>
      <c r="E923" s="86">
        <f>IF(D923="","",IFERROR(INDEX(Pil_Type,MATCH(D923,Pil_Label,0)),"not in pilot"))</f>
        <v/>
      </c>
      <c r="F923" s="96" t="n"/>
      <c r="G923" s="96" t="n"/>
      <c r="H923" s="87">
        <f>IF(G923="","",N(F923)+G923)</f>
        <v/>
      </c>
      <c r="I923" s="95" t="n"/>
      <c r="J923" s="139">
        <f>IF(OR(Q923="",N(Q923)&lt;=1),"",INDEX($R$6:$R$1505,MATCH(D923&amp;"|"&amp;(Q923-1),$P$6:$P$1505,0)))</f>
        <v/>
      </c>
      <c r="K923" s="138">
        <f>IF(OR(J923="",R923=""),"",R923-J923)</f>
        <v/>
      </c>
      <c r="L923" s="138">
        <f>IF(OR(J923="",R923=""),"",(R923-J923)*24)</f>
        <v/>
      </c>
      <c r="M923" s="95" t="n"/>
      <c r="N923" s="94">
        <f>IF(B923="","",IF(OR(B923&lt;cfg_PilotStart,B923&gt;cfg_PilotEnd),"Outside",B923-cfg_PilotStart+1))</f>
        <v/>
      </c>
      <c r="O923" s="86">
        <f>IF(OR(B923="",D923=""),"","RF-"&amp;TEXT(ROW()-5,"0000"))</f>
        <v/>
      </c>
      <c r="P923" s="86">
        <f>IF(Q923="","",D923&amp;"|"&amp;Q923)</f>
        <v/>
      </c>
      <c r="Q923" s="86">
        <f>IF(OR(D923="",G923=""),"",COUNTIFS($D$6:D923,D923,$G$6:G923,"&lt;&gt;"))</f>
        <v/>
      </c>
      <c r="R923" s="139">
        <f>IF(B923="","",B923+N(C923))</f>
        <v/>
      </c>
    </row>
    <row r="924" ht="30" customHeight="1">
      <c r="B924" s="93" t="n"/>
      <c r="C924" s="140" t="n"/>
      <c r="D924" s="95" t="n"/>
      <c r="E924" s="86">
        <f>IF(D924="","",IFERROR(INDEX(Pil_Type,MATCH(D924,Pil_Label,0)),"not in pilot"))</f>
        <v/>
      </c>
      <c r="F924" s="96" t="n"/>
      <c r="G924" s="96" t="n"/>
      <c r="H924" s="87">
        <f>IF(G924="","",N(F924)+G924)</f>
        <v/>
      </c>
      <c r="I924" s="95" t="n"/>
      <c r="J924" s="139">
        <f>IF(OR(Q924="",N(Q924)&lt;=1),"",INDEX($R$6:$R$1505,MATCH(D924&amp;"|"&amp;(Q924-1),$P$6:$P$1505,0)))</f>
        <v/>
      </c>
      <c r="K924" s="138">
        <f>IF(OR(J924="",R924=""),"",R924-J924)</f>
        <v/>
      </c>
      <c r="L924" s="138">
        <f>IF(OR(J924="",R924=""),"",(R924-J924)*24)</f>
        <v/>
      </c>
      <c r="M924" s="95" t="n"/>
      <c r="N924" s="94">
        <f>IF(B924="","",IF(OR(B924&lt;cfg_PilotStart,B924&gt;cfg_PilotEnd),"Outside",B924-cfg_PilotStart+1))</f>
        <v/>
      </c>
      <c r="O924" s="86">
        <f>IF(OR(B924="",D924=""),"","RF-"&amp;TEXT(ROW()-5,"0000"))</f>
        <v/>
      </c>
      <c r="P924" s="86">
        <f>IF(Q924="","",D924&amp;"|"&amp;Q924)</f>
        <v/>
      </c>
      <c r="Q924" s="86">
        <f>IF(OR(D924="",G924=""),"",COUNTIFS($D$6:D924,D924,$G$6:G924,"&lt;&gt;"))</f>
        <v/>
      </c>
      <c r="R924" s="139">
        <f>IF(B924="","",B924+N(C924))</f>
        <v/>
      </c>
    </row>
    <row r="925" ht="30" customHeight="1">
      <c r="B925" s="93" t="n"/>
      <c r="C925" s="140" t="n"/>
      <c r="D925" s="95" t="n"/>
      <c r="E925" s="86">
        <f>IF(D925="","",IFERROR(INDEX(Pil_Type,MATCH(D925,Pil_Label,0)),"not in pilot"))</f>
        <v/>
      </c>
      <c r="F925" s="96" t="n"/>
      <c r="G925" s="96" t="n"/>
      <c r="H925" s="87">
        <f>IF(G925="","",N(F925)+G925)</f>
        <v/>
      </c>
      <c r="I925" s="95" t="n"/>
      <c r="J925" s="139">
        <f>IF(OR(Q925="",N(Q925)&lt;=1),"",INDEX($R$6:$R$1505,MATCH(D925&amp;"|"&amp;(Q925-1),$P$6:$P$1505,0)))</f>
        <v/>
      </c>
      <c r="K925" s="138">
        <f>IF(OR(J925="",R925=""),"",R925-J925)</f>
        <v/>
      </c>
      <c r="L925" s="138">
        <f>IF(OR(J925="",R925=""),"",(R925-J925)*24)</f>
        <v/>
      </c>
      <c r="M925" s="95" t="n"/>
      <c r="N925" s="94">
        <f>IF(B925="","",IF(OR(B925&lt;cfg_PilotStart,B925&gt;cfg_PilotEnd),"Outside",B925-cfg_PilotStart+1))</f>
        <v/>
      </c>
      <c r="O925" s="86">
        <f>IF(OR(B925="",D925=""),"","RF-"&amp;TEXT(ROW()-5,"0000"))</f>
        <v/>
      </c>
      <c r="P925" s="86">
        <f>IF(Q925="","",D925&amp;"|"&amp;Q925)</f>
        <v/>
      </c>
      <c r="Q925" s="86">
        <f>IF(OR(D925="",G925=""),"",COUNTIFS($D$6:D925,D925,$G$6:G925,"&lt;&gt;"))</f>
        <v/>
      </c>
      <c r="R925" s="139">
        <f>IF(B925="","",B925+N(C925))</f>
        <v/>
      </c>
    </row>
    <row r="926" ht="30" customHeight="1">
      <c r="B926" s="93" t="n"/>
      <c r="C926" s="140" t="n"/>
      <c r="D926" s="95" t="n"/>
      <c r="E926" s="86">
        <f>IF(D926="","",IFERROR(INDEX(Pil_Type,MATCH(D926,Pil_Label,0)),"not in pilot"))</f>
        <v/>
      </c>
      <c r="F926" s="96" t="n"/>
      <c r="G926" s="96" t="n"/>
      <c r="H926" s="87">
        <f>IF(G926="","",N(F926)+G926)</f>
        <v/>
      </c>
      <c r="I926" s="95" t="n"/>
      <c r="J926" s="139">
        <f>IF(OR(Q926="",N(Q926)&lt;=1),"",INDEX($R$6:$R$1505,MATCH(D926&amp;"|"&amp;(Q926-1),$P$6:$P$1505,0)))</f>
        <v/>
      </c>
      <c r="K926" s="138">
        <f>IF(OR(J926="",R926=""),"",R926-J926)</f>
        <v/>
      </c>
      <c r="L926" s="138">
        <f>IF(OR(J926="",R926=""),"",(R926-J926)*24)</f>
        <v/>
      </c>
      <c r="M926" s="95" t="n"/>
      <c r="N926" s="94">
        <f>IF(B926="","",IF(OR(B926&lt;cfg_PilotStart,B926&gt;cfg_PilotEnd),"Outside",B926-cfg_PilotStart+1))</f>
        <v/>
      </c>
      <c r="O926" s="86">
        <f>IF(OR(B926="",D926=""),"","RF-"&amp;TEXT(ROW()-5,"0000"))</f>
        <v/>
      </c>
      <c r="P926" s="86">
        <f>IF(Q926="","",D926&amp;"|"&amp;Q926)</f>
        <v/>
      </c>
      <c r="Q926" s="86">
        <f>IF(OR(D926="",G926=""),"",COUNTIFS($D$6:D926,D926,$G$6:G926,"&lt;&gt;"))</f>
        <v/>
      </c>
      <c r="R926" s="139">
        <f>IF(B926="","",B926+N(C926))</f>
        <v/>
      </c>
    </row>
    <row r="927" ht="30" customHeight="1">
      <c r="B927" s="93" t="n"/>
      <c r="C927" s="140" t="n"/>
      <c r="D927" s="95" t="n"/>
      <c r="E927" s="86">
        <f>IF(D927="","",IFERROR(INDEX(Pil_Type,MATCH(D927,Pil_Label,0)),"not in pilot"))</f>
        <v/>
      </c>
      <c r="F927" s="96" t="n"/>
      <c r="G927" s="96" t="n"/>
      <c r="H927" s="87">
        <f>IF(G927="","",N(F927)+G927)</f>
        <v/>
      </c>
      <c r="I927" s="95" t="n"/>
      <c r="J927" s="139">
        <f>IF(OR(Q927="",N(Q927)&lt;=1),"",INDEX($R$6:$R$1505,MATCH(D927&amp;"|"&amp;(Q927-1),$P$6:$P$1505,0)))</f>
        <v/>
      </c>
      <c r="K927" s="138">
        <f>IF(OR(J927="",R927=""),"",R927-J927)</f>
        <v/>
      </c>
      <c r="L927" s="138">
        <f>IF(OR(J927="",R927=""),"",(R927-J927)*24)</f>
        <v/>
      </c>
      <c r="M927" s="95" t="n"/>
      <c r="N927" s="94">
        <f>IF(B927="","",IF(OR(B927&lt;cfg_PilotStart,B927&gt;cfg_PilotEnd),"Outside",B927-cfg_PilotStart+1))</f>
        <v/>
      </c>
      <c r="O927" s="86">
        <f>IF(OR(B927="",D927=""),"","RF-"&amp;TEXT(ROW()-5,"0000"))</f>
        <v/>
      </c>
      <c r="P927" s="86">
        <f>IF(Q927="","",D927&amp;"|"&amp;Q927)</f>
        <v/>
      </c>
      <c r="Q927" s="86">
        <f>IF(OR(D927="",G927=""),"",COUNTIFS($D$6:D927,D927,$G$6:G927,"&lt;&gt;"))</f>
        <v/>
      </c>
      <c r="R927" s="139">
        <f>IF(B927="","",B927+N(C927))</f>
        <v/>
      </c>
    </row>
    <row r="928" ht="30" customHeight="1">
      <c r="B928" s="93" t="n"/>
      <c r="C928" s="140" t="n"/>
      <c r="D928" s="95" t="n"/>
      <c r="E928" s="86">
        <f>IF(D928="","",IFERROR(INDEX(Pil_Type,MATCH(D928,Pil_Label,0)),"not in pilot"))</f>
        <v/>
      </c>
      <c r="F928" s="96" t="n"/>
      <c r="G928" s="96" t="n"/>
      <c r="H928" s="87">
        <f>IF(G928="","",N(F928)+G928)</f>
        <v/>
      </c>
      <c r="I928" s="95" t="n"/>
      <c r="J928" s="139">
        <f>IF(OR(Q928="",N(Q928)&lt;=1),"",INDEX($R$6:$R$1505,MATCH(D928&amp;"|"&amp;(Q928-1),$P$6:$P$1505,0)))</f>
        <v/>
      </c>
      <c r="K928" s="138">
        <f>IF(OR(J928="",R928=""),"",R928-J928)</f>
        <v/>
      </c>
      <c r="L928" s="138">
        <f>IF(OR(J928="",R928=""),"",(R928-J928)*24)</f>
        <v/>
      </c>
      <c r="M928" s="95" t="n"/>
      <c r="N928" s="94">
        <f>IF(B928="","",IF(OR(B928&lt;cfg_PilotStart,B928&gt;cfg_PilotEnd),"Outside",B928-cfg_PilotStart+1))</f>
        <v/>
      </c>
      <c r="O928" s="86">
        <f>IF(OR(B928="",D928=""),"","RF-"&amp;TEXT(ROW()-5,"0000"))</f>
        <v/>
      </c>
      <c r="P928" s="86">
        <f>IF(Q928="","",D928&amp;"|"&amp;Q928)</f>
        <v/>
      </c>
      <c r="Q928" s="86">
        <f>IF(OR(D928="",G928=""),"",COUNTIFS($D$6:D928,D928,$G$6:G928,"&lt;&gt;"))</f>
        <v/>
      </c>
      <c r="R928" s="139">
        <f>IF(B928="","",B928+N(C928))</f>
        <v/>
      </c>
    </row>
    <row r="929" ht="30" customHeight="1">
      <c r="B929" s="93" t="n"/>
      <c r="C929" s="140" t="n"/>
      <c r="D929" s="95" t="n"/>
      <c r="E929" s="86">
        <f>IF(D929="","",IFERROR(INDEX(Pil_Type,MATCH(D929,Pil_Label,0)),"not in pilot"))</f>
        <v/>
      </c>
      <c r="F929" s="96" t="n"/>
      <c r="G929" s="96" t="n"/>
      <c r="H929" s="87">
        <f>IF(G929="","",N(F929)+G929)</f>
        <v/>
      </c>
      <c r="I929" s="95" t="n"/>
      <c r="J929" s="139">
        <f>IF(OR(Q929="",N(Q929)&lt;=1),"",INDEX($R$6:$R$1505,MATCH(D929&amp;"|"&amp;(Q929-1),$P$6:$P$1505,0)))</f>
        <v/>
      </c>
      <c r="K929" s="138">
        <f>IF(OR(J929="",R929=""),"",R929-J929)</f>
        <v/>
      </c>
      <c r="L929" s="138">
        <f>IF(OR(J929="",R929=""),"",(R929-J929)*24)</f>
        <v/>
      </c>
      <c r="M929" s="95" t="n"/>
      <c r="N929" s="94">
        <f>IF(B929="","",IF(OR(B929&lt;cfg_PilotStart,B929&gt;cfg_PilotEnd),"Outside",B929-cfg_PilotStart+1))</f>
        <v/>
      </c>
      <c r="O929" s="86">
        <f>IF(OR(B929="",D929=""),"","RF-"&amp;TEXT(ROW()-5,"0000"))</f>
        <v/>
      </c>
      <c r="P929" s="86">
        <f>IF(Q929="","",D929&amp;"|"&amp;Q929)</f>
        <v/>
      </c>
      <c r="Q929" s="86">
        <f>IF(OR(D929="",G929=""),"",COUNTIFS($D$6:D929,D929,$G$6:G929,"&lt;&gt;"))</f>
        <v/>
      </c>
      <c r="R929" s="139">
        <f>IF(B929="","",B929+N(C929))</f>
        <v/>
      </c>
    </row>
    <row r="930" ht="30" customHeight="1">
      <c r="B930" s="93" t="n"/>
      <c r="C930" s="140" t="n"/>
      <c r="D930" s="95" t="n"/>
      <c r="E930" s="86">
        <f>IF(D930="","",IFERROR(INDEX(Pil_Type,MATCH(D930,Pil_Label,0)),"not in pilot"))</f>
        <v/>
      </c>
      <c r="F930" s="96" t="n"/>
      <c r="G930" s="96" t="n"/>
      <c r="H930" s="87">
        <f>IF(G930="","",N(F930)+G930)</f>
        <v/>
      </c>
      <c r="I930" s="95" t="n"/>
      <c r="J930" s="139">
        <f>IF(OR(Q930="",N(Q930)&lt;=1),"",INDEX($R$6:$R$1505,MATCH(D930&amp;"|"&amp;(Q930-1),$P$6:$P$1505,0)))</f>
        <v/>
      </c>
      <c r="K930" s="138">
        <f>IF(OR(J930="",R930=""),"",R930-J930)</f>
        <v/>
      </c>
      <c r="L930" s="138">
        <f>IF(OR(J930="",R930=""),"",(R930-J930)*24)</f>
        <v/>
      </c>
      <c r="M930" s="95" t="n"/>
      <c r="N930" s="94">
        <f>IF(B930="","",IF(OR(B930&lt;cfg_PilotStart,B930&gt;cfg_PilotEnd),"Outside",B930-cfg_PilotStart+1))</f>
        <v/>
      </c>
      <c r="O930" s="86">
        <f>IF(OR(B930="",D930=""),"","RF-"&amp;TEXT(ROW()-5,"0000"))</f>
        <v/>
      </c>
      <c r="P930" s="86">
        <f>IF(Q930="","",D930&amp;"|"&amp;Q930)</f>
        <v/>
      </c>
      <c r="Q930" s="86">
        <f>IF(OR(D930="",G930=""),"",COUNTIFS($D$6:D930,D930,$G$6:G930,"&lt;&gt;"))</f>
        <v/>
      </c>
      <c r="R930" s="139">
        <f>IF(B930="","",B930+N(C930))</f>
        <v/>
      </c>
    </row>
    <row r="931" ht="30" customHeight="1">
      <c r="B931" s="93" t="n"/>
      <c r="C931" s="140" t="n"/>
      <c r="D931" s="95" t="n"/>
      <c r="E931" s="86">
        <f>IF(D931="","",IFERROR(INDEX(Pil_Type,MATCH(D931,Pil_Label,0)),"not in pilot"))</f>
        <v/>
      </c>
      <c r="F931" s="96" t="n"/>
      <c r="G931" s="96" t="n"/>
      <c r="H931" s="87">
        <f>IF(G931="","",N(F931)+G931)</f>
        <v/>
      </c>
      <c r="I931" s="95" t="n"/>
      <c r="J931" s="139">
        <f>IF(OR(Q931="",N(Q931)&lt;=1),"",INDEX($R$6:$R$1505,MATCH(D931&amp;"|"&amp;(Q931-1),$P$6:$P$1505,0)))</f>
        <v/>
      </c>
      <c r="K931" s="138">
        <f>IF(OR(J931="",R931=""),"",R931-J931)</f>
        <v/>
      </c>
      <c r="L931" s="138">
        <f>IF(OR(J931="",R931=""),"",(R931-J931)*24)</f>
        <v/>
      </c>
      <c r="M931" s="95" t="n"/>
      <c r="N931" s="94">
        <f>IF(B931="","",IF(OR(B931&lt;cfg_PilotStart,B931&gt;cfg_PilotEnd),"Outside",B931-cfg_PilotStart+1))</f>
        <v/>
      </c>
      <c r="O931" s="86">
        <f>IF(OR(B931="",D931=""),"","RF-"&amp;TEXT(ROW()-5,"0000"))</f>
        <v/>
      </c>
      <c r="P931" s="86">
        <f>IF(Q931="","",D931&amp;"|"&amp;Q931)</f>
        <v/>
      </c>
      <c r="Q931" s="86">
        <f>IF(OR(D931="",G931=""),"",COUNTIFS($D$6:D931,D931,$G$6:G931,"&lt;&gt;"))</f>
        <v/>
      </c>
      <c r="R931" s="139">
        <f>IF(B931="","",B931+N(C931))</f>
        <v/>
      </c>
    </row>
    <row r="932" ht="30" customHeight="1">
      <c r="B932" s="93" t="n"/>
      <c r="C932" s="140" t="n"/>
      <c r="D932" s="95" t="n"/>
      <c r="E932" s="86">
        <f>IF(D932="","",IFERROR(INDEX(Pil_Type,MATCH(D932,Pil_Label,0)),"not in pilot"))</f>
        <v/>
      </c>
      <c r="F932" s="96" t="n"/>
      <c r="G932" s="96" t="n"/>
      <c r="H932" s="87">
        <f>IF(G932="","",N(F932)+G932)</f>
        <v/>
      </c>
      <c r="I932" s="95" t="n"/>
      <c r="J932" s="139">
        <f>IF(OR(Q932="",N(Q932)&lt;=1),"",INDEX($R$6:$R$1505,MATCH(D932&amp;"|"&amp;(Q932-1),$P$6:$P$1505,0)))</f>
        <v/>
      </c>
      <c r="K932" s="138">
        <f>IF(OR(J932="",R932=""),"",R932-J932)</f>
        <v/>
      </c>
      <c r="L932" s="138">
        <f>IF(OR(J932="",R932=""),"",(R932-J932)*24)</f>
        <v/>
      </c>
      <c r="M932" s="95" t="n"/>
      <c r="N932" s="94">
        <f>IF(B932="","",IF(OR(B932&lt;cfg_PilotStart,B932&gt;cfg_PilotEnd),"Outside",B932-cfg_PilotStart+1))</f>
        <v/>
      </c>
      <c r="O932" s="86">
        <f>IF(OR(B932="",D932=""),"","RF-"&amp;TEXT(ROW()-5,"0000"))</f>
        <v/>
      </c>
      <c r="P932" s="86">
        <f>IF(Q932="","",D932&amp;"|"&amp;Q932)</f>
        <v/>
      </c>
      <c r="Q932" s="86">
        <f>IF(OR(D932="",G932=""),"",COUNTIFS($D$6:D932,D932,$G$6:G932,"&lt;&gt;"))</f>
        <v/>
      </c>
      <c r="R932" s="139">
        <f>IF(B932="","",B932+N(C932))</f>
        <v/>
      </c>
    </row>
    <row r="933" ht="30" customHeight="1">
      <c r="B933" s="93" t="n"/>
      <c r="C933" s="140" t="n"/>
      <c r="D933" s="95" t="n"/>
      <c r="E933" s="86">
        <f>IF(D933="","",IFERROR(INDEX(Pil_Type,MATCH(D933,Pil_Label,0)),"not in pilot"))</f>
        <v/>
      </c>
      <c r="F933" s="96" t="n"/>
      <c r="G933" s="96" t="n"/>
      <c r="H933" s="87">
        <f>IF(G933="","",N(F933)+G933)</f>
        <v/>
      </c>
      <c r="I933" s="95" t="n"/>
      <c r="J933" s="139">
        <f>IF(OR(Q933="",N(Q933)&lt;=1),"",INDEX($R$6:$R$1505,MATCH(D933&amp;"|"&amp;(Q933-1),$P$6:$P$1505,0)))</f>
        <v/>
      </c>
      <c r="K933" s="138">
        <f>IF(OR(J933="",R933=""),"",R933-J933)</f>
        <v/>
      </c>
      <c r="L933" s="138">
        <f>IF(OR(J933="",R933=""),"",(R933-J933)*24)</f>
        <v/>
      </c>
      <c r="M933" s="95" t="n"/>
      <c r="N933" s="94">
        <f>IF(B933="","",IF(OR(B933&lt;cfg_PilotStart,B933&gt;cfg_PilotEnd),"Outside",B933-cfg_PilotStart+1))</f>
        <v/>
      </c>
      <c r="O933" s="86">
        <f>IF(OR(B933="",D933=""),"","RF-"&amp;TEXT(ROW()-5,"0000"))</f>
        <v/>
      </c>
      <c r="P933" s="86">
        <f>IF(Q933="","",D933&amp;"|"&amp;Q933)</f>
        <v/>
      </c>
      <c r="Q933" s="86">
        <f>IF(OR(D933="",G933=""),"",COUNTIFS($D$6:D933,D933,$G$6:G933,"&lt;&gt;"))</f>
        <v/>
      </c>
      <c r="R933" s="139">
        <f>IF(B933="","",B933+N(C933))</f>
        <v/>
      </c>
    </row>
    <row r="934" ht="30" customHeight="1">
      <c r="B934" s="93" t="n"/>
      <c r="C934" s="140" t="n"/>
      <c r="D934" s="95" t="n"/>
      <c r="E934" s="86">
        <f>IF(D934="","",IFERROR(INDEX(Pil_Type,MATCH(D934,Pil_Label,0)),"not in pilot"))</f>
        <v/>
      </c>
      <c r="F934" s="96" t="n"/>
      <c r="G934" s="96" t="n"/>
      <c r="H934" s="87">
        <f>IF(G934="","",N(F934)+G934)</f>
        <v/>
      </c>
      <c r="I934" s="95" t="n"/>
      <c r="J934" s="139">
        <f>IF(OR(Q934="",N(Q934)&lt;=1),"",INDEX($R$6:$R$1505,MATCH(D934&amp;"|"&amp;(Q934-1),$P$6:$P$1505,0)))</f>
        <v/>
      </c>
      <c r="K934" s="138">
        <f>IF(OR(J934="",R934=""),"",R934-J934)</f>
        <v/>
      </c>
      <c r="L934" s="138">
        <f>IF(OR(J934="",R934=""),"",(R934-J934)*24)</f>
        <v/>
      </c>
      <c r="M934" s="95" t="n"/>
      <c r="N934" s="94">
        <f>IF(B934="","",IF(OR(B934&lt;cfg_PilotStart,B934&gt;cfg_PilotEnd),"Outside",B934-cfg_PilotStart+1))</f>
        <v/>
      </c>
      <c r="O934" s="86">
        <f>IF(OR(B934="",D934=""),"","RF-"&amp;TEXT(ROW()-5,"0000"))</f>
        <v/>
      </c>
      <c r="P934" s="86">
        <f>IF(Q934="","",D934&amp;"|"&amp;Q934)</f>
        <v/>
      </c>
      <c r="Q934" s="86">
        <f>IF(OR(D934="",G934=""),"",COUNTIFS($D$6:D934,D934,$G$6:G934,"&lt;&gt;"))</f>
        <v/>
      </c>
      <c r="R934" s="139">
        <f>IF(B934="","",B934+N(C934))</f>
        <v/>
      </c>
    </row>
    <row r="935" ht="30" customHeight="1">
      <c r="B935" s="93" t="n"/>
      <c r="C935" s="140" t="n"/>
      <c r="D935" s="95" t="n"/>
      <c r="E935" s="86">
        <f>IF(D935="","",IFERROR(INDEX(Pil_Type,MATCH(D935,Pil_Label,0)),"not in pilot"))</f>
        <v/>
      </c>
      <c r="F935" s="96" t="n"/>
      <c r="G935" s="96" t="n"/>
      <c r="H935" s="87">
        <f>IF(G935="","",N(F935)+G935)</f>
        <v/>
      </c>
      <c r="I935" s="95" t="n"/>
      <c r="J935" s="139">
        <f>IF(OR(Q935="",N(Q935)&lt;=1),"",INDEX($R$6:$R$1505,MATCH(D935&amp;"|"&amp;(Q935-1),$P$6:$P$1505,0)))</f>
        <v/>
      </c>
      <c r="K935" s="138">
        <f>IF(OR(J935="",R935=""),"",R935-J935)</f>
        <v/>
      </c>
      <c r="L935" s="138">
        <f>IF(OR(J935="",R935=""),"",(R935-J935)*24)</f>
        <v/>
      </c>
      <c r="M935" s="95" t="n"/>
      <c r="N935" s="94">
        <f>IF(B935="","",IF(OR(B935&lt;cfg_PilotStart,B935&gt;cfg_PilotEnd),"Outside",B935-cfg_PilotStart+1))</f>
        <v/>
      </c>
      <c r="O935" s="86">
        <f>IF(OR(B935="",D935=""),"","RF-"&amp;TEXT(ROW()-5,"0000"))</f>
        <v/>
      </c>
      <c r="P935" s="86">
        <f>IF(Q935="","",D935&amp;"|"&amp;Q935)</f>
        <v/>
      </c>
      <c r="Q935" s="86">
        <f>IF(OR(D935="",G935=""),"",COUNTIFS($D$6:D935,D935,$G$6:G935,"&lt;&gt;"))</f>
        <v/>
      </c>
      <c r="R935" s="139">
        <f>IF(B935="","",B935+N(C935))</f>
        <v/>
      </c>
    </row>
    <row r="936" ht="30" customHeight="1">
      <c r="B936" s="93" t="n"/>
      <c r="C936" s="140" t="n"/>
      <c r="D936" s="95" t="n"/>
      <c r="E936" s="86">
        <f>IF(D936="","",IFERROR(INDEX(Pil_Type,MATCH(D936,Pil_Label,0)),"not in pilot"))</f>
        <v/>
      </c>
      <c r="F936" s="96" t="n"/>
      <c r="G936" s="96" t="n"/>
      <c r="H936" s="87">
        <f>IF(G936="","",N(F936)+G936)</f>
        <v/>
      </c>
      <c r="I936" s="95" t="n"/>
      <c r="J936" s="139">
        <f>IF(OR(Q936="",N(Q936)&lt;=1),"",INDEX($R$6:$R$1505,MATCH(D936&amp;"|"&amp;(Q936-1),$P$6:$P$1505,0)))</f>
        <v/>
      </c>
      <c r="K936" s="138">
        <f>IF(OR(J936="",R936=""),"",R936-J936)</f>
        <v/>
      </c>
      <c r="L936" s="138">
        <f>IF(OR(J936="",R936=""),"",(R936-J936)*24)</f>
        <v/>
      </c>
      <c r="M936" s="95" t="n"/>
      <c r="N936" s="94">
        <f>IF(B936="","",IF(OR(B936&lt;cfg_PilotStart,B936&gt;cfg_PilotEnd),"Outside",B936-cfg_PilotStart+1))</f>
        <v/>
      </c>
      <c r="O936" s="86">
        <f>IF(OR(B936="",D936=""),"","RF-"&amp;TEXT(ROW()-5,"0000"))</f>
        <v/>
      </c>
      <c r="P936" s="86">
        <f>IF(Q936="","",D936&amp;"|"&amp;Q936)</f>
        <v/>
      </c>
      <c r="Q936" s="86">
        <f>IF(OR(D936="",G936=""),"",COUNTIFS($D$6:D936,D936,$G$6:G936,"&lt;&gt;"))</f>
        <v/>
      </c>
      <c r="R936" s="139">
        <f>IF(B936="","",B936+N(C936))</f>
        <v/>
      </c>
    </row>
    <row r="937" ht="30" customHeight="1">
      <c r="B937" s="93" t="n"/>
      <c r="C937" s="140" t="n"/>
      <c r="D937" s="95" t="n"/>
      <c r="E937" s="86">
        <f>IF(D937="","",IFERROR(INDEX(Pil_Type,MATCH(D937,Pil_Label,0)),"not in pilot"))</f>
        <v/>
      </c>
      <c r="F937" s="96" t="n"/>
      <c r="G937" s="96" t="n"/>
      <c r="H937" s="87">
        <f>IF(G937="","",N(F937)+G937)</f>
        <v/>
      </c>
      <c r="I937" s="95" t="n"/>
      <c r="J937" s="139">
        <f>IF(OR(Q937="",N(Q937)&lt;=1),"",INDEX($R$6:$R$1505,MATCH(D937&amp;"|"&amp;(Q937-1),$P$6:$P$1505,0)))</f>
        <v/>
      </c>
      <c r="K937" s="138">
        <f>IF(OR(J937="",R937=""),"",R937-J937)</f>
        <v/>
      </c>
      <c r="L937" s="138">
        <f>IF(OR(J937="",R937=""),"",(R937-J937)*24)</f>
        <v/>
      </c>
      <c r="M937" s="95" t="n"/>
      <c r="N937" s="94">
        <f>IF(B937="","",IF(OR(B937&lt;cfg_PilotStart,B937&gt;cfg_PilotEnd),"Outside",B937-cfg_PilotStart+1))</f>
        <v/>
      </c>
      <c r="O937" s="86">
        <f>IF(OR(B937="",D937=""),"","RF-"&amp;TEXT(ROW()-5,"0000"))</f>
        <v/>
      </c>
      <c r="P937" s="86">
        <f>IF(Q937="","",D937&amp;"|"&amp;Q937)</f>
        <v/>
      </c>
      <c r="Q937" s="86">
        <f>IF(OR(D937="",G937=""),"",COUNTIFS($D$6:D937,D937,$G$6:G937,"&lt;&gt;"))</f>
        <v/>
      </c>
      <c r="R937" s="139">
        <f>IF(B937="","",B937+N(C937))</f>
        <v/>
      </c>
    </row>
    <row r="938" ht="30" customHeight="1">
      <c r="B938" s="93" t="n"/>
      <c r="C938" s="140" t="n"/>
      <c r="D938" s="95" t="n"/>
      <c r="E938" s="86">
        <f>IF(D938="","",IFERROR(INDEX(Pil_Type,MATCH(D938,Pil_Label,0)),"not in pilot"))</f>
        <v/>
      </c>
      <c r="F938" s="96" t="n"/>
      <c r="G938" s="96" t="n"/>
      <c r="H938" s="87">
        <f>IF(G938="","",N(F938)+G938)</f>
        <v/>
      </c>
      <c r="I938" s="95" t="n"/>
      <c r="J938" s="139">
        <f>IF(OR(Q938="",N(Q938)&lt;=1),"",INDEX($R$6:$R$1505,MATCH(D938&amp;"|"&amp;(Q938-1),$P$6:$P$1505,0)))</f>
        <v/>
      </c>
      <c r="K938" s="138">
        <f>IF(OR(J938="",R938=""),"",R938-J938)</f>
        <v/>
      </c>
      <c r="L938" s="138">
        <f>IF(OR(J938="",R938=""),"",(R938-J938)*24)</f>
        <v/>
      </c>
      <c r="M938" s="95" t="n"/>
      <c r="N938" s="94">
        <f>IF(B938="","",IF(OR(B938&lt;cfg_PilotStart,B938&gt;cfg_PilotEnd),"Outside",B938-cfg_PilotStart+1))</f>
        <v/>
      </c>
      <c r="O938" s="86">
        <f>IF(OR(B938="",D938=""),"","RF-"&amp;TEXT(ROW()-5,"0000"))</f>
        <v/>
      </c>
      <c r="P938" s="86">
        <f>IF(Q938="","",D938&amp;"|"&amp;Q938)</f>
        <v/>
      </c>
      <c r="Q938" s="86">
        <f>IF(OR(D938="",G938=""),"",COUNTIFS($D$6:D938,D938,$G$6:G938,"&lt;&gt;"))</f>
        <v/>
      </c>
      <c r="R938" s="139">
        <f>IF(B938="","",B938+N(C938))</f>
        <v/>
      </c>
    </row>
    <row r="939" ht="30" customHeight="1">
      <c r="B939" s="93" t="n"/>
      <c r="C939" s="140" t="n"/>
      <c r="D939" s="95" t="n"/>
      <c r="E939" s="86">
        <f>IF(D939="","",IFERROR(INDEX(Pil_Type,MATCH(D939,Pil_Label,0)),"not in pilot"))</f>
        <v/>
      </c>
      <c r="F939" s="96" t="n"/>
      <c r="G939" s="96" t="n"/>
      <c r="H939" s="87">
        <f>IF(G939="","",N(F939)+G939)</f>
        <v/>
      </c>
      <c r="I939" s="95" t="n"/>
      <c r="J939" s="139">
        <f>IF(OR(Q939="",N(Q939)&lt;=1),"",INDEX($R$6:$R$1505,MATCH(D939&amp;"|"&amp;(Q939-1),$P$6:$P$1505,0)))</f>
        <v/>
      </c>
      <c r="K939" s="138">
        <f>IF(OR(J939="",R939=""),"",R939-J939)</f>
        <v/>
      </c>
      <c r="L939" s="138">
        <f>IF(OR(J939="",R939=""),"",(R939-J939)*24)</f>
        <v/>
      </c>
      <c r="M939" s="95" t="n"/>
      <c r="N939" s="94">
        <f>IF(B939="","",IF(OR(B939&lt;cfg_PilotStart,B939&gt;cfg_PilotEnd),"Outside",B939-cfg_PilotStart+1))</f>
        <v/>
      </c>
      <c r="O939" s="86">
        <f>IF(OR(B939="",D939=""),"","RF-"&amp;TEXT(ROW()-5,"0000"))</f>
        <v/>
      </c>
      <c r="P939" s="86">
        <f>IF(Q939="","",D939&amp;"|"&amp;Q939)</f>
        <v/>
      </c>
      <c r="Q939" s="86">
        <f>IF(OR(D939="",G939=""),"",COUNTIFS($D$6:D939,D939,$G$6:G939,"&lt;&gt;"))</f>
        <v/>
      </c>
      <c r="R939" s="139">
        <f>IF(B939="","",B939+N(C939))</f>
        <v/>
      </c>
    </row>
    <row r="940" ht="30" customHeight="1">
      <c r="B940" s="93" t="n"/>
      <c r="C940" s="140" t="n"/>
      <c r="D940" s="95" t="n"/>
      <c r="E940" s="86">
        <f>IF(D940="","",IFERROR(INDEX(Pil_Type,MATCH(D940,Pil_Label,0)),"not in pilot"))</f>
        <v/>
      </c>
      <c r="F940" s="96" t="n"/>
      <c r="G940" s="96" t="n"/>
      <c r="H940" s="87">
        <f>IF(G940="","",N(F940)+G940)</f>
        <v/>
      </c>
      <c r="I940" s="95" t="n"/>
      <c r="J940" s="139">
        <f>IF(OR(Q940="",N(Q940)&lt;=1),"",INDEX($R$6:$R$1505,MATCH(D940&amp;"|"&amp;(Q940-1),$P$6:$P$1505,0)))</f>
        <v/>
      </c>
      <c r="K940" s="138">
        <f>IF(OR(J940="",R940=""),"",R940-J940)</f>
        <v/>
      </c>
      <c r="L940" s="138">
        <f>IF(OR(J940="",R940=""),"",(R940-J940)*24)</f>
        <v/>
      </c>
      <c r="M940" s="95" t="n"/>
      <c r="N940" s="94">
        <f>IF(B940="","",IF(OR(B940&lt;cfg_PilotStart,B940&gt;cfg_PilotEnd),"Outside",B940-cfg_PilotStart+1))</f>
        <v/>
      </c>
      <c r="O940" s="86">
        <f>IF(OR(B940="",D940=""),"","RF-"&amp;TEXT(ROW()-5,"0000"))</f>
        <v/>
      </c>
      <c r="P940" s="86">
        <f>IF(Q940="","",D940&amp;"|"&amp;Q940)</f>
        <v/>
      </c>
      <c r="Q940" s="86">
        <f>IF(OR(D940="",G940=""),"",COUNTIFS($D$6:D940,D940,$G$6:G940,"&lt;&gt;"))</f>
        <v/>
      </c>
      <c r="R940" s="139">
        <f>IF(B940="","",B940+N(C940))</f>
        <v/>
      </c>
    </row>
    <row r="941" ht="30" customHeight="1">
      <c r="B941" s="93" t="n"/>
      <c r="C941" s="140" t="n"/>
      <c r="D941" s="95" t="n"/>
      <c r="E941" s="86">
        <f>IF(D941="","",IFERROR(INDEX(Pil_Type,MATCH(D941,Pil_Label,0)),"not in pilot"))</f>
        <v/>
      </c>
      <c r="F941" s="96" t="n"/>
      <c r="G941" s="96" t="n"/>
      <c r="H941" s="87">
        <f>IF(G941="","",N(F941)+G941)</f>
        <v/>
      </c>
      <c r="I941" s="95" t="n"/>
      <c r="J941" s="139">
        <f>IF(OR(Q941="",N(Q941)&lt;=1),"",INDEX($R$6:$R$1505,MATCH(D941&amp;"|"&amp;(Q941-1),$P$6:$P$1505,0)))</f>
        <v/>
      </c>
      <c r="K941" s="138">
        <f>IF(OR(J941="",R941=""),"",R941-J941)</f>
        <v/>
      </c>
      <c r="L941" s="138">
        <f>IF(OR(J941="",R941=""),"",(R941-J941)*24)</f>
        <v/>
      </c>
      <c r="M941" s="95" t="n"/>
      <c r="N941" s="94">
        <f>IF(B941="","",IF(OR(B941&lt;cfg_PilotStart,B941&gt;cfg_PilotEnd),"Outside",B941-cfg_PilotStart+1))</f>
        <v/>
      </c>
      <c r="O941" s="86">
        <f>IF(OR(B941="",D941=""),"","RF-"&amp;TEXT(ROW()-5,"0000"))</f>
        <v/>
      </c>
      <c r="P941" s="86">
        <f>IF(Q941="","",D941&amp;"|"&amp;Q941)</f>
        <v/>
      </c>
      <c r="Q941" s="86">
        <f>IF(OR(D941="",G941=""),"",COUNTIFS($D$6:D941,D941,$G$6:G941,"&lt;&gt;"))</f>
        <v/>
      </c>
      <c r="R941" s="139">
        <f>IF(B941="","",B941+N(C941))</f>
        <v/>
      </c>
    </row>
    <row r="942" ht="30" customHeight="1">
      <c r="B942" s="93" t="n"/>
      <c r="C942" s="140" t="n"/>
      <c r="D942" s="95" t="n"/>
      <c r="E942" s="86">
        <f>IF(D942="","",IFERROR(INDEX(Pil_Type,MATCH(D942,Pil_Label,0)),"not in pilot"))</f>
        <v/>
      </c>
      <c r="F942" s="96" t="n"/>
      <c r="G942" s="96" t="n"/>
      <c r="H942" s="87">
        <f>IF(G942="","",N(F942)+G942)</f>
        <v/>
      </c>
      <c r="I942" s="95" t="n"/>
      <c r="J942" s="139">
        <f>IF(OR(Q942="",N(Q942)&lt;=1),"",INDEX($R$6:$R$1505,MATCH(D942&amp;"|"&amp;(Q942-1),$P$6:$P$1505,0)))</f>
        <v/>
      </c>
      <c r="K942" s="138">
        <f>IF(OR(J942="",R942=""),"",R942-J942)</f>
        <v/>
      </c>
      <c r="L942" s="138">
        <f>IF(OR(J942="",R942=""),"",(R942-J942)*24)</f>
        <v/>
      </c>
      <c r="M942" s="95" t="n"/>
      <c r="N942" s="94">
        <f>IF(B942="","",IF(OR(B942&lt;cfg_PilotStart,B942&gt;cfg_PilotEnd),"Outside",B942-cfg_PilotStart+1))</f>
        <v/>
      </c>
      <c r="O942" s="86">
        <f>IF(OR(B942="",D942=""),"","RF-"&amp;TEXT(ROW()-5,"0000"))</f>
        <v/>
      </c>
      <c r="P942" s="86">
        <f>IF(Q942="","",D942&amp;"|"&amp;Q942)</f>
        <v/>
      </c>
      <c r="Q942" s="86">
        <f>IF(OR(D942="",G942=""),"",COUNTIFS($D$6:D942,D942,$G$6:G942,"&lt;&gt;"))</f>
        <v/>
      </c>
      <c r="R942" s="139">
        <f>IF(B942="","",B942+N(C942))</f>
        <v/>
      </c>
    </row>
    <row r="943" ht="30" customHeight="1">
      <c r="B943" s="93" t="n"/>
      <c r="C943" s="140" t="n"/>
      <c r="D943" s="95" t="n"/>
      <c r="E943" s="86">
        <f>IF(D943="","",IFERROR(INDEX(Pil_Type,MATCH(D943,Pil_Label,0)),"not in pilot"))</f>
        <v/>
      </c>
      <c r="F943" s="96" t="n"/>
      <c r="G943" s="96" t="n"/>
      <c r="H943" s="87">
        <f>IF(G943="","",N(F943)+G943)</f>
        <v/>
      </c>
      <c r="I943" s="95" t="n"/>
      <c r="J943" s="139">
        <f>IF(OR(Q943="",N(Q943)&lt;=1),"",INDEX($R$6:$R$1505,MATCH(D943&amp;"|"&amp;(Q943-1),$P$6:$P$1505,0)))</f>
        <v/>
      </c>
      <c r="K943" s="138">
        <f>IF(OR(J943="",R943=""),"",R943-J943)</f>
        <v/>
      </c>
      <c r="L943" s="138">
        <f>IF(OR(J943="",R943=""),"",(R943-J943)*24)</f>
        <v/>
      </c>
      <c r="M943" s="95" t="n"/>
      <c r="N943" s="94">
        <f>IF(B943="","",IF(OR(B943&lt;cfg_PilotStart,B943&gt;cfg_PilotEnd),"Outside",B943-cfg_PilotStart+1))</f>
        <v/>
      </c>
      <c r="O943" s="86">
        <f>IF(OR(B943="",D943=""),"","RF-"&amp;TEXT(ROW()-5,"0000"))</f>
        <v/>
      </c>
      <c r="P943" s="86">
        <f>IF(Q943="","",D943&amp;"|"&amp;Q943)</f>
        <v/>
      </c>
      <c r="Q943" s="86">
        <f>IF(OR(D943="",G943=""),"",COUNTIFS($D$6:D943,D943,$G$6:G943,"&lt;&gt;"))</f>
        <v/>
      </c>
      <c r="R943" s="139">
        <f>IF(B943="","",B943+N(C943))</f>
        <v/>
      </c>
    </row>
    <row r="944" ht="30" customHeight="1">
      <c r="B944" s="93" t="n"/>
      <c r="C944" s="140" t="n"/>
      <c r="D944" s="95" t="n"/>
      <c r="E944" s="86">
        <f>IF(D944="","",IFERROR(INDEX(Pil_Type,MATCH(D944,Pil_Label,0)),"not in pilot"))</f>
        <v/>
      </c>
      <c r="F944" s="96" t="n"/>
      <c r="G944" s="96" t="n"/>
      <c r="H944" s="87">
        <f>IF(G944="","",N(F944)+G944)</f>
        <v/>
      </c>
      <c r="I944" s="95" t="n"/>
      <c r="J944" s="139">
        <f>IF(OR(Q944="",N(Q944)&lt;=1),"",INDEX($R$6:$R$1505,MATCH(D944&amp;"|"&amp;(Q944-1),$P$6:$P$1505,0)))</f>
        <v/>
      </c>
      <c r="K944" s="138">
        <f>IF(OR(J944="",R944=""),"",R944-J944)</f>
        <v/>
      </c>
      <c r="L944" s="138">
        <f>IF(OR(J944="",R944=""),"",(R944-J944)*24)</f>
        <v/>
      </c>
      <c r="M944" s="95" t="n"/>
      <c r="N944" s="94">
        <f>IF(B944="","",IF(OR(B944&lt;cfg_PilotStart,B944&gt;cfg_PilotEnd),"Outside",B944-cfg_PilotStart+1))</f>
        <v/>
      </c>
      <c r="O944" s="86">
        <f>IF(OR(B944="",D944=""),"","RF-"&amp;TEXT(ROW()-5,"0000"))</f>
        <v/>
      </c>
      <c r="P944" s="86">
        <f>IF(Q944="","",D944&amp;"|"&amp;Q944)</f>
        <v/>
      </c>
      <c r="Q944" s="86">
        <f>IF(OR(D944="",G944=""),"",COUNTIFS($D$6:D944,D944,$G$6:G944,"&lt;&gt;"))</f>
        <v/>
      </c>
      <c r="R944" s="139">
        <f>IF(B944="","",B944+N(C944))</f>
        <v/>
      </c>
    </row>
    <row r="945" ht="30" customHeight="1">
      <c r="B945" s="93" t="n"/>
      <c r="C945" s="140" t="n"/>
      <c r="D945" s="95" t="n"/>
      <c r="E945" s="86">
        <f>IF(D945="","",IFERROR(INDEX(Pil_Type,MATCH(D945,Pil_Label,0)),"not in pilot"))</f>
        <v/>
      </c>
      <c r="F945" s="96" t="n"/>
      <c r="G945" s="96" t="n"/>
      <c r="H945" s="87">
        <f>IF(G945="","",N(F945)+G945)</f>
        <v/>
      </c>
      <c r="I945" s="95" t="n"/>
      <c r="J945" s="139">
        <f>IF(OR(Q945="",N(Q945)&lt;=1),"",INDEX($R$6:$R$1505,MATCH(D945&amp;"|"&amp;(Q945-1),$P$6:$P$1505,0)))</f>
        <v/>
      </c>
      <c r="K945" s="138">
        <f>IF(OR(J945="",R945=""),"",R945-J945)</f>
        <v/>
      </c>
      <c r="L945" s="138">
        <f>IF(OR(J945="",R945=""),"",(R945-J945)*24)</f>
        <v/>
      </c>
      <c r="M945" s="95" t="n"/>
      <c r="N945" s="94">
        <f>IF(B945="","",IF(OR(B945&lt;cfg_PilotStart,B945&gt;cfg_PilotEnd),"Outside",B945-cfg_PilotStart+1))</f>
        <v/>
      </c>
      <c r="O945" s="86">
        <f>IF(OR(B945="",D945=""),"","RF-"&amp;TEXT(ROW()-5,"0000"))</f>
        <v/>
      </c>
      <c r="P945" s="86">
        <f>IF(Q945="","",D945&amp;"|"&amp;Q945)</f>
        <v/>
      </c>
      <c r="Q945" s="86">
        <f>IF(OR(D945="",G945=""),"",COUNTIFS($D$6:D945,D945,$G$6:G945,"&lt;&gt;"))</f>
        <v/>
      </c>
      <c r="R945" s="139">
        <f>IF(B945="","",B945+N(C945))</f>
        <v/>
      </c>
    </row>
    <row r="946" ht="30" customHeight="1">
      <c r="B946" s="93" t="n"/>
      <c r="C946" s="140" t="n"/>
      <c r="D946" s="95" t="n"/>
      <c r="E946" s="86">
        <f>IF(D946="","",IFERROR(INDEX(Pil_Type,MATCH(D946,Pil_Label,0)),"not in pilot"))</f>
        <v/>
      </c>
      <c r="F946" s="96" t="n"/>
      <c r="G946" s="96" t="n"/>
      <c r="H946" s="87">
        <f>IF(G946="","",N(F946)+G946)</f>
        <v/>
      </c>
      <c r="I946" s="95" t="n"/>
      <c r="J946" s="139">
        <f>IF(OR(Q946="",N(Q946)&lt;=1),"",INDEX($R$6:$R$1505,MATCH(D946&amp;"|"&amp;(Q946-1),$P$6:$P$1505,0)))</f>
        <v/>
      </c>
      <c r="K946" s="138">
        <f>IF(OR(J946="",R946=""),"",R946-J946)</f>
        <v/>
      </c>
      <c r="L946" s="138">
        <f>IF(OR(J946="",R946=""),"",(R946-J946)*24)</f>
        <v/>
      </c>
      <c r="M946" s="95" t="n"/>
      <c r="N946" s="94">
        <f>IF(B946="","",IF(OR(B946&lt;cfg_PilotStart,B946&gt;cfg_PilotEnd),"Outside",B946-cfg_PilotStart+1))</f>
        <v/>
      </c>
      <c r="O946" s="86">
        <f>IF(OR(B946="",D946=""),"","RF-"&amp;TEXT(ROW()-5,"0000"))</f>
        <v/>
      </c>
      <c r="P946" s="86">
        <f>IF(Q946="","",D946&amp;"|"&amp;Q946)</f>
        <v/>
      </c>
      <c r="Q946" s="86">
        <f>IF(OR(D946="",G946=""),"",COUNTIFS($D$6:D946,D946,$G$6:G946,"&lt;&gt;"))</f>
        <v/>
      </c>
      <c r="R946" s="139">
        <f>IF(B946="","",B946+N(C946))</f>
        <v/>
      </c>
    </row>
    <row r="947" ht="30" customHeight="1">
      <c r="B947" s="93" t="n"/>
      <c r="C947" s="140" t="n"/>
      <c r="D947" s="95" t="n"/>
      <c r="E947" s="86">
        <f>IF(D947="","",IFERROR(INDEX(Pil_Type,MATCH(D947,Pil_Label,0)),"not in pilot"))</f>
        <v/>
      </c>
      <c r="F947" s="96" t="n"/>
      <c r="G947" s="96" t="n"/>
      <c r="H947" s="87">
        <f>IF(G947="","",N(F947)+G947)</f>
        <v/>
      </c>
      <c r="I947" s="95" t="n"/>
      <c r="J947" s="139">
        <f>IF(OR(Q947="",N(Q947)&lt;=1),"",INDEX($R$6:$R$1505,MATCH(D947&amp;"|"&amp;(Q947-1),$P$6:$P$1505,0)))</f>
        <v/>
      </c>
      <c r="K947" s="138">
        <f>IF(OR(J947="",R947=""),"",R947-J947)</f>
        <v/>
      </c>
      <c r="L947" s="138">
        <f>IF(OR(J947="",R947=""),"",(R947-J947)*24)</f>
        <v/>
      </c>
      <c r="M947" s="95" t="n"/>
      <c r="N947" s="94">
        <f>IF(B947="","",IF(OR(B947&lt;cfg_PilotStart,B947&gt;cfg_PilotEnd),"Outside",B947-cfg_PilotStart+1))</f>
        <v/>
      </c>
      <c r="O947" s="86">
        <f>IF(OR(B947="",D947=""),"","RF-"&amp;TEXT(ROW()-5,"0000"))</f>
        <v/>
      </c>
      <c r="P947" s="86">
        <f>IF(Q947="","",D947&amp;"|"&amp;Q947)</f>
        <v/>
      </c>
      <c r="Q947" s="86">
        <f>IF(OR(D947="",G947=""),"",COUNTIFS($D$6:D947,D947,$G$6:G947,"&lt;&gt;"))</f>
        <v/>
      </c>
      <c r="R947" s="139">
        <f>IF(B947="","",B947+N(C947))</f>
        <v/>
      </c>
    </row>
    <row r="948" ht="30" customHeight="1">
      <c r="B948" s="93" t="n"/>
      <c r="C948" s="140" t="n"/>
      <c r="D948" s="95" t="n"/>
      <c r="E948" s="86">
        <f>IF(D948="","",IFERROR(INDEX(Pil_Type,MATCH(D948,Pil_Label,0)),"not in pilot"))</f>
        <v/>
      </c>
      <c r="F948" s="96" t="n"/>
      <c r="G948" s="96" t="n"/>
      <c r="H948" s="87">
        <f>IF(G948="","",N(F948)+G948)</f>
        <v/>
      </c>
      <c r="I948" s="95" t="n"/>
      <c r="J948" s="139">
        <f>IF(OR(Q948="",N(Q948)&lt;=1),"",INDEX($R$6:$R$1505,MATCH(D948&amp;"|"&amp;(Q948-1),$P$6:$P$1505,0)))</f>
        <v/>
      </c>
      <c r="K948" s="138">
        <f>IF(OR(J948="",R948=""),"",R948-J948)</f>
        <v/>
      </c>
      <c r="L948" s="138">
        <f>IF(OR(J948="",R948=""),"",(R948-J948)*24)</f>
        <v/>
      </c>
      <c r="M948" s="95" t="n"/>
      <c r="N948" s="94">
        <f>IF(B948="","",IF(OR(B948&lt;cfg_PilotStart,B948&gt;cfg_PilotEnd),"Outside",B948-cfg_PilotStart+1))</f>
        <v/>
      </c>
      <c r="O948" s="86">
        <f>IF(OR(B948="",D948=""),"","RF-"&amp;TEXT(ROW()-5,"0000"))</f>
        <v/>
      </c>
      <c r="P948" s="86">
        <f>IF(Q948="","",D948&amp;"|"&amp;Q948)</f>
        <v/>
      </c>
      <c r="Q948" s="86">
        <f>IF(OR(D948="",G948=""),"",COUNTIFS($D$6:D948,D948,$G$6:G948,"&lt;&gt;"))</f>
        <v/>
      </c>
      <c r="R948" s="139">
        <f>IF(B948="","",B948+N(C948))</f>
        <v/>
      </c>
    </row>
    <row r="949" ht="30" customHeight="1">
      <c r="B949" s="93" t="n"/>
      <c r="C949" s="140" t="n"/>
      <c r="D949" s="95" t="n"/>
      <c r="E949" s="86">
        <f>IF(D949="","",IFERROR(INDEX(Pil_Type,MATCH(D949,Pil_Label,0)),"not in pilot"))</f>
        <v/>
      </c>
      <c r="F949" s="96" t="n"/>
      <c r="G949" s="96" t="n"/>
      <c r="H949" s="87">
        <f>IF(G949="","",N(F949)+G949)</f>
        <v/>
      </c>
      <c r="I949" s="95" t="n"/>
      <c r="J949" s="139">
        <f>IF(OR(Q949="",N(Q949)&lt;=1),"",INDEX($R$6:$R$1505,MATCH(D949&amp;"|"&amp;(Q949-1),$P$6:$P$1505,0)))</f>
        <v/>
      </c>
      <c r="K949" s="138">
        <f>IF(OR(J949="",R949=""),"",R949-J949)</f>
        <v/>
      </c>
      <c r="L949" s="138">
        <f>IF(OR(J949="",R949=""),"",(R949-J949)*24)</f>
        <v/>
      </c>
      <c r="M949" s="95" t="n"/>
      <c r="N949" s="94">
        <f>IF(B949="","",IF(OR(B949&lt;cfg_PilotStart,B949&gt;cfg_PilotEnd),"Outside",B949-cfg_PilotStart+1))</f>
        <v/>
      </c>
      <c r="O949" s="86">
        <f>IF(OR(B949="",D949=""),"","RF-"&amp;TEXT(ROW()-5,"0000"))</f>
        <v/>
      </c>
      <c r="P949" s="86">
        <f>IF(Q949="","",D949&amp;"|"&amp;Q949)</f>
        <v/>
      </c>
      <c r="Q949" s="86">
        <f>IF(OR(D949="",G949=""),"",COUNTIFS($D$6:D949,D949,$G$6:G949,"&lt;&gt;"))</f>
        <v/>
      </c>
      <c r="R949" s="139">
        <f>IF(B949="","",B949+N(C949))</f>
        <v/>
      </c>
    </row>
    <row r="950" ht="30" customHeight="1">
      <c r="B950" s="93" t="n"/>
      <c r="C950" s="140" t="n"/>
      <c r="D950" s="95" t="n"/>
      <c r="E950" s="86">
        <f>IF(D950="","",IFERROR(INDEX(Pil_Type,MATCH(D950,Pil_Label,0)),"not in pilot"))</f>
        <v/>
      </c>
      <c r="F950" s="96" t="n"/>
      <c r="G950" s="96" t="n"/>
      <c r="H950" s="87">
        <f>IF(G950="","",N(F950)+G950)</f>
        <v/>
      </c>
      <c r="I950" s="95" t="n"/>
      <c r="J950" s="139">
        <f>IF(OR(Q950="",N(Q950)&lt;=1),"",INDEX($R$6:$R$1505,MATCH(D950&amp;"|"&amp;(Q950-1),$P$6:$P$1505,0)))</f>
        <v/>
      </c>
      <c r="K950" s="138">
        <f>IF(OR(J950="",R950=""),"",R950-J950)</f>
        <v/>
      </c>
      <c r="L950" s="138">
        <f>IF(OR(J950="",R950=""),"",(R950-J950)*24)</f>
        <v/>
      </c>
      <c r="M950" s="95" t="n"/>
      <c r="N950" s="94">
        <f>IF(B950="","",IF(OR(B950&lt;cfg_PilotStart,B950&gt;cfg_PilotEnd),"Outside",B950-cfg_PilotStart+1))</f>
        <v/>
      </c>
      <c r="O950" s="86">
        <f>IF(OR(B950="",D950=""),"","RF-"&amp;TEXT(ROW()-5,"0000"))</f>
        <v/>
      </c>
      <c r="P950" s="86">
        <f>IF(Q950="","",D950&amp;"|"&amp;Q950)</f>
        <v/>
      </c>
      <c r="Q950" s="86">
        <f>IF(OR(D950="",G950=""),"",COUNTIFS($D$6:D950,D950,$G$6:G950,"&lt;&gt;"))</f>
        <v/>
      </c>
      <c r="R950" s="139">
        <f>IF(B950="","",B950+N(C950))</f>
        <v/>
      </c>
    </row>
    <row r="951" ht="30" customHeight="1">
      <c r="B951" s="93" t="n"/>
      <c r="C951" s="140" t="n"/>
      <c r="D951" s="95" t="n"/>
      <c r="E951" s="86">
        <f>IF(D951="","",IFERROR(INDEX(Pil_Type,MATCH(D951,Pil_Label,0)),"not in pilot"))</f>
        <v/>
      </c>
      <c r="F951" s="96" t="n"/>
      <c r="G951" s="96" t="n"/>
      <c r="H951" s="87">
        <f>IF(G951="","",N(F951)+G951)</f>
        <v/>
      </c>
      <c r="I951" s="95" t="n"/>
      <c r="J951" s="139">
        <f>IF(OR(Q951="",N(Q951)&lt;=1),"",INDEX($R$6:$R$1505,MATCH(D951&amp;"|"&amp;(Q951-1),$P$6:$P$1505,0)))</f>
        <v/>
      </c>
      <c r="K951" s="138">
        <f>IF(OR(J951="",R951=""),"",R951-J951)</f>
        <v/>
      </c>
      <c r="L951" s="138">
        <f>IF(OR(J951="",R951=""),"",(R951-J951)*24)</f>
        <v/>
      </c>
      <c r="M951" s="95" t="n"/>
      <c r="N951" s="94">
        <f>IF(B951="","",IF(OR(B951&lt;cfg_PilotStart,B951&gt;cfg_PilotEnd),"Outside",B951-cfg_PilotStart+1))</f>
        <v/>
      </c>
      <c r="O951" s="86">
        <f>IF(OR(B951="",D951=""),"","RF-"&amp;TEXT(ROW()-5,"0000"))</f>
        <v/>
      </c>
      <c r="P951" s="86">
        <f>IF(Q951="","",D951&amp;"|"&amp;Q951)</f>
        <v/>
      </c>
      <c r="Q951" s="86">
        <f>IF(OR(D951="",G951=""),"",COUNTIFS($D$6:D951,D951,$G$6:G951,"&lt;&gt;"))</f>
        <v/>
      </c>
      <c r="R951" s="139">
        <f>IF(B951="","",B951+N(C951))</f>
        <v/>
      </c>
    </row>
    <row r="952" ht="30" customHeight="1">
      <c r="B952" s="93" t="n"/>
      <c r="C952" s="140" t="n"/>
      <c r="D952" s="95" t="n"/>
      <c r="E952" s="86">
        <f>IF(D952="","",IFERROR(INDEX(Pil_Type,MATCH(D952,Pil_Label,0)),"not in pilot"))</f>
        <v/>
      </c>
      <c r="F952" s="96" t="n"/>
      <c r="G952" s="96" t="n"/>
      <c r="H952" s="87">
        <f>IF(G952="","",N(F952)+G952)</f>
        <v/>
      </c>
      <c r="I952" s="95" t="n"/>
      <c r="J952" s="139">
        <f>IF(OR(Q952="",N(Q952)&lt;=1),"",INDEX($R$6:$R$1505,MATCH(D952&amp;"|"&amp;(Q952-1),$P$6:$P$1505,0)))</f>
        <v/>
      </c>
      <c r="K952" s="138">
        <f>IF(OR(J952="",R952=""),"",R952-J952)</f>
        <v/>
      </c>
      <c r="L952" s="138">
        <f>IF(OR(J952="",R952=""),"",(R952-J952)*24)</f>
        <v/>
      </c>
      <c r="M952" s="95" t="n"/>
      <c r="N952" s="94">
        <f>IF(B952="","",IF(OR(B952&lt;cfg_PilotStart,B952&gt;cfg_PilotEnd),"Outside",B952-cfg_PilotStart+1))</f>
        <v/>
      </c>
      <c r="O952" s="86">
        <f>IF(OR(B952="",D952=""),"","RF-"&amp;TEXT(ROW()-5,"0000"))</f>
        <v/>
      </c>
      <c r="P952" s="86">
        <f>IF(Q952="","",D952&amp;"|"&amp;Q952)</f>
        <v/>
      </c>
      <c r="Q952" s="86">
        <f>IF(OR(D952="",G952=""),"",COUNTIFS($D$6:D952,D952,$G$6:G952,"&lt;&gt;"))</f>
        <v/>
      </c>
      <c r="R952" s="139">
        <f>IF(B952="","",B952+N(C952))</f>
        <v/>
      </c>
    </row>
    <row r="953" ht="30" customHeight="1">
      <c r="B953" s="93" t="n"/>
      <c r="C953" s="140" t="n"/>
      <c r="D953" s="95" t="n"/>
      <c r="E953" s="86">
        <f>IF(D953="","",IFERROR(INDEX(Pil_Type,MATCH(D953,Pil_Label,0)),"not in pilot"))</f>
        <v/>
      </c>
      <c r="F953" s="96" t="n"/>
      <c r="G953" s="96" t="n"/>
      <c r="H953" s="87">
        <f>IF(G953="","",N(F953)+G953)</f>
        <v/>
      </c>
      <c r="I953" s="95" t="n"/>
      <c r="J953" s="139">
        <f>IF(OR(Q953="",N(Q953)&lt;=1),"",INDEX($R$6:$R$1505,MATCH(D953&amp;"|"&amp;(Q953-1),$P$6:$P$1505,0)))</f>
        <v/>
      </c>
      <c r="K953" s="138">
        <f>IF(OR(J953="",R953=""),"",R953-J953)</f>
        <v/>
      </c>
      <c r="L953" s="138">
        <f>IF(OR(J953="",R953=""),"",(R953-J953)*24)</f>
        <v/>
      </c>
      <c r="M953" s="95" t="n"/>
      <c r="N953" s="94">
        <f>IF(B953="","",IF(OR(B953&lt;cfg_PilotStart,B953&gt;cfg_PilotEnd),"Outside",B953-cfg_PilotStart+1))</f>
        <v/>
      </c>
      <c r="O953" s="86">
        <f>IF(OR(B953="",D953=""),"","RF-"&amp;TEXT(ROW()-5,"0000"))</f>
        <v/>
      </c>
      <c r="P953" s="86">
        <f>IF(Q953="","",D953&amp;"|"&amp;Q953)</f>
        <v/>
      </c>
      <c r="Q953" s="86">
        <f>IF(OR(D953="",G953=""),"",COUNTIFS($D$6:D953,D953,$G$6:G953,"&lt;&gt;"))</f>
        <v/>
      </c>
      <c r="R953" s="139">
        <f>IF(B953="","",B953+N(C953))</f>
        <v/>
      </c>
    </row>
    <row r="954" ht="30" customHeight="1">
      <c r="B954" s="93" t="n"/>
      <c r="C954" s="140" t="n"/>
      <c r="D954" s="95" t="n"/>
      <c r="E954" s="86">
        <f>IF(D954="","",IFERROR(INDEX(Pil_Type,MATCH(D954,Pil_Label,0)),"not in pilot"))</f>
        <v/>
      </c>
      <c r="F954" s="96" t="n"/>
      <c r="G954" s="96" t="n"/>
      <c r="H954" s="87">
        <f>IF(G954="","",N(F954)+G954)</f>
        <v/>
      </c>
      <c r="I954" s="95" t="n"/>
      <c r="J954" s="139">
        <f>IF(OR(Q954="",N(Q954)&lt;=1),"",INDEX($R$6:$R$1505,MATCH(D954&amp;"|"&amp;(Q954-1),$P$6:$P$1505,0)))</f>
        <v/>
      </c>
      <c r="K954" s="138">
        <f>IF(OR(J954="",R954=""),"",R954-J954)</f>
        <v/>
      </c>
      <c r="L954" s="138">
        <f>IF(OR(J954="",R954=""),"",(R954-J954)*24)</f>
        <v/>
      </c>
      <c r="M954" s="95" t="n"/>
      <c r="N954" s="94">
        <f>IF(B954="","",IF(OR(B954&lt;cfg_PilotStart,B954&gt;cfg_PilotEnd),"Outside",B954-cfg_PilotStart+1))</f>
        <v/>
      </c>
      <c r="O954" s="86">
        <f>IF(OR(B954="",D954=""),"","RF-"&amp;TEXT(ROW()-5,"0000"))</f>
        <v/>
      </c>
      <c r="P954" s="86">
        <f>IF(Q954="","",D954&amp;"|"&amp;Q954)</f>
        <v/>
      </c>
      <c r="Q954" s="86">
        <f>IF(OR(D954="",G954=""),"",COUNTIFS($D$6:D954,D954,$G$6:G954,"&lt;&gt;"))</f>
        <v/>
      </c>
      <c r="R954" s="139">
        <f>IF(B954="","",B954+N(C954))</f>
        <v/>
      </c>
    </row>
    <row r="955" ht="30" customHeight="1">
      <c r="B955" s="93" t="n"/>
      <c r="C955" s="140" t="n"/>
      <c r="D955" s="95" t="n"/>
      <c r="E955" s="86">
        <f>IF(D955="","",IFERROR(INDEX(Pil_Type,MATCH(D955,Pil_Label,0)),"not in pilot"))</f>
        <v/>
      </c>
      <c r="F955" s="96" t="n"/>
      <c r="G955" s="96" t="n"/>
      <c r="H955" s="87">
        <f>IF(G955="","",N(F955)+G955)</f>
        <v/>
      </c>
      <c r="I955" s="95" t="n"/>
      <c r="J955" s="139">
        <f>IF(OR(Q955="",N(Q955)&lt;=1),"",INDEX($R$6:$R$1505,MATCH(D955&amp;"|"&amp;(Q955-1),$P$6:$P$1505,0)))</f>
        <v/>
      </c>
      <c r="K955" s="138">
        <f>IF(OR(J955="",R955=""),"",R955-J955)</f>
        <v/>
      </c>
      <c r="L955" s="138">
        <f>IF(OR(J955="",R955=""),"",(R955-J955)*24)</f>
        <v/>
      </c>
      <c r="M955" s="95" t="n"/>
      <c r="N955" s="94">
        <f>IF(B955="","",IF(OR(B955&lt;cfg_PilotStart,B955&gt;cfg_PilotEnd),"Outside",B955-cfg_PilotStart+1))</f>
        <v/>
      </c>
      <c r="O955" s="86">
        <f>IF(OR(B955="",D955=""),"","RF-"&amp;TEXT(ROW()-5,"0000"))</f>
        <v/>
      </c>
      <c r="P955" s="86">
        <f>IF(Q955="","",D955&amp;"|"&amp;Q955)</f>
        <v/>
      </c>
      <c r="Q955" s="86">
        <f>IF(OR(D955="",G955=""),"",COUNTIFS($D$6:D955,D955,$G$6:G955,"&lt;&gt;"))</f>
        <v/>
      </c>
      <c r="R955" s="139">
        <f>IF(B955="","",B955+N(C955))</f>
        <v/>
      </c>
    </row>
    <row r="956" ht="30" customHeight="1">
      <c r="B956" s="93" t="n"/>
      <c r="C956" s="140" t="n"/>
      <c r="D956" s="95" t="n"/>
      <c r="E956" s="86">
        <f>IF(D956="","",IFERROR(INDEX(Pil_Type,MATCH(D956,Pil_Label,0)),"not in pilot"))</f>
        <v/>
      </c>
      <c r="F956" s="96" t="n"/>
      <c r="G956" s="96" t="n"/>
      <c r="H956" s="87">
        <f>IF(G956="","",N(F956)+G956)</f>
        <v/>
      </c>
      <c r="I956" s="95" t="n"/>
      <c r="J956" s="139">
        <f>IF(OR(Q956="",N(Q956)&lt;=1),"",INDEX($R$6:$R$1505,MATCH(D956&amp;"|"&amp;(Q956-1),$P$6:$P$1505,0)))</f>
        <v/>
      </c>
      <c r="K956" s="138">
        <f>IF(OR(J956="",R956=""),"",R956-J956)</f>
        <v/>
      </c>
      <c r="L956" s="138">
        <f>IF(OR(J956="",R956=""),"",(R956-J956)*24)</f>
        <v/>
      </c>
      <c r="M956" s="95" t="n"/>
      <c r="N956" s="94">
        <f>IF(B956="","",IF(OR(B956&lt;cfg_PilotStart,B956&gt;cfg_PilotEnd),"Outside",B956-cfg_PilotStart+1))</f>
        <v/>
      </c>
      <c r="O956" s="86">
        <f>IF(OR(B956="",D956=""),"","RF-"&amp;TEXT(ROW()-5,"0000"))</f>
        <v/>
      </c>
      <c r="P956" s="86">
        <f>IF(Q956="","",D956&amp;"|"&amp;Q956)</f>
        <v/>
      </c>
      <c r="Q956" s="86">
        <f>IF(OR(D956="",G956=""),"",COUNTIFS($D$6:D956,D956,$G$6:G956,"&lt;&gt;"))</f>
        <v/>
      </c>
      <c r="R956" s="139">
        <f>IF(B956="","",B956+N(C956))</f>
        <v/>
      </c>
    </row>
    <row r="957" ht="30" customHeight="1">
      <c r="B957" s="93" t="n"/>
      <c r="C957" s="140" t="n"/>
      <c r="D957" s="95" t="n"/>
      <c r="E957" s="86">
        <f>IF(D957="","",IFERROR(INDEX(Pil_Type,MATCH(D957,Pil_Label,0)),"not in pilot"))</f>
        <v/>
      </c>
      <c r="F957" s="96" t="n"/>
      <c r="G957" s="96" t="n"/>
      <c r="H957" s="87">
        <f>IF(G957="","",N(F957)+G957)</f>
        <v/>
      </c>
      <c r="I957" s="95" t="n"/>
      <c r="J957" s="139">
        <f>IF(OR(Q957="",N(Q957)&lt;=1),"",INDEX($R$6:$R$1505,MATCH(D957&amp;"|"&amp;(Q957-1),$P$6:$P$1505,0)))</f>
        <v/>
      </c>
      <c r="K957" s="138">
        <f>IF(OR(J957="",R957=""),"",R957-J957)</f>
        <v/>
      </c>
      <c r="L957" s="138">
        <f>IF(OR(J957="",R957=""),"",(R957-J957)*24)</f>
        <v/>
      </c>
      <c r="M957" s="95" t="n"/>
      <c r="N957" s="94">
        <f>IF(B957="","",IF(OR(B957&lt;cfg_PilotStart,B957&gt;cfg_PilotEnd),"Outside",B957-cfg_PilotStart+1))</f>
        <v/>
      </c>
      <c r="O957" s="86">
        <f>IF(OR(B957="",D957=""),"","RF-"&amp;TEXT(ROW()-5,"0000"))</f>
        <v/>
      </c>
      <c r="P957" s="86">
        <f>IF(Q957="","",D957&amp;"|"&amp;Q957)</f>
        <v/>
      </c>
      <c r="Q957" s="86">
        <f>IF(OR(D957="",G957=""),"",COUNTIFS($D$6:D957,D957,$G$6:G957,"&lt;&gt;"))</f>
        <v/>
      </c>
      <c r="R957" s="139">
        <f>IF(B957="","",B957+N(C957))</f>
        <v/>
      </c>
    </row>
    <row r="958" ht="30" customHeight="1">
      <c r="B958" s="93" t="n"/>
      <c r="C958" s="140" t="n"/>
      <c r="D958" s="95" t="n"/>
      <c r="E958" s="86">
        <f>IF(D958="","",IFERROR(INDEX(Pil_Type,MATCH(D958,Pil_Label,0)),"not in pilot"))</f>
        <v/>
      </c>
      <c r="F958" s="96" t="n"/>
      <c r="G958" s="96" t="n"/>
      <c r="H958" s="87">
        <f>IF(G958="","",N(F958)+G958)</f>
        <v/>
      </c>
      <c r="I958" s="95" t="n"/>
      <c r="J958" s="139">
        <f>IF(OR(Q958="",N(Q958)&lt;=1),"",INDEX($R$6:$R$1505,MATCH(D958&amp;"|"&amp;(Q958-1),$P$6:$P$1505,0)))</f>
        <v/>
      </c>
      <c r="K958" s="138">
        <f>IF(OR(J958="",R958=""),"",R958-J958)</f>
        <v/>
      </c>
      <c r="L958" s="138">
        <f>IF(OR(J958="",R958=""),"",(R958-J958)*24)</f>
        <v/>
      </c>
      <c r="M958" s="95" t="n"/>
      <c r="N958" s="94">
        <f>IF(B958="","",IF(OR(B958&lt;cfg_PilotStart,B958&gt;cfg_PilotEnd),"Outside",B958-cfg_PilotStart+1))</f>
        <v/>
      </c>
      <c r="O958" s="86">
        <f>IF(OR(B958="",D958=""),"","RF-"&amp;TEXT(ROW()-5,"0000"))</f>
        <v/>
      </c>
      <c r="P958" s="86">
        <f>IF(Q958="","",D958&amp;"|"&amp;Q958)</f>
        <v/>
      </c>
      <c r="Q958" s="86">
        <f>IF(OR(D958="",G958=""),"",COUNTIFS($D$6:D958,D958,$G$6:G958,"&lt;&gt;"))</f>
        <v/>
      </c>
      <c r="R958" s="139">
        <f>IF(B958="","",B958+N(C958))</f>
        <v/>
      </c>
    </row>
    <row r="959" ht="30" customHeight="1">
      <c r="B959" s="93" t="n"/>
      <c r="C959" s="140" t="n"/>
      <c r="D959" s="95" t="n"/>
      <c r="E959" s="86">
        <f>IF(D959="","",IFERROR(INDEX(Pil_Type,MATCH(D959,Pil_Label,0)),"not in pilot"))</f>
        <v/>
      </c>
      <c r="F959" s="96" t="n"/>
      <c r="G959" s="96" t="n"/>
      <c r="H959" s="87">
        <f>IF(G959="","",N(F959)+G959)</f>
        <v/>
      </c>
      <c r="I959" s="95" t="n"/>
      <c r="J959" s="139">
        <f>IF(OR(Q959="",N(Q959)&lt;=1),"",INDEX($R$6:$R$1505,MATCH(D959&amp;"|"&amp;(Q959-1),$P$6:$P$1505,0)))</f>
        <v/>
      </c>
      <c r="K959" s="138">
        <f>IF(OR(J959="",R959=""),"",R959-J959)</f>
        <v/>
      </c>
      <c r="L959" s="138">
        <f>IF(OR(J959="",R959=""),"",(R959-J959)*24)</f>
        <v/>
      </c>
      <c r="M959" s="95" t="n"/>
      <c r="N959" s="94">
        <f>IF(B959="","",IF(OR(B959&lt;cfg_PilotStart,B959&gt;cfg_PilotEnd),"Outside",B959-cfg_PilotStart+1))</f>
        <v/>
      </c>
      <c r="O959" s="86">
        <f>IF(OR(B959="",D959=""),"","RF-"&amp;TEXT(ROW()-5,"0000"))</f>
        <v/>
      </c>
      <c r="P959" s="86">
        <f>IF(Q959="","",D959&amp;"|"&amp;Q959)</f>
        <v/>
      </c>
      <c r="Q959" s="86">
        <f>IF(OR(D959="",G959=""),"",COUNTIFS($D$6:D959,D959,$G$6:G959,"&lt;&gt;"))</f>
        <v/>
      </c>
      <c r="R959" s="139">
        <f>IF(B959="","",B959+N(C959))</f>
        <v/>
      </c>
    </row>
    <row r="960" ht="30" customHeight="1">
      <c r="B960" s="93" t="n"/>
      <c r="C960" s="140" t="n"/>
      <c r="D960" s="95" t="n"/>
      <c r="E960" s="86">
        <f>IF(D960="","",IFERROR(INDEX(Pil_Type,MATCH(D960,Pil_Label,0)),"not in pilot"))</f>
        <v/>
      </c>
      <c r="F960" s="96" t="n"/>
      <c r="G960" s="96" t="n"/>
      <c r="H960" s="87">
        <f>IF(G960="","",N(F960)+G960)</f>
        <v/>
      </c>
      <c r="I960" s="95" t="n"/>
      <c r="J960" s="139">
        <f>IF(OR(Q960="",N(Q960)&lt;=1),"",INDEX($R$6:$R$1505,MATCH(D960&amp;"|"&amp;(Q960-1),$P$6:$P$1505,0)))</f>
        <v/>
      </c>
      <c r="K960" s="138">
        <f>IF(OR(J960="",R960=""),"",R960-J960)</f>
        <v/>
      </c>
      <c r="L960" s="138">
        <f>IF(OR(J960="",R960=""),"",(R960-J960)*24)</f>
        <v/>
      </c>
      <c r="M960" s="95" t="n"/>
      <c r="N960" s="94">
        <f>IF(B960="","",IF(OR(B960&lt;cfg_PilotStart,B960&gt;cfg_PilotEnd),"Outside",B960-cfg_PilotStart+1))</f>
        <v/>
      </c>
      <c r="O960" s="86">
        <f>IF(OR(B960="",D960=""),"","RF-"&amp;TEXT(ROW()-5,"0000"))</f>
        <v/>
      </c>
      <c r="P960" s="86">
        <f>IF(Q960="","",D960&amp;"|"&amp;Q960)</f>
        <v/>
      </c>
      <c r="Q960" s="86">
        <f>IF(OR(D960="",G960=""),"",COUNTIFS($D$6:D960,D960,$G$6:G960,"&lt;&gt;"))</f>
        <v/>
      </c>
      <c r="R960" s="139">
        <f>IF(B960="","",B960+N(C960))</f>
        <v/>
      </c>
    </row>
    <row r="961" ht="30" customHeight="1">
      <c r="B961" s="93" t="n"/>
      <c r="C961" s="140" t="n"/>
      <c r="D961" s="95" t="n"/>
      <c r="E961" s="86">
        <f>IF(D961="","",IFERROR(INDEX(Pil_Type,MATCH(D961,Pil_Label,0)),"not in pilot"))</f>
        <v/>
      </c>
      <c r="F961" s="96" t="n"/>
      <c r="G961" s="96" t="n"/>
      <c r="H961" s="87">
        <f>IF(G961="","",N(F961)+G961)</f>
        <v/>
      </c>
      <c r="I961" s="95" t="n"/>
      <c r="J961" s="139">
        <f>IF(OR(Q961="",N(Q961)&lt;=1),"",INDEX($R$6:$R$1505,MATCH(D961&amp;"|"&amp;(Q961-1),$P$6:$P$1505,0)))</f>
        <v/>
      </c>
      <c r="K961" s="138">
        <f>IF(OR(J961="",R961=""),"",R961-J961)</f>
        <v/>
      </c>
      <c r="L961" s="138">
        <f>IF(OR(J961="",R961=""),"",(R961-J961)*24)</f>
        <v/>
      </c>
      <c r="M961" s="95" t="n"/>
      <c r="N961" s="94">
        <f>IF(B961="","",IF(OR(B961&lt;cfg_PilotStart,B961&gt;cfg_PilotEnd),"Outside",B961-cfg_PilotStart+1))</f>
        <v/>
      </c>
      <c r="O961" s="86">
        <f>IF(OR(B961="",D961=""),"","RF-"&amp;TEXT(ROW()-5,"0000"))</f>
        <v/>
      </c>
      <c r="P961" s="86">
        <f>IF(Q961="","",D961&amp;"|"&amp;Q961)</f>
        <v/>
      </c>
      <c r="Q961" s="86">
        <f>IF(OR(D961="",G961=""),"",COUNTIFS($D$6:D961,D961,$G$6:G961,"&lt;&gt;"))</f>
        <v/>
      </c>
      <c r="R961" s="139">
        <f>IF(B961="","",B961+N(C961))</f>
        <v/>
      </c>
    </row>
    <row r="962" ht="30" customHeight="1">
      <c r="B962" s="93" t="n"/>
      <c r="C962" s="140" t="n"/>
      <c r="D962" s="95" t="n"/>
      <c r="E962" s="86">
        <f>IF(D962="","",IFERROR(INDEX(Pil_Type,MATCH(D962,Pil_Label,0)),"not in pilot"))</f>
        <v/>
      </c>
      <c r="F962" s="96" t="n"/>
      <c r="G962" s="96" t="n"/>
      <c r="H962" s="87">
        <f>IF(G962="","",N(F962)+G962)</f>
        <v/>
      </c>
      <c r="I962" s="95" t="n"/>
      <c r="J962" s="139">
        <f>IF(OR(Q962="",N(Q962)&lt;=1),"",INDEX($R$6:$R$1505,MATCH(D962&amp;"|"&amp;(Q962-1),$P$6:$P$1505,0)))</f>
        <v/>
      </c>
      <c r="K962" s="138">
        <f>IF(OR(J962="",R962=""),"",R962-J962)</f>
        <v/>
      </c>
      <c r="L962" s="138">
        <f>IF(OR(J962="",R962=""),"",(R962-J962)*24)</f>
        <v/>
      </c>
      <c r="M962" s="95" t="n"/>
      <c r="N962" s="94">
        <f>IF(B962="","",IF(OR(B962&lt;cfg_PilotStart,B962&gt;cfg_PilotEnd),"Outside",B962-cfg_PilotStart+1))</f>
        <v/>
      </c>
      <c r="O962" s="86">
        <f>IF(OR(B962="",D962=""),"","RF-"&amp;TEXT(ROW()-5,"0000"))</f>
        <v/>
      </c>
      <c r="P962" s="86">
        <f>IF(Q962="","",D962&amp;"|"&amp;Q962)</f>
        <v/>
      </c>
      <c r="Q962" s="86">
        <f>IF(OR(D962="",G962=""),"",COUNTIFS($D$6:D962,D962,$G$6:G962,"&lt;&gt;"))</f>
        <v/>
      </c>
      <c r="R962" s="139">
        <f>IF(B962="","",B962+N(C962))</f>
        <v/>
      </c>
    </row>
    <row r="963" ht="30" customHeight="1">
      <c r="B963" s="93" t="n"/>
      <c r="C963" s="140" t="n"/>
      <c r="D963" s="95" t="n"/>
      <c r="E963" s="86">
        <f>IF(D963="","",IFERROR(INDEX(Pil_Type,MATCH(D963,Pil_Label,0)),"not in pilot"))</f>
        <v/>
      </c>
      <c r="F963" s="96" t="n"/>
      <c r="G963" s="96" t="n"/>
      <c r="H963" s="87">
        <f>IF(G963="","",N(F963)+G963)</f>
        <v/>
      </c>
      <c r="I963" s="95" t="n"/>
      <c r="J963" s="139">
        <f>IF(OR(Q963="",N(Q963)&lt;=1),"",INDEX($R$6:$R$1505,MATCH(D963&amp;"|"&amp;(Q963-1),$P$6:$P$1505,0)))</f>
        <v/>
      </c>
      <c r="K963" s="138">
        <f>IF(OR(J963="",R963=""),"",R963-J963)</f>
        <v/>
      </c>
      <c r="L963" s="138">
        <f>IF(OR(J963="",R963=""),"",(R963-J963)*24)</f>
        <v/>
      </c>
      <c r="M963" s="95" t="n"/>
      <c r="N963" s="94">
        <f>IF(B963="","",IF(OR(B963&lt;cfg_PilotStart,B963&gt;cfg_PilotEnd),"Outside",B963-cfg_PilotStart+1))</f>
        <v/>
      </c>
      <c r="O963" s="86">
        <f>IF(OR(B963="",D963=""),"","RF-"&amp;TEXT(ROW()-5,"0000"))</f>
        <v/>
      </c>
      <c r="P963" s="86">
        <f>IF(Q963="","",D963&amp;"|"&amp;Q963)</f>
        <v/>
      </c>
      <c r="Q963" s="86">
        <f>IF(OR(D963="",G963=""),"",COUNTIFS($D$6:D963,D963,$G$6:G963,"&lt;&gt;"))</f>
        <v/>
      </c>
      <c r="R963" s="139">
        <f>IF(B963="","",B963+N(C963))</f>
        <v/>
      </c>
    </row>
    <row r="964" ht="30" customHeight="1">
      <c r="B964" s="93" t="n"/>
      <c r="C964" s="140" t="n"/>
      <c r="D964" s="95" t="n"/>
      <c r="E964" s="86">
        <f>IF(D964="","",IFERROR(INDEX(Pil_Type,MATCH(D964,Pil_Label,0)),"not in pilot"))</f>
        <v/>
      </c>
      <c r="F964" s="96" t="n"/>
      <c r="G964" s="96" t="n"/>
      <c r="H964" s="87">
        <f>IF(G964="","",N(F964)+G964)</f>
        <v/>
      </c>
      <c r="I964" s="95" t="n"/>
      <c r="J964" s="139">
        <f>IF(OR(Q964="",N(Q964)&lt;=1),"",INDEX($R$6:$R$1505,MATCH(D964&amp;"|"&amp;(Q964-1),$P$6:$P$1505,0)))</f>
        <v/>
      </c>
      <c r="K964" s="138">
        <f>IF(OR(J964="",R964=""),"",R964-J964)</f>
        <v/>
      </c>
      <c r="L964" s="138">
        <f>IF(OR(J964="",R964=""),"",(R964-J964)*24)</f>
        <v/>
      </c>
      <c r="M964" s="95" t="n"/>
      <c r="N964" s="94">
        <f>IF(B964="","",IF(OR(B964&lt;cfg_PilotStart,B964&gt;cfg_PilotEnd),"Outside",B964-cfg_PilotStart+1))</f>
        <v/>
      </c>
      <c r="O964" s="86">
        <f>IF(OR(B964="",D964=""),"","RF-"&amp;TEXT(ROW()-5,"0000"))</f>
        <v/>
      </c>
      <c r="P964" s="86">
        <f>IF(Q964="","",D964&amp;"|"&amp;Q964)</f>
        <v/>
      </c>
      <c r="Q964" s="86">
        <f>IF(OR(D964="",G964=""),"",COUNTIFS($D$6:D964,D964,$G$6:G964,"&lt;&gt;"))</f>
        <v/>
      </c>
      <c r="R964" s="139">
        <f>IF(B964="","",B964+N(C964))</f>
        <v/>
      </c>
    </row>
    <row r="965" ht="30" customHeight="1">
      <c r="B965" s="93" t="n"/>
      <c r="C965" s="140" t="n"/>
      <c r="D965" s="95" t="n"/>
      <c r="E965" s="86">
        <f>IF(D965="","",IFERROR(INDEX(Pil_Type,MATCH(D965,Pil_Label,0)),"not in pilot"))</f>
        <v/>
      </c>
      <c r="F965" s="96" t="n"/>
      <c r="G965" s="96" t="n"/>
      <c r="H965" s="87">
        <f>IF(G965="","",N(F965)+G965)</f>
        <v/>
      </c>
      <c r="I965" s="95" t="n"/>
      <c r="J965" s="139">
        <f>IF(OR(Q965="",N(Q965)&lt;=1),"",INDEX($R$6:$R$1505,MATCH(D965&amp;"|"&amp;(Q965-1),$P$6:$P$1505,0)))</f>
        <v/>
      </c>
      <c r="K965" s="138">
        <f>IF(OR(J965="",R965=""),"",R965-J965)</f>
        <v/>
      </c>
      <c r="L965" s="138">
        <f>IF(OR(J965="",R965=""),"",(R965-J965)*24)</f>
        <v/>
      </c>
      <c r="M965" s="95" t="n"/>
      <c r="N965" s="94">
        <f>IF(B965="","",IF(OR(B965&lt;cfg_PilotStart,B965&gt;cfg_PilotEnd),"Outside",B965-cfg_PilotStart+1))</f>
        <v/>
      </c>
      <c r="O965" s="86">
        <f>IF(OR(B965="",D965=""),"","RF-"&amp;TEXT(ROW()-5,"0000"))</f>
        <v/>
      </c>
      <c r="P965" s="86">
        <f>IF(Q965="","",D965&amp;"|"&amp;Q965)</f>
        <v/>
      </c>
      <c r="Q965" s="86">
        <f>IF(OR(D965="",G965=""),"",COUNTIFS($D$6:D965,D965,$G$6:G965,"&lt;&gt;"))</f>
        <v/>
      </c>
      <c r="R965" s="139">
        <f>IF(B965="","",B965+N(C965))</f>
        <v/>
      </c>
    </row>
    <row r="966" ht="30" customHeight="1">
      <c r="B966" s="93" t="n"/>
      <c r="C966" s="140" t="n"/>
      <c r="D966" s="95" t="n"/>
      <c r="E966" s="86">
        <f>IF(D966="","",IFERROR(INDEX(Pil_Type,MATCH(D966,Pil_Label,0)),"not in pilot"))</f>
        <v/>
      </c>
      <c r="F966" s="96" t="n"/>
      <c r="G966" s="96" t="n"/>
      <c r="H966" s="87">
        <f>IF(G966="","",N(F966)+G966)</f>
        <v/>
      </c>
      <c r="I966" s="95" t="n"/>
      <c r="J966" s="139">
        <f>IF(OR(Q966="",N(Q966)&lt;=1),"",INDEX($R$6:$R$1505,MATCH(D966&amp;"|"&amp;(Q966-1),$P$6:$P$1505,0)))</f>
        <v/>
      </c>
      <c r="K966" s="138">
        <f>IF(OR(J966="",R966=""),"",R966-J966)</f>
        <v/>
      </c>
      <c r="L966" s="138">
        <f>IF(OR(J966="",R966=""),"",(R966-J966)*24)</f>
        <v/>
      </c>
      <c r="M966" s="95" t="n"/>
      <c r="N966" s="94">
        <f>IF(B966="","",IF(OR(B966&lt;cfg_PilotStart,B966&gt;cfg_PilotEnd),"Outside",B966-cfg_PilotStart+1))</f>
        <v/>
      </c>
      <c r="O966" s="86">
        <f>IF(OR(B966="",D966=""),"","RF-"&amp;TEXT(ROW()-5,"0000"))</f>
        <v/>
      </c>
      <c r="P966" s="86">
        <f>IF(Q966="","",D966&amp;"|"&amp;Q966)</f>
        <v/>
      </c>
      <c r="Q966" s="86">
        <f>IF(OR(D966="",G966=""),"",COUNTIFS($D$6:D966,D966,$G$6:G966,"&lt;&gt;"))</f>
        <v/>
      </c>
      <c r="R966" s="139">
        <f>IF(B966="","",B966+N(C966))</f>
        <v/>
      </c>
    </row>
    <row r="967" ht="30" customHeight="1">
      <c r="B967" s="93" t="n"/>
      <c r="C967" s="140" t="n"/>
      <c r="D967" s="95" t="n"/>
      <c r="E967" s="86">
        <f>IF(D967="","",IFERROR(INDEX(Pil_Type,MATCH(D967,Pil_Label,0)),"not in pilot"))</f>
        <v/>
      </c>
      <c r="F967" s="96" t="n"/>
      <c r="G967" s="96" t="n"/>
      <c r="H967" s="87">
        <f>IF(G967="","",N(F967)+G967)</f>
        <v/>
      </c>
      <c r="I967" s="95" t="n"/>
      <c r="J967" s="139">
        <f>IF(OR(Q967="",N(Q967)&lt;=1),"",INDEX($R$6:$R$1505,MATCH(D967&amp;"|"&amp;(Q967-1),$P$6:$P$1505,0)))</f>
        <v/>
      </c>
      <c r="K967" s="138">
        <f>IF(OR(J967="",R967=""),"",R967-J967)</f>
        <v/>
      </c>
      <c r="L967" s="138">
        <f>IF(OR(J967="",R967=""),"",(R967-J967)*24)</f>
        <v/>
      </c>
      <c r="M967" s="95" t="n"/>
      <c r="N967" s="94">
        <f>IF(B967="","",IF(OR(B967&lt;cfg_PilotStart,B967&gt;cfg_PilotEnd),"Outside",B967-cfg_PilotStart+1))</f>
        <v/>
      </c>
      <c r="O967" s="86">
        <f>IF(OR(B967="",D967=""),"","RF-"&amp;TEXT(ROW()-5,"0000"))</f>
        <v/>
      </c>
      <c r="P967" s="86">
        <f>IF(Q967="","",D967&amp;"|"&amp;Q967)</f>
        <v/>
      </c>
      <c r="Q967" s="86">
        <f>IF(OR(D967="",G967=""),"",COUNTIFS($D$6:D967,D967,$G$6:G967,"&lt;&gt;"))</f>
        <v/>
      </c>
      <c r="R967" s="139">
        <f>IF(B967="","",B967+N(C967))</f>
        <v/>
      </c>
    </row>
    <row r="968" ht="30" customHeight="1">
      <c r="B968" s="93" t="n"/>
      <c r="C968" s="140" t="n"/>
      <c r="D968" s="95" t="n"/>
      <c r="E968" s="86">
        <f>IF(D968="","",IFERROR(INDEX(Pil_Type,MATCH(D968,Pil_Label,0)),"not in pilot"))</f>
        <v/>
      </c>
      <c r="F968" s="96" t="n"/>
      <c r="G968" s="96" t="n"/>
      <c r="H968" s="87">
        <f>IF(G968="","",N(F968)+G968)</f>
        <v/>
      </c>
      <c r="I968" s="95" t="n"/>
      <c r="J968" s="139">
        <f>IF(OR(Q968="",N(Q968)&lt;=1),"",INDEX($R$6:$R$1505,MATCH(D968&amp;"|"&amp;(Q968-1),$P$6:$P$1505,0)))</f>
        <v/>
      </c>
      <c r="K968" s="138">
        <f>IF(OR(J968="",R968=""),"",R968-J968)</f>
        <v/>
      </c>
      <c r="L968" s="138">
        <f>IF(OR(J968="",R968=""),"",(R968-J968)*24)</f>
        <v/>
      </c>
      <c r="M968" s="95" t="n"/>
      <c r="N968" s="94">
        <f>IF(B968="","",IF(OR(B968&lt;cfg_PilotStart,B968&gt;cfg_PilotEnd),"Outside",B968-cfg_PilotStart+1))</f>
        <v/>
      </c>
      <c r="O968" s="86">
        <f>IF(OR(B968="",D968=""),"","RF-"&amp;TEXT(ROW()-5,"0000"))</f>
        <v/>
      </c>
      <c r="P968" s="86">
        <f>IF(Q968="","",D968&amp;"|"&amp;Q968)</f>
        <v/>
      </c>
      <c r="Q968" s="86">
        <f>IF(OR(D968="",G968=""),"",COUNTIFS($D$6:D968,D968,$G$6:G968,"&lt;&gt;"))</f>
        <v/>
      </c>
      <c r="R968" s="139">
        <f>IF(B968="","",B968+N(C968))</f>
        <v/>
      </c>
    </row>
    <row r="969" ht="30" customHeight="1">
      <c r="B969" s="93" t="n"/>
      <c r="C969" s="140" t="n"/>
      <c r="D969" s="95" t="n"/>
      <c r="E969" s="86">
        <f>IF(D969="","",IFERROR(INDEX(Pil_Type,MATCH(D969,Pil_Label,0)),"not in pilot"))</f>
        <v/>
      </c>
      <c r="F969" s="96" t="n"/>
      <c r="G969" s="96" t="n"/>
      <c r="H969" s="87">
        <f>IF(G969="","",N(F969)+G969)</f>
        <v/>
      </c>
      <c r="I969" s="95" t="n"/>
      <c r="J969" s="139">
        <f>IF(OR(Q969="",N(Q969)&lt;=1),"",INDEX($R$6:$R$1505,MATCH(D969&amp;"|"&amp;(Q969-1),$P$6:$P$1505,0)))</f>
        <v/>
      </c>
      <c r="K969" s="138">
        <f>IF(OR(J969="",R969=""),"",R969-J969)</f>
        <v/>
      </c>
      <c r="L969" s="138">
        <f>IF(OR(J969="",R969=""),"",(R969-J969)*24)</f>
        <v/>
      </c>
      <c r="M969" s="95" t="n"/>
      <c r="N969" s="94">
        <f>IF(B969="","",IF(OR(B969&lt;cfg_PilotStart,B969&gt;cfg_PilotEnd),"Outside",B969-cfg_PilotStart+1))</f>
        <v/>
      </c>
      <c r="O969" s="86">
        <f>IF(OR(B969="",D969=""),"","RF-"&amp;TEXT(ROW()-5,"0000"))</f>
        <v/>
      </c>
      <c r="P969" s="86">
        <f>IF(Q969="","",D969&amp;"|"&amp;Q969)</f>
        <v/>
      </c>
      <c r="Q969" s="86">
        <f>IF(OR(D969="",G969=""),"",COUNTIFS($D$6:D969,D969,$G$6:G969,"&lt;&gt;"))</f>
        <v/>
      </c>
      <c r="R969" s="139">
        <f>IF(B969="","",B969+N(C969))</f>
        <v/>
      </c>
    </row>
    <row r="970" ht="30" customHeight="1">
      <c r="B970" s="93" t="n"/>
      <c r="C970" s="140" t="n"/>
      <c r="D970" s="95" t="n"/>
      <c r="E970" s="86">
        <f>IF(D970="","",IFERROR(INDEX(Pil_Type,MATCH(D970,Pil_Label,0)),"not in pilot"))</f>
        <v/>
      </c>
      <c r="F970" s="96" t="n"/>
      <c r="G970" s="96" t="n"/>
      <c r="H970" s="87">
        <f>IF(G970="","",N(F970)+G970)</f>
        <v/>
      </c>
      <c r="I970" s="95" t="n"/>
      <c r="J970" s="139">
        <f>IF(OR(Q970="",N(Q970)&lt;=1),"",INDEX($R$6:$R$1505,MATCH(D970&amp;"|"&amp;(Q970-1),$P$6:$P$1505,0)))</f>
        <v/>
      </c>
      <c r="K970" s="138">
        <f>IF(OR(J970="",R970=""),"",R970-J970)</f>
        <v/>
      </c>
      <c r="L970" s="138">
        <f>IF(OR(J970="",R970=""),"",(R970-J970)*24)</f>
        <v/>
      </c>
      <c r="M970" s="95" t="n"/>
      <c r="N970" s="94">
        <f>IF(B970="","",IF(OR(B970&lt;cfg_PilotStart,B970&gt;cfg_PilotEnd),"Outside",B970-cfg_PilotStart+1))</f>
        <v/>
      </c>
      <c r="O970" s="86">
        <f>IF(OR(B970="",D970=""),"","RF-"&amp;TEXT(ROW()-5,"0000"))</f>
        <v/>
      </c>
      <c r="P970" s="86">
        <f>IF(Q970="","",D970&amp;"|"&amp;Q970)</f>
        <v/>
      </c>
      <c r="Q970" s="86">
        <f>IF(OR(D970="",G970=""),"",COUNTIFS($D$6:D970,D970,$G$6:G970,"&lt;&gt;"))</f>
        <v/>
      </c>
      <c r="R970" s="139">
        <f>IF(B970="","",B970+N(C970))</f>
        <v/>
      </c>
    </row>
    <row r="971" ht="30" customHeight="1">
      <c r="B971" s="93" t="n"/>
      <c r="C971" s="140" t="n"/>
      <c r="D971" s="95" t="n"/>
      <c r="E971" s="86">
        <f>IF(D971="","",IFERROR(INDEX(Pil_Type,MATCH(D971,Pil_Label,0)),"not in pilot"))</f>
        <v/>
      </c>
      <c r="F971" s="96" t="n"/>
      <c r="G971" s="96" t="n"/>
      <c r="H971" s="87">
        <f>IF(G971="","",N(F971)+G971)</f>
        <v/>
      </c>
      <c r="I971" s="95" t="n"/>
      <c r="J971" s="139">
        <f>IF(OR(Q971="",N(Q971)&lt;=1),"",INDEX($R$6:$R$1505,MATCH(D971&amp;"|"&amp;(Q971-1),$P$6:$P$1505,0)))</f>
        <v/>
      </c>
      <c r="K971" s="138">
        <f>IF(OR(J971="",R971=""),"",R971-J971)</f>
        <v/>
      </c>
      <c r="L971" s="138">
        <f>IF(OR(J971="",R971=""),"",(R971-J971)*24)</f>
        <v/>
      </c>
      <c r="M971" s="95" t="n"/>
      <c r="N971" s="94">
        <f>IF(B971="","",IF(OR(B971&lt;cfg_PilotStart,B971&gt;cfg_PilotEnd),"Outside",B971-cfg_PilotStart+1))</f>
        <v/>
      </c>
      <c r="O971" s="86">
        <f>IF(OR(B971="",D971=""),"","RF-"&amp;TEXT(ROW()-5,"0000"))</f>
        <v/>
      </c>
      <c r="P971" s="86">
        <f>IF(Q971="","",D971&amp;"|"&amp;Q971)</f>
        <v/>
      </c>
      <c r="Q971" s="86">
        <f>IF(OR(D971="",G971=""),"",COUNTIFS($D$6:D971,D971,$G$6:G971,"&lt;&gt;"))</f>
        <v/>
      </c>
      <c r="R971" s="139">
        <f>IF(B971="","",B971+N(C971))</f>
        <v/>
      </c>
    </row>
    <row r="972" ht="30" customHeight="1">
      <c r="B972" s="93" t="n"/>
      <c r="C972" s="140" t="n"/>
      <c r="D972" s="95" t="n"/>
      <c r="E972" s="86">
        <f>IF(D972="","",IFERROR(INDEX(Pil_Type,MATCH(D972,Pil_Label,0)),"not in pilot"))</f>
        <v/>
      </c>
      <c r="F972" s="96" t="n"/>
      <c r="G972" s="96" t="n"/>
      <c r="H972" s="87">
        <f>IF(G972="","",N(F972)+G972)</f>
        <v/>
      </c>
      <c r="I972" s="95" t="n"/>
      <c r="J972" s="139">
        <f>IF(OR(Q972="",N(Q972)&lt;=1),"",INDEX($R$6:$R$1505,MATCH(D972&amp;"|"&amp;(Q972-1),$P$6:$P$1505,0)))</f>
        <v/>
      </c>
      <c r="K972" s="138">
        <f>IF(OR(J972="",R972=""),"",R972-J972)</f>
        <v/>
      </c>
      <c r="L972" s="138">
        <f>IF(OR(J972="",R972=""),"",(R972-J972)*24)</f>
        <v/>
      </c>
      <c r="M972" s="95" t="n"/>
      <c r="N972" s="94">
        <f>IF(B972="","",IF(OR(B972&lt;cfg_PilotStart,B972&gt;cfg_PilotEnd),"Outside",B972-cfg_PilotStart+1))</f>
        <v/>
      </c>
      <c r="O972" s="86">
        <f>IF(OR(B972="",D972=""),"","RF-"&amp;TEXT(ROW()-5,"0000"))</f>
        <v/>
      </c>
      <c r="P972" s="86">
        <f>IF(Q972="","",D972&amp;"|"&amp;Q972)</f>
        <v/>
      </c>
      <c r="Q972" s="86">
        <f>IF(OR(D972="",G972=""),"",COUNTIFS($D$6:D972,D972,$G$6:G972,"&lt;&gt;"))</f>
        <v/>
      </c>
      <c r="R972" s="139">
        <f>IF(B972="","",B972+N(C972))</f>
        <v/>
      </c>
    </row>
    <row r="973" ht="30" customHeight="1">
      <c r="B973" s="93" t="n"/>
      <c r="C973" s="140" t="n"/>
      <c r="D973" s="95" t="n"/>
      <c r="E973" s="86">
        <f>IF(D973="","",IFERROR(INDEX(Pil_Type,MATCH(D973,Pil_Label,0)),"not in pilot"))</f>
        <v/>
      </c>
      <c r="F973" s="96" t="n"/>
      <c r="G973" s="96" t="n"/>
      <c r="H973" s="87">
        <f>IF(G973="","",N(F973)+G973)</f>
        <v/>
      </c>
      <c r="I973" s="95" t="n"/>
      <c r="J973" s="139">
        <f>IF(OR(Q973="",N(Q973)&lt;=1),"",INDEX($R$6:$R$1505,MATCH(D973&amp;"|"&amp;(Q973-1),$P$6:$P$1505,0)))</f>
        <v/>
      </c>
      <c r="K973" s="138">
        <f>IF(OR(J973="",R973=""),"",R973-J973)</f>
        <v/>
      </c>
      <c r="L973" s="138">
        <f>IF(OR(J973="",R973=""),"",(R973-J973)*24)</f>
        <v/>
      </c>
      <c r="M973" s="95" t="n"/>
      <c r="N973" s="94">
        <f>IF(B973="","",IF(OR(B973&lt;cfg_PilotStart,B973&gt;cfg_PilotEnd),"Outside",B973-cfg_PilotStart+1))</f>
        <v/>
      </c>
      <c r="O973" s="86">
        <f>IF(OR(B973="",D973=""),"","RF-"&amp;TEXT(ROW()-5,"0000"))</f>
        <v/>
      </c>
      <c r="P973" s="86">
        <f>IF(Q973="","",D973&amp;"|"&amp;Q973)</f>
        <v/>
      </c>
      <c r="Q973" s="86">
        <f>IF(OR(D973="",G973=""),"",COUNTIFS($D$6:D973,D973,$G$6:G973,"&lt;&gt;"))</f>
        <v/>
      </c>
      <c r="R973" s="139">
        <f>IF(B973="","",B973+N(C973))</f>
        <v/>
      </c>
    </row>
    <row r="974" ht="30" customHeight="1">
      <c r="B974" s="93" t="n"/>
      <c r="C974" s="140" t="n"/>
      <c r="D974" s="95" t="n"/>
      <c r="E974" s="86">
        <f>IF(D974="","",IFERROR(INDEX(Pil_Type,MATCH(D974,Pil_Label,0)),"not in pilot"))</f>
        <v/>
      </c>
      <c r="F974" s="96" t="n"/>
      <c r="G974" s="96" t="n"/>
      <c r="H974" s="87">
        <f>IF(G974="","",N(F974)+G974)</f>
        <v/>
      </c>
      <c r="I974" s="95" t="n"/>
      <c r="J974" s="139">
        <f>IF(OR(Q974="",N(Q974)&lt;=1),"",INDEX($R$6:$R$1505,MATCH(D974&amp;"|"&amp;(Q974-1),$P$6:$P$1505,0)))</f>
        <v/>
      </c>
      <c r="K974" s="138">
        <f>IF(OR(J974="",R974=""),"",R974-J974)</f>
        <v/>
      </c>
      <c r="L974" s="138">
        <f>IF(OR(J974="",R974=""),"",(R974-J974)*24)</f>
        <v/>
      </c>
      <c r="M974" s="95" t="n"/>
      <c r="N974" s="94">
        <f>IF(B974="","",IF(OR(B974&lt;cfg_PilotStart,B974&gt;cfg_PilotEnd),"Outside",B974-cfg_PilotStart+1))</f>
        <v/>
      </c>
      <c r="O974" s="86">
        <f>IF(OR(B974="",D974=""),"","RF-"&amp;TEXT(ROW()-5,"0000"))</f>
        <v/>
      </c>
      <c r="P974" s="86">
        <f>IF(Q974="","",D974&amp;"|"&amp;Q974)</f>
        <v/>
      </c>
      <c r="Q974" s="86">
        <f>IF(OR(D974="",G974=""),"",COUNTIFS($D$6:D974,D974,$G$6:G974,"&lt;&gt;"))</f>
        <v/>
      </c>
      <c r="R974" s="139">
        <f>IF(B974="","",B974+N(C974))</f>
        <v/>
      </c>
    </row>
    <row r="975" ht="30" customHeight="1">
      <c r="B975" s="93" t="n"/>
      <c r="C975" s="140" t="n"/>
      <c r="D975" s="95" t="n"/>
      <c r="E975" s="86">
        <f>IF(D975="","",IFERROR(INDEX(Pil_Type,MATCH(D975,Pil_Label,0)),"not in pilot"))</f>
        <v/>
      </c>
      <c r="F975" s="96" t="n"/>
      <c r="G975" s="96" t="n"/>
      <c r="H975" s="87">
        <f>IF(G975="","",N(F975)+G975)</f>
        <v/>
      </c>
      <c r="I975" s="95" t="n"/>
      <c r="J975" s="139">
        <f>IF(OR(Q975="",N(Q975)&lt;=1),"",INDEX($R$6:$R$1505,MATCH(D975&amp;"|"&amp;(Q975-1),$P$6:$P$1505,0)))</f>
        <v/>
      </c>
      <c r="K975" s="138">
        <f>IF(OR(J975="",R975=""),"",R975-J975)</f>
        <v/>
      </c>
      <c r="L975" s="138">
        <f>IF(OR(J975="",R975=""),"",(R975-J975)*24)</f>
        <v/>
      </c>
      <c r="M975" s="95" t="n"/>
      <c r="N975" s="94">
        <f>IF(B975="","",IF(OR(B975&lt;cfg_PilotStart,B975&gt;cfg_PilotEnd),"Outside",B975-cfg_PilotStart+1))</f>
        <v/>
      </c>
      <c r="O975" s="86">
        <f>IF(OR(B975="",D975=""),"","RF-"&amp;TEXT(ROW()-5,"0000"))</f>
        <v/>
      </c>
      <c r="P975" s="86">
        <f>IF(Q975="","",D975&amp;"|"&amp;Q975)</f>
        <v/>
      </c>
      <c r="Q975" s="86">
        <f>IF(OR(D975="",G975=""),"",COUNTIFS($D$6:D975,D975,$G$6:G975,"&lt;&gt;"))</f>
        <v/>
      </c>
      <c r="R975" s="139">
        <f>IF(B975="","",B975+N(C975))</f>
        <v/>
      </c>
    </row>
    <row r="976" ht="30" customHeight="1">
      <c r="B976" s="93" t="n"/>
      <c r="C976" s="140" t="n"/>
      <c r="D976" s="95" t="n"/>
      <c r="E976" s="86">
        <f>IF(D976="","",IFERROR(INDEX(Pil_Type,MATCH(D976,Pil_Label,0)),"not in pilot"))</f>
        <v/>
      </c>
      <c r="F976" s="96" t="n"/>
      <c r="G976" s="96" t="n"/>
      <c r="H976" s="87">
        <f>IF(G976="","",N(F976)+G976)</f>
        <v/>
      </c>
      <c r="I976" s="95" t="n"/>
      <c r="J976" s="139">
        <f>IF(OR(Q976="",N(Q976)&lt;=1),"",INDEX($R$6:$R$1505,MATCH(D976&amp;"|"&amp;(Q976-1),$P$6:$P$1505,0)))</f>
        <v/>
      </c>
      <c r="K976" s="138">
        <f>IF(OR(J976="",R976=""),"",R976-J976)</f>
        <v/>
      </c>
      <c r="L976" s="138">
        <f>IF(OR(J976="",R976=""),"",(R976-J976)*24)</f>
        <v/>
      </c>
      <c r="M976" s="95" t="n"/>
      <c r="N976" s="94">
        <f>IF(B976="","",IF(OR(B976&lt;cfg_PilotStart,B976&gt;cfg_PilotEnd),"Outside",B976-cfg_PilotStart+1))</f>
        <v/>
      </c>
      <c r="O976" s="86">
        <f>IF(OR(B976="",D976=""),"","RF-"&amp;TEXT(ROW()-5,"0000"))</f>
        <v/>
      </c>
      <c r="P976" s="86">
        <f>IF(Q976="","",D976&amp;"|"&amp;Q976)</f>
        <v/>
      </c>
      <c r="Q976" s="86">
        <f>IF(OR(D976="",G976=""),"",COUNTIFS($D$6:D976,D976,$G$6:G976,"&lt;&gt;"))</f>
        <v/>
      </c>
      <c r="R976" s="139">
        <f>IF(B976="","",B976+N(C976))</f>
        <v/>
      </c>
    </row>
    <row r="977" ht="30" customHeight="1">
      <c r="B977" s="93" t="n"/>
      <c r="C977" s="140" t="n"/>
      <c r="D977" s="95" t="n"/>
      <c r="E977" s="86">
        <f>IF(D977="","",IFERROR(INDEX(Pil_Type,MATCH(D977,Pil_Label,0)),"not in pilot"))</f>
        <v/>
      </c>
      <c r="F977" s="96" t="n"/>
      <c r="G977" s="96" t="n"/>
      <c r="H977" s="87">
        <f>IF(G977="","",N(F977)+G977)</f>
        <v/>
      </c>
      <c r="I977" s="95" t="n"/>
      <c r="J977" s="139">
        <f>IF(OR(Q977="",N(Q977)&lt;=1),"",INDEX($R$6:$R$1505,MATCH(D977&amp;"|"&amp;(Q977-1),$P$6:$P$1505,0)))</f>
        <v/>
      </c>
      <c r="K977" s="138">
        <f>IF(OR(J977="",R977=""),"",R977-J977)</f>
        <v/>
      </c>
      <c r="L977" s="138">
        <f>IF(OR(J977="",R977=""),"",(R977-J977)*24)</f>
        <v/>
      </c>
      <c r="M977" s="95" t="n"/>
      <c r="N977" s="94">
        <f>IF(B977="","",IF(OR(B977&lt;cfg_PilotStart,B977&gt;cfg_PilotEnd),"Outside",B977-cfg_PilotStart+1))</f>
        <v/>
      </c>
      <c r="O977" s="86">
        <f>IF(OR(B977="",D977=""),"","RF-"&amp;TEXT(ROW()-5,"0000"))</f>
        <v/>
      </c>
      <c r="P977" s="86">
        <f>IF(Q977="","",D977&amp;"|"&amp;Q977)</f>
        <v/>
      </c>
      <c r="Q977" s="86">
        <f>IF(OR(D977="",G977=""),"",COUNTIFS($D$6:D977,D977,$G$6:G977,"&lt;&gt;"))</f>
        <v/>
      </c>
      <c r="R977" s="139">
        <f>IF(B977="","",B977+N(C977))</f>
        <v/>
      </c>
    </row>
    <row r="978" ht="30" customHeight="1">
      <c r="B978" s="93" t="n"/>
      <c r="C978" s="140" t="n"/>
      <c r="D978" s="95" t="n"/>
      <c r="E978" s="86">
        <f>IF(D978="","",IFERROR(INDEX(Pil_Type,MATCH(D978,Pil_Label,0)),"not in pilot"))</f>
        <v/>
      </c>
      <c r="F978" s="96" t="n"/>
      <c r="G978" s="96" t="n"/>
      <c r="H978" s="87">
        <f>IF(G978="","",N(F978)+G978)</f>
        <v/>
      </c>
      <c r="I978" s="95" t="n"/>
      <c r="J978" s="139">
        <f>IF(OR(Q978="",N(Q978)&lt;=1),"",INDEX($R$6:$R$1505,MATCH(D978&amp;"|"&amp;(Q978-1),$P$6:$P$1505,0)))</f>
        <v/>
      </c>
      <c r="K978" s="138">
        <f>IF(OR(J978="",R978=""),"",R978-J978)</f>
        <v/>
      </c>
      <c r="L978" s="138">
        <f>IF(OR(J978="",R978=""),"",(R978-J978)*24)</f>
        <v/>
      </c>
      <c r="M978" s="95" t="n"/>
      <c r="N978" s="94">
        <f>IF(B978="","",IF(OR(B978&lt;cfg_PilotStart,B978&gt;cfg_PilotEnd),"Outside",B978-cfg_PilotStart+1))</f>
        <v/>
      </c>
      <c r="O978" s="86">
        <f>IF(OR(B978="",D978=""),"","RF-"&amp;TEXT(ROW()-5,"0000"))</f>
        <v/>
      </c>
      <c r="P978" s="86">
        <f>IF(Q978="","",D978&amp;"|"&amp;Q978)</f>
        <v/>
      </c>
      <c r="Q978" s="86">
        <f>IF(OR(D978="",G978=""),"",COUNTIFS($D$6:D978,D978,$G$6:G978,"&lt;&gt;"))</f>
        <v/>
      </c>
      <c r="R978" s="139">
        <f>IF(B978="","",B978+N(C978))</f>
        <v/>
      </c>
    </row>
    <row r="979" ht="30" customHeight="1">
      <c r="B979" s="93" t="n"/>
      <c r="C979" s="140" t="n"/>
      <c r="D979" s="95" t="n"/>
      <c r="E979" s="86">
        <f>IF(D979="","",IFERROR(INDEX(Pil_Type,MATCH(D979,Pil_Label,0)),"not in pilot"))</f>
        <v/>
      </c>
      <c r="F979" s="96" t="n"/>
      <c r="G979" s="96" t="n"/>
      <c r="H979" s="87">
        <f>IF(G979="","",N(F979)+G979)</f>
        <v/>
      </c>
      <c r="I979" s="95" t="n"/>
      <c r="J979" s="139">
        <f>IF(OR(Q979="",N(Q979)&lt;=1),"",INDEX($R$6:$R$1505,MATCH(D979&amp;"|"&amp;(Q979-1),$P$6:$P$1505,0)))</f>
        <v/>
      </c>
      <c r="K979" s="138">
        <f>IF(OR(J979="",R979=""),"",R979-J979)</f>
        <v/>
      </c>
      <c r="L979" s="138">
        <f>IF(OR(J979="",R979=""),"",(R979-J979)*24)</f>
        <v/>
      </c>
      <c r="M979" s="95" t="n"/>
      <c r="N979" s="94">
        <f>IF(B979="","",IF(OR(B979&lt;cfg_PilotStart,B979&gt;cfg_PilotEnd),"Outside",B979-cfg_PilotStart+1))</f>
        <v/>
      </c>
      <c r="O979" s="86">
        <f>IF(OR(B979="",D979=""),"","RF-"&amp;TEXT(ROW()-5,"0000"))</f>
        <v/>
      </c>
      <c r="P979" s="86">
        <f>IF(Q979="","",D979&amp;"|"&amp;Q979)</f>
        <v/>
      </c>
      <c r="Q979" s="86">
        <f>IF(OR(D979="",G979=""),"",COUNTIFS($D$6:D979,D979,$G$6:G979,"&lt;&gt;"))</f>
        <v/>
      </c>
      <c r="R979" s="139">
        <f>IF(B979="","",B979+N(C979))</f>
        <v/>
      </c>
    </row>
    <row r="980" ht="30" customHeight="1">
      <c r="B980" s="93" t="n"/>
      <c r="C980" s="140" t="n"/>
      <c r="D980" s="95" t="n"/>
      <c r="E980" s="86">
        <f>IF(D980="","",IFERROR(INDEX(Pil_Type,MATCH(D980,Pil_Label,0)),"not in pilot"))</f>
        <v/>
      </c>
      <c r="F980" s="96" t="n"/>
      <c r="G980" s="96" t="n"/>
      <c r="H980" s="87">
        <f>IF(G980="","",N(F980)+G980)</f>
        <v/>
      </c>
      <c r="I980" s="95" t="n"/>
      <c r="J980" s="139">
        <f>IF(OR(Q980="",N(Q980)&lt;=1),"",INDEX($R$6:$R$1505,MATCH(D980&amp;"|"&amp;(Q980-1),$P$6:$P$1505,0)))</f>
        <v/>
      </c>
      <c r="K980" s="138">
        <f>IF(OR(J980="",R980=""),"",R980-J980)</f>
        <v/>
      </c>
      <c r="L980" s="138">
        <f>IF(OR(J980="",R980=""),"",(R980-J980)*24)</f>
        <v/>
      </c>
      <c r="M980" s="95" t="n"/>
      <c r="N980" s="94">
        <f>IF(B980="","",IF(OR(B980&lt;cfg_PilotStart,B980&gt;cfg_PilotEnd),"Outside",B980-cfg_PilotStart+1))</f>
        <v/>
      </c>
      <c r="O980" s="86">
        <f>IF(OR(B980="",D980=""),"","RF-"&amp;TEXT(ROW()-5,"0000"))</f>
        <v/>
      </c>
      <c r="P980" s="86">
        <f>IF(Q980="","",D980&amp;"|"&amp;Q980)</f>
        <v/>
      </c>
      <c r="Q980" s="86">
        <f>IF(OR(D980="",G980=""),"",COUNTIFS($D$6:D980,D980,$G$6:G980,"&lt;&gt;"))</f>
        <v/>
      </c>
      <c r="R980" s="139">
        <f>IF(B980="","",B980+N(C980))</f>
        <v/>
      </c>
    </row>
    <row r="981" ht="30" customHeight="1">
      <c r="B981" s="93" t="n"/>
      <c r="C981" s="140" t="n"/>
      <c r="D981" s="95" t="n"/>
      <c r="E981" s="86">
        <f>IF(D981="","",IFERROR(INDEX(Pil_Type,MATCH(D981,Pil_Label,0)),"not in pilot"))</f>
        <v/>
      </c>
      <c r="F981" s="96" t="n"/>
      <c r="G981" s="96" t="n"/>
      <c r="H981" s="87">
        <f>IF(G981="","",N(F981)+G981)</f>
        <v/>
      </c>
      <c r="I981" s="95" t="n"/>
      <c r="J981" s="139">
        <f>IF(OR(Q981="",N(Q981)&lt;=1),"",INDEX($R$6:$R$1505,MATCH(D981&amp;"|"&amp;(Q981-1),$P$6:$P$1505,0)))</f>
        <v/>
      </c>
      <c r="K981" s="138">
        <f>IF(OR(J981="",R981=""),"",R981-J981)</f>
        <v/>
      </c>
      <c r="L981" s="138">
        <f>IF(OR(J981="",R981=""),"",(R981-J981)*24)</f>
        <v/>
      </c>
      <c r="M981" s="95" t="n"/>
      <c r="N981" s="94">
        <f>IF(B981="","",IF(OR(B981&lt;cfg_PilotStart,B981&gt;cfg_PilotEnd),"Outside",B981-cfg_PilotStart+1))</f>
        <v/>
      </c>
      <c r="O981" s="86">
        <f>IF(OR(B981="",D981=""),"","RF-"&amp;TEXT(ROW()-5,"0000"))</f>
        <v/>
      </c>
      <c r="P981" s="86">
        <f>IF(Q981="","",D981&amp;"|"&amp;Q981)</f>
        <v/>
      </c>
      <c r="Q981" s="86">
        <f>IF(OR(D981="",G981=""),"",COUNTIFS($D$6:D981,D981,$G$6:G981,"&lt;&gt;"))</f>
        <v/>
      </c>
      <c r="R981" s="139">
        <f>IF(B981="","",B981+N(C981))</f>
        <v/>
      </c>
    </row>
    <row r="982" ht="30" customHeight="1">
      <c r="B982" s="93" t="n"/>
      <c r="C982" s="140" t="n"/>
      <c r="D982" s="95" t="n"/>
      <c r="E982" s="86">
        <f>IF(D982="","",IFERROR(INDEX(Pil_Type,MATCH(D982,Pil_Label,0)),"not in pilot"))</f>
        <v/>
      </c>
      <c r="F982" s="96" t="n"/>
      <c r="G982" s="96" t="n"/>
      <c r="H982" s="87">
        <f>IF(G982="","",N(F982)+G982)</f>
        <v/>
      </c>
      <c r="I982" s="95" t="n"/>
      <c r="J982" s="139">
        <f>IF(OR(Q982="",N(Q982)&lt;=1),"",INDEX($R$6:$R$1505,MATCH(D982&amp;"|"&amp;(Q982-1),$P$6:$P$1505,0)))</f>
        <v/>
      </c>
      <c r="K982" s="138">
        <f>IF(OR(J982="",R982=""),"",R982-J982)</f>
        <v/>
      </c>
      <c r="L982" s="138">
        <f>IF(OR(J982="",R982=""),"",(R982-J982)*24)</f>
        <v/>
      </c>
      <c r="M982" s="95" t="n"/>
      <c r="N982" s="94">
        <f>IF(B982="","",IF(OR(B982&lt;cfg_PilotStart,B982&gt;cfg_PilotEnd),"Outside",B982-cfg_PilotStart+1))</f>
        <v/>
      </c>
      <c r="O982" s="86">
        <f>IF(OR(B982="",D982=""),"","RF-"&amp;TEXT(ROW()-5,"0000"))</f>
        <v/>
      </c>
      <c r="P982" s="86">
        <f>IF(Q982="","",D982&amp;"|"&amp;Q982)</f>
        <v/>
      </c>
      <c r="Q982" s="86">
        <f>IF(OR(D982="",G982=""),"",COUNTIFS($D$6:D982,D982,$G$6:G982,"&lt;&gt;"))</f>
        <v/>
      </c>
      <c r="R982" s="139">
        <f>IF(B982="","",B982+N(C982))</f>
        <v/>
      </c>
    </row>
    <row r="983" ht="30" customHeight="1">
      <c r="B983" s="93" t="n"/>
      <c r="C983" s="140" t="n"/>
      <c r="D983" s="95" t="n"/>
      <c r="E983" s="86">
        <f>IF(D983="","",IFERROR(INDEX(Pil_Type,MATCH(D983,Pil_Label,0)),"not in pilot"))</f>
        <v/>
      </c>
      <c r="F983" s="96" t="n"/>
      <c r="G983" s="96" t="n"/>
      <c r="H983" s="87">
        <f>IF(G983="","",N(F983)+G983)</f>
        <v/>
      </c>
      <c r="I983" s="95" t="n"/>
      <c r="J983" s="139">
        <f>IF(OR(Q983="",N(Q983)&lt;=1),"",INDEX($R$6:$R$1505,MATCH(D983&amp;"|"&amp;(Q983-1),$P$6:$P$1505,0)))</f>
        <v/>
      </c>
      <c r="K983" s="138">
        <f>IF(OR(J983="",R983=""),"",R983-J983)</f>
        <v/>
      </c>
      <c r="L983" s="138">
        <f>IF(OR(J983="",R983=""),"",(R983-J983)*24)</f>
        <v/>
      </c>
      <c r="M983" s="95" t="n"/>
      <c r="N983" s="94">
        <f>IF(B983="","",IF(OR(B983&lt;cfg_PilotStart,B983&gt;cfg_PilotEnd),"Outside",B983-cfg_PilotStart+1))</f>
        <v/>
      </c>
      <c r="O983" s="86">
        <f>IF(OR(B983="",D983=""),"","RF-"&amp;TEXT(ROW()-5,"0000"))</f>
        <v/>
      </c>
      <c r="P983" s="86">
        <f>IF(Q983="","",D983&amp;"|"&amp;Q983)</f>
        <v/>
      </c>
      <c r="Q983" s="86">
        <f>IF(OR(D983="",G983=""),"",COUNTIFS($D$6:D983,D983,$G$6:G983,"&lt;&gt;"))</f>
        <v/>
      </c>
      <c r="R983" s="139">
        <f>IF(B983="","",B983+N(C983))</f>
        <v/>
      </c>
    </row>
    <row r="984" ht="30" customHeight="1">
      <c r="B984" s="93" t="n"/>
      <c r="C984" s="140" t="n"/>
      <c r="D984" s="95" t="n"/>
      <c r="E984" s="86">
        <f>IF(D984="","",IFERROR(INDEX(Pil_Type,MATCH(D984,Pil_Label,0)),"not in pilot"))</f>
        <v/>
      </c>
      <c r="F984" s="96" t="n"/>
      <c r="G984" s="96" t="n"/>
      <c r="H984" s="87">
        <f>IF(G984="","",N(F984)+G984)</f>
        <v/>
      </c>
      <c r="I984" s="95" t="n"/>
      <c r="J984" s="139">
        <f>IF(OR(Q984="",N(Q984)&lt;=1),"",INDEX($R$6:$R$1505,MATCH(D984&amp;"|"&amp;(Q984-1),$P$6:$P$1505,0)))</f>
        <v/>
      </c>
      <c r="K984" s="138">
        <f>IF(OR(J984="",R984=""),"",R984-J984)</f>
        <v/>
      </c>
      <c r="L984" s="138">
        <f>IF(OR(J984="",R984=""),"",(R984-J984)*24)</f>
        <v/>
      </c>
      <c r="M984" s="95" t="n"/>
      <c r="N984" s="94">
        <f>IF(B984="","",IF(OR(B984&lt;cfg_PilotStart,B984&gt;cfg_PilotEnd),"Outside",B984-cfg_PilotStart+1))</f>
        <v/>
      </c>
      <c r="O984" s="86">
        <f>IF(OR(B984="",D984=""),"","RF-"&amp;TEXT(ROW()-5,"0000"))</f>
        <v/>
      </c>
      <c r="P984" s="86">
        <f>IF(Q984="","",D984&amp;"|"&amp;Q984)</f>
        <v/>
      </c>
      <c r="Q984" s="86">
        <f>IF(OR(D984="",G984=""),"",COUNTIFS($D$6:D984,D984,$G$6:G984,"&lt;&gt;"))</f>
        <v/>
      </c>
      <c r="R984" s="139">
        <f>IF(B984="","",B984+N(C984))</f>
        <v/>
      </c>
    </row>
    <row r="985" ht="30" customHeight="1">
      <c r="B985" s="93" t="n"/>
      <c r="C985" s="140" t="n"/>
      <c r="D985" s="95" t="n"/>
      <c r="E985" s="86">
        <f>IF(D985="","",IFERROR(INDEX(Pil_Type,MATCH(D985,Pil_Label,0)),"not in pilot"))</f>
        <v/>
      </c>
      <c r="F985" s="96" t="n"/>
      <c r="G985" s="96" t="n"/>
      <c r="H985" s="87">
        <f>IF(G985="","",N(F985)+G985)</f>
        <v/>
      </c>
      <c r="I985" s="95" t="n"/>
      <c r="J985" s="139">
        <f>IF(OR(Q985="",N(Q985)&lt;=1),"",INDEX($R$6:$R$1505,MATCH(D985&amp;"|"&amp;(Q985-1),$P$6:$P$1505,0)))</f>
        <v/>
      </c>
      <c r="K985" s="138">
        <f>IF(OR(J985="",R985=""),"",R985-J985)</f>
        <v/>
      </c>
      <c r="L985" s="138">
        <f>IF(OR(J985="",R985=""),"",(R985-J985)*24)</f>
        <v/>
      </c>
      <c r="M985" s="95" t="n"/>
      <c r="N985" s="94">
        <f>IF(B985="","",IF(OR(B985&lt;cfg_PilotStart,B985&gt;cfg_PilotEnd),"Outside",B985-cfg_PilotStart+1))</f>
        <v/>
      </c>
      <c r="O985" s="86">
        <f>IF(OR(B985="",D985=""),"","RF-"&amp;TEXT(ROW()-5,"0000"))</f>
        <v/>
      </c>
      <c r="P985" s="86">
        <f>IF(Q985="","",D985&amp;"|"&amp;Q985)</f>
        <v/>
      </c>
      <c r="Q985" s="86">
        <f>IF(OR(D985="",G985=""),"",COUNTIFS($D$6:D985,D985,$G$6:G985,"&lt;&gt;"))</f>
        <v/>
      </c>
      <c r="R985" s="139">
        <f>IF(B985="","",B985+N(C985))</f>
        <v/>
      </c>
    </row>
    <row r="986" ht="30" customHeight="1">
      <c r="B986" s="93" t="n"/>
      <c r="C986" s="140" t="n"/>
      <c r="D986" s="95" t="n"/>
      <c r="E986" s="86">
        <f>IF(D986="","",IFERROR(INDEX(Pil_Type,MATCH(D986,Pil_Label,0)),"not in pilot"))</f>
        <v/>
      </c>
      <c r="F986" s="96" t="n"/>
      <c r="G986" s="96" t="n"/>
      <c r="H986" s="87">
        <f>IF(G986="","",N(F986)+G986)</f>
        <v/>
      </c>
      <c r="I986" s="95" t="n"/>
      <c r="J986" s="139">
        <f>IF(OR(Q986="",N(Q986)&lt;=1),"",INDEX($R$6:$R$1505,MATCH(D986&amp;"|"&amp;(Q986-1),$P$6:$P$1505,0)))</f>
        <v/>
      </c>
      <c r="K986" s="138">
        <f>IF(OR(J986="",R986=""),"",R986-J986)</f>
        <v/>
      </c>
      <c r="L986" s="138">
        <f>IF(OR(J986="",R986=""),"",(R986-J986)*24)</f>
        <v/>
      </c>
      <c r="M986" s="95" t="n"/>
      <c r="N986" s="94">
        <f>IF(B986="","",IF(OR(B986&lt;cfg_PilotStart,B986&gt;cfg_PilotEnd),"Outside",B986-cfg_PilotStart+1))</f>
        <v/>
      </c>
      <c r="O986" s="86">
        <f>IF(OR(B986="",D986=""),"","RF-"&amp;TEXT(ROW()-5,"0000"))</f>
        <v/>
      </c>
      <c r="P986" s="86">
        <f>IF(Q986="","",D986&amp;"|"&amp;Q986)</f>
        <v/>
      </c>
      <c r="Q986" s="86">
        <f>IF(OR(D986="",G986=""),"",COUNTIFS($D$6:D986,D986,$G$6:G986,"&lt;&gt;"))</f>
        <v/>
      </c>
      <c r="R986" s="139">
        <f>IF(B986="","",B986+N(C986))</f>
        <v/>
      </c>
    </row>
    <row r="987" ht="30" customHeight="1">
      <c r="B987" s="93" t="n"/>
      <c r="C987" s="140" t="n"/>
      <c r="D987" s="95" t="n"/>
      <c r="E987" s="86">
        <f>IF(D987="","",IFERROR(INDEX(Pil_Type,MATCH(D987,Pil_Label,0)),"not in pilot"))</f>
        <v/>
      </c>
      <c r="F987" s="96" t="n"/>
      <c r="G987" s="96" t="n"/>
      <c r="H987" s="87">
        <f>IF(G987="","",N(F987)+G987)</f>
        <v/>
      </c>
      <c r="I987" s="95" t="n"/>
      <c r="J987" s="139">
        <f>IF(OR(Q987="",N(Q987)&lt;=1),"",INDEX($R$6:$R$1505,MATCH(D987&amp;"|"&amp;(Q987-1),$P$6:$P$1505,0)))</f>
        <v/>
      </c>
      <c r="K987" s="138">
        <f>IF(OR(J987="",R987=""),"",R987-J987)</f>
        <v/>
      </c>
      <c r="L987" s="138">
        <f>IF(OR(J987="",R987=""),"",(R987-J987)*24)</f>
        <v/>
      </c>
      <c r="M987" s="95" t="n"/>
      <c r="N987" s="94">
        <f>IF(B987="","",IF(OR(B987&lt;cfg_PilotStart,B987&gt;cfg_PilotEnd),"Outside",B987-cfg_PilotStart+1))</f>
        <v/>
      </c>
      <c r="O987" s="86">
        <f>IF(OR(B987="",D987=""),"","RF-"&amp;TEXT(ROW()-5,"0000"))</f>
        <v/>
      </c>
      <c r="P987" s="86">
        <f>IF(Q987="","",D987&amp;"|"&amp;Q987)</f>
        <v/>
      </c>
      <c r="Q987" s="86">
        <f>IF(OR(D987="",G987=""),"",COUNTIFS($D$6:D987,D987,$G$6:G987,"&lt;&gt;"))</f>
        <v/>
      </c>
      <c r="R987" s="139">
        <f>IF(B987="","",B987+N(C987))</f>
        <v/>
      </c>
    </row>
    <row r="988" ht="30" customHeight="1">
      <c r="B988" s="93" t="n"/>
      <c r="C988" s="140" t="n"/>
      <c r="D988" s="95" t="n"/>
      <c r="E988" s="86">
        <f>IF(D988="","",IFERROR(INDEX(Pil_Type,MATCH(D988,Pil_Label,0)),"not in pilot"))</f>
        <v/>
      </c>
      <c r="F988" s="96" t="n"/>
      <c r="G988" s="96" t="n"/>
      <c r="H988" s="87">
        <f>IF(G988="","",N(F988)+G988)</f>
        <v/>
      </c>
      <c r="I988" s="95" t="n"/>
      <c r="J988" s="139">
        <f>IF(OR(Q988="",N(Q988)&lt;=1),"",INDEX($R$6:$R$1505,MATCH(D988&amp;"|"&amp;(Q988-1),$P$6:$P$1505,0)))</f>
        <v/>
      </c>
      <c r="K988" s="138">
        <f>IF(OR(J988="",R988=""),"",R988-J988)</f>
        <v/>
      </c>
      <c r="L988" s="138">
        <f>IF(OR(J988="",R988=""),"",(R988-J988)*24)</f>
        <v/>
      </c>
      <c r="M988" s="95" t="n"/>
      <c r="N988" s="94">
        <f>IF(B988="","",IF(OR(B988&lt;cfg_PilotStart,B988&gt;cfg_PilotEnd),"Outside",B988-cfg_PilotStart+1))</f>
        <v/>
      </c>
      <c r="O988" s="86">
        <f>IF(OR(B988="",D988=""),"","RF-"&amp;TEXT(ROW()-5,"0000"))</f>
        <v/>
      </c>
      <c r="P988" s="86">
        <f>IF(Q988="","",D988&amp;"|"&amp;Q988)</f>
        <v/>
      </c>
      <c r="Q988" s="86">
        <f>IF(OR(D988="",G988=""),"",COUNTIFS($D$6:D988,D988,$G$6:G988,"&lt;&gt;"))</f>
        <v/>
      </c>
      <c r="R988" s="139">
        <f>IF(B988="","",B988+N(C988))</f>
        <v/>
      </c>
    </row>
    <row r="989" ht="30" customHeight="1">
      <c r="B989" s="93" t="n"/>
      <c r="C989" s="140" t="n"/>
      <c r="D989" s="95" t="n"/>
      <c r="E989" s="86">
        <f>IF(D989="","",IFERROR(INDEX(Pil_Type,MATCH(D989,Pil_Label,0)),"not in pilot"))</f>
        <v/>
      </c>
      <c r="F989" s="96" t="n"/>
      <c r="G989" s="96" t="n"/>
      <c r="H989" s="87">
        <f>IF(G989="","",N(F989)+G989)</f>
        <v/>
      </c>
      <c r="I989" s="95" t="n"/>
      <c r="J989" s="139">
        <f>IF(OR(Q989="",N(Q989)&lt;=1),"",INDEX($R$6:$R$1505,MATCH(D989&amp;"|"&amp;(Q989-1),$P$6:$P$1505,0)))</f>
        <v/>
      </c>
      <c r="K989" s="138">
        <f>IF(OR(J989="",R989=""),"",R989-J989)</f>
        <v/>
      </c>
      <c r="L989" s="138">
        <f>IF(OR(J989="",R989=""),"",(R989-J989)*24)</f>
        <v/>
      </c>
      <c r="M989" s="95" t="n"/>
      <c r="N989" s="94">
        <f>IF(B989="","",IF(OR(B989&lt;cfg_PilotStart,B989&gt;cfg_PilotEnd),"Outside",B989-cfg_PilotStart+1))</f>
        <v/>
      </c>
      <c r="O989" s="86">
        <f>IF(OR(B989="",D989=""),"","RF-"&amp;TEXT(ROW()-5,"0000"))</f>
        <v/>
      </c>
      <c r="P989" s="86">
        <f>IF(Q989="","",D989&amp;"|"&amp;Q989)</f>
        <v/>
      </c>
      <c r="Q989" s="86">
        <f>IF(OR(D989="",G989=""),"",COUNTIFS($D$6:D989,D989,$G$6:G989,"&lt;&gt;"))</f>
        <v/>
      </c>
      <c r="R989" s="139">
        <f>IF(B989="","",B989+N(C989))</f>
        <v/>
      </c>
    </row>
    <row r="990" ht="30" customHeight="1">
      <c r="B990" s="93" t="n"/>
      <c r="C990" s="140" t="n"/>
      <c r="D990" s="95" t="n"/>
      <c r="E990" s="86">
        <f>IF(D990="","",IFERROR(INDEX(Pil_Type,MATCH(D990,Pil_Label,0)),"not in pilot"))</f>
        <v/>
      </c>
      <c r="F990" s="96" t="n"/>
      <c r="G990" s="96" t="n"/>
      <c r="H990" s="87">
        <f>IF(G990="","",N(F990)+G990)</f>
        <v/>
      </c>
      <c r="I990" s="95" t="n"/>
      <c r="J990" s="139">
        <f>IF(OR(Q990="",N(Q990)&lt;=1),"",INDEX($R$6:$R$1505,MATCH(D990&amp;"|"&amp;(Q990-1),$P$6:$P$1505,0)))</f>
        <v/>
      </c>
      <c r="K990" s="138">
        <f>IF(OR(J990="",R990=""),"",R990-J990)</f>
        <v/>
      </c>
      <c r="L990" s="138">
        <f>IF(OR(J990="",R990=""),"",(R990-J990)*24)</f>
        <v/>
      </c>
      <c r="M990" s="95" t="n"/>
      <c r="N990" s="94">
        <f>IF(B990="","",IF(OR(B990&lt;cfg_PilotStart,B990&gt;cfg_PilotEnd),"Outside",B990-cfg_PilotStart+1))</f>
        <v/>
      </c>
      <c r="O990" s="86">
        <f>IF(OR(B990="",D990=""),"","RF-"&amp;TEXT(ROW()-5,"0000"))</f>
        <v/>
      </c>
      <c r="P990" s="86">
        <f>IF(Q990="","",D990&amp;"|"&amp;Q990)</f>
        <v/>
      </c>
      <c r="Q990" s="86">
        <f>IF(OR(D990="",G990=""),"",COUNTIFS($D$6:D990,D990,$G$6:G990,"&lt;&gt;"))</f>
        <v/>
      </c>
      <c r="R990" s="139">
        <f>IF(B990="","",B990+N(C990))</f>
        <v/>
      </c>
    </row>
    <row r="991" ht="30" customHeight="1">
      <c r="B991" s="93" t="n"/>
      <c r="C991" s="140" t="n"/>
      <c r="D991" s="95" t="n"/>
      <c r="E991" s="86">
        <f>IF(D991="","",IFERROR(INDEX(Pil_Type,MATCH(D991,Pil_Label,0)),"not in pilot"))</f>
        <v/>
      </c>
      <c r="F991" s="96" t="n"/>
      <c r="G991" s="96" t="n"/>
      <c r="H991" s="87">
        <f>IF(G991="","",N(F991)+G991)</f>
        <v/>
      </c>
      <c r="I991" s="95" t="n"/>
      <c r="J991" s="139">
        <f>IF(OR(Q991="",N(Q991)&lt;=1),"",INDEX($R$6:$R$1505,MATCH(D991&amp;"|"&amp;(Q991-1),$P$6:$P$1505,0)))</f>
        <v/>
      </c>
      <c r="K991" s="138">
        <f>IF(OR(J991="",R991=""),"",R991-J991)</f>
        <v/>
      </c>
      <c r="L991" s="138">
        <f>IF(OR(J991="",R991=""),"",(R991-J991)*24)</f>
        <v/>
      </c>
      <c r="M991" s="95" t="n"/>
      <c r="N991" s="94">
        <f>IF(B991="","",IF(OR(B991&lt;cfg_PilotStart,B991&gt;cfg_PilotEnd),"Outside",B991-cfg_PilotStart+1))</f>
        <v/>
      </c>
      <c r="O991" s="86">
        <f>IF(OR(B991="",D991=""),"","RF-"&amp;TEXT(ROW()-5,"0000"))</f>
        <v/>
      </c>
      <c r="P991" s="86">
        <f>IF(Q991="","",D991&amp;"|"&amp;Q991)</f>
        <v/>
      </c>
      <c r="Q991" s="86">
        <f>IF(OR(D991="",G991=""),"",COUNTIFS($D$6:D991,D991,$G$6:G991,"&lt;&gt;"))</f>
        <v/>
      </c>
      <c r="R991" s="139">
        <f>IF(B991="","",B991+N(C991))</f>
        <v/>
      </c>
    </row>
    <row r="992" ht="30" customHeight="1">
      <c r="B992" s="93" t="n"/>
      <c r="C992" s="140" t="n"/>
      <c r="D992" s="95" t="n"/>
      <c r="E992" s="86">
        <f>IF(D992="","",IFERROR(INDEX(Pil_Type,MATCH(D992,Pil_Label,0)),"not in pilot"))</f>
        <v/>
      </c>
      <c r="F992" s="96" t="n"/>
      <c r="G992" s="96" t="n"/>
      <c r="H992" s="87">
        <f>IF(G992="","",N(F992)+G992)</f>
        <v/>
      </c>
      <c r="I992" s="95" t="n"/>
      <c r="J992" s="139">
        <f>IF(OR(Q992="",N(Q992)&lt;=1),"",INDEX($R$6:$R$1505,MATCH(D992&amp;"|"&amp;(Q992-1),$P$6:$P$1505,0)))</f>
        <v/>
      </c>
      <c r="K992" s="138">
        <f>IF(OR(J992="",R992=""),"",R992-J992)</f>
        <v/>
      </c>
      <c r="L992" s="138">
        <f>IF(OR(J992="",R992=""),"",(R992-J992)*24)</f>
        <v/>
      </c>
      <c r="M992" s="95" t="n"/>
      <c r="N992" s="94">
        <f>IF(B992="","",IF(OR(B992&lt;cfg_PilotStart,B992&gt;cfg_PilotEnd),"Outside",B992-cfg_PilotStart+1))</f>
        <v/>
      </c>
      <c r="O992" s="86">
        <f>IF(OR(B992="",D992=""),"","RF-"&amp;TEXT(ROW()-5,"0000"))</f>
        <v/>
      </c>
      <c r="P992" s="86">
        <f>IF(Q992="","",D992&amp;"|"&amp;Q992)</f>
        <v/>
      </c>
      <c r="Q992" s="86">
        <f>IF(OR(D992="",G992=""),"",COUNTIFS($D$6:D992,D992,$G$6:G992,"&lt;&gt;"))</f>
        <v/>
      </c>
      <c r="R992" s="139">
        <f>IF(B992="","",B992+N(C992))</f>
        <v/>
      </c>
    </row>
    <row r="993" ht="30" customHeight="1">
      <c r="B993" s="93" t="n"/>
      <c r="C993" s="140" t="n"/>
      <c r="D993" s="95" t="n"/>
      <c r="E993" s="86">
        <f>IF(D993="","",IFERROR(INDEX(Pil_Type,MATCH(D993,Pil_Label,0)),"not in pilot"))</f>
        <v/>
      </c>
      <c r="F993" s="96" t="n"/>
      <c r="G993" s="96" t="n"/>
      <c r="H993" s="87">
        <f>IF(G993="","",N(F993)+G993)</f>
        <v/>
      </c>
      <c r="I993" s="95" t="n"/>
      <c r="J993" s="139">
        <f>IF(OR(Q993="",N(Q993)&lt;=1),"",INDEX($R$6:$R$1505,MATCH(D993&amp;"|"&amp;(Q993-1),$P$6:$P$1505,0)))</f>
        <v/>
      </c>
      <c r="K993" s="138">
        <f>IF(OR(J993="",R993=""),"",R993-J993)</f>
        <v/>
      </c>
      <c r="L993" s="138">
        <f>IF(OR(J993="",R993=""),"",(R993-J993)*24)</f>
        <v/>
      </c>
      <c r="M993" s="95" t="n"/>
      <c r="N993" s="94">
        <f>IF(B993="","",IF(OR(B993&lt;cfg_PilotStart,B993&gt;cfg_PilotEnd),"Outside",B993-cfg_PilotStart+1))</f>
        <v/>
      </c>
      <c r="O993" s="86">
        <f>IF(OR(B993="",D993=""),"","RF-"&amp;TEXT(ROW()-5,"0000"))</f>
        <v/>
      </c>
      <c r="P993" s="86">
        <f>IF(Q993="","",D993&amp;"|"&amp;Q993)</f>
        <v/>
      </c>
      <c r="Q993" s="86">
        <f>IF(OR(D993="",G993=""),"",COUNTIFS($D$6:D993,D993,$G$6:G993,"&lt;&gt;"))</f>
        <v/>
      </c>
      <c r="R993" s="139">
        <f>IF(B993="","",B993+N(C993))</f>
        <v/>
      </c>
    </row>
    <row r="994" ht="30" customHeight="1">
      <c r="B994" s="93" t="n"/>
      <c r="C994" s="140" t="n"/>
      <c r="D994" s="95" t="n"/>
      <c r="E994" s="86">
        <f>IF(D994="","",IFERROR(INDEX(Pil_Type,MATCH(D994,Pil_Label,0)),"not in pilot"))</f>
        <v/>
      </c>
      <c r="F994" s="96" t="n"/>
      <c r="G994" s="96" t="n"/>
      <c r="H994" s="87">
        <f>IF(G994="","",N(F994)+G994)</f>
        <v/>
      </c>
      <c r="I994" s="95" t="n"/>
      <c r="J994" s="139">
        <f>IF(OR(Q994="",N(Q994)&lt;=1),"",INDEX($R$6:$R$1505,MATCH(D994&amp;"|"&amp;(Q994-1),$P$6:$P$1505,0)))</f>
        <v/>
      </c>
      <c r="K994" s="138">
        <f>IF(OR(J994="",R994=""),"",R994-J994)</f>
        <v/>
      </c>
      <c r="L994" s="138">
        <f>IF(OR(J994="",R994=""),"",(R994-J994)*24)</f>
        <v/>
      </c>
      <c r="M994" s="95" t="n"/>
      <c r="N994" s="94">
        <f>IF(B994="","",IF(OR(B994&lt;cfg_PilotStart,B994&gt;cfg_PilotEnd),"Outside",B994-cfg_PilotStart+1))</f>
        <v/>
      </c>
      <c r="O994" s="86">
        <f>IF(OR(B994="",D994=""),"","RF-"&amp;TEXT(ROW()-5,"0000"))</f>
        <v/>
      </c>
      <c r="P994" s="86">
        <f>IF(Q994="","",D994&amp;"|"&amp;Q994)</f>
        <v/>
      </c>
      <c r="Q994" s="86">
        <f>IF(OR(D994="",G994=""),"",COUNTIFS($D$6:D994,D994,$G$6:G994,"&lt;&gt;"))</f>
        <v/>
      </c>
      <c r="R994" s="139">
        <f>IF(B994="","",B994+N(C994))</f>
        <v/>
      </c>
    </row>
    <row r="995" ht="30" customHeight="1">
      <c r="B995" s="93" t="n"/>
      <c r="C995" s="140" t="n"/>
      <c r="D995" s="95" t="n"/>
      <c r="E995" s="86">
        <f>IF(D995="","",IFERROR(INDEX(Pil_Type,MATCH(D995,Pil_Label,0)),"not in pilot"))</f>
        <v/>
      </c>
      <c r="F995" s="96" t="n"/>
      <c r="G995" s="96" t="n"/>
      <c r="H995" s="87">
        <f>IF(G995="","",N(F995)+G995)</f>
        <v/>
      </c>
      <c r="I995" s="95" t="n"/>
      <c r="J995" s="139">
        <f>IF(OR(Q995="",N(Q995)&lt;=1),"",INDEX($R$6:$R$1505,MATCH(D995&amp;"|"&amp;(Q995-1),$P$6:$P$1505,0)))</f>
        <v/>
      </c>
      <c r="K995" s="138">
        <f>IF(OR(J995="",R995=""),"",R995-J995)</f>
        <v/>
      </c>
      <c r="L995" s="138">
        <f>IF(OR(J995="",R995=""),"",(R995-J995)*24)</f>
        <v/>
      </c>
      <c r="M995" s="95" t="n"/>
      <c r="N995" s="94">
        <f>IF(B995="","",IF(OR(B995&lt;cfg_PilotStart,B995&gt;cfg_PilotEnd),"Outside",B995-cfg_PilotStart+1))</f>
        <v/>
      </c>
      <c r="O995" s="86">
        <f>IF(OR(B995="",D995=""),"","RF-"&amp;TEXT(ROW()-5,"0000"))</f>
        <v/>
      </c>
      <c r="P995" s="86">
        <f>IF(Q995="","",D995&amp;"|"&amp;Q995)</f>
        <v/>
      </c>
      <c r="Q995" s="86">
        <f>IF(OR(D995="",G995=""),"",COUNTIFS($D$6:D995,D995,$G$6:G995,"&lt;&gt;"))</f>
        <v/>
      </c>
      <c r="R995" s="139">
        <f>IF(B995="","",B995+N(C995))</f>
        <v/>
      </c>
    </row>
    <row r="996" ht="30" customHeight="1">
      <c r="B996" s="93" t="n"/>
      <c r="C996" s="140" t="n"/>
      <c r="D996" s="95" t="n"/>
      <c r="E996" s="86">
        <f>IF(D996="","",IFERROR(INDEX(Pil_Type,MATCH(D996,Pil_Label,0)),"not in pilot"))</f>
        <v/>
      </c>
      <c r="F996" s="96" t="n"/>
      <c r="G996" s="96" t="n"/>
      <c r="H996" s="87">
        <f>IF(G996="","",N(F996)+G996)</f>
        <v/>
      </c>
      <c r="I996" s="95" t="n"/>
      <c r="J996" s="139">
        <f>IF(OR(Q996="",N(Q996)&lt;=1),"",INDEX($R$6:$R$1505,MATCH(D996&amp;"|"&amp;(Q996-1),$P$6:$P$1505,0)))</f>
        <v/>
      </c>
      <c r="K996" s="138">
        <f>IF(OR(J996="",R996=""),"",R996-J996)</f>
        <v/>
      </c>
      <c r="L996" s="138">
        <f>IF(OR(J996="",R996=""),"",(R996-J996)*24)</f>
        <v/>
      </c>
      <c r="M996" s="95" t="n"/>
      <c r="N996" s="94">
        <f>IF(B996="","",IF(OR(B996&lt;cfg_PilotStart,B996&gt;cfg_PilotEnd),"Outside",B996-cfg_PilotStart+1))</f>
        <v/>
      </c>
      <c r="O996" s="86">
        <f>IF(OR(B996="",D996=""),"","RF-"&amp;TEXT(ROW()-5,"0000"))</f>
        <v/>
      </c>
      <c r="P996" s="86">
        <f>IF(Q996="","",D996&amp;"|"&amp;Q996)</f>
        <v/>
      </c>
      <c r="Q996" s="86">
        <f>IF(OR(D996="",G996=""),"",COUNTIFS($D$6:D996,D996,$G$6:G996,"&lt;&gt;"))</f>
        <v/>
      </c>
      <c r="R996" s="139">
        <f>IF(B996="","",B996+N(C996))</f>
        <v/>
      </c>
    </row>
    <row r="997" ht="30" customHeight="1">
      <c r="B997" s="93" t="n"/>
      <c r="C997" s="140" t="n"/>
      <c r="D997" s="95" t="n"/>
      <c r="E997" s="86">
        <f>IF(D997="","",IFERROR(INDEX(Pil_Type,MATCH(D997,Pil_Label,0)),"not in pilot"))</f>
        <v/>
      </c>
      <c r="F997" s="96" t="n"/>
      <c r="G997" s="96" t="n"/>
      <c r="H997" s="87">
        <f>IF(G997="","",N(F997)+G997)</f>
        <v/>
      </c>
      <c r="I997" s="95" t="n"/>
      <c r="J997" s="139">
        <f>IF(OR(Q997="",N(Q997)&lt;=1),"",INDEX($R$6:$R$1505,MATCH(D997&amp;"|"&amp;(Q997-1),$P$6:$P$1505,0)))</f>
        <v/>
      </c>
      <c r="K997" s="138">
        <f>IF(OR(J997="",R997=""),"",R997-J997)</f>
        <v/>
      </c>
      <c r="L997" s="138">
        <f>IF(OR(J997="",R997=""),"",(R997-J997)*24)</f>
        <v/>
      </c>
      <c r="M997" s="95" t="n"/>
      <c r="N997" s="94">
        <f>IF(B997="","",IF(OR(B997&lt;cfg_PilotStart,B997&gt;cfg_PilotEnd),"Outside",B997-cfg_PilotStart+1))</f>
        <v/>
      </c>
      <c r="O997" s="86">
        <f>IF(OR(B997="",D997=""),"","RF-"&amp;TEXT(ROW()-5,"0000"))</f>
        <v/>
      </c>
      <c r="P997" s="86">
        <f>IF(Q997="","",D997&amp;"|"&amp;Q997)</f>
        <v/>
      </c>
      <c r="Q997" s="86">
        <f>IF(OR(D997="",G997=""),"",COUNTIFS($D$6:D997,D997,$G$6:G997,"&lt;&gt;"))</f>
        <v/>
      </c>
      <c r="R997" s="139">
        <f>IF(B997="","",B997+N(C997))</f>
        <v/>
      </c>
    </row>
    <row r="998" ht="30" customHeight="1">
      <c r="B998" s="93" t="n"/>
      <c r="C998" s="140" t="n"/>
      <c r="D998" s="95" t="n"/>
      <c r="E998" s="86">
        <f>IF(D998="","",IFERROR(INDEX(Pil_Type,MATCH(D998,Pil_Label,0)),"not in pilot"))</f>
        <v/>
      </c>
      <c r="F998" s="96" t="n"/>
      <c r="G998" s="96" t="n"/>
      <c r="H998" s="87">
        <f>IF(G998="","",N(F998)+G998)</f>
        <v/>
      </c>
      <c r="I998" s="95" t="n"/>
      <c r="J998" s="139">
        <f>IF(OR(Q998="",N(Q998)&lt;=1),"",INDEX($R$6:$R$1505,MATCH(D998&amp;"|"&amp;(Q998-1),$P$6:$P$1505,0)))</f>
        <v/>
      </c>
      <c r="K998" s="138">
        <f>IF(OR(J998="",R998=""),"",R998-J998)</f>
        <v/>
      </c>
      <c r="L998" s="138">
        <f>IF(OR(J998="",R998=""),"",(R998-J998)*24)</f>
        <v/>
      </c>
      <c r="M998" s="95" t="n"/>
      <c r="N998" s="94">
        <f>IF(B998="","",IF(OR(B998&lt;cfg_PilotStart,B998&gt;cfg_PilotEnd),"Outside",B998-cfg_PilotStart+1))</f>
        <v/>
      </c>
      <c r="O998" s="86">
        <f>IF(OR(B998="",D998=""),"","RF-"&amp;TEXT(ROW()-5,"0000"))</f>
        <v/>
      </c>
      <c r="P998" s="86">
        <f>IF(Q998="","",D998&amp;"|"&amp;Q998)</f>
        <v/>
      </c>
      <c r="Q998" s="86">
        <f>IF(OR(D998="",G998=""),"",COUNTIFS($D$6:D998,D998,$G$6:G998,"&lt;&gt;"))</f>
        <v/>
      </c>
      <c r="R998" s="139">
        <f>IF(B998="","",B998+N(C998))</f>
        <v/>
      </c>
    </row>
    <row r="999" ht="30" customHeight="1">
      <c r="B999" s="93" t="n"/>
      <c r="C999" s="140" t="n"/>
      <c r="D999" s="95" t="n"/>
      <c r="E999" s="86">
        <f>IF(D999="","",IFERROR(INDEX(Pil_Type,MATCH(D999,Pil_Label,0)),"not in pilot"))</f>
        <v/>
      </c>
      <c r="F999" s="96" t="n"/>
      <c r="G999" s="96" t="n"/>
      <c r="H999" s="87">
        <f>IF(G999="","",N(F999)+G999)</f>
        <v/>
      </c>
      <c r="I999" s="95" t="n"/>
      <c r="J999" s="139">
        <f>IF(OR(Q999="",N(Q999)&lt;=1),"",INDEX($R$6:$R$1505,MATCH(D999&amp;"|"&amp;(Q999-1),$P$6:$P$1505,0)))</f>
        <v/>
      </c>
      <c r="K999" s="138">
        <f>IF(OR(J999="",R999=""),"",R999-J999)</f>
        <v/>
      </c>
      <c r="L999" s="138">
        <f>IF(OR(J999="",R999=""),"",(R999-J999)*24)</f>
        <v/>
      </c>
      <c r="M999" s="95" t="n"/>
      <c r="N999" s="94">
        <f>IF(B999="","",IF(OR(B999&lt;cfg_PilotStart,B999&gt;cfg_PilotEnd),"Outside",B999-cfg_PilotStart+1))</f>
        <v/>
      </c>
      <c r="O999" s="86">
        <f>IF(OR(B999="",D999=""),"","RF-"&amp;TEXT(ROW()-5,"0000"))</f>
        <v/>
      </c>
      <c r="P999" s="86">
        <f>IF(Q999="","",D999&amp;"|"&amp;Q999)</f>
        <v/>
      </c>
      <c r="Q999" s="86">
        <f>IF(OR(D999="",G999=""),"",COUNTIFS($D$6:D999,D999,$G$6:G999,"&lt;&gt;"))</f>
        <v/>
      </c>
      <c r="R999" s="139">
        <f>IF(B999="","",B999+N(C999))</f>
        <v/>
      </c>
    </row>
    <row r="1000" ht="30" customHeight="1">
      <c r="B1000" s="93" t="n"/>
      <c r="C1000" s="140" t="n"/>
      <c r="D1000" s="95" t="n"/>
      <c r="E1000" s="86">
        <f>IF(D1000="","",IFERROR(INDEX(Pil_Type,MATCH(D1000,Pil_Label,0)),"not in pilot"))</f>
        <v/>
      </c>
      <c r="F1000" s="96" t="n"/>
      <c r="G1000" s="96" t="n"/>
      <c r="H1000" s="87">
        <f>IF(G1000="","",N(F1000)+G1000)</f>
        <v/>
      </c>
      <c r="I1000" s="95" t="n"/>
      <c r="J1000" s="139">
        <f>IF(OR(Q1000="",N(Q1000)&lt;=1),"",INDEX($R$6:$R$1505,MATCH(D1000&amp;"|"&amp;(Q1000-1),$P$6:$P$1505,0)))</f>
        <v/>
      </c>
      <c r="K1000" s="138">
        <f>IF(OR(J1000="",R1000=""),"",R1000-J1000)</f>
        <v/>
      </c>
      <c r="L1000" s="138">
        <f>IF(OR(J1000="",R1000=""),"",(R1000-J1000)*24)</f>
        <v/>
      </c>
      <c r="M1000" s="95" t="n"/>
      <c r="N1000" s="94">
        <f>IF(B1000="","",IF(OR(B1000&lt;cfg_PilotStart,B1000&gt;cfg_PilotEnd),"Outside",B1000-cfg_PilotStart+1))</f>
        <v/>
      </c>
      <c r="O1000" s="86">
        <f>IF(OR(B1000="",D1000=""),"","RF-"&amp;TEXT(ROW()-5,"0000"))</f>
        <v/>
      </c>
      <c r="P1000" s="86">
        <f>IF(Q1000="","",D1000&amp;"|"&amp;Q1000)</f>
        <v/>
      </c>
      <c r="Q1000" s="86">
        <f>IF(OR(D1000="",G1000=""),"",COUNTIFS($D$6:D1000,D1000,$G$6:G1000,"&lt;&gt;"))</f>
        <v/>
      </c>
      <c r="R1000" s="139">
        <f>IF(B1000="","",B1000+N(C1000))</f>
        <v/>
      </c>
    </row>
    <row r="1001" ht="30" customHeight="1">
      <c r="B1001" s="93" t="n"/>
      <c r="C1001" s="140" t="n"/>
      <c r="D1001" s="95" t="n"/>
      <c r="E1001" s="86">
        <f>IF(D1001="","",IFERROR(INDEX(Pil_Type,MATCH(D1001,Pil_Label,0)),"not in pilot"))</f>
        <v/>
      </c>
      <c r="F1001" s="96" t="n"/>
      <c r="G1001" s="96" t="n"/>
      <c r="H1001" s="87">
        <f>IF(G1001="","",N(F1001)+G1001)</f>
        <v/>
      </c>
      <c r="I1001" s="95" t="n"/>
      <c r="J1001" s="139">
        <f>IF(OR(Q1001="",N(Q1001)&lt;=1),"",INDEX($R$6:$R$1505,MATCH(D1001&amp;"|"&amp;(Q1001-1),$P$6:$P$1505,0)))</f>
        <v/>
      </c>
      <c r="K1001" s="138">
        <f>IF(OR(J1001="",R1001=""),"",R1001-J1001)</f>
        <v/>
      </c>
      <c r="L1001" s="138">
        <f>IF(OR(J1001="",R1001=""),"",(R1001-J1001)*24)</f>
        <v/>
      </c>
      <c r="M1001" s="95" t="n"/>
      <c r="N1001" s="94">
        <f>IF(B1001="","",IF(OR(B1001&lt;cfg_PilotStart,B1001&gt;cfg_PilotEnd),"Outside",B1001-cfg_PilotStart+1))</f>
        <v/>
      </c>
      <c r="O1001" s="86">
        <f>IF(OR(B1001="",D1001=""),"","RF-"&amp;TEXT(ROW()-5,"0000"))</f>
        <v/>
      </c>
      <c r="P1001" s="86">
        <f>IF(Q1001="","",D1001&amp;"|"&amp;Q1001)</f>
        <v/>
      </c>
      <c r="Q1001" s="86">
        <f>IF(OR(D1001="",G1001=""),"",COUNTIFS($D$6:D1001,D1001,$G$6:G1001,"&lt;&gt;"))</f>
        <v/>
      </c>
      <c r="R1001" s="139">
        <f>IF(B1001="","",B1001+N(C1001))</f>
        <v/>
      </c>
    </row>
    <row r="1002" ht="30" customHeight="1">
      <c r="B1002" s="93" t="n"/>
      <c r="C1002" s="140" t="n"/>
      <c r="D1002" s="95" t="n"/>
      <c r="E1002" s="86">
        <f>IF(D1002="","",IFERROR(INDEX(Pil_Type,MATCH(D1002,Pil_Label,0)),"not in pilot"))</f>
        <v/>
      </c>
      <c r="F1002" s="96" t="n"/>
      <c r="G1002" s="96" t="n"/>
      <c r="H1002" s="87">
        <f>IF(G1002="","",N(F1002)+G1002)</f>
        <v/>
      </c>
      <c r="I1002" s="95" t="n"/>
      <c r="J1002" s="139">
        <f>IF(OR(Q1002="",N(Q1002)&lt;=1),"",INDEX($R$6:$R$1505,MATCH(D1002&amp;"|"&amp;(Q1002-1),$P$6:$P$1505,0)))</f>
        <v/>
      </c>
      <c r="K1002" s="138">
        <f>IF(OR(J1002="",R1002=""),"",R1002-J1002)</f>
        <v/>
      </c>
      <c r="L1002" s="138">
        <f>IF(OR(J1002="",R1002=""),"",(R1002-J1002)*24)</f>
        <v/>
      </c>
      <c r="M1002" s="95" t="n"/>
      <c r="N1002" s="94">
        <f>IF(B1002="","",IF(OR(B1002&lt;cfg_PilotStart,B1002&gt;cfg_PilotEnd),"Outside",B1002-cfg_PilotStart+1))</f>
        <v/>
      </c>
      <c r="O1002" s="86">
        <f>IF(OR(B1002="",D1002=""),"","RF-"&amp;TEXT(ROW()-5,"0000"))</f>
        <v/>
      </c>
      <c r="P1002" s="86">
        <f>IF(Q1002="","",D1002&amp;"|"&amp;Q1002)</f>
        <v/>
      </c>
      <c r="Q1002" s="86">
        <f>IF(OR(D1002="",G1002=""),"",COUNTIFS($D$6:D1002,D1002,$G$6:G1002,"&lt;&gt;"))</f>
        <v/>
      </c>
      <c r="R1002" s="139">
        <f>IF(B1002="","",B1002+N(C1002))</f>
        <v/>
      </c>
    </row>
    <row r="1003" ht="30" customHeight="1">
      <c r="B1003" s="93" t="n"/>
      <c r="C1003" s="140" t="n"/>
      <c r="D1003" s="95" t="n"/>
      <c r="E1003" s="86">
        <f>IF(D1003="","",IFERROR(INDEX(Pil_Type,MATCH(D1003,Pil_Label,0)),"not in pilot"))</f>
        <v/>
      </c>
      <c r="F1003" s="96" t="n"/>
      <c r="G1003" s="96" t="n"/>
      <c r="H1003" s="87">
        <f>IF(G1003="","",N(F1003)+G1003)</f>
        <v/>
      </c>
      <c r="I1003" s="95" t="n"/>
      <c r="J1003" s="139">
        <f>IF(OR(Q1003="",N(Q1003)&lt;=1),"",INDEX($R$6:$R$1505,MATCH(D1003&amp;"|"&amp;(Q1003-1),$P$6:$P$1505,0)))</f>
        <v/>
      </c>
      <c r="K1003" s="138">
        <f>IF(OR(J1003="",R1003=""),"",R1003-J1003)</f>
        <v/>
      </c>
      <c r="L1003" s="138">
        <f>IF(OR(J1003="",R1003=""),"",(R1003-J1003)*24)</f>
        <v/>
      </c>
      <c r="M1003" s="95" t="n"/>
      <c r="N1003" s="94">
        <f>IF(B1003="","",IF(OR(B1003&lt;cfg_PilotStart,B1003&gt;cfg_PilotEnd),"Outside",B1003-cfg_PilotStart+1))</f>
        <v/>
      </c>
      <c r="O1003" s="86">
        <f>IF(OR(B1003="",D1003=""),"","RF-"&amp;TEXT(ROW()-5,"0000"))</f>
        <v/>
      </c>
      <c r="P1003" s="86">
        <f>IF(Q1003="","",D1003&amp;"|"&amp;Q1003)</f>
        <v/>
      </c>
      <c r="Q1003" s="86">
        <f>IF(OR(D1003="",G1003=""),"",COUNTIFS($D$6:D1003,D1003,$G$6:G1003,"&lt;&gt;"))</f>
        <v/>
      </c>
      <c r="R1003" s="139">
        <f>IF(B1003="","",B1003+N(C1003))</f>
        <v/>
      </c>
    </row>
    <row r="1004" ht="30" customHeight="1">
      <c r="B1004" s="93" t="n"/>
      <c r="C1004" s="140" t="n"/>
      <c r="D1004" s="95" t="n"/>
      <c r="E1004" s="86">
        <f>IF(D1004="","",IFERROR(INDEX(Pil_Type,MATCH(D1004,Pil_Label,0)),"not in pilot"))</f>
        <v/>
      </c>
      <c r="F1004" s="96" t="n"/>
      <c r="G1004" s="96" t="n"/>
      <c r="H1004" s="87">
        <f>IF(G1004="","",N(F1004)+G1004)</f>
        <v/>
      </c>
      <c r="I1004" s="95" t="n"/>
      <c r="J1004" s="139">
        <f>IF(OR(Q1004="",N(Q1004)&lt;=1),"",INDEX($R$6:$R$1505,MATCH(D1004&amp;"|"&amp;(Q1004-1),$P$6:$P$1505,0)))</f>
        <v/>
      </c>
      <c r="K1004" s="138">
        <f>IF(OR(J1004="",R1004=""),"",R1004-J1004)</f>
        <v/>
      </c>
      <c r="L1004" s="138">
        <f>IF(OR(J1004="",R1004=""),"",(R1004-J1004)*24)</f>
        <v/>
      </c>
      <c r="M1004" s="95" t="n"/>
      <c r="N1004" s="94">
        <f>IF(B1004="","",IF(OR(B1004&lt;cfg_PilotStart,B1004&gt;cfg_PilotEnd),"Outside",B1004-cfg_PilotStart+1))</f>
        <v/>
      </c>
      <c r="O1004" s="86">
        <f>IF(OR(B1004="",D1004=""),"","RF-"&amp;TEXT(ROW()-5,"0000"))</f>
        <v/>
      </c>
      <c r="P1004" s="86">
        <f>IF(Q1004="","",D1004&amp;"|"&amp;Q1004)</f>
        <v/>
      </c>
      <c r="Q1004" s="86">
        <f>IF(OR(D1004="",G1004=""),"",COUNTIFS($D$6:D1004,D1004,$G$6:G1004,"&lt;&gt;"))</f>
        <v/>
      </c>
      <c r="R1004" s="139">
        <f>IF(B1004="","",B1004+N(C1004))</f>
        <v/>
      </c>
    </row>
    <row r="1005" ht="30" customHeight="1">
      <c r="B1005" s="93" t="n"/>
      <c r="C1005" s="140" t="n"/>
      <c r="D1005" s="95" t="n"/>
      <c r="E1005" s="86">
        <f>IF(D1005="","",IFERROR(INDEX(Pil_Type,MATCH(D1005,Pil_Label,0)),"not in pilot"))</f>
        <v/>
      </c>
      <c r="F1005" s="96" t="n"/>
      <c r="G1005" s="96" t="n"/>
      <c r="H1005" s="87">
        <f>IF(G1005="","",N(F1005)+G1005)</f>
        <v/>
      </c>
      <c r="I1005" s="95" t="n"/>
      <c r="J1005" s="139">
        <f>IF(OR(Q1005="",N(Q1005)&lt;=1),"",INDEX($R$6:$R$1505,MATCH(D1005&amp;"|"&amp;(Q1005-1),$P$6:$P$1505,0)))</f>
        <v/>
      </c>
      <c r="K1005" s="138">
        <f>IF(OR(J1005="",R1005=""),"",R1005-J1005)</f>
        <v/>
      </c>
      <c r="L1005" s="138">
        <f>IF(OR(J1005="",R1005=""),"",(R1005-J1005)*24)</f>
        <v/>
      </c>
      <c r="M1005" s="95" t="n"/>
      <c r="N1005" s="94">
        <f>IF(B1005="","",IF(OR(B1005&lt;cfg_PilotStart,B1005&gt;cfg_PilotEnd),"Outside",B1005-cfg_PilotStart+1))</f>
        <v/>
      </c>
      <c r="O1005" s="86">
        <f>IF(OR(B1005="",D1005=""),"","RF-"&amp;TEXT(ROW()-5,"0000"))</f>
        <v/>
      </c>
      <c r="P1005" s="86">
        <f>IF(Q1005="","",D1005&amp;"|"&amp;Q1005)</f>
        <v/>
      </c>
      <c r="Q1005" s="86">
        <f>IF(OR(D1005="",G1005=""),"",COUNTIFS($D$6:D1005,D1005,$G$6:G1005,"&lt;&gt;"))</f>
        <v/>
      </c>
      <c r="R1005" s="139">
        <f>IF(B1005="","",B1005+N(C1005))</f>
        <v/>
      </c>
    </row>
    <row r="1006" ht="30" customHeight="1">
      <c r="B1006" s="93" t="n"/>
      <c r="C1006" s="140" t="n"/>
      <c r="D1006" s="95" t="n"/>
      <c r="E1006" s="86">
        <f>IF(D1006="","",IFERROR(INDEX(Pil_Type,MATCH(D1006,Pil_Label,0)),"not in pilot"))</f>
        <v/>
      </c>
      <c r="F1006" s="96" t="n"/>
      <c r="G1006" s="96" t="n"/>
      <c r="H1006" s="87">
        <f>IF(G1006="","",N(F1006)+G1006)</f>
        <v/>
      </c>
      <c r="I1006" s="95" t="n"/>
      <c r="J1006" s="139">
        <f>IF(OR(Q1006="",N(Q1006)&lt;=1),"",INDEX($R$6:$R$1505,MATCH(D1006&amp;"|"&amp;(Q1006-1),$P$6:$P$1505,0)))</f>
        <v/>
      </c>
      <c r="K1006" s="138">
        <f>IF(OR(J1006="",R1006=""),"",R1006-J1006)</f>
        <v/>
      </c>
      <c r="L1006" s="138">
        <f>IF(OR(J1006="",R1006=""),"",(R1006-J1006)*24)</f>
        <v/>
      </c>
      <c r="M1006" s="95" t="n"/>
      <c r="N1006" s="94">
        <f>IF(B1006="","",IF(OR(B1006&lt;cfg_PilotStart,B1006&gt;cfg_PilotEnd),"Outside",B1006-cfg_PilotStart+1))</f>
        <v/>
      </c>
      <c r="O1006" s="86">
        <f>IF(OR(B1006="",D1006=""),"","RF-"&amp;TEXT(ROW()-5,"0000"))</f>
        <v/>
      </c>
      <c r="P1006" s="86">
        <f>IF(Q1006="","",D1006&amp;"|"&amp;Q1006)</f>
        <v/>
      </c>
      <c r="Q1006" s="86">
        <f>IF(OR(D1006="",G1006=""),"",COUNTIFS($D$6:D1006,D1006,$G$6:G1006,"&lt;&gt;"))</f>
        <v/>
      </c>
      <c r="R1006" s="139">
        <f>IF(B1006="","",B1006+N(C1006))</f>
        <v/>
      </c>
    </row>
    <row r="1007" ht="30" customHeight="1">
      <c r="B1007" s="93" t="n"/>
      <c r="C1007" s="140" t="n"/>
      <c r="D1007" s="95" t="n"/>
      <c r="E1007" s="86">
        <f>IF(D1007="","",IFERROR(INDEX(Pil_Type,MATCH(D1007,Pil_Label,0)),"not in pilot"))</f>
        <v/>
      </c>
      <c r="F1007" s="96" t="n"/>
      <c r="G1007" s="96" t="n"/>
      <c r="H1007" s="87">
        <f>IF(G1007="","",N(F1007)+G1007)</f>
        <v/>
      </c>
      <c r="I1007" s="95" t="n"/>
      <c r="J1007" s="139">
        <f>IF(OR(Q1007="",N(Q1007)&lt;=1),"",INDEX($R$6:$R$1505,MATCH(D1007&amp;"|"&amp;(Q1007-1),$P$6:$P$1505,0)))</f>
        <v/>
      </c>
      <c r="K1007" s="138">
        <f>IF(OR(J1007="",R1007=""),"",R1007-J1007)</f>
        <v/>
      </c>
      <c r="L1007" s="138">
        <f>IF(OR(J1007="",R1007=""),"",(R1007-J1007)*24)</f>
        <v/>
      </c>
      <c r="M1007" s="95" t="n"/>
      <c r="N1007" s="94">
        <f>IF(B1007="","",IF(OR(B1007&lt;cfg_PilotStart,B1007&gt;cfg_PilotEnd),"Outside",B1007-cfg_PilotStart+1))</f>
        <v/>
      </c>
      <c r="O1007" s="86">
        <f>IF(OR(B1007="",D1007=""),"","RF-"&amp;TEXT(ROW()-5,"0000"))</f>
        <v/>
      </c>
      <c r="P1007" s="86">
        <f>IF(Q1007="","",D1007&amp;"|"&amp;Q1007)</f>
        <v/>
      </c>
      <c r="Q1007" s="86">
        <f>IF(OR(D1007="",G1007=""),"",COUNTIFS($D$6:D1007,D1007,$G$6:G1007,"&lt;&gt;"))</f>
        <v/>
      </c>
      <c r="R1007" s="139">
        <f>IF(B1007="","",B1007+N(C1007))</f>
        <v/>
      </c>
    </row>
    <row r="1008" ht="30" customHeight="1">
      <c r="B1008" s="93" t="n"/>
      <c r="C1008" s="140" t="n"/>
      <c r="D1008" s="95" t="n"/>
      <c r="E1008" s="86">
        <f>IF(D1008="","",IFERROR(INDEX(Pil_Type,MATCH(D1008,Pil_Label,0)),"not in pilot"))</f>
        <v/>
      </c>
      <c r="F1008" s="96" t="n"/>
      <c r="G1008" s="96" t="n"/>
      <c r="H1008" s="87">
        <f>IF(G1008="","",N(F1008)+G1008)</f>
        <v/>
      </c>
      <c r="I1008" s="95" t="n"/>
      <c r="J1008" s="139">
        <f>IF(OR(Q1008="",N(Q1008)&lt;=1),"",INDEX($R$6:$R$1505,MATCH(D1008&amp;"|"&amp;(Q1008-1),$P$6:$P$1505,0)))</f>
        <v/>
      </c>
      <c r="K1008" s="138">
        <f>IF(OR(J1008="",R1008=""),"",R1008-J1008)</f>
        <v/>
      </c>
      <c r="L1008" s="138">
        <f>IF(OR(J1008="",R1008=""),"",(R1008-J1008)*24)</f>
        <v/>
      </c>
      <c r="M1008" s="95" t="n"/>
      <c r="N1008" s="94">
        <f>IF(B1008="","",IF(OR(B1008&lt;cfg_PilotStart,B1008&gt;cfg_PilotEnd),"Outside",B1008-cfg_PilotStart+1))</f>
        <v/>
      </c>
      <c r="O1008" s="86">
        <f>IF(OR(B1008="",D1008=""),"","RF-"&amp;TEXT(ROW()-5,"0000"))</f>
        <v/>
      </c>
      <c r="P1008" s="86">
        <f>IF(Q1008="","",D1008&amp;"|"&amp;Q1008)</f>
        <v/>
      </c>
      <c r="Q1008" s="86">
        <f>IF(OR(D1008="",G1008=""),"",COUNTIFS($D$6:D1008,D1008,$G$6:G1008,"&lt;&gt;"))</f>
        <v/>
      </c>
      <c r="R1008" s="139">
        <f>IF(B1008="","",B1008+N(C1008))</f>
        <v/>
      </c>
    </row>
    <row r="1009" ht="30" customHeight="1">
      <c r="B1009" s="93" t="n"/>
      <c r="C1009" s="140" t="n"/>
      <c r="D1009" s="95" t="n"/>
      <c r="E1009" s="86">
        <f>IF(D1009="","",IFERROR(INDEX(Pil_Type,MATCH(D1009,Pil_Label,0)),"not in pilot"))</f>
        <v/>
      </c>
      <c r="F1009" s="96" t="n"/>
      <c r="G1009" s="96" t="n"/>
      <c r="H1009" s="87">
        <f>IF(G1009="","",N(F1009)+G1009)</f>
        <v/>
      </c>
      <c r="I1009" s="95" t="n"/>
      <c r="J1009" s="139">
        <f>IF(OR(Q1009="",N(Q1009)&lt;=1),"",INDEX($R$6:$R$1505,MATCH(D1009&amp;"|"&amp;(Q1009-1),$P$6:$P$1505,0)))</f>
        <v/>
      </c>
      <c r="K1009" s="138">
        <f>IF(OR(J1009="",R1009=""),"",R1009-J1009)</f>
        <v/>
      </c>
      <c r="L1009" s="138">
        <f>IF(OR(J1009="",R1009=""),"",(R1009-J1009)*24)</f>
        <v/>
      </c>
      <c r="M1009" s="95" t="n"/>
      <c r="N1009" s="94">
        <f>IF(B1009="","",IF(OR(B1009&lt;cfg_PilotStart,B1009&gt;cfg_PilotEnd),"Outside",B1009-cfg_PilotStart+1))</f>
        <v/>
      </c>
      <c r="O1009" s="86">
        <f>IF(OR(B1009="",D1009=""),"","RF-"&amp;TEXT(ROW()-5,"0000"))</f>
        <v/>
      </c>
      <c r="P1009" s="86">
        <f>IF(Q1009="","",D1009&amp;"|"&amp;Q1009)</f>
        <v/>
      </c>
      <c r="Q1009" s="86">
        <f>IF(OR(D1009="",G1009=""),"",COUNTIFS($D$6:D1009,D1009,$G$6:G1009,"&lt;&gt;"))</f>
        <v/>
      </c>
      <c r="R1009" s="139">
        <f>IF(B1009="","",B1009+N(C1009))</f>
        <v/>
      </c>
    </row>
    <row r="1010" ht="30" customHeight="1">
      <c r="B1010" s="93" t="n"/>
      <c r="C1010" s="140" t="n"/>
      <c r="D1010" s="95" t="n"/>
      <c r="E1010" s="86">
        <f>IF(D1010="","",IFERROR(INDEX(Pil_Type,MATCH(D1010,Pil_Label,0)),"not in pilot"))</f>
        <v/>
      </c>
      <c r="F1010" s="96" t="n"/>
      <c r="G1010" s="96" t="n"/>
      <c r="H1010" s="87">
        <f>IF(G1010="","",N(F1010)+G1010)</f>
        <v/>
      </c>
      <c r="I1010" s="95" t="n"/>
      <c r="J1010" s="139">
        <f>IF(OR(Q1010="",N(Q1010)&lt;=1),"",INDEX($R$6:$R$1505,MATCH(D1010&amp;"|"&amp;(Q1010-1),$P$6:$P$1505,0)))</f>
        <v/>
      </c>
      <c r="K1010" s="138">
        <f>IF(OR(J1010="",R1010=""),"",R1010-J1010)</f>
        <v/>
      </c>
      <c r="L1010" s="138">
        <f>IF(OR(J1010="",R1010=""),"",(R1010-J1010)*24)</f>
        <v/>
      </c>
      <c r="M1010" s="95" t="n"/>
      <c r="N1010" s="94">
        <f>IF(B1010="","",IF(OR(B1010&lt;cfg_PilotStart,B1010&gt;cfg_PilotEnd),"Outside",B1010-cfg_PilotStart+1))</f>
        <v/>
      </c>
      <c r="O1010" s="86">
        <f>IF(OR(B1010="",D1010=""),"","RF-"&amp;TEXT(ROW()-5,"0000"))</f>
        <v/>
      </c>
      <c r="P1010" s="86">
        <f>IF(Q1010="","",D1010&amp;"|"&amp;Q1010)</f>
        <v/>
      </c>
      <c r="Q1010" s="86">
        <f>IF(OR(D1010="",G1010=""),"",COUNTIFS($D$6:D1010,D1010,$G$6:G1010,"&lt;&gt;"))</f>
        <v/>
      </c>
      <c r="R1010" s="139">
        <f>IF(B1010="","",B1010+N(C1010))</f>
        <v/>
      </c>
    </row>
    <row r="1011" ht="30" customHeight="1">
      <c r="B1011" s="93" t="n"/>
      <c r="C1011" s="140" t="n"/>
      <c r="D1011" s="95" t="n"/>
      <c r="E1011" s="86">
        <f>IF(D1011="","",IFERROR(INDEX(Pil_Type,MATCH(D1011,Pil_Label,0)),"not in pilot"))</f>
        <v/>
      </c>
      <c r="F1011" s="96" t="n"/>
      <c r="G1011" s="96" t="n"/>
      <c r="H1011" s="87">
        <f>IF(G1011="","",N(F1011)+G1011)</f>
        <v/>
      </c>
      <c r="I1011" s="95" t="n"/>
      <c r="J1011" s="139">
        <f>IF(OR(Q1011="",N(Q1011)&lt;=1),"",INDEX($R$6:$R$1505,MATCH(D1011&amp;"|"&amp;(Q1011-1),$P$6:$P$1505,0)))</f>
        <v/>
      </c>
      <c r="K1011" s="138">
        <f>IF(OR(J1011="",R1011=""),"",R1011-J1011)</f>
        <v/>
      </c>
      <c r="L1011" s="138">
        <f>IF(OR(J1011="",R1011=""),"",(R1011-J1011)*24)</f>
        <v/>
      </c>
      <c r="M1011" s="95" t="n"/>
      <c r="N1011" s="94">
        <f>IF(B1011="","",IF(OR(B1011&lt;cfg_PilotStart,B1011&gt;cfg_PilotEnd),"Outside",B1011-cfg_PilotStart+1))</f>
        <v/>
      </c>
      <c r="O1011" s="86">
        <f>IF(OR(B1011="",D1011=""),"","RF-"&amp;TEXT(ROW()-5,"0000"))</f>
        <v/>
      </c>
      <c r="P1011" s="86">
        <f>IF(Q1011="","",D1011&amp;"|"&amp;Q1011)</f>
        <v/>
      </c>
      <c r="Q1011" s="86">
        <f>IF(OR(D1011="",G1011=""),"",COUNTIFS($D$6:D1011,D1011,$G$6:G1011,"&lt;&gt;"))</f>
        <v/>
      </c>
      <c r="R1011" s="139">
        <f>IF(B1011="","",B1011+N(C1011))</f>
        <v/>
      </c>
    </row>
    <row r="1012" ht="30" customHeight="1">
      <c r="B1012" s="93" t="n"/>
      <c r="C1012" s="140" t="n"/>
      <c r="D1012" s="95" t="n"/>
      <c r="E1012" s="86">
        <f>IF(D1012="","",IFERROR(INDEX(Pil_Type,MATCH(D1012,Pil_Label,0)),"not in pilot"))</f>
        <v/>
      </c>
      <c r="F1012" s="96" t="n"/>
      <c r="G1012" s="96" t="n"/>
      <c r="H1012" s="87">
        <f>IF(G1012="","",N(F1012)+G1012)</f>
        <v/>
      </c>
      <c r="I1012" s="95" t="n"/>
      <c r="J1012" s="139">
        <f>IF(OR(Q1012="",N(Q1012)&lt;=1),"",INDEX($R$6:$R$1505,MATCH(D1012&amp;"|"&amp;(Q1012-1),$P$6:$P$1505,0)))</f>
        <v/>
      </c>
      <c r="K1012" s="138">
        <f>IF(OR(J1012="",R1012=""),"",R1012-J1012)</f>
        <v/>
      </c>
      <c r="L1012" s="138">
        <f>IF(OR(J1012="",R1012=""),"",(R1012-J1012)*24)</f>
        <v/>
      </c>
      <c r="M1012" s="95" t="n"/>
      <c r="N1012" s="94">
        <f>IF(B1012="","",IF(OR(B1012&lt;cfg_PilotStart,B1012&gt;cfg_PilotEnd),"Outside",B1012-cfg_PilotStart+1))</f>
        <v/>
      </c>
      <c r="O1012" s="86">
        <f>IF(OR(B1012="",D1012=""),"","RF-"&amp;TEXT(ROW()-5,"0000"))</f>
        <v/>
      </c>
      <c r="P1012" s="86">
        <f>IF(Q1012="","",D1012&amp;"|"&amp;Q1012)</f>
        <v/>
      </c>
      <c r="Q1012" s="86">
        <f>IF(OR(D1012="",G1012=""),"",COUNTIFS($D$6:D1012,D1012,$G$6:G1012,"&lt;&gt;"))</f>
        <v/>
      </c>
      <c r="R1012" s="139">
        <f>IF(B1012="","",B1012+N(C1012))</f>
        <v/>
      </c>
    </row>
    <row r="1013" ht="30" customHeight="1">
      <c r="B1013" s="93" t="n"/>
      <c r="C1013" s="140" t="n"/>
      <c r="D1013" s="95" t="n"/>
      <c r="E1013" s="86">
        <f>IF(D1013="","",IFERROR(INDEX(Pil_Type,MATCH(D1013,Pil_Label,0)),"not in pilot"))</f>
        <v/>
      </c>
      <c r="F1013" s="96" t="n"/>
      <c r="G1013" s="96" t="n"/>
      <c r="H1013" s="87">
        <f>IF(G1013="","",N(F1013)+G1013)</f>
        <v/>
      </c>
      <c r="I1013" s="95" t="n"/>
      <c r="J1013" s="139">
        <f>IF(OR(Q1013="",N(Q1013)&lt;=1),"",INDEX($R$6:$R$1505,MATCH(D1013&amp;"|"&amp;(Q1013-1),$P$6:$P$1505,0)))</f>
        <v/>
      </c>
      <c r="K1013" s="138">
        <f>IF(OR(J1013="",R1013=""),"",R1013-J1013)</f>
        <v/>
      </c>
      <c r="L1013" s="138">
        <f>IF(OR(J1013="",R1013=""),"",(R1013-J1013)*24)</f>
        <v/>
      </c>
      <c r="M1013" s="95" t="n"/>
      <c r="N1013" s="94">
        <f>IF(B1013="","",IF(OR(B1013&lt;cfg_PilotStart,B1013&gt;cfg_PilotEnd),"Outside",B1013-cfg_PilotStart+1))</f>
        <v/>
      </c>
      <c r="O1013" s="86">
        <f>IF(OR(B1013="",D1013=""),"","RF-"&amp;TEXT(ROW()-5,"0000"))</f>
        <v/>
      </c>
      <c r="P1013" s="86">
        <f>IF(Q1013="","",D1013&amp;"|"&amp;Q1013)</f>
        <v/>
      </c>
      <c r="Q1013" s="86">
        <f>IF(OR(D1013="",G1013=""),"",COUNTIFS($D$6:D1013,D1013,$G$6:G1013,"&lt;&gt;"))</f>
        <v/>
      </c>
      <c r="R1013" s="139">
        <f>IF(B1013="","",B1013+N(C1013))</f>
        <v/>
      </c>
    </row>
    <row r="1014" ht="30" customHeight="1">
      <c r="B1014" s="93" t="n"/>
      <c r="C1014" s="140" t="n"/>
      <c r="D1014" s="95" t="n"/>
      <c r="E1014" s="86">
        <f>IF(D1014="","",IFERROR(INDEX(Pil_Type,MATCH(D1014,Pil_Label,0)),"not in pilot"))</f>
        <v/>
      </c>
      <c r="F1014" s="96" t="n"/>
      <c r="G1014" s="96" t="n"/>
      <c r="H1014" s="87">
        <f>IF(G1014="","",N(F1014)+G1014)</f>
        <v/>
      </c>
      <c r="I1014" s="95" t="n"/>
      <c r="J1014" s="139">
        <f>IF(OR(Q1014="",N(Q1014)&lt;=1),"",INDEX($R$6:$R$1505,MATCH(D1014&amp;"|"&amp;(Q1014-1),$P$6:$P$1505,0)))</f>
        <v/>
      </c>
      <c r="K1014" s="138">
        <f>IF(OR(J1014="",R1014=""),"",R1014-J1014)</f>
        <v/>
      </c>
      <c r="L1014" s="138">
        <f>IF(OR(J1014="",R1014=""),"",(R1014-J1014)*24)</f>
        <v/>
      </c>
      <c r="M1014" s="95" t="n"/>
      <c r="N1014" s="94">
        <f>IF(B1014="","",IF(OR(B1014&lt;cfg_PilotStart,B1014&gt;cfg_PilotEnd),"Outside",B1014-cfg_PilotStart+1))</f>
        <v/>
      </c>
      <c r="O1014" s="86">
        <f>IF(OR(B1014="",D1014=""),"","RF-"&amp;TEXT(ROW()-5,"0000"))</f>
        <v/>
      </c>
      <c r="P1014" s="86">
        <f>IF(Q1014="","",D1014&amp;"|"&amp;Q1014)</f>
        <v/>
      </c>
      <c r="Q1014" s="86">
        <f>IF(OR(D1014="",G1014=""),"",COUNTIFS($D$6:D1014,D1014,$G$6:G1014,"&lt;&gt;"))</f>
        <v/>
      </c>
      <c r="R1014" s="139">
        <f>IF(B1014="","",B1014+N(C1014))</f>
        <v/>
      </c>
    </row>
    <row r="1015" ht="30" customHeight="1">
      <c r="B1015" s="93" t="n"/>
      <c r="C1015" s="140" t="n"/>
      <c r="D1015" s="95" t="n"/>
      <c r="E1015" s="86">
        <f>IF(D1015="","",IFERROR(INDEX(Pil_Type,MATCH(D1015,Pil_Label,0)),"not in pilot"))</f>
        <v/>
      </c>
      <c r="F1015" s="96" t="n"/>
      <c r="G1015" s="96" t="n"/>
      <c r="H1015" s="87">
        <f>IF(G1015="","",N(F1015)+G1015)</f>
        <v/>
      </c>
      <c r="I1015" s="95" t="n"/>
      <c r="J1015" s="139">
        <f>IF(OR(Q1015="",N(Q1015)&lt;=1),"",INDEX($R$6:$R$1505,MATCH(D1015&amp;"|"&amp;(Q1015-1),$P$6:$P$1505,0)))</f>
        <v/>
      </c>
      <c r="K1015" s="138">
        <f>IF(OR(J1015="",R1015=""),"",R1015-J1015)</f>
        <v/>
      </c>
      <c r="L1015" s="138">
        <f>IF(OR(J1015="",R1015=""),"",(R1015-J1015)*24)</f>
        <v/>
      </c>
      <c r="M1015" s="95" t="n"/>
      <c r="N1015" s="94">
        <f>IF(B1015="","",IF(OR(B1015&lt;cfg_PilotStart,B1015&gt;cfg_PilotEnd),"Outside",B1015-cfg_PilotStart+1))</f>
        <v/>
      </c>
      <c r="O1015" s="86">
        <f>IF(OR(B1015="",D1015=""),"","RF-"&amp;TEXT(ROW()-5,"0000"))</f>
        <v/>
      </c>
      <c r="P1015" s="86">
        <f>IF(Q1015="","",D1015&amp;"|"&amp;Q1015)</f>
        <v/>
      </c>
      <c r="Q1015" s="86">
        <f>IF(OR(D1015="",G1015=""),"",COUNTIFS($D$6:D1015,D1015,$G$6:G1015,"&lt;&gt;"))</f>
        <v/>
      </c>
      <c r="R1015" s="139">
        <f>IF(B1015="","",B1015+N(C1015))</f>
        <v/>
      </c>
    </row>
    <row r="1016" ht="30" customHeight="1">
      <c r="B1016" s="93" t="n"/>
      <c r="C1016" s="140" t="n"/>
      <c r="D1016" s="95" t="n"/>
      <c r="E1016" s="86">
        <f>IF(D1016="","",IFERROR(INDEX(Pil_Type,MATCH(D1016,Pil_Label,0)),"not in pilot"))</f>
        <v/>
      </c>
      <c r="F1016" s="96" t="n"/>
      <c r="G1016" s="96" t="n"/>
      <c r="H1016" s="87">
        <f>IF(G1016="","",N(F1016)+G1016)</f>
        <v/>
      </c>
      <c r="I1016" s="95" t="n"/>
      <c r="J1016" s="139">
        <f>IF(OR(Q1016="",N(Q1016)&lt;=1),"",INDEX($R$6:$R$1505,MATCH(D1016&amp;"|"&amp;(Q1016-1),$P$6:$P$1505,0)))</f>
        <v/>
      </c>
      <c r="K1016" s="138">
        <f>IF(OR(J1016="",R1016=""),"",R1016-J1016)</f>
        <v/>
      </c>
      <c r="L1016" s="138">
        <f>IF(OR(J1016="",R1016=""),"",(R1016-J1016)*24)</f>
        <v/>
      </c>
      <c r="M1016" s="95" t="n"/>
      <c r="N1016" s="94">
        <f>IF(B1016="","",IF(OR(B1016&lt;cfg_PilotStart,B1016&gt;cfg_PilotEnd),"Outside",B1016-cfg_PilotStart+1))</f>
        <v/>
      </c>
      <c r="O1016" s="86">
        <f>IF(OR(B1016="",D1016=""),"","RF-"&amp;TEXT(ROW()-5,"0000"))</f>
        <v/>
      </c>
      <c r="P1016" s="86">
        <f>IF(Q1016="","",D1016&amp;"|"&amp;Q1016)</f>
        <v/>
      </c>
      <c r="Q1016" s="86">
        <f>IF(OR(D1016="",G1016=""),"",COUNTIFS($D$6:D1016,D1016,$G$6:G1016,"&lt;&gt;"))</f>
        <v/>
      </c>
      <c r="R1016" s="139">
        <f>IF(B1016="","",B1016+N(C1016))</f>
        <v/>
      </c>
    </row>
    <row r="1017" ht="30" customHeight="1">
      <c r="B1017" s="93" t="n"/>
      <c r="C1017" s="140" t="n"/>
      <c r="D1017" s="95" t="n"/>
      <c r="E1017" s="86">
        <f>IF(D1017="","",IFERROR(INDEX(Pil_Type,MATCH(D1017,Pil_Label,0)),"not in pilot"))</f>
        <v/>
      </c>
      <c r="F1017" s="96" t="n"/>
      <c r="G1017" s="96" t="n"/>
      <c r="H1017" s="87">
        <f>IF(G1017="","",N(F1017)+G1017)</f>
        <v/>
      </c>
      <c r="I1017" s="95" t="n"/>
      <c r="J1017" s="139">
        <f>IF(OR(Q1017="",N(Q1017)&lt;=1),"",INDEX($R$6:$R$1505,MATCH(D1017&amp;"|"&amp;(Q1017-1),$P$6:$P$1505,0)))</f>
        <v/>
      </c>
      <c r="K1017" s="138">
        <f>IF(OR(J1017="",R1017=""),"",R1017-J1017)</f>
        <v/>
      </c>
      <c r="L1017" s="138">
        <f>IF(OR(J1017="",R1017=""),"",(R1017-J1017)*24)</f>
        <v/>
      </c>
      <c r="M1017" s="95" t="n"/>
      <c r="N1017" s="94">
        <f>IF(B1017="","",IF(OR(B1017&lt;cfg_PilotStart,B1017&gt;cfg_PilotEnd),"Outside",B1017-cfg_PilotStart+1))</f>
        <v/>
      </c>
      <c r="O1017" s="86">
        <f>IF(OR(B1017="",D1017=""),"","RF-"&amp;TEXT(ROW()-5,"0000"))</f>
        <v/>
      </c>
      <c r="P1017" s="86">
        <f>IF(Q1017="","",D1017&amp;"|"&amp;Q1017)</f>
        <v/>
      </c>
      <c r="Q1017" s="86">
        <f>IF(OR(D1017="",G1017=""),"",COUNTIFS($D$6:D1017,D1017,$G$6:G1017,"&lt;&gt;"))</f>
        <v/>
      </c>
      <c r="R1017" s="139">
        <f>IF(B1017="","",B1017+N(C1017))</f>
        <v/>
      </c>
    </row>
    <row r="1018" ht="30" customHeight="1">
      <c r="B1018" s="93" t="n"/>
      <c r="C1018" s="140" t="n"/>
      <c r="D1018" s="95" t="n"/>
      <c r="E1018" s="86">
        <f>IF(D1018="","",IFERROR(INDEX(Pil_Type,MATCH(D1018,Pil_Label,0)),"not in pilot"))</f>
        <v/>
      </c>
      <c r="F1018" s="96" t="n"/>
      <c r="G1018" s="96" t="n"/>
      <c r="H1018" s="87">
        <f>IF(G1018="","",N(F1018)+G1018)</f>
        <v/>
      </c>
      <c r="I1018" s="95" t="n"/>
      <c r="J1018" s="139">
        <f>IF(OR(Q1018="",N(Q1018)&lt;=1),"",INDEX($R$6:$R$1505,MATCH(D1018&amp;"|"&amp;(Q1018-1),$P$6:$P$1505,0)))</f>
        <v/>
      </c>
      <c r="K1018" s="138">
        <f>IF(OR(J1018="",R1018=""),"",R1018-J1018)</f>
        <v/>
      </c>
      <c r="L1018" s="138">
        <f>IF(OR(J1018="",R1018=""),"",(R1018-J1018)*24)</f>
        <v/>
      </c>
      <c r="M1018" s="95" t="n"/>
      <c r="N1018" s="94">
        <f>IF(B1018="","",IF(OR(B1018&lt;cfg_PilotStart,B1018&gt;cfg_PilotEnd),"Outside",B1018-cfg_PilotStart+1))</f>
        <v/>
      </c>
      <c r="O1018" s="86">
        <f>IF(OR(B1018="",D1018=""),"","RF-"&amp;TEXT(ROW()-5,"0000"))</f>
        <v/>
      </c>
      <c r="P1018" s="86">
        <f>IF(Q1018="","",D1018&amp;"|"&amp;Q1018)</f>
        <v/>
      </c>
      <c r="Q1018" s="86">
        <f>IF(OR(D1018="",G1018=""),"",COUNTIFS($D$6:D1018,D1018,$G$6:G1018,"&lt;&gt;"))</f>
        <v/>
      </c>
      <c r="R1018" s="139">
        <f>IF(B1018="","",B1018+N(C1018))</f>
        <v/>
      </c>
    </row>
    <row r="1019" ht="30" customHeight="1">
      <c r="B1019" s="93" t="n"/>
      <c r="C1019" s="140" t="n"/>
      <c r="D1019" s="95" t="n"/>
      <c r="E1019" s="86">
        <f>IF(D1019="","",IFERROR(INDEX(Pil_Type,MATCH(D1019,Pil_Label,0)),"not in pilot"))</f>
        <v/>
      </c>
      <c r="F1019" s="96" t="n"/>
      <c r="G1019" s="96" t="n"/>
      <c r="H1019" s="87">
        <f>IF(G1019="","",N(F1019)+G1019)</f>
        <v/>
      </c>
      <c r="I1019" s="95" t="n"/>
      <c r="J1019" s="139">
        <f>IF(OR(Q1019="",N(Q1019)&lt;=1),"",INDEX($R$6:$R$1505,MATCH(D1019&amp;"|"&amp;(Q1019-1),$P$6:$P$1505,0)))</f>
        <v/>
      </c>
      <c r="K1019" s="138">
        <f>IF(OR(J1019="",R1019=""),"",R1019-J1019)</f>
        <v/>
      </c>
      <c r="L1019" s="138">
        <f>IF(OR(J1019="",R1019=""),"",(R1019-J1019)*24)</f>
        <v/>
      </c>
      <c r="M1019" s="95" t="n"/>
      <c r="N1019" s="94">
        <f>IF(B1019="","",IF(OR(B1019&lt;cfg_PilotStart,B1019&gt;cfg_PilotEnd),"Outside",B1019-cfg_PilotStart+1))</f>
        <v/>
      </c>
      <c r="O1019" s="86">
        <f>IF(OR(B1019="",D1019=""),"","RF-"&amp;TEXT(ROW()-5,"0000"))</f>
        <v/>
      </c>
      <c r="P1019" s="86">
        <f>IF(Q1019="","",D1019&amp;"|"&amp;Q1019)</f>
        <v/>
      </c>
      <c r="Q1019" s="86">
        <f>IF(OR(D1019="",G1019=""),"",COUNTIFS($D$6:D1019,D1019,$G$6:G1019,"&lt;&gt;"))</f>
        <v/>
      </c>
      <c r="R1019" s="139">
        <f>IF(B1019="","",B1019+N(C1019))</f>
        <v/>
      </c>
    </row>
    <row r="1020" ht="30" customHeight="1">
      <c r="B1020" s="93" t="n"/>
      <c r="C1020" s="140" t="n"/>
      <c r="D1020" s="95" t="n"/>
      <c r="E1020" s="86">
        <f>IF(D1020="","",IFERROR(INDEX(Pil_Type,MATCH(D1020,Pil_Label,0)),"not in pilot"))</f>
        <v/>
      </c>
      <c r="F1020" s="96" t="n"/>
      <c r="G1020" s="96" t="n"/>
      <c r="H1020" s="87">
        <f>IF(G1020="","",N(F1020)+G1020)</f>
        <v/>
      </c>
      <c r="I1020" s="95" t="n"/>
      <c r="J1020" s="139">
        <f>IF(OR(Q1020="",N(Q1020)&lt;=1),"",INDEX($R$6:$R$1505,MATCH(D1020&amp;"|"&amp;(Q1020-1),$P$6:$P$1505,0)))</f>
        <v/>
      </c>
      <c r="K1020" s="138">
        <f>IF(OR(J1020="",R1020=""),"",R1020-J1020)</f>
        <v/>
      </c>
      <c r="L1020" s="138">
        <f>IF(OR(J1020="",R1020=""),"",(R1020-J1020)*24)</f>
        <v/>
      </c>
      <c r="M1020" s="95" t="n"/>
      <c r="N1020" s="94">
        <f>IF(B1020="","",IF(OR(B1020&lt;cfg_PilotStart,B1020&gt;cfg_PilotEnd),"Outside",B1020-cfg_PilotStart+1))</f>
        <v/>
      </c>
      <c r="O1020" s="86">
        <f>IF(OR(B1020="",D1020=""),"","RF-"&amp;TEXT(ROW()-5,"0000"))</f>
        <v/>
      </c>
      <c r="P1020" s="86">
        <f>IF(Q1020="","",D1020&amp;"|"&amp;Q1020)</f>
        <v/>
      </c>
      <c r="Q1020" s="86">
        <f>IF(OR(D1020="",G1020=""),"",COUNTIFS($D$6:D1020,D1020,$G$6:G1020,"&lt;&gt;"))</f>
        <v/>
      </c>
      <c r="R1020" s="139">
        <f>IF(B1020="","",B1020+N(C1020))</f>
        <v/>
      </c>
    </row>
    <row r="1021" ht="30" customHeight="1">
      <c r="B1021" s="93" t="n"/>
      <c r="C1021" s="140" t="n"/>
      <c r="D1021" s="95" t="n"/>
      <c r="E1021" s="86">
        <f>IF(D1021="","",IFERROR(INDEX(Pil_Type,MATCH(D1021,Pil_Label,0)),"not in pilot"))</f>
        <v/>
      </c>
      <c r="F1021" s="96" t="n"/>
      <c r="G1021" s="96" t="n"/>
      <c r="H1021" s="87">
        <f>IF(G1021="","",N(F1021)+G1021)</f>
        <v/>
      </c>
      <c r="I1021" s="95" t="n"/>
      <c r="J1021" s="139">
        <f>IF(OR(Q1021="",N(Q1021)&lt;=1),"",INDEX($R$6:$R$1505,MATCH(D1021&amp;"|"&amp;(Q1021-1),$P$6:$P$1505,0)))</f>
        <v/>
      </c>
      <c r="K1021" s="138">
        <f>IF(OR(J1021="",R1021=""),"",R1021-J1021)</f>
        <v/>
      </c>
      <c r="L1021" s="138">
        <f>IF(OR(J1021="",R1021=""),"",(R1021-J1021)*24)</f>
        <v/>
      </c>
      <c r="M1021" s="95" t="n"/>
      <c r="N1021" s="94">
        <f>IF(B1021="","",IF(OR(B1021&lt;cfg_PilotStart,B1021&gt;cfg_PilotEnd),"Outside",B1021-cfg_PilotStart+1))</f>
        <v/>
      </c>
      <c r="O1021" s="86">
        <f>IF(OR(B1021="",D1021=""),"","RF-"&amp;TEXT(ROW()-5,"0000"))</f>
        <v/>
      </c>
      <c r="P1021" s="86">
        <f>IF(Q1021="","",D1021&amp;"|"&amp;Q1021)</f>
        <v/>
      </c>
      <c r="Q1021" s="86">
        <f>IF(OR(D1021="",G1021=""),"",COUNTIFS($D$6:D1021,D1021,$G$6:G1021,"&lt;&gt;"))</f>
        <v/>
      </c>
      <c r="R1021" s="139">
        <f>IF(B1021="","",B1021+N(C1021))</f>
        <v/>
      </c>
    </row>
    <row r="1022" ht="30" customHeight="1">
      <c r="B1022" s="93" t="n"/>
      <c r="C1022" s="140" t="n"/>
      <c r="D1022" s="95" t="n"/>
      <c r="E1022" s="86">
        <f>IF(D1022="","",IFERROR(INDEX(Pil_Type,MATCH(D1022,Pil_Label,0)),"not in pilot"))</f>
        <v/>
      </c>
      <c r="F1022" s="96" t="n"/>
      <c r="G1022" s="96" t="n"/>
      <c r="H1022" s="87">
        <f>IF(G1022="","",N(F1022)+G1022)</f>
        <v/>
      </c>
      <c r="I1022" s="95" t="n"/>
      <c r="J1022" s="139">
        <f>IF(OR(Q1022="",N(Q1022)&lt;=1),"",INDEX($R$6:$R$1505,MATCH(D1022&amp;"|"&amp;(Q1022-1),$P$6:$P$1505,0)))</f>
        <v/>
      </c>
      <c r="K1022" s="138">
        <f>IF(OR(J1022="",R1022=""),"",R1022-J1022)</f>
        <v/>
      </c>
      <c r="L1022" s="138">
        <f>IF(OR(J1022="",R1022=""),"",(R1022-J1022)*24)</f>
        <v/>
      </c>
      <c r="M1022" s="95" t="n"/>
      <c r="N1022" s="94">
        <f>IF(B1022="","",IF(OR(B1022&lt;cfg_PilotStart,B1022&gt;cfg_PilotEnd),"Outside",B1022-cfg_PilotStart+1))</f>
        <v/>
      </c>
      <c r="O1022" s="86">
        <f>IF(OR(B1022="",D1022=""),"","RF-"&amp;TEXT(ROW()-5,"0000"))</f>
        <v/>
      </c>
      <c r="P1022" s="86">
        <f>IF(Q1022="","",D1022&amp;"|"&amp;Q1022)</f>
        <v/>
      </c>
      <c r="Q1022" s="86">
        <f>IF(OR(D1022="",G1022=""),"",COUNTIFS($D$6:D1022,D1022,$G$6:G1022,"&lt;&gt;"))</f>
        <v/>
      </c>
      <c r="R1022" s="139">
        <f>IF(B1022="","",B1022+N(C1022))</f>
        <v/>
      </c>
    </row>
    <row r="1023" ht="30" customHeight="1">
      <c r="B1023" s="93" t="n"/>
      <c r="C1023" s="140" t="n"/>
      <c r="D1023" s="95" t="n"/>
      <c r="E1023" s="86">
        <f>IF(D1023="","",IFERROR(INDEX(Pil_Type,MATCH(D1023,Pil_Label,0)),"not in pilot"))</f>
        <v/>
      </c>
      <c r="F1023" s="96" t="n"/>
      <c r="G1023" s="96" t="n"/>
      <c r="H1023" s="87">
        <f>IF(G1023="","",N(F1023)+G1023)</f>
        <v/>
      </c>
      <c r="I1023" s="95" t="n"/>
      <c r="J1023" s="139">
        <f>IF(OR(Q1023="",N(Q1023)&lt;=1),"",INDEX($R$6:$R$1505,MATCH(D1023&amp;"|"&amp;(Q1023-1),$P$6:$P$1505,0)))</f>
        <v/>
      </c>
      <c r="K1023" s="138">
        <f>IF(OR(J1023="",R1023=""),"",R1023-J1023)</f>
        <v/>
      </c>
      <c r="L1023" s="138">
        <f>IF(OR(J1023="",R1023=""),"",(R1023-J1023)*24)</f>
        <v/>
      </c>
      <c r="M1023" s="95" t="n"/>
      <c r="N1023" s="94">
        <f>IF(B1023="","",IF(OR(B1023&lt;cfg_PilotStart,B1023&gt;cfg_PilotEnd),"Outside",B1023-cfg_PilotStart+1))</f>
        <v/>
      </c>
      <c r="O1023" s="86">
        <f>IF(OR(B1023="",D1023=""),"","RF-"&amp;TEXT(ROW()-5,"0000"))</f>
        <v/>
      </c>
      <c r="P1023" s="86">
        <f>IF(Q1023="","",D1023&amp;"|"&amp;Q1023)</f>
        <v/>
      </c>
      <c r="Q1023" s="86">
        <f>IF(OR(D1023="",G1023=""),"",COUNTIFS($D$6:D1023,D1023,$G$6:G1023,"&lt;&gt;"))</f>
        <v/>
      </c>
      <c r="R1023" s="139">
        <f>IF(B1023="","",B1023+N(C1023))</f>
        <v/>
      </c>
    </row>
    <row r="1024" ht="30" customHeight="1">
      <c r="B1024" s="93" t="n"/>
      <c r="C1024" s="140" t="n"/>
      <c r="D1024" s="95" t="n"/>
      <c r="E1024" s="86">
        <f>IF(D1024="","",IFERROR(INDEX(Pil_Type,MATCH(D1024,Pil_Label,0)),"not in pilot"))</f>
        <v/>
      </c>
      <c r="F1024" s="96" t="n"/>
      <c r="G1024" s="96" t="n"/>
      <c r="H1024" s="87">
        <f>IF(G1024="","",N(F1024)+G1024)</f>
        <v/>
      </c>
      <c r="I1024" s="95" t="n"/>
      <c r="J1024" s="139">
        <f>IF(OR(Q1024="",N(Q1024)&lt;=1),"",INDEX($R$6:$R$1505,MATCH(D1024&amp;"|"&amp;(Q1024-1),$P$6:$P$1505,0)))</f>
        <v/>
      </c>
      <c r="K1024" s="138">
        <f>IF(OR(J1024="",R1024=""),"",R1024-J1024)</f>
        <v/>
      </c>
      <c r="L1024" s="138">
        <f>IF(OR(J1024="",R1024=""),"",(R1024-J1024)*24)</f>
        <v/>
      </c>
      <c r="M1024" s="95" t="n"/>
      <c r="N1024" s="94">
        <f>IF(B1024="","",IF(OR(B1024&lt;cfg_PilotStart,B1024&gt;cfg_PilotEnd),"Outside",B1024-cfg_PilotStart+1))</f>
        <v/>
      </c>
      <c r="O1024" s="86">
        <f>IF(OR(B1024="",D1024=""),"","RF-"&amp;TEXT(ROW()-5,"0000"))</f>
        <v/>
      </c>
      <c r="P1024" s="86">
        <f>IF(Q1024="","",D1024&amp;"|"&amp;Q1024)</f>
        <v/>
      </c>
      <c r="Q1024" s="86">
        <f>IF(OR(D1024="",G1024=""),"",COUNTIFS($D$6:D1024,D1024,$G$6:G1024,"&lt;&gt;"))</f>
        <v/>
      </c>
      <c r="R1024" s="139">
        <f>IF(B1024="","",B1024+N(C1024))</f>
        <v/>
      </c>
    </row>
    <row r="1025" ht="30" customHeight="1">
      <c r="B1025" s="93" t="n"/>
      <c r="C1025" s="140" t="n"/>
      <c r="D1025" s="95" t="n"/>
      <c r="E1025" s="86">
        <f>IF(D1025="","",IFERROR(INDEX(Pil_Type,MATCH(D1025,Pil_Label,0)),"not in pilot"))</f>
        <v/>
      </c>
      <c r="F1025" s="96" t="n"/>
      <c r="G1025" s="96" t="n"/>
      <c r="H1025" s="87">
        <f>IF(G1025="","",N(F1025)+G1025)</f>
        <v/>
      </c>
      <c r="I1025" s="95" t="n"/>
      <c r="J1025" s="139">
        <f>IF(OR(Q1025="",N(Q1025)&lt;=1),"",INDEX($R$6:$R$1505,MATCH(D1025&amp;"|"&amp;(Q1025-1),$P$6:$P$1505,0)))</f>
        <v/>
      </c>
      <c r="K1025" s="138">
        <f>IF(OR(J1025="",R1025=""),"",R1025-J1025)</f>
        <v/>
      </c>
      <c r="L1025" s="138">
        <f>IF(OR(J1025="",R1025=""),"",(R1025-J1025)*24)</f>
        <v/>
      </c>
      <c r="M1025" s="95" t="n"/>
      <c r="N1025" s="94">
        <f>IF(B1025="","",IF(OR(B1025&lt;cfg_PilotStart,B1025&gt;cfg_PilotEnd),"Outside",B1025-cfg_PilotStart+1))</f>
        <v/>
      </c>
      <c r="O1025" s="86">
        <f>IF(OR(B1025="",D1025=""),"","RF-"&amp;TEXT(ROW()-5,"0000"))</f>
        <v/>
      </c>
      <c r="P1025" s="86">
        <f>IF(Q1025="","",D1025&amp;"|"&amp;Q1025)</f>
        <v/>
      </c>
      <c r="Q1025" s="86">
        <f>IF(OR(D1025="",G1025=""),"",COUNTIFS($D$6:D1025,D1025,$G$6:G1025,"&lt;&gt;"))</f>
        <v/>
      </c>
      <c r="R1025" s="139">
        <f>IF(B1025="","",B1025+N(C1025))</f>
        <v/>
      </c>
    </row>
    <row r="1026" ht="30" customHeight="1">
      <c r="B1026" s="93" t="n"/>
      <c r="C1026" s="140" t="n"/>
      <c r="D1026" s="95" t="n"/>
      <c r="E1026" s="86">
        <f>IF(D1026="","",IFERROR(INDEX(Pil_Type,MATCH(D1026,Pil_Label,0)),"not in pilot"))</f>
        <v/>
      </c>
      <c r="F1026" s="96" t="n"/>
      <c r="G1026" s="96" t="n"/>
      <c r="H1026" s="87">
        <f>IF(G1026="","",N(F1026)+G1026)</f>
        <v/>
      </c>
      <c r="I1026" s="95" t="n"/>
      <c r="J1026" s="139">
        <f>IF(OR(Q1026="",N(Q1026)&lt;=1),"",INDEX($R$6:$R$1505,MATCH(D1026&amp;"|"&amp;(Q1026-1),$P$6:$P$1505,0)))</f>
        <v/>
      </c>
      <c r="K1026" s="138">
        <f>IF(OR(J1026="",R1026=""),"",R1026-J1026)</f>
        <v/>
      </c>
      <c r="L1026" s="138">
        <f>IF(OR(J1026="",R1026=""),"",(R1026-J1026)*24)</f>
        <v/>
      </c>
      <c r="M1026" s="95" t="n"/>
      <c r="N1026" s="94">
        <f>IF(B1026="","",IF(OR(B1026&lt;cfg_PilotStart,B1026&gt;cfg_PilotEnd),"Outside",B1026-cfg_PilotStart+1))</f>
        <v/>
      </c>
      <c r="O1026" s="86">
        <f>IF(OR(B1026="",D1026=""),"","RF-"&amp;TEXT(ROW()-5,"0000"))</f>
        <v/>
      </c>
      <c r="P1026" s="86">
        <f>IF(Q1026="","",D1026&amp;"|"&amp;Q1026)</f>
        <v/>
      </c>
      <c r="Q1026" s="86">
        <f>IF(OR(D1026="",G1026=""),"",COUNTIFS($D$6:D1026,D1026,$G$6:G1026,"&lt;&gt;"))</f>
        <v/>
      </c>
      <c r="R1026" s="139">
        <f>IF(B1026="","",B1026+N(C1026))</f>
        <v/>
      </c>
    </row>
    <row r="1027" ht="30" customHeight="1">
      <c r="B1027" s="93" t="n"/>
      <c r="C1027" s="140" t="n"/>
      <c r="D1027" s="95" t="n"/>
      <c r="E1027" s="86">
        <f>IF(D1027="","",IFERROR(INDEX(Pil_Type,MATCH(D1027,Pil_Label,0)),"not in pilot"))</f>
        <v/>
      </c>
      <c r="F1027" s="96" t="n"/>
      <c r="G1027" s="96" t="n"/>
      <c r="H1027" s="87">
        <f>IF(G1027="","",N(F1027)+G1027)</f>
        <v/>
      </c>
      <c r="I1027" s="95" t="n"/>
      <c r="J1027" s="139">
        <f>IF(OR(Q1027="",N(Q1027)&lt;=1),"",INDEX($R$6:$R$1505,MATCH(D1027&amp;"|"&amp;(Q1027-1),$P$6:$P$1505,0)))</f>
        <v/>
      </c>
      <c r="K1027" s="138">
        <f>IF(OR(J1027="",R1027=""),"",R1027-J1027)</f>
        <v/>
      </c>
      <c r="L1027" s="138">
        <f>IF(OR(J1027="",R1027=""),"",(R1027-J1027)*24)</f>
        <v/>
      </c>
      <c r="M1027" s="95" t="n"/>
      <c r="N1027" s="94">
        <f>IF(B1027="","",IF(OR(B1027&lt;cfg_PilotStart,B1027&gt;cfg_PilotEnd),"Outside",B1027-cfg_PilotStart+1))</f>
        <v/>
      </c>
      <c r="O1027" s="86">
        <f>IF(OR(B1027="",D1027=""),"","RF-"&amp;TEXT(ROW()-5,"0000"))</f>
        <v/>
      </c>
      <c r="P1027" s="86">
        <f>IF(Q1027="","",D1027&amp;"|"&amp;Q1027)</f>
        <v/>
      </c>
      <c r="Q1027" s="86">
        <f>IF(OR(D1027="",G1027=""),"",COUNTIFS($D$6:D1027,D1027,$G$6:G1027,"&lt;&gt;"))</f>
        <v/>
      </c>
      <c r="R1027" s="139">
        <f>IF(B1027="","",B1027+N(C1027))</f>
        <v/>
      </c>
    </row>
    <row r="1028" ht="30" customHeight="1">
      <c r="B1028" s="93" t="n"/>
      <c r="C1028" s="140" t="n"/>
      <c r="D1028" s="95" t="n"/>
      <c r="E1028" s="86">
        <f>IF(D1028="","",IFERROR(INDEX(Pil_Type,MATCH(D1028,Pil_Label,0)),"not in pilot"))</f>
        <v/>
      </c>
      <c r="F1028" s="96" t="n"/>
      <c r="G1028" s="96" t="n"/>
      <c r="H1028" s="87">
        <f>IF(G1028="","",N(F1028)+G1028)</f>
        <v/>
      </c>
      <c r="I1028" s="95" t="n"/>
      <c r="J1028" s="139">
        <f>IF(OR(Q1028="",N(Q1028)&lt;=1),"",INDEX($R$6:$R$1505,MATCH(D1028&amp;"|"&amp;(Q1028-1),$P$6:$P$1505,0)))</f>
        <v/>
      </c>
      <c r="K1028" s="138">
        <f>IF(OR(J1028="",R1028=""),"",R1028-J1028)</f>
        <v/>
      </c>
      <c r="L1028" s="138">
        <f>IF(OR(J1028="",R1028=""),"",(R1028-J1028)*24)</f>
        <v/>
      </c>
      <c r="M1028" s="95" t="n"/>
      <c r="N1028" s="94">
        <f>IF(B1028="","",IF(OR(B1028&lt;cfg_PilotStart,B1028&gt;cfg_PilotEnd),"Outside",B1028-cfg_PilotStart+1))</f>
        <v/>
      </c>
      <c r="O1028" s="86">
        <f>IF(OR(B1028="",D1028=""),"","RF-"&amp;TEXT(ROW()-5,"0000"))</f>
        <v/>
      </c>
      <c r="P1028" s="86">
        <f>IF(Q1028="","",D1028&amp;"|"&amp;Q1028)</f>
        <v/>
      </c>
      <c r="Q1028" s="86">
        <f>IF(OR(D1028="",G1028=""),"",COUNTIFS($D$6:D1028,D1028,$G$6:G1028,"&lt;&gt;"))</f>
        <v/>
      </c>
      <c r="R1028" s="139">
        <f>IF(B1028="","",B1028+N(C1028))</f>
        <v/>
      </c>
    </row>
    <row r="1029" ht="30" customHeight="1">
      <c r="B1029" s="93" t="n"/>
      <c r="C1029" s="140" t="n"/>
      <c r="D1029" s="95" t="n"/>
      <c r="E1029" s="86">
        <f>IF(D1029="","",IFERROR(INDEX(Pil_Type,MATCH(D1029,Pil_Label,0)),"not in pilot"))</f>
        <v/>
      </c>
      <c r="F1029" s="96" t="n"/>
      <c r="G1029" s="96" t="n"/>
      <c r="H1029" s="87">
        <f>IF(G1029="","",N(F1029)+G1029)</f>
        <v/>
      </c>
      <c r="I1029" s="95" t="n"/>
      <c r="J1029" s="139">
        <f>IF(OR(Q1029="",N(Q1029)&lt;=1),"",INDEX($R$6:$R$1505,MATCH(D1029&amp;"|"&amp;(Q1029-1),$P$6:$P$1505,0)))</f>
        <v/>
      </c>
      <c r="K1029" s="138">
        <f>IF(OR(J1029="",R1029=""),"",R1029-J1029)</f>
        <v/>
      </c>
      <c r="L1029" s="138">
        <f>IF(OR(J1029="",R1029=""),"",(R1029-J1029)*24)</f>
        <v/>
      </c>
      <c r="M1029" s="95" t="n"/>
      <c r="N1029" s="94">
        <f>IF(B1029="","",IF(OR(B1029&lt;cfg_PilotStart,B1029&gt;cfg_PilotEnd),"Outside",B1029-cfg_PilotStart+1))</f>
        <v/>
      </c>
      <c r="O1029" s="86">
        <f>IF(OR(B1029="",D1029=""),"","RF-"&amp;TEXT(ROW()-5,"0000"))</f>
        <v/>
      </c>
      <c r="P1029" s="86">
        <f>IF(Q1029="","",D1029&amp;"|"&amp;Q1029)</f>
        <v/>
      </c>
      <c r="Q1029" s="86">
        <f>IF(OR(D1029="",G1029=""),"",COUNTIFS($D$6:D1029,D1029,$G$6:G1029,"&lt;&gt;"))</f>
        <v/>
      </c>
      <c r="R1029" s="139">
        <f>IF(B1029="","",B1029+N(C1029))</f>
        <v/>
      </c>
    </row>
    <row r="1030" ht="30" customHeight="1">
      <c r="B1030" s="93" t="n"/>
      <c r="C1030" s="140" t="n"/>
      <c r="D1030" s="95" t="n"/>
      <c r="E1030" s="86">
        <f>IF(D1030="","",IFERROR(INDEX(Pil_Type,MATCH(D1030,Pil_Label,0)),"not in pilot"))</f>
        <v/>
      </c>
      <c r="F1030" s="96" t="n"/>
      <c r="G1030" s="96" t="n"/>
      <c r="H1030" s="87">
        <f>IF(G1030="","",N(F1030)+G1030)</f>
        <v/>
      </c>
      <c r="I1030" s="95" t="n"/>
      <c r="J1030" s="139">
        <f>IF(OR(Q1030="",N(Q1030)&lt;=1),"",INDEX($R$6:$R$1505,MATCH(D1030&amp;"|"&amp;(Q1030-1),$P$6:$P$1505,0)))</f>
        <v/>
      </c>
      <c r="K1030" s="138">
        <f>IF(OR(J1030="",R1030=""),"",R1030-J1030)</f>
        <v/>
      </c>
      <c r="L1030" s="138">
        <f>IF(OR(J1030="",R1030=""),"",(R1030-J1030)*24)</f>
        <v/>
      </c>
      <c r="M1030" s="95" t="n"/>
      <c r="N1030" s="94">
        <f>IF(B1030="","",IF(OR(B1030&lt;cfg_PilotStart,B1030&gt;cfg_PilotEnd),"Outside",B1030-cfg_PilotStart+1))</f>
        <v/>
      </c>
      <c r="O1030" s="86">
        <f>IF(OR(B1030="",D1030=""),"","RF-"&amp;TEXT(ROW()-5,"0000"))</f>
        <v/>
      </c>
      <c r="P1030" s="86">
        <f>IF(Q1030="","",D1030&amp;"|"&amp;Q1030)</f>
        <v/>
      </c>
      <c r="Q1030" s="86">
        <f>IF(OR(D1030="",G1030=""),"",COUNTIFS($D$6:D1030,D1030,$G$6:G1030,"&lt;&gt;"))</f>
        <v/>
      </c>
      <c r="R1030" s="139">
        <f>IF(B1030="","",B1030+N(C1030))</f>
        <v/>
      </c>
    </row>
    <row r="1031" ht="30" customHeight="1">
      <c r="B1031" s="93" t="n"/>
      <c r="C1031" s="140" t="n"/>
      <c r="D1031" s="95" t="n"/>
      <c r="E1031" s="86">
        <f>IF(D1031="","",IFERROR(INDEX(Pil_Type,MATCH(D1031,Pil_Label,0)),"not in pilot"))</f>
        <v/>
      </c>
      <c r="F1031" s="96" t="n"/>
      <c r="G1031" s="96" t="n"/>
      <c r="H1031" s="87">
        <f>IF(G1031="","",N(F1031)+G1031)</f>
        <v/>
      </c>
      <c r="I1031" s="95" t="n"/>
      <c r="J1031" s="139">
        <f>IF(OR(Q1031="",N(Q1031)&lt;=1),"",INDEX($R$6:$R$1505,MATCH(D1031&amp;"|"&amp;(Q1031-1),$P$6:$P$1505,0)))</f>
        <v/>
      </c>
      <c r="K1031" s="138">
        <f>IF(OR(J1031="",R1031=""),"",R1031-J1031)</f>
        <v/>
      </c>
      <c r="L1031" s="138">
        <f>IF(OR(J1031="",R1031=""),"",(R1031-J1031)*24)</f>
        <v/>
      </c>
      <c r="M1031" s="95" t="n"/>
      <c r="N1031" s="94">
        <f>IF(B1031="","",IF(OR(B1031&lt;cfg_PilotStart,B1031&gt;cfg_PilotEnd),"Outside",B1031-cfg_PilotStart+1))</f>
        <v/>
      </c>
      <c r="O1031" s="86">
        <f>IF(OR(B1031="",D1031=""),"","RF-"&amp;TEXT(ROW()-5,"0000"))</f>
        <v/>
      </c>
      <c r="P1031" s="86">
        <f>IF(Q1031="","",D1031&amp;"|"&amp;Q1031)</f>
        <v/>
      </c>
      <c r="Q1031" s="86">
        <f>IF(OR(D1031="",G1031=""),"",COUNTIFS($D$6:D1031,D1031,$G$6:G1031,"&lt;&gt;"))</f>
        <v/>
      </c>
      <c r="R1031" s="139">
        <f>IF(B1031="","",B1031+N(C1031))</f>
        <v/>
      </c>
    </row>
    <row r="1032" ht="30" customHeight="1">
      <c r="B1032" s="93" t="n"/>
      <c r="C1032" s="140" t="n"/>
      <c r="D1032" s="95" t="n"/>
      <c r="E1032" s="86">
        <f>IF(D1032="","",IFERROR(INDEX(Pil_Type,MATCH(D1032,Pil_Label,0)),"not in pilot"))</f>
        <v/>
      </c>
      <c r="F1032" s="96" t="n"/>
      <c r="G1032" s="96" t="n"/>
      <c r="H1032" s="87">
        <f>IF(G1032="","",N(F1032)+G1032)</f>
        <v/>
      </c>
      <c r="I1032" s="95" t="n"/>
      <c r="J1032" s="139">
        <f>IF(OR(Q1032="",N(Q1032)&lt;=1),"",INDEX($R$6:$R$1505,MATCH(D1032&amp;"|"&amp;(Q1032-1),$P$6:$P$1505,0)))</f>
        <v/>
      </c>
      <c r="K1032" s="138">
        <f>IF(OR(J1032="",R1032=""),"",R1032-J1032)</f>
        <v/>
      </c>
      <c r="L1032" s="138">
        <f>IF(OR(J1032="",R1032=""),"",(R1032-J1032)*24)</f>
        <v/>
      </c>
      <c r="M1032" s="95" t="n"/>
      <c r="N1032" s="94">
        <f>IF(B1032="","",IF(OR(B1032&lt;cfg_PilotStart,B1032&gt;cfg_PilotEnd),"Outside",B1032-cfg_PilotStart+1))</f>
        <v/>
      </c>
      <c r="O1032" s="86">
        <f>IF(OR(B1032="",D1032=""),"","RF-"&amp;TEXT(ROW()-5,"0000"))</f>
        <v/>
      </c>
      <c r="P1032" s="86">
        <f>IF(Q1032="","",D1032&amp;"|"&amp;Q1032)</f>
        <v/>
      </c>
      <c r="Q1032" s="86">
        <f>IF(OR(D1032="",G1032=""),"",COUNTIFS($D$6:D1032,D1032,$G$6:G1032,"&lt;&gt;"))</f>
        <v/>
      </c>
      <c r="R1032" s="139">
        <f>IF(B1032="","",B1032+N(C1032))</f>
        <v/>
      </c>
    </row>
    <row r="1033" ht="30" customHeight="1">
      <c r="B1033" s="93" t="n"/>
      <c r="C1033" s="140" t="n"/>
      <c r="D1033" s="95" t="n"/>
      <c r="E1033" s="86">
        <f>IF(D1033="","",IFERROR(INDEX(Pil_Type,MATCH(D1033,Pil_Label,0)),"not in pilot"))</f>
        <v/>
      </c>
      <c r="F1033" s="96" t="n"/>
      <c r="G1033" s="96" t="n"/>
      <c r="H1033" s="87">
        <f>IF(G1033="","",N(F1033)+G1033)</f>
        <v/>
      </c>
      <c r="I1033" s="95" t="n"/>
      <c r="J1033" s="139">
        <f>IF(OR(Q1033="",N(Q1033)&lt;=1),"",INDEX($R$6:$R$1505,MATCH(D1033&amp;"|"&amp;(Q1033-1),$P$6:$P$1505,0)))</f>
        <v/>
      </c>
      <c r="K1033" s="138">
        <f>IF(OR(J1033="",R1033=""),"",R1033-J1033)</f>
        <v/>
      </c>
      <c r="L1033" s="138">
        <f>IF(OR(J1033="",R1033=""),"",(R1033-J1033)*24)</f>
        <v/>
      </c>
      <c r="M1033" s="95" t="n"/>
      <c r="N1033" s="94">
        <f>IF(B1033="","",IF(OR(B1033&lt;cfg_PilotStart,B1033&gt;cfg_PilotEnd),"Outside",B1033-cfg_PilotStart+1))</f>
        <v/>
      </c>
      <c r="O1033" s="86">
        <f>IF(OR(B1033="",D1033=""),"","RF-"&amp;TEXT(ROW()-5,"0000"))</f>
        <v/>
      </c>
      <c r="P1033" s="86">
        <f>IF(Q1033="","",D1033&amp;"|"&amp;Q1033)</f>
        <v/>
      </c>
      <c r="Q1033" s="86">
        <f>IF(OR(D1033="",G1033=""),"",COUNTIFS($D$6:D1033,D1033,$G$6:G1033,"&lt;&gt;"))</f>
        <v/>
      </c>
      <c r="R1033" s="139">
        <f>IF(B1033="","",B1033+N(C1033))</f>
        <v/>
      </c>
    </row>
    <row r="1034" ht="30" customHeight="1">
      <c r="B1034" s="93" t="n"/>
      <c r="C1034" s="140" t="n"/>
      <c r="D1034" s="95" t="n"/>
      <c r="E1034" s="86">
        <f>IF(D1034="","",IFERROR(INDEX(Pil_Type,MATCH(D1034,Pil_Label,0)),"not in pilot"))</f>
        <v/>
      </c>
      <c r="F1034" s="96" t="n"/>
      <c r="G1034" s="96" t="n"/>
      <c r="H1034" s="87">
        <f>IF(G1034="","",N(F1034)+G1034)</f>
        <v/>
      </c>
      <c r="I1034" s="95" t="n"/>
      <c r="J1034" s="139">
        <f>IF(OR(Q1034="",N(Q1034)&lt;=1),"",INDEX($R$6:$R$1505,MATCH(D1034&amp;"|"&amp;(Q1034-1),$P$6:$P$1505,0)))</f>
        <v/>
      </c>
      <c r="K1034" s="138">
        <f>IF(OR(J1034="",R1034=""),"",R1034-J1034)</f>
        <v/>
      </c>
      <c r="L1034" s="138">
        <f>IF(OR(J1034="",R1034=""),"",(R1034-J1034)*24)</f>
        <v/>
      </c>
      <c r="M1034" s="95" t="n"/>
      <c r="N1034" s="94">
        <f>IF(B1034="","",IF(OR(B1034&lt;cfg_PilotStart,B1034&gt;cfg_PilotEnd),"Outside",B1034-cfg_PilotStart+1))</f>
        <v/>
      </c>
      <c r="O1034" s="86">
        <f>IF(OR(B1034="",D1034=""),"","RF-"&amp;TEXT(ROW()-5,"0000"))</f>
        <v/>
      </c>
      <c r="P1034" s="86">
        <f>IF(Q1034="","",D1034&amp;"|"&amp;Q1034)</f>
        <v/>
      </c>
      <c r="Q1034" s="86">
        <f>IF(OR(D1034="",G1034=""),"",COUNTIFS($D$6:D1034,D1034,$G$6:G1034,"&lt;&gt;"))</f>
        <v/>
      </c>
      <c r="R1034" s="139">
        <f>IF(B1034="","",B1034+N(C1034))</f>
        <v/>
      </c>
    </row>
    <row r="1035" ht="30" customHeight="1">
      <c r="B1035" s="93" t="n"/>
      <c r="C1035" s="140" t="n"/>
      <c r="D1035" s="95" t="n"/>
      <c r="E1035" s="86">
        <f>IF(D1035="","",IFERROR(INDEX(Pil_Type,MATCH(D1035,Pil_Label,0)),"not in pilot"))</f>
        <v/>
      </c>
      <c r="F1035" s="96" t="n"/>
      <c r="G1035" s="96" t="n"/>
      <c r="H1035" s="87">
        <f>IF(G1035="","",N(F1035)+G1035)</f>
        <v/>
      </c>
      <c r="I1035" s="95" t="n"/>
      <c r="J1035" s="139">
        <f>IF(OR(Q1035="",N(Q1035)&lt;=1),"",INDEX($R$6:$R$1505,MATCH(D1035&amp;"|"&amp;(Q1035-1),$P$6:$P$1505,0)))</f>
        <v/>
      </c>
      <c r="K1035" s="138">
        <f>IF(OR(J1035="",R1035=""),"",R1035-J1035)</f>
        <v/>
      </c>
      <c r="L1035" s="138">
        <f>IF(OR(J1035="",R1035=""),"",(R1035-J1035)*24)</f>
        <v/>
      </c>
      <c r="M1035" s="95" t="n"/>
      <c r="N1035" s="94">
        <f>IF(B1035="","",IF(OR(B1035&lt;cfg_PilotStart,B1035&gt;cfg_PilotEnd),"Outside",B1035-cfg_PilotStart+1))</f>
        <v/>
      </c>
      <c r="O1035" s="86">
        <f>IF(OR(B1035="",D1035=""),"","RF-"&amp;TEXT(ROW()-5,"0000"))</f>
        <v/>
      </c>
      <c r="P1035" s="86">
        <f>IF(Q1035="","",D1035&amp;"|"&amp;Q1035)</f>
        <v/>
      </c>
      <c r="Q1035" s="86">
        <f>IF(OR(D1035="",G1035=""),"",COUNTIFS($D$6:D1035,D1035,$G$6:G1035,"&lt;&gt;"))</f>
        <v/>
      </c>
      <c r="R1035" s="139">
        <f>IF(B1035="","",B1035+N(C1035))</f>
        <v/>
      </c>
    </row>
    <row r="1036" ht="30" customHeight="1">
      <c r="B1036" s="93" t="n"/>
      <c r="C1036" s="140" t="n"/>
      <c r="D1036" s="95" t="n"/>
      <c r="E1036" s="86">
        <f>IF(D1036="","",IFERROR(INDEX(Pil_Type,MATCH(D1036,Pil_Label,0)),"not in pilot"))</f>
        <v/>
      </c>
      <c r="F1036" s="96" t="n"/>
      <c r="G1036" s="96" t="n"/>
      <c r="H1036" s="87">
        <f>IF(G1036="","",N(F1036)+G1036)</f>
        <v/>
      </c>
      <c r="I1036" s="95" t="n"/>
      <c r="J1036" s="139">
        <f>IF(OR(Q1036="",N(Q1036)&lt;=1),"",INDEX($R$6:$R$1505,MATCH(D1036&amp;"|"&amp;(Q1036-1),$P$6:$P$1505,0)))</f>
        <v/>
      </c>
      <c r="K1036" s="138">
        <f>IF(OR(J1036="",R1036=""),"",R1036-J1036)</f>
        <v/>
      </c>
      <c r="L1036" s="138">
        <f>IF(OR(J1036="",R1036=""),"",(R1036-J1036)*24)</f>
        <v/>
      </c>
      <c r="M1036" s="95" t="n"/>
      <c r="N1036" s="94">
        <f>IF(B1036="","",IF(OR(B1036&lt;cfg_PilotStart,B1036&gt;cfg_PilotEnd),"Outside",B1036-cfg_PilotStart+1))</f>
        <v/>
      </c>
      <c r="O1036" s="86">
        <f>IF(OR(B1036="",D1036=""),"","RF-"&amp;TEXT(ROW()-5,"0000"))</f>
        <v/>
      </c>
      <c r="P1036" s="86">
        <f>IF(Q1036="","",D1036&amp;"|"&amp;Q1036)</f>
        <v/>
      </c>
      <c r="Q1036" s="86">
        <f>IF(OR(D1036="",G1036=""),"",COUNTIFS($D$6:D1036,D1036,$G$6:G1036,"&lt;&gt;"))</f>
        <v/>
      </c>
      <c r="R1036" s="139">
        <f>IF(B1036="","",B1036+N(C1036))</f>
        <v/>
      </c>
    </row>
    <row r="1037" ht="30" customHeight="1">
      <c r="B1037" s="93" t="n"/>
      <c r="C1037" s="140" t="n"/>
      <c r="D1037" s="95" t="n"/>
      <c r="E1037" s="86">
        <f>IF(D1037="","",IFERROR(INDEX(Pil_Type,MATCH(D1037,Pil_Label,0)),"not in pilot"))</f>
        <v/>
      </c>
      <c r="F1037" s="96" t="n"/>
      <c r="G1037" s="96" t="n"/>
      <c r="H1037" s="87">
        <f>IF(G1037="","",N(F1037)+G1037)</f>
        <v/>
      </c>
      <c r="I1037" s="95" t="n"/>
      <c r="J1037" s="139">
        <f>IF(OR(Q1037="",N(Q1037)&lt;=1),"",INDEX($R$6:$R$1505,MATCH(D1037&amp;"|"&amp;(Q1037-1),$P$6:$P$1505,0)))</f>
        <v/>
      </c>
      <c r="K1037" s="138">
        <f>IF(OR(J1037="",R1037=""),"",R1037-J1037)</f>
        <v/>
      </c>
      <c r="L1037" s="138">
        <f>IF(OR(J1037="",R1037=""),"",(R1037-J1037)*24)</f>
        <v/>
      </c>
      <c r="M1037" s="95" t="n"/>
      <c r="N1037" s="94">
        <f>IF(B1037="","",IF(OR(B1037&lt;cfg_PilotStart,B1037&gt;cfg_PilotEnd),"Outside",B1037-cfg_PilotStart+1))</f>
        <v/>
      </c>
      <c r="O1037" s="86">
        <f>IF(OR(B1037="",D1037=""),"","RF-"&amp;TEXT(ROW()-5,"0000"))</f>
        <v/>
      </c>
      <c r="P1037" s="86">
        <f>IF(Q1037="","",D1037&amp;"|"&amp;Q1037)</f>
        <v/>
      </c>
      <c r="Q1037" s="86">
        <f>IF(OR(D1037="",G1037=""),"",COUNTIFS($D$6:D1037,D1037,$G$6:G1037,"&lt;&gt;"))</f>
        <v/>
      </c>
      <c r="R1037" s="139">
        <f>IF(B1037="","",B1037+N(C1037))</f>
        <v/>
      </c>
    </row>
    <row r="1038" ht="30" customHeight="1">
      <c r="B1038" s="93" t="n"/>
      <c r="C1038" s="140" t="n"/>
      <c r="D1038" s="95" t="n"/>
      <c r="E1038" s="86">
        <f>IF(D1038="","",IFERROR(INDEX(Pil_Type,MATCH(D1038,Pil_Label,0)),"not in pilot"))</f>
        <v/>
      </c>
      <c r="F1038" s="96" t="n"/>
      <c r="G1038" s="96" t="n"/>
      <c r="H1038" s="87">
        <f>IF(G1038="","",N(F1038)+G1038)</f>
        <v/>
      </c>
      <c r="I1038" s="95" t="n"/>
      <c r="J1038" s="139">
        <f>IF(OR(Q1038="",N(Q1038)&lt;=1),"",INDEX($R$6:$R$1505,MATCH(D1038&amp;"|"&amp;(Q1038-1),$P$6:$P$1505,0)))</f>
        <v/>
      </c>
      <c r="K1038" s="138">
        <f>IF(OR(J1038="",R1038=""),"",R1038-J1038)</f>
        <v/>
      </c>
      <c r="L1038" s="138">
        <f>IF(OR(J1038="",R1038=""),"",(R1038-J1038)*24)</f>
        <v/>
      </c>
      <c r="M1038" s="95" t="n"/>
      <c r="N1038" s="94">
        <f>IF(B1038="","",IF(OR(B1038&lt;cfg_PilotStart,B1038&gt;cfg_PilotEnd),"Outside",B1038-cfg_PilotStart+1))</f>
        <v/>
      </c>
      <c r="O1038" s="86">
        <f>IF(OR(B1038="",D1038=""),"","RF-"&amp;TEXT(ROW()-5,"0000"))</f>
        <v/>
      </c>
      <c r="P1038" s="86">
        <f>IF(Q1038="","",D1038&amp;"|"&amp;Q1038)</f>
        <v/>
      </c>
      <c r="Q1038" s="86">
        <f>IF(OR(D1038="",G1038=""),"",COUNTIFS($D$6:D1038,D1038,$G$6:G1038,"&lt;&gt;"))</f>
        <v/>
      </c>
      <c r="R1038" s="139">
        <f>IF(B1038="","",B1038+N(C1038))</f>
        <v/>
      </c>
    </row>
    <row r="1039" ht="30" customHeight="1">
      <c r="B1039" s="93" t="n"/>
      <c r="C1039" s="140" t="n"/>
      <c r="D1039" s="95" t="n"/>
      <c r="E1039" s="86">
        <f>IF(D1039="","",IFERROR(INDEX(Pil_Type,MATCH(D1039,Pil_Label,0)),"not in pilot"))</f>
        <v/>
      </c>
      <c r="F1039" s="96" t="n"/>
      <c r="G1039" s="96" t="n"/>
      <c r="H1039" s="87">
        <f>IF(G1039="","",N(F1039)+G1039)</f>
        <v/>
      </c>
      <c r="I1039" s="95" t="n"/>
      <c r="J1039" s="139">
        <f>IF(OR(Q1039="",N(Q1039)&lt;=1),"",INDEX($R$6:$R$1505,MATCH(D1039&amp;"|"&amp;(Q1039-1),$P$6:$P$1505,0)))</f>
        <v/>
      </c>
      <c r="K1039" s="138">
        <f>IF(OR(J1039="",R1039=""),"",R1039-J1039)</f>
        <v/>
      </c>
      <c r="L1039" s="138">
        <f>IF(OR(J1039="",R1039=""),"",(R1039-J1039)*24)</f>
        <v/>
      </c>
      <c r="M1039" s="95" t="n"/>
      <c r="N1039" s="94">
        <f>IF(B1039="","",IF(OR(B1039&lt;cfg_PilotStart,B1039&gt;cfg_PilotEnd),"Outside",B1039-cfg_PilotStart+1))</f>
        <v/>
      </c>
      <c r="O1039" s="86">
        <f>IF(OR(B1039="",D1039=""),"","RF-"&amp;TEXT(ROW()-5,"0000"))</f>
        <v/>
      </c>
      <c r="P1039" s="86">
        <f>IF(Q1039="","",D1039&amp;"|"&amp;Q1039)</f>
        <v/>
      </c>
      <c r="Q1039" s="86">
        <f>IF(OR(D1039="",G1039=""),"",COUNTIFS($D$6:D1039,D1039,$G$6:G1039,"&lt;&gt;"))</f>
        <v/>
      </c>
      <c r="R1039" s="139">
        <f>IF(B1039="","",B1039+N(C1039))</f>
        <v/>
      </c>
    </row>
    <row r="1040" ht="30" customHeight="1">
      <c r="B1040" s="93" t="n"/>
      <c r="C1040" s="140" t="n"/>
      <c r="D1040" s="95" t="n"/>
      <c r="E1040" s="86">
        <f>IF(D1040="","",IFERROR(INDEX(Pil_Type,MATCH(D1040,Pil_Label,0)),"not in pilot"))</f>
        <v/>
      </c>
      <c r="F1040" s="96" t="n"/>
      <c r="G1040" s="96" t="n"/>
      <c r="H1040" s="87">
        <f>IF(G1040="","",N(F1040)+G1040)</f>
        <v/>
      </c>
      <c r="I1040" s="95" t="n"/>
      <c r="J1040" s="139">
        <f>IF(OR(Q1040="",N(Q1040)&lt;=1),"",INDEX($R$6:$R$1505,MATCH(D1040&amp;"|"&amp;(Q1040-1),$P$6:$P$1505,0)))</f>
        <v/>
      </c>
      <c r="K1040" s="138">
        <f>IF(OR(J1040="",R1040=""),"",R1040-J1040)</f>
        <v/>
      </c>
      <c r="L1040" s="138">
        <f>IF(OR(J1040="",R1040=""),"",(R1040-J1040)*24)</f>
        <v/>
      </c>
      <c r="M1040" s="95" t="n"/>
      <c r="N1040" s="94">
        <f>IF(B1040="","",IF(OR(B1040&lt;cfg_PilotStart,B1040&gt;cfg_PilotEnd),"Outside",B1040-cfg_PilotStart+1))</f>
        <v/>
      </c>
      <c r="O1040" s="86">
        <f>IF(OR(B1040="",D1040=""),"","RF-"&amp;TEXT(ROW()-5,"0000"))</f>
        <v/>
      </c>
      <c r="P1040" s="86">
        <f>IF(Q1040="","",D1040&amp;"|"&amp;Q1040)</f>
        <v/>
      </c>
      <c r="Q1040" s="86">
        <f>IF(OR(D1040="",G1040=""),"",COUNTIFS($D$6:D1040,D1040,$G$6:G1040,"&lt;&gt;"))</f>
        <v/>
      </c>
      <c r="R1040" s="139">
        <f>IF(B1040="","",B1040+N(C1040))</f>
        <v/>
      </c>
    </row>
    <row r="1041" ht="30" customHeight="1">
      <c r="B1041" s="93" t="n"/>
      <c r="C1041" s="140" t="n"/>
      <c r="D1041" s="95" t="n"/>
      <c r="E1041" s="86">
        <f>IF(D1041="","",IFERROR(INDEX(Pil_Type,MATCH(D1041,Pil_Label,0)),"not in pilot"))</f>
        <v/>
      </c>
      <c r="F1041" s="96" t="n"/>
      <c r="G1041" s="96" t="n"/>
      <c r="H1041" s="87">
        <f>IF(G1041="","",N(F1041)+G1041)</f>
        <v/>
      </c>
      <c r="I1041" s="95" t="n"/>
      <c r="J1041" s="139">
        <f>IF(OR(Q1041="",N(Q1041)&lt;=1),"",INDEX($R$6:$R$1505,MATCH(D1041&amp;"|"&amp;(Q1041-1),$P$6:$P$1505,0)))</f>
        <v/>
      </c>
      <c r="K1041" s="138">
        <f>IF(OR(J1041="",R1041=""),"",R1041-J1041)</f>
        <v/>
      </c>
      <c r="L1041" s="138">
        <f>IF(OR(J1041="",R1041=""),"",(R1041-J1041)*24)</f>
        <v/>
      </c>
      <c r="M1041" s="95" t="n"/>
      <c r="N1041" s="94">
        <f>IF(B1041="","",IF(OR(B1041&lt;cfg_PilotStart,B1041&gt;cfg_PilotEnd),"Outside",B1041-cfg_PilotStart+1))</f>
        <v/>
      </c>
      <c r="O1041" s="86">
        <f>IF(OR(B1041="",D1041=""),"","RF-"&amp;TEXT(ROW()-5,"0000"))</f>
        <v/>
      </c>
      <c r="P1041" s="86">
        <f>IF(Q1041="","",D1041&amp;"|"&amp;Q1041)</f>
        <v/>
      </c>
      <c r="Q1041" s="86">
        <f>IF(OR(D1041="",G1041=""),"",COUNTIFS($D$6:D1041,D1041,$G$6:G1041,"&lt;&gt;"))</f>
        <v/>
      </c>
      <c r="R1041" s="139">
        <f>IF(B1041="","",B1041+N(C1041))</f>
        <v/>
      </c>
    </row>
    <row r="1042" ht="30" customHeight="1">
      <c r="B1042" s="93" t="n"/>
      <c r="C1042" s="140" t="n"/>
      <c r="D1042" s="95" t="n"/>
      <c r="E1042" s="86">
        <f>IF(D1042="","",IFERROR(INDEX(Pil_Type,MATCH(D1042,Pil_Label,0)),"not in pilot"))</f>
        <v/>
      </c>
      <c r="F1042" s="96" t="n"/>
      <c r="G1042" s="96" t="n"/>
      <c r="H1042" s="87">
        <f>IF(G1042="","",N(F1042)+G1042)</f>
        <v/>
      </c>
      <c r="I1042" s="95" t="n"/>
      <c r="J1042" s="139">
        <f>IF(OR(Q1042="",N(Q1042)&lt;=1),"",INDEX($R$6:$R$1505,MATCH(D1042&amp;"|"&amp;(Q1042-1),$P$6:$P$1505,0)))</f>
        <v/>
      </c>
      <c r="K1042" s="138">
        <f>IF(OR(J1042="",R1042=""),"",R1042-J1042)</f>
        <v/>
      </c>
      <c r="L1042" s="138">
        <f>IF(OR(J1042="",R1042=""),"",(R1042-J1042)*24)</f>
        <v/>
      </c>
      <c r="M1042" s="95" t="n"/>
      <c r="N1042" s="94">
        <f>IF(B1042="","",IF(OR(B1042&lt;cfg_PilotStart,B1042&gt;cfg_PilotEnd),"Outside",B1042-cfg_PilotStart+1))</f>
        <v/>
      </c>
      <c r="O1042" s="86">
        <f>IF(OR(B1042="",D1042=""),"","RF-"&amp;TEXT(ROW()-5,"0000"))</f>
        <v/>
      </c>
      <c r="P1042" s="86">
        <f>IF(Q1042="","",D1042&amp;"|"&amp;Q1042)</f>
        <v/>
      </c>
      <c r="Q1042" s="86">
        <f>IF(OR(D1042="",G1042=""),"",COUNTIFS($D$6:D1042,D1042,$G$6:G1042,"&lt;&gt;"))</f>
        <v/>
      </c>
      <c r="R1042" s="139">
        <f>IF(B1042="","",B1042+N(C1042))</f>
        <v/>
      </c>
    </row>
    <row r="1043" ht="30" customHeight="1">
      <c r="B1043" s="93" t="n"/>
      <c r="C1043" s="140" t="n"/>
      <c r="D1043" s="95" t="n"/>
      <c r="E1043" s="86">
        <f>IF(D1043="","",IFERROR(INDEX(Pil_Type,MATCH(D1043,Pil_Label,0)),"not in pilot"))</f>
        <v/>
      </c>
      <c r="F1043" s="96" t="n"/>
      <c r="G1043" s="96" t="n"/>
      <c r="H1043" s="87">
        <f>IF(G1043="","",N(F1043)+G1043)</f>
        <v/>
      </c>
      <c r="I1043" s="95" t="n"/>
      <c r="J1043" s="139">
        <f>IF(OR(Q1043="",N(Q1043)&lt;=1),"",INDEX($R$6:$R$1505,MATCH(D1043&amp;"|"&amp;(Q1043-1),$P$6:$P$1505,0)))</f>
        <v/>
      </c>
      <c r="K1043" s="138">
        <f>IF(OR(J1043="",R1043=""),"",R1043-J1043)</f>
        <v/>
      </c>
      <c r="L1043" s="138">
        <f>IF(OR(J1043="",R1043=""),"",(R1043-J1043)*24)</f>
        <v/>
      </c>
      <c r="M1043" s="95" t="n"/>
      <c r="N1043" s="94">
        <f>IF(B1043="","",IF(OR(B1043&lt;cfg_PilotStart,B1043&gt;cfg_PilotEnd),"Outside",B1043-cfg_PilotStart+1))</f>
        <v/>
      </c>
      <c r="O1043" s="86">
        <f>IF(OR(B1043="",D1043=""),"","RF-"&amp;TEXT(ROW()-5,"0000"))</f>
        <v/>
      </c>
      <c r="P1043" s="86">
        <f>IF(Q1043="","",D1043&amp;"|"&amp;Q1043)</f>
        <v/>
      </c>
      <c r="Q1043" s="86">
        <f>IF(OR(D1043="",G1043=""),"",COUNTIFS($D$6:D1043,D1043,$G$6:G1043,"&lt;&gt;"))</f>
        <v/>
      </c>
      <c r="R1043" s="139">
        <f>IF(B1043="","",B1043+N(C1043))</f>
        <v/>
      </c>
    </row>
    <row r="1044" ht="30" customHeight="1">
      <c r="B1044" s="93" t="n"/>
      <c r="C1044" s="140" t="n"/>
      <c r="D1044" s="95" t="n"/>
      <c r="E1044" s="86">
        <f>IF(D1044="","",IFERROR(INDEX(Pil_Type,MATCH(D1044,Pil_Label,0)),"not in pilot"))</f>
        <v/>
      </c>
      <c r="F1044" s="96" t="n"/>
      <c r="G1044" s="96" t="n"/>
      <c r="H1044" s="87">
        <f>IF(G1044="","",N(F1044)+G1044)</f>
        <v/>
      </c>
      <c r="I1044" s="95" t="n"/>
      <c r="J1044" s="139">
        <f>IF(OR(Q1044="",N(Q1044)&lt;=1),"",INDEX($R$6:$R$1505,MATCH(D1044&amp;"|"&amp;(Q1044-1),$P$6:$P$1505,0)))</f>
        <v/>
      </c>
      <c r="K1044" s="138">
        <f>IF(OR(J1044="",R1044=""),"",R1044-J1044)</f>
        <v/>
      </c>
      <c r="L1044" s="138">
        <f>IF(OR(J1044="",R1044=""),"",(R1044-J1044)*24)</f>
        <v/>
      </c>
      <c r="M1044" s="95" t="n"/>
      <c r="N1044" s="94">
        <f>IF(B1044="","",IF(OR(B1044&lt;cfg_PilotStart,B1044&gt;cfg_PilotEnd),"Outside",B1044-cfg_PilotStart+1))</f>
        <v/>
      </c>
      <c r="O1044" s="86">
        <f>IF(OR(B1044="",D1044=""),"","RF-"&amp;TEXT(ROW()-5,"0000"))</f>
        <v/>
      </c>
      <c r="P1044" s="86">
        <f>IF(Q1044="","",D1044&amp;"|"&amp;Q1044)</f>
        <v/>
      </c>
      <c r="Q1044" s="86">
        <f>IF(OR(D1044="",G1044=""),"",COUNTIFS($D$6:D1044,D1044,$G$6:G1044,"&lt;&gt;"))</f>
        <v/>
      </c>
      <c r="R1044" s="139">
        <f>IF(B1044="","",B1044+N(C1044))</f>
        <v/>
      </c>
    </row>
    <row r="1045" ht="30" customHeight="1">
      <c r="B1045" s="93" t="n"/>
      <c r="C1045" s="140" t="n"/>
      <c r="D1045" s="95" t="n"/>
      <c r="E1045" s="86">
        <f>IF(D1045="","",IFERROR(INDEX(Pil_Type,MATCH(D1045,Pil_Label,0)),"not in pilot"))</f>
        <v/>
      </c>
      <c r="F1045" s="96" t="n"/>
      <c r="G1045" s="96" t="n"/>
      <c r="H1045" s="87">
        <f>IF(G1045="","",N(F1045)+G1045)</f>
        <v/>
      </c>
      <c r="I1045" s="95" t="n"/>
      <c r="J1045" s="139">
        <f>IF(OR(Q1045="",N(Q1045)&lt;=1),"",INDEX($R$6:$R$1505,MATCH(D1045&amp;"|"&amp;(Q1045-1),$P$6:$P$1505,0)))</f>
        <v/>
      </c>
      <c r="K1045" s="138">
        <f>IF(OR(J1045="",R1045=""),"",R1045-J1045)</f>
        <v/>
      </c>
      <c r="L1045" s="138">
        <f>IF(OR(J1045="",R1045=""),"",(R1045-J1045)*24)</f>
        <v/>
      </c>
      <c r="M1045" s="95" t="n"/>
      <c r="N1045" s="94">
        <f>IF(B1045="","",IF(OR(B1045&lt;cfg_PilotStart,B1045&gt;cfg_PilotEnd),"Outside",B1045-cfg_PilotStart+1))</f>
        <v/>
      </c>
      <c r="O1045" s="86">
        <f>IF(OR(B1045="",D1045=""),"","RF-"&amp;TEXT(ROW()-5,"0000"))</f>
        <v/>
      </c>
      <c r="P1045" s="86">
        <f>IF(Q1045="","",D1045&amp;"|"&amp;Q1045)</f>
        <v/>
      </c>
      <c r="Q1045" s="86">
        <f>IF(OR(D1045="",G1045=""),"",COUNTIFS($D$6:D1045,D1045,$G$6:G1045,"&lt;&gt;"))</f>
        <v/>
      </c>
      <c r="R1045" s="139">
        <f>IF(B1045="","",B1045+N(C1045))</f>
        <v/>
      </c>
    </row>
    <row r="1046" ht="30" customHeight="1">
      <c r="B1046" s="93" t="n"/>
      <c r="C1046" s="140" t="n"/>
      <c r="D1046" s="95" t="n"/>
      <c r="E1046" s="86">
        <f>IF(D1046="","",IFERROR(INDEX(Pil_Type,MATCH(D1046,Pil_Label,0)),"not in pilot"))</f>
        <v/>
      </c>
      <c r="F1046" s="96" t="n"/>
      <c r="G1046" s="96" t="n"/>
      <c r="H1046" s="87">
        <f>IF(G1046="","",N(F1046)+G1046)</f>
        <v/>
      </c>
      <c r="I1046" s="95" t="n"/>
      <c r="J1046" s="139">
        <f>IF(OR(Q1046="",N(Q1046)&lt;=1),"",INDEX($R$6:$R$1505,MATCH(D1046&amp;"|"&amp;(Q1046-1),$P$6:$P$1505,0)))</f>
        <v/>
      </c>
      <c r="K1046" s="138">
        <f>IF(OR(J1046="",R1046=""),"",R1046-J1046)</f>
        <v/>
      </c>
      <c r="L1046" s="138">
        <f>IF(OR(J1046="",R1046=""),"",(R1046-J1046)*24)</f>
        <v/>
      </c>
      <c r="M1046" s="95" t="n"/>
      <c r="N1046" s="94">
        <f>IF(B1046="","",IF(OR(B1046&lt;cfg_PilotStart,B1046&gt;cfg_PilotEnd),"Outside",B1046-cfg_PilotStart+1))</f>
        <v/>
      </c>
      <c r="O1046" s="86">
        <f>IF(OR(B1046="",D1046=""),"","RF-"&amp;TEXT(ROW()-5,"0000"))</f>
        <v/>
      </c>
      <c r="P1046" s="86">
        <f>IF(Q1046="","",D1046&amp;"|"&amp;Q1046)</f>
        <v/>
      </c>
      <c r="Q1046" s="86">
        <f>IF(OR(D1046="",G1046=""),"",COUNTIFS($D$6:D1046,D1046,$G$6:G1046,"&lt;&gt;"))</f>
        <v/>
      </c>
      <c r="R1046" s="139">
        <f>IF(B1046="","",B1046+N(C1046))</f>
        <v/>
      </c>
    </row>
    <row r="1047" ht="30" customHeight="1">
      <c r="B1047" s="93" t="n"/>
      <c r="C1047" s="140" t="n"/>
      <c r="D1047" s="95" t="n"/>
      <c r="E1047" s="86">
        <f>IF(D1047="","",IFERROR(INDEX(Pil_Type,MATCH(D1047,Pil_Label,0)),"not in pilot"))</f>
        <v/>
      </c>
      <c r="F1047" s="96" t="n"/>
      <c r="G1047" s="96" t="n"/>
      <c r="H1047" s="87">
        <f>IF(G1047="","",N(F1047)+G1047)</f>
        <v/>
      </c>
      <c r="I1047" s="95" t="n"/>
      <c r="J1047" s="139">
        <f>IF(OR(Q1047="",N(Q1047)&lt;=1),"",INDEX($R$6:$R$1505,MATCH(D1047&amp;"|"&amp;(Q1047-1),$P$6:$P$1505,0)))</f>
        <v/>
      </c>
      <c r="K1047" s="138">
        <f>IF(OR(J1047="",R1047=""),"",R1047-J1047)</f>
        <v/>
      </c>
      <c r="L1047" s="138">
        <f>IF(OR(J1047="",R1047=""),"",(R1047-J1047)*24)</f>
        <v/>
      </c>
      <c r="M1047" s="95" t="n"/>
      <c r="N1047" s="94">
        <f>IF(B1047="","",IF(OR(B1047&lt;cfg_PilotStart,B1047&gt;cfg_PilotEnd),"Outside",B1047-cfg_PilotStart+1))</f>
        <v/>
      </c>
      <c r="O1047" s="86">
        <f>IF(OR(B1047="",D1047=""),"","RF-"&amp;TEXT(ROW()-5,"0000"))</f>
        <v/>
      </c>
      <c r="P1047" s="86">
        <f>IF(Q1047="","",D1047&amp;"|"&amp;Q1047)</f>
        <v/>
      </c>
      <c r="Q1047" s="86">
        <f>IF(OR(D1047="",G1047=""),"",COUNTIFS($D$6:D1047,D1047,$G$6:G1047,"&lt;&gt;"))</f>
        <v/>
      </c>
      <c r="R1047" s="139">
        <f>IF(B1047="","",B1047+N(C1047))</f>
        <v/>
      </c>
    </row>
    <row r="1048" ht="30" customHeight="1">
      <c r="B1048" s="93" t="n"/>
      <c r="C1048" s="140" t="n"/>
      <c r="D1048" s="95" t="n"/>
      <c r="E1048" s="86">
        <f>IF(D1048="","",IFERROR(INDEX(Pil_Type,MATCH(D1048,Pil_Label,0)),"not in pilot"))</f>
        <v/>
      </c>
      <c r="F1048" s="96" t="n"/>
      <c r="G1048" s="96" t="n"/>
      <c r="H1048" s="87">
        <f>IF(G1048="","",N(F1048)+G1048)</f>
        <v/>
      </c>
      <c r="I1048" s="95" t="n"/>
      <c r="J1048" s="139">
        <f>IF(OR(Q1048="",N(Q1048)&lt;=1),"",INDEX($R$6:$R$1505,MATCH(D1048&amp;"|"&amp;(Q1048-1),$P$6:$P$1505,0)))</f>
        <v/>
      </c>
      <c r="K1048" s="138">
        <f>IF(OR(J1048="",R1048=""),"",R1048-J1048)</f>
        <v/>
      </c>
      <c r="L1048" s="138">
        <f>IF(OR(J1048="",R1048=""),"",(R1048-J1048)*24)</f>
        <v/>
      </c>
      <c r="M1048" s="95" t="n"/>
      <c r="N1048" s="94">
        <f>IF(B1048="","",IF(OR(B1048&lt;cfg_PilotStart,B1048&gt;cfg_PilotEnd),"Outside",B1048-cfg_PilotStart+1))</f>
        <v/>
      </c>
      <c r="O1048" s="86">
        <f>IF(OR(B1048="",D1048=""),"","RF-"&amp;TEXT(ROW()-5,"0000"))</f>
        <v/>
      </c>
      <c r="P1048" s="86">
        <f>IF(Q1048="","",D1048&amp;"|"&amp;Q1048)</f>
        <v/>
      </c>
      <c r="Q1048" s="86">
        <f>IF(OR(D1048="",G1048=""),"",COUNTIFS($D$6:D1048,D1048,$G$6:G1048,"&lt;&gt;"))</f>
        <v/>
      </c>
      <c r="R1048" s="139">
        <f>IF(B1048="","",B1048+N(C1048))</f>
        <v/>
      </c>
    </row>
    <row r="1049" ht="30" customHeight="1">
      <c r="B1049" s="93" t="n"/>
      <c r="C1049" s="140" t="n"/>
      <c r="D1049" s="95" t="n"/>
      <c r="E1049" s="86">
        <f>IF(D1049="","",IFERROR(INDEX(Pil_Type,MATCH(D1049,Pil_Label,0)),"not in pilot"))</f>
        <v/>
      </c>
      <c r="F1049" s="96" t="n"/>
      <c r="G1049" s="96" t="n"/>
      <c r="H1049" s="87">
        <f>IF(G1049="","",N(F1049)+G1049)</f>
        <v/>
      </c>
      <c r="I1049" s="95" t="n"/>
      <c r="J1049" s="139">
        <f>IF(OR(Q1049="",N(Q1049)&lt;=1),"",INDEX($R$6:$R$1505,MATCH(D1049&amp;"|"&amp;(Q1049-1),$P$6:$P$1505,0)))</f>
        <v/>
      </c>
      <c r="K1049" s="138">
        <f>IF(OR(J1049="",R1049=""),"",R1049-J1049)</f>
        <v/>
      </c>
      <c r="L1049" s="138">
        <f>IF(OR(J1049="",R1049=""),"",(R1049-J1049)*24)</f>
        <v/>
      </c>
      <c r="M1049" s="95" t="n"/>
      <c r="N1049" s="94">
        <f>IF(B1049="","",IF(OR(B1049&lt;cfg_PilotStart,B1049&gt;cfg_PilotEnd),"Outside",B1049-cfg_PilotStart+1))</f>
        <v/>
      </c>
      <c r="O1049" s="86">
        <f>IF(OR(B1049="",D1049=""),"","RF-"&amp;TEXT(ROW()-5,"0000"))</f>
        <v/>
      </c>
      <c r="P1049" s="86">
        <f>IF(Q1049="","",D1049&amp;"|"&amp;Q1049)</f>
        <v/>
      </c>
      <c r="Q1049" s="86">
        <f>IF(OR(D1049="",G1049=""),"",COUNTIFS($D$6:D1049,D1049,$G$6:G1049,"&lt;&gt;"))</f>
        <v/>
      </c>
      <c r="R1049" s="139">
        <f>IF(B1049="","",B1049+N(C1049))</f>
        <v/>
      </c>
    </row>
    <row r="1050" ht="30" customHeight="1">
      <c r="B1050" s="93" t="n"/>
      <c r="C1050" s="140" t="n"/>
      <c r="D1050" s="95" t="n"/>
      <c r="E1050" s="86">
        <f>IF(D1050="","",IFERROR(INDEX(Pil_Type,MATCH(D1050,Pil_Label,0)),"not in pilot"))</f>
        <v/>
      </c>
      <c r="F1050" s="96" t="n"/>
      <c r="G1050" s="96" t="n"/>
      <c r="H1050" s="87">
        <f>IF(G1050="","",N(F1050)+G1050)</f>
        <v/>
      </c>
      <c r="I1050" s="95" t="n"/>
      <c r="J1050" s="139">
        <f>IF(OR(Q1050="",N(Q1050)&lt;=1),"",INDEX($R$6:$R$1505,MATCH(D1050&amp;"|"&amp;(Q1050-1),$P$6:$P$1505,0)))</f>
        <v/>
      </c>
      <c r="K1050" s="138">
        <f>IF(OR(J1050="",R1050=""),"",R1050-J1050)</f>
        <v/>
      </c>
      <c r="L1050" s="138">
        <f>IF(OR(J1050="",R1050=""),"",(R1050-J1050)*24)</f>
        <v/>
      </c>
      <c r="M1050" s="95" t="n"/>
      <c r="N1050" s="94">
        <f>IF(B1050="","",IF(OR(B1050&lt;cfg_PilotStart,B1050&gt;cfg_PilotEnd),"Outside",B1050-cfg_PilotStart+1))</f>
        <v/>
      </c>
      <c r="O1050" s="86">
        <f>IF(OR(B1050="",D1050=""),"","RF-"&amp;TEXT(ROW()-5,"0000"))</f>
        <v/>
      </c>
      <c r="P1050" s="86">
        <f>IF(Q1050="","",D1050&amp;"|"&amp;Q1050)</f>
        <v/>
      </c>
      <c r="Q1050" s="86">
        <f>IF(OR(D1050="",G1050=""),"",COUNTIFS($D$6:D1050,D1050,$G$6:G1050,"&lt;&gt;"))</f>
        <v/>
      </c>
      <c r="R1050" s="139">
        <f>IF(B1050="","",B1050+N(C1050))</f>
        <v/>
      </c>
    </row>
    <row r="1051" ht="30" customHeight="1">
      <c r="B1051" s="93" t="n"/>
      <c r="C1051" s="140" t="n"/>
      <c r="D1051" s="95" t="n"/>
      <c r="E1051" s="86">
        <f>IF(D1051="","",IFERROR(INDEX(Pil_Type,MATCH(D1051,Pil_Label,0)),"not in pilot"))</f>
        <v/>
      </c>
      <c r="F1051" s="96" t="n"/>
      <c r="G1051" s="96" t="n"/>
      <c r="H1051" s="87">
        <f>IF(G1051="","",N(F1051)+G1051)</f>
        <v/>
      </c>
      <c r="I1051" s="95" t="n"/>
      <c r="J1051" s="139">
        <f>IF(OR(Q1051="",N(Q1051)&lt;=1),"",INDEX($R$6:$R$1505,MATCH(D1051&amp;"|"&amp;(Q1051-1),$P$6:$P$1505,0)))</f>
        <v/>
      </c>
      <c r="K1051" s="138">
        <f>IF(OR(J1051="",R1051=""),"",R1051-J1051)</f>
        <v/>
      </c>
      <c r="L1051" s="138">
        <f>IF(OR(J1051="",R1051=""),"",(R1051-J1051)*24)</f>
        <v/>
      </c>
      <c r="M1051" s="95" t="n"/>
      <c r="N1051" s="94">
        <f>IF(B1051="","",IF(OR(B1051&lt;cfg_PilotStart,B1051&gt;cfg_PilotEnd),"Outside",B1051-cfg_PilotStart+1))</f>
        <v/>
      </c>
      <c r="O1051" s="86">
        <f>IF(OR(B1051="",D1051=""),"","RF-"&amp;TEXT(ROW()-5,"0000"))</f>
        <v/>
      </c>
      <c r="P1051" s="86">
        <f>IF(Q1051="","",D1051&amp;"|"&amp;Q1051)</f>
        <v/>
      </c>
      <c r="Q1051" s="86">
        <f>IF(OR(D1051="",G1051=""),"",COUNTIFS($D$6:D1051,D1051,$G$6:G1051,"&lt;&gt;"))</f>
        <v/>
      </c>
      <c r="R1051" s="139">
        <f>IF(B1051="","",B1051+N(C1051))</f>
        <v/>
      </c>
    </row>
    <row r="1052" ht="30" customHeight="1">
      <c r="B1052" s="93" t="n"/>
      <c r="C1052" s="140" t="n"/>
      <c r="D1052" s="95" t="n"/>
      <c r="E1052" s="86">
        <f>IF(D1052="","",IFERROR(INDEX(Pil_Type,MATCH(D1052,Pil_Label,0)),"not in pilot"))</f>
        <v/>
      </c>
      <c r="F1052" s="96" t="n"/>
      <c r="G1052" s="96" t="n"/>
      <c r="H1052" s="87">
        <f>IF(G1052="","",N(F1052)+G1052)</f>
        <v/>
      </c>
      <c r="I1052" s="95" t="n"/>
      <c r="J1052" s="139">
        <f>IF(OR(Q1052="",N(Q1052)&lt;=1),"",INDEX($R$6:$R$1505,MATCH(D1052&amp;"|"&amp;(Q1052-1),$P$6:$P$1505,0)))</f>
        <v/>
      </c>
      <c r="K1052" s="138">
        <f>IF(OR(J1052="",R1052=""),"",R1052-J1052)</f>
        <v/>
      </c>
      <c r="L1052" s="138">
        <f>IF(OR(J1052="",R1052=""),"",(R1052-J1052)*24)</f>
        <v/>
      </c>
      <c r="M1052" s="95" t="n"/>
      <c r="N1052" s="94">
        <f>IF(B1052="","",IF(OR(B1052&lt;cfg_PilotStart,B1052&gt;cfg_PilotEnd),"Outside",B1052-cfg_PilotStart+1))</f>
        <v/>
      </c>
      <c r="O1052" s="86">
        <f>IF(OR(B1052="",D1052=""),"","RF-"&amp;TEXT(ROW()-5,"0000"))</f>
        <v/>
      </c>
      <c r="P1052" s="86">
        <f>IF(Q1052="","",D1052&amp;"|"&amp;Q1052)</f>
        <v/>
      </c>
      <c r="Q1052" s="86">
        <f>IF(OR(D1052="",G1052=""),"",COUNTIFS($D$6:D1052,D1052,$G$6:G1052,"&lt;&gt;"))</f>
        <v/>
      </c>
      <c r="R1052" s="139">
        <f>IF(B1052="","",B1052+N(C1052))</f>
        <v/>
      </c>
    </row>
    <row r="1053" ht="30" customHeight="1">
      <c r="B1053" s="93" t="n"/>
      <c r="C1053" s="140" t="n"/>
      <c r="D1053" s="95" t="n"/>
      <c r="E1053" s="86">
        <f>IF(D1053="","",IFERROR(INDEX(Pil_Type,MATCH(D1053,Pil_Label,0)),"not in pilot"))</f>
        <v/>
      </c>
      <c r="F1053" s="96" t="n"/>
      <c r="G1053" s="96" t="n"/>
      <c r="H1053" s="87">
        <f>IF(G1053="","",N(F1053)+G1053)</f>
        <v/>
      </c>
      <c r="I1053" s="95" t="n"/>
      <c r="J1053" s="139">
        <f>IF(OR(Q1053="",N(Q1053)&lt;=1),"",INDEX($R$6:$R$1505,MATCH(D1053&amp;"|"&amp;(Q1053-1),$P$6:$P$1505,0)))</f>
        <v/>
      </c>
      <c r="K1053" s="138">
        <f>IF(OR(J1053="",R1053=""),"",R1053-J1053)</f>
        <v/>
      </c>
      <c r="L1053" s="138">
        <f>IF(OR(J1053="",R1053=""),"",(R1053-J1053)*24)</f>
        <v/>
      </c>
      <c r="M1053" s="95" t="n"/>
      <c r="N1053" s="94">
        <f>IF(B1053="","",IF(OR(B1053&lt;cfg_PilotStart,B1053&gt;cfg_PilotEnd),"Outside",B1053-cfg_PilotStart+1))</f>
        <v/>
      </c>
      <c r="O1053" s="86">
        <f>IF(OR(B1053="",D1053=""),"","RF-"&amp;TEXT(ROW()-5,"0000"))</f>
        <v/>
      </c>
      <c r="P1053" s="86">
        <f>IF(Q1053="","",D1053&amp;"|"&amp;Q1053)</f>
        <v/>
      </c>
      <c r="Q1053" s="86">
        <f>IF(OR(D1053="",G1053=""),"",COUNTIFS($D$6:D1053,D1053,$G$6:G1053,"&lt;&gt;"))</f>
        <v/>
      </c>
      <c r="R1053" s="139">
        <f>IF(B1053="","",B1053+N(C1053))</f>
        <v/>
      </c>
    </row>
    <row r="1054" ht="30" customHeight="1">
      <c r="B1054" s="93" t="n"/>
      <c r="C1054" s="140" t="n"/>
      <c r="D1054" s="95" t="n"/>
      <c r="E1054" s="86">
        <f>IF(D1054="","",IFERROR(INDEX(Pil_Type,MATCH(D1054,Pil_Label,0)),"not in pilot"))</f>
        <v/>
      </c>
      <c r="F1054" s="96" t="n"/>
      <c r="G1054" s="96" t="n"/>
      <c r="H1054" s="87">
        <f>IF(G1054="","",N(F1054)+G1054)</f>
        <v/>
      </c>
      <c r="I1054" s="95" t="n"/>
      <c r="J1054" s="139">
        <f>IF(OR(Q1054="",N(Q1054)&lt;=1),"",INDEX($R$6:$R$1505,MATCH(D1054&amp;"|"&amp;(Q1054-1),$P$6:$P$1505,0)))</f>
        <v/>
      </c>
      <c r="K1054" s="138">
        <f>IF(OR(J1054="",R1054=""),"",R1054-J1054)</f>
        <v/>
      </c>
      <c r="L1054" s="138">
        <f>IF(OR(J1054="",R1054=""),"",(R1054-J1054)*24)</f>
        <v/>
      </c>
      <c r="M1054" s="95" t="n"/>
      <c r="N1054" s="94">
        <f>IF(B1054="","",IF(OR(B1054&lt;cfg_PilotStart,B1054&gt;cfg_PilotEnd),"Outside",B1054-cfg_PilotStart+1))</f>
        <v/>
      </c>
      <c r="O1054" s="86">
        <f>IF(OR(B1054="",D1054=""),"","RF-"&amp;TEXT(ROW()-5,"0000"))</f>
        <v/>
      </c>
      <c r="P1054" s="86">
        <f>IF(Q1054="","",D1054&amp;"|"&amp;Q1054)</f>
        <v/>
      </c>
      <c r="Q1054" s="86">
        <f>IF(OR(D1054="",G1054=""),"",COUNTIFS($D$6:D1054,D1054,$G$6:G1054,"&lt;&gt;"))</f>
        <v/>
      </c>
      <c r="R1054" s="139">
        <f>IF(B1054="","",B1054+N(C1054))</f>
        <v/>
      </c>
    </row>
    <row r="1055" ht="30" customHeight="1">
      <c r="B1055" s="93" t="n"/>
      <c r="C1055" s="140" t="n"/>
      <c r="D1055" s="95" t="n"/>
      <c r="E1055" s="86">
        <f>IF(D1055="","",IFERROR(INDEX(Pil_Type,MATCH(D1055,Pil_Label,0)),"not in pilot"))</f>
        <v/>
      </c>
      <c r="F1055" s="96" t="n"/>
      <c r="G1055" s="96" t="n"/>
      <c r="H1055" s="87">
        <f>IF(G1055="","",N(F1055)+G1055)</f>
        <v/>
      </c>
      <c r="I1055" s="95" t="n"/>
      <c r="J1055" s="139">
        <f>IF(OR(Q1055="",N(Q1055)&lt;=1),"",INDEX($R$6:$R$1505,MATCH(D1055&amp;"|"&amp;(Q1055-1),$P$6:$P$1505,0)))</f>
        <v/>
      </c>
      <c r="K1055" s="138">
        <f>IF(OR(J1055="",R1055=""),"",R1055-J1055)</f>
        <v/>
      </c>
      <c r="L1055" s="138">
        <f>IF(OR(J1055="",R1055=""),"",(R1055-J1055)*24)</f>
        <v/>
      </c>
      <c r="M1055" s="95" t="n"/>
      <c r="N1055" s="94">
        <f>IF(B1055="","",IF(OR(B1055&lt;cfg_PilotStart,B1055&gt;cfg_PilotEnd),"Outside",B1055-cfg_PilotStart+1))</f>
        <v/>
      </c>
      <c r="O1055" s="86">
        <f>IF(OR(B1055="",D1055=""),"","RF-"&amp;TEXT(ROW()-5,"0000"))</f>
        <v/>
      </c>
      <c r="P1055" s="86">
        <f>IF(Q1055="","",D1055&amp;"|"&amp;Q1055)</f>
        <v/>
      </c>
      <c r="Q1055" s="86">
        <f>IF(OR(D1055="",G1055=""),"",COUNTIFS($D$6:D1055,D1055,$G$6:G1055,"&lt;&gt;"))</f>
        <v/>
      </c>
      <c r="R1055" s="139">
        <f>IF(B1055="","",B1055+N(C1055))</f>
        <v/>
      </c>
    </row>
    <row r="1056" ht="30" customHeight="1">
      <c r="B1056" s="93" t="n"/>
      <c r="C1056" s="140" t="n"/>
      <c r="D1056" s="95" t="n"/>
      <c r="E1056" s="86">
        <f>IF(D1056="","",IFERROR(INDEX(Pil_Type,MATCH(D1056,Pil_Label,0)),"not in pilot"))</f>
        <v/>
      </c>
      <c r="F1056" s="96" t="n"/>
      <c r="G1056" s="96" t="n"/>
      <c r="H1056" s="87">
        <f>IF(G1056="","",N(F1056)+G1056)</f>
        <v/>
      </c>
      <c r="I1056" s="95" t="n"/>
      <c r="J1056" s="139">
        <f>IF(OR(Q1056="",N(Q1056)&lt;=1),"",INDEX($R$6:$R$1505,MATCH(D1056&amp;"|"&amp;(Q1056-1),$P$6:$P$1505,0)))</f>
        <v/>
      </c>
      <c r="K1056" s="138">
        <f>IF(OR(J1056="",R1056=""),"",R1056-J1056)</f>
        <v/>
      </c>
      <c r="L1056" s="138">
        <f>IF(OR(J1056="",R1056=""),"",(R1056-J1056)*24)</f>
        <v/>
      </c>
      <c r="M1056" s="95" t="n"/>
      <c r="N1056" s="94">
        <f>IF(B1056="","",IF(OR(B1056&lt;cfg_PilotStart,B1056&gt;cfg_PilotEnd),"Outside",B1056-cfg_PilotStart+1))</f>
        <v/>
      </c>
      <c r="O1056" s="86">
        <f>IF(OR(B1056="",D1056=""),"","RF-"&amp;TEXT(ROW()-5,"0000"))</f>
        <v/>
      </c>
      <c r="P1056" s="86">
        <f>IF(Q1056="","",D1056&amp;"|"&amp;Q1056)</f>
        <v/>
      </c>
      <c r="Q1056" s="86">
        <f>IF(OR(D1056="",G1056=""),"",COUNTIFS($D$6:D1056,D1056,$G$6:G1056,"&lt;&gt;"))</f>
        <v/>
      </c>
      <c r="R1056" s="139">
        <f>IF(B1056="","",B1056+N(C1056))</f>
        <v/>
      </c>
    </row>
    <row r="1057" ht="30" customHeight="1">
      <c r="B1057" s="93" t="n"/>
      <c r="C1057" s="140" t="n"/>
      <c r="D1057" s="95" t="n"/>
      <c r="E1057" s="86">
        <f>IF(D1057="","",IFERROR(INDEX(Pil_Type,MATCH(D1057,Pil_Label,0)),"not in pilot"))</f>
        <v/>
      </c>
      <c r="F1057" s="96" t="n"/>
      <c r="G1057" s="96" t="n"/>
      <c r="H1057" s="87">
        <f>IF(G1057="","",N(F1057)+G1057)</f>
        <v/>
      </c>
      <c r="I1057" s="95" t="n"/>
      <c r="J1057" s="139">
        <f>IF(OR(Q1057="",N(Q1057)&lt;=1),"",INDEX($R$6:$R$1505,MATCH(D1057&amp;"|"&amp;(Q1057-1),$P$6:$P$1505,0)))</f>
        <v/>
      </c>
      <c r="K1057" s="138">
        <f>IF(OR(J1057="",R1057=""),"",R1057-J1057)</f>
        <v/>
      </c>
      <c r="L1057" s="138">
        <f>IF(OR(J1057="",R1057=""),"",(R1057-J1057)*24)</f>
        <v/>
      </c>
      <c r="M1057" s="95" t="n"/>
      <c r="N1057" s="94">
        <f>IF(B1057="","",IF(OR(B1057&lt;cfg_PilotStart,B1057&gt;cfg_PilotEnd),"Outside",B1057-cfg_PilotStart+1))</f>
        <v/>
      </c>
      <c r="O1057" s="86">
        <f>IF(OR(B1057="",D1057=""),"","RF-"&amp;TEXT(ROW()-5,"0000"))</f>
        <v/>
      </c>
      <c r="P1057" s="86">
        <f>IF(Q1057="","",D1057&amp;"|"&amp;Q1057)</f>
        <v/>
      </c>
      <c r="Q1057" s="86">
        <f>IF(OR(D1057="",G1057=""),"",COUNTIFS($D$6:D1057,D1057,$G$6:G1057,"&lt;&gt;"))</f>
        <v/>
      </c>
      <c r="R1057" s="139">
        <f>IF(B1057="","",B1057+N(C1057))</f>
        <v/>
      </c>
    </row>
    <row r="1058" ht="30" customHeight="1">
      <c r="B1058" s="93" t="n"/>
      <c r="C1058" s="140" t="n"/>
      <c r="D1058" s="95" t="n"/>
      <c r="E1058" s="86">
        <f>IF(D1058="","",IFERROR(INDEX(Pil_Type,MATCH(D1058,Pil_Label,0)),"not in pilot"))</f>
        <v/>
      </c>
      <c r="F1058" s="96" t="n"/>
      <c r="G1058" s="96" t="n"/>
      <c r="H1058" s="87">
        <f>IF(G1058="","",N(F1058)+G1058)</f>
        <v/>
      </c>
      <c r="I1058" s="95" t="n"/>
      <c r="J1058" s="139">
        <f>IF(OR(Q1058="",N(Q1058)&lt;=1),"",INDEX($R$6:$R$1505,MATCH(D1058&amp;"|"&amp;(Q1058-1),$P$6:$P$1505,0)))</f>
        <v/>
      </c>
      <c r="K1058" s="138">
        <f>IF(OR(J1058="",R1058=""),"",R1058-J1058)</f>
        <v/>
      </c>
      <c r="L1058" s="138">
        <f>IF(OR(J1058="",R1058=""),"",(R1058-J1058)*24)</f>
        <v/>
      </c>
      <c r="M1058" s="95" t="n"/>
      <c r="N1058" s="94">
        <f>IF(B1058="","",IF(OR(B1058&lt;cfg_PilotStart,B1058&gt;cfg_PilotEnd),"Outside",B1058-cfg_PilotStart+1))</f>
        <v/>
      </c>
      <c r="O1058" s="86">
        <f>IF(OR(B1058="",D1058=""),"","RF-"&amp;TEXT(ROW()-5,"0000"))</f>
        <v/>
      </c>
      <c r="P1058" s="86">
        <f>IF(Q1058="","",D1058&amp;"|"&amp;Q1058)</f>
        <v/>
      </c>
      <c r="Q1058" s="86">
        <f>IF(OR(D1058="",G1058=""),"",COUNTIFS($D$6:D1058,D1058,$G$6:G1058,"&lt;&gt;"))</f>
        <v/>
      </c>
      <c r="R1058" s="139">
        <f>IF(B1058="","",B1058+N(C1058))</f>
        <v/>
      </c>
    </row>
    <row r="1059" ht="30" customHeight="1">
      <c r="B1059" s="93" t="n"/>
      <c r="C1059" s="140" t="n"/>
      <c r="D1059" s="95" t="n"/>
      <c r="E1059" s="86">
        <f>IF(D1059="","",IFERROR(INDEX(Pil_Type,MATCH(D1059,Pil_Label,0)),"not in pilot"))</f>
        <v/>
      </c>
      <c r="F1059" s="96" t="n"/>
      <c r="G1059" s="96" t="n"/>
      <c r="H1059" s="87">
        <f>IF(G1059="","",N(F1059)+G1059)</f>
        <v/>
      </c>
      <c r="I1059" s="95" t="n"/>
      <c r="J1059" s="139">
        <f>IF(OR(Q1059="",N(Q1059)&lt;=1),"",INDEX($R$6:$R$1505,MATCH(D1059&amp;"|"&amp;(Q1059-1),$P$6:$P$1505,0)))</f>
        <v/>
      </c>
      <c r="K1059" s="138">
        <f>IF(OR(J1059="",R1059=""),"",R1059-J1059)</f>
        <v/>
      </c>
      <c r="L1059" s="138">
        <f>IF(OR(J1059="",R1059=""),"",(R1059-J1059)*24)</f>
        <v/>
      </c>
      <c r="M1059" s="95" t="n"/>
      <c r="N1059" s="94">
        <f>IF(B1059="","",IF(OR(B1059&lt;cfg_PilotStart,B1059&gt;cfg_PilotEnd),"Outside",B1059-cfg_PilotStart+1))</f>
        <v/>
      </c>
      <c r="O1059" s="86">
        <f>IF(OR(B1059="",D1059=""),"","RF-"&amp;TEXT(ROW()-5,"0000"))</f>
        <v/>
      </c>
      <c r="P1059" s="86">
        <f>IF(Q1059="","",D1059&amp;"|"&amp;Q1059)</f>
        <v/>
      </c>
      <c r="Q1059" s="86">
        <f>IF(OR(D1059="",G1059=""),"",COUNTIFS($D$6:D1059,D1059,$G$6:G1059,"&lt;&gt;"))</f>
        <v/>
      </c>
      <c r="R1059" s="139">
        <f>IF(B1059="","",B1059+N(C1059))</f>
        <v/>
      </c>
    </row>
    <row r="1060" ht="30" customHeight="1">
      <c r="B1060" s="93" t="n"/>
      <c r="C1060" s="140" t="n"/>
      <c r="D1060" s="95" t="n"/>
      <c r="E1060" s="86">
        <f>IF(D1060="","",IFERROR(INDEX(Pil_Type,MATCH(D1060,Pil_Label,0)),"not in pilot"))</f>
        <v/>
      </c>
      <c r="F1060" s="96" t="n"/>
      <c r="G1060" s="96" t="n"/>
      <c r="H1060" s="87">
        <f>IF(G1060="","",N(F1060)+G1060)</f>
        <v/>
      </c>
      <c r="I1060" s="95" t="n"/>
      <c r="J1060" s="139">
        <f>IF(OR(Q1060="",N(Q1060)&lt;=1),"",INDEX($R$6:$R$1505,MATCH(D1060&amp;"|"&amp;(Q1060-1),$P$6:$P$1505,0)))</f>
        <v/>
      </c>
      <c r="K1060" s="138">
        <f>IF(OR(J1060="",R1060=""),"",R1060-J1060)</f>
        <v/>
      </c>
      <c r="L1060" s="138">
        <f>IF(OR(J1060="",R1060=""),"",(R1060-J1060)*24)</f>
        <v/>
      </c>
      <c r="M1060" s="95" t="n"/>
      <c r="N1060" s="94">
        <f>IF(B1060="","",IF(OR(B1060&lt;cfg_PilotStart,B1060&gt;cfg_PilotEnd),"Outside",B1060-cfg_PilotStart+1))</f>
        <v/>
      </c>
      <c r="O1060" s="86">
        <f>IF(OR(B1060="",D1060=""),"","RF-"&amp;TEXT(ROW()-5,"0000"))</f>
        <v/>
      </c>
      <c r="P1060" s="86">
        <f>IF(Q1060="","",D1060&amp;"|"&amp;Q1060)</f>
        <v/>
      </c>
      <c r="Q1060" s="86">
        <f>IF(OR(D1060="",G1060=""),"",COUNTIFS($D$6:D1060,D1060,$G$6:G1060,"&lt;&gt;"))</f>
        <v/>
      </c>
      <c r="R1060" s="139">
        <f>IF(B1060="","",B1060+N(C1060))</f>
        <v/>
      </c>
    </row>
    <row r="1061" ht="30" customHeight="1">
      <c r="B1061" s="93" t="n"/>
      <c r="C1061" s="140" t="n"/>
      <c r="D1061" s="95" t="n"/>
      <c r="E1061" s="86">
        <f>IF(D1061="","",IFERROR(INDEX(Pil_Type,MATCH(D1061,Pil_Label,0)),"not in pilot"))</f>
        <v/>
      </c>
      <c r="F1061" s="96" t="n"/>
      <c r="G1061" s="96" t="n"/>
      <c r="H1061" s="87">
        <f>IF(G1061="","",N(F1061)+G1061)</f>
        <v/>
      </c>
      <c r="I1061" s="95" t="n"/>
      <c r="J1061" s="139">
        <f>IF(OR(Q1061="",N(Q1061)&lt;=1),"",INDEX($R$6:$R$1505,MATCH(D1061&amp;"|"&amp;(Q1061-1),$P$6:$P$1505,0)))</f>
        <v/>
      </c>
      <c r="K1061" s="138">
        <f>IF(OR(J1061="",R1061=""),"",R1061-J1061)</f>
        <v/>
      </c>
      <c r="L1061" s="138">
        <f>IF(OR(J1061="",R1061=""),"",(R1061-J1061)*24)</f>
        <v/>
      </c>
      <c r="M1061" s="95" t="n"/>
      <c r="N1061" s="94">
        <f>IF(B1061="","",IF(OR(B1061&lt;cfg_PilotStart,B1061&gt;cfg_PilotEnd),"Outside",B1061-cfg_PilotStart+1))</f>
        <v/>
      </c>
      <c r="O1061" s="86">
        <f>IF(OR(B1061="",D1061=""),"","RF-"&amp;TEXT(ROW()-5,"0000"))</f>
        <v/>
      </c>
      <c r="P1061" s="86">
        <f>IF(Q1061="","",D1061&amp;"|"&amp;Q1061)</f>
        <v/>
      </c>
      <c r="Q1061" s="86">
        <f>IF(OR(D1061="",G1061=""),"",COUNTIFS($D$6:D1061,D1061,$G$6:G1061,"&lt;&gt;"))</f>
        <v/>
      </c>
      <c r="R1061" s="139">
        <f>IF(B1061="","",B1061+N(C1061))</f>
        <v/>
      </c>
    </row>
    <row r="1062" ht="30" customHeight="1">
      <c r="B1062" s="93" t="n"/>
      <c r="C1062" s="140" t="n"/>
      <c r="D1062" s="95" t="n"/>
      <c r="E1062" s="86">
        <f>IF(D1062="","",IFERROR(INDEX(Pil_Type,MATCH(D1062,Pil_Label,0)),"not in pilot"))</f>
        <v/>
      </c>
      <c r="F1062" s="96" t="n"/>
      <c r="G1062" s="96" t="n"/>
      <c r="H1062" s="87">
        <f>IF(G1062="","",N(F1062)+G1062)</f>
        <v/>
      </c>
      <c r="I1062" s="95" t="n"/>
      <c r="J1062" s="139">
        <f>IF(OR(Q1062="",N(Q1062)&lt;=1),"",INDEX($R$6:$R$1505,MATCH(D1062&amp;"|"&amp;(Q1062-1),$P$6:$P$1505,0)))</f>
        <v/>
      </c>
      <c r="K1062" s="138">
        <f>IF(OR(J1062="",R1062=""),"",R1062-J1062)</f>
        <v/>
      </c>
      <c r="L1062" s="138">
        <f>IF(OR(J1062="",R1062=""),"",(R1062-J1062)*24)</f>
        <v/>
      </c>
      <c r="M1062" s="95" t="n"/>
      <c r="N1062" s="94">
        <f>IF(B1062="","",IF(OR(B1062&lt;cfg_PilotStart,B1062&gt;cfg_PilotEnd),"Outside",B1062-cfg_PilotStart+1))</f>
        <v/>
      </c>
      <c r="O1062" s="86">
        <f>IF(OR(B1062="",D1062=""),"","RF-"&amp;TEXT(ROW()-5,"0000"))</f>
        <v/>
      </c>
      <c r="P1062" s="86">
        <f>IF(Q1062="","",D1062&amp;"|"&amp;Q1062)</f>
        <v/>
      </c>
      <c r="Q1062" s="86">
        <f>IF(OR(D1062="",G1062=""),"",COUNTIFS($D$6:D1062,D1062,$G$6:G1062,"&lt;&gt;"))</f>
        <v/>
      </c>
      <c r="R1062" s="139">
        <f>IF(B1062="","",B1062+N(C1062))</f>
        <v/>
      </c>
    </row>
    <row r="1063" ht="30" customHeight="1">
      <c r="B1063" s="93" t="n"/>
      <c r="C1063" s="140" t="n"/>
      <c r="D1063" s="95" t="n"/>
      <c r="E1063" s="86">
        <f>IF(D1063="","",IFERROR(INDEX(Pil_Type,MATCH(D1063,Pil_Label,0)),"not in pilot"))</f>
        <v/>
      </c>
      <c r="F1063" s="96" t="n"/>
      <c r="G1063" s="96" t="n"/>
      <c r="H1063" s="87">
        <f>IF(G1063="","",N(F1063)+G1063)</f>
        <v/>
      </c>
      <c r="I1063" s="95" t="n"/>
      <c r="J1063" s="139">
        <f>IF(OR(Q1063="",N(Q1063)&lt;=1),"",INDEX($R$6:$R$1505,MATCH(D1063&amp;"|"&amp;(Q1063-1),$P$6:$P$1505,0)))</f>
        <v/>
      </c>
      <c r="K1063" s="138">
        <f>IF(OR(J1063="",R1063=""),"",R1063-J1063)</f>
        <v/>
      </c>
      <c r="L1063" s="138">
        <f>IF(OR(J1063="",R1063=""),"",(R1063-J1063)*24)</f>
        <v/>
      </c>
      <c r="M1063" s="95" t="n"/>
      <c r="N1063" s="94">
        <f>IF(B1063="","",IF(OR(B1063&lt;cfg_PilotStart,B1063&gt;cfg_PilotEnd),"Outside",B1063-cfg_PilotStart+1))</f>
        <v/>
      </c>
      <c r="O1063" s="86">
        <f>IF(OR(B1063="",D1063=""),"","RF-"&amp;TEXT(ROW()-5,"0000"))</f>
        <v/>
      </c>
      <c r="P1063" s="86">
        <f>IF(Q1063="","",D1063&amp;"|"&amp;Q1063)</f>
        <v/>
      </c>
      <c r="Q1063" s="86">
        <f>IF(OR(D1063="",G1063=""),"",COUNTIFS($D$6:D1063,D1063,$G$6:G1063,"&lt;&gt;"))</f>
        <v/>
      </c>
      <c r="R1063" s="139">
        <f>IF(B1063="","",B1063+N(C1063))</f>
        <v/>
      </c>
    </row>
    <row r="1064" ht="30" customHeight="1">
      <c r="B1064" s="93" t="n"/>
      <c r="C1064" s="140" t="n"/>
      <c r="D1064" s="95" t="n"/>
      <c r="E1064" s="86">
        <f>IF(D1064="","",IFERROR(INDEX(Pil_Type,MATCH(D1064,Pil_Label,0)),"not in pilot"))</f>
        <v/>
      </c>
      <c r="F1064" s="96" t="n"/>
      <c r="G1064" s="96" t="n"/>
      <c r="H1064" s="87">
        <f>IF(G1064="","",N(F1064)+G1064)</f>
        <v/>
      </c>
      <c r="I1064" s="95" t="n"/>
      <c r="J1064" s="139">
        <f>IF(OR(Q1064="",N(Q1064)&lt;=1),"",INDEX($R$6:$R$1505,MATCH(D1064&amp;"|"&amp;(Q1064-1),$P$6:$P$1505,0)))</f>
        <v/>
      </c>
      <c r="K1064" s="138">
        <f>IF(OR(J1064="",R1064=""),"",R1064-J1064)</f>
        <v/>
      </c>
      <c r="L1064" s="138">
        <f>IF(OR(J1064="",R1064=""),"",(R1064-J1064)*24)</f>
        <v/>
      </c>
      <c r="M1064" s="95" t="n"/>
      <c r="N1064" s="94">
        <f>IF(B1064="","",IF(OR(B1064&lt;cfg_PilotStart,B1064&gt;cfg_PilotEnd),"Outside",B1064-cfg_PilotStart+1))</f>
        <v/>
      </c>
      <c r="O1064" s="86">
        <f>IF(OR(B1064="",D1064=""),"","RF-"&amp;TEXT(ROW()-5,"0000"))</f>
        <v/>
      </c>
      <c r="P1064" s="86">
        <f>IF(Q1064="","",D1064&amp;"|"&amp;Q1064)</f>
        <v/>
      </c>
      <c r="Q1064" s="86">
        <f>IF(OR(D1064="",G1064=""),"",COUNTIFS($D$6:D1064,D1064,$G$6:G1064,"&lt;&gt;"))</f>
        <v/>
      </c>
      <c r="R1064" s="139">
        <f>IF(B1064="","",B1064+N(C1064))</f>
        <v/>
      </c>
    </row>
    <row r="1065" ht="30" customHeight="1">
      <c r="B1065" s="93" t="n"/>
      <c r="C1065" s="140" t="n"/>
      <c r="D1065" s="95" t="n"/>
      <c r="E1065" s="86">
        <f>IF(D1065="","",IFERROR(INDEX(Pil_Type,MATCH(D1065,Pil_Label,0)),"not in pilot"))</f>
        <v/>
      </c>
      <c r="F1065" s="96" t="n"/>
      <c r="G1065" s="96" t="n"/>
      <c r="H1065" s="87">
        <f>IF(G1065="","",N(F1065)+G1065)</f>
        <v/>
      </c>
      <c r="I1065" s="95" t="n"/>
      <c r="J1065" s="139">
        <f>IF(OR(Q1065="",N(Q1065)&lt;=1),"",INDEX($R$6:$R$1505,MATCH(D1065&amp;"|"&amp;(Q1065-1),$P$6:$P$1505,0)))</f>
        <v/>
      </c>
      <c r="K1065" s="138">
        <f>IF(OR(J1065="",R1065=""),"",R1065-J1065)</f>
        <v/>
      </c>
      <c r="L1065" s="138">
        <f>IF(OR(J1065="",R1065=""),"",(R1065-J1065)*24)</f>
        <v/>
      </c>
      <c r="M1065" s="95" t="n"/>
      <c r="N1065" s="94">
        <f>IF(B1065="","",IF(OR(B1065&lt;cfg_PilotStart,B1065&gt;cfg_PilotEnd),"Outside",B1065-cfg_PilotStart+1))</f>
        <v/>
      </c>
      <c r="O1065" s="86">
        <f>IF(OR(B1065="",D1065=""),"","RF-"&amp;TEXT(ROW()-5,"0000"))</f>
        <v/>
      </c>
      <c r="P1065" s="86">
        <f>IF(Q1065="","",D1065&amp;"|"&amp;Q1065)</f>
        <v/>
      </c>
      <c r="Q1065" s="86">
        <f>IF(OR(D1065="",G1065=""),"",COUNTIFS($D$6:D1065,D1065,$G$6:G1065,"&lt;&gt;"))</f>
        <v/>
      </c>
      <c r="R1065" s="139">
        <f>IF(B1065="","",B1065+N(C1065))</f>
        <v/>
      </c>
    </row>
    <row r="1066" ht="30" customHeight="1">
      <c r="B1066" s="93" t="n"/>
      <c r="C1066" s="140" t="n"/>
      <c r="D1066" s="95" t="n"/>
      <c r="E1066" s="86">
        <f>IF(D1066="","",IFERROR(INDEX(Pil_Type,MATCH(D1066,Pil_Label,0)),"not in pilot"))</f>
        <v/>
      </c>
      <c r="F1066" s="96" t="n"/>
      <c r="G1066" s="96" t="n"/>
      <c r="H1066" s="87">
        <f>IF(G1066="","",N(F1066)+G1066)</f>
        <v/>
      </c>
      <c r="I1066" s="95" t="n"/>
      <c r="J1066" s="139">
        <f>IF(OR(Q1066="",N(Q1066)&lt;=1),"",INDEX($R$6:$R$1505,MATCH(D1066&amp;"|"&amp;(Q1066-1),$P$6:$P$1505,0)))</f>
        <v/>
      </c>
      <c r="K1066" s="138">
        <f>IF(OR(J1066="",R1066=""),"",R1066-J1066)</f>
        <v/>
      </c>
      <c r="L1066" s="138">
        <f>IF(OR(J1066="",R1066=""),"",(R1066-J1066)*24)</f>
        <v/>
      </c>
      <c r="M1066" s="95" t="n"/>
      <c r="N1066" s="94">
        <f>IF(B1066="","",IF(OR(B1066&lt;cfg_PilotStart,B1066&gt;cfg_PilotEnd),"Outside",B1066-cfg_PilotStart+1))</f>
        <v/>
      </c>
      <c r="O1066" s="86">
        <f>IF(OR(B1066="",D1066=""),"","RF-"&amp;TEXT(ROW()-5,"0000"))</f>
        <v/>
      </c>
      <c r="P1066" s="86">
        <f>IF(Q1066="","",D1066&amp;"|"&amp;Q1066)</f>
        <v/>
      </c>
      <c r="Q1066" s="86">
        <f>IF(OR(D1066="",G1066=""),"",COUNTIFS($D$6:D1066,D1066,$G$6:G1066,"&lt;&gt;"))</f>
        <v/>
      </c>
      <c r="R1066" s="139">
        <f>IF(B1066="","",B1066+N(C1066))</f>
        <v/>
      </c>
    </row>
    <row r="1067" ht="30" customHeight="1">
      <c r="B1067" s="93" t="n"/>
      <c r="C1067" s="140" t="n"/>
      <c r="D1067" s="95" t="n"/>
      <c r="E1067" s="86">
        <f>IF(D1067="","",IFERROR(INDEX(Pil_Type,MATCH(D1067,Pil_Label,0)),"not in pilot"))</f>
        <v/>
      </c>
      <c r="F1067" s="96" t="n"/>
      <c r="G1067" s="96" t="n"/>
      <c r="H1067" s="87">
        <f>IF(G1067="","",N(F1067)+G1067)</f>
        <v/>
      </c>
      <c r="I1067" s="95" t="n"/>
      <c r="J1067" s="139">
        <f>IF(OR(Q1067="",N(Q1067)&lt;=1),"",INDEX($R$6:$R$1505,MATCH(D1067&amp;"|"&amp;(Q1067-1),$P$6:$P$1505,0)))</f>
        <v/>
      </c>
      <c r="K1067" s="138">
        <f>IF(OR(J1067="",R1067=""),"",R1067-J1067)</f>
        <v/>
      </c>
      <c r="L1067" s="138">
        <f>IF(OR(J1067="",R1067=""),"",(R1067-J1067)*24)</f>
        <v/>
      </c>
      <c r="M1067" s="95" t="n"/>
      <c r="N1067" s="94">
        <f>IF(B1067="","",IF(OR(B1067&lt;cfg_PilotStart,B1067&gt;cfg_PilotEnd),"Outside",B1067-cfg_PilotStart+1))</f>
        <v/>
      </c>
      <c r="O1067" s="86">
        <f>IF(OR(B1067="",D1067=""),"","RF-"&amp;TEXT(ROW()-5,"0000"))</f>
        <v/>
      </c>
      <c r="P1067" s="86">
        <f>IF(Q1067="","",D1067&amp;"|"&amp;Q1067)</f>
        <v/>
      </c>
      <c r="Q1067" s="86">
        <f>IF(OR(D1067="",G1067=""),"",COUNTIFS($D$6:D1067,D1067,$G$6:G1067,"&lt;&gt;"))</f>
        <v/>
      </c>
      <c r="R1067" s="139">
        <f>IF(B1067="","",B1067+N(C1067))</f>
        <v/>
      </c>
    </row>
    <row r="1068" ht="30" customHeight="1">
      <c r="B1068" s="93" t="n"/>
      <c r="C1068" s="140" t="n"/>
      <c r="D1068" s="95" t="n"/>
      <c r="E1068" s="86">
        <f>IF(D1068="","",IFERROR(INDEX(Pil_Type,MATCH(D1068,Pil_Label,0)),"not in pilot"))</f>
        <v/>
      </c>
      <c r="F1068" s="96" t="n"/>
      <c r="G1068" s="96" t="n"/>
      <c r="H1068" s="87">
        <f>IF(G1068="","",N(F1068)+G1068)</f>
        <v/>
      </c>
      <c r="I1068" s="95" t="n"/>
      <c r="J1068" s="139">
        <f>IF(OR(Q1068="",N(Q1068)&lt;=1),"",INDEX($R$6:$R$1505,MATCH(D1068&amp;"|"&amp;(Q1068-1),$P$6:$P$1505,0)))</f>
        <v/>
      </c>
      <c r="K1068" s="138">
        <f>IF(OR(J1068="",R1068=""),"",R1068-J1068)</f>
        <v/>
      </c>
      <c r="L1068" s="138">
        <f>IF(OR(J1068="",R1068=""),"",(R1068-J1068)*24)</f>
        <v/>
      </c>
      <c r="M1068" s="95" t="n"/>
      <c r="N1068" s="94">
        <f>IF(B1068="","",IF(OR(B1068&lt;cfg_PilotStart,B1068&gt;cfg_PilotEnd),"Outside",B1068-cfg_PilotStart+1))</f>
        <v/>
      </c>
      <c r="O1068" s="86">
        <f>IF(OR(B1068="",D1068=""),"","RF-"&amp;TEXT(ROW()-5,"0000"))</f>
        <v/>
      </c>
      <c r="P1068" s="86">
        <f>IF(Q1068="","",D1068&amp;"|"&amp;Q1068)</f>
        <v/>
      </c>
      <c r="Q1068" s="86">
        <f>IF(OR(D1068="",G1068=""),"",COUNTIFS($D$6:D1068,D1068,$G$6:G1068,"&lt;&gt;"))</f>
        <v/>
      </c>
      <c r="R1068" s="139">
        <f>IF(B1068="","",B1068+N(C1068))</f>
        <v/>
      </c>
    </row>
    <row r="1069" ht="30" customHeight="1">
      <c r="B1069" s="93" t="n"/>
      <c r="C1069" s="140" t="n"/>
      <c r="D1069" s="95" t="n"/>
      <c r="E1069" s="86">
        <f>IF(D1069="","",IFERROR(INDEX(Pil_Type,MATCH(D1069,Pil_Label,0)),"not in pilot"))</f>
        <v/>
      </c>
      <c r="F1069" s="96" t="n"/>
      <c r="G1069" s="96" t="n"/>
      <c r="H1069" s="87">
        <f>IF(G1069="","",N(F1069)+G1069)</f>
        <v/>
      </c>
      <c r="I1069" s="95" t="n"/>
      <c r="J1069" s="139">
        <f>IF(OR(Q1069="",N(Q1069)&lt;=1),"",INDEX($R$6:$R$1505,MATCH(D1069&amp;"|"&amp;(Q1069-1),$P$6:$P$1505,0)))</f>
        <v/>
      </c>
      <c r="K1069" s="138">
        <f>IF(OR(J1069="",R1069=""),"",R1069-J1069)</f>
        <v/>
      </c>
      <c r="L1069" s="138">
        <f>IF(OR(J1069="",R1069=""),"",(R1069-J1069)*24)</f>
        <v/>
      </c>
      <c r="M1069" s="95" t="n"/>
      <c r="N1069" s="94">
        <f>IF(B1069="","",IF(OR(B1069&lt;cfg_PilotStart,B1069&gt;cfg_PilotEnd),"Outside",B1069-cfg_PilotStart+1))</f>
        <v/>
      </c>
      <c r="O1069" s="86">
        <f>IF(OR(B1069="",D1069=""),"","RF-"&amp;TEXT(ROW()-5,"0000"))</f>
        <v/>
      </c>
      <c r="P1069" s="86">
        <f>IF(Q1069="","",D1069&amp;"|"&amp;Q1069)</f>
        <v/>
      </c>
      <c r="Q1069" s="86">
        <f>IF(OR(D1069="",G1069=""),"",COUNTIFS($D$6:D1069,D1069,$G$6:G1069,"&lt;&gt;"))</f>
        <v/>
      </c>
      <c r="R1069" s="139">
        <f>IF(B1069="","",B1069+N(C1069))</f>
        <v/>
      </c>
    </row>
    <row r="1070" ht="30" customHeight="1">
      <c r="B1070" s="93" t="n"/>
      <c r="C1070" s="140" t="n"/>
      <c r="D1070" s="95" t="n"/>
      <c r="E1070" s="86">
        <f>IF(D1070="","",IFERROR(INDEX(Pil_Type,MATCH(D1070,Pil_Label,0)),"not in pilot"))</f>
        <v/>
      </c>
      <c r="F1070" s="96" t="n"/>
      <c r="G1070" s="96" t="n"/>
      <c r="H1070" s="87">
        <f>IF(G1070="","",N(F1070)+G1070)</f>
        <v/>
      </c>
      <c r="I1070" s="95" t="n"/>
      <c r="J1070" s="139">
        <f>IF(OR(Q1070="",N(Q1070)&lt;=1),"",INDEX($R$6:$R$1505,MATCH(D1070&amp;"|"&amp;(Q1070-1),$P$6:$P$1505,0)))</f>
        <v/>
      </c>
      <c r="K1070" s="138">
        <f>IF(OR(J1070="",R1070=""),"",R1070-J1070)</f>
        <v/>
      </c>
      <c r="L1070" s="138">
        <f>IF(OR(J1070="",R1070=""),"",(R1070-J1070)*24)</f>
        <v/>
      </c>
      <c r="M1070" s="95" t="n"/>
      <c r="N1070" s="94">
        <f>IF(B1070="","",IF(OR(B1070&lt;cfg_PilotStart,B1070&gt;cfg_PilotEnd),"Outside",B1070-cfg_PilotStart+1))</f>
        <v/>
      </c>
      <c r="O1070" s="86">
        <f>IF(OR(B1070="",D1070=""),"","RF-"&amp;TEXT(ROW()-5,"0000"))</f>
        <v/>
      </c>
      <c r="P1070" s="86">
        <f>IF(Q1070="","",D1070&amp;"|"&amp;Q1070)</f>
        <v/>
      </c>
      <c r="Q1070" s="86">
        <f>IF(OR(D1070="",G1070=""),"",COUNTIFS($D$6:D1070,D1070,$G$6:G1070,"&lt;&gt;"))</f>
        <v/>
      </c>
      <c r="R1070" s="139">
        <f>IF(B1070="","",B1070+N(C1070))</f>
        <v/>
      </c>
    </row>
    <row r="1071" ht="30" customHeight="1">
      <c r="B1071" s="93" t="n"/>
      <c r="C1071" s="140" t="n"/>
      <c r="D1071" s="95" t="n"/>
      <c r="E1071" s="86">
        <f>IF(D1071="","",IFERROR(INDEX(Pil_Type,MATCH(D1071,Pil_Label,0)),"not in pilot"))</f>
        <v/>
      </c>
      <c r="F1071" s="96" t="n"/>
      <c r="G1071" s="96" t="n"/>
      <c r="H1071" s="87">
        <f>IF(G1071="","",N(F1071)+G1071)</f>
        <v/>
      </c>
      <c r="I1071" s="95" t="n"/>
      <c r="J1071" s="139">
        <f>IF(OR(Q1071="",N(Q1071)&lt;=1),"",INDEX($R$6:$R$1505,MATCH(D1071&amp;"|"&amp;(Q1071-1),$P$6:$P$1505,0)))</f>
        <v/>
      </c>
      <c r="K1071" s="138">
        <f>IF(OR(J1071="",R1071=""),"",R1071-J1071)</f>
        <v/>
      </c>
      <c r="L1071" s="138">
        <f>IF(OR(J1071="",R1071=""),"",(R1071-J1071)*24)</f>
        <v/>
      </c>
      <c r="M1071" s="95" t="n"/>
      <c r="N1071" s="94">
        <f>IF(B1071="","",IF(OR(B1071&lt;cfg_PilotStart,B1071&gt;cfg_PilotEnd),"Outside",B1071-cfg_PilotStart+1))</f>
        <v/>
      </c>
      <c r="O1071" s="86">
        <f>IF(OR(B1071="",D1071=""),"","RF-"&amp;TEXT(ROW()-5,"0000"))</f>
        <v/>
      </c>
      <c r="P1071" s="86">
        <f>IF(Q1071="","",D1071&amp;"|"&amp;Q1071)</f>
        <v/>
      </c>
      <c r="Q1071" s="86">
        <f>IF(OR(D1071="",G1071=""),"",COUNTIFS($D$6:D1071,D1071,$G$6:G1071,"&lt;&gt;"))</f>
        <v/>
      </c>
      <c r="R1071" s="139">
        <f>IF(B1071="","",B1071+N(C1071))</f>
        <v/>
      </c>
    </row>
    <row r="1072" ht="30" customHeight="1">
      <c r="B1072" s="93" t="n"/>
      <c r="C1072" s="140" t="n"/>
      <c r="D1072" s="95" t="n"/>
      <c r="E1072" s="86">
        <f>IF(D1072="","",IFERROR(INDEX(Pil_Type,MATCH(D1072,Pil_Label,0)),"not in pilot"))</f>
        <v/>
      </c>
      <c r="F1072" s="96" t="n"/>
      <c r="G1072" s="96" t="n"/>
      <c r="H1072" s="87">
        <f>IF(G1072="","",N(F1072)+G1072)</f>
        <v/>
      </c>
      <c r="I1072" s="95" t="n"/>
      <c r="J1072" s="139">
        <f>IF(OR(Q1072="",N(Q1072)&lt;=1),"",INDEX($R$6:$R$1505,MATCH(D1072&amp;"|"&amp;(Q1072-1),$P$6:$P$1505,0)))</f>
        <v/>
      </c>
      <c r="K1072" s="138">
        <f>IF(OR(J1072="",R1072=""),"",R1072-J1072)</f>
        <v/>
      </c>
      <c r="L1072" s="138">
        <f>IF(OR(J1072="",R1072=""),"",(R1072-J1072)*24)</f>
        <v/>
      </c>
      <c r="M1072" s="95" t="n"/>
      <c r="N1072" s="94">
        <f>IF(B1072="","",IF(OR(B1072&lt;cfg_PilotStart,B1072&gt;cfg_PilotEnd),"Outside",B1072-cfg_PilotStart+1))</f>
        <v/>
      </c>
      <c r="O1072" s="86">
        <f>IF(OR(B1072="",D1072=""),"","RF-"&amp;TEXT(ROW()-5,"0000"))</f>
        <v/>
      </c>
      <c r="P1072" s="86">
        <f>IF(Q1072="","",D1072&amp;"|"&amp;Q1072)</f>
        <v/>
      </c>
      <c r="Q1072" s="86">
        <f>IF(OR(D1072="",G1072=""),"",COUNTIFS($D$6:D1072,D1072,$G$6:G1072,"&lt;&gt;"))</f>
        <v/>
      </c>
      <c r="R1072" s="139">
        <f>IF(B1072="","",B1072+N(C1072))</f>
        <v/>
      </c>
    </row>
    <row r="1073" ht="30" customHeight="1">
      <c r="B1073" s="93" t="n"/>
      <c r="C1073" s="140" t="n"/>
      <c r="D1073" s="95" t="n"/>
      <c r="E1073" s="86">
        <f>IF(D1073="","",IFERROR(INDEX(Pil_Type,MATCH(D1073,Pil_Label,0)),"not in pilot"))</f>
        <v/>
      </c>
      <c r="F1073" s="96" t="n"/>
      <c r="G1073" s="96" t="n"/>
      <c r="H1073" s="87">
        <f>IF(G1073="","",N(F1073)+G1073)</f>
        <v/>
      </c>
      <c r="I1073" s="95" t="n"/>
      <c r="J1073" s="139">
        <f>IF(OR(Q1073="",N(Q1073)&lt;=1),"",INDEX($R$6:$R$1505,MATCH(D1073&amp;"|"&amp;(Q1073-1),$P$6:$P$1505,0)))</f>
        <v/>
      </c>
      <c r="K1073" s="138">
        <f>IF(OR(J1073="",R1073=""),"",R1073-J1073)</f>
        <v/>
      </c>
      <c r="L1073" s="138">
        <f>IF(OR(J1073="",R1073=""),"",(R1073-J1073)*24)</f>
        <v/>
      </c>
      <c r="M1073" s="95" t="n"/>
      <c r="N1073" s="94">
        <f>IF(B1073="","",IF(OR(B1073&lt;cfg_PilotStart,B1073&gt;cfg_PilotEnd),"Outside",B1073-cfg_PilotStart+1))</f>
        <v/>
      </c>
      <c r="O1073" s="86">
        <f>IF(OR(B1073="",D1073=""),"","RF-"&amp;TEXT(ROW()-5,"0000"))</f>
        <v/>
      </c>
      <c r="P1073" s="86">
        <f>IF(Q1073="","",D1073&amp;"|"&amp;Q1073)</f>
        <v/>
      </c>
      <c r="Q1073" s="86">
        <f>IF(OR(D1073="",G1073=""),"",COUNTIFS($D$6:D1073,D1073,$G$6:G1073,"&lt;&gt;"))</f>
        <v/>
      </c>
      <c r="R1073" s="139">
        <f>IF(B1073="","",B1073+N(C1073))</f>
        <v/>
      </c>
    </row>
    <row r="1074" ht="30" customHeight="1">
      <c r="B1074" s="93" t="n"/>
      <c r="C1074" s="140" t="n"/>
      <c r="D1074" s="95" t="n"/>
      <c r="E1074" s="86">
        <f>IF(D1074="","",IFERROR(INDEX(Pil_Type,MATCH(D1074,Pil_Label,0)),"not in pilot"))</f>
        <v/>
      </c>
      <c r="F1074" s="96" t="n"/>
      <c r="G1074" s="96" t="n"/>
      <c r="H1074" s="87">
        <f>IF(G1074="","",N(F1074)+G1074)</f>
        <v/>
      </c>
      <c r="I1074" s="95" t="n"/>
      <c r="J1074" s="139">
        <f>IF(OR(Q1074="",N(Q1074)&lt;=1),"",INDEX($R$6:$R$1505,MATCH(D1074&amp;"|"&amp;(Q1074-1),$P$6:$P$1505,0)))</f>
        <v/>
      </c>
      <c r="K1074" s="138">
        <f>IF(OR(J1074="",R1074=""),"",R1074-J1074)</f>
        <v/>
      </c>
      <c r="L1074" s="138">
        <f>IF(OR(J1074="",R1074=""),"",(R1074-J1074)*24)</f>
        <v/>
      </c>
      <c r="M1074" s="95" t="n"/>
      <c r="N1074" s="94">
        <f>IF(B1074="","",IF(OR(B1074&lt;cfg_PilotStart,B1074&gt;cfg_PilotEnd),"Outside",B1074-cfg_PilotStart+1))</f>
        <v/>
      </c>
      <c r="O1074" s="86">
        <f>IF(OR(B1074="",D1074=""),"","RF-"&amp;TEXT(ROW()-5,"0000"))</f>
        <v/>
      </c>
      <c r="P1074" s="86">
        <f>IF(Q1074="","",D1074&amp;"|"&amp;Q1074)</f>
        <v/>
      </c>
      <c r="Q1074" s="86">
        <f>IF(OR(D1074="",G1074=""),"",COUNTIFS($D$6:D1074,D1074,$G$6:G1074,"&lt;&gt;"))</f>
        <v/>
      </c>
      <c r="R1074" s="139">
        <f>IF(B1074="","",B1074+N(C1074))</f>
        <v/>
      </c>
    </row>
    <row r="1075" ht="30" customHeight="1">
      <c r="B1075" s="93" t="n"/>
      <c r="C1075" s="140" t="n"/>
      <c r="D1075" s="95" t="n"/>
      <c r="E1075" s="86">
        <f>IF(D1075="","",IFERROR(INDEX(Pil_Type,MATCH(D1075,Pil_Label,0)),"not in pilot"))</f>
        <v/>
      </c>
      <c r="F1075" s="96" t="n"/>
      <c r="G1075" s="96" t="n"/>
      <c r="H1075" s="87">
        <f>IF(G1075="","",N(F1075)+G1075)</f>
        <v/>
      </c>
      <c r="I1075" s="95" t="n"/>
      <c r="J1075" s="139">
        <f>IF(OR(Q1075="",N(Q1075)&lt;=1),"",INDEX($R$6:$R$1505,MATCH(D1075&amp;"|"&amp;(Q1075-1),$P$6:$P$1505,0)))</f>
        <v/>
      </c>
      <c r="K1075" s="138">
        <f>IF(OR(J1075="",R1075=""),"",R1075-J1075)</f>
        <v/>
      </c>
      <c r="L1075" s="138">
        <f>IF(OR(J1075="",R1075=""),"",(R1075-J1075)*24)</f>
        <v/>
      </c>
      <c r="M1075" s="95" t="n"/>
      <c r="N1075" s="94">
        <f>IF(B1075="","",IF(OR(B1075&lt;cfg_PilotStart,B1075&gt;cfg_PilotEnd),"Outside",B1075-cfg_PilotStart+1))</f>
        <v/>
      </c>
      <c r="O1075" s="86">
        <f>IF(OR(B1075="",D1075=""),"","RF-"&amp;TEXT(ROW()-5,"0000"))</f>
        <v/>
      </c>
      <c r="P1075" s="86">
        <f>IF(Q1075="","",D1075&amp;"|"&amp;Q1075)</f>
        <v/>
      </c>
      <c r="Q1075" s="86">
        <f>IF(OR(D1075="",G1075=""),"",COUNTIFS($D$6:D1075,D1075,$G$6:G1075,"&lt;&gt;"))</f>
        <v/>
      </c>
      <c r="R1075" s="139">
        <f>IF(B1075="","",B1075+N(C1075))</f>
        <v/>
      </c>
    </row>
    <row r="1076" ht="30" customHeight="1">
      <c r="B1076" s="93" t="n"/>
      <c r="C1076" s="140" t="n"/>
      <c r="D1076" s="95" t="n"/>
      <c r="E1076" s="86">
        <f>IF(D1076="","",IFERROR(INDEX(Pil_Type,MATCH(D1076,Pil_Label,0)),"not in pilot"))</f>
        <v/>
      </c>
      <c r="F1076" s="96" t="n"/>
      <c r="G1076" s="96" t="n"/>
      <c r="H1076" s="87">
        <f>IF(G1076="","",N(F1076)+G1076)</f>
        <v/>
      </c>
      <c r="I1076" s="95" t="n"/>
      <c r="J1076" s="139">
        <f>IF(OR(Q1076="",N(Q1076)&lt;=1),"",INDEX($R$6:$R$1505,MATCH(D1076&amp;"|"&amp;(Q1076-1),$P$6:$P$1505,0)))</f>
        <v/>
      </c>
      <c r="K1076" s="138">
        <f>IF(OR(J1076="",R1076=""),"",R1076-J1076)</f>
        <v/>
      </c>
      <c r="L1076" s="138">
        <f>IF(OR(J1076="",R1076=""),"",(R1076-J1076)*24)</f>
        <v/>
      </c>
      <c r="M1076" s="95" t="n"/>
      <c r="N1076" s="94">
        <f>IF(B1076="","",IF(OR(B1076&lt;cfg_PilotStart,B1076&gt;cfg_PilotEnd),"Outside",B1076-cfg_PilotStart+1))</f>
        <v/>
      </c>
      <c r="O1076" s="86">
        <f>IF(OR(B1076="",D1076=""),"","RF-"&amp;TEXT(ROW()-5,"0000"))</f>
        <v/>
      </c>
      <c r="P1076" s="86">
        <f>IF(Q1076="","",D1076&amp;"|"&amp;Q1076)</f>
        <v/>
      </c>
      <c r="Q1076" s="86">
        <f>IF(OR(D1076="",G1076=""),"",COUNTIFS($D$6:D1076,D1076,$G$6:G1076,"&lt;&gt;"))</f>
        <v/>
      </c>
      <c r="R1076" s="139">
        <f>IF(B1076="","",B1076+N(C1076))</f>
        <v/>
      </c>
    </row>
    <row r="1077" ht="30" customHeight="1">
      <c r="B1077" s="93" t="n"/>
      <c r="C1077" s="140" t="n"/>
      <c r="D1077" s="95" t="n"/>
      <c r="E1077" s="86">
        <f>IF(D1077="","",IFERROR(INDEX(Pil_Type,MATCH(D1077,Pil_Label,0)),"not in pilot"))</f>
        <v/>
      </c>
      <c r="F1077" s="96" t="n"/>
      <c r="G1077" s="96" t="n"/>
      <c r="H1077" s="87">
        <f>IF(G1077="","",N(F1077)+G1077)</f>
        <v/>
      </c>
      <c r="I1077" s="95" t="n"/>
      <c r="J1077" s="139">
        <f>IF(OR(Q1077="",N(Q1077)&lt;=1),"",INDEX($R$6:$R$1505,MATCH(D1077&amp;"|"&amp;(Q1077-1),$P$6:$P$1505,0)))</f>
        <v/>
      </c>
      <c r="K1077" s="138">
        <f>IF(OR(J1077="",R1077=""),"",R1077-J1077)</f>
        <v/>
      </c>
      <c r="L1077" s="138">
        <f>IF(OR(J1077="",R1077=""),"",(R1077-J1077)*24)</f>
        <v/>
      </c>
      <c r="M1077" s="95" t="n"/>
      <c r="N1077" s="94">
        <f>IF(B1077="","",IF(OR(B1077&lt;cfg_PilotStart,B1077&gt;cfg_PilotEnd),"Outside",B1077-cfg_PilotStart+1))</f>
        <v/>
      </c>
      <c r="O1077" s="86">
        <f>IF(OR(B1077="",D1077=""),"","RF-"&amp;TEXT(ROW()-5,"0000"))</f>
        <v/>
      </c>
      <c r="P1077" s="86">
        <f>IF(Q1077="","",D1077&amp;"|"&amp;Q1077)</f>
        <v/>
      </c>
      <c r="Q1077" s="86">
        <f>IF(OR(D1077="",G1077=""),"",COUNTIFS($D$6:D1077,D1077,$G$6:G1077,"&lt;&gt;"))</f>
        <v/>
      </c>
      <c r="R1077" s="139">
        <f>IF(B1077="","",B1077+N(C1077))</f>
        <v/>
      </c>
    </row>
    <row r="1078" ht="30" customHeight="1">
      <c r="B1078" s="93" t="n"/>
      <c r="C1078" s="140" t="n"/>
      <c r="D1078" s="95" t="n"/>
      <c r="E1078" s="86">
        <f>IF(D1078="","",IFERROR(INDEX(Pil_Type,MATCH(D1078,Pil_Label,0)),"not in pilot"))</f>
        <v/>
      </c>
      <c r="F1078" s="96" t="n"/>
      <c r="G1078" s="96" t="n"/>
      <c r="H1078" s="87">
        <f>IF(G1078="","",N(F1078)+G1078)</f>
        <v/>
      </c>
      <c r="I1078" s="95" t="n"/>
      <c r="J1078" s="139">
        <f>IF(OR(Q1078="",N(Q1078)&lt;=1),"",INDEX($R$6:$R$1505,MATCH(D1078&amp;"|"&amp;(Q1078-1),$P$6:$P$1505,0)))</f>
        <v/>
      </c>
      <c r="K1078" s="138">
        <f>IF(OR(J1078="",R1078=""),"",R1078-J1078)</f>
        <v/>
      </c>
      <c r="L1078" s="138">
        <f>IF(OR(J1078="",R1078=""),"",(R1078-J1078)*24)</f>
        <v/>
      </c>
      <c r="M1078" s="95" t="n"/>
      <c r="N1078" s="94">
        <f>IF(B1078="","",IF(OR(B1078&lt;cfg_PilotStart,B1078&gt;cfg_PilotEnd),"Outside",B1078-cfg_PilotStart+1))</f>
        <v/>
      </c>
      <c r="O1078" s="86">
        <f>IF(OR(B1078="",D1078=""),"","RF-"&amp;TEXT(ROW()-5,"0000"))</f>
        <v/>
      </c>
      <c r="P1078" s="86">
        <f>IF(Q1078="","",D1078&amp;"|"&amp;Q1078)</f>
        <v/>
      </c>
      <c r="Q1078" s="86">
        <f>IF(OR(D1078="",G1078=""),"",COUNTIFS($D$6:D1078,D1078,$G$6:G1078,"&lt;&gt;"))</f>
        <v/>
      </c>
      <c r="R1078" s="139">
        <f>IF(B1078="","",B1078+N(C1078))</f>
        <v/>
      </c>
    </row>
    <row r="1079" ht="30" customHeight="1">
      <c r="B1079" s="93" t="n"/>
      <c r="C1079" s="140" t="n"/>
      <c r="D1079" s="95" t="n"/>
      <c r="E1079" s="86">
        <f>IF(D1079="","",IFERROR(INDEX(Pil_Type,MATCH(D1079,Pil_Label,0)),"not in pilot"))</f>
        <v/>
      </c>
      <c r="F1079" s="96" t="n"/>
      <c r="G1079" s="96" t="n"/>
      <c r="H1079" s="87">
        <f>IF(G1079="","",N(F1079)+G1079)</f>
        <v/>
      </c>
      <c r="I1079" s="95" t="n"/>
      <c r="J1079" s="139">
        <f>IF(OR(Q1079="",N(Q1079)&lt;=1),"",INDEX($R$6:$R$1505,MATCH(D1079&amp;"|"&amp;(Q1079-1),$P$6:$P$1505,0)))</f>
        <v/>
      </c>
      <c r="K1079" s="138">
        <f>IF(OR(J1079="",R1079=""),"",R1079-J1079)</f>
        <v/>
      </c>
      <c r="L1079" s="138">
        <f>IF(OR(J1079="",R1079=""),"",(R1079-J1079)*24)</f>
        <v/>
      </c>
      <c r="M1079" s="95" t="n"/>
      <c r="N1079" s="94">
        <f>IF(B1079="","",IF(OR(B1079&lt;cfg_PilotStart,B1079&gt;cfg_PilotEnd),"Outside",B1079-cfg_PilotStart+1))</f>
        <v/>
      </c>
      <c r="O1079" s="86">
        <f>IF(OR(B1079="",D1079=""),"","RF-"&amp;TEXT(ROW()-5,"0000"))</f>
        <v/>
      </c>
      <c r="P1079" s="86">
        <f>IF(Q1079="","",D1079&amp;"|"&amp;Q1079)</f>
        <v/>
      </c>
      <c r="Q1079" s="86">
        <f>IF(OR(D1079="",G1079=""),"",COUNTIFS($D$6:D1079,D1079,$G$6:G1079,"&lt;&gt;"))</f>
        <v/>
      </c>
      <c r="R1079" s="139">
        <f>IF(B1079="","",B1079+N(C1079))</f>
        <v/>
      </c>
    </row>
    <row r="1080" ht="30" customHeight="1">
      <c r="B1080" s="93" t="n"/>
      <c r="C1080" s="140" t="n"/>
      <c r="D1080" s="95" t="n"/>
      <c r="E1080" s="86">
        <f>IF(D1080="","",IFERROR(INDEX(Pil_Type,MATCH(D1080,Pil_Label,0)),"not in pilot"))</f>
        <v/>
      </c>
      <c r="F1080" s="96" t="n"/>
      <c r="G1080" s="96" t="n"/>
      <c r="H1080" s="87">
        <f>IF(G1080="","",N(F1080)+G1080)</f>
        <v/>
      </c>
      <c r="I1080" s="95" t="n"/>
      <c r="J1080" s="139">
        <f>IF(OR(Q1080="",N(Q1080)&lt;=1),"",INDEX($R$6:$R$1505,MATCH(D1080&amp;"|"&amp;(Q1080-1),$P$6:$P$1505,0)))</f>
        <v/>
      </c>
      <c r="K1080" s="138">
        <f>IF(OR(J1080="",R1080=""),"",R1080-J1080)</f>
        <v/>
      </c>
      <c r="L1080" s="138">
        <f>IF(OR(J1080="",R1080=""),"",(R1080-J1080)*24)</f>
        <v/>
      </c>
      <c r="M1080" s="95" t="n"/>
      <c r="N1080" s="94">
        <f>IF(B1080="","",IF(OR(B1080&lt;cfg_PilotStart,B1080&gt;cfg_PilotEnd),"Outside",B1080-cfg_PilotStart+1))</f>
        <v/>
      </c>
      <c r="O1080" s="86">
        <f>IF(OR(B1080="",D1080=""),"","RF-"&amp;TEXT(ROW()-5,"0000"))</f>
        <v/>
      </c>
      <c r="P1080" s="86">
        <f>IF(Q1080="","",D1080&amp;"|"&amp;Q1080)</f>
        <v/>
      </c>
      <c r="Q1080" s="86">
        <f>IF(OR(D1080="",G1080=""),"",COUNTIFS($D$6:D1080,D1080,$G$6:G1080,"&lt;&gt;"))</f>
        <v/>
      </c>
      <c r="R1080" s="139">
        <f>IF(B1080="","",B1080+N(C1080))</f>
        <v/>
      </c>
    </row>
    <row r="1081" ht="30" customHeight="1">
      <c r="B1081" s="93" t="n"/>
      <c r="C1081" s="140" t="n"/>
      <c r="D1081" s="95" t="n"/>
      <c r="E1081" s="86">
        <f>IF(D1081="","",IFERROR(INDEX(Pil_Type,MATCH(D1081,Pil_Label,0)),"not in pilot"))</f>
        <v/>
      </c>
      <c r="F1081" s="96" t="n"/>
      <c r="G1081" s="96" t="n"/>
      <c r="H1081" s="87">
        <f>IF(G1081="","",N(F1081)+G1081)</f>
        <v/>
      </c>
      <c r="I1081" s="95" t="n"/>
      <c r="J1081" s="139">
        <f>IF(OR(Q1081="",N(Q1081)&lt;=1),"",INDEX($R$6:$R$1505,MATCH(D1081&amp;"|"&amp;(Q1081-1),$P$6:$P$1505,0)))</f>
        <v/>
      </c>
      <c r="K1081" s="138">
        <f>IF(OR(J1081="",R1081=""),"",R1081-J1081)</f>
        <v/>
      </c>
      <c r="L1081" s="138">
        <f>IF(OR(J1081="",R1081=""),"",(R1081-J1081)*24)</f>
        <v/>
      </c>
      <c r="M1081" s="95" t="n"/>
      <c r="N1081" s="94">
        <f>IF(B1081="","",IF(OR(B1081&lt;cfg_PilotStart,B1081&gt;cfg_PilotEnd),"Outside",B1081-cfg_PilotStart+1))</f>
        <v/>
      </c>
      <c r="O1081" s="86">
        <f>IF(OR(B1081="",D1081=""),"","RF-"&amp;TEXT(ROW()-5,"0000"))</f>
        <v/>
      </c>
      <c r="P1081" s="86">
        <f>IF(Q1081="","",D1081&amp;"|"&amp;Q1081)</f>
        <v/>
      </c>
      <c r="Q1081" s="86">
        <f>IF(OR(D1081="",G1081=""),"",COUNTIFS($D$6:D1081,D1081,$G$6:G1081,"&lt;&gt;"))</f>
        <v/>
      </c>
      <c r="R1081" s="139">
        <f>IF(B1081="","",B1081+N(C1081))</f>
        <v/>
      </c>
    </row>
    <row r="1082" ht="30" customHeight="1">
      <c r="B1082" s="93" t="n"/>
      <c r="C1082" s="140" t="n"/>
      <c r="D1082" s="95" t="n"/>
      <c r="E1082" s="86">
        <f>IF(D1082="","",IFERROR(INDEX(Pil_Type,MATCH(D1082,Pil_Label,0)),"not in pilot"))</f>
        <v/>
      </c>
      <c r="F1082" s="96" t="n"/>
      <c r="G1082" s="96" t="n"/>
      <c r="H1082" s="87">
        <f>IF(G1082="","",N(F1082)+G1082)</f>
        <v/>
      </c>
      <c r="I1082" s="95" t="n"/>
      <c r="J1082" s="139">
        <f>IF(OR(Q1082="",N(Q1082)&lt;=1),"",INDEX($R$6:$R$1505,MATCH(D1082&amp;"|"&amp;(Q1082-1),$P$6:$P$1505,0)))</f>
        <v/>
      </c>
      <c r="K1082" s="138">
        <f>IF(OR(J1082="",R1082=""),"",R1082-J1082)</f>
        <v/>
      </c>
      <c r="L1082" s="138">
        <f>IF(OR(J1082="",R1082=""),"",(R1082-J1082)*24)</f>
        <v/>
      </c>
      <c r="M1082" s="95" t="n"/>
      <c r="N1082" s="94">
        <f>IF(B1082="","",IF(OR(B1082&lt;cfg_PilotStart,B1082&gt;cfg_PilotEnd),"Outside",B1082-cfg_PilotStart+1))</f>
        <v/>
      </c>
      <c r="O1082" s="86">
        <f>IF(OR(B1082="",D1082=""),"","RF-"&amp;TEXT(ROW()-5,"0000"))</f>
        <v/>
      </c>
      <c r="P1082" s="86">
        <f>IF(Q1082="","",D1082&amp;"|"&amp;Q1082)</f>
        <v/>
      </c>
      <c r="Q1082" s="86">
        <f>IF(OR(D1082="",G1082=""),"",COUNTIFS($D$6:D1082,D1082,$G$6:G1082,"&lt;&gt;"))</f>
        <v/>
      </c>
      <c r="R1082" s="139">
        <f>IF(B1082="","",B1082+N(C1082))</f>
        <v/>
      </c>
    </row>
    <row r="1083" ht="30" customHeight="1">
      <c r="B1083" s="93" t="n"/>
      <c r="C1083" s="140" t="n"/>
      <c r="D1083" s="95" t="n"/>
      <c r="E1083" s="86">
        <f>IF(D1083="","",IFERROR(INDEX(Pil_Type,MATCH(D1083,Pil_Label,0)),"not in pilot"))</f>
        <v/>
      </c>
      <c r="F1083" s="96" t="n"/>
      <c r="G1083" s="96" t="n"/>
      <c r="H1083" s="87">
        <f>IF(G1083="","",N(F1083)+G1083)</f>
        <v/>
      </c>
      <c r="I1083" s="95" t="n"/>
      <c r="J1083" s="139">
        <f>IF(OR(Q1083="",N(Q1083)&lt;=1),"",INDEX($R$6:$R$1505,MATCH(D1083&amp;"|"&amp;(Q1083-1),$P$6:$P$1505,0)))</f>
        <v/>
      </c>
      <c r="K1083" s="138">
        <f>IF(OR(J1083="",R1083=""),"",R1083-J1083)</f>
        <v/>
      </c>
      <c r="L1083" s="138">
        <f>IF(OR(J1083="",R1083=""),"",(R1083-J1083)*24)</f>
        <v/>
      </c>
      <c r="M1083" s="95" t="n"/>
      <c r="N1083" s="94">
        <f>IF(B1083="","",IF(OR(B1083&lt;cfg_PilotStart,B1083&gt;cfg_PilotEnd),"Outside",B1083-cfg_PilotStart+1))</f>
        <v/>
      </c>
      <c r="O1083" s="86">
        <f>IF(OR(B1083="",D1083=""),"","RF-"&amp;TEXT(ROW()-5,"0000"))</f>
        <v/>
      </c>
      <c r="P1083" s="86">
        <f>IF(Q1083="","",D1083&amp;"|"&amp;Q1083)</f>
        <v/>
      </c>
      <c r="Q1083" s="86">
        <f>IF(OR(D1083="",G1083=""),"",COUNTIFS($D$6:D1083,D1083,$G$6:G1083,"&lt;&gt;"))</f>
        <v/>
      </c>
      <c r="R1083" s="139">
        <f>IF(B1083="","",B1083+N(C1083))</f>
        <v/>
      </c>
    </row>
    <row r="1084" ht="30" customHeight="1">
      <c r="B1084" s="93" t="n"/>
      <c r="C1084" s="140" t="n"/>
      <c r="D1084" s="95" t="n"/>
      <c r="E1084" s="86">
        <f>IF(D1084="","",IFERROR(INDEX(Pil_Type,MATCH(D1084,Pil_Label,0)),"not in pilot"))</f>
        <v/>
      </c>
      <c r="F1084" s="96" t="n"/>
      <c r="G1084" s="96" t="n"/>
      <c r="H1084" s="87">
        <f>IF(G1084="","",N(F1084)+G1084)</f>
        <v/>
      </c>
      <c r="I1084" s="95" t="n"/>
      <c r="J1084" s="139">
        <f>IF(OR(Q1084="",N(Q1084)&lt;=1),"",INDEX($R$6:$R$1505,MATCH(D1084&amp;"|"&amp;(Q1084-1),$P$6:$P$1505,0)))</f>
        <v/>
      </c>
      <c r="K1084" s="138">
        <f>IF(OR(J1084="",R1084=""),"",R1084-J1084)</f>
        <v/>
      </c>
      <c r="L1084" s="138">
        <f>IF(OR(J1084="",R1084=""),"",(R1084-J1084)*24)</f>
        <v/>
      </c>
      <c r="M1084" s="95" t="n"/>
      <c r="N1084" s="94">
        <f>IF(B1084="","",IF(OR(B1084&lt;cfg_PilotStart,B1084&gt;cfg_PilotEnd),"Outside",B1084-cfg_PilotStart+1))</f>
        <v/>
      </c>
      <c r="O1084" s="86">
        <f>IF(OR(B1084="",D1084=""),"","RF-"&amp;TEXT(ROW()-5,"0000"))</f>
        <v/>
      </c>
      <c r="P1084" s="86">
        <f>IF(Q1084="","",D1084&amp;"|"&amp;Q1084)</f>
        <v/>
      </c>
      <c r="Q1084" s="86">
        <f>IF(OR(D1084="",G1084=""),"",COUNTIFS($D$6:D1084,D1084,$G$6:G1084,"&lt;&gt;"))</f>
        <v/>
      </c>
      <c r="R1084" s="139">
        <f>IF(B1084="","",B1084+N(C1084))</f>
        <v/>
      </c>
    </row>
    <row r="1085" ht="30" customHeight="1">
      <c r="B1085" s="93" t="n"/>
      <c r="C1085" s="140" t="n"/>
      <c r="D1085" s="95" t="n"/>
      <c r="E1085" s="86">
        <f>IF(D1085="","",IFERROR(INDEX(Pil_Type,MATCH(D1085,Pil_Label,0)),"not in pilot"))</f>
        <v/>
      </c>
      <c r="F1085" s="96" t="n"/>
      <c r="G1085" s="96" t="n"/>
      <c r="H1085" s="87">
        <f>IF(G1085="","",N(F1085)+G1085)</f>
        <v/>
      </c>
      <c r="I1085" s="95" t="n"/>
      <c r="J1085" s="139">
        <f>IF(OR(Q1085="",N(Q1085)&lt;=1),"",INDEX($R$6:$R$1505,MATCH(D1085&amp;"|"&amp;(Q1085-1),$P$6:$P$1505,0)))</f>
        <v/>
      </c>
      <c r="K1085" s="138">
        <f>IF(OR(J1085="",R1085=""),"",R1085-J1085)</f>
        <v/>
      </c>
      <c r="L1085" s="138">
        <f>IF(OR(J1085="",R1085=""),"",(R1085-J1085)*24)</f>
        <v/>
      </c>
      <c r="M1085" s="95" t="n"/>
      <c r="N1085" s="94">
        <f>IF(B1085="","",IF(OR(B1085&lt;cfg_PilotStart,B1085&gt;cfg_PilotEnd),"Outside",B1085-cfg_PilotStart+1))</f>
        <v/>
      </c>
      <c r="O1085" s="86">
        <f>IF(OR(B1085="",D1085=""),"","RF-"&amp;TEXT(ROW()-5,"0000"))</f>
        <v/>
      </c>
      <c r="P1085" s="86">
        <f>IF(Q1085="","",D1085&amp;"|"&amp;Q1085)</f>
        <v/>
      </c>
      <c r="Q1085" s="86">
        <f>IF(OR(D1085="",G1085=""),"",COUNTIFS($D$6:D1085,D1085,$G$6:G1085,"&lt;&gt;"))</f>
        <v/>
      </c>
      <c r="R1085" s="139">
        <f>IF(B1085="","",B1085+N(C1085))</f>
        <v/>
      </c>
    </row>
    <row r="1086" ht="30" customHeight="1">
      <c r="B1086" s="93" t="n"/>
      <c r="C1086" s="140" t="n"/>
      <c r="D1086" s="95" t="n"/>
      <c r="E1086" s="86">
        <f>IF(D1086="","",IFERROR(INDEX(Pil_Type,MATCH(D1086,Pil_Label,0)),"not in pilot"))</f>
        <v/>
      </c>
      <c r="F1086" s="96" t="n"/>
      <c r="G1086" s="96" t="n"/>
      <c r="H1086" s="87">
        <f>IF(G1086="","",N(F1086)+G1086)</f>
        <v/>
      </c>
      <c r="I1086" s="95" t="n"/>
      <c r="J1086" s="139">
        <f>IF(OR(Q1086="",N(Q1086)&lt;=1),"",INDEX($R$6:$R$1505,MATCH(D1086&amp;"|"&amp;(Q1086-1),$P$6:$P$1505,0)))</f>
        <v/>
      </c>
      <c r="K1086" s="138">
        <f>IF(OR(J1086="",R1086=""),"",R1086-J1086)</f>
        <v/>
      </c>
      <c r="L1086" s="138">
        <f>IF(OR(J1086="",R1086=""),"",(R1086-J1086)*24)</f>
        <v/>
      </c>
      <c r="M1086" s="95" t="n"/>
      <c r="N1086" s="94">
        <f>IF(B1086="","",IF(OR(B1086&lt;cfg_PilotStart,B1086&gt;cfg_PilotEnd),"Outside",B1086-cfg_PilotStart+1))</f>
        <v/>
      </c>
      <c r="O1086" s="86">
        <f>IF(OR(B1086="",D1086=""),"","RF-"&amp;TEXT(ROW()-5,"0000"))</f>
        <v/>
      </c>
      <c r="P1086" s="86">
        <f>IF(Q1086="","",D1086&amp;"|"&amp;Q1086)</f>
        <v/>
      </c>
      <c r="Q1086" s="86">
        <f>IF(OR(D1086="",G1086=""),"",COUNTIFS($D$6:D1086,D1086,$G$6:G1086,"&lt;&gt;"))</f>
        <v/>
      </c>
      <c r="R1086" s="139">
        <f>IF(B1086="","",B1086+N(C1086))</f>
        <v/>
      </c>
    </row>
    <row r="1087" ht="30" customHeight="1">
      <c r="B1087" s="93" t="n"/>
      <c r="C1087" s="140" t="n"/>
      <c r="D1087" s="95" t="n"/>
      <c r="E1087" s="86">
        <f>IF(D1087="","",IFERROR(INDEX(Pil_Type,MATCH(D1087,Pil_Label,0)),"not in pilot"))</f>
        <v/>
      </c>
      <c r="F1087" s="96" t="n"/>
      <c r="G1087" s="96" t="n"/>
      <c r="H1087" s="87">
        <f>IF(G1087="","",N(F1087)+G1087)</f>
        <v/>
      </c>
      <c r="I1087" s="95" t="n"/>
      <c r="J1087" s="139">
        <f>IF(OR(Q1087="",N(Q1087)&lt;=1),"",INDEX($R$6:$R$1505,MATCH(D1087&amp;"|"&amp;(Q1087-1),$P$6:$P$1505,0)))</f>
        <v/>
      </c>
      <c r="K1087" s="138">
        <f>IF(OR(J1087="",R1087=""),"",R1087-J1087)</f>
        <v/>
      </c>
      <c r="L1087" s="138">
        <f>IF(OR(J1087="",R1087=""),"",(R1087-J1087)*24)</f>
        <v/>
      </c>
      <c r="M1087" s="95" t="n"/>
      <c r="N1087" s="94">
        <f>IF(B1087="","",IF(OR(B1087&lt;cfg_PilotStart,B1087&gt;cfg_PilotEnd),"Outside",B1087-cfg_PilotStart+1))</f>
        <v/>
      </c>
      <c r="O1087" s="86">
        <f>IF(OR(B1087="",D1087=""),"","RF-"&amp;TEXT(ROW()-5,"0000"))</f>
        <v/>
      </c>
      <c r="P1087" s="86">
        <f>IF(Q1087="","",D1087&amp;"|"&amp;Q1087)</f>
        <v/>
      </c>
      <c r="Q1087" s="86">
        <f>IF(OR(D1087="",G1087=""),"",COUNTIFS($D$6:D1087,D1087,$G$6:G1087,"&lt;&gt;"))</f>
        <v/>
      </c>
      <c r="R1087" s="139">
        <f>IF(B1087="","",B1087+N(C1087))</f>
        <v/>
      </c>
    </row>
    <row r="1088" ht="30" customHeight="1">
      <c r="B1088" s="93" t="n"/>
      <c r="C1088" s="140" t="n"/>
      <c r="D1088" s="95" t="n"/>
      <c r="E1088" s="86">
        <f>IF(D1088="","",IFERROR(INDEX(Pil_Type,MATCH(D1088,Pil_Label,0)),"not in pilot"))</f>
        <v/>
      </c>
      <c r="F1088" s="96" t="n"/>
      <c r="G1088" s="96" t="n"/>
      <c r="H1088" s="87">
        <f>IF(G1088="","",N(F1088)+G1088)</f>
        <v/>
      </c>
      <c r="I1088" s="95" t="n"/>
      <c r="J1088" s="139">
        <f>IF(OR(Q1088="",N(Q1088)&lt;=1),"",INDEX($R$6:$R$1505,MATCH(D1088&amp;"|"&amp;(Q1088-1),$P$6:$P$1505,0)))</f>
        <v/>
      </c>
      <c r="K1088" s="138">
        <f>IF(OR(J1088="",R1088=""),"",R1088-J1088)</f>
        <v/>
      </c>
      <c r="L1088" s="138">
        <f>IF(OR(J1088="",R1088=""),"",(R1088-J1088)*24)</f>
        <v/>
      </c>
      <c r="M1088" s="95" t="n"/>
      <c r="N1088" s="94">
        <f>IF(B1088="","",IF(OR(B1088&lt;cfg_PilotStart,B1088&gt;cfg_PilotEnd),"Outside",B1088-cfg_PilotStart+1))</f>
        <v/>
      </c>
      <c r="O1088" s="86">
        <f>IF(OR(B1088="",D1088=""),"","RF-"&amp;TEXT(ROW()-5,"0000"))</f>
        <v/>
      </c>
      <c r="P1088" s="86">
        <f>IF(Q1088="","",D1088&amp;"|"&amp;Q1088)</f>
        <v/>
      </c>
      <c r="Q1088" s="86">
        <f>IF(OR(D1088="",G1088=""),"",COUNTIFS($D$6:D1088,D1088,$G$6:G1088,"&lt;&gt;"))</f>
        <v/>
      </c>
      <c r="R1088" s="139">
        <f>IF(B1088="","",B1088+N(C1088))</f>
        <v/>
      </c>
    </row>
    <row r="1089" ht="30" customHeight="1">
      <c r="B1089" s="93" t="n"/>
      <c r="C1089" s="140" t="n"/>
      <c r="D1089" s="95" t="n"/>
      <c r="E1089" s="86">
        <f>IF(D1089="","",IFERROR(INDEX(Pil_Type,MATCH(D1089,Pil_Label,0)),"not in pilot"))</f>
        <v/>
      </c>
      <c r="F1089" s="96" t="n"/>
      <c r="G1089" s="96" t="n"/>
      <c r="H1089" s="87">
        <f>IF(G1089="","",N(F1089)+G1089)</f>
        <v/>
      </c>
      <c r="I1089" s="95" t="n"/>
      <c r="J1089" s="139">
        <f>IF(OR(Q1089="",N(Q1089)&lt;=1),"",INDEX($R$6:$R$1505,MATCH(D1089&amp;"|"&amp;(Q1089-1),$P$6:$P$1505,0)))</f>
        <v/>
      </c>
      <c r="K1089" s="138">
        <f>IF(OR(J1089="",R1089=""),"",R1089-J1089)</f>
        <v/>
      </c>
      <c r="L1089" s="138">
        <f>IF(OR(J1089="",R1089=""),"",(R1089-J1089)*24)</f>
        <v/>
      </c>
      <c r="M1089" s="95" t="n"/>
      <c r="N1089" s="94">
        <f>IF(B1089="","",IF(OR(B1089&lt;cfg_PilotStart,B1089&gt;cfg_PilotEnd),"Outside",B1089-cfg_PilotStart+1))</f>
        <v/>
      </c>
      <c r="O1089" s="86">
        <f>IF(OR(B1089="",D1089=""),"","RF-"&amp;TEXT(ROW()-5,"0000"))</f>
        <v/>
      </c>
      <c r="P1089" s="86">
        <f>IF(Q1089="","",D1089&amp;"|"&amp;Q1089)</f>
        <v/>
      </c>
      <c r="Q1089" s="86">
        <f>IF(OR(D1089="",G1089=""),"",COUNTIFS($D$6:D1089,D1089,$G$6:G1089,"&lt;&gt;"))</f>
        <v/>
      </c>
      <c r="R1089" s="139">
        <f>IF(B1089="","",B1089+N(C1089))</f>
        <v/>
      </c>
    </row>
    <row r="1090" ht="30" customHeight="1">
      <c r="B1090" s="93" t="n"/>
      <c r="C1090" s="140" t="n"/>
      <c r="D1090" s="95" t="n"/>
      <c r="E1090" s="86">
        <f>IF(D1090="","",IFERROR(INDEX(Pil_Type,MATCH(D1090,Pil_Label,0)),"not in pilot"))</f>
        <v/>
      </c>
      <c r="F1090" s="96" t="n"/>
      <c r="G1090" s="96" t="n"/>
      <c r="H1090" s="87">
        <f>IF(G1090="","",N(F1090)+G1090)</f>
        <v/>
      </c>
      <c r="I1090" s="95" t="n"/>
      <c r="J1090" s="139">
        <f>IF(OR(Q1090="",N(Q1090)&lt;=1),"",INDEX($R$6:$R$1505,MATCH(D1090&amp;"|"&amp;(Q1090-1),$P$6:$P$1505,0)))</f>
        <v/>
      </c>
      <c r="K1090" s="138">
        <f>IF(OR(J1090="",R1090=""),"",R1090-J1090)</f>
        <v/>
      </c>
      <c r="L1090" s="138">
        <f>IF(OR(J1090="",R1090=""),"",(R1090-J1090)*24)</f>
        <v/>
      </c>
      <c r="M1090" s="95" t="n"/>
      <c r="N1090" s="94">
        <f>IF(B1090="","",IF(OR(B1090&lt;cfg_PilotStart,B1090&gt;cfg_PilotEnd),"Outside",B1090-cfg_PilotStart+1))</f>
        <v/>
      </c>
      <c r="O1090" s="86">
        <f>IF(OR(B1090="",D1090=""),"","RF-"&amp;TEXT(ROW()-5,"0000"))</f>
        <v/>
      </c>
      <c r="P1090" s="86">
        <f>IF(Q1090="","",D1090&amp;"|"&amp;Q1090)</f>
        <v/>
      </c>
      <c r="Q1090" s="86">
        <f>IF(OR(D1090="",G1090=""),"",COUNTIFS($D$6:D1090,D1090,$G$6:G1090,"&lt;&gt;"))</f>
        <v/>
      </c>
      <c r="R1090" s="139">
        <f>IF(B1090="","",B1090+N(C1090))</f>
        <v/>
      </c>
    </row>
    <row r="1091" ht="30" customHeight="1">
      <c r="B1091" s="93" t="n"/>
      <c r="C1091" s="140" t="n"/>
      <c r="D1091" s="95" t="n"/>
      <c r="E1091" s="86">
        <f>IF(D1091="","",IFERROR(INDEX(Pil_Type,MATCH(D1091,Pil_Label,0)),"not in pilot"))</f>
        <v/>
      </c>
      <c r="F1091" s="96" t="n"/>
      <c r="G1091" s="96" t="n"/>
      <c r="H1091" s="87">
        <f>IF(G1091="","",N(F1091)+G1091)</f>
        <v/>
      </c>
      <c r="I1091" s="95" t="n"/>
      <c r="J1091" s="139">
        <f>IF(OR(Q1091="",N(Q1091)&lt;=1),"",INDEX($R$6:$R$1505,MATCH(D1091&amp;"|"&amp;(Q1091-1),$P$6:$P$1505,0)))</f>
        <v/>
      </c>
      <c r="K1091" s="138">
        <f>IF(OR(J1091="",R1091=""),"",R1091-J1091)</f>
        <v/>
      </c>
      <c r="L1091" s="138">
        <f>IF(OR(J1091="",R1091=""),"",(R1091-J1091)*24)</f>
        <v/>
      </c>
      <c r="M1091" s="95" t="n"/>
      <c r="N1091" s="94">
        <f>IF(B1091="","",IF(OR(B1091&lt;cfg_PilotStart,B1091&gt;cfg_PilotEnd),"Outside",B1091-cfg_PilotStart+1))</f>
        <v/>
      </c>
      <c r="O1091" s="86">
        <f>IF(OR(B1091="",D1091=""),"","RF-"&amp;TEXT(ROW()-5,"0000"))</f>
        <v/>
      </c>
      <c r="P1091" s="86">
        <f>IF(Q1091="","",D1091&amp;"|"&amp;Q1091)</f>
        <v/>
      </c>
      <c r="Q1091" s="86">
        <f>IF(OR(D1091="",G1091=""),"",COUNTIFS($D$6:D1091,D1091,$G$6:G1091,"&lt;&gt;"))</f>
        <v/>
      </c>
      <c r="R1091" s="139">
        <f>IF(B1091="","",B1091+N(C1091))</f>
        <v/>
      </c>
    </row>
    <row r="1092" ht="30" customHeight="1">
      <c r="B1092" s="93" t="n"/>
      <c r="C1092" s="140" t="n"/>
      <c r="D1092" s="95" t="n"/>
      <c r="E1092" s="86">
        <f>IF(D1092="","",IFERROR(INDEX(Pil_Type,MATCH(D1092,Pil_Label,0)),"not in pilot"))</f>
        <v/>
      </c>
      <c r="F1092" s="96" t="n"/>
      <c r="G1092" s="96" t="n"/>
      <c r="H1092" s="87">
        <f>IF(G1092="","",N(F1092)+G1092)</f>
        <v/>
      </c>
      <c r="I1092" s="95" t="n"/>
      <c r="J1092" s="139">
        <f>IF(OR(Q1092="",N(Q1092)&lt;=1),"",INDEX($R$6:$R$1505,MATCH(D1092&amp;"|"&amp;(Q1092-1),$P$6:$P$1505,0)))</f>
        <v/>
      </c>
      <c r="K1092" s="138">
        <f>IF(OR(J1092="",R1092=""),"",R1092-J1092)</f>
        <v/>
      </c>
      <c r="L1092" s="138">
        <f>IF(OR(J1092="",R1092=""),"",(R1092-J1092)*24)</f>
        <v/>
      </c>
      <c r="M1092" s="95" t="n"/>
      <c r="N1092" s="94">
        <f>IF(B1092="","",IF(OR(B1092&lt;cfg_PilotStart,B1092&gt;cfg_PilotEnd),"Outside",B1092-cfg_PilotStart+1))</f>
        <v/>
      </c>
      <c r="O1092" s="86">
        <f>IF(OR(B1092="",D1092=""),"","RF-"&amp;TEXT(ROW()-5,"0000"))</f>
        <v/>
      </c>
      <c r="P1092" s="86">
        <f>IF(Q1092="","",D1092&amp;"|"&amp;Q1092)</f>
        <v/>
      </c>
      <c r="Q1092" s="86">
        <f>IF(OR(D1092="",G1092=""),"",COUNTIFS($D$6:D1092,D1092,$G$6:G1092,"&lt;&gt;"))</f>
        <v/>
      </c>
      <c r="R1092" s="139">
        <f>IF(B1092="","",B1092+N(C1092))</f>
        <v/>
      </c>
    </row>
    <row r="1093" ht="30" customHeight="1">
      <c r="B1093" s="93" t="n"/>
      <c r="C1093" s="140" t="n"/>
      <c r="D1093" s="95" t="n"/>
      <c r="E1093" s="86">
        <f>IF(D1093="","",IFERROR(INDEX(Pil_Type,MATCH(D1093,Pil_Label,0)),"not in pilot"))</f>
        <v/>
      </c>
      <c r="F1093" s="96" t="n"/>
      <c r="G1093" s="96" t="n"/>
      <c r="H1093" s="87">
        <f>IF(G1093="","",N(F1093)+G1093)</f>
        <v/>
      </c>
      <c r="I1093" s="95" t="n"/>
      <c r="J1093" s="139">
        <f>IF(OR(Q1093="",N(Q1093)&lt;=1),"",INDEX($R$6:$R$1505,MATCH(D1093&amp;"|"&amp;(Q1093-1),$P$6:$P$1505,0)))</f>
        <v/>
      </c>
      <c r="K1093" s="138">
        <f>IF(OR(J1093="",R1093=""),"",R1093-J1093)</f>
        <v/>
      </c>
      <c r="L1093" s="138">
        <f>IF(OR(J1093="",R1093=""),"",(R1093-J1093)*24)</f>
        <v/>
      </c>
      <c r="M1093" s="95" t="n"/>
      <c r="N1093" s="94">
        <f>IF(B1093="","",IF(OR(B1093&lt;cfg_PilotStart,B1093&gt;cfg_PilotEnd),"Outside",B1093-cfg_PilotStart+1))</f>
        <v/>
      </c>
      <c r="O1093" s="86">
        <f>IF(OR(B1093="",D1093=""),"","RF-"&amp;TEXT(ROW()-5,"0000"))</f>
        <v/>
      </c>
      <c r="P1093" s="86">
        <f>IF(Q1093="","",D1093&amp;"|"&amp;Q1093)</f>
        <v/>
      </c>
      <c r="Q1093" s="86">
        <f>IF(OR(D1093="",G1093=""),"",COUNTIFS($D$6:D1093,D1093,$G$6:G1093,"&lt;&gt;"))</f>
        <v/>
      </c>
      <c r="R1093" s="139">
        <f>IF(B1093="","",B1093+N(C1093))</f>
        <v/>
      </c>
    </row>
    <row r="1094" ht="30" customHeight="1">
      <c r="B1094" s="93" t="n"/>
      <c r="C1094" s="140" t="n"/>
      <c r="D1094" s="95" t="n"/>
      <c r="E1094" s="86">
        <f>IF(D1094="","",IFERROR(INDEX(Pil_Type,MATCH(D1094,Pil_Label,0)),"not in pilot"))</f>
        <v/>
      </c>
      <c r="F1094" s="96" t="n"/>
      <c r="G1094" s="96" t="n"/>
      <c r="H1094" s="87">
        <f>IF(G1094="","",N(F1094)+G1094)</f>
        <v/>
      </c>
      <c r="I1094" s="95" t="n"/>
      <c r="J1094" s="139">
        <f>IF(OR(Q1094="",N(Q1094)&lt;=1),"",INDEX($R$6:$R$1505,MATCH(D1094&amp;"|"&amp;(Q1094-1),$P$6:$P$1505,0)))</f>
        <v/>
      </c>
      <c r="K1094" s="138">
        <f>IF(OR(J1094="",R1094=""),"",R1094-J1094)</f>
        <v/>
      </c>
      <c r="L1094" s="138">
        <f>IF(OR(J1094="",R1094=""),"",(R1094-J1094)*24)</f>
        <v/>
      </c>
      <c r="M1094" s="95" t="n"/>
      <c r="N1094" s="94">
        <f>IF(B1094="","",IF(OR(B1094&lt;cfg_PilotStart,B1094&gt;cfg_PilotEnd),"Outside",B1094-cfg_PilotStart+1))</f>
        <v/>
      </c>
      <c r="O1094" s="86">
        <f>IF(OR(B1094="",D1094=""),"","RF-"&amp;TEXT(ROW()-5,"0000"))</f>
        <v/>
      </c>
      <c r="P1094" s="86">
        <f>IF(Q1094="","",D1094&amp;"|"&amp;Q1094)</f>
        <v/>
      </c>
      <c r="Q1094" s="86">
        <f>IF(OR(D1094="",G1094=""),"",COUNTIFS($D$6:D1094,D1094,$G$6:G1094,"&lt;&gt;"))</f>
        <v/>
      </c>
      <c r="R1094" s="139">
        <f>IF(B1094="","",B1094+N(C1094))</f>
        <v/>
      </c>
    </row>
    <row r="1095" ht="30" customHeight="1">
      <c r="B1095" s="93" t="n"/>
      <c r="C1095" s="140" t="n"/>
      <c r="D1095" s="95" t="n"/>
      <c r="E1095" s="86">
        <f>IF(D1095="","",IFERROR(INDEX(Pil_Type,MATCH(D1095,Pil_Label,0)),"not in pilot"))</f>
        <v/>
      </c>
      <c r="F1095" s="96" t="n"/>
      <c r="G1095" s="96" t="n"/>
      <c r="H1095" s="87">
        <f>IF(G1095="","",N(F1095)+G1095)</f>
        <v/>
      </c>
      <c r="I1095" s="95" t="n"/>
      <c r="J1095" s="139">
        <f>IF(OR(Q1095="",N(Q1095)&lt;=1),"",INDEX($R$6:$R$1505,MATCH(D1095&amp;"|"&amp;(Q1095-1),$P$6:$P$1505,0)))</f>
        <v/>
      </c>
      <c r="K1095" s="138">
        <f>IF(OR(J1095="",R1095=""),"",R1095-J1095)</f>
        <v/>
      </c>
      <c r="L1095" s="138">
        <f>IF(OR(J1095="",R1095=""),"",(R1095-J1095)*24)</f>
        <v/>
      </c>
      <c r="M1095" s="95" t="n"/>
      <c r="N1095" s="94">
        <f>IF(B1095="","",IF(OR(B1095&lt;cfg_PilotStart,B1095&gt;cfg_PilotEnd),"Outside",B1095-cfg_PilotStart+1))</f>
        <v/>
      </c>
      <c r="O1095" s="86">
        <f>IF(OR(B1095="",D1095=""),"","RF-"&amp;TEXT(ROW()-5,"0000"))</f>
        <v/>
      </c>
      <c r="P1095" s="86">
        <f>IF(Q1095="","",D1095&amp;"|"&amp;Q1095)</f>
        <v/>
      </c>
      <c r="Q1095" s="86">
        <f>IF(OR(D1095="",G1095=""),"",COUNTIFS($D$6:D1095,D1095,$G$6:G1095,"&lt;&gt;"))</f>
        <v/>
      </c>
      <c r="R1095" s="139">
        <f>IF(B1095="","",B1095+N(C1095))</f>
        <v/>
      </c>
    </row>
    <row r="1096" ht="30" customHeight="1">
      <c r="B1096" s="93" t="n"/>
      <c r="C1096" s="140" t="n"/>
      <c r="D1096" s="95" t="n"/>
      <c r="E1096" s="86">
        <f>IF(D1096="","",IFERROR(INDEX(Pil_Type,MATCH(D1096,Pil_Label,0)),"not in pilot"))</f>
        <v/>
      </c>
      <c r="F1096" s="96" t="n"/>
      <c r="G1096" s="96" t="n"/>
      <c r="H1096" s="87">
        <f>IF(G1096="","",N(F1096)+G1096)</f>
        <v/>
      </c>
      <c r="I1096" s="95" t="n"/>
      <c r="J1096" s="139">
        <f>IF(OR(Q1096="",N(Q1096)&lt;=1),"",INDEX($R$6:$R$1505,MATCH(D1096&amp;"|"&amp;(Q1096-1),$P$6:$P$1505,0)))</f>
        <v/>
      </c>
      <c r="K1096" s="138">
        <f>IF(OR(J1096="",R1096=""),"",R1096-J1096)</f>
        <v/>
      </c>
      <c r="L1096" s="138">
        <f>IF(OR(J1096="",R1096=""),"",(R1096-J1096)*24)</f>
        <v/>
      </c>
      <c r="M1096" s="95" t="n"/>
      <c r="N1096" s="94">
        <f>IF(B1096="","",IF(OR(B1096&lt;cfg_PilotStart,B1096&gt;cfg_PilotEnd),"Outside",B1096-cfg_PilotStart+1))</f>
        <v/>
      </c>
      <c r="O1096" s="86">
        <f>IF(OR(B1096="",D1096=""),"","RF-"&amp;TEXT(ROW()-5,"0000"))</f>
        <v/>
      </c>
      <c r="P1096" s="86">
        <f>IF(Q1096="","",D1096&amp;"|"&amp;Q1096)</f>
        <v/>
      </c>
      <c r="Q1096" s="86">
        <f>IF(OR(D1096="",G1096=""),"",COUNTIFS($D$6:D1096,D1096,$G$6:G1096,"&lt;&gt;"))</f>
        <v/>
      </c>
      <c r="R1096" s="139">
        <f>IF(B1096="","",B1096+N(C1096))</f>
        <v/>
      </c>
    </row>
    <row r="1097" ht="30" customHeight="1">
      <c r="B1097" s="93" t="n"/>
      <c r="C1097" s="140" t="n"/>
      <c r="D1097" s="95" t="n"/>
      <c r="E1097" s="86">
        <f>IF(D1097="","",IFERROR(INDEX(Pil_Type,MATCH(D1097,Pil_Label,0)),"not in pilot"))</f>
        <v/>
      </c>
      <c r="F1097" s="96" t="n"/>
      <c r="G1097" s="96" t="n"/>
      <c r="H1097" s="87">
        <f>IF(G1097="","",N(F1097)+G1097)</f>
        <v/>
      </c>
      <c r="I1097" s="95" t="n"/>
      <c r="J1097" s="139">
        <f>IF(OR(Q1097="",N(Q1097)&lt;=1),"",INDEX($R$6:$R$1505,MATCH(D1097&amp;"|"&amp;(Q1097-1),$P$6:$P$1505,0)))</f>
        <v/>
      </c>
      <c r="K1097" s="138">
        <f>IF(OR(J1097="",R1097=""),"",R1097-J1097)</f>
        <v/>
      </c>
      <c r="L1097" s="138">
        <f>IF(OR(J1097="",R1097=""),"",(R1097-J1097)*24)</f>
        <v/>
      </c>
      <c r="M1097" s="95" t="n"/>
      <c r="N1097" s="94">
        <f>IF(B1097="","",IF(OR(B1097&lt;cfg_PilotStart,B1097&gt;cfg_PilotEnd),"Outside",B1097-cfg_PilotStart+1))</f>
        <v/>
      </c>
      <c r="O1097" s="86">
        <f>IF(OR(B1097="",D1097=""),"","RF-"&amp;TEXT(ROW()-5,"0000"))</f>
        <v/>
      </c>
      <c r="P1097" s="86">
        <f>IF(Q1097="","",D1097&amp;"|"&amp;Q1097)</f>
        <v/>
      </c>
      <c r="Q1097" s="86">
        <f>IF(OR(D1097="",G1097=""),"",COUNTIFS($D$6:D1097,D1097,$G$6:G1097,"&lt;&gt;"))</f>
        <v/>
      </c>
      <c r="R1097" s="139">
        <f>IF(B1097="","",B1097+N(C1097))</f>
        <v/>
      </c>
    </row>
    <row r="1098" ht="30" customHeight="1">
      <c r="B1098" s="93" t="n"/>
      <c r="C1098" s="140" t="n"/>
      <c r="D1098" s="95" t="n"/>
      <c r="E1098" s="86">
        <f>IF(D1098="","",IFERROR(INDEX(Pil_Type,MATCH(D1098,Pil_Label,0)),"not in pilot"))</f>
        <v/>
      </c>
      <c r="F1098" s="96" t="n"/>
      <c r="G1098" s="96" t="n"/>
      <c r="H1098" s="87">
        <f>IF(G1098="","",N(F1098)+G1098)</f>
        <v/>
      </c>
      <c r="I1098" s="95" t="n"/>
      <c r="J1098" s="139">
        <f>IF(OR(Q1098="",N(Q1098)&lt;=1),"",INDEX($R$6:$R$1505,MATCH(D1098&amp;"|"&amp;(Q1098-1),$P$6:$P$1505,0)))</f>
        <v/>
      </c>
      <c r="K1098" s="138">
        <f>IF(OR(J1098="",R1098=""),"",R1098-J1098)</f>
        <v/>
      </c>
      <c r="L1098" s="138">
        <f>IF(OR(J1098="",R1098=""),"",(R1098-J1098)*24)</f>
        <v/>
      </c>
      <c r="M1098" s="95" t="n"/>
      <c r="N1098" s="94">
        <f>IF(B1098="","",IF(OR(B1098&lt;cfg_PilotStart,B1098&gt;cfg_PilotEnd),"Outside",B1098-cfg_PilotStart+1))</f>
        <v/>
      </c>
      <c r="O1098" s="86">
        <f>IF(OR(B1098="",D1098=""),"","RF-"&amp;TEXT(ROW()-5,"0000"))</f>
        <v/>
      </c>
      <c r="P1098" s="86">
        <f>IF(Q1098="","",D1098&amp;"|"&amp;Q1098)</f>
        <v/>
      </c>
      <c r="Q1098" s="86">
        <f>IF(OR(D1098="",G1098=""),"",COUNTIFS($D$6:D1098,D1098,$G$6:G1098,"&lt;&gt;"))</f>
        <v/>
      </c>
      <c r="R1098" s="139">
        <f>IF(B1098="","",B1098+N(C1098))</f>
        <v/>
      </c>
    </row>
    <row r="1099" ht="30" customHeight="1">
      <c r="B1099" s="93" t="n"/>
      <c r="C1099" s="140" t="n"/>
      <c r="D1099" s="95" t="n"/>
      <c r="E1099" s="86">
        <f>IF(D1099="","",IFERROR(INDEX(Pil_Type,MATCH(D1099,Pil_Label,0)),"not in pilot"))</f>
        <v/>
      </c>
      <c r="F1099" s="96" t="n"/>
      <c r="G1099" s="96" t="n"/>
      <c r="H1099" s="87">
        <f>IF(G1099="","",N(F1099)+G1099)</f>
        <v/>
      </c>
      <c r="I1099" s="95" t="n"/>
      <c r="J1099" s="139">
        <f>IF(OR(Q1099="",N(Q1099)&lt;=1),"",INDEX($R$6:$R$1505,MATCH(D1099&amp;"|"&amp;(Q1099-1),$P$6:$P$1505,0)))</f>
        <v/>
      </c>
      <c r="K1099" s="138">
        <f>IF(OR(J1099="",R1099=""),"",R1099-J1099)</f>
        <v/>
      </c>
      <c r="L1099" s="138">
        <f>IF(OR(J1099="",R1099=""),"",(R1099-J1099)*24)</f>
        <v/>
      </c>
      <c r="M1099" s="95" t="n"/>
      <c r="N1099" s="94">
        <f>IF(B1099="","",IF(OR(B1099&lt;cfg_PilotStart,B1099&gt;cfg_PilotEnd),"Outside",B1099-cfg_PilotStart+1))</f>
        <v/>
      </c>
      <c r="O1099" s="86">
        <f>IF(OR(B1099="",D1099=""),"","RF-"&amp;TEXT(ROW()-5,"0000"))</f>
        <v/>
      </c>
      <c r="P1099" s="86">
        <f>IF(Q1099="","",D1099&amp;"|"&amp;Q1099)</f>
        <v/>
      </c>
      <c r="Q1099" s="86">
        <f>IF(OR(D1099="",G1099=""),"",COUNTIFS($D$6:D1099,D1099,$G$6:G1099,"&lt;&gt;"))</f>
        <v/>
      </c>
      <c r="R1099" s="139">
        <f>IF(B1099="","",B1099+N(C1099))</f>
        <v/>
      </c>
    </row>
    <row r="1100" ht="30" customHeight="1">
      <c r="B1100" s="93" t="n"/>
      <c r="C1100" s="140" t="n"/>
      <c r="D1100" s="95" t="n"/>
      <c r="E1100" s="86">
        <f>IF(D1100="","",IFERROR(INDEX(Pil_Type,MATCH(D1100,Pil_Label,0)),"not in pilot"))</f>
        <v/>
      </c>
      <c r="F1100" s="96" t="n"/>
      <c r="G1100" s="96" t="n"/>
      <c r="H1100" s="87">
        <f>IF(G1100="","",N(F1100)+G1100)</f>
        <v/>
      </c>
      <c r="I1100" s="95" t="n"/>
      <c r="J1100" s="139">
        <f>IF(OR(Q1100="",N(Q1100)&lt;=1),"",INDEX($R$6:$R$1505,MATCH(D1100&amp;"|"&amp;(Q1100-1),$P$6:$P$1505,0)))</f>
        <v/>
      </c>
      <c r="K1100" s="138">
        <f>IF(OR(J1100="",R1100=""),"",R1100-J1100)</f>
        <v/>
      </c>
      <c r="L1100" s="138">
        <f>IF(OR(J1100="",R1100=""),"",(R1100-J1100)*24)</f>
        <v/>
      </c>
      <c r="M1100" s="95" t="n"/>
      <c r="N1100" s="94">
        <f>IF(B1100="","",IF(OR(B1100&lt;cfg_PilotStart,B1100&gt;cfg_PilotEnd),"Outside",B1100-cfg_PilotStart+1))</f>
        <v/>
      </c>
      <c r="O1100" s="86">
        <f>IF(OR(B1100="",D1100=""),"","RF-"&amp;TEXT(ROW()-5,"0000"))</f>
        <v/>
      </c>
      <c r="P1100" s="86">
        <f>IF(Q1100="","",D1100&amp;"|"&amp;Q1100)</f>
        <v/>
      </c>
      <c r="Q1100" s="86">
        <f>IF(OR(D1100="",G1100=""),"",COUNTIFS($D$6:D1100,D1100,$G$6:G1100,"&lt;&gt;"))</f>
        <v/>
      </c>
      <c r="R1100" s="139">
        <f>IF(B1100="","",B1100+N(C1100))</f>
        <v/>
      </c>
    </row>
    <row r="1101" ht="30" customHeight="1">
      <c r="B1101" s="93" t="n"/>
      <c r="C1101" s="140" t="n"/>
      <c r="D1101" s="95" t="n"/>
      <c r="E1101" s="86">
        <f>IF(D1101="","",IFERROR(INDEX(Pil_Type,MATCH(D1101,Pil_Label,0)),"not in pilot"))</f>
        <v/>
      </c>
      <c r="F1101" s="96" t="n"/>
      <c r="G1101" s="96" t="n"/>
      <c r="H1101" s="87">
        <f>IF(G1101="","",N(F1101)+G1101)</f>
        <v/>
      </c>
      <c r="I1101" s="95" t="n"/>
      <c r="J1101" s="139">
        <f>IF(OR(Q1101="",N(Q1101)&lt;=1),"",INDEX($R$6:$R$1505,MATCH(D1101&amp;"|"&amp;(Q1101-1),$P$6:$P$1505,0)))</f>
        <v/>
      </c>
      <c r="K1101" s="138">
        <f>IF(OR(J1101="",R1101=""),"",R1101-J1101)</f>
        <v/>
      </c>
      <c r="L1101" s="138">
        <f>IF(OR(J1101="",R1101=""),"",(R1101-J1101)*24)</f>
        <v/>
      </c>
      <c r="M1101" s="95" t="n"/>
      <c r="N1101" s="94">
        <f>IF(B1101="","",IF(OR(B1101&lt;cfg_PilotStart,B1101&gt;cfg_PilotEnd),"Outside",B1101-cfg_PilotStart+1))</f>
        <v/>
      </c>
      <c r="O1101" s="86">
        <f>IF(OR(B1101="",D1101=""),"","RF-"&amp;TEXT(ROW()-5,"0000"))</f>
        <v/>
      </c>
      <c r="P1101" s="86">
        <f>IF(Q1101="","",D1101&amp;"|"&amp;Q1101)</f>
        <v/>
      </c>
      <c r="Q1101" s="86">
        <f>IF(OR(D1101="",G1101=""),"",COUNTIFS($D$6:D1101,D1101,$G$6:G1101,"&lt;&gt;"))</f>
        <v/>
      </c>
      <c r="R1101" s="139">
        <f>IF(B1101="","",B1101+N(C1101))</f>
        <v/>
      </c>
    </row>
    <row r="1102" ht="30" customHeight="1">
      <c r="B1102" s="93" t="n"/>
      <c r="C1102" s="140" t="n"/>
      <c r="D1102" s="95" t="n"/>
      <c r="E1102" s="86">
        <f>IF(D1102="","",IFERROR(INDEX(Pil_Type,MATCH(D1102,Pil_Label,0)),"not in pilot"))</f>
        <v/>
      </c>
      <c r="F1102" s="96" t="n"/>
      <c r="G1102" s="96" t="n"/>
      <c r="H1102" s="87">
        <f>IF(G1102="","",N(F1102)+G1102)</f>
        <v/>
      </c>
      <c r="I1102" s="95" t="n"/>
      <c r="J1102" s="139">
        <f>IF(OR(Q1102="",N(Q1102)&lt;=1),"",INDEX($R$6:$R$1505,MATCH(D1102&amp;"|"&amp;(Q1102-1),$P$6:$P$1505,0)))</f>
        <v/>
      </c>
      <c r="K1102" s="138">
        <f>IF(OR(J1102="",R1102=""),"",R1102-J1102)</f>
        <v/>
      </c>
      <c r="L1102" s="138">
        <f>IF(OR(J1102="",R1102=""),"",(R1102-J1102)*24)</f>
        <v/>
      </c>
      <c r="M1102" s="95" t="n"/>
      <c r="N1102" s="94">
        <f>IF(B1102="","",IF(OR(B1102&lt;cfg_PilotStart,B1102&gt;cfg_PilotEnd),"Outside",B1102-cfg_PilotStart+1))</f>
        <v/>
      </c>
      <c r="O1102" s="86">
        <f>IF(OR(B1102="",D1102=""),"","RF-"&amp;TEXT(ROW()-5,"0000"))</f>
        <v/>
      </c>
      <c r="P1102" s="86">
        <f>IF(Q1102="","",D1102&amp;"|"&amp;Q1102)</f>
        <v/>
      </c>
      <c r="Q1102" s="86">
        <f>IF(OR(D1102="",G1102=""),"",COUNTIFS($D$6:D1102,D1102,$G$6:G1102,"&lt;&gt;"))</f>
        <v/>
      </c>
      <c r="R1102" s="139">
        <f>IF(B1102="","",B1102+N(C1102))</f>
        <v/>
      </c>
    </row>
    <row r="1103" ht="30" customHeight="1">
      <c r="B1103" s="93" t="n"/>
      <c r="C1103" s="140" t="n"/>
      <c r="D1103" s="95" t="n"/>
      <c r="E1103" s="86">
        <f>IF(D1103="","",IFERROR(INDEX(Pil_Type,MATCH(D1103,Pil_Label,0)),"not in pilot"))</f>
        <v/>
      </c>
      <c r="F1103" s="96" t="n"/>
      <c r="G1103" s="96" t="n"/>
      <c r="H1103" s="87">
        <f>IF(G1103="","",N(F1103)+G1103)</f>
        <v/>
      </c>
      <c r="I1103" s="95" t="n"/>
      <c r="J1103" s="139">
        <f>IF(OR(Q1103="",N(Q1103)&lt;=1),"",INDEX($R$6:$R$1505,MATCH(D1103&amp;"|"&amp;(Q1103-1),$P$6:$P$1505,0)))</f>
        <v/>
      </c>
      <c r="K1103" s="138">
        <f>IF(OR(J1103="",R1103=""),"",R1103-J1103)</f>
        <v/>
      </c>
      <c r="L1103" s="138">
        <f>IF(OR(J1103="",R1103=""),"",(R1103-J1103)*24)</f>
        <v/>
      </c>
      <c r="M1103" s="95" t="n"/>
      <c r="N1103" s="94">
        <f>IF(B1103="","",IF(OR(B1103&lt;cfg_PilotStart,B1103&gt;cfg_PilotEnd),"Outside",B1103-cfg_PilotStart+1))</f>
        <v/>
      </c>
      <c r="O1103" s="86">
        <f>IF(OR(B1103="",D1103=""),"","RF-"&amp;TEXT(ROW()-5,"0000"))</f>
        <v/>
      </c>
      <c r="P1103" s="86">
        <f>IF(Q1103="","",D1103&amp;"|"&amp;Q1103)</f>
        <v/>
      </c>
      <c r="Q1103" s="86">
        <f>IF(OR(D1103="",G1103=""),"",COUNTIFS($D$6:D1103,D1103,$G$6:G1103,"&lt;&gt;"))</f>
        <v/>
      </c>
      <c r="R1103" s="139">
        <f>IF(B1103="","",B1103+N(C1103))</f>
        <v/>
      </c>
    </row>
    <row r="1104" ht="30" customHeight="1">
      <c r="B1104" s="93" t="n"/>
      <c r="C1104" s="140" t="n"/>
      <c r="D1104" s="95" t="n"/>
      <c r="E1104" s="86">
        <f>IF(D1104="","",IFERROR(INDEX(Pil_Type,MATCH(D1104,Pil_Label,0)),"not in pilot"))</f>
        <v/>
      </c>
      <c r="F1104" s="96" t="n"/>
      <c r="G1104" s="96" t="n"/>
      <c r="H1104" s="87">
        <f>IF(G1104="","",N(F1104)+G1104)</f>
        <v/>
      </c>
      <c r="I1104" s="95" t="n"/>
      <c r="J1104" s="139">
        <f>IF(OR(Q1104="",N(Q1104)&lt;=1),"",INDEX($R$6:$R$1505,MATCH(D1104&amp;"|"&amp;(Q1104-1),$P$6:$P$1505,0)))</f>
        <v/>
      </c>
      <c r="K1104" s="138">
        <f>IF(OR(J1104="",R1104=""),"",R1104-J1104)</f>
        <v/>
      </c>
      <c r="L1104" s="138">
        <f>IF(OR(J1104="",R1104=""),"",(R1104-J1104)*24)</f>
        <v/>
      </c>
      <c r="M1104" s="95" t="n"/>
      <c r="N1104" s="94">
        <f>IF(B1104="","",IF(OR(B1104&lt;cfg_PilotStart,B1104&gt;cfg_PilotEnd),"Outside",B1104-cfg_PilotStart+1))</f>
        <v/>
      </c>
      <c r="O1104" s="86">
        <f>IF(OR(B1104="",D1104=""),"","RF-"&amp;TEXT(ROW()-5,"0000"))</f>
        <v/>
      </c>
      <c r="P1104" s="86">
        <f>IF(Q1104="","",D1104&amp;"|"&amp;Q1104)</f>
        <v/>
      </c>
      <c r="Q1104" s="86">
        <f>IF(OR(D1104="",G1104=""),"",COUNTIFS($D$6:D1104,D1104,$G$6:G1104,"&lt;&gt;"))</f>
        <v/>
      </c>
      <c r="R1104" s="139">
        <f>IF(B1104="","",B1104+N(C1104))</f>
        <v/>
      </c>
    </row>
    <row r="1105" ht="30" customHeight="1">
      <c r="B1105" s="93" t="n"/>
      <c r="C1105" s="140" t="n"/>
      <c r="D1105" s="95" t="n"/>
      <c r="E1105" s="86">
        <f>IF(D1105="","",IFERROR(INDEX(Pil_Type,MATCH(D1105,Pil_Label,0)),"not in pilot"))</f>
        <v/>
      </c>
      <c r="F1105" s="96" t="n"/>
      <c r="G1105" s="96" t="n"/>
      <c r="H1105" s="87">
        <f>IF(G1105="","",N(F1105)+G1105)</f>
        <v/>
      </c>
      <c r="I1105" s="95" t="n"/>
      <c r="J1105" s="139">
        <f>IF(OR(Q1105="",N(Q1105)&lt;=1),"",INDEX($R$6:$R$1505,MATCH(D1105&amp;"|"&amp;(Q1105-1),$P$6:$P$1505,0)))</f>
        <v/>
      </c>
      <c r="K1105" s="138">
        <f>IF(OR(J1105="",R1105=""),"",R1105-J1105)</f>
        <v/>
      </c>
      <c r="L1105" s="138">
        <f>IF(OR(J1105="",R1105=""),"",(R1105-J1105)*24)</f>
        <v/>
      </c>
      <c r="M1105" s="95" t="n"/>
      <c r="N1105" s="94">
        <f>IF(B1105="","",IF(OR(B1105&lt;cfg_PilotStart,B1105&gt;cfg_PilotEnd),"Outside",B1105-cfg_PilotStart+1))</f>
        <v/>
      </c>
      <c r="O1105" s="86">
        <f>IF(OR(B1105="",D1105=""),"","RF-"&amp;TEXT(ROW()-5,"0000"))</f>
        <v/>
      </c>
      <c r="P1105" s="86">
        <f>IF(Q1105="","",D1105&amp;"|"&amp;Q1105)</f>
        <v/>
      </c>
      <c r="Q1105" s="86">
        <f>IF(OR(D1105="",G1105=""),"",COUNTIFS($D$6:D1105,D1105,$G$6:G1105,"&lt;&gt;"))</f>
        <v/>
      </c>
      <c r="R1105" s="139">
        <f>IF(B1105="","",B1105+N(C1105))</f>
        <v/>
      </c>
    </row>
    <row r="1106" ht="30" customHeight="1">
      <c r="B1106" s="93" t="n"/>
      <c r="C1106" s="140" t="n"/>
      <c r="D1106" s="95" t="n"/>
      <c r="E1106" s="86">
        <f>IF(D1106="","",IFERROR(INDEX(Pil_Type,MATCH(D1106,Pil_Label,0)),"not in pilot"))</f>
        <v/>
      </c>
      <c r="F1106" s="96" t="n"/>
      <c r="G1106" s="96" t="n"/>
      <c r="H1106" s="87">
        <f>IF(G1106="","",N(F1106)+G1106)</f>
        <v/>
      </c>
      <c r="I1106" s="95" t="n"/>
      <c r="J1106" s="139">
        <f>IF(OR(Q1106="",N(Q1106)&lt;=1),"",INDEX($R$6:$R$1505,MATCH(D1106&amp;"|"&amp;(Q1106-1),$P$6:$P$1505,0)))</f>
        <v/>
      </c>
      <c r="K1106" s="138">
        <f>IF(OR(J1106="",R1106=""),"",R1106-J1106)</f>
        <v/>
      </c>
      <c r="L1106" s="138">
        <f>IF(OR(J1106="",R1106=""),"",(R1106-J1106)*24)</f>
        <v/>
      </c>
      <c r="M1106" s="95" t="n"/>
      <c r="N1106" s="94">
        <f>IF(B1106="","",IF(OR(B1106&lt;cfg_PilotStart,B1106&gt;cfg_PilotEnd),"Outside",B1106-cfg_PilotStart+1))</f>
        <v/>
      </c>
      <c r="O1106" s="86">
        <f>IF(OR(B1106="",D1106=""),"","RF-"&amp;TEXT(ROW()-5,"0000"))</f>
        <v/>
      </c>
      <c r="P1106" s="86">
        <f>IF(Q1106="","",D1106&amp;"|"&amp;Q1106)</f>
        <v/>
      </c>
      <c r="Q1106" s="86">
        <f>IF(OR(D1106="",G1106=""),"",COUNTIFS($D$6:D1106,D1106,$G$6:G1106,"&lt;&gt;"))</f>
        <v/>
      </c>
      <c r="R1106" s="139">
        <f>IF(B1106="","",B1106+N(C1106))</f>
        <v/>
      </c>
    </row>
    <row r="1107" ht="30" customHeight="1">
      <c r="B1107" s="93" t="n"/>
      <c r="C1107" s="140" t="n"/>
      <c r="D1107" s="95" t="n"/>
      <c r="E1107" s="86">
        <f>IF(D1107="","",IFERROR(INDEX(Pil_Type,MATCH(D1107,Pil_Label,0)),"not in pilot"))</f>
        <v/>
      </c>
      <c r="F1107" s="96" t="n"/>
      <c r="G1107" s="96" t="n"/>
      <c r="H1107" s="87">
        <f>IF(G1107="","",N(F1107)+G1107)</f>
        <v/>
      </c>
      <c r="I1107" s="95" t="n"/>
      <c r="J1107" s="139">
        <f>IF(OR(Q1107="",N(Q1107)&lt;=1),"",INDEX($R$6:$R$1505,MATCH(D1107&amp;"|"&amp;(Q1107-1),$P$6:$P$1505,0)))</f>
        <v/>
      </c>
      <c r="K1107" s="138">
        <f>IF(OR(J1107="",R1107=""),"",R1107-J1107)</f>
        <v/>
      </c>
      <c r="L1107" s="138">
        <f>IF(OR(J1107="",R1107=""),"",(R1107-J1107)*24)</f>
        <v/>
      </c>
      <c r="M1107" s="95" t="n"/>
      <c r="N1107" s="94">
        <f>IF(B1107="","",IF(OR(B1107&lt;cfg_PilotStart,B1107&gt;cfg_PilotEnd),"Outside",B1107-cfg_PilotStart+1))</f>
        <v/>
      </c>
      <c r="O1107" s="86">
        <f>IF(OR(B1107="",D1107=""),"","RF-"&amp;TEXT(ROW()-5,"0000"))</f>
        <v/>
      </c>
      <c r="P1107" s="86">
        <f>IF(Q1107="","",D1107&amp;"|"&amp;Q1107)</f>
        <v/>
      </c>
      <c r="Q1107" s="86">
        <f>IF(OR(D1107="",G1107=""),"",COUNTIFS($D$6:D1107,D1107,$G$6:G1107,"&lt;&gt;"))</f>
        <v/>
      </c>
      <c r="R1107" s="139">
        <f>IF(B1107="","",B1107+N(C1107))</f>
        <v/>
      </c>
    </row>
    <row r="1108" ht="30" customHeight="1">
      <c r="B1108" s="93" t="n"/>
      <c r="C1108" s="140" t="n"/>
      <c r="D1108" s="95" t="n"/>
      <c r="E1108" s="86">
        <f>IF(D1108="","",IFERROR(INDEX(Pil_Type,MATCH(D1108,Pil_Label,0)),"not in pilot"))</f>
        <v/>
      </c>
      <c r="F1108" s="96" t="n"/>
      <c r="G1108" s="96" t="n"/>
      <c r="H1108" s="87">
        <f>IF(G1108="","",N(F1108)+G1108)</f>
        <v/>
      </c>
      <c r="I1108" s="95" t="n"/>
      <c r="J1108" s="139">
        <f>IF(OR(Q1108="",N(Q1108)&lt;=1),"",INDEX($R$6:$R$1505,MATCH(D1108&amp;"|"&amp;(Q1108-1),$P$6:$P$1505,0)))</f>
        <v/>
      </c>
      <c r="K1108" s="138">
        <f>IF(OR(J1108="",R1108=""),"",R1108-J1108)</f>
        <v/>
      </c>
      <c r="L1108" s="138">
        <f>IF(OR(J1108="",R1108=""),"",(R1108-J1108)*24)</f>
        <v/>
      </c>
      <c r="M1108" s="95" t="n"/>
      <c r="N1108" s="94">
        <f>IF(B1108="","",IF(OR(B1108&lt;cfg_PilotStart,B1108&gt;cfg_PilotEnd),"Outside",B1108-cfg_PilotStart+1))</f>
        <v/>
      </c>
      <c r="O1108" s="86">
        <f>IF(OR(B1108="",D1108=""),"","RF-"&amp;TEXT(ROW()-5,"0000"))</f>
        <v/>
      </c>
      <c r="P1108" s="86">
        <f>IF(Q1108="","",D1108&amp;"|"&amp;Q1108)</f>
        <v/>
      </c>
      <c r="Q1108" s="86">
        <f>IF(OR(D1108="",G1108=""),"",COUNTIFS($D$6:D1108,D1108,$G$6:G1108,"&lt;&gt;"))</f>
        <v/>
      </c>
      <c r="R1108" s="139">
        <f>IF(B1108="","",B1108+N(C1108))</f>
        <v/>
      </c>
    </row>
    <row r="1109" ht="30" customHeight="1">
      <c r="B1109" s="93" t="n"/>
      <c r="C1109" s="140" t="n"/>
      <c r="D1109" s="95" t="n"/>
      <c r="E1109" s="86">
        <f>IF(D1109="","",IFERROR(INDEX(Pil_Type,MATCH(D1109,Pil_Label,0)),"not in pilot"))</f>
        <v/>
      </c>
      <c r="F1109" s="96" t="n"/>
      <c r="G1109" s="96" t="n"/>
      <c r="H1109" s="87">
        <f>IF(G1109="","",N(F1109)+G1109)</f>
        <v/>
      </c>
      <c r="I1109" s="95" t="n"/>
      <c r="J1109" s="139">
        <f>IF(OR(Q1109="",N(Q1109)&lt;=1),"",INDEX($R$6:$R$1505,MATCH(D1109&amp;"|"&amp;(Q1109-1),$P$6:$P$1505,0)))</f>
        <v/>
      </c>
      <c r="K1109" s="138">
        <f>IF(OR(J1109="",R1109=""),"",R1109-J1109)</f>
        <v/>
      </c>
      <c r="L1109" s="138">
        <f>IF(OR(J1109="",R1109=""),"",(R1109-J1109)*24)</f>
        <v/>
      </c>
      <c r="M1109" s="95" t="n"/>
      <c r="N1109" s="94">
        <f>IF(B1109="","",IF(OR(B1109&lt;cfg_PilotStart,B1109&gt;cfg_PilotEnd),"Outside",B1109-cfg_PilotStart+1))</f>
        <v/>
      </c>
      <c r="O1109" s="86">
        <f>IF(OR(B1109="",D1109=""),"","RF-"&amp;TEXT(ROW()-5,"0000"))</f>
        <v/>
      </c>
      <c r="P1109" s="86">
        <f>IF(Q1109="","",D1109&amp;"|"&amp;Q1109)</f>
        <v/>
      </c>
      <c r="Q1109" s="86">
        <f>IF(OR(D1109="",G1109=""),"",COUNTIFS($D$6:D1109,D1109,$G$6:G1109,"&lt;&gt;"))</f>
        <v/>
      </c>
      <c r="R1109" s="139">
        <f>IF(B1109="","",B1109+N(C1109))</f>
        <v/>
      </c>
    </row>
    <row r="1110" ht="30" customHeight="1">
      <c r="B1110" s="93" t="n"/>
      <c r="C1110" s="140" t="n"/>
      <c r="D1110" s="95" t="n"/>
      <c r="E1110" s="86">
        <f>IF(D1110="","",IFERROR(INDEX(Pil_Type,MATCH(D1110,Pil_Label,0)),"not in pilot"))</f>
        <v/>
      </c>
      <c r="F1110" s="96" t="n"/>
      <c r="G1110" s="96" t="n"/>
      <c r="H1110" s="87">
        <f>IF(G1110="","",N(F1110)+G1110)</f>
        <v/>
      </c>
      <c r="I1110" s="95" t="n"/>
      <c r="J1110" s="139">
        <f>IF(OR(Q1110="",N(Q1110)&lt;=1),"",INDEX($R$6:$R$1505,MATCH(D1110&amp;"|"&amp;(Q1110-1),$P$6:$P$1505,0)))</f>
        <v/>
      </c>
      <c r="K1110" s="138">
        <f>IF(OR(J1110="",R1110=""),"",R1110-J1110)</f>
        <v/>
      </c>
      <c r="L1110" s="138">
        <f>IF(OR(J1110="",R1110=""),"",(R1110-J1110)*24)</f>
        <v/>
      </c>
      <c r="M1110" s="95" t="n"/>
      <c r="N1110" s="94">
        <f>IF(B1110="","",IF(OR(B1110&lt;cfg_PilotStart,B1110&gt;cfg_PilotEnd),"Outside",B1110-cfg_PilotStart+1))</f>
        <v/>
      </c>
      <c r="O1110" s="86">
        <f>IF(OR(B1110="",D1110=""),"","RF-"&amp;TEXT(ROW()-5,"0000"))</f>
        <v/>
      </c>
      <c r="P1110" s="86">
        <f>IF(Q1110="","",D1110&amp;"|"&amp;Q1110)</f>
        <v/>
      </c>
      <c r="Q1110" s="86">
        <f>IF(OR(D1110="",G1110=""),"",COUNTIFS($D$6:D1110,D1110,$G$6:G1110,"&lt;&gt;"))</f>
        <v/>
      </c>
      <c r="R1110" s="139">
        <f>IF(B1110="","",B1110+N(C1110))</f>
        <v/>
      </c>
    </row>
    <row r="1111" ht="30" customHeight="1">
      <c r="B1111" s="93" t="n"/>
      <c r="C1111" s="140" t="n"/>
      <c r="D1111" s="95" t="n"/>
      <c r="E1111" s="86">
        <f>IF(D1111="","",IFERROR(INDEX(Pil_Type,MATCH(D1111,Pil_Label,0)),"not in pilot"))</f>
        <v/>
      </c>
      <c r="F1111" s="96" t="n"/>
      <c r="G1111" s="96" t="n"/>
      <c r="H1111" s="87">
        <f>IF(G1111="","",N(F1111)+G1111)</f>
        <v/>
      </c>
      <c r="I1111" s="95" t="n"/>
      <c r="J1111" s="139">
        <f>IF(OR(Q1111="",N(Q1111)&lt;=1),"",INDEX($R$6:$R$1505,MATCH(D1111&amp;"|"&amp;(Q1111-1),$P$6:$P$1505,0)))</f>
        <v/>
      </c>
      <c r="K1111" s="138">
        <f>IF(OR(J1111="",R1111=""),"",R1111-J1111)</f>
        <v/>
      </c>
      <c r="L1111" s="138">
        <f>IF(OR(J1111="",R1111=""),"",(R1111-J1111)*24)</f>
        <v/>
      </c>
      <c r="M1111" s="95" t="n"/>
      <c r="N1111" s="94">
        <f>IF(B1111="","",IF(OR(B1111&lt;cfg_PilotStart,B1111&gt;cfg_PilotEnd),"Outside",B1111-cfg_PilotStart+1))</f>
        <v/>
      </c>
      <c r="O1111" s="86">
        <f>IF(OR(B1111="",D1111=""),"","RF-"&amp;TEXT(ROW()-5,"0000"))</f>
        <v/>
      </c>
      <c r="P1111" s="86">
        <f>IF(Q1111="","",D1111&amp;"|"&amp;Q1111)</f>
        <v/>
      </c>
      <c r="Q1111" s="86">
        <f>IF(OR(D1111="",G1111=""),"",COUNTIFS($D$6:D1111,D1111,$G$6:G1111,"&lt;&gt;"))</f>
        <v/>
      </c>
      <c r="R1111" s="139">
        <f>IF(B1111="","",B1111+N(C1111))</f>
        <v/>
      </c>
    </row>
    <row r="1112" ht="30" customHeight="1">
      <c r="B1112" s="93" t="n"/>
      <c r="C1112" s="140" t="n"/>
      <c r="D1112" s="95" t="n"/>
      <c r="E1112" s="86">
        <f>IF(D1112="","",IFERROR(INDEX(Pil_Type,MATCH(D1112,Pil_Label,0)),"not in pilot"))</f>
        <v/>
      </c>
      <c r="F1112" s="96" t="n"/>
      <c r="G1112" s="96" t="n"/>
      <c r="H1112" s="87">
        <f>IF(G1112="","",N(F1112)+G1112)</f>
        <v/>
      </c>
      <c r="I1112" s="95" t="n"/>
      <c r="J1112" s="139">
        <f>IF(OR(Q1112="",N(Q1112)&lt;=1),"",INDEX($R$6:$R$1505,MATCH(D1112&amp;"|"&amp;(Q1112-1),$P$6:$P$1505,0)))</f>
        <v/>
      </c>
      <c r="K1112" s="138">
        <f>IF(OR(J1112="",R1112=""),"",R1112-J1112)</f>
        <v/>
      </c>
      <c r="L1112" s="138">
        <f>IF(OR(J1112="",R1112=""),"",(R1112-J1112)*24)</f>
        <v/>
      </c>
      <c r="M1112" s="95" t="n"/>
      <c r="N1112" s="94">
        <f>IF(B1112="","",IF(OR(B1112&lt;cfg_PilotStart,B1112&gt;cfg_PilotEnd),"Outside",B1112-cfg_PilotStart+1))</f>
        <v/>
      </c>
      <c r="O1112" s="86">
        <f>IF(OR(B1112="",D1112=""),"","RF-"&amp;TEXT(ROW()-5,"0000"))</f>
        <v/>
      </c>
      <c r="P1112" s="86">
        <f>IF(Q1112="","",D1112&amp;"|"&amp;Q1112)</f>
        <v/>
      </c>
      <c r="Q1112" s="86">
        <f>IF(OR(D1112="",G1112=""),"",COUNTIFS($D$6:D1112,D1112,$G$6:G1112,"&lt;&gt;"))</f>
        <v/>
      </c>
      <c r="R1112" s="139">
        <f>IF(B1112="","",B1112+N(C1112))</f>
        <v/>
      </c>
    </row>
    <row r="1113" ht="30" customHeight="1">
      <c r="B1113" s="93" t="n"/>
      <c r="C1113" s="140" t="n"/>
      <c r="D1113" s="95" t="n"/>
      <c r="E1113" s="86">
        <f>IF(D1113="","",IFERROR(INDEX(Pil_Type,MATCH(D1113,Pil_Label,0)),"not in pilot"))</f>
        <v/>
      </c>
      <c r="F1113" s="96" t="n"/>
      <c r="G1113" s="96" t="n"/>
      <c r="H1113" s="87">
        <f>IF(G1113="","",N(F1113)+G1113)</f>
        <v/>
      </c>
      <c r="I1113" s="95" t="n"/>
      <c r="J1113" s="139">
        <f>IF(OR(Q1113="",N(Q1113)&lt;=1),"",INDEX($R$6:$R$1505,MATCH(D1113&amp;"|"&amp;(Q1113-1),$P$6:$P$1505,0)))</f>
        <v/>
      </c>
      <c r="K1113" s="138">
        <f>IF(OR(J1113="",R1113=""),"",R1113-J1113)</f>
        <v/>
      </c>
      <c r="L1113" s="138">
        <f>IF(OR(J1113="",R1113=""),"",(R1113-J1113)*24)</f>
        <v/>
      </c>
      <c r="M1113" s="95" t="n"/>
      <c r="N1113" s="94">
        <f>IF(B1113="","",IF(OR(B1113&lt;cfg_PilotStart,B1113&gt;cfg_PilotEnd),"Outside",B1113-cfg_PilotStart+1))</f>
        <v/>
      </c>
      <c r="O1113" s="86">
        <f>IF(OR(B1113="",D1113=""),"","RF-"&amp;TEXT(ROW()-5,"0000"))</f>
        <v/>
      </c>
      <c r="P1113" s="86">
        <f>IF(Q1113="","",D1113&amp;"|"&amp;Q1113)</f>
        <v/>
      </c>
      <c r="Q1113" s="86">
        <f>IF(OR(D1113="",G1113=""),"",COUNTIFS($D$6:D1113,D1113,$G$6:G1113,"&lt;&gt;"))</f>
        <v/>
      </c>
      <c r="R1113" s="139">
        <f>IF(B1113="","",B1113+N(C1113))</f>
        <v/>
      </c>
    </row>
    <row r="1114" ht="30" customHeight="1">
      <c r="B1114" s="93" t="n"/>
      <c r="C1114" s="140" t="n"/>
      <c r="D1114" s="95" t="n"/>
      <c r="E1114" s="86">
        <f>IF(D1114="","",IFERROR(INDEX(Pil_Type,MATCH(D1114,Pil_Label,0)),"not in pilot"))</f>
        <v/>
      </c>
      <c r="F1114" s="96" t="n"/>
      <c r="G1114" s="96" t="n"/>
      <c r="H1114" s="87">
        <f>IF(G1114="","",N(F1114)+G1114)</f>
        <v/>
      </c>
      <c r="I1114" s="95" t="n"/>
      <c r="J1114" s="139">
        <f>IF(OR(Q1114="",N(Q1114)&lt;=1),"",INDEX($R$6:$R$1505,MATCH(D1114&amp;"|"&amp;(Q1114-1),$P$6:$P$1505,0)))</f>
        <v/>
      </c>
      <c r="K1114" s="138">
        <f>IF(OR(J1114="",R1114=""),"",R1114-J1114)</f>
        <v/>
      </c>
      <c r="L1114" s="138">
        <f>IF(OR(J1114="",R1114=""),"",(R1114-J1114)*24)</f>
        <v/>
      </c>
      <c r="M1114" s="95" t="n"/>
      <c r="N1114" s="94">
        <f>IF(B1114="","",IF(OR(B1114&lt;cfg_PilotStart,B1114&gt;cfg_PilotEnd),"Outside",B1114-cfg_PilotStart+1))</f>
        <v/>
      </c>
      <c r="O1114" s="86">
        <f>IF(OR(B1114="",D1114=""),"","RF-"&amp;TEXT(ROW()-5,"0000"))</f>
        <v/>
      </c>
      <c r="P1114" s="86">
        <f>IF(Q1114="","",D1114&amp;"|"&amp;Q1114)</f>
        <v/>
      </c>
      <c r="Q1114" s="86">
        <f>IF(OR(D1114="",G1114=""),"",COUNTIFS($D$6:D1114,D1114,$G$6:G1114,"&lt;&gt;"))</f>
        <v/>
      </c>
      <c r="R1114" s="139">
        <f>IF(B1114="","",B1114+N(C1114))</f>
        <v/>
      </c>
    </row>
    <row r="1115" ht="30" customHeight="1">
      <c r="B1115" s="93" t="n"/>
      <c r="C1115" s="140" t="n"/>
      <c r="D1115" s="95" t="n"/>
      <c r="E1115" s="86">
        <f>IF(D1115="","",IFERROR(INDEX(Pil_Type,MATCH(D1115,Pil_Label,0)),"not in pilot"))</f>
        <v/>
      </c>
      <c r="F1115" s="96" t="n"/>
      <c r="G1115" s="96" t="n"/>
      <c r="H1115" s="87">
        <f>IF(G1115="","",N(F1115)+G1115)</f>
        <v/>
      </c>
      <c r="I1115" s="95" t="n"/>
      <c r="J1115" s="139">
        <f>IF(OR(Q1115="",N(Q1115)&lt;=1),"",INDEX($R$6:$R$1505,MATCH(D1115&amp;"|"&amp;(Q1115-1),$P$6:$P$1505,0)))</f>
        <v/>
      </c>
      <c r="K1115" s="138">
        <f>IF(OR(J1115="",R1115=""),"",R1115-J1115)</f>
        <v/>
      </c>
      <c r="L1115" s="138">
        <f>IF(OR(J1115="",R1115=""),"",(R1115-J1115)*24)</f>
        <v/>
      </c>
      <c r="M1115" s="95" t="n"/>
      <c r="N1115" s="94">
        <f>IF(B1115="","",IF(OR(B1115&lt;cfg_PilotStart,B1115&gt;cfg_PilotEnd),"Outside",B1115-cfg_PilotStart+1))</f>
        <v/>
      </c>
      <c r="O1115" s="86">
        <f>IF(OR(B1115="",D1115=""),"","RF-"&amp;TEXT(ROW()-5,"0000"))</f>
        <v/>
      </c>
      <c r="P1115" s="86">
        <f>IF(Q1115="","",D1115&amp;"|"&amp;Q1115)</f>
        <v/>
      </c>
      <c r="Q1115" s="86">
        <f>IF(OR(D1115="",G1115=""),"",COUNTIFS($D$6:D1115,D1115,$G$6:G1115,"&lt;&gt;"))</f>
        <v/>
      </c>
      <c r="R1115" s="139">
        <f>IF(B1115="","",B1115+N(C1115))</f>
        <v/>
      </c>
    </row>
    <row r="1116" ht="30" customHeight="1">
      <c r="B1116" s="93" t="n"/>
      <c r="C1116" s="140" t="n"/>
      <c r="D1116" s="95" t="n"/>
      <c r="E1116" s="86">
        <f>IF(D1116="","",IFERROR(INDEX(Pil_Type,MATCH(D1116,Pil_Label,0)),"not in pilot"))</f>
        <v/>
      </c>
      <c r="F1116" s="96" t="n"/>
      <c r="G1116" s="96" t="n"/>
      <c r="H1116" s="87">
        <f>IF(G1116="","",N(F1116)+G1116)</f>
        <v/>
      </c>
      <c r="I1116" s="95" t="n"/>
      <c r="J1116" s="139">
        <f>IF(OR(Q1116="",N(Q1116)&lt;=1),"",INDEX($R$6:$R$1505,MATCH(D1116&amp;"|"&amp;(Q1116-1),$P$6:$P$1505,0)))</f>
        <v/>
      </c>
      <c r="K1116" s="138">
        <f>IF(OR(J1116="",R1116=""),"",R1116-J1116)</f>
        <v/>
      </c>
      <c r="L1116" s="138">
        <f>IF(OR(J1116="",R1116=""),"",(R1116-J1116)*24)</f>
        <v/>
      </c>
      <c r="M1116" s="95" t="n"/>
      <c r="N1116" s="94">
        <f>IF(B1116="","",IF(OR(B1116&lt;cfg_PilotStart,B1116&gt;cfg_PilotEnd),"Outside",B1116-cfg_PilotStart+1))</f>
        <v/>
      </c>
      <c r="O1116" s="86">
        <f>IF(OR(B1116="",D1116=""),"","RF-"&amp;TEXT(ROW()-5,"0000"))</f>
        <v/>
      </c>
      <c r="P1116" s="86">
        <f>IF(Q1116="","",D1116&amp;"|"&amp;Q1116)</f>
        <v/>
      </c>
      <c r="Q1116" s="86">
        <f>IF(OR(D1116="",G1116=""),"",COUNTIFS($D$6:D1116,D1116,$G$6:G1116,"&lt;&gt;"))</f>
        <v/>
      </c>
      <c r="R1116" s="139">
        <f>IF(B1116="","",B1116+N(C1116))</f>
        <v/>
      </c>
    </row>
    <row r="1117" ht="30" customHeight="1">
      <c r="B1117" s="93" t="n"/>
      <c r="C1117" s="140" t="n"/>
      <c r="D1117" s="95" t="n"/>
      <c r="E1117" s="86">
        <f>IF(D1117="","",IFERROR(INDEX(Pil_Type,MATCH(D1117,Pil_Label,0)),"not in pilot"))</f>
        <v/>
      </c>
      <c r="F1117" s="96" t="n"/>
      <c r="G1117" s="96" t="n"/>
      <c r="H1117" s="87">
        <f>IF(G1117="","",N(F1117)+G1117)</f>
        <v/>
      </c>
      <c r="I1117" s="95" t="n"/>
      <c r="J1117" s="139">
        <f>IF(OR(Q1117="",N(Q1117)&lt;=1),"",INDEX($R$6:$R$1505,MATCH(D1117&amp;"|"&amp;(Q1117-1),$P$6:$P$1505,0)))</f>
        <v/>
      </c>
      <c r="K1117" s="138">
        <f>IF(OR(J1117="",R1117=""),"",R1117-J1117)</f>
        <v/>
      </c>
      <c r="L1117" s="138">
        <f>IF(OR(J1117="",R1117=""),"",(R1117-J1117)*24)</f>
        <v/>
      </c>
      <c r="M1117" s="95" t="n"/>
      <c r="N1117" s="94">
        <f>IF(B1117="","",IF(OR(B1117&lt;cfg_PilotStart,B1117&gt;cfg_PilotEnd),"Outside",B1117-cfg_PilotStart+1))</f>
        <v/>
      </c>
      <c r="O1117" s="86">
        <f>IF(OR(B1117="",D1117=""),"","RF-"&amp;TEXT(ROW()-5,"0000"))</f>
        <v/>
      </c>
      <c r="P1117" s="86">
        <f>IF(Q1117="","",D1117&amp;"|"&amp;Q1117)</f>
        <v/>
      </c>
      <c r="Q1117" s="86">
        <f>IF(OR(D1117="",G1117=""),"",COUNTIFS($D$6:D1117,D1117,$G$6:G1117,"&lt;&gt;"))</f>
        <v/>
      </c>
      <c r="R1117" s="139">
        <f>IF(B1117="","",B1117+N(C1117))</f>
        <v/>
      </c>
    </row>
    <row r="1118" ht="30" customHeight="1">
      <c r="B1118" s="93" t="n"/>
      <c r="C1118" s="140" t="n"/>
      <c r="D1118" s="95" t="n"/>
      <c r="E1118" s="86">
        <f>IF(D1118="","",IFERROR(INDEX(Pil_Type,MATCH(D1118,Pil_Label,0)),"not in pilot"))</f>
        <v/>
      </c>
      <c r="F1118" s="96" t="n"/>
      <c r="G1118" s="96" t="n"/>
      <c r="H1118" s="87">
        <f>IF(G1118="","",N(F1118)+G1118)</f>
        <v/>
      </c>
      <c r="I1118" s="95" t="n"/>
      <c r="J1118" s="139">
        <f>IF(OR(Q1118="",N(Q1118)&lt;=1),"",INDEX($R$6:$R$1505,MATCH(D1118&amp;"|"&amp;(Q1118-1),$P$6:$P$1505,0)))</f>
        <v/>
      </c>
      <c r="K1118" s="138">
        <f>IF(OR(J1118="",R1118=""),"",R1118-J1118)</f>
        <v/>
      </c>
      <c r="L1118" s="138">
        <f>IF(OR(J1118="",R1118=""),"",(R1118-J1118)*24)</f>
        <v/>
      </c>
      <c r="M1118" s="95" t="n"/>
      <c r="N1118" s="94">
        <f>IF(B1118="","",IF(OR(B1118&lt;cfg_PilotStart,B1118&gt;cfg_PilotEnd),"Outside",B1118-cfg_PilotStart+1))</f>
        <v/>
      </c>
      <c r="O1118" s="86">
        <f>IF(OR(B1118="",D1118=""),"","RF-"&amp;TEXT(ROW()-5,"0000"))</f>
        <v/>
      </c>
      <c r="P1118" s="86">
        <f>IF(Q1118="","",D1118&amp;"|"&amp;Q1118)</f>
        <v/>
      </c>
      <c r="Q1118" s="86">
        <f>IF(OR(D1118="",G1118=""),"",COUNTIFS($D$6:D1118,D1118,$G$6:G1118,"&lt;&gt;"))</f>
        <v/>
      </c>
      <c r="R1118" s="139">
        <f>IF(B1118="","",B1118+N(C1118))</f>
        <v/>
      </c>
    </row>
    <row r="1119" ht="30" customHeight="1">
      <c r="B1119" s="93" t="n"/>
      <c r="C1119" s="140" t="n"/>
      <c r="D1119" s="95" t="n"/>
      <c r="E1119" s="86">
        <f>IF(D1119="","",IFERROR(INDEX(Pil_Type,MATCH(D1119,Pil_Label,0)),"not in pilot"))</f>
        <v/>
      </c>
      <c r="F1119" s="96" t="n"/>
      <c r="G1119" s="96" t="n"/>
      <c r="H1119" s="87">
        <f>IF(G1119="","",N(F1119)+G1119)</f>
        <v/>
      </c>
      <c r="I1119" s="95" t="n"/>
      <c r="J1119" s="139">
        <f>IF(OR(Q1119="",N(Q1119)&lt;=1),"",INDEX($R$6:$R$1505,MATCH(D1119&amp;"|"&amp;(Q1119-1),$P$6:$P$1505,0)))</f>
        <v/>
      </c>
      <c r="K1119" s="138">
        <f>IF(OR(J1119="",R1119=""),"",R1119-J1119)</f>
        <v/>
      </c>
      <c r="L1119" s="138">
        <f>IF(OR(J1119="",R1119=""),"",(R1119-J1119)*24)</f>
        <v/>
      </c>
      <c r="M1119" s="95" t="n"/>
      <c r="N1119" s="94">
        <f>IF(B1119="","",IF(OR(B1119&lt;cfg_PilotStart,B1119&gt;cfg_PilotEnd),"Outside",B1119-cfg_PilotStart+1))</f>
        <v/>
      </c>
      <c r="O1119" s="86">
        <f>IF(OR(B1119="",D1119=""),"","RF-"&amp;TEXT(ROW()-5,"0000"))</f>
        <v/>
      </c>
      <c r="P1119" s="86">
        <f>IF(Q1119="","",D1119&amp;"|"&amp;Q1119)</f>
        <v/>
      </c>
      <c r="Q1119" s="86">
        <f>IF(OR(D1119="",G1119=""),"",COUNTIFS($D$6:D1119,D1119,$G$6:G1119,"&lt;&gt;"))</f>
        <v/>
      </c>
      <c r="R1119" s="139">
        <f>IF(B1119="","",B1119+N(C1119))</f>
        <v/>
      </c>
    </row>
    <row r="1120" ht="30" customHeight="1">
      <c r="B1120" s="93" t="n"/>
      <c r="C1120" s="140" t="n"/>
      <c r="D1120" s="95" t="n"/>
      <c r="E1120" s="86">
        <f>IF(D1120="","",IFERROR(INDEX(Pil_Type,MATCH(D1120,Pil_Label,0)),"not in pilot"))</f>
        <v/>
      </c>
      <c r="F1120" s="96" t="n"/>
      <c r="G1120" s="96" t="n"/>
      <c r="H1120" s="87">
        <f>IF(G1120="","",N(F1120)+G1120)</f>
        <v/>
      </c>
      <c r="I1120" s="95" t="n"/>
      <c r="J1120" s="139">
        <f>IF(OR(Q1120="",N(Q1120)&lt;=1),"",INDEX($R$6:$R$1505,MATCH(D1120&amp;"|"&amp;(Q1120-1),$P$6:$P$1505,0)))</f>
        <v/>
      </c>
      <c r="K1120" s="138">
        <f>IF(OR(J1120="",R1120=""),"",R1120-J1120)</f>
        <v/>
      </c>
      <c r="L1120" s="138">
        <f>IF(OR(J1120="",R1120=""),"",(R1120-J1120)*24)</f>
        <v/>
      </c>
      <c r="M1120" s="95" t="n"/>
      <c r="N1120" s="94">
        <f>IF(B1120="","",IF(OR(B1120&lt;cfg_PilotStart,B1120&gt;cfg_PilotEnd),"Outside",B1120-cfg_PilotStart+1))</f>
        <v/>
      </c>
      <c r="O1120" s="86">
        <f>IF(OR(B1120="",D1120=""),"","RF-"&amp;TEXT(ROW()-5,"0000"))</f>
        <v/>
      </c>
      <c r="P1120" s="86">
        <f>IF(Q1120="","",D1120&amp;"|"&amp;Q1120)</f>
        <v/>
      </c>
      <c r="Q1120" s="86">
        <f>IF(OR(D1120="",G1120=""),"",COUNTIFS($D$6:D1120,D1120,$G$6:G1120,"&lt;&gt;"))</f>
        <v/>
      </c>
      <c r="R1120" s="139">
        <f>IF(B1120="","",B1120+N(C1120))</f>
        <v/>
      </c>
    </row>
    <row r="1121" ht="30" customHeight="1">
      <c r="B1121" s="93" t="n"/>
      <c r="C1121" s="140" t="n"/>
      <c r="D1121" s="95" t="n"/>
      <c r="E1121" s="86">
        <f>IF(D1121="","",IFERROR(INDEX(Pil_Type,MATCH(D1121,Pil_Label,0)),"not in pilot"))</f>
        <v/>
      </c>
      <c r="F1121" s="96" t="n"/>
      <c r="G1121" s="96" t="n"/>
      <c r="H1121" s="87">
        <f>IF(G1121="","",N(F1121)+G1121)</f>
        <v/>
      </c>
      <c r="I1121" s="95" t="n"/>
      <c r="J1121" s="139">
        <f>IF(OR(Q1121="",N(Q1121)&lt;=1),"",INDEX($R$6:$R$1505,MATCH(D1121&amp;"|"&amp;(Q1121-1),$P$6:$P$1505,0)))</f>
        <v/>
      </c>
      <c r="K1121" s="138">
        <f>IF(OR(J1121="",R1121=""),"",R1121-J1121)</f>
        <v/>
      </c>
      <c r="L1121" s="138">
        <f>IF(OR(J1121="",R1121=""),"",(R1121-J1121)*24)</f>
        <v/>
      </c>
      <c r="M1121" s="95" t="n"/>
      <c r="N1121" s="94">
        <f>IF(B1121="","",IF(OR(B1121&lt;cfg_PilotStart,B1121&gt;cfg_PilotEnd),"Outside",B1121-cfg_PilotStart+1))</f>
        <v/>
      </c>
      <c r="O1121" s="86">
        <f>IF(OR(B1121="",D1121=""),"","RF-"&amp;TEXT(ROW()-5,"0000"))</f>
        <v/>
      </c>
      <c r="P1121" s="86">
        <f>IF(Q1121="","",D1121&amp;"|"&amp;Q1121)</f>
        <v/>
      </c>
      <c r="Q1121" s="86">
        <f>IF(OR(D1121="",G1121=""),"",COUNTIFS($D$6:D1121,D1121,$G$6:G1121,"&lt;&gt;"))</f>
        <v/>
      </c>
      <c r="R1121" s="139">
        <f>IF(B1121="","",B1121+N(C1121))</f>
        <v/>
      </c>
    </row>
    <row r="1122" ht="30" customHeight="1">
      <c r="B1122" s="93" t="n"/>
      <c r="C1122" s="140" t="n"/>
      <c r="D1122" s="95" t="n"/>
      <c r="E1122" s="86">
        <f>IF(D1122="","",IFERROR(INDEX(Pil_Type,MATCH(D1122,Pil_Label,0)),"not in pilot"))</f>
        <v/>
      </c>
      <c r="F1122" s="96" t="n"/>
      <c r="G1122" s="96" t="n"/>
      <c r="H1122" s="87">
        <f>IF(G1122="","",N(F1122)+G1122)</f>
        <v/>
      </c>
      <c r="I1122" s="95" t="n"/>
      <c r="J1122" s="139">
        <f>IF(OR(Q1122="",N(Q1122)&lt;=1),"",INDEX($R$6:$R$1505,MATCH(D1122&amp;"|"&amp;(Q1122-1),$P$6:$P$1505,0)))</f>
        <v/>
      </c>
      <c r="K1122" s="138">
        <f>IF(OR(J1122="",R1122=""),"",R1122-J1122)</f>
        <v/>
      </c>
      <c r="L1122" s="138">
        <f>IF(OR(J1122="",R1122=""),"",(R1122-J1122)*24)</f>
        <v/>
      </c>
      <c r="M1122" s="95" t="n"/>
      <c r="N1122" s="94">
        <f>IF(B1122="","",IF(OR(B1122&lt;cfg_PilotStart,B1122&gt;cfg_PilotEnd),"Outside",B1122-cfg_PilotStart+1))</f>
        <v/>
      </c>
      <c r="O1122" s="86">
        <f>IF(OR(B1122="",D1122=""),"","RF-"&amp;TEXT(ROW()-5,"0000"))</f>
        <v/>
      </c>
      <c r="P1122" s="86">
        <f>IF(Q1122="","",D1122&amp;"|"&amp;Q1122)</f>
        <v/>
      </c>
      <c r="Q1122" s="86">
        <f>IF(OR(D1122="",G1122=""),"",COUNTIFS($D$6:D1122,D1122,$G$6:G1122,"&lt;&gt;"))</f>
        <v/>
      </c>
      <c r="R1122" s="139">
        <f>IF(B1122="","",B1122+N(C1122))</f>
        <v/>
      </c>
    </row>
    <row r="1123" ht="30" customHeight="1">
      <c r="B1123" s="93" t="n"/>
      <c r="C1123" s="140" t="n"/>
      <c r="D1123" s="95" t="n"/>
      <c r="E1123" s="86">
        <f>IF(D1123="","",IFERROR(INDEX(Pil_Type,MATCH(D1123,Pil_Label,0)),"not in pilot"))</f>
        <v/>
      </c>
      <c r="F1123" s="96" t="n"/>
      <c r="G1123" s="96" t="n"/>
      <c r="H1123" s="87">
        <f>IF(G1123="","",N(F1123)+G1123)</f>
        <v/>
      </c>
      <c r="I1123" s="95" t="n"/>
      <c r="J1123" s="139">
        <f>IF(OR(Q1123="",N(Q1123)&lt;=1),"",INDEX($R$6:$R$1505,MATCH(D1123&amp;"|"&amp;(Q1123-1),$P$6:$P$1505,0)))</f>
        <v/>
      </c>
      <c r="K1123" s="138">
        <f>IF(OR(J1123="",R1123=""),"",R1123-J1123)</f>
        <v/>
      </c>
      <c r="L1123" s="138">
        <f>IF(OR(J1123="",R1123=""),"",(R1123-J1123)*24)</f>
        <v/>
      </c>
      <c r="M1123" s="95" t="n"/>
      <c r="N1123" s="94">
        <f>IF(B1123="","",IF(OR(B1123&lt;cfg_PilotStart,B1123&gt;cfg_PilotEnd),"Outside",B1123-cfg_PilotStart+1))</f>
        <v/>
      </c>
      <c r="O1123" s="86">
        <f>IF(OR(B1123="",D1123=""),"","RF-"&amp;TEXT(ROW()-5,"0000"))</f>
        <v/>
      </c>
      <c r="P1123" s="86">
        <f>IF(Q1123="","",D1123&amp;"|"&amp;Q1123)</f>
        <v/>
      </c>
      <c r="Q1123" s="86">
        <f>IF(OR(D1123="",G1123=""),"",COUNTIFS($D$6:D1123,D1123,$G$6:G1123,"&lt;&gt;"))</f>
        <v/>
      </c>
      <c r="R1123" s="139">
        <f>IF(B1123="","",B1123+N(C1123))</f>
        <v/>
      </c>
    </row>
    <row r="1124" ht="30" customHeight="1">
      <c r="B1124" s="93" t="n"/>
      <c r="C1124" s="140" t="n"/>
      <c r="D1124" s="95" t="n"/>
      <c r="E1124" s="86">
        <f>IF(D1124="","",IFERROR(INDEX(Pil_Type,MATCH(D1124,Pil_Label,0)),"not in pilot"))</f>
        <v/>
      </c>
      <c r="F1124" s="96" t="n"/>
      <c r="G1124" s="96" t="n"/>
      <c r="H1124" s="87">
        <f>IF(G1124="","",N(F1124)+G1124)</f>
        <v/>
      </c>
      <c r="I1124" s="95" t="n"/>
      <c r="J1124" s="139">
        <f>IF(OR(Q1124="",N(Q1124)&lt;=1),"",INDEX($R$6:$R$1505,MATCH(D1124&amp;"|"&amp;(Q1124-1),$P$6:$P$1505,0)))</f>
        <v/>
      </c>
      <c r="K1124" s="138">
        <f>IF(OR(J1124="",R1124=""),"",R1124-J1124)</f>
        <v/>
      </c>
      <c r="L1124" s="138">
        <f>IF(OR(J1124="",R1124=""),"",(R1124-J1124)*24)</f>
        <v/>
      </c>
      <c r="M1124" s="95" t="n"/>
      <c r="N1124" s="94">
        <f>IF(B1124="","",IF(OR(B1124&lt;cfg_PilotStart,B1124&gt;cfg_PilotEnd),"Outside",B1124-cfg_PilotStart+1))</f>
        <v/>
      </c>
      <c r="O1124" s="86">
        <f>IF(OR(B1124="",D1124=""),"","RF-"&amp;TEXT(ROW()-5,"0000"))</f>
        <v/>
      </c>
      <c r="P1124" s="86">
        <f>IF(Q1124="","",D1124&amp;"|"&amp;Q1124)</f>
        <v/>
      </c>
      <c r="Q1124" s="86">
        <f>IF(OR(D1124="",G1124=""),"",COUNTIFS($D$6:D1124,D1124,$G$6:G1124,"&lt;&gt;"))</f>
        <v/>
      </c>
      <c r="R1124" s="139">
        <f>IF(B1124="","",B1124+N(C1124))</f>
        <v/>
      </c>
    </row>
    <row r="1125" ht="30" customHeight="1">
      <c r="B1125" s="93" t="n"/>
      <c r="C1125" s="140" t="n"/>
      <c r="D1125" s="95" t="n"/>
      <c r="E1125" s="86">
        <f>IF(D1125="","",IFERROR(INDEX(Pil_Type,MATCH(D1125,Pil_Label,0)),"not in pilot"))</f>
        <v/>
      </c>
      <c r="F1125" s="96" t="n"/>
      <c r="G1125" s="96" t="n"/>
      <c r="H1125" s="87">
        <f>IF(G1125="","",N(F1125)+G1125)</f>
        <v/>
      </c>
      <c r="I1125" s="95" t="n"/>
      <c r="J1125" s="139">
        <f>IF(OR(Q1125="",N(Q1125)&lt;=1),"",INDEX($R$6:$R$1505,MATCH(D1125&amp;"|"&amp;(Q1125-1),$P$6:$P$1505,0)))</f>
        <v/>
      </c>
      <c r="K1125" s="138">
        <f>IF(OR(J1125="",R1125=""),"",R1125-J1125)</f>
        <v/>
      </c>
      <c r="L1125" s="138">
        <f>IF(OR(J1125="",R1125=""),"",(R1125-J1125)*24)</f>
        <v/>
      </c>
      <c r="M1125" s="95" t="n"/>
      <c r="N1125" s="94">
        <f>IF(B1125="","",IF(OR(B1125&lt;cfg_PilotStart,B1125&gt;cfg_PilotEnd),"Outside",B1125-cfg_PilotStart+1))</f>
        <v/>
      </c>
      <c r="O1125" s="86">
        <f>IF(OR(B1125="",D1125=""),"","RF-"&amp;TEXT(ROW()-5,"0000"))</f>
        <v/>
      </c>
      <c r="P1125" s="86">
        <f>IF(Q1125="","",D1125&amp;"|"&amp;Q1125)</f>
        <v/>
      </c>
      <c r="Q1125" s="86">
        <f>IF(OR(D1125="",G1125=""),"",COUNTIFS($D$6:D1125,D1125,$G$6:G1125,"&lt;&gt;"))</f>
        <v/>
      </c>
      <c r="R1125" s="139">
        <f>IF(B1125="","",B1125+N(C1125))</f>
        <v/>
      </c>
    </row>
    <row r="1126" ht="30" customHeight="1">
      <c r="B1126" s="93" t="n"/>
      <c r="C1126" s="140" t="n"/>
      <c r="D1126" s="95" t="n"/>
      <c r="E1126" s="86">
        <f>IF(D1126="","",IFERROR(INDEX(Pil_Type,MATCH(D1126,Pil_Label,0)),"not in pilot"))</f>
        <v/>
      </c>
      <c r="F1126" s="96" t="n"/>
      <c r="G1126" s="96" t="n"/>
      <c r="H1126" s="87">
        <f>IF(G1126="","",N(F1126)+G1126)</f>
        <v/>
      </c>
      <c r="I1126" s="95" t="n"/>
      <c r="J1126" s="139">
        <f>IF(OR(Q1126="",N(Q1126)&lt;=1),"",INDEX($R$6:$R$1505,MATCH(D1126&amp;"|"&amp;(Q1126-1),$P$6:$P$1505,0)))</f>
        <v/>
      </c>
      <c r="K1126" s="138">
        <f>IF(OR(J1126="",R1126=""),"",R1126-J1126)</f>
        <v/>
      </c>
      <c r="L1126" s="138">
        <f>IF(OR(J1126="",R1126=""),"",(R1126-J1126)*24)</f>
        <v/>
      </c>
      <c r="M1126" s="95" t="n"/>
      <c r="N1126" s="94">
        <f>IF(B1126="","",IF(OR(B1126&lt;cfg_PilotStart,B1126&gt;cfg_PilotEnd),"Outside",B1126-cfg_PilotStart+1))</f>
        <v/>
      </c>
      <c r="O1126" s="86">
        <f>IF(OR(B1126="",D1126=""),"","RF-"&amp;TEXT(ROW()-5,"0000"))</f>
        <v/>
      </c>
      <c r="P1126" s="86">
        <f>IF(Q1126="","",D1126&amp;"|"&amp;Q1126)</f>
        <v/>
      </c>
      <c r="Q1126" s="86">
        <f>IF(OR(D1126="",G1126=""),"",COUNTIFS($D$6:D1126,D1126,$G$6:G1126,"&lt;&gt;"))</f>
        <v/>
      </c>
      <c r="R1126" s="139">
        <f>IF(B1126="","",B1126+N(C1126))</f>
        <v/>
      </c>
    </row>
    <row r="1127" ht="30" customHeight="1">
      <c r="B1127" s="93" t="n"/>
      <c r="C1127" s="140" t="n"/>
      <c r="D1127" s="95" t="n"/>
      <c r="E1127" s="86">
        <f>IF(D1127="","",IFERROR(INDEX(Pil_Type,MATCH(D1127,Pil_Label,0)),"not in pilot"))</f>
        <v/>
      </c>
      <c r="F1127" s="96" t="n"/>
      <c r="G1127" s="96" t="n"/>
      <c r="H1127" s="87">
        <f>IF(G1127="","",N(F1127)+G1127)</f>
        <v/>
      </c>
      <c r="I1127" s="95" t="n"/>
      <c r="J1127" s="139">
        <f>IF(OR(Q1127="",N(Q1127)&lt;=1),"",INDEX($R$6:$R$1505,MATCH(D1127&amp;"|"&amp;(Q1127-1),$P$6:$P$1505,0)))</f>
        <v/>
      </c>
      <c r="K1127" s="138">
        <f>IF(OR(J1127="",R1127=""),"",R1127-J1127)</f>
        <v/>
      </c>
      <c r="L1127" s="138">
        <f>IF(OR(J1127="",R1127=""),"",(R1127-J1127)*24)</f>
        <v/>
      </c>
      <c r="M1127" s="95" t="n"/>
      <c r="N1127" s="94">
        <f>IF(B1127="","",IF(OR(B1127&lt;cfg_PilotStart,B1127&gt;cfg_PilotEnd),"Outside",B1127-cfg_PilotStart+1))</f>
        <v/>
      </c>
      <c r="O1127" s="86">
        <f>IF(OR(B1127="",D1127=""),"","RF-"&amp;TEXT(ROW()-5,"0000"))</f>
        <v/>
      </c>
      <c r="P1127" s="86">
        <f>IF(Q1127="","",D1127&amp;"|"&amp;Q1127)</f>
        <v/>
      </c>
      <c r="Q1127" s="86">
        <f>IF(OR(D1127="",G1127=""),"",COUNTIFS($D$6:D1127,D1127,$G$6:G1127,"&lt;&gt;"))</f>
        <v/>
      </c>
      <c r="R1127" s="139">
        <f>IF(B1127="","",B1127+N(C1127))</f>
        <v/>
      </c>
    </row>
    <row r="1128" ht="30" customHeight="1">
      <c r="B1128" s="93" t="n"/>
      <c r="C1128" s="140" t="n"/>
      <c r="D1128" s="95" t="n"/>
      <c r="E1128" s="86">
        <f>IF(D1128="","",IFERROR(INDEX(Pil_Type,MATCH(D1128,Pil_Label,0)),"not in pilot"))</f>
        <v/>
      </c>
      <c r="F1128" s="96" t="n"/>
      <c r="G1128" s="96" t="n"/>
      <c r="H1128" s="87">
        <f>IF(G1128="","",N(F1128)+G1128)</f>
        <v/>
      </c>
      <c r="I1128" s="95" t="n"/>
      <c r="J1128" s="139">
        <f>IF(OR(Q1128="",N(Q1128)&lt;=1),"",INDEX($R$6:$R$1505,MATCH(D1128&amp;"|"&amp;(Q1128-1),$P$6:$P$1505,0)))</f>
        <v/>
      </c>
      <c r="K1128" s="138">
        <f>IF(OR(J1128="",R1128=""),"",R1128-J1128)</f>
        <v/>
      </c>
      <c r="L1128" s="138">
        <f>IF(OR(J1128="",R1128=""),"",(R1128-J1128)*24)</f>
        <v/>
      </c>
      <c r="M1128" s="95" t="n"/>
      <c r="N1128" s="94">
        <f>IF(B1128="","",IF(OR(B1128&lt;cfg_PilotStart,B1128&gt;cfg_PilotEnd),"Outside",B1128-cfg_PilotStart+1))</f>
        <v/>
      </c>
      <c r="O1128" s="86">
        <f>IF(OR(B1128="",D1128=""),"","RF-"&amp;TEXT(ROW()-5,"0000"))</f>
        <v/>
      </c>
      <c r="P1128" s="86">
        <f>IF(Q1128="","",D1128&amp;"|"&amp;Q1128)</f>
        <v/>
      </c>
      <c r="Q1128" s="86">
        <f>IF(OR(D1128="",G1128=""),"",COUNTIFS($D$6:D1128,D1128,$G$6:G1128,"&lt;&gt;"))</f>
        <v/>
      </c>
      <c r="R1128" s="139">
        <f>IF(B1128="","",B1128+N(C1128))</f>
        <v/>
      </c>
    </row>
    <row r="1129" ht="30" customHeight="1">
      <c r="B1129" s="93" t="n"/>
      <c r="C1129" s="140" t="n"/>
      <c r="D1129" s="95" t="n"/>
      <c r="E1129" s="86">
        <f>IF(D1129="","",IFERROR(INDEX(Pil_Type,MATCH(D1129,Pil_Label,0)),"not in pilot"))</f>
        <v/>
      </c>
      <c r="F1129" s="96" t="n"/>
      <c r="G1129" s="96" t="n"/>
      <c r="H1129" s="87">
        <f>IF(G1129="","",N(F1129)+G1129)</f>
        <v/>
      </c>
      <c r="I1129" s="95" t="n"/>
      <c r="J1129" s="139">
        <f>IF(OR(Q1129="",N(Q1129)&lt;=1),"",INDEX($R$6:$R$1505,MATCH(D1129&amp;"|"&amp;(Q1129-1),$P$6:$P$1505,0)))</f>
        <v/>
      </c>
      <c r="K1129" s="138">
        <f>IF(OR(J1129="",R1129=""),"",R1129-J1129)</f>
        <v/>
      </c>
      <c r="L1129" s="138">
        <f>IF(OR(J1129="",R1129=""),"",(R1129-J1129)*24)</f>
        <v/>
      </c>
      <c r="M1129" s="95" t="n"/>
      <c r="N1129" s="94">
        <f>IF(B1129="","",IF(OR(B1129&lt;cfg_PilotStart,B1129&gt;cfg_PilotEnd),"Outside",B1129-cfg_PilotStart+1))</f>
        <v/>
      </c>
      <c r="O1129" s="86">
        <f>IF(OR(B1129="",D1129=""),"","RF-"&amp;TEXT(ROW()-5,"0000"))</f>
        <v/>
      </c>
      <c r="P1129" s="86">
        <f>IF(Q1129="","",D1129&amp;"|"&amp;Q1129)</f>
        <v/>
      </c>
      <c r="Q1129" s="86">
        <f>IF(OR(D1129="",G1129=""),"",COUNTIFS($D$6:D1129,D1129,$G$6:G1129,"&lt;&gt;"))</f>
        <v/>
      </c>
      <c r="R1129" s="139">
        <f>IF(B1129="","",B1129+N(C1129))</f>
        <v/>
      </c>
    </row>
    <row r="1130" ht="30" customHeight="1">
      <c r="B1130" s="93" t="n"/>
      <c r="C1130" s="140" t="n"/>
      <c r="D1130" s="95" t="n"/>
      <c r="E1130" s="86">
        <f>IF(D1130="","",IFERROR(INDEX(Pil_Type,MATCH(D1130,Pil_Label,0)),"not in pilot"))</f>
        <v/>
      </c>
      <c r="F1130" s="96" t="n"/>
      <c r="G1130" s="96" t="n"/>
      <c r="H1130" s="87">
        <f>IF(G1130="","",N(F1130)+G1130)</f>
        <v/>
      </c>
      <c r="I1130" s="95" t="n"/>
      <c r="J1130" s="139">
        <f>IF(OR(Q1130="",N(Q1130)&lt;=1),"",INDEX($R$6:$R$1505,MATCH(D1130&amp;"|"&amp;(Q1130-1),$P$6:$P$1505,0)))</f>
        <v/>
      </c>
      <c r="K1130" s="138">
        <f>IF(OR(J1130="",R1130=""),"",R1130-J1130)</f>
        <v/>
      </c>
      <c r="L1130" s="138">
        <f>IF(OR(J1130="",R1130=""),"",(R1130-J1130)*24)</f>
        <v/>
      </c>
      <c r="M1130" s="95" t="n"/>
      <c r="N1130" s="94">
        <f>IF(B1130="","",IF(OR(B1130&lt;cfg_PilotStart,B1130&gt;cfg_PilotEnd),"Outside",B1130-cfg_PilotStart+1))</f>
        <v/>
      </c>
      <c r="O1130" s="86">
        <f>IF(OR(B1130="",D1130=""),"","RF-"&amp;TEXT(ROW()-5,"0000"))</f>
        <v/>
      </c>
      <c r="P1130" s="86">
        <f>IF(Q1130="","",D1130&amp;"|"&amp;Q1130)</f>
        <v/>
      </c>
      <c r="Q1130" s="86">
        <f>IF(OR(D1130="",G1130=""),"",COUNTIFS($D$6:D1130,D1130,$G$6:G1130,"&lt;&gt;"))</f>
        <v/>
      </c>
      <c r="R1130" s="139">
        <f>IF(B1130="","",B1130+N(C1130))</f>
        <v/>
      </c>
    </row>
    <row r="1131" ht="30" customHeight="1">
      <c r="B1131" s="93" t="n"/>
      <c r="C1131" s="140" t="n"/>
      <c r="D1131" s="95" t="n"/>
      <c r="E1131" s="86">
        <f>IF(D1131="","",IFERROR(INDEX(Pil_Type,MATCH(D1131,Pil_Label,0)),"not in pilot"))</f>
        <v/>
      </c>
      <c r="F1131" s="96" t="n"/>
      <c r="G1131" s="96" t="n"/>
      <c r="H1131" s="87">
        <f>IF(G1131="","",N(F1131)+G1131)</f>
        <v/>
      </c>
      <c r="I1131" s="95" t="n"/>
      <c r="J1131" s="139">
        <f>IF(OR(Q1131="",N(Q1131)&lt;=1),"",INDEX($R$6:$R$1505,MATCH(D1131&amp;"|"&amp;(Q1131-1),$P$6:$P$1505,0)))</f>
        <v/>
      </c>
      <c r="K1131" s="138">
        <f>IF(OR(J1131="",R1131=""),"",R1131-J1131)</f>
        <v/>
      </c>
      <c r="L1131" s="138">
        <f>IF(OR(J1131="",R1131=""),"",(R1131-J1131)*24)</f>
        <v/>
      </c>
      <c r="M1131" s="95" t="n"/>
      <c r="N1131" s="94">
        <f>IF(B1131="","",IF(OR(B1131&lt;cfg_PilotStart,B1131&gt;cfg_PilotEnd),"Outside",B1131-cfg_PilotStart+1))</f>
        <v/>
      </c>
      <c r="O1131" s="86">
        <f>IF(OR(B1131="",D1131=""),"","RF-"&amp;TEXT(ROW()-5,"0000"))</f>
        <v/>
      </c>
      <c r="P1131" s="86">
        <f>IF(Q1131="","",D1131&amp;"|"&amp;Q1131)</f>
        <v/>
      </c>
      <c r="Q1131" s="86">
        <f>IF(OR(D1131="",G1131=""),"",COUNTIFS($D$6:D1131,D1131,$G$6:G1131,"&lt;&gt;"))</f>
        <v/>
      </c>
      <c r="R1131" s="139">
        <f>IF(B1131="","",B1131+N(C1131))</f>
        <v/>
      </c>
    </row>
    <row r="1132" ht="30" customHeight="1">
      <c r="B1132" s="93" t="n"/>
      <c r="C1132" s="140" t="n"/>
      <c r="D1132" s="95" t="n"/>
      <c r="E1132" s="86">
        <f>IF(D1132="","",IFERROR(INDEX(Pil_Type,MATCH(D1132,Pil_Label,0)),"not in pilot"))</f>
        <v/>
      </c>
      <c r="F1132" s="96" t="n"/>
      <c r="G1132" s="96" t="n"/>
      <c r="H1132" s="87">
        <f>IF(G1132="","",N(F1132)+G1132)</f>
        <v/>
      </c>
      <c r="I1132" s="95" t="n"/>
      <c r="J1132" s="139">
        <f>IF(OR(Q1132="",N(Q1132)&lt;=1),"",INDEX($R$6:$R$1505,MATCH(D1132&amp;"|"&amp;(Q1132-1),$P$6:$P$1505,0)))</f>
        <v/>
      </c>
      <c r="K1132" s="138">
        <f>IF(OR(J1132="",R1132=""),"",R1132-J1132)</f>
        <v/>
      </c>
      <c r="L1132" s="138">
        <f>IF(OR(J1132="",R1132=""),"",(R1132-J1132)*24)</f>
        <v/>
      </c>
      <c r="M1132" s="95" t="n"/>
      <c r="N1132" s="94">
        <f>IF(B1132="","",IF(OR(B1132&lt;cfg_PilotStart,B1132&gt;cfg_PilotEnd),"Outside",B1132-cfg_PilotStart+1))</f>
        <v/>
      </c>
      <c r="O1132" s="86">
        <f>IF(OR(B1132="",D1132=""),"","RF-"&amp;TEXT(ROW()-5,"0000"))</f>
        <v/>
      </c>
      <c r="P1132" s="86">
        <f>IF(Q1132="","",D1132&amp;"|"&amp;Q1132)</f>
        <v/>
      </c>
      <c r="Q1132" s="86">
        <f>IF(OR(D1132="",G1132=""),"",COUNTIFS($D$6:D1132,D1132,$G$6:G1132,"&lt;&gt;"))</f>
        <v/>
      </c>
      <c r="R1132" s="139">
        <f>IF(B1132="","",B1132+N(C1132))</f>
        <v/>
      </c>
    </row>
    <row r="1133" ht="30" customHeight="1">
      <c r="B1133" s="93" t="n"/>
      <c r="C1133" s="140" t="n"/>
      <c r="D1133" s="95" t="n"/>
      <c r="E1133" s="86">
        <f>IF(D1133="","",IFERROR(INDEX(Pil_Type,MATCH(D1133,Pil_Label,0)),"not in pilot"))</f>
        <v/>
      </c>
      <c r="F1133" s="96" t="n"/>
      <c r="G1133" s="96" t="n"/>
      <c r="H1133" s="87">
        <f>IF(G1133="","",N(F1133)+G1133)</f>
        <v/>
      </c>
      <c r="I1133" s="95" t="n"/>
      <c r="J1133" s="139">
        <f>IF(OR(Q1133="",N(Q1133)&lt;=1),"",INDEX($R$6:$R$1505,MATCH(D1133&amp;"|"&amp;(Q1133-1),$P$6:$P$1505,0)))</f>
        <v/>
      </c>
      <c r="K1133" s="138">
        <f>IF(OR(J1133="",R1133=""),"",R1133-J1133)</f>
        <v/>
      </c>
      <c r="L1133" s="138">
        <f>IF(OR(J1133="",R1133=""),"",(R1133-J1133)*24)</f>
        <v/>
      </c>
      <c r="M1133" s="95" t="n"/>
      <c r="N1133" s="94">
        <f>IF(B1133="","",IF(OR(B1133&lt;cfg_PilotStart,B1133&gt;cfg_PilotEnd),"Outside",B1133-cfg_PilotStart+1))</f>
        <v/>
      </c>
      <c r="O1133" s="86">
        <f>IF(OR(B1133="",D1133=""),"","RF-"&amp;TEXT(ROW()-5,"0000"))</f>
        <v/>
      </c>
      <c r="P1133" s="86">
        <f>IF(Q1133="","",D1133&amp;"|"&amp;Q1133)</f>
        <v/>
      </c>
      <c r="Q1133" s="86">
        <f>IF(OR(D1133="",G1133=""),"",COUNTIFS($D$6:D1133,D1133,$G$6:G1133,"&lt;&gt;"))</f>
        <v/>
      </c>
      <c r="R1133" s="139">
        <f>IF(B1133="","",B1133+N(C1133))</f>
        <v/>
      </c>
    </row>
    <row r="1134" ht="30" customHeight="1">
      <c r="B1134" s="93" t="n"/>
      <c r="C1134" s="140" t="n"/>
      <c r="D1134" s="95" t="n"/>
      <c r="E1134" s="86">
        <f>IF(D1134="","",IFERROR(INDEX(Pil_Type,MATCH(D1134,Pil_Label,0)),"not in pilot"))</f>
        <v/>
      </c>
      <c r="F1134" s="96" t="n"/>
      <c r="G1134" s="96" t="n"/>
      <c r="H1134" s="87">
        <f>IF(G1134="","",N(F1134)+G1134)</f>
        <v/>
      </c>
      <c r="I1134" s="95" t="n"/>
      <c r="J1134" s="139">
        <f>IF(OR(Q1134="",N(Q1134)&lt;=1),"",INDEX($R$6:$R$1505,MATCH(D1134&amp;"|"&amp;(Q1134-1),$P$6:$P$1505,0)))</f>
        <v/>
      </c>
      <c r="K1134" s="138">
        <f>IF(OR(J1134="",R1134=""),"",R1134-J1134)</f>
        <v/>
      </c>
      <c r="L1134" s="138">
        <f>IF(OR(J1134="",R1134=""),"",(R1134-J1134)*24)</f>
        <v/>
      </c>
      <c r="M1134" s="95" t="n"/>
      <c r="N1134" s="94">
        <f>IF(B1134="","",IF(OR(B1134&lt;cfg_PilotStart,B1134&gt;cfg_PilotEnd),"Outside",B1134-cfg_PilotStart+1))</f>
        <v/>
      </c>
      <c r="O1134" s="86">
        <f>IF(OR(B1134="",D1134=""),"","RF-"&amp;TEXT(ROW()-5,"0000"))</f>
        <v/>
      </c>
      <c r="P1134" s="86">
        <f>IF(Q1134="","",D1134&amp;"|"&amp;Q1134)</f>
        <v/>
      </c>
      <c r="Q1134" s="86">
        <f>IF(OR(D1134="",G1134=""),"",COUNTIFS($D$6:D1134,D1134,$G$6:G1134,"&lt;&gt;"))</f>
        <v/>
      </c>
      <c r="R1134" s="139">
        <f>IF(B1134="","",B1134+N(C1134))</f>
        <v/>
      </c>
    </row>
    <row r="1135" ht="30" customHeight="1">
      <c r="B1135" s="93" t="n"/>
      <c r="C1135" s="140" t="n"/>
      <c r="D1135" s="95" t="n"/>
      <c r="E1135" s="86">
        <f>IF(D1135="","",IFERROR(INDEX(Pil_Type,MATCH(D1135,Pil_Label,0)),"not in pilot"))</f>
        <v/>
      </c>
      <c r="F1135" s="96" t="n"/>
      <c r="G1135" s="96" t="n"/>
      <c r="H1135" s="87">
        <f>IF(G1135="","",N(F1135)+G1135)</f>
        <v/>
      </c>
      <c r="I1135" s="95" t="n"/>
      <c r="J1135" s="139">
        <f>IF(OR(Q1135="",N(Q1135)&lt;=1),"",INDEX($R$6:$R$1505,MATCH(D1135&amp;"|"&amp;(Q1135-1),$P$6:$P$1505,0)))</f>
        <v/>
      </c>
      <c r="K1135" s="138">
        <f>IF(OR(J1135="",R1135=""),"",R1135-J1135)</f>
        <v/>
      </c>
      <c r="L1135" s="138">
        <f>IF(OR(J1135="",R1135=""),"",(R1135-J1135)*24)</f>
        <v/>
      </c>
      <c r="M1135" s="95" t="n"/>
      <c r="N1135" s="94">
        <f>IF(B1135="","",IF(OR(B1135&lt;cfg_PilotStart,B1135&gt;cfg_PilotEnd),"Outside",B1135-cfg_PilotStart+1))</f>
        <v/>
      </c>
      <c r="O1135" s="86">
        <f>IF(OR(B1135="",D1135=""),"","RF-"&amp;TEXT(ROW()-5,"0000"))</f>
        <v/>
      </c>
      <c r="P1135" s="86">
        <f>IF(Q1135="","",D1135&amp;"|"&amp;Q1135)</f>
        <v/>
      </c>
      <c r="Q1135" s="86">
        <f>IF(OR(D1135="",G1135=""),"",COUNTIFS($D$6:D1135,D1135,$G$6:G1135,"&lt;&gt;"))</f>
        <v/>
      </c>
      <c r="R1135" s="139">
        <f>IF(B1135="","",B1135+N(C1135))</f>
        <v/>
      </c>
    </row>
    <row r="1136" ht="30" customHeight="1">
      <c r="B1136" s="93" t="n"/>
      <c r="C1136" s="140" t="n"/>
      <c r="D1136" s="95" t="n"/>
      <c r="E1136" s="86">
        <f>IF(D1136="","",IFERROR(INDEX(Pil_Type,MATCH(D1136,Pil_Label,0)),"not in pilot"))</f>
        <v/>
      </c>
      <c r="F1136" s="96" t="n"/>
      <c r="G1136" s="96" t="n"/>
      <c r="H1136" s="87">
        <f>IF(G1136="","",N(F1136)+G1136)</f>
        <v/>
      </c>
      <c r="I1136" s="95" t="n"/>
      <c r="J1136" s="139">
        <f>IF(OR(Q1136="",N(Q1136)&lt;=1),"",INDEX($R$6:$R$1505,MATCH(D1136&amp;"|"&amp;(Q1136-1),$P$6:$P$1505,0)))</f>
        <v/>
      </c>
      <c r="K1136" s="138">
        <f>IF(OR(J1136="",R1136=""),"",R1136-J1136)</f>
        <v/>
      </c>
      <c r="L1136" s="138">
        <f>IF(OR(J1136="",R1136=""),"",(R1136-J1136)*24)</f>
        <v/>
      </c>
      <c r="M1136" s="95" t="n"/>
      <c r="N1136" s="94">
        <f>IF(B1136="","",IF(OR(B1136&lt;cfg_PilotStart,B1136&gt;cfg_PilotEnd),"Outside",B1136-cfg_PilotStart+1))</f>
        <v/>
      </c>
      <c r="O1136" s="86">
        <f>IF(OR(B1136="",D1136=""),"","RF-"&amp;TEXT(ROW()-5,"0000"))</f>
        <v/>
      </c>
      <c r="P1136" s="86">
        <f>IF(Q1136="","",D1136&amp;"|"&amp;Q1136)</f>
        <v/>
      </c>
      <c r="Q1136" s="86">
        <f>IF(OR(D1136="",G1136=""),"",COUNTIFS($D$6:D1136,D1136,$G$6:G1136,"&lt;&gt;"))</f>
        <v/>
      </c>
      <c r="R1136" s="139">
        <f>IF(B1136="","",B1136+N(C1136))</f>
        <v/>
      </c>
    </row>
    <row r="1137" ht="30" customHeight="1">
      <c r="B1137" s="93" t="n"/>
      <c r="C1137" s="140" t="n"/>
      <c r="D1137" s="95" t="n"/>
      <c r="E1137" s="86">
        <f>IF(D1137="","",IFERROR(INDEX(Pil_Type,MATCH(D1137,Pil_Label,0)),"not in pilot"))</f>
        <v/>
      </c>
      <c r="F1137" s="96" t="n"/>
      <c r="G1137" s="96" t="n"/>
      <c r="H1137" s="87">
        <f>IF(G1137="","",N(F1137)+G1137)</f>
        <v/>
      </c>
      <c r="I1137" s="95" t="n"/>
      <c r="J1137" s="139">
        <f>IF(OR(Q1137="",N(Q1137)&lt;=1),"",INDEX($R$6:$R$1505,MATCH(D1137&amp;"|"&amp;(Q1137-1),$P$6:$P$1505,0)))</f>
        <v/>
      </c>
      <c r="K1137" s="138">
        <f>IF(OR(J1137="",R1137=""),"",R1137-J1137)</f>
        <v/>
      </c>
      <c r="L1137" s="138">
        <f>IF(OR(J1137="",R1137=""),"",(R1137-J1137)*24)</f>
        <v/>
      </c>
      <c r="M1137" s="95" t="n"/>
      <c r="N1137" s="94">
        <f>IF(B1137="","",IF(OR(B1137&lt;cfg_PilotStart,B1137&gt;cfg_PilotEnd),"Outside",B1137-cfg_PilotStart+1))</f>
        <v/>
      </c>
      <c r="O1137" s="86">
        <f>IF(OR(B1137="",D1137=""),"","RF-"&amp;TEXT(ROW()-5,"0000"))</f>
        <v/>
      </c>
      <c r="P1137" s="86">
        <f>IF(Q1137="","",D1137&amp;"|"&amp;Q1137)</f>
        <v/>
      </c>
      <c r="Q1137" s="86">
        <f>IF(OR(D1137="",G1137=""),"",COUNTIFS($D$6:D1137,D1137,$G$6:G1137,"&lt;&gt;"))</f>
        <v/>
      </c>
      <c r="R1137" s="139">
        <f>IF(B1137="","",B1137+N(C1137))</f>
        <v/>
      </c>
    </row>
    <row r="1138" ht="30" customHeight="1">
      <c r="B1138" s="93" t="n"/>
      <c r="C1138" s="140" t="n"/>
      <c r="D1138" s="95" t="n"/>
      <c r="E1138" s="86">
        <f>IF(D1138="","",IFERROR(INDEX(Pil_Type,MATCH(D1138,Pil_Label,0)),"not in pilot"))</f>
        <v/>
      </c>
      <c r="F1138" s="96" t="n"/>
      <c r="G1138" s="96" t="n"/>
      <c r="H1138" s="87">
        <f>IF(G1138="","",N(F1138)+G1138)</f>
        <v/>
      </c>
      <c r="I1138" s="95" t="n"/>
      <c r="J1138" s="139">
        <f>IF(OR(Q1138="",N(Q1138)&lt;=1),"",INDEX($R$6:$R$1505,MATCH(D1138&amp;"|"&amp;(Q1138-1),$P$6:$P$1505,0)))</f>
        <v/>
      </c>
      <c r="K1138" s="138">
        <f>IF(OR(J1138="",R1138=""),"",R1138-J1138)</f>
        <v/>
      </c>
      <c r="L1138" s="138">
        <f>IF(OR(J1138="",R1138=""),"",(R1138-J1138)*24)</f>
        <v/>
      </c>
      <c r="M1138" s="95" t="n"/>
      <c r="N1138" s="94">
        <f>IF(B1138="","",IF(OR(B1138&lt;cfg_PilotStart,B1138&gt;cfg_PilotEnd),"Outside",B1138-cfg_PilotStart+1))</f>
        <v/>
      </c>
      <c r="O1138" s="86">
        <f>IF(OR(B1138="",D1138=""),"","RF-"&amp;TEXT(ROW()-5,"0000"))</f>
        <v/>
      </c>
      <c r="P1138" s="86">
        <f>IF(Q1138="","",D1138&amp;"|"&amp;Q1138)</f>
        <v/>
      </c>
      <c r="Q1138" s="86">
        <f>IF(OR(D1138="",G1138=""),"",COUNTIFS($D$6:D1138,D1138,$G$6:G1138,"&lt;&gt;"))</f>
        <v/>
      </c>
      <c r="R1138" s="139">
        <f>IF(B1138="","",B1138+N(C1138))</f>
        <v/>
      </c>
    </row>
    <row r="1139" ht="30" customHeight="1">
      <c r="B1139" s="93" t="n"/>
      <c r="C1139" s="140" t="n"/>
      <c r="D1139" s="95" t="n"/>
      <c r="E1139" s="86">
        <f>IF(D1139="","",IFERROR(INDEX(Pil_Type,MATCH(D1139,Pil_Label,0)),"not in pilot"))</f>
        <v/>
      </c>
      <c r="F1139" s="96" t="n"/>
      <c r="G1139" s="96" t="n"/>
      <c r="H1139" s="87">
        <f>IF(G1139="","",N(F1139)+G1139)</f>
        <v/>
      </c>
      <c r="I1139" s="95" t="n"/>
      <c r="J1139" s="139">
        <f>IF(OR(Q1139="",N(Q1139)&lt;=1),"",INDEX($R$6:$R$1505,MATCH(D1139&amp;"|"&amp;(Q1139-1),$P$6:$P$1505,0)))</f>
        <v/>
      </c>
      <c r="K1139" s="138">
        <f>IF(OR(J1139="",R1139=""),"",R1139-J1139)</f>
        <v/>
      </c>
      <c r="L1139" s="138">
        <f>IF(OR(J1139="",R1139=""),"",(R1139-J1139)*24)</f>
        <v/>
      </c>
      <c r="M1139" s="95" t="n"/>
      <c r="N1139" s="94">
        <f>IF(B1139="","",IF(OR(B1139&lt;cfg_PilotStart,B1139&gt;cfg_PilotEnd),"Outside",B1139-cfg_PilotStart+1))</f>
        <v/>
      </c>
      <c r="O1139" s="86">
        <f>IF(OR(B1139="",D1139=""),"","RF-"&amp;TEXT(ROW()-5,"0000"))</f>
        <v/>
      </c>
      <c r="P1139" s="86">
        <f>IF(Q1139="","",D1139&amp;"|"&amp;Q1139)</f>
        <v/>
      </c>
      <c r="Q1139" s="86">
        <f>IF(OR(D1139="",G1139=""),"",COUNTIFS($D$6:D1139,D1139,$G$6:G1139,"&lt;&gt;"))</f>
        <v/>
      </c>
      <c r="R1139" s="139">
        <f>IF(B1139="","",B1139+N(C1139))</f>
        <v/>
      </c>
    </row>
    <row r="1140" ht="30" customHeight="1">
      <c r="B1140" s="93" t="n"/>
      <c r="C1140" s="140" t="n"/>
      <c r="D1140" s="95" t="n"/>
      <c r="E1140" s="86">
        <f>IF(D1140="","",IFERROR(INDEX(Pil_Type,MATCH(D1140,Pil_Label,0)),"not in pilot"))</f>
        <v/>
      </c>
      <c r="F1140" s="96" t="n"/>
      <c r="G1140" s="96" t="n"/>
      <c r="H1140" s="87">
        <f>IF(G1140="","",N(F1140)+G1140)</f>
        <v/>
      </c>
      <c r="I1140" s="95" t="n"/>
      <c r="J1140" s="139">
        <f>IF(OR(Q1140="",N(Q1140)&lt;=1),"",INDEX($R$6:$R$1505,MATCH(D1140&amp;"|"&amp;(Q1140-1),$P$6:$P$1505,0)))</f>
        <v/>
      </c>
      <c r="K1140" s="138">
        <f>IF(OR(J1140="",R1140=""),"",R1140-J1140)</f>
        <v/>
      </c>
      <c r="L1140" s="138">
        <f>IF(OR(J1140="",R1140=""),"",(R1140-J1140)*24)</f>
        <v/>
      </c>
      <c r="M1140" s="95" t="n"/>
      <c r="N1140" s="94">
        <f>IF(B1140="","",IF(OR(B1140&lt;cfg_PilotStart,B1140&gt;cfg_PilotEnd),"Outside",B1140-cfg_PilotStart+1))</f>
        <v/>
      </c>
      <c r="O1140" s="86">
        <f>IF(OR(B1140="",D1140=""),"","RF-"&amp;TEXT(ROW()-5,"0000"))</f>
        <v/>
      </c>
      <c r="P1140" s="86">
        <f>IF(Q1140="","",D1140&amp;"|"&amp;Q1140)</f>
        <v/>
      </c>
      <c r="Q1140" s="86">
        <f>IF(OR(D1140="",G1140=""),"",COUNTIFS($D$6:D1140,D1140,$G$6:G1140,"&lt;&gt;"))</f>
        <v/>
      </c>
      <c r="R1140" s="139">
        <f>IF(B1140="","",B1140+N(C1140))</f>
        <v/>
      </c>
    </row>
    <row r="1141" ht="30" customHeight="1">
      <c r="B1141" s="93" t="n"/>
      <c r="C1141" s="140" t="n"/>
      <c r="D1141" s="95" t="n"/>
      <c r="E1141" s="86">
        <f>IF(D1141="","",IFERROR(INDEX(Pil_Type,MATCH(D1141,Pil_Label,0)),"not in pilot"))</f>
        <v/>
      </c>
      <c r="F1141" s="96" t="n"/>
      <c r="G1141" s="96" t="n"/>
      <c r="H1141" s="87">
        <f>IF(G1141="","",N(F1141)+G1141)</f>
        <v/>
      </c>
      <c r="I1141" s="95" t="n"/>
      <c r="J1141" s="139">
        <f>IF(OR(Q1141="",N(Q1141)&lt;=1),"",INDEX($R$6:$R$1505,MATCH(D1141&amp;"|"&amp;(Q1141-1),$P$6:$P$1505,0)))</f>
        <v/>
      </c>
      <c r="K1141" s="138">
        <f>IF(OR(J1141="",R1141=""),"",R1141-J1141)</f>
        <v/>
      </c>
      <c r="L1141" s="138">
        <f>IF(OR(J1141="",R1141=""),"",(R1141-J1141)*24)</f>
        <v/>
      </c>
      <c r="M1141" s="95" t="n"/>
      <c r="N1141" s="94">
        <f>IF(B1141="","",IF(OR(B1141&lt;cfg_PilotStart,B1141&gt;cfg_PilotEnd),"Outside",B1141-cfg_PilotStart+1))</f>
        <v/>
      </c>
      <c r="O1141" s="86">
        <f>IF(OR(B1141="",D1141=""),"","RF-"&amp;TEXT(ROW()-5,"0000"))</f>
        <v/>
      </c>
      <c r="P1141" s="86">
        <f>IF(Q1141="","",D1141&amp;"|"&amp;Q1141)</f>
        <v/>
      </c>
      <c r="Q1141" s="86">
        <f>IF(OR(D1141="",G1141=""),"",COUNTIFS($D$6:D1141,D1141,$G$6:G1141,"&lt;&gt;"))</f>
        <v/>
      </c>
      <c r="R1141" s="139">
        <f>IF(B1141="","",B1141+N(C1141))</f>
        <v/>
      </c>
    </row>
    <row r="1142" ht="30" customHeight="1">
      <c r="B1142" s="93" t="n"/>
      <c r="C1142" s="140" t="n"/>
      <c r="D1142" s="95" t="n"/>
      <c r="E1142" s="86">
        <f>IF(D1142="","",IFERROR(INDEX(Pil_Type,MATCH(D1142,Pil_Label,0)),"not in pilot"))</f>
        <v/>
      </c>
      <c r="F1142" s="96" t="n"/>
      <c r="G1142" s="96" t="n"/>
      <c r="H1142" s="87">
        <f>IF(G1142="","",N(F1142)+G1142)</f>
        <v/>
      </c>
      <c r="I1142" s="95" t="n"/>
      <c r="J1142" s="139">
        <f>IF(OR(Q1142="",N(Q1142)&lt;=1),"",INDEX($R$6:$R$1505,MATCH(D1142&amp;"|"&amp;(Q1142-1),$P$6:$P$1505,0)))</f>
        <v/>
      </c>
      <c r="K1142" s="138">
        <f>IF(OR(J1142="",R1142=""),"",R1142-J1142)</f>
        <v/>
      </c>
      <c r="L1142" s="138">
        <f>IF(OR(J1142="",R1142=""),"",(R1142-J1142)*24)</f>
        <v/>
      </c>
      <c r="M1142" s="95" t="n"/>
      <c r="N1142" s="94">
        <f>IF(B1142="","",IF(OR(B1142&lt;cfg_PilotStart,B1142&gt;cfg_PilotEnd),"Outside",B1142-cfg_PilotStart+1))</f>
        <v/>
      </c>
      <c r="O1142" s="86">
        <f>IF(OR(B1142="",D1142=""),"","RF-"&amp;TEXT(ROW()-5,"0000"))</f>
        <v/>
      </c>
      <c r="P1142" s="86">
        <f>IF(Q1142="","",D1142&amp;"|"&amp;Q1142)</f>
        <v/>
      </c>
      <c r="Q1142" s="86">
        <f>IF(OR(D1142="",G1142=""),"",COUNTIFS($D$6:D1142,D1142,$G$6:G1142,"&lt;&gt;"))</f>
        <v/>
      </c>
      <c r="R1142" s="139">
        <f>IF(B1142="","",B1142+N(C1142))</f>
        <v/>
      </c>
    </row>
    <row r="1143" ht="30" customHeight="1">
      <c r="B1143" s="93" t="n"/>
      <c r="C1143" s="140" t="n"/>
      <c r="D1143" s="95" t="n"/>
      <c r="E1143" s="86">
        <f>IF(D1143="","",IFERROR(INDEX(Pil_Type,MATCH(D1143,Pil_Label,0)),"not in pilot"))</f>
        <v/>
      </c>
      <c r="F1143" s="96" t="n"/>
      <c r="G1143" s="96" t="n"/>
      <c r="H1143" s="87">
        <f>IF(G1143="","",N(F1143)+G1143)</f>
        <v/>
      </c>
      <c r="I1143" s="95" t="n"/>
      <c r="J1143" s="139">
        <f>IF(OR(Q1143="",N(Q1143)&lt;=1),"",INDEX($R$6:$R$1505,MATCH(D1143&amp;"|"&amp;(Q1143-1),$P$6:$P$1505,0)))</f>
        <v/>
      </c>
      <c r="K1143" s="138">
        <f>IF(OR(J1143="",R1143=""),"",R1143-J1143)</f>
        <v/>
      </c>
      <c r="L1143" s="138">
        <f>IF(OR(J1143="",R1143=""),"",(R1143-J1143)*24)</f>
        <v/>
      </c>
      <c r="M1143" s="95" t="n"/>
      <c r="N1143" s="94">
        <f>IF(B1143="","",IF(OR(B1143&lt;cfg_PilotStart,B1143&gt;cfg_PilotEnd),"Outside",B1143-cfg_PilotStart+1))</f>
        <v/>
      </c>
      <c r="O1143" s="86">
        <f>IF(OR(B1143="",D1143=""),"","RF-"&amp;TEXT(ROW()-5,"0000"))</f>
        <v/>
      </c>
      <c r="P1143" s="86">
        <f>IF(Q1143="","",D1143&amp;"|"&amp;Q1143)</f>
        <v/>
      </c>
      <c r="Q1143" s="86">
        <f>IF(OR(D1143="",G1143=""),"",COUNTIFS($D$6:D1143,D1143,$G$6:G1143,"&lt;&gt;"))</f>
        <v/>
      </c>
      <c r="R1143" s="139">
        <f>IF(B1143="","",B1143+N(C1143))</f>
        <v/>
      </c>
    </row>
    <row r="1144" ht="30" customHeight="1">
      <c r="B1144" s="93" t="n"/>
      <c r="C1144" s="140" t="n"/>
      <c r="D1144" s="95" t="n"/>
      <c r="E1144" s="86">
        <f>IF(D1144="","",IFERROR(INDEX(Pil_Type,MATCH(D1144,Pil_Label,0)),"not in pilot"))</f>
        <v/>
      </c>
      <c r="F1144" s="96" t="n"/>
      <c r="G1144" s="96" t="n"/>
      <c r="H1144" s="87">
        <f>IF(G1144="","",N(F1144)+G1144)</f>
        <v/>
      </c>
      <c r="I1144" s="95" t="n"/>
      <c r="J1144" s="139">
        <f>IF(OR(Q1144="",N(Q1144)&lt;=1),"",INDEX($R$6:$R$1505,MATCH(D1144&amp;"|"&amp;(Q1144-1),$P$6:$P$1505,0)))</f>
        <v/>
      </c>
      <c r="K1144" s="138">
        <f>IF(OR(J1144="",R1144=""),"",R1144-J1144)</f>
        <v/>
      </c>
      <c r="L1144" s="138">
        <f>IF(OR(J1144="",R1144=""),"",(R1144-J1144)*24)</f>
        <v/>
      </c>
      <c r="M1144" s="95" t="n"/>
      <c r="N1144" s="94">
        <f>IF(B1144="","",IF(OR(B1144&lt;cfg_PilotStart,B1144&gt;cfg_PilotEnd),"Outside",B1144-cfg_PilotStart+1))</f>
        <v/>
      </c>
      <c r="O1144" s="86">
        <f>IF(OR(B1144="",D1144=""),"","RF-"&amp;TEXT(ROW()-5,"0000"))</f>
        <v/>
      </c>
      <c r="P1144" s="86">
        <f>IF(Q1144="","",D1144&amp;"|"&amp;Q1144)</f>
        <v/>
      </c>
      <c r="Q1144" s="86">
        <f>IF(OR(D1144="",G1144=""),"",COUNTIFS($D$6:D1144,D1144,$G$6:G1144,"&lt;&gt;"))</f>
        <v/>
      </c>
      <c r="R1144" s="139">
        <f>IF(B1144="","",B1144+N(C1144))</f>
        <v/>
      </c>
    </row>
    <row r="1145" ht="30" customHeight="1">
      <c r="B1145" s="93" t="n"/>
      <c r="C1145" s="140" t="n"/>
      <c r="D1145" s="95" t="n"/>
      <c r="E1145" s="86">
        <f>IF(D1145="","",IFERROR(INDEX(Pil_Type,MATCH(D1145,Pil_Label,0)),"not in pilot"))</f>
        <v/>
      </c>
      <c r="F1145" s="96" t="n"/>
      <c r="G1145" s="96" t="n"/>
      <c r="H1145" s="87">
        <f>IF(G1145="","",N(F1145)+G1145)</f>
        <v/>
      </c>
      <c r="I1145" s="95" t="n"/>
      <c r="J1145" s="139">
        <f>IF(OR(Q1145="",N(Q1145)&lt;=1),"",INDEX($R$6:$R$1505,MATCH(D1145&amp;"|"&amp;(Q1145-1),$P$6:$P$1505,0)))</f>
        <v/>
      </c>
      <c r="K1145" s="138">
        <f>IF(OR(J1145="",R1145=""),"",R1145-J1145)</f>
        <v/>
      </c>
      <c r="L1145" s="138">
        <f>IF(OR(J1145="",R1145=""),"",(R1145-J1145)*24)</f>
        <v/>
      </c>
      <c r="M1145" s="95" t="n"/>
      <c r="N1145" s="94">
        <f>IF(B1145="","",IF(OR(B1145&lt;cfg_PilotStart,B1145&gt;cfg_PilotEnd),"Outside",B1145-cfg_PilotStart+1))</f>
        <v/>
      </c>
      <c r="O1145" s="86">
        <f>IF(OR(B1145="",D1145=""),"","RF-"&amp;TEXT(ROW()-5,"0000"))</f>
        <v/>
      </c>
      <c r="P1145" s="86">
        <f>IF(Q1145="","",D1145&amp;"|"&amp;Q1145)</f>
        <v/>
      </c>
      <c r="Q1145" s="86">
        <f>IF(OR(D1145="",G1145=""),"",COUNTIFS($D$6:D1145,D1145,$G$6:G1145,"&lt;&gt;"))</f>
        <v/>
      </c>
      <c r="R1145" s="139">
        <f>IF(B1145="","",B1145+N(C1145))</f>
        <v/>
      </c>
    </row>
    <row r="1146" ht="30" customHeight="1">
      <c r="B1146" s="93" t="n"/>
      <c r="C1146" s="140" t="n"/>
      <c r="D1146" s="95" t="n"/>
      <c r="E1146" s="86">
        <f>IF(D1146="","",IFERROR(INDEX(Pil_Type,MATCH(D1146,Pil_Label,0)),"not in pilot"))</f>
        <v/>
      </c>
      <c r="F1146" s="96" t="n"/>
      <c r="G1146" s="96" t="n"/>
      <c r="H1146" s="87">
        <f>IF(G1146="","",N(F1146)+G1146)</f>
        <v/>
      </c>
      <c r="I1146" s="95" t="n"/>
      <c r="J1146" s="139">
        <f>IF(OR(Q1146="",N(Q1146)&lt;=1),"",INDEX($R$6:$R$1505,MATCH(D1146&amp;"|"&amp;(Q1146-1),$P$6:$P$1505,0)))</f>
        <v/>
      </c>
      <c r="K1146" s="138">
        <f>IF(OR(J1146="",R1146=""),"",R1146-J1146)</f>
        <v/>
      </c>
      <c r="L1146" s="138">
        <f>IF(OR(J1146="",R1146=""),"",(R1146-J1146)*24)</f>
        <v/>
      </c>
      <c r="M1146" s="95" t="n"/>
      <c r="N1146" s="94">
        <f>IF(B1146="","",IF(OR(B1146&lt;cfg_PilotStart,B1146&gt;cfg_PilotEnd),"Outside",B1146-cfg_PilotStart+1))</f>
        <v/>
      </c>
      <c r="O1146" s="86">
        <f>IF(OR(B1146="",D1146=""),"","RF-"&amp;TEXT(ROW()-5,"0000"))</f>
        <v/>
      </c>
      <c r="P1146" s="86">
        <f>IF(Q1146="","",D1146&amp;"|"&amp;Q1146)</f>
        <v/>
      </c>
      <c r="Q1146" s="86">
        <f>IF(OR(D1146="",G1146=""),"",COUNTIFS($D$6:D1146,D1146,$G$6:G1146,"&lt;&gt;"))</f>
        <v/>
      </c>
      <c r="R1146" s="139">
        <f>IF(B1146="","",B1146+N(C1146))</f>
        <v/>
      </c>
    </row>
    <row r="1147" ht="30" customHeight="1">
      <c r="B1147" s="93" t="n"/>
      <c r="C1147" s="140" t="n"/>
      <c r="D1147" s="95" t="n"/>
      <c r="E1147" s="86">
        <f>IF(D1147="","",IFERROR(INDEX(Pil_Type,MATCH(D1147,Pil_Label,0)),"not in pilot"))</f>
        <v/>
      </c>
      <c r="F1147" s="96" t="n"/>
      <c r="G1147" s="96" t="n"/>
      <c r="H1147" s="87">
        <f>IF(G1147="","",N(F1147)+G1147)</f>
        <v/>
      </c>
      <c r="I1147" s="95" t="n"/>
      <c r="J1147" s="139">
        <f>IF(OR(Q1147="",N(Q1147)&lt;=1),"",INDEX($R$6:$R$1505,MATCH(D1147&amp;"|"&amp;(Q1147-1),$P$6:$P$1505,0)))</f>
        <v/>
      </c>
      <c r="K1147" s="138">
        <f>IF(OR(J1147="",R1147=""),"",R1147-J1147)</f>
        <v/>
      </c>
      <c r="L1147" s="138">
        <f>IF(OR(J1147="",R1147=""),"",(R1147-J1147)*24)</f>
        <v/>
      </c>
      <c r="M1147" s="95" t="n"/>
      <c r="N1147" s="94">
        <f>IF(B1147="","",IF(OR(B1147&lt;cfg_PilotStart,B1147&gt;cfg_PilotEnd),"Outside",B1147-cfg_PilotStart+1))</f>
        <v/>
      </c>
      <c r="O1147" s="86">
        <f>IF(OR(B1147="",D1147=""),"","RF-"&amp;TEXT(ROW()-5,"0000"))</f>
        <v/>
      </c>
      <c r="P1147" s="86">
        <f>IF(Q1147="","",D1147&amp;"|"&amp;Q1147)</f>
        <v/>
      </c>
      <c r="Q1147" s="86">
        <f>IF(OR(D1147="",G1147=""),"",COUNTIFS($D$6:D1147,D1147,$G$6:G1147,"&lt;&gt;"))</f>
        <v/>
      </c>
      <c r="R1147" s="139">
        <f>IF(B1147="","",B1147+N(C1147))</f>
        <v/>
      </c>
    </row>
    <row r="1148" ht="30" customHeight="1">
      <c r="B1148" s="93" t="n"/>
      <c r="C1148" s="140" t="n"/>
      <c r="D1148" s="95" t="n"/>
      <c r="E1148" s="86">
        <f>IF(D1148="","",IFERROR(INDEX(Pil_Type,MATCH(D1148,Pil_Label,0)),"not in pilot"))</f>
        <v/>
      </c>
      <c r="F1148" s="96" t="n"/>
      <c r="G1148" s="96" t="n"/>
      <c r="H1148" s="87">
        <f>IF(G1148="","",N(F1148)+G1148)</f>
        <v/>
      </c>
      <c r="I1148" s="95" t="n"/>
      <c r="J1148" s="139">
        <f>IF(OR(Q1148="",N(Q1148)&lt;=1),"",INDEX($R$6:$R$1505,MATCH(D1148&amp;"|"&amp;(Q1148-1),$P$6:$P$1505,0)))</f>
        <v/>
      </c>
      <c r="K1148" s="138">
        <f>IF(OR(J1148="",R1148=""),"",R1148-J1148)</f>
        <v/>
      </c>
      <c r="L1148" s="138">
        <f>IF(OR(J1148="",R1148=""),"",(R1148-J1148)*24)</f>
        <v/>
      </c>
      <c r="M1148" s="95" t="n"/>
      <c r="N1148" s="94">
        <f>IF(B1148="","",IF(OR(B1148&lt;cfg_PilotStart,B1148&gt;cfg_PilotEnd),"Outside",B1148-cfg_PilotStart+1))</f>
        <v/>
      </c>
      <c r="O1148" s="86">
        <f>IF(OR(B1148="",D1148=""),"","RF-"&amp;TEXT(ROW()-5,"0000"))</f>
        <v/>
      </c>
      <c r="P1148" s="86">
        <f>IF(Q1148="","",D1148&amp;"|"&amp;Q1148)</f>
        <v/>
      </c>
      <c r="Q1148" s="86">
        <f>IF(OR(D1148="",G1148=""),"",COUNTIFS($D$6:D1148,D1148,$G$6:G1148,"&lt;&gt;"))</f>
        <v/>
      </c>
      <c r="R1148" s="139">
        <f>IF(B1148="","",B1148+N(C1148))</f>
        <v/>
      </c>
    </row>
    <row r="1149" ht="30" customHeight="1">
      <c r="B1149" s="93" t="n"/>
      <c r="C1149" s="140" t="n"/>
      <c r="D1149" s="95" t="n"/>
      <c r="E1149" s="86">
        <f>IF(D1149="","",IFERROR(INDEX(Pil_Type,MATCH(D1149,Pil_Label,0)),"not in pilot"))</f>
        <v/>
      </c>
      <c r="F1149" s="96" t="n"/>
      <c r="G1149" s="96" t="n"/>
      <c r="H1149" s="87">
        <f>IF(G1149="","",N(F1149)+G1149)</f>
        <v/>
      </c>
      <c r="I1149" s="95" t="n"/>
      <c r="J1149" s="139">
        <f>IF(OR(Q1149="",N(Q1149)&lt;=1),"",INDEX($R$6:$R$1505,MATCH(D1149&amp;"|"&amp;(Q1149-1),$P$6:$P$1505,0)))</f>
        <v/>
      </c>
      <c r="K1149" s="138">
        <f>IF(OR(J1149="",R1149=""),"",R1149-J1149)</f>
        <v/>
      </c>
      <c r="L1149" s="138">
        <f>IF(OR(J1149="",R1149=""),"",(R1149-J1149)*24)</f>
        <v/>
      </c>
      <c r="M1149" s="95" t="n"/>
      <c r="N1149" s="94">
        <f>IF(B1149="","",IF(OR(B1149&lt;cfg_PilotStart,B1149&gt;cfg_PilotEnd),"Outside",B1149-cfg_PilotStart+1))</f>
        <v/>
      </c>
      <c r="O1149" s="86">
        <f>IF(OR(B1149="",D1149=""),"","RF-"&amp;TEXT(ROW()-5,"0000"))</f>
        <v/>
      </c>
      <c r="P1149" s="86">
        <f>IF(Q1149="","",D1149&amp;"|"&amp;Q1149)</f>
        <v/>
      </c>
      <c r="Q1149" s="86">
        <f>IF(OR(D1149="",G1149=""),"",COUNTIFS($D$6:D1149,D1149,$G$6:G1149,"&lt;&gt;"))</f>
        <v/>
      </c>
      <c r="R1149" s="139">
        <f>IF(B1149="","",B1149+N(C1149))</f>
        <v/>
      </c>
    </row>
    <row r="1150" ht="30" customHeight="1">
      <c r="B1150" s="93" t="n"/>
      <c r="C1150" s="140" t="n"/>
      <c r="D1150" s="95" t="n"/>
      <c r="E1150" s="86">
        <f>IF(D1150="","",IFERROR(INDEX(Pil_Type,MATCH(D1150,Pil_Label,0)),"not in pilot"))</f>
        <v/>
      </c>
      <c r="F1150" s="96" t="n"/>
      <c r="G1150" s="96" t="n"/>
      <c r="H1150" s="87">
        <f>IF(G1150="","",N(F1150)+G1150)</f>
        <v/>
      </c>
      <c r="I1150" s="95" t="n"/>
      <c r="J1150" s="139">
        <f>IF(OR(Q1150="",N(Q1150)&lt;=1),"",INDEX($R$6:$R$1505,MATCH(D1150&amp;"|"&amp;(Q1150-1),$P$6:$P$1505,0)))</f>
        <v/>
      </c>
      <c r="K1150" s="138">
        <f>IF(OR(J1150="",R1150=""),"",R1150-J1150)</f>
        <v/>
      </c>
      <c r="L1150" s="138">
        <f>IF(OR(J1150="",R1150=""),"",(R1150-J1150)*24)</f>
        <v/>
      </c>
      <c r="M1150" s="95" t="n"/>
      <c r="N1150" s="94">
        <f>IF(B1150="","",IF(OR(B1150&lt;cfg_PilotStart,B1150&gt;cfg_PilotEnd),"Outside",B1150-cfg_PilotStart+1))</f>
        <v/>
      </c>
      <c r="O1150" s="86">
        <f>IF(OR(B1150="",D1150=""),"","RF-"&amp;TEXT(ROW()-5,"0000"))</f>
        <v/>
      </c>
      <c r="P1150" s="86">
        <f>IF(Q1150="","",D1150&amp;"|"&amp;Q1150)</f>
        <v/>
      </c>
      <c r="Q1150" s="86">
        <f>IF(OR(D1150="",G1150=""),"",COUNTIFS($D$6:D1150,D1150,$G$6:G1150,"&lt;&gt;"))</f>
        <v/>
      </c>
      <c r="R1150" s="139">
        <f>IF(B1150="","",B1150+N(C1150))</f>
        <v/>
      </c>
    </row>
    <row r="1151" ht="30" customHeight="1">
      <c r="B1151" s="93" t="n"/>
      <c r="C1151" s="140" t="n"/>
      <c r="D1151" s="95" t="n"/>
      <c r="E1151" s="86">
        <f>IF(D1151="","",IFERROR(INDEX(Pil_Type,MATCH(D1151,Pil_Label,0)),"not in pilot"))</f>
        <v/>
      </c>
      <c r="F1151" s="96" t="n"/>
      <c r="G1151" s="96" t="n"/>
      <c r="H1151" s="87">
        <f>IF(G1151="","",N(F1151)+G1151)</f>
        <v/>
      </c>
      <c r="I1151" s="95" t="n"/>
      <c r="J1151" s="139">
        <f>IF(OR(Q1151="",N(Q1151)&lt;=1),"",INDEX($R$6:$R$1505,MATCH(D1151&amp;"|"&amp;(Q1151-1),$P$6:$P$1505,0)))</f>
        <v/>
      </c>
      <c r="K1151" s="138">
        <f>IF(OR(J1151="",R1151=""),"",R1151-J1151)</f>
        <v/>
      </c>
      <c r="L1151" s="138">
        <f>IF(OR(J1151="",R1151=""),"",(R1151-J1151)*24)</f>
        <v/>
      </c>
      <c r="M1151" s="95" t="n"/>
      <c r="N1151" s="94">
        <f>IF(B1151="","",IF(OR(B1151&lt;cfg_PilotStart,B1151&gt;cfg_PilotEnd),"Outside",B1151-cfg_PilotStart+1))</f>
        <v/>
      </c>
      <c r="O1151" s="86">
        <f>IF(OR(B1151="",D1151=""),"","RF-"&amp;TEXT(ROW()-5,"0000"))</f>
        <v/>
      </c>
      <c r="P1151" s="86">
        <f>IF(Q1151="","",D1151&amp;"|"&amp;Q1151)</f>
        <v/>
      </c>
      <c r="Q1151" s="86">
        <f>IF(OR(D1151="",G1151=""),"",COUNTIFS($D$6:D1151,D1151,$G$6:G1151,"&lt;&gt;"))</f>
        <v/>
      </c>
      <c r="R1151" s="139">
        <f>IF(B1151="","",B1151+N(C1151))</f>
        <v/>
      </c>
    </row>
    <row r="1152" ht="30" customHeight="1">
      <c r="B1152" s="93" t="n"/>
      <c r="C1152" s="140" t="n"/>
      <c r="D1152" s="95" t="n"/>
      <c r="E1152" s="86">
        <f>IF(D1152="","",IFERROR(INDEX(Pil_Type,MATCH(D1152,Pil_Label,0)),"not in pilot"))</f>
        <v/>
      </c>
      <c r="F1152" s="96" t="n"/>
      <c r="G1152" s="96" t="n"/>
      <c r="H1152" s="87">
        <f>IF(G1152="","",N(F1152)+G1152)</f>
        <v/>
      </c>
      <c r="I1152" s="95" t="n"/>
      <c r="J1152" s="139">
        <f>IF(OR(Q1152="",N(Q1152)&lt;=1),"",INDEX($R$6:$R$1505,MATCH(D1152&amp;"|"&amp;(Q1152-1),$P$6:$P$1505,0)))</f>
        <v/>
      </c>
      <c r="K1152" s="138">
        <f>IF(OR(J1152="",R1152=""),"",R1152-J1152)</f>
        <v/>
      </c>
      <c r="L1152" s="138">
        <f>IF(OR(J1152="",R1152=""),"",(R1152-J1152)*24)</f>
        <v/>
      </c>
      <c r="M1152" s="95" t="n"/>
      <c r="N1152" s="94">
        <f>IF(B1152="","",IF(OR(B1152&lt;cfg_PilotStart,B1152&gt;cfg_PilotEnd),"Outside",B1152-cfg_PilotStart+1))</f>
        <v/>
      </c>
      <c r="O1152" s="86">
        <f>IF(OR(B1152="",D1152=""),"","RF-"&amp;TEXT(ROW()-5,"0000"))</f>
        <v/>
      </c>
      <c r="P1152" s="86">
        <f>IF(Q1152="","",D1152&amp;"|"&amp;Q1152)</f>
        <v/>
      </c>
      <c r="Q1152" s="86">
        <f>IF(OR(D1152="",G1152=""),"",COUNTIFS($D$6:D1152,D1152,$G$6:G1152,"&lt;&gt;"))</f>
        <v/>
      </c>
      <c r="R1152" s="139">
        <f>IF(B1152="","",B1152+N(C1152))</f>
        <v/>
      </c>
    </row>
    <row r="1153" ht="30" customHeight="1">
      <c r="B1153" s="93" t="n"/>
      <c r="C1153" s="140" t="n"/>
      <c r="D1153" s="95" t="n"/>
      <c r="E1153" s="86">
        <f>IF(D1153="","",IFERROR(INDEX(Pil_Type,MATCH(D1153,Pil_Label,0)),"not in pilot"))</f>
        <v/>
      </c>
      <c r="F1153" s="96" t="n"/>
      <c r="G1153" s="96" t="n"/>
      <c r="H1153" s="87">
        <f>IF(G1153="","",N(F1153)+G1153)</f>
        <v/>
      </c>
      <c r="I1153" s="95" t="n"/>
      <c r="J1153" s="139">
        <f>IF(OR(Q1153="",N(Q1153)&lt;=1),"",INDEX($R$6:$R$1505,MATCH(D1153&amp;"|"&amp;(Q1153-1),$P$6:$P$1505,0)))</f>
        <v/>
      </c>
      <c r="K1153" s="138">
        <f>IF(OR(J1153="",R1153=""),"",R1153-J1153)</f>
        <v/>
      </c>
      <c r="L1153" s="138">
        <f>IF(OR(J1153="",R1153=""),"",(R1153-J1153)*24)</f>
        <v/>
      </c>
      <c r="M1153" s="95" t="n"/>
      <c r="N1153" s="94">
        <f>IF(B1153="","",IF(OR(B1153&lt;cfg_PilotStart,B1153&gt;cfg_PilotEnd),"Outside",B1153-cfg_PilotStart+1))</f>
        <v/>
      </c>
      <c r="O1153" s="86">
        <f>IF(OR(B1153="",D1153=""),"","RF-"&amp;TEXT(ROW()-5,"0000"))</f>
        <v/>
      </c>
      <c r="P1153" s="86">
        <f>IF(Q1153="","",D1153&amp;"|"&amp;Q1153)</f>
        <v/>
      </c>
      <c r="Q1153" s="86">
        <f>IF(OR(D1153="",G1153=""),"",COUNTIFS($D$6:D1153,D1153,$G$6:G1153,"&lt;&gt;"))</f>
        <v/>
      </c>
      <c r="R1153" s="139">
        <f>IF(B1153="","",B1153+N(C1153))</f>
        <v/>
      </c>
    </row>
    <row r="1154" ht="30" customHeight="1">
      <c r="B1154" s="93" t="n"/>
      <c r="C1154" s="140" t="n"/>
      <c r="D1154" s="95" t="n"/>
      <c r="E1154" s="86">
        <f>IF(D1154="","",IFERROR(INDEX(Pil_Type,MATCH(D1154,Pil_Label,0)),"not in pilot"))</f>
        <v/>
      </c>
      <c r="F1154" s="96" t="n"/>
      <c r="G1154" s="96" t="n"/>
      <c r="H1154" s="87">
        <f>IF(G1154="","",N(F1154)+G1154)</f>
        <v/>
      </c>
      <c r="I1154" s="95" t="n"/>
      <c r="J1154" s="139">
        <f>IF(OR(Q1154="",N(Q1154)&lt;=1),"",INDEX($R$6:$R$1505,MATCH(D1154&amp;"|"&amp;(Q1154-1),$P$6:$P$1505,0)))</f>
        <v/>
      </c>
      <c r="K1154" s="138">
        <f>IF(OR(J1154="",R1154=""),"",R1154-J1154)</f>
        <v/>
      </c>
      <c r="L1154" s="138">
        <f>IF(OR(J1154="",R1154=""),"",(R1154-J1154)*24)</f>
        <v/>
      </c>
      <c r="M1154" s="95" t="n"/>
      <c r="N1154" s="94">
        <f>IF(B1154="","",IF(OR(B1154&lt;cfg_PilotStart,B1154&gt;cfg_PilotEnd),"Outside",B1154-cfg_PilotStart+1))</f>
        <v/>
      </c>
      <c r="O1154" s="86">
        <f>IF(OR(B1154="",D1154=""),"","RF-"&amp;TEXT(ROW()-5,"0000"))</f>
        <v/>
      </c>
      <c r="P1154" s="86">
        <f>IF(Q1154="","",D1154&amp;"|"&amp;Q1154)</f>
        <v/>
      </c>
      <c r="Q1154" s="86">
        <f>IF(OR(D1154="",G1154=""),"",COUNTIFS($D$6:D1154,D1154,$G$6:G1154,"&lt;&gt;"))</f>
        <v/>
      </c>
      <c r="R1154" s="139">
        <f>IF(B1154="","",B1154+N(C1154))</f>
        <v/>
      </c>
    </row>
    <row r="1155" ht="30" customHeight="1">
      <c r="B1155" s="93" t="n"/>
      <c r="C1155" s="140" t="n"/>
      <c r="D1155" s="95" t="n"/>
      <c r="E1155" s="86">
        <f>IF(D1155="","",IFERROR(INDEX(Pil_Type,MATCH(D1155,Pil_Label,0)),"not in pilot"))</f>
        <v/>
      </c>
      <c r="F1155" s="96" t="n"/>
      <c r="G1155" s="96" t="n"/>
      <c r="H1155" s="87">
        <f>IF(G1155="","",N(F1155)+G1155)</f>
        <v/>
      </c>
      <c r="I1155" s="95" t="n"/>
      <c r="J1155" s="139">
        <f>IF(OR(Q1155="",N(Q1155)&lt;=1),"",INDEX($R$6:$R$1505,MATCH(D1155&amp;"|"&amp;(Q1155-1),$P$6:$P$1505,0)))</f>
        <v/>
      </c>
      <c r="K1155" s="138">
        <f>IF(OR(J1155="",R1155=""),"",R1155-J1155)</f>
        <v/>
      </c>
      <c r="L1155" s="138">
        <f>IF(OR(J1155="",R1155=""),"",(R1155-J1155)*24)</f>
        <v/>
      </c>
      <c r="M1155" s="95" t="n"/>
      <c r="N1155" s="94">
        <f>IF(B1155="","",IF(OR(B1155&lt;cfg_PilotStart,B1155&gt;cfg_PilotEnd),"Outside",B1155-cfg_PilotStart+1))</f>
        <v/>
      </c>
      <c r="O1155" s="86">
        <f>IF(OR(B1155="",D1155=""),"","RF-"&amp;TEXT(ROW()-5,"0000"))</f>
        <v/>
      </c>
      <c r="P1155" s="86">
        <f>IF(Q1155="","",D1155&amp;"|"&amp;Q1155)</f>
        <v/>
      </c>
      <c r="Q1155" s="86">
        <f>IF(OR(D1155="",G1155=""),"",COUNTIFS($D$6:D1155,D1155,$G$6:G1155,"&lt;&gt;"))</f>
        <v/>
      </c>
      <c r="R1155" s="139">
        <f>IF(B1155="","",B1155+N(C1155))</f>
        <v/>
      </c>
    </row>
    <row r="1156" ht="30" customHeight="1">
      <c r="B1156" s="93" t="n"/>
      <c r="C1156" s="140" t="n"/>
      <c r="D1156" s="95" t="n"/>
      <c r="E1156" s="86">
        <f>IF(D1156="","",IFERROR(INDEX(Pil_Type,MATCH(D1156,Pil_Label,0)),"not in pilot"))</f>
        <v/>
      </c>
      <c r="F1156" s="96" t="n"/>
      <c r="G1156" s="96" t="n"/>
      <c r="H1156" s="87">
        <f>IF(G1156="","",N(F1156)+G1156)</f>
        <v/>
      </c>
      <c r="I1156" s="95" t="n"/>
      <c r="J1156" s="139">
        <f>IF(OR(Q1156="",N(Q1156)&lt;=1),"",INDEX($R$6:$R$1505,MATCH(D1156&amp;"|"&amp;(Q1156-1),$P$6:$P$1505,0)))</f>
        <v/>
      </c>
      <c r="K1156" s="138">
        <f>IF(OR(J1156="",R1156=""),"",R1156-J1156)</f>
        <v/>
      </c>
      <c r="L1156" s="138">
        <f>IF(OR(J1156="",R1156=""),"",(R1156-J1156)*24)</f>
        <v/>
      </c>
      <c r="M1156" s="95" t="n"/>
      <c r="N1156" s="94">
        <f>IF(B1156="","",IF(OR(B1156&lt;cfg_PilotStart,B1156&gt;cfg_PilotEnd),"Outside",B1156-cfg_PilotStart+1))</f>
        <v/>
      </c>
      <c r="O1156" s="86">
        <f>IF(OR(B1156="",D1156=""),"","RF-"&amp;TEXT(ROW()-5,"0000"))</f>
        <v/>
      </c>
      <c r="P1156" s="86">
        <f>IF(Q1156="","",D1156&amp;"|"&amp;Q1156)</f>
        <v/>
      </c>
      <c r="Q1156" s="86">
        <f>IF(OR(D1156="",G1156=""),"",COUNTIFS($D$6:D1156,D1156,$G$6:G1156,"&lt;&gt;"))</f>
        <v/>
      </c>
      <c r="R1156" s="139">
        <f>IF(B1156="","",B1156+N(C1156))</f>
        <v/>
      </c>
    </row>
    <row r="1157" ht="30" customHeight="1">
      <c r="B1157" s="93" t="n"/>
      <c r="C1157" s="140" t="n"/>
      <c r="D1157" s="95" t="n"/>
      <c r="E1157" s="86">
        <f>IF(D1157="","",IFERROR(INDEX(Pil_Type,MATCH(D1157,Pil_Label,0)),"not in pilot"))</f>
        <v/>
      </c>
      <c r="F1157" s="96" t="n"/>
      <c r="G1157" s="96" t="n"/>
      <c r="H1157" s="87">
        <f>IF(G1157="","",N(F1157)+G1157)</f>
        <v/>
      </c>
      <c r="I1157" s="95" t="n"/>
      <c r="J1157" s="139">
        <f>IF(OR(Q1157="",N(Q1157)&lt;=1),"",INDEX($R$6:$R$1505,MATCH(D1157&amp;"|"&amp;(Q1157-1),$P$6:$P$1505,0)))</f>
        <v/>
      </c>
      <c r="K1157" s="138">
        <f>IF(OR(J1157="",R1157=""),"",R1157-J1157)</f>
        <v/>
      </c>
      <c r="L1157" s="138">
        <f>IF(OR(J1157="",R1157=""),"",(R1157-J1157)*24)</f>
        <v/>
      </c>
      <c r="M1157" s="95" t="n"/>
      <c r="N1157" s="94">
        <f>IF(B1157="","",IF(OR(B1157&lt;cfg_PilotStart,B1157&gt;cfg_PilotEnd),"Outside",B1157-cfg_PilotStart+1))</f>
        <v/>
      </c>
      <c r="O1157" s="86">
        <f>IF(OR(B1157="",D1157=""),"","RF-"&amp;TEXT(ROW()-5,"0000"))</f>
        <v/>
      </c>
      <c r="P1157" s="86">
        <f>IF(Q1157="","",D1157&amp;"|"&amp;Q1157)</f>
        <v/>
      </c>
      <c r="Q1157" s="86">
        <f>IF(OR(D1157="",G1157=""),"",COUNTIFS($D$6:D1157,D1157,$G$6:G1157,"&lt;&gt;"))</f>
        <v/>
      </c>
      <c r="R1157" s="139">
        <f>IF(B1157="","",B1157+N(C1157))</f>
        <v/>
      </c>
    </row>
    <row r="1158" ht="30" customHeight="1">
      <c r="B1158" s="93" t="n"/>
      <c r="C1158" s="140" t="n"/>
      <c r="D1158" s="95" t="n"/>
      <c r="E1158" s="86">
        <f>IF(D1158="","",IFERROR(INDEX(Pil_Type,MATCH(D1158,Pil_Label,0)),"not in pilot"))</f>
        <v/>
      </c>
      <c r="F1158" s="96" t="n"/>
      <c r="G1158" s="96" t="n"/>
      <c r="H1158" s="87">
        <f>IF(G1158="","",N(F1158)+G1158)</f>
        <v/>
      </c>
      <c r="I1158" s="95" t="n"/>
      <c r="J1158" s="139">
        <f>IF(OR(Q1158="",N(Q1158)&lt;=1),"",INDEX($R$6:$R$1505,MATCH(D1158&amp;"|"&amp;(Q1158-1),$P$6:$P$1505,0)))</f>
        <v/>
      </c>
      <c r="K1158" s="138">
        <f>IF(OR(J1158="",R1158=""),"",R1158-J1158)</f>
        <v/>
      </c>
      <c r="L1158" s="138">
        <f>IF(OR(J1158="",R1158=""),"",(R1158-J1158)*24)</f>
        <v/>
      </c>
      <c r="M1158" s="95" t="n"/>
      <c r="N1158" s="94">
        <f>IF(B1158="","",IF(OR(B1158&lt;cfg_PilotStart,B1158&gt;cfg_PilotEnd),"Outside",B1158-cfg_PilotStart+1))</f>
        <v/>
      </c>
      <c r="O1158" s="86">
        <f>IF(OR(B1158="",D1158=""),"","RF-"&amp;TEXT(ROW()-5,"0000"))</f>
        <v/>
      </c>
      <c r="P1158" s="86">
        <f>IF(Q1158="","",D1158&amp;"|"&amp;Q1158)</f>
        <v/>
      </c>
      <c r="Q1158" s="86">
        <f>IF(OR(D1158="",G1158=""),"",COUNTIFS($D$6:D1158,D1158,$G$6:G1158,"&lt;&gt;"))</f>
        <v/>
      </c>
      <c r="R1158" s="139">
        <f>IF(B1158="","",B1158+N(C1158))</f>
        <v/>
      </c>
    </row>
    <row r="1159" ht="30" customHeight="1">
      <c r="B1159" s="93" t="n"/>
      <c r="C1159" s="140" t="n"/>
      <c r="D1159" s="95" t="n"/>
      <c r="E1159" s="86">
        <f>IF(D1159="","",IFERROR(INDEX(Pil_Type,MATCH(D1159,Pil_Label,0)),"not in pilot"))</f>
        <v/>
      </c>
      <c r="F1159" s="96" t="n"/>
      <c r="G1159" s="96" t="n"/>
      <c r="H1159" s="87">
        <f>IF(G1159="","",N(F1159)+G1159)</f>
        <v/>
      </c>
      <c r="I1159" s="95" t="n"/>
      <c r="J1159" s="139">
        <f>IF(OR(Q1159="",N(Q1159)&lt;=1),"",INDEX($R$6:$R$1505,MATCH(D1159&amp;"|"&amp;(Q1159-1),$P$6:$P$1505,0)))</f>
        <v/>
      </c>
      <c r="K1159" s="138">
        <f>IF(OR(J1159="",R1159=""),"",R1159-J1159)</f>
        <v/>
      </c>
      <c r="L1159" s="138">
        <f>IF(OR(J1159="",R1159=""),"",(R1159-J1159)*24)</f>
        <v/>
      </c>
      <c r="M1159" s="95" t="n"/>
      <c r="N1159" s="94">
        <f>IF(B1159="","",IF(OR(B1159&lt;cfg_PilotStart,B1159&gt;cfg_PilotEnd),"Outside",B1159-cfg_PilotStart+1))</f>
        <v/>
      </c>
      <c r="O1159" s="86">
        <f>IF(OR(B1159="",D1159=""),"","RF-"&amp;TEXT(ROW()-5,"0000"))</f>
        <v/>
      </c>
      <c r="P1159" s="86">
        <f>IF(Q1159="","",D1159&amp;"|"&amp;Q1159)</f>
        <v/>
      </c>
      <c r="Q1159" s="86">
        <f>IF(OR(D1159="",G1159=""),"",COUNTIFS($D$6:D1159,D1159,$G$6:G1159,"&lt;&gt;"))</f>
        <v/>
      </c>
      <c r="R1159" s="139">
        <f>IF(B1159="","",B1159+N(C1159))</f>
        <v/>
      </c>
    </row>
    <row r="1160" ht="30" customHeight="1">
      <c r="B1160" s="93" t="n"/>
      <c r="C1160" s="140" t="n"/>
      <c r="D1160" s="95" t="n"/>
      <c r="E1160" s="86">
        <f>IF(D1160="","",IFERROR(INDEX(Pil_Type,MATCH(D1160,Pil_Label,0)),"not in pilot"))</f>
        <v/>
      </c>
      <c r="F1160" s="96" t="n"/>
      <c r="G1160" s="96" t="n"/>
      <c r="H1160" s="87">
        <f>IF(G1160="","",N(F1160)+G1160)</f>
        <v/>
      </c>
      <c r="I1160" s="95" t="n"/>
      <c r="J1160" s="139">
        <f>IF(OR(Q1160="",N(Q1160)&lt;=1),"",INDEX($R$6:$R$1505,MATCH(D1160&amp;"|"&amp;(Q1160-1),$P$6:$P$1505,0)))</f>
        <v/>
      </c>
      <c r="K1160" s="138">
        <f>IF(OR(J1160="",R1160=""),"",R1160-J1160)</f>
        <v/>
      </c>
      <c r="L1160" s="138">
        <f>IF(OR(J1160="",R1160=""),"",(R1160-J1160)*24)</f>
        <v/>
      </c>
      <c r="M1160" s="95" t="n"/>
      <c r="N1160" s="94">
        <f>IF(B1160="","",IF(OR(B1160&lt;cfg_PilotStart,B1160&gt;cfg_PilotEnd),"Outside",B1160-cfg_PilotStart+1))</f>
        <v/>
      </c>
      <c r="O1160" s="86">
        <f>IF(OR(B1160="",D1160=""),"","RF-"&amp;TEXT(ROW()-5,"0000"))</f>
        <v/>
      </c>
      <c r="P1160" s="86">
        <f>IF(Q1160="","",D1160&amp;"|"&amp;Q1160)</f>
        <v/>
      </c>
      <c r="Q1160" s="86">
        <f>IF(OR(D1160="",G1160=""),"",COUNTIFS($D$6:D1160,D1160,$G$6:G1160,"&lt;&gt;"))</f>
        <v/>
      </c>
      <c r="R1160" s="139">
        <f>IF(B1160="","",B1160+N(C1160))</f>
        <v/>
      </c>
    </row>
    <row r="1161" ht="30" customHeight="1">
      <c r="B1161" s="93" t="n"/>
      <c r="C1161" s="140" t="n"/>
      <c r="D1161" s="95" t="n"/>
      <c r="E1161" s="86">
        <f>IF(D1161="","",IFERROR(INDEX(Pil_Type,MATCH(D1161,Pil_Label,0)),"not in pilot"))</f>
        <v/>
      </c>
      <c r="F1161" s="96" t="n"/>
      <c r="G1161" s="96" t="n"/>
      <c r="H1161" s="87">
        <f>IF(G1161="","",N(F1161)+G1161)</f>
        <v/>
      </c>
      <c r="I1161" s="95" t="n"/>
      <c r="J1161" s="139">
        <f>IF(OR(Q1161="",N(Q1161)&lt;=1),"",INDEX($R$6:$R$1505,MATCH(D1161&amp;"|"&amp;(Q1161-1),$P$6:$P$1505,0)))</f>
        <v/>
      </c>
      <c r="K1161" s="138">
        <f>IF(OR(J1161="",R1161=""),"",R1161-J1161)</f>
        <v/>
      </c>
      <c r="L1161" s="138">
        <f>IF(OR(J1161="",R1161=""),"",(R1161-J1161)*24)</f>
        <v/>
      </c>
      <c r="M1161" s="95" t="n"/>
      <c r="N1161" s="94">
        <f>IF(B1161="","",IF(OR(B1161&lt;cfg_PilotStart,B1161&gt;cfg_PilotEnd),"Outside",B1161-cfg_PilotStart+1))</f>
        <v/>
      </c>
      <c r="O1161" s="86">
        <f>IF(OR(B1161="",D1161=""),"","RF-"&amp;TEXT(ROW()-5,"0000"))</f>
        <v/>
      </c>
      <c r="P1161" s="86">
        <f>IF(Q1161="","",D1161&amp;"|"&amp;Q1161)</f>
        <v/>
      </c>
      <c r="Q1161" s="86">
        <f>IF(OR(D1161="",G1161=""),"",COUNTIFS($D$6:D1161,D1161,$G$6:G1161,"&lt;&gt;"))</f>
        <v/>
      </c>
      <c r="R1161" s="139">
        <f>IF(B1161="","",B1161+N(C1161))</f>
        <v/>
      </c>
    </row>
    <row r="1162" ht="30" customHeight="1">
      <c r="B1162" s="93" t="n"/>
      <c r="C1162" s="140" t="n"/>
      <c r="D1162" s="95" t="n"/>
      <c r="E1162" s="86">
        <f>IF(D1162="","",IFERROR(INDEX(Pil_Type,MATCH(D1162,Pil_Label,0)),"not in pilot"))</f>
        <v/>
      </c>
      <c r="F1162" s="96" t="n"/>
      <c r="G1162" s="96" t="n"/>
      <c r="H1162" s="87">
        <f>IF(G1162="","",N(F1162)+G1162)</f>
        <v/>
      </c>
      <c r="I1162" s="95" t="n"/>
      <c r="J1162" s="139">
        <f>IF(OR(Q1162="",N(Q1162)&lt;=1),"",INDEX($R$6:$R$1505,MATCH(D1162&amp;"|"&amp;(Q1162-1),$P$6:$P$1505,0)))</f>
        <v/>
      </c>
      <c r="K1162" s="138">
        <f>IF(OR(J1162="",R1162=""),"",R1162-J1162)</f>
        <v/>
      </c>
      <c r="L1162" s="138">
        <f>IF(OR(J1162="",R1162=""),"",(R1162-J1162)*24)</f>
        <v/>
      </c>
      <c r="M1162" s="95" t="n"/>
      <c r="N1162" s="94">
        <f>IF(B1162="","",IF(OR(B1162&lt;cfg_PilotStart,B1162&gt;cfg_PilotEnd),"Outside",B1162-cfg_PilotStart+1))</f>
        <v/>
      </c>
      <c r="O1162" s="86">
        <f>IF(OR(B1162="",D1162=""),"","RF-"&amp;TEXT(ROW()-5,"0000"))</f>
        <v/>
      </c>
      <c r="P1162" s="86">
        <f>IF(Q1162="","",D1162&amp;"|"&amp;Q1162)</f>
        <v/>
      </c>
      <c r="Q1162" s="86">
        <f>IF(OR(D1162="",G1162=""),"",COUNTIFS($D$6:D1162,D1162,$G$6:G1162,"&lt;&gt;"))</f>
        <v/>
      </c>
      <c r="R1162" s="139">
        <f>IF(B1162="","",B1162+N(C1162))</f>
        <v/>
      </c>
    </row>
    <row r="1163" ht="30" customHeight="1">
      <c r="B1163" s="93" t="n"/>
      <c r="C1163" s="140" t="n"/>
      <c r="D1163" s="95" t="n"/>
      <c r="E1163" s="86">
        <f>IF(D1163="","",IFERROR(INDEX(Pil_Type,MATCH(D1163,Pil_Label,0)),"not in pilot"))</f>
        <v/>
      </c>
      <c r="F1163" s="96" t="n"/>
      <c r="G1163" s="96" t="n"/>
      <c r="H1163" s="87">
        <f>IF(G1163="","",N(F1163)+G1163)</f>
        <v/>
      </c>
      <c r="I1163" s="95" t="n"/>
      <c r="J1163" s="139">
        <f>IF(OR(Q1163="",N(Q1163)&lt;=1),"",INDEX($R$6:$R$1505,MATCH(D1163&amp;"|"&amp;(Q1163-1),$P$6:$P$1505,0)))</f>
        <v/>
      </c>
      <c r="K1163" s="138">
        <f>IF(OR(J1163="",R1163=""),"",R1163-J1163)</f>
        <v/>
      </c>
      <c r="L1163" s="138">
        <f>IF(OR(J1163="",R1163=""),"",(R1163-J1163)*24)</f>
        <v/>
      </c>
      <c r="M1163" s="95" t="n"/>
      <c r="N1163" s="94">
        <f>IF(B1163="","",IF(OR(B1163&lt;cfg_PilotStart,B1163&gt;cfg_PilotEnd),"Outside",B1163-cfg_PilotStart+1))</f>
        <v/>
      </c>
      <c r="O1163" s="86">
        <f>IF(OR(B1163="",D1163=""),"","RF-"&amp;TEXT(ROW()-5,"0000"))</f>
        <v/>
      </c>
      <c r="P1163" s="86">
        <f>IF(Q1163="","",D1163&amp;"|"&amp;Q1163)</f>
        <v/>
      </c>
      <c r="Q1163" s="86">
        <f>IF(OR(D1163="",G1163=""),"",COUNTIFS($D$6:D1163,D1163,$G$6:G1163,"&lt;&gt;"))</f>
        <v/>
      </c>
      <c r="R1163" s="139">
        <f>IF(B1163="","",B1163+N(C1163))</f>
        <v/>
      </c>
    </row>
    <row r="1164" ht="30" customHeight="1">
      <c r="B1164" s="93" t="n"/>
      <c r="C1164" s="140" t="n"/>
      <c r="D1164" s="95" t="n"/>
      <c r="E1164" s="86">
        <f>IF(D1164="","",IFERROR(INDEX(Pil_Type,MATCH(D1164,Pil_Label,0)),"not in pilot"))</f>
        <v/>
      </c>
      <c r="F1164" s="96" t="n"/>
      <c r="G1164" s="96" t="n"/>
      <c r="H1164" s="87">
        <f>IF(G1164="","",N(F1164)+G1164)</f>
        <v/>
      </c>
      <c r="I1164" s="95" t="n"/>
      <c r="J1164" s="139">
        <f>IF(OR(Q1164="",N(Q1164)&lt;=1),"",INDEX($R$6:$R$1505,MATCH(D1164&amp;"|"&amp;(Q1164-1),$P$6:$P$1505,0)))</f>
        <v/>
      </c>
      <c r="K1164" s="138">
        <f>IF(OR(J1164="",R1164=""),"",R1164-J1164)</f>
        <v/>
      </c>
      <c r="L1164" s="138">
        <f>IF(OR(J1164="",R1164=""),"",(R1164-J1164)*24)</f>
        <v/>
      </c>
      <c r="M1164" s="95" t="n"/>
      <c r="N1164" s="94">
        <f>IF(B1164="","",IF(OR(B1164&lt;cfg_PilotStart,B1164&gt;cfg_PilotEnd),"Outside",B1164-cfg_PilotStart+1))</f>
        <v/>
      </c>
      <c r="O1164" s="86">
        <f>IF(OR(B1164="",D1164=""),"","RF-"&amp;TEXT(ROW()-5,"0000"))</f>
        <v/>
      </c>
      <c r="P1164" s="86">
        <f>IF(Q1164="","",D1164&amp;"|"&amp;Q1164)</f>
        <v/>
      </c>
      <c r="Q1164" s="86">
        <f>IF(OR(D1164="",G1164=""),"",COUNTIFS($D$6:D1164,D1164,$G$6:G1164,"&lt;&gt;"))</f>
        <v/>
      </c>
      <c r="R1164" s="139">
        <f>IF(B1164="","",B1164+N(C1164))</f>
        <v/>
      </c>
    </row>
    <row r="1165" ht="30" customHeight="1">
      <c r="B1165" s="93" t="n"/>
      <c r="C1165" s="140" t="n"/>
      <c r="D1165" s="95" t="n"/>
      <c r="E1165" s="86">
        <f>IF(D1165="","",IFERROR(INDEX(Pil_Type,MATCH(D1165,Pil_Label,0)),"not in pilot"))</f>
        <v/>
      </c>
      <c r="F1165" s="96" t="n"/>
      <c r="G1165" s="96" t="n"/>
      <c r="H1165" s="87">
        <f>IF(G1165="","",N(F1165)+G1165)</f>
        <v/>
      </c>
      <c r="I1165" s="95" t="n"/>
      <c r="J1165" s="139">
        <f>IF(OR(Q1165="",N(Q1165)&lt;=1),"",INDEX($R$6:$R$1505,MATCH(D1165&amp;"|"&amp;(Q1165-1),$P$6:$P$1505,0)))</f>
        <v/>
      </c>
      <c r="K1165" s="138">
        <f>IF(OR(J1165="",R1165=""),"",R1165-J1165)</f>
        <v/>
      </c>
      <c r="L1165" s="138">
        <f>IF(OR(J1165="",R1165=""),"",(R1165-J1165)*24)</f>
        <v/>
      </c>
      <c r="M1165" s="95" t="n"/>
      <c r="N1165" s="94">
        <f>IF(B1165="","",IF(OR(B1165&lt;cfg_PilotStart,B1165&gt;cfg_PilotEnd),"Outside",B1165-cfg_PilotStart+1))</f>
        <v/>
      </c>
      <c r="O1165" s="86">
        <f>IF(OR(B1165="",D1165=""),"","RF-"&amp;TEXT(ROW()-5,"0000"))</f>
        <v/>
      </c>
      <c r="P1165" s="86">
        <f>IF(Q1165="","",D1165&amp;"|"&amp;Q1165)</f>
        <v/>
      </c>
      <c r="Q1165" s="86">
        <f>IF(OR(D1165="",G1165=""),"",COUNTIFS($D$6:D1165,D1165,$G$6:G1165,"&lt;&gt;"))</f>
        <v/>
      </c>
      <c r="R1165" s="139">
        <f>IF(B1165="","",B1165+N(C1165))</f>
        <v/>
      </c>
    </row>
    <row r="1166" ht="30" customHeight="1">
      <c r="B1166" s="93" t="n"/>
      <c r="C1166" s="140" t="n"/>
      <c r="D1166" s="95" t="n"/>
      <c r="E1166" s="86">
        <f>IF(D1166="","",IFERROR(INDEX(Pil_Type,MATCH(D1166,Pil_Label,0)),"not in pilot"))</f>
        <v/>
      </c>
      <c r="F1166" s="96" t="n"/>
      <c r="G1166" s="96" t="n"/>
      <c r="H1166" s="87">
        <f>IF(G1166="","",N(F1166)+G1166)</f>
        <v/>
      </c>
      <c r="I1166" s="95" t="n"/>
      <c r="J1166" s="139">
        <f>IF(OR(Q1166="",N(Q1166)&lt;=1),"",INDEX($R$6:$R$1505,MATCH(D1166&amp;"|"&amp;(Q1166-1),$P$6:$P$1505,0)))</f>
        <v/>
      </c>
      <c r="K1166" s="138">
        <f>IF(OR(J1166="",R1166=""),"",R1166-J1166)</f>
        <v/>
      </c>
      <c r="L1166" s="138">
        <f>IF(OR(J1166="",R1166=""),"",(R1166-J1166)*24)</f>
        <v/>
      </c>
      <c r="M1166" s="95" t="n"/>
      <c r="N1166" s="94">
        <f>IF(B1166="","",IF(OR(B1166&lt;cfg_PilotStart,B1166&gt;cfg_PilotEnd),"Outside",B1166-cfg_PilotStart+1))</f>
        <v/>
      </c>
      <c r="O1166" s="86">
        <f>IF(OR(B1166="",D1166=""),"","RF-"&amp;TEXT(ROW()-5,"0000"))</f>
        <v/>
      </c>
      <c r="P1166" s="86">
        <f>IF(Q1166="","",D1166&amp;"|"&amp;Q1166)</f>
        <v/>
      </c>
      <c r="Q1166" s="86">
        <f>IF(OR(D1166="",G1166=""),"",COUNTIFS($D$6:D1166,D1166,$G$6:G1166,"&lt;&gt;"))</f>
        <v/>
      </c>
      <c r="R1166" s="139">
        <f>IF(B1166="","",B1166+N(C1166))</f>
        <v/>
      </c>
    </row>
    <row r="1167" ht="30" customHeight="1">
      <c r="B1167" s="93" t="n"/>
      <c r="C1167" s="140" t="n"/>
      <c r="D1167" s="95" t="n"/>
      <c r="E1167" s="86">
        <f>IF(D1167="","",IFERROR(INDEX(Pil_Type,MATCH(D1167,Pil_Label,0)),"not in pilot"))</f>
        <v/>
      </c>
      <c r="F1167" s="96" t="n"/>
      <c r="G1167" s="96" t="n"/>
      <c r="H1167" s="87">
        <f>IF(G1167="","",N(F1167)+G1167)</f>
        <v/>
      </c>
      <c r="I1167" s="95" t="n"/>
      <c r="J1167" s="139">
        <f>IF(OR(Q1167="",N(Q1167)&lt;=1),"",INDEX($R$6:$R$1505,MATCH(D1167&amp;"|"&amp;(Q1167-1),$P$6:$P$1505,0)))</f>
        <v/>
      </c>
      <c r="K1167" s="138">
        <f>IF(OR(J1167="",R1167=""),"",R1167-J1167)</f>
        <v/>
      </c>
      <c r="L1167" s="138">
        <f>IF(OR(J1167="",R1167=""),"",(R1167-J1167)*24)</f>
        <v/>
      </c>
      <c r="M1167" s="95" t="n"/>
      <c r="N1167" s="94">
        <f>IF(B1167="","",IF(OR(B1167&lt;cfg_PilotStart,B1167&gt;cfg_PilotEnd),"Outside",B1167-cfg_PilotStart+1))</f>
        <v/>
      </c>
      <c r="O1167" s="86">
        <f>IF(OR(B1167="",D1167=""),"","RF-"&amp;TEXT(ROW()-5,"0000"))</f>
        <v/>
      </c>
      <c r="P1167" s="86">
        <f>IF(Q1167="","",D1167&amp;"|"&amp;Q1167)</f>
        <v/>
      </c>
      <c r="Q1167" s="86">
        <f>IF(OR(D1167="",G1167=""),"",COUNTIFS($D$6:D1167,D1167,$G$6:G1167,"&lt;&gt;"))</f>
        <v/>
      </c>
      <c r="R1167" s="139">
        <f>IF(B1167="","",B1167+N(C1167))</f>
        <v/>
      </c>
    </row>
    <row r="1168" ht="30" customHeight="1">
      <c r="B1168" s="93" t="n"/>
      <c r="C1168" s="140" t="n"/>
      <c r="D1168" s="95" t="n"/>
      <c r="E1168" s="86">
        <f>IF(D1168="","",IFERROR(INDEX(Pil_Type,MATCH(D1168,Pil_Label,0)),"not in pilot"))</f>
        <v/>
      </c>
      <c r="F1168" s="96" t="n"/>
      <c r="G1168" s="96" t="n"/>
      <c r="H1168" s="87">
        <f>IF(G1168="","",N(F1168)+G1168)</f>
        <v/>
      </c>
      <c r="I1168" s="95" t="n"/>
      <c r="J1168" s="139">
        <f>IF(OR(Q1168="",N(Q1168)&lt;=1),"",INDEX($R$6:$R$1505,MATCH(D1168&amp;"|"&amp;(Q1168-1),$P$6:$P$1505,0)))</f>
        <v/>
      </c>
      <c r="K1168" s="138">
        <f>IF(OR(J1168="",R1168=""),"",R1168-J1168)</f>
        <v/>
      </c>
      <c r="L1168" s="138">
        <f>IF(OR(J1168="",R1168=""),"",(R1168-J1168)*24)</f>
        <v/>
      </c>
      <c r="M1168" s="95" t="n"/>
      <c r="N1168" s="94">
        <f>IF(B1168="","",IF(OR(B1168&lt;cfg_PilotStart,B1168&gt;cfg_PilotEnd),"Outside",B1168-cfg_PilotStart+1))</f>
        <v/>
      </c>
      <c r="O1168" s="86">
        <f>IF(OR(B1168="",D1168=""),"","RF-"&amp;TEXT(ROW()-5,"0000"))</f>
        <v/>
      </c>
      <c r="P1168" s="86">
        <f>IF(Q1168="","",D1168&amp;"|"&amp;Q1168)</f>
        <v/>
      </c>
      <c r="Q1168" s="86">
        <f>IF(OR(D1168="",G1168=""),"",COUNTIFS($D$6:D1168,D1168,$G$6:G1168,"&lt;&gt;"))</f>
        <v/>
      </c>
      <c r="R1168" s="139">
        <f>IF(B1168="","",B1168+N(C1168))</f>
        <v/>
      </c>
    </row>
    <row r="1169" ht="30" customHeight="1">
      <c r="B1169" s="93" t="n"/>
      <c r="C1169" s="140" t="n"/>
      <c r="D1169" s="95" t="n"/>
      <c r="E1169" s="86">
        <f>IF(D1169="","",IFERROR(INDEX(Pil_Type,MATCH(D1169,Pil_Label,0)),"not in pilot"))</f>
        <v/>
      </c>
      <c r="F1169" s="96" t="n"/>
      <c r="G1169" s="96" t="n"/>
      <c r="H1169" s="87">
        <f>IF(G1169="","",N(F1169)+G1169)</f>
        <v/>
      </c>
      <c r="I1169" s="95" t="n"/>
      <c r="J1169" s="139">
        <f>IF(OR(Q1169="",N(Q1169)&lt;=1),"",INDEX($R$6:$R$1505,MATCH(D1169&amp;"|"&amp;(Q1169-1),$P$6:$P$1505,0)))</f>
        <v/>
      </c>
      <c r="K1169" s="138">
        <f>IF(OR(J1169="",R1169=""),"",R1169-J1169)</f>
        <v/>
      </c>
      <c r="L1169" s="138">
        <f>IF(OR(J1169="",R1169=""),"",(R1169-J1169)*24)</f>
        <v/>
      </c>
      <c r="M1169" s="95" t="n"/>
      <c r="N1169" s="94">
        <f>IF(B1169="","",IF(OR(B1169&lt;cfg_PilotStart,B1169&gt;cfg_PilotEnd),"Outside",B1169-cfg_PilotStart+1))</f>
        <v/>
      </c>
      <c r="O1169" s="86">
        <f>IF(OR(B1169="",D1169=""),"","RF-"&amp;TEXT(ROW()-5,"0000"))</f>
        <v/>
      </c>
      <c r="P1169" s="86">
        <f>IF(Q1169="","",D1169&amp;"|"&amp;Q1169)</f>
        <v/>
      </c>
      <c r="Q1169" s="86">
        <f>IF(OR(D1169="",G1169=""),"",COUNTIFS($D$6:D1169,D1169,$G$6:G1169,"&lt;&gt;"))</f>
        <v/>
      </c>
      <c r="R1169" s="139">
        <f>IF(B1169="","",B1169+N(C1169))</f>
        <v/>
      </c>
    </row>
    <row r="1170" ht="30" customHeight="1">
      <c r="B1170" s="93" t="n"/>
      <c r="C1170" s="140" t="n"/>
      <c r="D1170" s="95" t="n"/>
      <c r="E1170" s="86">
        <f>IF(D1170="","",IFERROR(INDEX(Pil_Type,MATCH(D1170,Pil_Label,0)),"not in pilot"))</f>
        <v/>
      </c>
      <c r="F1170" s="96" t="n"/>
      <c r="G1170" s="96" t="n"/>
      <c r="H1170" s="87">
        <f>IF(G1170="","",N(F1170)+G1170)</f>
        <v/>
      </c>
      <c r="I1170" s="95" t="n"/>
      <c r="J1170" s="139">
        <f>IF(OR(Q1170="",N(Q1170)&lt;=1),"",INDEX($R$6:$R$1505,MATCH(D1170&amp;"|"&amp;(Q1170-1),$P$6:$P$1505,0)))</f>
        <v/>
      </c>
      <c r="K1170" s="138">
        <f>IF(OR(J1170="",R1170=""),"",R1170-J1170)</f>
        <v/>
      </c>
      <c r="L1170" s="138">
        <f>IF(OR(J1170="",R1170=""),"",(R1170-J1170)*24)</f>
        <v/>
      </c>
      <c r="M1170" s="95" t="n"/>
      <c r="N1170" s="94">
        <f>IF(B1170="","",IF(OR(B1170&lt;cfg_PilotStart,B1170&gt;cfg_PilotEnd),"Outside",B1170-cfg_PilotStart+1))</f>
        <v/>
      </c>
      <c r="O1170" s="86">
        <f>IF(OR(B1170="",D1170=""),"","RF-"&amp;TEXT(ROW()-5,"0000"))</f>
        <v/>
      </c>
      <c r="P1170" s="86">
        <f>IF(Q1170="","",D1170&amp;"|"&amp;Q1170)</f>
        <v/>
      </c>
      <c r="Q1170" s="86">
        <f>IF(OR(D1170="",G1170=""),"",COUNTIFS($D$6:D1170,D1170,$G$6:G1170,"&lt;&gt;"))</f>
        <v/>
      </c>
      <c r="R1170" s="139">
        <f>IF(B1170="","",B1170+N(C1170))</f>
        <v/>
      </c>
    </row>
    <row r="1171" ht="30" customHeight="1">
      <c r="B1171" s="93" t="n"/>
      <c r="C1171" s="140" t="n"/>
      <c r="D1171" s="95" t="n"/>
      <c r="E1171" s="86">
        <f>IF(D1171="","",IFERROR(INDEX(Pil_Type,MATCH(D1171,Pil_Label,0)),"not in pilot"))</f>
        <v/>
      </c>
      <c r="F1171" s="96" t="n"/>
      <c r="G1171" s="96" t="n"/>
      <c r="H1171" s="87">
        <f>IF(G1171="","",N(F1171)+G1171)</f>
        <v/>
      </c>
      <c r="I1171" s="95" t="n"/>
      <c r="J1171" s="139">
        <f>IF(OR(Q1171="",N(Q1171)&lt;=1),"",INDEX($R$6:$R$1505,MATCH(D1171&amp;"|"&amp;(Q1171-1),$P$6:$P$1505,0)))</f>
        <v/>
      </c>
      <c r="K1171" s="138">
        <f>IF(OR(J1171="",R1171=""),"",R1171-J1171)</f>
        <v/>
      </c>
      <c r="L1171" s="138">
        <f>IF(OR(J1171="",R1171=""),"",(R1171-J1171)*24)</f>
        <v/>
      </c>
      <c r="M1171" s="95" t="n"/>
      <c r="N1171" s="94">
        <f>IF(B1171="","",IF(OR(B1171&lt;cfg_PilotStart,B1171&gt;cfg_PilotEnd),"Outside",B1171-cfg_PilotStart+1))</f>
        <v/>
      </c>
      <c r="O1171" s="86">
        <f>IF(OR(B1171="",D1171=""),"","RF-"&amp;TEXT(ROW()-5,"0000"))</f>
        <v/>
      </c>
      <c r="P1171" s="86">
        <f>IF(Q1171="","",D1171&amp;"|"&amp;Q1171)</f>
        <v/>
      </c>
      <c r="Q1171" s="86">
        <f>IF(OR(D1171="",G1171=""),"",COUNTIFS($D$6:D1171,D1171,$G$6:G1171,"&lt;&gt;"))</f>
        <v/>
      </c>
      <c r="R1171" s="139">
        <f>IF(B1171="","",B1171+N(C1171))</f>
        <v/>
      </c>
    </row>
    <row r="1172" ht="30" customHeight="1">
      <c r="B1172" s="93" t="n"/>
      <c r="C1172" s="140" t="n"/>
      <c r="D1172" s="95" t="n"/>
      <c r="E1172" s="86">
        <f>IF(D1172="","",IFERROR(INDEX(Pil_Type,MATCH(D1172,Pil_Label,0)),"not in pilot"))</f>
        <v/>
      </c>
      <c r="F1172" s="96" t="n"/>
      <c r="G1172" s="96" t="n"/>
      <c r="H1172" s="87">
        <f>IF(G1172="","",N(F1172)+G1172)</f>
        <v/>
      </c>
      <c r="I1172" s="95" t="n"/>
      <c r="J1172" s="139">
        <f>IF(OR(Q1172="",N(Q1172)&lt;=1),"",INDEX($R$6:$R$1505,MATCH(D1172&amp;"|"&amp;(Q1172-1),$P$6:$P$1505,0)))</f>
        <v/>
      </c>
      <c r="K1172" s="138">
        <f>IF(OR(J1172="",R1172=""),"",R1172-J1172)</f>
        <v/>
      </c>
      <c r="L1172" s="138">
        <f>IF(OR(J1172="",R1172=""),"",(R1172-J1172)*24)</f>
        <v/>
      </c>
      <c r="M1172" s="95" t="n"/>
      <c r="N1172" s="94">
        <f>IF(B1172="","",IF(OR(B1172&lt;cfg_PilotStart,B1172&gt;cfg_PilotEnd),"Outside",B1172-cfg_PilotStart+1))</f>
        <v/>
      </c>
      <c r="O1172" s="86">
        <f>IF(OR(B1172="",D1172=""),"","RF-"&amp;TEXT(ROW()-5,"0000"))</f>
        <v/>
      </c>
      <c r="P1172" s="86">
        <f>IF(Q1172="","",D1172&amp;"|"&amp;Q1172)</f>
        <v/>
      </c>
      <c r="Q1172" s="86">
        <f>IF(OR(D1172="",G1172=""),"",COUNTIFS($D$6:D1172,D1172,$G$6:G1172,"&lt;&gt;"))</f>
        <v/>
      </c>
      <c r="R1172" s="139">
        <f>IF(B1172="","",B1172+N(C1172))</f>
        <v/>
      </c>
    </row>
    <row r="1173" ht="30" customHeight="1">
      <c r="B1173" s="93" t="n"/>
      <c r="C1173" s="140" t="n"/>
      <c r="D1173" s="95" t="n"/>
      <c r="E1173" s="86">
        <f>IF(D1173="","",IFERROR(INDEX(Pil_Type,MATCH(D1173,Pil_Label,0)),"not in pilot"))</f>
        <v/>
      </c>
      <c r="F1173" s="96" t="n"/>
      <c r="G1173" s="96" t="n"/>
      <c r="H1173" s="87">
        <f>IF(G1173="","",N(F1173)+G1173)</f>
        <v/>
      </c>
      <c r="I1173" s="95" t="n"/>
      <c r="J1173" s="139">
        <f>IF(OR(Q1173="",N(Q1173)&lt;=1),"",INDEX($R$6:$R$1505,MATCH(D1173&amp;"|"&amp;(Q1173-1),$P$6:$P$1505,0)))</f>
        <v/>
      </c>
      <c r="K1173" s="138">
        <f>IF(OR(J1173="",R1173=""),"",R1173-J1173)</f>
        <v/>
      </c>
      <c r="L1173" s="138">
        <f>IF(OR(J1173="",R1173=""),"",(R1173-J1173)*24)</f>
        <v/>
      </c>
      <c r="M1173" s="95" t="n"/>
      <c r="N1173" s="94">
        <f>IF(B1173="","",IF(OR(B1173&lt;cfg_PilotStart,B1173&gt;cfg_PilotEnd),"Outside",B1173-cfg_PilotStart+1))</f>
        <v/>
      </c>
      <c r="O1173" s="86">
        <f>IF(OR(B1173="",D1173=""),"","RF-"&amp;TEXT(ROW()-5,"0000"))</f>
        <v/>
      </c>
      <c r="P1173" s="86">
        <f>IF(Q1173="","",D1173&amp;"|"&amp;Q1173)</f>
        <v/>
      </c>
      <c r="Q1173" s="86">
        <f>IF(OR(D1173="",G1173=""),"",COUNTIFS($D$6:D1173,D1173,$G$6:G1173,"&lt;&gt;"))</f>
        <v/>
      </c>
      <c r="R1173" s="139">
        <f>IF(B1173="","",B1173+N(C1173))</f>
        <v/>
      </c>
    </row>
    <row r="1174" ht="30" customHeight="1">
      <c r="B1174" s="93" t="n"/>
      <c r="C1174" s="140" t="n"/>
      <c r="D1174" s="95" t="n"/>
      <c r="E1174" s="86">
        <f>IF(D1174="","",IFERROR(INDEX(Pil_Type,MATCH(D1174,Pil_Label,0)),"not in pilot"))</f>
        <v/>
      </c>
      <c r="F1174" s="96" t="n"/>
      <c r="G1174" s="96" t="n"/>
      <c r="H1174" s="87">
        <f>IF(G1174="","",N(F1174)+G1174)</f>
        <v/>
      </c>
      <c r="I1174" s="95" t="n"/>
      <c r="J1174" s="139">
        <f>IF(OR(Q1174="",N(Q1174)&lt;=1),"",INDEX($R$6:$R$1505,MATCH(D1174&amp;"|"&amp;(Q1174-1),$P$6:$P$1505,0)))</f>
        <v/>
      </c>
      <c r="K1174" s="138">
        <f>IF(OR(J1174="",R1174=""),"",R1174-J1174)</f>
        <v/>
      </c>
      <c r="L1174" s="138">
        <f>IF(OR(J1174="",R1174=""),"",(R1174-J1174)*24)</f>
        <v/>
      </c>
      <c r="M1174" s="95" t="n"/>
      <c r="N1174" s="94">
        <f>IF(B1174="","",IF(OR(B1174&lt;cfg_PilotStart,B1174&gt;cfg_PilotEnd),"Outside",B1174-cfg_PilotStart+1))</f>
        <v/>
      </c>
      <c r="O1174" s="86">
        <f>IF(OR(B1174="",D1174=""),"","RF-"&amp;TEXT(ROW()-5,"0000"))</f>
        <v/>
      </c>
      <c r="P1174" s="86">
        <f>IF(Q1174="","",D1174&amp;"|"&amp;Q1174)</f>
        <v/>
      </c>
      <c r="Q1174" s="86">
        <f>IF(OR(D1174="",G1174=""),"",COUNTIFS($D$6:D1174,D1174,$G$6:G1174,"&lt;&gt;"))</f>
        <v/>
      </c>
      <c r="R1174" s="139">
        <f>IF(B1174="","",B1174+N(C1174))</f>
        <v/>
      </c>
    </row>
    <row r="1175" ht="30" customHeight="1">
      <c r="B1175" s="93" t="n"/>
      <c r="C1175" s="140" t="n"/>
      <c r="D1175" s="95" t="n"/>
      <c r="E1175" s="86">
        <f>IF(D1175="","",IFERROR(INDEX(Pil_Type,MATCH(D1175,Pil_Label,0)),"not in pilot"))</f>
        <v/>
      </c>
      <c r="F1175" s="96" t="n"/>
      <c r="G1175" s="96" t="n"/>
      <c r="H1175" s="87">
        <f>IF(G1175="","",N(F1175)+G1175)</f>
        <v/>
      </c>
      <c r="I1175" s="95" t="n"/>
      <c r="J1175" s="139">
        <f>IF(OR(Q1175="",N(Q1175)&lt;=1),"",INDEX($R$6:$R$1505,MATCH(D1175&amp;"|"&amp;(Q1175-1),$P$6:$P$1505,0)))</f>
        <v/>
      </c>
      <c r="K1175" s="138">
        <f>IF(OR(J1175="",R1175=""),"",R1175-J1175)</f>
        <v/>
      </c>
      <c r="L1175" s="138">
        <f>IF(OR(J1175="",R1175=""),"",(R1175-J1175)*24)</f>
        <v/>
      </c>
      <c r="M1175" s="95" t="n"/>
      <c r="N1175" s="94">
        <f>IF(B1175="","",IF(OR(B1175&lt;cfg_PilotStart,B1175&gt;cfg_PilotEnd),"Outside",B1175-cfg_PilotStart+1))</f>
        <v/>
      </c>
      <c r="O1175" s="86">
        <f>IF(OR(B1175="",D1175=""),"","RF-"&amp;TEXT(ROW()-5,"0000"))</f>
        <v/>
      </c>
      <c r="P1175" s="86">
        <f>IF(Q1175="","",D1175&amp;"|"&amp;Q1175)</f>
        <v/>
      </c>
      <c r="Q1175" s="86">
        <f>IF(OR(D1175="",G1175=""),"",COUNTIFS($D$6:D1175,D1175,$G$6:G1175,"&lt;&gt;"))</f>
        <v/>
      </c>
      <c r="R1175" s="139">
        <f>IF(B1175="","",B1175+N(C1175))</f>
        <v/>
      </c>
    </row>
    <row r="1176" ht="30" customHeight="1">
      <c r="B1176" s="93" t="n"/>
      <c r="C1176" s="140" t="n"/>
      <c r="D1176" s="95" t="n"/>
      <c r="E1176" s="86">
        <f>IF(D1176="","",IFERROR(INDEX(Pil_Type,MATCH(D1176,Pil_Label,0)),"not in pilot"))</f>
        <v/>
      </c>
      <c r="F1176" s="96" t="n"/>
      <c r="G1176" s="96" t="n"/>
      <c r="H1176" s="87">
        <f>IF(G1176="","",N(F1176)+G1176)</f>
        <v/>
      </c>
      <c r="I1176" s="95" t="n"/>
      <c r="J1176" s="139">
        <f>IF(OR(Q1176="",N(Q1176)&lt;=1),"",INDEX($R$6:$R$1505,MATCH(D1176&amp;"|"&amp;(Q1176-1),$P$6:$P$1505,0)))</f>
        <v/>
      </c>
      <c r="K1176" s="138">
        <f>IF(OR(J1176="",R1176=""),"",R1176-J1176)</f>
        <v/>
      </c>
      <c r="L1176" s="138">
        <f>IF(OR(J1176="",R1176=""),"",(R1176-J1176)*24)</f>
        <v/>
      </c>
      <c r="M1176" s="95" t="n"/>
      <c r="N1176" s="94">
        <f>IF(B1176="","",IF(OR(B1176&lt;cfg_PilotStart,B1176&gt;cfg_PilotEnd),"Outside",B1176-cfg_PilotStart+1))</f>
        <v/>
      </c>
      <c r="O1176" s="86">
        <f>IF(OR(B1176="",D1176=""),"","RF-"&amp;TEXT(ROW()-5,"0000"))</f>
        <v/>
      </c>
      <c r="P1176" s="86">
        <f>IF(Q1176="","",D1176&amp;"|"&amp;Q1176)</f>
        <v/>
      </c>
      <c r="Q1176" s="86">
        <f>IF(OR(D1176="",G1176=""),"",COUNTIFS($D$6:D1176,D1176,$G$6:G1176,"&lt;&gt;"))</f>
        <v/>
      </c>
      <c r="R1176" s="139">
        <f>IF(B1176="","",B1176+N(C1176))</f>
        <v/>
      </c>
    </row>
    <row r="1177" ht="30" customHeight="1">
      <c r="B1177" s="93" t="n"/>
      <c r="C1177" s="140" t="n"/>
      <c r="D1177" s="95" t="n"/>
      <c r="E1177" s="86">
        <f>IF(D1177="","",IFERROR(INDEX(Pil_Type,MATCH(D1177,Pil_Label,0)),"not in pilot"))</f>
        <v/>
      </c>
      <c r="F1177" s="96" t="n"/>
      <c r="G1177" s="96" t="n"/>
      <c r="H1177" s="87">
        <f>IF(G1177="","",N(F1177)+G1177)</f>
        <v/>
      </c>
      <c r="I1177" s="95" t="n"/>
      <c r="J1177" s="139">
        <f>IF(OR(Q1177="",N(Q1177)&lt;=1),"",INDEX($R$6:$R$1505,MATCH(D1177&amp;"|"&amp;(Q1177-1),$P$6:$P$1505,0)))</f>
        <v/>
      </c>
      <c r="K1177" s="138">
        <f>IF(OR(J1177="",R1177=""),"",R1177-J1177)</f>
        <v/>
      </c>
      <c r="L1177" s="138">
        <f>IF(OR(J1177="",R1177=""),"",(R1177-J1177)*24)</f>
        <v/>
      </c>
      <c r="M1177" s="95" t="n"/>
      <c r="N1177" s="94">
        <f>IF(B1177="","",IF(OR(B1177&lt;cfg_PilotStart,B1177&gt;cfg_PilotEnd),"Outside",B1177-cfg_PilotStart+1))</f>
        <v/>
      </c>
      <c r="O1177" s="86">
        <f>IF(OR(B1177="",D1177=""),"","RF-"&amp;TEXT(ROW()-5,"0000"))</f>
        <v/>
      </c>
      <c r="P1177" s="86">
        <f>IF(Q1177="","",D1177&amp;"|"&amp;Q1177)</f>
        <v/>
      </c>
      <c r="Q1177" s="86">
        <f>IF(OR(D1177="",G1177=""),"",COUNTIFS($D$6:D1177,D1177,$G$6:G1177,"&lt;&gt;"))</f>
        <v/>
      </c>
      <c r="R1177" s="139">
        <f>IF(B1177="","",B1177+N(C1177))</f>
        <v/>
      </c>
    </row>
    <row r="1178" ht="30" customHeight="1">
      <c r="B1178" s="93" t="n"/>
      <c r="C1178" s="140" t="n"/>
      <c r="D1178" s="95" t="n"/>
      <c r="E1178" s="86">
        <f>IF(D1178="","",IFERROR(INDEX(Pil_Type,MATCH(D1178,Pil_Label,0)),"not in pilot"))</f>
        <v/>
      </c>
      <c r="F1178" s="96" t="n"/>
      <c r="G1178" s="96" t="n"/>
      <c r="H1178" s="87">
        <f>IF(G1178="","",N(F1178)+G1178)</f>
        <v/>
      </c>
      <c r="I1178" s="95" t="n"/>
      <c r="J1178" s="139">
        <f>IF(OR(Q1178="",N(Q1178)&lt;=1),"",INDEX($R$6:$R$1505,MATCH(D1178&amp;"|"&amp;(Q1178-1),$P$6:$P$1505,0)))</f>
        <v/>
      </c>
      <c r="K1178" s="138">
        <f>IF(OR(J1178="",R1178=""),"",R1178-J1178)</f>
        <v/>
      </c>
      <c r="L1178" s="138">
        <f>IF(OR(J1178="",R1178=""),"",(R1178-J1178)*24)</f>
        <v/>
      </c>
      <c r="M1178" s="95" t="n"/>
      <c r="N1178" s="94">
        <f>IF(B1178="","",IF(OR(B1178&lt;cfg_PilotStart,B1178&gt;cfg_PilotEnd),"Outside",B1178-cfg_PilotStart+1))</f>
        <v/>
      </c>
      <c r="O1178" s="86">
        <f>IF(OR(B1178="",D1178=""),"","RF-"&amp;TEXT(ROW()-5,"0000"))</f>
        <v/>
      </c>
      <c r="P1178" s="86">
        <f>IF(Q1178="","",D1178&amp;"|"&amp;Q1178)</f>
        <v/>
      </c>
      <c r="Q1178" s="86">
        <f>IF(OR(D1178="",G1178=""),"",COUNTIFS($D$6:D1178,D1178,$G$6:G1178,"&lt;&gt;"))</f>
        <v/>
      </c>
      <c r="R1178" s="139">
        <f>IF(B1178="","",B1178+N(C1178))</f>
        <v/>
      </c>
    </row>
    <row r="1179" ht="30" customHeight="1">
      <c r="B1179" s="93" t="n"/>
      <c r="C1179" s="140" t="n"/>
      <c r="D1179" s="95" t="n"/>
      <c r="E1179" s="86">
        <f>IF(D1179="","",IFERROR(INDEX(Pil_Type,MATCH(D1179,Pil_Label,0)),"not in pilot"))</f>
        <v/>
      </c>
      <c r="F1179" s="96" t="n"/>
      <c r="G1179" s="96" t="n"/>
      <c r="H1179" s="87">
        <f>IF(G1179="","",N(F1179)+G1179)</f>
        <v/>
      </c>
      <c r="I1179" s="95" t="n"/>
      <c r="J1179" s="139">
        <f>IF(OR(Q1179="",N(Q1179)&lt;=1),"",INDEX($R$6:$R$1505,MATCH(D1179&amp;"|"&amp;(Q1179-1),$P$6:$P$1505,0)))</f>
        <v/>
      </c>
      <c r="K1179" s="138">
        <f>IF(OR(J1179="",R1179=""),"",R1179-J1179)</f>
        <v/>
      </c>
      <c r="L1179" s="138">
        <f>IF(OR(J1179="",R1179=""),"",(R1179-J1179)*24)</f>
        <v/>
      </c>
      <c r="M1179" s="95" t="n"/>
      <c r="N1179" s="94">
        <f>IF(B1179="","",IF(OR(B1179&lt;cfg_PilotStart,B1179&gt;cfg_PilotEnd),"Outside",B1179-cfg_PilotStart+1))</f>
        <v/>
      </c>
      <c r="O1179" s="86">
        <f>IF(OR(B1179="",D1179=""),"","RF-"&amp;TEXT(ROW()-5,"0000"))</f>
        <v/>
      </c>
      <c r="P1179" s="86">
        <f>IF(Q1179="","",D1179&amp;"|"&amp;Q1179)</f>
        <v/>
      </c>
      <c r="Q1179" s="86">
        <f>IF(OR(D1179="",G1179=""),"",COUNTIFS($D$6:D1179,D1179,$G$6:G1179,"&lt;&gt;"))</f>
        <v/>
      </c>
      <c r="R1179" s="139">
        <f>IF(B1179="","",B1179+N(C1179))</f>
        <v/>
      </c>
    </row>
    <row r="1180" ht="30" customHeight="1">
      <c r="B1180" s="93" t="n"/>
      <c r="C1180" s="140" t="n"/>
      <c r="D1180" s="95" t="n"/>
      <c r="E1180" s="86">
        <f>IF(D1180="","",IFERROR(INDEX(Pil_Type,MATCH(D1180,Pil_Label,0)),"not in pilot"))</f>
        <v/>
      </c>
      <c r="F1180" s="96" t="n"/>
      <c r="G1180" s="96" t="n"/>
      <c r="H1180" s="87">
        <f>IF(G1180="","",N(F1180)+G1180)</f>
        <v/>
      </c>
      <c r="I1180" s="95" t="n"/>
      <c r="J1180" s="139">
        <f>IF(OR(Q1180="",N(Q1180)&lt;=1),"",INDEX($R$6:$R$1505,MATCH(D1180&amp;"|"&amp;(Q1180-1),$P$6:$P$1505,0)))</f>
        <v/>
      </c>
      <c r="K1180" s="138">
        <f>IF(OR(J1180="",R1180=""),"",R1180-J1180)</f>
        <v/>
      </c>
      <c r="L1180" s="138">
        <f>IF(OR(J1180="",R1180=""),"",(R1180-J1180)*24)</f>
        <v/>
      </c>
      <c r="M1180" s="95" t="n"/>
      <c r="N1180" s="94">
        <f>IF(B1180="","",IF(OR(B1180&lt;cfg_PilotStart,B1180&gt;cfg_PilotEnd),"Outside",B1180-cfg_PilotStart+1))</f>
        <v/>
      </c>
      <c r="O1180" s="86">
        <f>IF(OR(B1180="",D1180=""),"","RF-"&amp;TEXT(ROW()-5,"0000"))</f>
        <v/>
      </c>
      <c r="P1180" s="86">
        <f>IF(Q1180="","",D1180&amp;"|"&amp;Q1180)</f>
        <v/>
      </c>
      <c r="Q1180" s="86">
        <f>IF(OR(D1180="",G1180=""),"",COUNTIFS($D$6:D1180,D1180,$G$6:G1180,"&lt;&gt;"))</f>
        <v/>
      </c>
      <c r="R1180" s="139">
        <f>IF(B1180="","",B1180+N(C1180))</f>
        <v/>
      </c>
    </row>
    <row r="1181" ht="30" customHeight="1">
      <c r="B1181" s="93" t="n"/>
      <c r="C1181" s="140" t="n"/>
      <c r="D1181" s="95" t="n"/>
      <c r="E1181" s="86">
        <f>IF(D1181="","",IFERROR(INDEX(Pil_Type,MATCH(D1181,Pil_Label,0)),"not in pilot"))</f>
        <v/>
      </c>
      <c r="F1181" s="96" t="n"/>
      <c r="G1181" s="96" t="n"/>
      <c r="H1181" s="87">
        <f>IF(G1181="","",N(F1181)+G1181)</f>
        <v/>
      </c>
      <c r="I1181" s="95" t="n"/>
      <c r="J1181" s="139">
        <f>IF(OR(Q1181="",N(Q1181)&lt;=1),"",INDEX($R$6:$R$1505,MATCH(D1181&amp;"|"&amp;(Q1181-1),$P$6:$P$1505,0)))</f>
        <v/>
      </c>
      <c r="K1181" s="138">
        <f>IF(OR(J1181="",R1181=""),"",R1181-J1181)</f>
        <v/>
      </c>
      <c r="L1181" s="138">
        <f>IF(OR(J1181="",R1181=""),"",(R1181-J1181)*24)</f>
        <v/>
      </c>
      <c r="M1181" s="95" t="n"/>
      <c r="N1181" s="94">
        <f>IF(B1181="","",IF(OR(B1181&lt;cfg_PilotStart,B1181&gt;cfg_PilotEnd),"Outside",B1181-cfg_PilotStart+1))</f>
        <v/>
      </c>
      <c r="O1181" s="86">
        <f>IF(OR(B1181="",D1181=""),"","RF-"&amp;TEXT(ROW()-5,"0000"))</f>
        <v/>
      </c>
      <c r="P1181" s="86">
        <f>IF(Q1181="","",D1181&amp;"|"&amp;Q1181)</f>
        <v/>
      </c>
      <c r="Q1181" s="86">
        <f>IF(OR(D1181="",G1181=""),"",COUNTIFS($D$6:D1181,D1181,$G$6:G1181,"&lt;&gt;"))</f>
        <v/>
      </c>
      <c r="R1181" s="139">
        <f>IF(B1181="","",B1181+N(C1181))</f>
        <v/>
      </c>
    </row>
    <row r="1182" ht="30" customHeight="1">
      <c r="B1182" s="93" t="n"/>
      <c r="C1182" s="140" t="n"/>
      <c r="D1182" s="95" t="n"/>
      <c r="E1182" s="86">
        <f>IF(D1182="","",IFERROR(INDEX(Pil_Type,MATCH(D1182,Pil_Label,0)),"not in pilot"))</f>
        <v/>
      </c>
      <c r="F1182" s="96" t="n"/>
      <c r="G1182" s="96" t="n"/>
      <c r="H1182" s="87">
        <f>IF(G1182="","",N(F1182)+G1182)</f>
        <v/>
      </c>
      <c r="I1182" s="95" t="n"/>
      <c r="J1182" s="139">
        <f>IF(OR(Q1182="",N(Q1182)&lt;=1),"",INDEX($R$6:$R$1505,MATCH(D1182&amp;"|"&amp;(Q1182-1),$P$6:$P$1505,0)))</f>
        <v/>
      </c>
      <c r="K1182" s="138">
        <f>IF(OR(J1182="",R1182=""),"",R1182-J1182)</f>
        <v/>
      </c>
      <c r="L1182" s="138">
        <f>IF(OR(J1182="",R1182=""),"",(R1182-J1182)*24)</f>
        <v/>
      </c>
      <c r="M1182" s="95" t="n"/>
      <c r="N1182" s="94">
        <f>IF(B1182="","",IF(OR(B1182&lt;cfg_PilotStart,B1182&gt;cfg_PilotEnd),"Outside",B1182-cfg_PilotStart+1))</f>
        <v/>
      </c>
      <c r="O1182" s="86">
        <f>IF(OR(B1182="",D1182=""),"","RF-"&amp;TEXT(ROW()-5,"0000"))</f>
        <v/>
      </c>
      <c r="P1182" s="86">
        <f>IF(Q1182="","",D1182&amp;"|"&amp;Q1182)</f>
        <v/>
      </c>
      <c r="Q1182" s="86">
        <f>IF(OR(D1182="",G1182=""),"",COUNTIFS($D$6:D1182,D1182,$G$6:G1182,"&lt;&gt;"))</f>
        <v/>
      </c>
      <c r="R1182" s="139">
        <f>IF(B1182="","",B1182+N(C1182))</f>
        <v/>
      </c>
    </row>
    <row r="1183" ht="30" customHeight="1">
      <c r="B1183" s="93" t="n"/>
      <c r="C1183" s="140" t="n"/>
      <c r="D1183" s="95" t="n"/>
      <c r="E1183" s="86">
        <f>IF(D1183="","",IFERROR(INDEX(Pil_Type,MATCH(D1183,Pil_Label,0)),"not in pilot"))</f>
        <v/>
      </c>
      <c r="F1183" s="96" t="n"/>
      <c r="G1183" s="96" t="n"/>
      <c r="H1183" s="87">
        <f>IF(G1183="","",N(F1183)+G1183)</f>
        <v/>
      </c>
      <c r="I1183" s="95" t="n"/>
      <c r="J1183" s="139">
        <f>IF(OR(Q1183="",N(Q1183)&lt;=1),"",INDEX($R$6:$R$1505,MATCH(D1183&amp;"|"&amp;(Q1183-1),$P$6:$P$1505,0)))</f>
        <v/>
      </c>
      <c r="K1183" s="138">
        <f>IF(OR(J1183="",R1183=""),"",R1183-J1183)</f>
        <v/>
      </c>
      <c r="L1183" s="138">
        <f>IF(OR(J1183="",R1183=""),"",(R1183-J1183)*24)</f>
        <v/>
      </c>
      <c r="M1183" s="95" t="n"/>
      <c r="N1183" s="94">
        <f>IF(B1183="","",IF(OR(B1183&lt;cfg_PilotStart,B1183&gt;cfg_PilotEnd),"Outside",B1183-cfg_PilotStart+1))</f>
        <v/>
      </c>
      <c r="O1183" s="86">
        <f>IF(OR(B1183="",D1183=""),"","RF-"&amp;TEXT(ROW()-5,"0000"))</f>
        <v/>
      </c>
      <c r="P1183" s="86">
        <f>IF(Q1183="","",D1183&amp;"|"&amp;Q1183)</f>
        <v/>
      </c>
      <c r="Q1183" s="86">
        <f>IF(OR(D1183="",G1183=""),"",COUNTIFS($D$6:D1183,D1183,$G$6:G1183,"&lt;&gt;"))</f>
        <v/>
      </c>
      <c r="R1183" s="139">
        <f>IF(B1183="","",B1183+N(C1183))</f>
        <v/>
      </c>
    </row>
    <row r="1184" ht="30" customHeight="1">
      <c r="B1184" s="93" t="n"/>
      <c r="C1184" s="140" t="n"/>
      <c r="D1184" s="95" t="n"/>
      <c r="E1184" s="86">
        <f>IF(D1184="","",IFERROR(INDEX(Pil_Type,MATCH(D1184,Pil_Label,0)),"not in pilot"))</f>
        <v/>
      </c>
      <c r="F1184" s="96" t="n"/>
      <c r="G1184" s="96" t="n"/>
      <c r="H1184" s="87">
        <f>IF(G1184="","",N(F1184)+G1184)</f>
        <v/>
      </c>
      <c r="I1184" s="95" t="n"/>
      <c r="J1184" s="139">
        <f>IF(OR(Q1184="",N(Q1184)&lt;=1),"",INDEX($R$6:$R$1505,MATCH(D1184&amp;"|"&amp;(Q1184-1),$P$6:$P$1505,0)))</f>
        <v/>
      </c>
      <c r="K1184" s="138">
        <f>IF(OR(J1184="",R1184=""),"",R1184-J1184)</f>
        <v/>
      </c>
      <c r="L1184" s="138">
        <f>IF(OR(J1184="",R1184=""),"",(R1184-J1184)*24)</f>
        <v/>
      </c>
      <c r="M1184" s="95" t="n"/>
      <c r="N1184" s="94">
        <f>IF(B1184="","",IF(OR(B1184&lt;cfg_PilotStart,B1184&gt;cfg_PilotEnd),"Outside",B1184-cfg_PilotStart+1))</f>
        <v/>
      </c>
      <c r="O1184" s="86">
        <f>IF(OR(B1184="",D1184=""),"","RF-"&amp;TEXT(ROW()-5,"0000"))</f>
        <v/>
      </c>
      <c r="P1184" s="86">
        <f>IF(Q1184="","",D1184&amp;"|"&amp;Q1184)</f>
        <v/>
      </c>
      <c r="Q1184" s="86">
        <f>IF(OR(D1184="",G1184=""),"",COUNTIFS($D$6:D1184,D1184,$G$6:G1184,"&lt;&gt;"))</f>
        <v/>
      </c>
      <c r="R1184" s="139">
        <f>IF(B1184="","",B1184+N(C1184))</f>
        <v/>
      </c>
    </row>
    <row r="1185" ht="30" customHeight="1">
      <c r="B1185" s="93" t="n"/>
      <c r="C1185" s="140" t="n"/>
      <c r="D1185" s="95" t="n"/>
      <c r="E1185" s="86">
        <f>IF(D1185="","",IFERROR(INDEX(Pil_Type,MATCH(D1185,Pil_Label,0)),"not in pilot"))</f>
        <v/>
      </c>
      <c r="F1185" s="96" t="n"/>
      <c r="G1185" s="96" t="n"/>
      <c r="H1185" s="87">
        <f>IF(G1185="","",N(F1185)+G1185)</f>
        <v/>
      </c>
      <c r="I1185" s="95" t="n"/>
      <c r="J1185" s="139">
        <f>IF(OR(Q1185="",N(Q1185)&lt;=1),"",INDEX($R$6:$R$1505,MATCH(D1185&amp;"|"&amp;(Q1185-1),$P$6:$P$1505,0)))</f>
        <v/>
      </c>
      <c r="K1185" s="138">
        <f>IF(OR(J1185="",R1185=""),"",R1185-J1185)</f>
        <v/>
      </c>
      <c r="L1185" s="138">
        <f>IF(OR(J1185="",R1185=""),"",(R1185-J1185)*24)</f>
        <v/>
      </c>
      <c r="M1185" s="95" t="n"/>
      <c r="N1185" s="94">
        <f>IF(B1185="","",IF(OR(B1185&lt;cfg_PilotStart,B1185&gt;cfg_PilotEnd),"Outside",B1185-cfg_PilotStart+1))</f>
        <v/>
      </c>
      <c r="O1185" s="86">
        <f>IF(OR(B1185="",D1185=""),"","RF-"&amp;TEXT(ROW()-5,"0000"))</f>
        <v/>
      </c>
      <c r="P1185" s="86">
        <f>IF(Q1185="","",D1185&amp;"|"&amp;Q1185)</f>
        <v/>
      </c>
      <c r="Q1185" s="86">
        <f>IF(OR(D1185="",G1185=""),"",COUNTIFS($D$6:D1185,D1185,$G$6:G1185,"&lt;&gt;"))</f>
        <v/>
      </c>
      <c r="R1185" s="139">
        <f>IF(B1185="","",B1185+N(C1185))</f>
        <v/>
      </c>
    </row>
    <row r="1186" ht="30" customHeight="1">
      <c r="B1186" s="93" t="n"/>
      <c r="C1186" s="140" t="n"/>
      <c r="D1186" s="95" t="n"/>
      <c r="E1186" s="86">
        <f>IF(D1186="","",IFERROR(INDEX(Pil_Type,MATCH(D1186,Pil_Label,0)),"not in pilot"))</f>
        <v/>
      </c>
      <c r="F1186" s="96" t="n"/>
      <c r="G1186" s="96" t="n"/>
      <c r="H1186" s="87">
        <f>IF(G1186="","",N(F1186)+G1186)</f>
        <v/>
      </c>
      <c r="I1186" s="95" t="n"/>
      <c r="J1186" s="139">
        <f>IF(OR(Q1186="",N(Q1186)&lt;=1),"",INDEX($R$6:$R$1505,MATCH(D1186&amp;"|"&amp;(Q1186-1),$P$6:$P$1505,0)))</f>
        <v/>
      </c>
      <c r="K1186" s="138">
        <f>IF(OR(J1186="",R1186=""),"",R1186-J1186)</f>
        <v/>
      </c>
      <c r="L1186" s="138">
        <f>IF(OR(J1186="",R1186=""),"",(R1186-J1186)*24)</f>
        <v/>
      </c>
      <c r="M1186" s="95" t="n"/>
      <c r="N1186" s="94">
        <f>IF(B1186="","",IF(OR(B1186&lt;cfg_PilotStart,B1186&gt;cfg_PilotEnd),"Outside",B1186-cfg_PilotStart+1))</f>
        <v/>
      </c>
      <c r="O1186" s="86">
        <f>IF(OR(B1186="",D1186=""),"","RF-"&amp;TEXT(ROW()-5,"0000"))</f>
        <v/>
      </c>
      <c r="P1186" s="86">
        <f>IF(Q1186="","",D1186&amp;"|"&amp;Q1186)</f>
        <v/>
      </c>
      <c r="Q1186" s="86">
        <f>IF(OR(D1186="",G1186=""),"",COUNTIFS($D$6:D1186,D1186,$G$6:G1186,"&lt;&gt;"))</f>
        <v/>
      </c>
      <c r="R1186" s="139">
        <f>IF(B1186="","",B1186+N(C1186))</f>
        <v/>
      </c>
    </row>
    <row r="1187" ht="30" customHeight="1">
      <c r="B1187" s="93" t="n"/>
      <c r="C1187" s="140" t="n"/>
      <c r="D1187" s="95" t="n"/>
      <c r="E1187" s="86">
        <f>IF(D1187="","",IFERROR(INDEX(Pil_Type,MATCH(D1187,Pil_Label,0)),"not in pilot"))</f>
        <v/>
      </c>
      <c r="F1187" s="96" t="n"/>
      <c r="G1187" s="96" t="n"/>
      <c r="H1187" s="87">
        <f>IF(G1187="","",N(F1187)+G1187)</f>
        <v/>
      </c>
      <c r="I1187" s="95" t="n"/>
      <c r="J1187" s="139">
        <f>IF(OR(Q1187="",N(Q1187)&lt;=1),"",INDEX($R$6:$R$1505,MATCH(D1187&amp;"|"&amp;(Q1187-1),$P$6:$P$1505,0)))</f>
        <v/>
      </c>
      <c r="K1187" s="138">
        <f>IF(OR(J1187="",R1187=""),"",R1187-J1187)</f>
        <v/>
      </c>
      <c r="L1187" s="138">
        <f>IF(OR(J1187="",R1187=""),"",(R1187-J1187)*24)</f>
        <v/>
      </c>
      <c r="M1187" s="95" t="n"/>
      <c r="N1187" s="94">
        <f>IF(B1187="","",IF(OR(B1187&lt;cfg_PilotStart,B1187&gt;cfg_PilotEnd),"Outside",B1187-cfg_PilotStart+1))</f>
        <v/>
      </c>
      <c r="O1187" s="86">
        <f>IF(OR(B1187="",D1187=""),"","RF-"&amp;TEXT(ROW()-5,"0000"))</f>
        <v/>
      </c>
      <c r="P1187" s="86">
        <f>IF(Q1187="","",D1187&amp;"|"&amp;Q1187)</f>
        <v/>
      </c>
      <c r="Q1187" s="86">
        <f>IF(OR(D1187="",G1187=""),"",COUNTIFS($D$6:D1187,D1187,$G$6:G1187,"&lt;&gt;"))</f>
        <v/>
      </c>
      <c r="R1187" s="139">
        <f>IF(B1187="","",B1187+N(C1187))</f>
        <v/>
      </c>
    </row>
    <row r="1188" ht="30" customHeight="1">
      <c r="B1188" s="93" t="n"/>
      <c r="C1188" s="140" t="n"/>
      <c r="D1188" s="95" t="n"/>
      <c r="E1188" s="86">
        <f>IF(D1188="","",IFERROR(INDEX(Pil_Type,MATCH(D1188,Pil_Label,0)),"not in pilot"))</f>
        <v/>
      </c>
      <c r="F1188" s="96" t="n"/>
      <c r="G1188" s="96" t="n"/>
      <c r="H1188" s="87">
        <f>IF(G1188="","",N(F1188)+G1188)</f>
        <v/>
      </c>
      <c r="I1188" s="95" t="n"/>
      <c r="J1188" s="139">
        <f>IF(OR(Q1188="",N(Q1188)&lt;=1),"",INDEX($R$6:$R$1505,MATCH(D1188&amp;"|"&amp;(Q1188-1),$P$6:$P$1505,0)))</f>
        <v/>
      </c>
      <c r="K1188" s="138">
        <f>IF(OR(J1188="",R1188=""),"",R1188-J1188)</f>
        <v/>
      </c>
      <c r="L1188" s="138">
        <f>IF(OR(J1188="",R1188=""),"",(R1188-J1188)*24)</f>
        <v/>
      </c>
      <c r="M1188" s="95" t="n"/>
      <c r="N1188" s="94">
        <f>IF(B1188="","",IF(OR(B1188&lt;cfg_PilotStart,B1188&gt;cfg_PilotEnd),"Outside",B1188-cfg_PilotStart+1))</f>
        <v/>
      </c>
      <c r="O1188" s="86">
        <f>IF(OR(B1188="",D1188=""),"","RF-"&amp;TEXT(ROW()-5,"0000"))</f>
        <v/>
      </c>
      <c r="P1188" s="86">
        <f>IF(Q1188="","",D1188&amp;"|"&amp;Q1188)</f>
        <v/>
      </c>
      <c r="Q1188" s="86">
        <f>IF(OR(D1188="",G1188=""),"",COUNTIFS($D$6:D1188,D1188,$G$6:G1188,"&lt;&gt;"))</f>
        <v/>
      </c>
      <c r="R1188" s="139">
        <f>IF(B1188="","",B1188+N(C1188))</f>
        <v/>
      </c>
    </row>
    <row r="1189" ht="30" customHeight="1">
      <c r="B1189" s="93" t="n"/>
      <c r="C1189" s="140" t="n"/>
      <c r="D1189" s="95" t="n"/>
      <c r="E1189" s="86">
        <f>IF(D1189="","",IFERROR(INDEX(Pil_Type,MATCH(D1189,Pil_Label,0)),"not in pilot"))</f>
        <v/>
      </c>
      <c r="F1189" s="96" t="n"/>
      <c r="G1189" s="96" t="n"/>
      <c r="H1189" s="87">
        <f>IF(G1189="","",N(F1189)+G1189)</f>
        <v/>
      </c>
      <c r="I1189" s="95" t="n"/>
      <c r="J1189" s="139">
        <f>IF(OR(Q1189="",N(Q1189)&lt;=1),"",INDEX($R$6:$R$1505,MATCH(D1189&amp;"|"&amp;(Q1189-1),$P$6:$P$1505,0)))</f>
        <v/>
      </c>
      <c r="K1189" s="138">
        <f>IF(OR(J1189="",R1189=""),"",R1189-J1189)</f>
        <v/>
      </c>
      <c r="L1189" s="138">
        <f>IF(OR(J1189="",R1189=""),"",(R1189-J1189)*24)</f>
        <v/>
      </c>
      <c r="M1189" s="95" t="n"/>
      <c r="N1189" s="94">
        <f>IF(B1189="","",IF(OR(B1189&lt;cfg_PilotStart,B1189&gt;cfg_PilotEnd),"Outside",B1189-cfg_PilotStart+1))</f>
        <v/>
      </c>
      <c r="O1189" s="86">
        <f>IF(OR(B1189="",D1189=""),"","RF-"&amp;TEXT(ROW()-5,"0000"))</f>
        <v/>
      </c>
      <c r="P1189" s="86">
        <f>IF(Q1189="","",D1189&amp;"|"&amp;Q1189)</f>
        <v/>
      </c>
      <c r="Q1189" s="86">
        <f>IF(OR(D1189="",G1189=""),"",COUNTIFS($D$6:D1189,D1189,$G$6:G1189,"&lt;&gt;"))</f>
        <v/>
      </c>
      <c r="R1189" s="139">
        <f>IF(B1189="","",B1189+N(C1189))</f>
        <v/>
      </c>
    </row>
    <row r="1190" ht="30" customHeight="1">
      <c r="B1190" s="93" t="n"/>
      <c r="C1190" s="140" t="n"/>
      <c r="D1190" s="95" t="n"/>
      <c r="E1190" s="86">
        <f>IF(D1190="","",IFERROR(INDEX(Pil_Type,MATCH(D1190,Pil_Label,0)),"not in pilot"))</f>
        <v/>
      </c>
      <c r="F1190" s="96" t="n"/>
      <c r="G1190" s="96" t="n"/>
      <c r="H1190" s="87">
        <f>IF(G1190="","",N(F1190)+G1190)</f>
        <v/>
      </c>
      <c r="I1190" s="95" t="n"/>
      <c r="J1190" s="139">
        <f>IF(OR(Q1190="",N(Q1190)&lt;=1),"",INDEX($R$6:$R$1505,MATCH(D1190&amp;"|"&amp;(Q1190-1),$P$6:$P$1505,0)))</f>
        <v/>
      </c>
      <c r="K1190" s="138">
        <f>IF(OR(J1190="",R1190=""),"",R1190-J1190)</f>
        <v/>
      </c>
      <c r="L1190" s="138">
        <f>IF(OR(J1190="",R1190=""),"",(R1190-J1190)*24)</f>
        <v/>
      </c>
      <c r="M1190" s="95" t="n"/>
      <c r="N1190" s="94">
        <f>IF(B1190="","",IF(OR(B1190&lt;cfg_PilotStart,B1190&gt;cfg_PilotEnd),"Outside",B1190-cfg_PilotStart+1))</f>
        <v/>
      </c>
      <c r="O1190" s="86">
        <f>IF(OR(B1190="",D1190=""),"","RF-"&amp;TEXT(ROW()-5,"0000"))</f>
        <v/>
      </c>
      <c r="P1190" s="86">
        <f>IF(Q1190="","",D1190&amp;"|"&amp;Q1190)</f>
        <v/>
      </c>
      <c r="Q1190" s="86">
        <f>IF(OR(D1190="",G1190=""),"",COUNTIFS($D$6:D1190,D1190,$G$6:G1190,"&lt;&gt;"))</f>
        <v/>
      </c>
      <c r="R1190" s="139">
        <f>IF(B1190="","",B1190+N(C1190))</f>
        <v/>
      </c>
    </row>
    <row r="1191" ht="30" customHeight="1">
      <c r="B1191" s="93" t="n"/>
      <c r="C1191" s="140" t="n"/>
      <c r="D1191" s="95" t="n"/>
      <c r="E1191" s="86">
        <f>IF(D1191="","",IFERROR(INDEX(Pil_Type,MATCH(D1191,Pil_Label,0)),"not in pilot"))</f>
        <v/>
      </c>
      <c r="F1191" s="96" t="n"/>
      <c r="G1191" s="96" t="n"/>
      <c r="H1191" s="87">
        <f>IF(G1191="","",N(F1191)+G1191)</f>
        <v/>
      </c>
      <c r="I1191" s="95" t="n"/>
      <c r="J1191" s="139">
        <f>IF(OR(Q1191="",N(Q1191)&lt;=1),"",INDEX($R$6:$R$1505,MATCH(D1191&amp;"|"&amp;(Q1191-1),$P$6:$P$1505,0)))</f>
        <v/>
      </c>
      <c r="K1191" s="138">
        <f>IF(OR(J1191="",R1191=""),"",R1191-J1191)</f>
        <v/>
      </c>
      <c r="L1191" s="138">
        <f>IF(OR(J1191="",R1191=""),"",(R1191-J1191)*24)</f>
        <v/>
      </c>
      <c r="M1191" s="95" t="n"/>
      <c r="N1191" s="94">
        <f>IF(B1191="","",IF(OR(B1191&lt;cfg_PilotStart,B1191&gt;cfg_PilotEnd),"Outside",B1191-cfg_PilotStart+1))</f>
        <v/>
      </c>
      <c r="O1191" s="86">
        <f>IF(OR(B1191="",D1191=""),"","RF-"&amp;TEXT(ROW()-5,"0000"))</f>
        <v/>
      </c>
      <c r="P1191" s="86">
        <f>IF(Q1191="","",D1191&amp;"|"&amp;Q1191)</f>
        <v/>
      </c>
      <c r="Q1191" s="86">
        <f>IF(OR(D1191="",G1191=""),"",COUNTIFS($D$6:D1191,D1191,$G$6:G1191,"&lt;&gt;"))</f>
        <v/>
      </c>
      <c r="R1191" s="139">
        <f>IF(B1191="","",B1191+N(C1191))</f>
        <v/>
      </c>
    </row>
    <row r="1192" ht="30" customHeight="1">
      <c r="B1192" s="93" t="n"/>
      <c r="C1192" s="140" t="n"/>
      <c r="D1192" s="95" t="n"/>
      <c r="E1192" s="86">
        <f>IF(D1192="","",IFERROR(INDEX(Pil_Type,MATCH(D1192,Pil_Label,0)),"not in pilot"))</f>
        <v/>
      </c>
      <c r="F1192" s="96" t="n"/>
      <c r="G1192" s="96" t="n"/>
      <c r="H1192" s="87">
        <f>IF(G1192="","",N(F1192)+G1192)</f>
        <v/>
      </c>
      <c r="I1192" s="95" t="n"/>
      <c r="J1192" s="139">
        <f>IF(OR(Q1192="",N(Q1192)&lt;=1),"",INDEX($R$6:$R$1505,MATCH(D1192&amp;"|"&amp;(Q1192-1),$P$6:$P$1505,0)))</f>
        <v/>
      </c>
      <c r="K1192" s="138">
        <f>IF(OR(J1192="",R1192=""),"",R1192-J1192)</f>
        <v/>
      </c>
      <c r="L1192" s="138">
        <f>IF(OR(J1192="",R1192=""),"",(R1192-J1192)*24)</f>
        <v/>
      </c>
      <c r="M1192" s="95" t="n"/>
      <c r="N1192" s="94">
        <f>IF(B1192="","",IF(OR(B1192&lt;cfg_PilotStart,B1192&gt;cfg_PilotEnd),"Outside",B1192-cfg_PilotStart+1))</f>
        <v/>
      </c>
      <c r="O1192" s="86">
        <f>IF(OR(B1192="",D1192=""),"","RF-"&amp;TEXT(ROW()-5,"0000"))</f>
        <v/>
      </c>
      <c r="P1192" s="86">
        <f>IF(Q1192="","",D1192&amp;"|"&amp;Q1192)</f>
        <v/>
      </c>
      <c r="Q1192" s="86">
        <f>IF(OR(D1192="",G1192=""),"",COUNTIFS($D$6:D1192,D1192,$G$6:G1192,"&lt;&gt;"))</f>
        <v/>
      </c>
      <c r="R1192" s="139">
        <f>IF(B1192="","",B1192+N(C1192))</f>
        <v/>
      </c>
    </row>
    <row r="1193" ht="30" customHeight="1">
      <c r="B1193" s="93" t="n"/>
      <c r="C1193" s="140" t="n"/>
      <c r="D1193" s="95" t="n"/>
      <c r="E1193" s="86">
        <f>IF(D1193="","",IFERROR(INDEX(Pil_Type,MATCH(D1193,Pil_Label,0)),"not in pilot"))</f>
        <v/>
      </c>
      <c r="F1193" s="96" t="n"/>
      <c r="G1193" s="96" t="n"/>
      <c r="H1193" s="87">
        <f>IF(G1193="","",N(F1193)+G1193)</f>
        <v/>
      </c>
      <c r="I1193" s="95" t="n"/>
      <c r="J1193" s="139">
        <f>IF(OR(Q1193="",N(Q1193)&lt;=1),"",INDEX($R$6:$R$1505,MATCH(D1193&amp;"|"&amp;(Q1193-1),$P$6:$P$1505,0)))</f>
        <v/>
      </c>
      <c r="K1193" s="138">
        <f>IF(OR(J1193="",R1193=""),"",R1193-J1193)</f>
        <v/>
      </c>
      <c r="L1193" s="138">
        <f>IF(OR(J1193="",R1193=""),"",(R1193-J1193)*24)</f>
        <v/>
      </c>
      <c r="M1193" s="95" t="n"/>
      <c r="N1193" s="94">
        <f>IF(B1193="","",IF(OR(B1193&lt;cfg_PilotStart,B1193&gt;cfg_PilotEnd),"Outside",B1193-cfg_PilotStart+1))</f>
        <v/>
      </c>
      <c r="O1193" s="86">
        <f>IF(OR(B1193="",D1193=""),"","RF-"&amp;TEXT(ROW()-5,"0000"))</f>
        <v/>
      </c>
      <c r="P1193" s="86">
        <f>IF(Q1193="","",D1193&amp;"|"&amp;Q1193)</f>
        <v/>
      </c>
      <c r="Q1193" s="86">
        <f>IF(OR(D1193="",G1193=""),"",COUNTIFS($D$6:D1193,D1193,$G$6:G1193,"&lt;&gt;"))</f>
        <v/>
      </c>
      <c r="R1193" s="139">
        <f>IF(B1193="","",B1193+N(C1193))</f>
        <v/>
      </c>
    </row>
    <row r="1194" ht="30" customHeight="1">
      <c r="B1194" s="93" t="n"/>
      <c r="C1194" s="140" t="n"/>
      <c r="D1194" s="95" t="n"/>
      <c r="E1194" s="86">
        <f>IF(D1194="","",IFERROR(INDEX(Pil_Type,MATCH(D1194,Pil_Label,0)),"not in pilot"))</f>
        <v/>
      </c>
      <c r="F1194" s="96" t="n"/>
      <c r="G1194" s="96" t="n"/>
      <c r="H1194" s="87">
        <f>IF(G1194="","",N(F1194)+G1194)</f>
        <v/>
      </c>
      <c r="I1194" s="95" t="n"/>
      <c r="J1194" s="139">
        <f>IF(OR(Q1194="",N(Q1194)&lt;=1),"",INDEX($R$6:$R$1505,MATCH(D1194&amp;"|"&amp;(Q1194-1),$P$6:$P$1505,0)))</f>
        <v/>
      </c>
      <c r="K1194" s="138">
        <f>IF(OR(J1194="",R1194=""),"",R1194-J1194)</f>
        <v/>
      </c>
      <c r="L1194" s="138">
        <f>IF(OR(J1194="",R1194=""),"",(R1194-J1194)*24)</f>
        <v/>
      </c>
      <c r="M1194" s="95" t="n"/>
      <c r="N1194" s="94">
        <f>IF(B1194="","",IF(OR(B1194&lt;cfg_PilotStart,B1194&gt;cfg_PilotEnd),"Outside",B1194-cfg_PilotStart+1))</f>
        <v/>
      </c>
      <c r="O1194" s="86">
        <f>IF(OR(B1194="",D1194=""),"","RF-"&amp;TEXT(ROW()-5,"0000"))</f>
        <v/>
      </c>
      <c r="P1194" s="86">
        <f>IF(Q1194="","",D1194&amp;"|"&amp;Q1194)</f>
        <v/>
      </c>
      <c r="Q1194" s="86">
        <f>IF(OR(D1194="",G1194=""),"",COUNTIFS($D$6:D1194,D1194,$G$6:G1194,"&lt;&gt;"))</f>
        <v/>
      </c>
      <c r="R1194" s="139">
        <f>IF(B1194="","",B1194+N(C1194))</f>
        <v/>
      </c>
    </row>
    <row r="1195" ht="30" customHeight="1">
      <c r="B1195" s="93" t="n"/>
      <c r="C1195" s="140" t="n"/>
      <c r="D1195" s="95" t="n"/>
      <c r="E1195" s="86">
        <f>IF(D1195="","",IFERROR(INDEX(Pil_Type,MATCH(D1195,Pil_Label,0)),"not in pilot"))</f>
        <v/>
      </c>
      <c r="F1195" s="96" t="n"/>
      <c r="G1195" s="96" t="n"/>
      <c r="H1195" s="87">
        <f>IF(G1195="","",N(F1195)+G1195)</f>
        <v/>
      </c>
      <c r="I1195" s="95" t="n"/>
      <c r="J1195" s="139">
        <f>IF(OR(Q1195="",N(Q1195)&lt;=1),"",INDEX($R$6:$R$1505,MATCH(D1195&amp;"|"&amp;(Q1195-1),$P$6:$P$1505,0)))</f>
        <v/>
      </c>
      <c r="K1195" s="138">
        <f>IF(OR(J1195="",R1195=""),"",R1195-J1195)</f>
        <v/>
      </c>
      <c r="L1195" s="138">
        <f>IF(OR(J1195="",R1195=""),"",(R1195-J1195)*24)</f>
        <v/>
      </c>
      <c r="M1195" s="95" t="n"/>
      <c r="N1195" s="94">
        <f>IF(B1195="","",IF(OR(B1195&lt;cfg_PilotStart,B1195&gt;cfg_PilotEnd),"Outside",B1195-cfg_PilotStart+1))</f>
        <v/>
      </c>
      <c r="O1195" s="86">
        <f>IF(OR(B1195="",D1195=""),"","RF-"&amp;TEXT(ROW()-5,"0000"))</f>
        <v/>
      </c>
      <c r="P1195" s="86">
        <f>IF(Q1195="","",D1195&amp;"|"&amp;Q1195)</f>
        <v/>
      </c>
      <c r="Q1195" s="86">
        <f>IF(OR(D1195="",G1195=""),"",COUNTIFS($D$6:D1195,D1195,$G$6:G1195,"&lt;&gt;"))</f>
        <v/>
      </c>
      <c r="R1195" s="139">
        <f>IF(B1195="","",B1195+N(C1195))</f>
        <v/>
      </c>
    </row>
    <row r="1196" ht="30" customHeight="1">
      <c r="B1196" s="93" t="n"/>
      <c r="C1196" s="140" t="n"/>
      <c r="D1196" s="95" t="n"/>
      <c r="E1196" s="86">
        <f>IF(D1196="","",IFERROR(INDEX(Pil_Type,MATCH(D1196,Pil_Label,0)),"not in pilot"))</f>
        <v/>
      </c>
      <c r="F1196" s="96" t="n"/>
      <c r="G1196" s="96" t="n"/>
      <c r="H1196" s="87">
        <f>IF(G1196="","",N(F1196)+G1196)</f>
        <v/>
      </c>
      <c r="I1196" s="95" t="n"/>
      <c r="J1196" s="139">
        <f>IF(OR(Q1196="",N(Q1196)&lt;=1),"",INDEX($R$6:$R$1505,MATCH(D1196&amp;"|"&amp;(Q1196-1),$P$6:$P$1505,0)))</f>
        <v/>
      </c>
      <c r="K1196" s="138">
        <f>IF(OR(J1196="",R1196=""),"",R1196-J1196)</f>
        <v/>
      </c>
      <c r="L1196" s="138">
        <f>IF(OR(J1196="",R1196=""),"",(R1196-J1196)*24)</f>
        <v/>
      </c>
      <c r="M1196" s="95" t="n"/>
      <c r="N1196" s="94">
        <f>IF(B1196="","",IF(OR(B1196&lt;cfg_PilotStart,B1196&gt;cfg_PilotEnd),"Outside",B1196-cfg_PilotStart+1))</f>
        <v/>
      </c>
      <c r="O1196" s="86">
        <f>IF(OR(B1196="",D1196=""),"","RF-"&amp;TEXT(ROW()-5,"0000"))</f>
        <v/>
      </c>
      <c r="P1196" s="86">
        <f>IF(Q1196="","",D1196&amp;"|"&amp;Q1196)</f>
        <v/>
      </c>
      <c r="Q1196" s="86">
        <f>IF(OR(D1196="",G1196=""),"",COUNTIFS($D$6:D1196,D1196,$G$6:G1196,"&lt;&gt;"))</f>
        <v/>
      </c>
      <c r="R1196" s="139">
        <f>IF(B1196="","",B1196+N(C1196))</f>
        <v/>
      </c>
    </row>
    <row r="1197" ht="30" customHeight="1">
      <c r="B1197" s="93" t="n"/>
      <c r="C1197" s="140" t="n"/>
      <c r="D1197" s="95" t="n"/>
      <c r="E1197" s="86">
        <f>IF(D1197="","",IFERROR(INDEX(Pil_Type,MATCH(D1197,Pil_Label,0)),"not in pilot"))</f>
        <v/>
      </c>
      <c r="F1197" s="96" t="n"/>
      <c r="G1197" s="96" t="n"/>
      <c r="H1197" s="87">
        <f>IF(G1197="","",N(F1197)+G1197)</f>
        <v/>
      </c>
      <c r="I1197" s="95" t="n"/>
      <c r="J1197" s="139">
        <f>IF(OR(Q1197="",N(Q1197)&lt;=1),"",INDEX($R$6:$R$1505,MATCH(D1197&amp;"|"&amp;(Q1197-1),$P$6:$P$1505,0)))</f>
        <v/>
      </c>
      <c r="K1197" s="138">
        <f>IF(OR(J1197="",R1197=""),"",R1197-J1197)</f>
        <v/>
      </c>
      <c r="L1197" s="138">
        <f>IF(OR(J1197="",R1197=""),"",(R1197-J1197)*24)</f>
        <v/>
      </c>
      <c r="M1197" s="95" t="n"/>
      <c r="N1197" s="94">
        <f>IF(B1197="","",IF(OR(B1197&lt;cfg_PilotStart,B1197&gt;cfg_PilotEnd),"Outside",B1197-cfg_PilotStart+1))</f>
        <v/>
      </c>
      <c r="O1197" s="86">
        <f>IF(OR(B1197="",D1197=""),"","RF-"&amp;TEXT(ROW()-5,"0000"))</f>
        <v/>
      </c>
      <c r="P1197" s="86">
        <f>IF(Q1197="","",D1197&amp;"|"&amp;Q1197)</f>
        <v/>
      </c>
      <c r="Q1197" s="86">
        <f>IF(OR(D1197="",G1197=""),"",COUNTIFS($D$6:D1197,D1197,$G$6:G1197,"&lt;&gt;"))</f>
        <v/>
      </c>
      <c r="R1197" s="139">
        <f>IF(B1197="","",B1197+N(C1197))</f>
        <v/>
      </c>
    </row>
    <row r="1198" ht="30" customHeight="1">
      <c r="B1198" s="93" t="n"/>
      <c r="C1198" s="140" t="n"/>
      <c r="D1198" s="95" t="n"/>
      <c r="E1198" s="86">
        <f>IF(D1198="","",IFERROR(INDEX(Pil_Type,MATCH(D1198,Pil_Label,0)),"not in pilot"))</f>
        <v/>
      </c>
      <c r="F1198" s="96" t="n"/>
      <c r="G1198" s="96" t="n"/>
      <c r="H1198" s="87">
        <f>IF(G1198="","",N(F1198)+G1198)</f>
        <v/>
      </c>
      <c r="I1198" s="95" t="n"/>
      <c r="J1198" s="139">
        <f>IF(OR(Q1198="",N(Q1198)&lt;=1),"",INDEX($R$6:$R$1505,MATCH(D1198&amp;"|"&amp;(Q1198-1),$P$6:$P$1505,0)))</f>
        <v/>
      </c>
      <c r="K1198" s="138">
        <f>IF(OR(J1198="",R1198=""),"",R1198-J1198)</f>
        <v/>
      </c>
      <c r="L1198" s="138">
        <f>IF(OR(J1198="",R1198=""),"",(R1198-J1198)*24)</f>
        <v/>
      </c>
      <c r="M1198" s="95" t="n"/>
      <c r="N1198" s="94">
        <f>IF(B1198="","",IF(OR(B1198&lt;cfg_PilotStart,B1198&gt;cfg_PilotEnd),"Outside",B1198-cfg_PilotStart+1))</f>
        <v/>
      </c>
      <c r="O1198" s="86">
        <f>IF(OR(B1198="",D1198=""),"","RF-"&amp;TEXT(ROW()-5,"0000"))</f>
        <v/>
      </c>
      <c r="P1198" s="86">
        <f>IF(Q1198="","",D1198&amp;"|"&amp;Q1198)</f>
        <v/>
      </c>
      <c r="Q1198" s="86">
        <f>IF(OR(D1198="",G1198=""),"",COUNTIFS($D$6:D1198,D1198,$G$6:G1198,"&lt;&gt;"))</f>
        <v/>
      </c>
      <c r="R1198" s="139">
        <f>IF(B1198="","",B1198+N(C1198))</f>
        <v/>
      </c>
    </row>
    <row r="1199" ht="30" customHeight="1">
      <c r="B1199" s="93" t="n"/>
      <c r="C1199" s="140" t="n"/>
      <c r="D1199" s="95" t="n"/>
      <c r="E1199" s="86">
        <f>IF(D1199="","",IFERROR(INDEX(Pil_Type,MATCH(D1199,Pil_Label,0)),"not in pilot"))</f>
        <v/>
      </c>
      <c r="F1199" s="96" t="n"/>
      <c r="G1199" s="96" t="n"/>
      <c r="H1199" s="87">
        <f>IF(G1199="","",N(F1199)+G1199)</f>
        <v/>
      </c>
      <c r="I1199" s="95" t="n"/>
      <c r="J1199" s="139">
        <f>IF(OR(Q1199="",N(Q1199)&lt;=1),"",INDEX($R$6:$R$1505,MATCH(D1199&amp;"|"&amp;(Q1199-1),$P$6:$P$1505,0)))</f>
        <v/>
      </c>
      <c r="K1199" s="138">
        <f>IF(OR(J1199="",R1199=""),"",R1199-J1199)</f>
        <v/>
      </c>
      <c r="L1199" s="138">
        <f>IF(OR(J1199="",R1199=""),"",(R1199-J1199)*24)</f>
        <v/>
      </c>
      <c r="M1199" s="95" t="n"/>
      <c r="N1199" s="94">
        <f>IF(B1199="","",IF(OR(B1199&lt;cfg_PilotStart,B1199&gt;cfg_PilotEnd),"Outside",B1199-cfg_PilotStart+1))</f>
        <v/>
      </c>
      <c r="O1199" s="86">
        <f>IF(OR(B1199="",D1199=""),"","RF-"&amp;TEXT(ROW()-5,"0000"))</f>
        <v/>
      </c>
      <c r="P1199" s="86">
        <f>IF(Q1199="","",D1199&amp;"|"&amp;Q1199)</f>
        <v/>
      </c>
      <c r="Q1199" s="86">
        <f>IF(OR(D1199="",G1199=""),"",COUNTIFS($D$6:D1199,D1199,$G$6:G1199,"&lt;&gt;"))</f>
        <v/>
      </c>
      <c r="R1199" s="139">
        <f>IF(B1199="","",B1199+N(C1199))</f>
        <v/>
      </c>
    </row>
    <row r="1200" ht="30" customHeight="1">
      <c r="B1200" s="93" t="n"/>
      <c r="C1200" s="140" t="n"/>
      <c r="D1200" s="95" t="n"/>
      <c r="E1200" s="86">
        <f>IF(D1200="","",IFERROR(INDEX(Pil_Type,MATCH(D1200,Pil_Label,0)),"not in pilot"))</f>
        <v/>
      </c>
      <c r="F1200" s="96" t="n"/>
      <c r="G1200" s="96" t="n"/>
      <c r="H1200" s="87">
        <f>IF(G1200="","",N(F1200)+G1200)</f>
        <v/>
      </c>
      <c r="I1200" s="95" t="n"/>
      <c r="J1200" s="139">
        <f>IF(OR(Q1200="",N(Q1200)&lt;=1),"",INDEX($R$6:$R$1505,MATCH(D1200&amp;"|"&amp;(Q1200-1),$P$6:$P$1505,0)))</f>
        <v/>
      </c>
      <c r="K1200" s="138">
        <f>IF(OR(J1200="",R1200=""),"",R1200-J1200)</f>
        <v/>
      </c>
      <c r="L1200" s="138">
        <f>IF(OR(J1200="",R1200=""),"",(R1200-J1200)*24)</f>
        <v/>
      </c>
      <c r="M1200" s="95" t="n"/>
      <c r="N1200" s="94">
        <f>IF(B1200="","",IF(OR(B1200&lt;cfg_PilotStart,B1200&gt;cfg_PilotEnd),"Outside",B1200-cfg_PilotStart+1))</f>
        <v/>
      </c>
      <c r="O1200" s="86">
        <f>IF(OR(B1200="",D1200=""),"","RF-"&amp;TEXT(ROW()-5,"0000"))</f>
        <v/>
      </c>
      <c r="P1200" s="86">
        <f>IF(Q1200="","",D1200&amp;"|"&amp;Q1200)</f>
        <v/>
      </c>
      <c r="Q1200" s="86">
        <f>IF(OR(D1200="",G1200=""),"",COUNTIFS($D$6:D1200,D1200,$G$6:G1200,"&lt;&gt;"))</f>
        <v/>
      </c>
      <c r="R1200" s="139">
        <f>IF(B1200="","",B1200+N(C1200))</f>
        <v/>
      </c>
    </row>
    <row r="1201" ht="30" customHeight="1">
      <c r="B1201" s="93" t="n"/>
      <c r="C1201" s="140" t="n"/>
      <c r="D1201" s="95" t="n"/>
      <c r="E1201" s="86">
        <f>IF(D1201="","",IFERROR(INDEX(Pil_Type,MATCH(D1201,Pil_Label,0)),"not in pilot"))</f>
        <v/>
      </c>
      <c r="F1201" s="96" t="n"/>
      <c r="G1201" s="96" t="n"/>
      <c r="H1201" s="87">
        <f>IF(G1201="","",N(F1201)+G1201)</f>
        <v/>
      </c>
      <c r="I1201" s="95" t="n"/>
      <c r="J1201" s="139">
        <f>IF(OR(Q1201="",N(Q1201)&lt;=1),"",INDEX($R$6:$R$1505,MATCH(D1201&amp;"|"&amp;(Q1201-1),$P$6:$P$1505,0)))</f>
        <v/>
      </c>
      <c r="K1201" s="138">
        <f>IF(OR(J1201="",R1201=""),"",R1201-J1201)</f>
        <v/>
      </c>
      <c r="L1201" s="138">
        <f>IF(OR(J1201="",R1201=""),"",(R1201-J1201)*24)</f>
        <v/>
      </c>
      <c r="M1201" s="95" t="n"/>
      <c r="N1201" s="94">
        <f>IF(B1201="","",IF(OR(B1201&lt;cfg_PilotStart,B1201&gt;cfg_PilotEnd),"Outside",B1201-cfg_PilotStart+1))</f>
        <v/>
      </c>
      <c r="O1201" s="86">
        <f>IF(OR(B1201="",D1201=""),"","RF-"&amp;TEXT(ROW()-5,"0000"))</f>
        <v/>
      </c>
      <c r="P1201" s="86">
        <f>IF(Q1201="","",D1201&amp;"|"&amp;Q1201)</f>
        <v/>
      </c>
      <c r="Q1201" s="86">
        <f>IF(OR(D1201="",G1201=""),"",COUNTIFS($D$6:D1201,D1201,$G$6:G1201,"&lt;&gt;"))</f>
        <v/>
      </c>
      <c r="R1201" s="139">
        <f>IF(B1201="","",B1201+N(C1201))</f>
        <v/>
      </c>
    </row>
    <row r="1202" ht="30" customHeight="1">
      <c r="B1202" s="93" t="n"/>
      <c r="C1202" s="140" t="n"/>
      <c r="D1202" s="95" t="n"/>
      <c r="E1202" s="86">
        <f>IF(D1202="","",IFERROR(INDEX(Pil_Type,MATCH(D1202,Pil_Label,0)),"not in pilot"))</f>
        <v/>
      </c>
      <c r="F1202" s="96" t="n"/>
      <c r="G1202" s="96" t="n"/>
      <c r="H1202" s="87">
        <f>IF(G1202="","",N(F1202)+G1202)</f>
        <v/>
      </c>
      <c r="I1202" s="95" t="n"/>
      <c r="J1202" s="139">
        <f>IF(OR(Q1202="",N(Q1202)&lt;=1),"",INDEX($R$6:$R$1505,MATCH(D1202&amp;"|"&amp;(Q1202-1),$P$6:$P$1505,0)))</f>
        <v/>
      </c>
      <c r="K1202" s="138">
        <f>IF(OR(J1202="",R1202=""),"",R1202-J1202)</f>
        <v/>
      </c>
      <c r="L1202" s="138">
        <f>IF(OR(J1202="",R1202=""),"",(R1202-J1202)*24)</f>
        <v/>
      </c>
      <c r="M1202" s="95" t="n"/>
      <c r="N1202" s="94">
        <f>IF(B1202="","",IF(OR(B1202&lt;cfg_PilotStart,B1202&gt;cfg_PilotEnd),"Outside",B1202-cfg_PilotStart+1))</f>
        <v/>
      </c>
      <c r="O1202" s="86">
        <f>IF(OR(B1202="",D1202=""),"","RF-"&amp;TEXT(ROW()-5,"0000"))</f>
        <v/>
      </c>
      <c r="P1202" s="86">
        <f>IF(Q1202="","",D1202&amp;"|"&amp;Q1202)</f>
        <v/>
      </c>
      <c r="Q1202" s="86">
        <f>IF(OR(D1202="",G1202=""),"",COUNTIFS($D$6:D1202,D1202,$G$6:G1202,"&lt;&gt;"))</f>
        <v/>
      </c>
      <c r="R1202" s="139">
        <f>IF(B1202="","",B1202+N(C1202))</f>
        <v/>
      </c>
    </row>
    <row r="1203" ht="30" customHeight="1">
      <c r="B1203" s="93" t="n"/>
      <c r="C1203" s="140" t="n"/>
      <c r="D1203" s="95" t="n"/>
      <c r="E1203" s="86">
        <f>IF(D1203="","",IFERROR(INDEX(Pil_Type,MATCH(D1203,Pil_Label,0)),"not in pilot"))</f>
        <v/>
      </c>
      <c r="F1203" s="96" t="n"/>
      <c r="G1203" s="96" t="n"/>
      <c r="H1203" s="87">
        <f>IF(G1203="","",N(F1203)+G1203)</f>
        <v/>
      </c>
      <c r="I1203" s="95" t="n"/>
      <c r="J1203" s="139">
        <f>IF(OR(Q1203="",N(Q1203)&lt;=1),"",INDEX($R$6:$R$1505,MATCH(D1203&amp;"|"&amp;(Q1203-1),$P$6:$P$1505,0)))</f>
        <v/>
      </c>
      <c r="K1203" s="138">
        <f>IF(OR(J1203="",R1203=""),"",R1203-J1203)</f>
        <v/>
      </c>
      <c r="L1203" s="138">
        <f>IF(OR(J1203="",R1203=""),"",(R1203-J1203)*24)</f>
        <v/>
      </c>
      <c r="M1203" s="95" t="n"/>
      <c r="N1203" s="94">
        <f>IF(B1203="","",IF(OR(B1203&lt;cfg_PilotStart,B1203&gt;cfg_PilotEnd),"Outside",B1203-cfg_PilotStart+1))</f>
        <v/>
      </c>
      <c r="O1203" s="86">
        <f>IF(OR(B1203="",D1203=""),"","RF-"&amp;TEXT(ROW()-5,"0000"))</f>
        <v/>
      </c>
      <c r="P1203" s="86">
        <f>IF(Q1203="","",D1203&amp;"|"&amp;Q1203)</f>
        <v/>
      </c>
      <c r="Q1203" s="86">
        <f>IF(OR(D1203="",G1203=""),"",COUNTIFS($D$6:D1203,D1203,$G$6:G1203,"&lt;&gt;"))</f>
        <v/>
      </c>
      <c r="R1203" s="139">
        <f>IF(B1203="","",B1203+N(C1203))</f>
        <v/>
      </c>
    </row>
    <row r="1204" ht="30" customHeight="1">
      <c r="B1204" s="93" t="n"/>
      <c r="C1204" s="140" t="n"/>
      <c r="D1204" s="95" t="n"/>
      <c r="E1204" s="86">
        <f>IF(D1204="","",IFERROR(INDEX(Pil_Type,MATCH(D1204,Pil_Label,0)),"not in pilot"))</f>
        <v/>
      </c>
      <c r="F1204" s="96" t="n"/>
      <c r="G1204" s="96" t="n"/>
      <c r="H1204" s="87">
        <f>IF(G1204="","",N(F1204)+G1204)</f>
        <v/>
      </c>
      <c r="I1204" s="95" t="n"/>
      <c r="J1204" s="139">
        <f>IF(OR(Q1204="",N(Q1204)&lt;=1),"",INDEX($R$6:$R$1505,MATCH(D1204&amp;"|"&amp;(Q1204-1),$P$6:$P$1505,0)))</f>
        <v/>
      </c>
      <c r="K1204" s="138">
        <f>IF(OR(J1204="",R1204=""),"",R1204-J1204)</f>
        <v/>
      </c>
      <c r="L1204" s="138">
        <f>IF(OR(J1204="",R1204=""),"",(R1204-J1204)*24)</f>
        <v/>
      </c>
      <c r="M1204" s="95" t="n"/>
      <c r="N1204" s="94">
        <f>IF(B1204="","",IF(OR(B1204&lt;cfg_PilotStart,B1204&gt;cfg_PilotEnd),"Outside",B1204-cfg_PilotStart+1))</f>
        <v/>
      </c>
      <c r="O1204" s="86">
        <f>IF(OR(B1204="",D1204=""),"","RF-"&amp;TEXT(ROW()-5,"0000"))</f>
        <v/>
      </c>
      <c r="P1204" s="86">
        <f>IF(Q1204="","",D1204&amp;"|"&amp;Q1204)</f>
        <v/>
      </c>
      <c r="Q1204" s="86">
        <f>IF(OR(D1204="",G1204=""),"",COUNTIFS($D$6:D1204,D1204,$G$6:G1204,"&lt;&gt;"))</f>
        <v/>
      </c>
      <c r="R1204" s="139">
        <f>IF(B1204="","",B1204+N(C1204))</f>
        <v/>
      </c>
    </row>
    <row r="1205" ht="30" customHeight="1">
      <c r="B1205" s="93" t="n"/>
      <c r="C1205" s="140" t="n"/>
      <c r="D1205" s="95" t="n"/>
      <c r="E1205" s="86">
        <f>IF(D1205="","",IFERROR(INDEX(Pil_Type,MATCH(D1205,Pil_Label,0)),"not in pilot"))</f>
        <v/>
      </c>
      <c r="F1205" s="96" t="n"/>
      <c r="G1205" s="96" t="n"/>
      <c r="H1205" s="87">
        <f>IF(G1205="","",N(F1205)+G1205)</f>
        <v/>
      </c>
      <c r="I1205" s="95" t="n"/>
      <c r="J1205" s="139">
        <f>IF(OR(Q1205="",N(Q1205)&lt;=1),"",INDEX($R$6:$R$1505,MATCH(D1205&amp;"|"&amp;(Q1205-1),$P$6:$P$1505,0)))</f>
        <v/>
      </c>
      <c r="K1205" s="138">
        <f>IF(OR(J1205="",R1205=""),"",R1205-J1205)</f>
        <v/>
      </c>
      <c r="L1205" s="138">
        <f>IF(OR(J1205="",R1205=""),"",(R1205-J1205)*24)</f>
        <v/>
      </c>
      <c r="M1205" s="95" t="n"/>
      <c r="N1205" s="94">
        <f>IF(B1205="","",IF(OR(B1205&lt;cfg_PilotStart,B1205&gt;cfg_PilotEnd),"Outside",B1205-cfg_PilotStart+1))</f>
        <v/>
      </c>
      <c r="O1205" s="86">
        <f>IF(OR(B1205="",D1205=""),"","RF-"&amp;TEXT(ROW()-5,"0000"))</f>
        <v/>
      </c>
      <c r="P1205" s="86">
        <f>IF(Q1205="","",D1205&amp;"|"&amp;Q1205)</f>
        <v/>
      </c>
      <c r="Q1205" s="86">
        <f>IF(OR(D1205="",G1205=""),"",COUNTIFS($D$6:D1205,D1205,$G$6:G1205,"&lt;&gt;"))</f>
        <v/>
      </c>
      <c r="R1205" s="139">
        <f>IF(B1205="","",B1205+N(C1205))</f>
        <v/>
      </c>
    </row>
    <row r="1206" ht="30" customHeight="1">
      <c r="B1206" s="93" t="n"/>
      <c r="C1206" s="140" t="n"/>
      <c r="D1206" s="95" t="n"/>
      <c r="E1206" s="86">
        <f>IF(D1206="","",IFERROR(INDEX(Pil_Type,MATCH(D1206,Pil_Label,0)),"not in pilot"))</f>
        <v/>
      </c>
      <c r="F1206" s="96" t="n"/>
      <c r="G1206" s="96" t="n"/>
      <c r="H1206" s="87">
        <f>IF(G1206="","",N(F1206)+G1206)</f>
        <v/>
      </c>
      <c r="I1206" s="95" t="n"/>
      <c r="J1206" s="139">
        <f>IF(OR(Q1206="",N(Q1206)&lt;=1),"",INDEX($R$6:$R$1505,MATCH(D1206&amp;"|"&amp;(Q1206-1),$P$6:$P$1505,0)))</f>
        <v/>
      </c>
      <c r="K1206" s="138">
        <f>IF(OR(J1206="",R1206=""),"",R1206-J1206)</f>
        <v/>
      </c>
      <c r="L1206" s="138">
        <f>IF(OR(J1206="",R1206=""),"",(R1206-J1206)*24)</f>
        <v/>
      </c>
      <c r="M1206" s="95" t="n"/>
      <c r="N1206" s="94">
        <f>IF(B1206="","",IF(OR(B1206&lt;cfg_PilotStart,B1206&gt;cfg_PilotEnd),"Outside",B1206-cfg_PilotStart+1))</f>
        <v/>
      </c>
      <c r="O1206" s="86">
        <f>IF(OR(B1206="",D1206=""),"","RF-"&amp;TEXT(ROW()-5,"0000"))</f>
        <v/>
      </c>
      <c r="P1206" s="86">
        <f>IF(Q1206="","",D1206&amp;"|"&amp;Q1206)</f>
        <v/>
      </c>
      <c r="Q1206" s="86">
        <f>IF(OR(D1206="",G1206=""),"",COUNTIFS($D$6:D1206,D1206,$G$6:G1206,"&lt;&gt;"))</f>
        <v/>
      </c>
      <c r="R1206" s="139">
        <f>IF(B1206="","",B1206+N(C1206))</f>
        <v/>
      </c>
    </row>
    <row r="1207" ht="30" customHeight="1">
      <c r="B1207" s="93" t="n"/>
      <c r="C1207" s="140" t="n"/>
      <c r="D1207" s="95" t="n"/>
      <c r="E1207" s="86">
        <f>IF(D1207="","",IFERROR(INDEX(Pil_Type,MATCH(D1207,Pil_Label,0)),"not in pilot"))</f>
        <v/>
      </c>
      <c r="F1207" s="96" t="n"/>
      <c r="G1207" s="96" t="n"/>
      <c r="H1207" s="87">
        <f>IF(G1207="","",N(F1207)+G1207)</f>
        <v/>
      </c>
      <c r="I1207" s="95" t="n"/>
      <c r="J1207" s="139">
        <f>IF(OR(Q1207="",N(Q1207)&lt;=1),"",INDEX($R$6:$R$1505,MATCH(D1207&amp;"|"&amp;(Q1207-1),$P$6:$P$1505,0)))</f>
        <v/>
      </c>
      <c r="K1207" s="138">
        <f>IF(OR(J1207="",R1207=""),"",R1207-J1207)</f>
        <v/>
      </c>
      <c r="L1207" s="138">
        <f>IF(OR(J1207="",R1207=""),"",(R1207-J1207)*24)</f>
        <v/>
      </c>
      <c r="M1207" s="95" t="n"/>
      <c r="N1207" s="94">
        <f>IF(B1207="","",IF(OR(B1207&lt;cfg_PilotStart,B1207&gt;cfg_PilotEnd),"Outside",B1207-cfg_PilotStart+1))</f>
        <v/>
      </c>
      <c r="O1207" s="86">
        <f>IF(OR(B1207="",D1207=""),"","RF-"&amp;TEXT(ROW()-5,"0000"))</f>
        <v/>
      </c>
      <c r="P1207" s="86">
        <f>IF(Q1207="","",D1207&amp;"|"&amp;Q1207)</f>
        <v/>
      </c>
      <c r="Q1207" s="86">
        <f>IF(OR(D1207="",G1207=""),"",COUNTIFS($D$6:D1207,D1207,$G$6:G1207,"&lt;&gt;"))</f>
        <v/>
      </c>
      <c r="R1207" s="139">
        <f>IF(B1207="","",B1207+N(C1207))</f>
        <v/>
      </c>
    </row>
    <row r="1208" ht="30" customHeight="1">
      <c r="B1208" s="93" t="n"/>
      <c r="C1208" s="140" t="n"/>
      <c r="D1208" s="95" t="n"/>
      <c r="E1208" s="86">
        <f>IF(D1208="","",IFERROR(INDEX(Pil_Type,MATCH(D1208,Pil_Label,0)),"not in pilot"))</f>
        <v/>
      </c>
      <c r="F1208" s="96" t="n"/>
      <c r="G1208" s="96" t="n"/>
      <c r="H1208" s="87">
        <f>IF(G1208="","",N(F1208)+G1208)</f>
        <v/>
      </c>
      <c r="I1208" s="95" t="n"/>
      <c r="J1208" s="139">
        <f>IF(OR(Q1208="",N(Q1208)&lt;=1),"",INDEX($R$6:$R$1505,MATCH(D1208&amp;"|"&amp;(Q1208-1),$P$6:$P$1505,0)))</f>
        <v/>
      </c>
      <c r="K1208" s="138">
        <f>IF(OR(J1208="",R1208=""),"",R1208-J1208)</f>
        <v/>
      </c>
      <c r="L1208" s="138">
        <f>IF(OR(J1208="",R1208=""),"",(R1208-J1208)*24)</f>
        <v/>
      </c>
      <c r="M1208" s="95" t="n"/>
      <c r="N1208" s="94">
        <f>IF(B1208="","",IF(OR(B1208&lt;cfg_PilotStart,B1208&gt;cfg_PilotEnd),"Outside",B1208-cfg_PilotStart+1))</f>
        <v/>
      </c>
      <c r="O1208" s="86">
        <f>IF(OR(B1208="",D1208=""),"","RF-"&amp;TEXT(ROW()-5,"0000"))</f>
        <v/>
      </c>
      <c r="P1208" s="86">
        <f>IF(Q1208="","",D1208&amp;"|"&amp;Q1208)</f>
        <v/>
      </c>
      <c r="Q1208" s="86">
        <f>IF(OR(D1208="",G1208=""),"",COUNTIFS($D$6:D1208,D1208,$G$6:G1208,"&lt;&gt;"))</f>
        <v/>
      </c>
      <c r="R1208" s="139">
        <f>IF(B1208="","",B1208+N(C1208))</f>
        <v/>
      </c>
    </row>
    <row r="1209" ht="30" customHeight="1">
      <c r="B1209" s="93" t="n"/>
      <c r="C1209" s="140" t="n"/>
      <c r="D1209" s="95" t="n"/>
      <c r="E1209" s="86">
        <f>IF(D1209="","",IFERROR(INDEX(Pil_Type,MATCH(D1209,Pil_Label,0)),"not in pilot"))</f>
        <v/>
      </c>
      <c r="F1209" s="96" t="n"/>
      <c r="G1209" s="96" t="n"/>
      <c r="H1209" s="87">
        <f>IF(G1209="","",N(F1209)+G1209)</f>
        <v/>
      </c>
      <c r="I1209" s="95" t="n"/>
      <c r="J1209" s="139">
        <f>IF(OR(Q1209="",N(Q1209)&lt;=1),"",INDEX($R$6:$R$1505,MATCH(D1209&amp;"|"&amp;(Q1209-1),$P$6:$P$1505,0)))</f>
        <v/>
      </c>
      <c r="K1209" s="138">
        <f>IF(OR(J1209="",R1209=""),"",R1209-J1209)</f>
        <v/>
      </c>
      <c r="L1209" s="138">
        <f>IF(OR(J1209="",R1209=""),"",(R1209-J1209)*24)</f>
        <v/>
      </c>
      <c r="M1209" s="95" t="n"/>
      <c r="N1209" s="94">
        <f>IF(B1209="","",IF(OR(B1209&lt;cfg_PilotStart,B1209&gt;cfg_PilotEnd),"Outside",B1209-cfg_PilotStart+1))</f>
        <v/>
      </c>
      <c r="O1209" s="86">
        <f>IF(OR(B1209="",D1209=""),"","RF-"&amp;TEXT(ROW()-5,"0000"))</f>
        <v/>
      </c>
      <c r="P1209" s="86">
        <f>IF(Q1209="","",D1209&amp;"|"&amp;Q1209)</f>
        <v/>
      </c>
      <c r="Q1209" s="86">
        <f>IF(OR(D1209="",G1209=""),"",COUNTIFS($D$6:D1209,D1209,$G$6:G1209,"&lt;&gt;"))</f>
        <v/>
      </c>
      <c r="R1209" s="139">
        <f>IF(B1209="","",B1209+N(C1209))</f>
        <v/>
      </c>
    </row>
    <row r="1210" ht="30" customHeight="1">
      <c r="B1210" s="93" t="n"/>
      <c r="C1210" s="140" t="n"/>
      <c r="D1210" s="95" t="n"/>
      <c r="E1210" s="86">
        <f>IF(D1210="","",IFERROR(INDEX(Pil_Type,MATCH(D1210,Pil_Label,0)),"not in pilot"))</f>
        <v/>
      </c>
      <c r="F1210" s="96" t="n"/>
      <c r="G1210" s="96" t="n"/>
      <c r="H1210" s="87">
        <f>IF(G1210="","",N(F1210)+G1210)</f>
        <v/>
      </c>
      <c r="I1210" s="95" t="n"/>
      <c r="J1210" s="139">
        <f>IF(OR(Q1210="",N(Q1210)&lt;=1),"",INDEX($R$6:$R$1505,MATCH(D1210&amp;"|"&amp;(Q1210-1),$P$6:$P$1505,0)))</f>
        <v/>
      </c>
      <c r="K1210" s="138">
        <f>IF(OR(J1210="",R1210=""),"",R1210-J1210)</f>
        <v/>
      </c>
      <c r="L1210" s="138">
        <f>IF(OR(J1210="",R1210=""),"",(R1210-J1210)*24)</f>
        <v/>
      </c>
      <c r="M1210" s="95" t="n"/>
      <c r="N1210" s="94">
        <f>IF(B1210="","",IF(OR(B1210&lt;cfg_PilotStart,B1210&gt;cfg_PilotEnd),"Outside",B1210-cfg_PilotStart+1))</f>
        <v/>
      </c>
      <c r="O1210" s="86">
        <f>IF(OR(B1210="",D1210=""),"","RF-"&amp;TEXT(ROW()-5,"0000"))</f>
        <v/>
      </c>
      <c r="P1210" s="86">
        <f>IF(Q1210="","",D1210&amp;"|"&amp;Q1210)</f>
        <v/>
      </c>
      <c r="Q1210" s="86">
        <f>IF(OR(D1210="",G1210=""),"",COUNTIFS($D$6:D1210,D1210,$G$6:G1210,"&lt;&gt;"))</f>
        <v/>
      </c>
      <c r="R1210" s="139">
        <f>IF(B1210="","",B1210+N(C1210))</f>
        <v/>
      </c>
    </row>
    <row r="1211" ht="30" customHeight="1">
      <c r="B1211" s="93" t="n"/>
      <c r="C1211" s="140" t="n"/>
      <c r="D1211" s="95" t="n"/>
      <c r="E1211" s="86">
        <f>IF(D1211="","",IFERROR(INDEX(Pil_Type,MATCH(D1211,Pil_Label,0)),"not in pilot"))</f>
        <v/>
      </c>
      <c r="F1211" s="96" t="n"/>
      <c r="G1211" s="96" t="n"/>
      <c r="H1211" s="87">
        <f>IF(G1211="","",N(F1211)+G1211)</f>
        <v/>
      </c>
      <c r="I1211" s="95" t="n"/>
      <c r="J1211" s="139">
        <f>IF(OR(Q1211="",N(Q1211)&lt;=1),"",INDEX($R$6:$R$1505,MATCH(D1211&amp;"|"&amp;(Q1211-1),$P$6:$P$1505,0)))</f>
        <v/>
      </c>
      <c r="K1211" s="138">
        <f>IF(OR(J1211="",R1211=""),"",R1211-J1211)</f>
        <v/>
      </c>
      <c r="L1211" s="138">
        <f>IF(OR(J1211="",R1211=""),"",(R1211-J1211)*24)</f>
        <v/>
      </c>
      <c r="M1211" s="95" t="n"/>
      <c r="N1211" s="94">
        <f>IF(B1211="","",IF(OR(B1211&lt;cfg_PilotStart,B1211&gt;cfg_PilotEnd),"Outside",B1211-cfg_PilotStart+1))</f>
        <v/>
      </c>
      <c r="O1211" s="86">
        <f>IF(OR(B1211="",D1211=""),"","RF-"&amp;TEXT(ROW()-5,"0000"))</f>
        <v/>
      </c>
      <c r="P1211" s="86">
        <f>IF(Q1211="","",D1211&amp;"|"&amp;Q1211)</f>
        <v/>
      </c>
      <c r="Q1211" s="86">
        <f>IF(OR(D1211="",G1211=""),"",COUNTIFS($D$6:D1211,D1211,$G$6:G1211,"&lt;&gt;"))</f>
        <v/>
      </c>
      <c r="R1211" s="139">
        <f>IF(B1211="","",B1211+N(C1211))</f>
        <v/>
      </c>
    </row>
    <row r="1212" ht="30" customHeight="1">
      <c r="B1212" s="93" t="n"/>
      <c r="C1212" s="140" t="n"/>
      <c r="D1212" s="95" t="n"/>
      <c r="E1212" s="86">
        <f>IF(D1212="","",IFERROR(INDEX(Pil_Type,MATCH(D1212,Pil_Label,0)),"not in pilot"))</f>
        <v/>
      </c>
      <c r="F1212" s="96" t="n"/>
      <c r="G1212" s="96" t="n"/>
      <c r="H1212" s="87">
        <f>IF(G1212="","",N(F1212)+G1212)</f>
        <v/>
      </c>
      <c r="I1212" s="95" t="n"/>
      <c r="J1212" s="139">
        <f>IF(OR(Q1212="",N(Q1212)&lt;=1),"",INDEX($R$6:$R$1505,MATCH(D1212&amp;"|"&amp;(Q1212-1),$P$6:$P$1505,0)))</f>
        <v/>
      </c>
      <c r="K1212" s="138">
        <f>IF(OR(J1212="",R1212=""),"",R1212-J1212)</f>
        <v/>
      </c>
      <c r="L1212" s="138">
        <f>IF(OR(J1212="",R1212=""),"",(R1212-J1212)*24)</f>
        <v/>
      </c>
      <c r="M1212" s="95" t="n"/>
      <c r="N1212" s="94">
        <f>IF(B1212="","",IF(OR(B1212&lt;cfg_PilotStart,B1212&gt;cfg_PilotEnd),"Outside",B1212-cfg_PilotStart+1))</f>
        <v/>
      </c>
      <c r="O1212" s="86">
        <f>IF(OR(B1212="",D1212=""),"","RF-"&amp;TEXT(ROW()-5,"0000"))</f>
        <v/>
      </c>
      <c r="P1212" s="86">
        <f>IF(Q1212="","",D1212&amp;"|"&amp;Q1212)</f>
        <v/>
      </c>
      <c r="Q1212" s="86">
        <f>IF(OR(D1212="",G1212=""),"",COUNTIFS($D$6:D1212,D1212,$G$6:G1212,"&lt;&gt;"))</f>
        <v/>
      </c>
      <c r="R1212" s="139">
        <f>IF(B1212="","",B1212+N(C1212))</f>
        <v/>
      </c>
    </row>
    <row r="1213" ht="30" customHeight="1">
      <c r="B1213" s="93" t="n"/>
      <c r="C1213" s="140" t="n"/>
      <c r="D1213" s="95" t="n"/>
      <c r="E1213" s="86">
        <f>IF(D1213="","",IFERROR(INDEX(Pil_Type,MATCH(D1213,Pil_Label,0)),"not in pilot"))</f>
        <v/>
      </c>
      <c r="F1213" s="96" t="n"/>
      <c r="G1213" s="96" t="n"/>
      <c r="H1213" s="87">
        <f>IF(G1213="","",N(F1213)+G1213)</f>
        <v/>
      </c>
      <c r="I1213" s="95" t="n"/>
      <c r="J1213" s="139">
        <f>IF(OR(Q1213="",N(Q1213)&lt;=1),"",INDEX($R$6:$R$1505,MATCH(D1213&amp;"|"&amp;(Q1213-1),$P$6:$P$1505,0)))</f>
        <v/>
      </c>
      <c r="K1213" s="138">
        <f>IF(OR(J1213="",R1213=""),"",R1213-J1213)</f>
        <v/>
      </c>
      <c r="L1213" s="138">
        <f>IF(OR(J1213="",R1213=""),"",(R1213-J1213)*24)</f>
        <v/>
      </c>
      <c r="M1213" s="95" t="n"/>
      <c r="N1213" s="94">
        <f>IF(B1213="","",IF(OR(B1213&lt;cfg_PilotStart,B1213&gt;cfg_PilotEnd),"Outside",B1213-cfg_PilotStart+1))</f>
        <v/>
      </c>
      <c r="O1213" s="86">
        <f>IF(OR(B1213="",D1213=""),"","RF-"&amp;TEXT(ROW()-5,"0000"))</f>
        <v/>
      </c>
      <c r="P1213" s="86">
        <f>IF(Q1213="","",D1213&amp;"|"&amp;Q1213)</f>
        <v/>
      </c>
      <c r="Q1213" s="86">
        <f>IF(OR(D1213="",G1213=""),"",COUNTIFS($D$6:D1213,D1213,$G$6:G1213,"&lt;&gt;"))</f>
        <v/>
      </c>
      <c r="R1213" s="139">
        <f>IF(B1213="","",B1213+N(C1213))</f>
        <v/>
      </c>
    </row>
    <row r="1214" ht="30" customHeight="1">
      <c r="B1214" s="93" t="n"/>
      <c r="C1214" s="140" t="n"/>
      <c r="D1214" s="95" t="n"/>
      <c r="E1214" s="86">
        <f>IF(D1214="","",IFERROR(INDEX(Pil_Type,MATCH(D1214,Pil_Label,0)),"not in pilot"))</f>
        <v/>
      </c>
      <c r="F1214" s="96" t="n"/>
      <c r="G1214" s="96" t="n"/>
      <c r="H1214" s="87">
        <f>IF(G1214="","",N(F1214)+G1214)</f>
        <v/>
      </c>
      <c r="I1214" s="95" t="n"/>
      <c r="J1214" s="139">
        <f>IF(OR(Q1214="",N(Q1214)&lt;=1),"",INDEX($R$6:$R$1505,MATCH(D1214&amp;"|"&amp;(Q1214-1),$P$6:$P$1505,0)))</f>
        <v/>
      </c>
      <c r="K1214" s="138">
        <f>IF(OR(J1214="",R1214=""),"",R1214-J1214)</f>
        <v/>
      </c>
      <c r="L1214" s="138">
        <f>IF(OR(J1214="",R1214=""),"",(R1214-J1214)*24)</f>
        <v/>
      </c>
      <c r="M1214" s="95" t="n"/>
      <c r="N1214" s="94">
        <f>IF(B1214="","",IF(OR(B1214&lt;cfg_PilotStart,B1214&gt;cfg_PilotEnd),"Outside",B1214-cfg_PilotStart+1))</f>
        <v/>
      </c>
      <c r="O1214" s="86">
        <f>IF(OR(B1214="",D1214=""),"","RF-"&amp;TEXT(ROW()-5,"0000"))</f>
        <v/>
      </c>
      <c r="P1214" s="86">
        <f>IF(Q1214="","",D1214&amp;"|"&amp;Q1214)</f>
        <v/>
      </c>
      <c r="Q1214" s="86">
        <f>IF(OR(D1214="",G1214=""),"",COUNTIFS($D$6:D1214,D1214,$G$6:G1214,"&lt;&gt;"))</f>
        <v/>
      </c>
      <c r="R1214" s="139">
        <f>IF(B1214="","",B1214+N(C1214))</f>
        <v/>
      </c>
    </row>
    <row r="1215" ht="30" customHeight="1">
      <c r="B1215" s="93" t="n"/>
      <c r="C1215" s="140" t="n"/>
      <c r="D1215" s="95" t="n"/>
      <c r="E1215" s="86">
        <f>IF(D1215="","",IFERROR(INDEX(Pil_Type,MATCH(D1215,Pil_Label,0)),"not in pilot"))</f>
        <v/>
      </c>
      <c r="F1215" s="96" t="n"/>
      <c r="G1215" s="96" t="n"/>
      <c r="H1215" s="87">
        <f>IF(G1215="","",N(F1215)+G1215)</f>
        <v/>
      </c>
      <c r="I1215" s="95" t="n"/>
      <c r="J1215" s="139">
        <f>IF(OR(Q1215="",N(Q1215)&lt;=1),"",INDEX($R$6:$R$1505,MATCH(D1215&amp;"|"&amp;(Q1215-1),$P$6:$P$1505,0)))</f>
        <v/>
      </c>
      <c r="K1215" s="138">
        <f>IF(OR(J1215="",R1215=""),"",R1215-J1215)</f>
        <v/>
      </c>
      <c r="L1215" s="138">
        <f>IF(OR(J1215="",R1215=""),"",(R1215-J1215)*24)</f>
        <v/>
      </c>
      <c r="M1215" s="95" t="n"/>
      <c r="N1215" s="94">
        <f>IF(B1215="","",IF(OR(B1215&lt;cfg_PilotStart,B1215&gt;cfg_PilotEnd),"Outside",B1215-cfg_PilotStart+1))</f>
        <v/>
      </c>
      <c r="O1215" s="86">
        <f>IF(OR(B1215="",D1215=""),"","RF-"&amp;TEXT(ROW()-5,"0000"))</f>
        <v/>
      </c>
      <c r="P1215" s="86">
        <f>IF(Q1215="","",D1215&amp;"|"&amp;Q1215)</f>
        <v/>
      </c>
      <c r="Q1215" s="86">
        <f>IF(OR(D1215="",G1215=""),"",COUNTIFS($D$6:D1215,D1215,$G$6:G1215,"&lt;&gt;"))</f>
        <v/>
      </c>
      <c r="R1215" s="139">
        <f>IF(B1215="","",B1215+N(C1215))</f>
        <v/>
      </c>
    </row>
    <row r="1216" ht="30" customHeight="1">
      <c r="B1216" s="93" t="n"/>
      <c r="C1216" s="140" t="n"/>
      <c r="D1216" s="95" t="n"/>
      <c r="E1216" s="86">
        <f>IF(D1216="","",IFERROR(INDEX(Pil_Type,MATCH(D1216,Pil_Label,0)),"not in pilot"))</f>
        <v/>
      </c>
      <c r="F1216" s="96" t="n"/>
      <c r="G1216" s="96" t="n"/>
      <c r="H1216" s="87">
        <f>IF(G1216="","",N(F1216)+G1216)</f>
        <v/>
      </c>
      <c r="I1216" s="95" t="n"/>
      <c r="J1216" s="139">
        <f>IF(OR(Q1216="",N(Q1216)&lt;=1),"",INDEX($R$6:$R$1505,MATCH(D1216&amp;"|"&amp;(Q1216-1),$P$6:$P$1505,0)))</f>
        <v/>
      </c>
      <c r="K1216" s="138">
        <f>IF(OR(J1216="",R1216=""),"",R1216-J1216)</f>
        <v/>
      </c>
      <c r="L1216" s="138">
        <f>IF(OR(J1216="",R1216=""),"",(R1216-J1216)*24)</f>
        <v/>
      </c>
      <c r="M1216" s="95" t="n"/>
      <c r="N1216" s="94">
        <f>IF(B1216="","",IF(OR(B1216&lt;cfg_PilotStart,B1216&gt;cfg_PilotEnd),"Outside",B1216-cfg_PilotStart+1))</f>
        <v/>
      </c>
      <c r="O1216" s="86">
        <f>IF(OR(B1216="",D1216=""),"","RF-"&amp;TEXT(ROW()-5,"0000"))</f>
        <v/>
      </c>
      <c r="P1216" s="86">
        <f>IF(Q1216="","",D1216&amp;"|"&amp;Q1216)</f>
        <v/>
      </c>
      <c r="Q1216" s="86">
        <f>IF(OR(D1216="",G1216=""),"",COUNTIFS($D$6:D1216,D1216,$G$6:G1216,"&lt;&gt;"))</f>
        <v/>
      </c>
      <c r="R1216" s="139">
        <f>IF(B1216="","",B1216+N(C1216))</f>
        <v/>
      </c>
    </row>
    <row r="1217" ht="30" customHeight="1">
      <c r="B1217" s="93" t="n"/>
      <c r="C1217" s="140" t="n"/>
      <c r="D1217" s="95" t="n"/>
      <c r="E1217" s="86">
        <f>IF(D1217="","",IFERROR(INDEX(Pil_Type,MATCH(D1217,Pil_Label,0)),"not in pilot"))</f>
        <v/>
      </c>
      <c r="F1217" s="96" t="n"/>
      <c r="G1217" s="96" t="n"/>
      <c r="H1217" s="87">
        <f>IF(G1217="","",N(F1217)+G1217)</f>
        <v/>
      </c>
      <c r="I1217" s="95" t="n"/>
      <c r="J1217" s="139">
        <f>IF(OR(Q1217="",N(Q1217)&lt;=1),"",INDEX($R$6:$R$1505,MATCH(D1217&amp;"|"&amp;(Q1217-1),$P$6:$P$1505,0)))</f>
        <v/>
      </c>
      <c r="K1217" s="138">
        <f>IF(OR(J1217="",R1217=""),"",R1217-J1217)</f>
        <v/>
      </c>
      <c r="L1217" s="138">
        <f>IF(OR(J1217="",R1217=""),"",(R1217-J1217)*24)</f>
        <v/>
      </c>
      <c r="M1217" s="95" t="n"/>
      <c r="N1217" s="94">
        <f>IF(B1217="","",IF(OR(B1217&lt;cfg_PilotStart,B1217&gt;cfg_PilotEnd),"Outside",B1217-cfg_PilotStart+1))</f>
        <v/>
      </c>
      <c r="O1217" s="86">
        <f>IF(OR(B1217="",D1217=""),"","RF-"&amp;TEXT(ROW()-5,"0000"))</f>
        <v/>
      </c>
      <c r="P1217" s="86">
        <f>IF(Q1217="","",D1217&amp;"|"&amp;Q1217)</f>
        <v/>
      </c>
      <c r="Q1217" s="86">
        <f>IF(OR(D1217="",G1217=""),"",COUNTIFS($D$6:D1217,D1217,$G$6:G1217,"&lt;&gt;"))</f>
        <v/>
      </c>
      <c r="R1217" s="139">
        <f>IF(B1217="","",B1217+N(C1217))</f>
        <v/>
      </c>
    </row>
    <row r="1218" ht="30" customHeight="1">
      <c r="B1218" s="93" t="n"/>
      <c r="C1218" s="140" t="n"/>
      <c r="D1218" s="95" t="n"/>
      <c r="E1218" s="86">
        <f>IF(D1218="","",IFERROR(INDEX(Pil_Type,MATCH(D1218,Pil_Label,0)),"not in pilot"))</f>
        <v/>
      </c>
      <c r="F1218" s="96" t="n"/>
      <c r="G1218" s="96" t="n"/>
      <c r="H1218" s="87">
        <f>IF(G1218="","",N(F1218)+G1218)</f>
        <v/>
      </c>
      <c r="I1218" s="95" t="n"/>
      <c r="J1218" s="139">
        <f>IF(OR(Q1218="",N(Q1218)&lt;=1),"",INDEX($R$6:$R$1505,MATCH(D1218&amp;"|"&amp;(Q1218-1),$P$6:$P$1505,0)))</f>
        <v/>
      </c>
      <c r="K1218" s="138">
        <f>IF(OR(J1218="",R1218=""),"",R1218-J1218)</f>
        <v/>
      </c>
      <c r="L1218" s="138">
        <f>IF(OR(J1218="",R1218=""),"",(R1218-J1218)*24)</f>
        <v/>
      </c>
      <c r="M1218" s="95" t="n"/>
      <c r="N1218" s="94">
        <f>IF(B1218="","",IF(OR(B1218&lt;cfg_PilotStart,B1218&gt;cfg_PilotEnd),"Outside",B1218-cfg_PilotStart+1))</f>
        <v/>
      </c>
      <c r="O1218" s="86">
        <f>IF(OR(B1218="",D1218=""),"","RF-"&amp;TEXT(ROW()-5,"0000"))</f>
        <v/>
      </c>
      <c r="P1218" s="86">
        <f>IF(Q1218="","",D1218&amp;"|"&amp;Q1218)</f>
        <v/>
      </c>
      <c r="Q1218" s="86">
        <f>IF(OR(D1218="",G1218=""),"",COUNTIFS($D$6:D1218,D1218,$G$6:G1218,"&lt;&gt;"))</f>
        <v/>
      </c>
      <c r="R1218" s="139">
        <f>IF(B1218="","",B1218+N(C1218))</f>
        <v/>
      </c>
    </row>
    <row r="1219" ht="30" customHeight="1">
      <c r="B1219" s="93" t="n"/>
      <c r="C1219" s="140" t="n"/>
      <c r="D1219" s="95" t="n"/>
      <c r="E1219" s="86">
        <f>IF(D1219="","",IFERROR(INDEX(Pil_Type,MATCH(D1219,Pil_Label,0)),"not in pilot"))</f>
        <v/>
      </c>
      <c r="F1219" s="96" t="n"/>
      <c r="G1219" s="96" t="n"/>
      <c r="H1219" s="87">
        <f>IF(G1219="","",N(F1219)+G1219)</f>
        <v/>
      </c>
      <c r="I1219" s="95" t="n"/>
      <c r="J1219" s="139">
        <f>IF(OR(Q1219="",N(Q1219)&lt;=1),"",INDEX($R$6:$R$1505,MATCH(D1219&amp;"|"&amp;(Q1219-1),$P$6:$P$1505,0)))</f>
        <v/>
      </c>
      <c r="K1219" s="138">
        <f>IF(OR(J1219="",R1219=""),"",R1219-J1219)</f>
        <v/>
      </c>
      <c r="L1219" s="138">
        <f>IF(OR(J1219="",R1219=""),"",(R1219-J1219)*24)</f>
        <v/>
      </c>
      <c r="M1219" s="95" t="n"/>
      <c r="N1219" s="94">
        <f>IF(B1219="","",IF(OR(B1219&lt;cfg_PilotStart,B1219&gt;cfg_PilotEnd),"Outside",B1219-cfg_PilotStart+1))</f>
        <v/>
      </c>
      <c r="O1219" s="86">
        <f>IF(OR(B1219="",D1219=""),"","RF-"&amp;TEXT(ROW()-5,"0000"))</f>
        <v/>
      </c>
      <c r="P1219" s="86">
        <f>IF(Q1219="","",D1219&amp;"|"&amp;Q1219)</f>
        <v/>
      </c>
      <c r="Q1219" s="86">
        <f>IF(OR(D1219="",G1219=""),"",COUNTIFS($D$6:D1219,D1219,$G$6:G1219,"&lt;&gt;"))</f>
        <v/>
      </c>
      <c r="R1219" s="139">
        <f>IF(B1219="","",B1219+N(C1219))</f>
        <v/>
      </c>
    </row>
    <row r="1220" ht="30" customHeight="1">
      <c r="B1220" s="93" t="n"/>
      <c r="C1220" s="140" t="n"/>
      <c r="D1220" s="95" t="n"/>
      <c r="E1220" s="86">
        <f>IF(D1220="","",IFERROR(INDEX(Pil_Type,MATCH(D1220,Pil_Label,0)),"not in pilot"))</f>
        <v/>
      </c>
      <c r="F1220" s="96" t="n"/>
      <c r="G1220" s="96" t="n"/>
      <c r="H1220" s="87">
        <f>IF(G1220="","",N(F1220)+G1220)</f>
        <v/>
      </c>
      <c r="I1220" s="95" t="n"/>
      <c r="J1220" s="139">
        <f>IF(OR(Q1220="",N(Q1220)&lt;=1),"",INDEX($R$6:$R$1505,MATCH(D1220&amp;"|"&amp;(Q1220-1),$P$6:$P$1505,0)))</f>
        <v/>
      </c>
      <c r="K1220" s="138">
        <f>IF(OR(J1220="",R1220=""),"",R1220-J1220)</f>
        <v/>
      </c>
      <c r="L1220" s="138">
        <f>IF(OR(J1220="",R1220=""),"",(R1220-J1220)*24)</f>
        <v/>
      </c>
      <c r="M1220" s="95" t="n"/>
      <c r="N1220" s="94">
        <f>IF(B1220="","",IF(OR(B1220&lt;cfg_PilotStart,B1220&gt;cfg_PilotEnd),"Outside",B1220-cfg_PilotStart+1))</f>
        <v/>
      </c>
      <c r="O1220" s="86">
        <f>IF(OR(B1220="",D1220=""),"","RF-"&amp;TEXT(ROW()-5,"0000"))</f>
        <v/>
      </c>
      <c r="P1220" s="86">
        <f>IF(Q1220="","",D1220&amp;"|"&amp;Q1220)</f>
        <v/>
      </c>
      <c r="Q1220" s="86">
        <f>IF(OR(D1220="",G1220=""),"",COUNTIFS($D$6:D1220,D1220,$G$6:G1220,"&lt;&gt;"))</f>
        <v/>
      </c>
      <c r="R1220" s="139">
        <f>IF(B1220="","",B1220+N(C1220))</f>
        <v/>
      </c>
    </row>
    <row r="1221" ht="30" customHeight="1">
      <c r="B1221" s="93" t="n"/>
      <c r="C1221" s="140" t="n"/>
      <c r="D1221" s="95" t="n"/>
      <c r="E1221" s="86">
        <f>IF(D1221="","",IFERROR(INDEX(Pil_Type,MATCH(D1221,Pil_Label,0)),"not in pilot"))</f>
        <v/>
      </c>
      <c r="F1221" s="96" t="n"/>
      <c r="G1221" s="96" t="n"/>
      <c r="H1221" s="87">
        <f>IF(G1221="","",N(F1221)+G1221)</f>
        <v/>
      </c>
      <c r="I1221" s="95" t="n"/>
      <c r="J1221" s="139">
        <f>IF(OR(Q1221="",N(Q1221)&lt;=1),"",INDEX($R$6:$R$1505,MATCH(D1221&amp;"|"&amp;(Q1221-1),$P$6:$P$1505,0)))</f>
        <v/>
      </c>
      <c r="K1221" s="138">
        <f>IF(OR(J1221="",R1221=""),"",R1221-J1221)</f>
        <v/>
      </c>
      <c r="L1221" s="138">
        <f>IF(OR(J1221="",R1221=""),"",(R1221-J1221)*24)</f>
        <v/>
      </c>
      <c r="M1221" s="95" t="n"/>
      <c r="N1221" s="94">
        <f>IF(B1221="","",IF(OR(B1221&lt;cfg_PilotStart,B1221&gt;cfg_PilotEnd),"Outside",B1221-cfg_PilotStart+1))</f>
        <v/>
      </c>
      <c r="O1221" s="86">
        <f>IF(OR(B1221="",D1221=""),"","RF-"&amp;TEXT(ROW()-5,"0000"))</f>
        <v/>
      </c>
      <c r="P1221" s="86">
        <f>IF(Q1221="","",D1221&amp;"|"&amp;Q1221)</f>
        <v/>
      </c>
      <c r="Q1221" s="86">
        <f>IF(OR(D1221="",G1221=""),"",COUNTIFS($D$6:D1221,D1221,$G$6:G1221,"&lt;&gt;"))</f>
        <v/>
      </c>
      <c r="R1221" s="139">
        <f>IF(B1221="","",B1221+N(C1221))</f>
        <v/>
      </c>
    </row>
    <row r="1222" ht="30" customHeight="1">
      <c r="B1222" s="93" t="n"/>
      <c r="C1222" s="140" t="n"/>
      <c r="D1222" s="95" t="n"/>
      <c r="E1222" s="86">
        <f>IF(D1222="","",IFERROR(INDEX(Pil_Type,MATCH(D1222,Pil_Label,0)),"not in pilot"))</f>
        <v/>
      </c>
      <c r="F1222" s="96" t="n"/>
      <c r="G1222" s="96" t="n"/>
      <c r="H1222" s="87">
        <f>IF(G1222="","",N(F1222)+G1222)</f>
        <v/>
      </c>
      <c r="I1222" s="95" t="n"/>
      <c r="J1222" s="139">
        <f>IF(OR(Q1222="",N(Q1222)&lt;=1),"",INDEX($R$6:$R$1505,MATCH(D1222&amp;"|"&amp;(Q1222-1),$P$6:$P$1505,0)))</f>
        <v/>
      </c>
      <c r="K1222" s="138">
        <f>IF(OR(J1222="",R1222=""),"",R1222-J1222)</f>
        <v/>
      </c>
      <c r="L1222" s="138">
        <f>IF(OR(J1222="",R1222=""),"",(R1222-J1222)*24)</f>
        <v/>
      </c>
      <c r="M1222" s="95" t="n"/>
      <c r="N1222" s="94">
        <f>IF(B1222="","",IF(OR(B1222&lt;cfg_PilotStart,B1222&gt;cfg_PilotEnd),"Outside",B1222-cfg_PilotStart+1))</f>
        <v/>
      </c>
      <c r="O1222" s="86">
        <f>IF(OR(B1222="",D1222=""),"","RF-"&amp;TEXT(ROW()-5,"0000"))</f>
        <v/>
      </c>
      <c r="P1222" s="86">
        <f>IF(Q1222="","",D1222&amp;"|"&amp;Q1222)</f>
        <v/>
      </c>
      <c r="Q1222" s="86">
        <f>IF(OR(D1222="",G1222=""),"",COUNTIFS($D$6:D1222,D1222,$G$6:G1222,"&lt;&gt;"))</f>
        <v/>
      </c>
      <c r="R1222" s="139">
        <f>IF(B1222="","",B1222+N(C1222))</f>
        <v/>
      </c>
    </row>
    <row r="1223" ht="30" customHeight="1">
      <c r="B1223" s="93" t="n"/>
      <c r="C1223" s="140" t="n"/>
      <c r="D1223" s="95" t="n"/>
      <c r="E1223" s="86">
        <f>IF(D1223="","",IFERROR(INDEX(Pil_Type,MATCH(D1223,Pil_Label,0)),"not in pilot"))</f>
        <v/>
      </c>
      <c r="F1223" s="96" t="n"/>
      <c r="G1223" s="96" t="n"/>
      <c r="H1223" s="87">
        <f>IF(G1223="","",N(F1223)+G1223)</f>
        <v/>
      </c>
      <c r="I1223" s="95" t="n"/>
      <c r="J1223" s="139">
        <f>IF(OR(Q1223="",N(Q1223)&lt;=1),"",INDEX($R$6:$R$1505,MATCH(D1223&amp;"|"&amp;(Q1223-1),$P$6:$P$1505,0)))</f>
        <v/>
      </c>
      <c r="K1223" s="138">
        <f>IF(OR(J1223="",R1223=""),"",R1223-J1223)</f>
        <v/>
      </c>
      <c r="L1223" s="138">
        <f>IF(OR(J1223="",R1223=""),"",(R1223-J1223)*24)</f>
        <v/>
      </c>
      <c r="M1223" s="95" t="n"/>
      <c r="N1223" s="94">
        <f>IF(B1223="","",IF(OR(B1223&lt;cfg_PilotStart,B1223&gt;cfg_PilotEnd),"Outside",B1223-cfg_PilotStart+1))</f>
        <v/>
      </c>
      <c r="O1223" s="86">
        <f>IF(OR(B1223="",D1223=""),"","RF-"&amp;TEXT(ROW()-5,"0000"))</f>
        <v/>
      </c>
      <c r="P1223" s="86">
        <f>IF(Q1223="","",D1223&amp;"|"&amp;Q1223)</f>
        <v/>
      </c>
      <c r="Q1223" s="86">
        <f>IF(OR(D1223="",G1223=""),"",COUNTIFS($D$6:D1223,D1223,$G$6:G1223,"&lt;&gt;"))</f>
        <v/>
      </c>
      <c r="R1223" s="139">
        <f>IF(B1223="","",B1223+N(C1223))</f>
        <v/>
      </c>
    </row>
    <row r="1224" ht="30" customHeight="1">
      <c r="B1224" s="93" t="n"/>
      <c r="C1224" s="140" t="n"/>
      <c r="D1224" s="95" t="n"/>
      <c r="E1224" s="86">
        <f>IF(D1224="","",IFERROR(INDEX(Pil_Type,MATCH(D1224,Pil_Label,0)),"not in pilot"))</f>
        <v/>
      </c>
      <c r="F1224" s="96" t="n"/>
      <c r="G1224" s="96" t="n"/>
      <c r="H1224" s="87">
        <f>IF(G1224="","",N(F1224)+G1224)</f>
        <v/>
      </c>
      <c r="I1224" s="95" t="n"/>
      <c r="J1224" s="139">
        <f>IF(OR(Q1224="",N(Q1224)&lt;=1),"",INDEX($R$6:$R$1505,MATCH(D1224&amp;"|"&amp;(Q1224-1),$P$6:$P$1505,0)))</f>
        <v/>
      </c>
      <c r="K1224" s="138">
        <f>IF(OR(J1224="",R1224=""),"",R1224-J1224)</f>
        <v/>
      </c>
      <c r="L1224" s="138">
        <f>IF(OR(J1224="",R1224=""),"",(R1224-J1224)*24)</f>
        <v/>
      </c>
      <c r="M1224" s="95" t="n"/>
      <c r="N1224" s="94">
        <f>IF(B1224="","",IF(OR(B1224&lt;cfg_PilotStart,B1224&gt;cfg_PilotEnd),"Outside",B1224-cfg_PilotStart+1))</f>
        <v/>
      </c>
      <c r="O1224" s="86">
        <f>IF(OR(B1224="",D1224=""),"","RF-"&amp;TEXT(ROW()-5,"0000"))</f>
        <v/>
      </c>
      <c r="P1224" s="86">
        <f>IF(Q1224="","",D1224&amp;"|"&amp;Q1224)</f>
        <v/>
      </c>
      <c r="Q1224" s="86">
        <f>IF(OR(D1224="",G1224=""),"",COUNTIFS($D$6:D1224,D1224,$G$6:G1224,"&lt;&gt;"))</f>
        <v/>
      </c>
      <c r="R1224" s="139">
        <f>IF(B1224="","",B1224+N(C1224))</f>
        <v/>
      </c>
    </row>
    <row r="1225" ht="30" customHeight="1">
      <c r="B1225" s="93" t="n"/>
      <c r="C1225" s="140" t="n"/>
      <c r="D1225" s="95" t="n"/>
      <c r="E1225" s="86">
        <f>IF(D1225="","",IFERROR(INDEX(Pil_Type,MATCH(D1225,Pil_Label,0)),"not in pilot"))</f>
        <v/>
      </c>
      <c r="F1225" s="96" t="n"/>
      <c r="G1225" s="96" t="n"/>
      <c r="H1225" s="87">
        <f>IF(G1225="","",N(F1225)+G1225)</f>
        <v/>
      </c>
      <c r="I1225" s="95" t="n"/>
      <c r="J1225" s="139">
        <f>IF(OR(Q1225="",N(Q1225)&lt;=1),"",INDEX($R$6:$R$1505,MATCH(D1225&amp;"|"&amp;(Q1225-1),$P$6:$P$1505,0)))</f>
        <v/>
      </c>
      <c r="K1225" s="138">
        <f>IF(OR(J1225="",R1225=""),"",R1225-J1225)</f>
        <v/>
      </c>
      <c r="L1225" s="138">
        <f>IF(OR(J1225="",R1225=""),"",(R1225-J1225)*24)</f>
        <v/>
      </c>
      <c r="M1225" s="95" t="n"/>
      <c r="N1225" s="94">
        <f>IF(B1225="","",IF(OR(B1225&lt;cfg_PilotStart,B1225&gt;cfg_PilotEnd),"Outside",B1225-cfg_PilotStart+1))</f>
        <v/>
      </c>
      <c r="O1225" s="86">
        <f>IF(OR(B1225="",D1225=""),"","RF-"&amp;TEXT(ROW()-5,"0000"))</f>
        <v/>
      </c>
      <c r="P1225" s="86">
        <f>IF(Q1225="","",D1225&amp;"|"&amp;Q1225)</f>
        <v/>
      </c>
      <c r="Q1225" s="86">
        <f>IF(OR(D1225="",G1225=""),"",COUNTIFS($D$6:D1225,D1225,$G$6:G1225,"&lt;&gt;"))</f>
        <v/>
      </c>
      <c r="R1225" s="139">
        <f>IF(B1225="","",B1225+N(C1225))</f>
        <v/>
      </c>
    </row>
    <row r="1226" ht="30" customHeight="1">
      <c r="B1226" s="93" t="n"/>
      <c r="C1226" s="140" t="n"/>
      <c r="D1226" s="95" t="n"/>
      <c r="E1226" s="86">
        <f>IF(D1226="","",IFERROR(INDEX(Pil_Type,MATCH(D1226,Pil_Label,0)),"not in pilot"))</f>
        <v/>
      </c>
      <c r="F1226" s="96" t="n"/>
      <c r="G1226" s="96" t="n"/>
      <c r="H1226" s="87">
        <f>IF(G1226="","",N(F1226)+G1226)</f>
        <v/>
      </c>
      <c r="I1226" s="95" t="n"/>
      <c r="J1226" s="139">
        <f>IF(OR(Q1226="",N(Q1226)&lt;=1),"",INDEX($R$6:$R$1505,MATCH(D1226&amp;"|"&amp;(Q1226-1),$P$6:$P$1505,0)))</f>
        <v/>
      </c>
      <c r="K1226" s="138">
        <f>IF(OR(J1226="",R1226=""),"",R1226-J1226)</f>
        <v/>
      </c>
      <c r="L1226" s="138">
        <f>IF(OR(J1226="",R1226=""),"",(R1226-J1226)*24)</f>
        <v/>
      </c>
      <c r="M1226" s="95" t="n"/>
      <c r="N1226" s="94">
        <f>IF(B1226="","",IF(OR(B1226&lt;cfg_PilotStart,B1226&gt;cfg_PilotEnd),"Outside",B1226-cfg_PilotStart+1))</f>
        <v/>
      </c>
      <c r="O1226" s="86">
        <f>IF(OR(B1226="",D1226=""),"","RF-"&amp;TEXT(ROW()-5,"0000"))</f>
        <v/>
      </c>
      <c r="P1226" s="86">
        <f>IF(Q1226="","",D1226&amp;"|"&amp;Q1226)</f>
        <v/>
      </c>
      <c r="Q1226" s="86">
        <f>IF(OR(D1226="",G1226=""),"",COUNTIFS($D$6:D1226,D1226,$G$6:G1226,"&lt;&gt;"))</f>
        <v/>
      </c>
      <c r="R1226" s="139">
        <f>IF(B1226="","",B1226+N(C1226))</f>
        <v/>
      </c>
    </row>
    <row r="1227" ht="30" customHeight="1">
      <c r="B1227" s="93" t="n"/>
      <c r="C1227" s="140" t="n"/>
      <c r="D1227" s="95" t="n"/>
      <c r="E1227" s="86">
        <f>IF(D1227="","",IFERROR(INDEX(Pil_Type,MATCH(D1227,Pil_Label,0)),"not in pilot"))</f>
        <v/>
      </c>
      <c r="F1227" s="96" t="n"/>
      <c r="G1227" s="96" t="n"/>
      <c r="H1227" s="87">
        <f>IF(G1227="","",N(F1227)+G1227)</f>
        <v/>
      </c>
      <c r="I1227" s="95" t="n"/>
      <c r="J1227" s="139">
        <f>IF(OR(Q1227="",N(Q1227)&lt;=1),"",INDEX($R$6:$R$1505,MATCH(D1227&amp;"|"&amp;(Q1227-1),$P$6:$P$1505,0)))</f>
        <v/>
      </c>
      <c r="K1227" s="138">
        <f>IF(OR(J1227="",R1227=""),"",R1227-J1227)</f>
        <v/>
      </c>
      <c r="L1227" s="138">
        <f>IF(OR(J1227="",R1227=""),"",(R1227-J1227)*24)</f>
        <v/>
      </c>
      <c r="M1227" s="95" t="n"/>
      <c r="N1227" s="94">
        <f>IF(B1227="","",IF(OR(B1227&lt;cfg_PilotStart,B1227&gt;cfg_PilotEnd),"Outside",B1227-cfg_PilotStart+1))</f>
        <v/>
      </c>
      <c r="O1227" s="86">
        <f>IF(OR(B1227="",D1227=""),"","RF-"&amp;TEXT(ROW()-5,"0000"))</f>
        <v/>
      </c>
      <c r="P1227" s="86">
        <f>IF(Q1227="","",D1227&amp;"|"&amp;Q1227)</f>
        <v/>
      </c>
      <c r="Q1227" s="86">
        <f>IF(OR(D1227="",G1227=""),"",COUNTIFS($D$6:D1227,D1227,$G$6:G1227,"&lt;&gt;"))</f>
        <v/>
      </c>
      <c r="R1227" s="139">
        <f>IF(B1227="","",B1227+N(C1227))</f>
        <v/>
      </c>
    </row>
    <row r="1228" ht="30" customHeight="1">
      <c r="B1228" s="93" t="n"/>
      <c r="C1228" s="140" t="n"/>
      <c r="D1228" s="95" t="n"/>
      <c r="E1228" s="86">
        <f>IF(D1228="","",IFERROR(INDEX(Pil_Type,MATCH(D1228,Pil_Label,0)),"not in pilot"))</f>
        <v/>
      </c>
      <c r="F1228" s="96" t="n"/>
      <c r="G1228" s="96" t="n"/>
      <c r="H1228" s="87">
        <f>IF(G1228="","",N(F1228)+G1228)</f>
        <v/>
      </c>
      <c r="I1228" s="95" t="n"/>
      <c r="J1228" s="139">
        <f>IF(OR(Q1228="",N(Q1228)&lt;=1),"",INDEX($R$6:$R$1505,MATCH(D1228&amp;"|"&amp;(Q1228-1),$P$6:$P$1505,0)))</f>
        <v/>
      </c>
      <c r="K1228" s="138">
        <f>IF(OR(J1228="",R1228=""),"",R1228-J1228)</f>
        <v/>
      </c>
      <c r="L1228" s="138">
        <f>IF(OR(J1228="",R1228=""),"",(R1228-J1228)*24)</f>
        <v/>
      </c>
      <c r="M1228" s="95" t="n"/>
      <c r="N1228" s="94">
        <f>IF(B1228="","",IF(OR(B1228&lt;cfg_PilotStart,B1228&gt;cfg_PilotEnd),"Outside",B1228-cfg_PilotStart+1))</f>
        <v/>
      </c>
      <c r="O1228" s="86">
        <f>IF(OR(B1228="",D1228=""),"","RF-"&amp;TEXT(ROW()-5,"0000"))</f>
        <v/>
      </c>
      <c r="P1228" s="86">
        <f>IF(Q1228="","",D1228&amp;"|"&amp;Q1228)</f>
        <v/>
      </c>
      <c r="Q1228" s="86">
        <f>IF(OR(D1228="",G1228=""),"",COUNTIFS($D$6:D1228,D1228,$G$6:G1228,"&lt;&gt;"))</f>
        <v/>
      </c>
      <c r="R1228" s="139">
        <f>IF(B1228="","",B1228+N(C1228))</f>
        <v/>
      </c>
    </row>
    <row r="1229" ht="30" customHeight="1">
      <c r="B1229" s="93" t="n"/>
      <c r="C1229" s="140" t="n"/>
      <c r="D1229" s="95" t="n"/>
      <c r="E1229" s="86">
        <f>IF(D1229="","",IFERROR(INDEX(Pil_Type,MATCH(D1229,Pil_Label,0)),"not in pilot"))</f>
        <v/>
      </c>
      <c r="F1229" s="96" t="n"/>
      <c r="G1229" s="96" t="n"/>
      <c r="H1229" s="87">
        <f>IF(G1229="","",N(F1229)+G1229)</f>
        <v/>
      </c>
      <c r="I1229" s="95" t="n"/>
      <c r="J1229" s="139">
        <f>IF(OR(Q1229="",N(Q1229)&lt;=1),"",INDEX($R$6:$R$1505,MATCH(D1229&amp;"|"&amp;(Q1229-1),$P$6:$P$1505,0)))</f>
        <v/>
      </c>
      <c r="K1229" s="138">
        <f>IF(OR(J1229="",R1229=""),"",R1229-J1229)</f>
        <v/>
      </c>
      <c r="L1229" s="138">
        <f>IF(OR(J1229="",R1229=""),"",(R1229-J1229)*24)</f>
        <v/>
      </c>
      <c r="M1229" s="95" t="n"/>
      <c r="N1229" s="94">
        <f>IF(B1229="","",IF(OR(B1229&lt;cfg_PilotStart,B1229&gt;cfg_PilotEnd),"Outside",B1229-cfg_PilotStart+1))</f>
        <v/>
      </c>
      <c r="O1229" s="86">
        <f>IF(OR(B1229="",D1229=""),"","RF-"&amp;TEXT(ROW()-5,"0000"))</f>
        <v/>
      </c>
      <c r="P1229" s="86">
        <f>IF(Q1229="","",D1229&amp;"|"&amp;Q1229)</f>
        <v/>
      </c>
      <c r="Q1229" s="86">
        <f>IF(OR(D1229="",G1229=""),"",COUNTIFS($D$6:D1229,D1229,$G$6:G1229,"&lt;&gt;"))</f>
        <v/>
      </c>
      <c r="R1229" s="139">
        <f>IF(B1229="","",B1229+N(C1229))</f>
        <v/>
      </c>
    </row>
    <row r="1230" ht="30" customHeight="1">
      <c r="B1230" s="93" t="n"/>
      <c r="C1230" s="140" t="n"/>
      <c r="D1230" s="95" t="n"/>
      <c r="E1230" s="86">
        <f>IF(D1230="","",IFERROR(INDEX(Pil_Type,MATCH(D1230,Pil_Label,0)),"not in pilot"))</f>
        <v/>
      </c>
      <c r="F1230" s="96" t="n"/>
      <c r="G1230" s="96" t="n"/>
      <c r="H1230" s="87">
        <f>IF(G1230="","",N(F1230)+G1230)</f>
        <v/>
      </c>
      <c r="I1230" s="95" t="n"/>
      <c r="J1230" s="139">
        <f>IF(OR(Q1230="",N(Q1230)&lt;=1),"",INDEX($R$6:$R$1505,MATCH(D1230&amp;"|"&amp;(Q1230-1),$P$6:$P$1505,0)))</f>
        <v/>
      </c>
      <c r="K1230" s="138">
        <f>IF(OR(J1230="",R1230=""),"",R1230-J1230)</f>
        <v/>
      </c>
      <c r="L1230" s="138">
        <f>IF(OR(J1230="",R1230=""),"",(R1230-J1230)*24)</f>
        <v/>
      </c>
      <c r="M1230" s="95" t="n"/>
      <c r="N1230" s="94">
        <f>IF(B1230="","",IF(OR(B1230&lt;cfg_PilotStart,B1230&gt;cfg_PilotEnd),"Outside",B1230-cfg_PilotStart+1))</f>
        <v/>
      </c>
      <c r="O1230" s="86">
        <f>IF(OR(B1230="",D1230=""),"","RF-"&amp;TEXT(ROW()-5,"0000"))</f>
        <v/>
      </c>
      <c r="P1230" s="86">
        <f>IF(Q1230="","",D1230&amp;"|"&amp;Q1230)</f>
        <v/>
      </c>
      <c r="Q1230" s="86">
        <f>IF(OR(D1230="",G1230=""),"",COUNTIFS($D$6:D1230,D1230,$G$6:G1230,"&lt;&gt;"))</f>
        <v/>
      </c>
      <c r="R1230" s="139">
        <f>IF(B1230="","",B1230+N(C1230))</f>
        <v/>
      </c>
    </row>
    <row r="1231" ht="30" customHeight="1">
      <c r="B1231" s="93" t="n"/>
      <c r="C1231" s="140" t="n"/>
      <c r="D1231" s="95" t="n"/>
      <c r="E1231" s="86">
        <f>IF(D1231="","",IFERROR(INDEX(Pil_Type,MATCH(D1231,Pil_Label,0)),"not in pilot"))</f>
        <v/>
      </c>
      <c r="F1231" s="96" t="n"/>
      <c r="G1231" s="96" t="n"/>
      <c r="H1231" s="87">
        <f>IF(G1231="","",N(F1231)+G1231)</f>
        <v/>
      </c>
      <c r="I1231" s="95" t="n"/>
      <c r="J1231" s="139">
        <f>IF(OR(Q1231="",N(Q1231)&lt;=1),"",INDEX($R$6:$R$1505,MATCH(D1231&amp;"|"&amp;(Q1231-1),$P$6:$P$1505,0)))</f>
        <v/>
      </c>
      <c r="K1231" s="138">
        <f>IF(OR(J1231="",R1231=""),"",R1231-J1231)</f>
        <v/>
      </c>
      <c r="L1231" s="138">
        <f>IF(OR(J1231="",R1231=""),"",(R1231-J1231)*24)</f>
        <v/>
      </c>
      <c r="M1231" s="95" t="n"/>
      <c r="N1231" s="94">
        <f>IF(B1231="","",IF(OR(B1231&lt;cfg_PilotStart,B1231&gt;cfg_PilotEnd),"Outside",B1231-cfg_PilotStart+1))</f>
        <v/>
      </c>
      <c r="O1231" s="86">
        <f>IF(OR(B1231="",D1231=""),"","RF-"&amp;TEXT(ROW()-5,"0000"))</f>
        <v/>
      </c>
      <c r="P1231" s="86">
        <f>IF(Q1231="","",D1231&amp;"|"&amp;Q1231)</f>
        <v/>
      </c>
      <c r="Q1231" s="86">
        <f>IF(OR(D1231="",G1231=""),"",COUNTIFS($D$6:D1231,D1231,$G$6:G1231,"&lt;&gt;"))</f>
        <v/>
      </c>
      <c r="R1231" s="139">
        <f>IF(B1231="","",B1231+N(C1231))</f>
        <v/>
      </c>
    </row>
    <row r="1232" ht="30" customHeight="1">
      <c r="B1232" s="93" t="n"/>
      <c r="C1232" s="140" t="n"/>
      <c r="D1232" s="95" t="n"/>
      <c r="E1232" s="86">
        <f>IF(D1232="","",IFERROR(INDEX(Pil_Type,MATCH(D1232,Pil_Label,0)),"not in pilot"))</f>
        <v/>
      </c>
      <c r="F1232" s="96" t="n"/>
      <c r="G1232" s="96" t="n"/>
      <c r="H1232" s="87">
        <f>IF(G1232="","",N(F1232)+G1232)</f>
        <v/>
      </c>
      <c r="I1232" s="95" t="n"/>
      <c r="J1232" s="139">
        <f>IF(OR(Q1232="",N(Q1232)&lt;=1),"",INDEX($R$6:$R$1505,MATCH(D1232&amp;"|"&amp;(Q1232-1),$P$6:$P$1505,0)))</f>
        <v/>
      </c>
      <c r="K1232" s="138">
        <f>IF(OR(J1232="",R1232=""),"",R1232-J1232)</f>
        <v/>
      </c>
      <c r="L1232" s="138">
        <f>IF(OR(J1232="",R1232=""),"",(R1232-J1232)*24)</f>
        <v/>
      </c>
      <c r="M1232" s="95" t="n"/>
      <c r="N1232" s="94">
        <f>IF(B1232="","",IF(OR(B1232&lt;cfg_PilotStart,B1232&gt;cfg_PilotEnd),"Outside",B1232-cfg_PilotStart+1))</f>
        <v/>
      </c>
      <c r="O1232" s="86">
        <f>IF(OR(B1232="",D1232=""),"","RF-"&amp;TEXT(ROW()-5,"0000"))</f>
        <v/>
      </c>
      <c r="P1232" s="86">
        <f>IF(Q1232="","",D1232&amp;"|"&amp;Q1232)</f>
        <v/>
      </c>
      <c r="Q1232" s="86">
        <f>IF(OR(D1232="",G1232=""),"",COUNTIFS($D$6:D1232,D1232,$G$6:G1232,"&lt;&gt;"))</f>
        <v/>
      </c>
      <c r="R1232" s="139">
        <f>IF(B1232="","",B1232+N(C1232))</f>
        <v/>
      </c>
    </row>
    <row r="1233" ht="30" customHeight="1">
      <c r="B1233" s="93" t="n"/>
      <c r="C1233" s="140" t="n"/>
      <c r="D1233" s="95" t="n"/>
      <c r="E1233" s="86">
        <f>IF(D1233="","",IFERROR(INDEX(Pil_Type,MATCH(D1233,Pil_Label,0)),"not in pilot"))</f>
        <v/>
      </c>
      <c r="F1233" s="96" t="n"/>
      <c r="G1233" s="96" t="n"/>
      <c r="H1233" s="87">
        <f>IF(G1233="","",N(F1233)+G1233)</f>
        <v/>
      </c>
      <c r="I1233" s="95" t="n"/>
      <c r="J1233" s="139">
        <f>IF(OR(Q1233="",N(Q1233)&lt;=1),"",INDEX($R$6:$R$1505,MATCH(D1233&amp;"|"&amp;(Q1233-1),$P$6:$P$1505,0)))</f>
        <v/>
      </c>
      <c r="K1233" s="138">
        <f>IF(OR(J1233="",R1233=""),"",R1233-J1233)</f>
        <v/>
      </c>
      <c r="L1233" s="138">
        <f>IF(OR(J1233="",R1233=""),"",(R1233-J1233)*24)</f>
        <v/>
      </c>
      <c r="M1233" s="95" t="n"/>
      <c r="N1233" s="94">
        <f>IF(B1233="","",IF(OR(B1233&lt;cfg_PilotStart,B1233&gt;cfg_PilotEnd),"Outside",B1233-cfg_PilotStart+1))</f>
        <v/>
      </c>
      <c r="O1233" s="86">
        <f>IF(OR(B1233="",D1233=""),"","RF-"&amp;TEXT(ROW()-5,"0000"))</f>
        <v/>
      </c>
      <c r="P1233" s="86">
        <f>IF(Q1233="","",D1233&amp;"|"&amp;Q1233)</f>
        <v/>
      </c>
      <c r="Q1233" s="86">
        <f>IF(OR(D1233="",G1233=""),"",COUNTIFS($D$6:D1233,D1233,$G$6:G1233,"&lt;&gt;"))</f>
        <v/>
      </c>
      <c r="R1233" s="139">
        <f>IF(B1233="","",B1233+N(C1233))</f>
        <v/>
      </c>
    </row>
    <row r="1234" ht="30" customHeight="1">
      <c r="B1234" s="93" t="n"/>
      <c r="C1234" s="140" t="n"/>
      <c r="D1234" s="95" t="n"/>
      <c r="E1234" s="86">
        <f>IF(D1234="","",IFERROR(INDEX(Pil_Type,MATCH(D1234,Pil_Label,0)),"not in pilot"))</f>
        <v/>
      </c>
      <c r="F1234" s="96" t="n"/>
      <c r="G1234" s="96" t="n"/>
      <c r="H1234" s="87">
        <f>IF(G1234="","",N(F1234)+G1234)</f>
        <v/>
      </c>
      <c r="I1234" s="95" t="n"/>
      <c r="J1234" s="139">
        <f>IF(OR(Q1234="",N(Q1234)&lt;=1),"",INDEX($R$6:$R$1505,MATCH(D1234&amp;"|"&amp;(Q1234-1),$P$6:$P$1505,0)))</f>
        <v/>
      </c>
      <c r="K1234" s="138">
        <f>IF(OR(J1234="",R1234=""),"",R1234-J1234)</f>
        <v/>
      </c>
      <c r="L1234" s="138">
        <f>IF(OR(J1234="",R1234=""),"",(R1234-J1234)*24)</f>
        <v/>
      </c>
      <c r="M1234" s="95" t="n"/>
      <c r="N1234" s="94">
        <f>IF(B1234="","",IF(OR(B1234&lt;cfg_PilotStart,B1234&gt;cfg_PilotEnd),"Outside",B1234-cfg_PilotStart+1))</f>
        <v/>
      </c>
      <c r="O1234" s="86">
        <f>IF(OR(B1234="",D1234=""),"","RF-"&amp;TEXT(ROW()-5,"0000"))</f>
        <v/>
      </c>
      <c r="P1234" s="86">
        <f>IF(Q1234="","",D1234&amp;"|"&amp;Q1234)</f>
        <v/>
      </c>
      <c r="Q1234" s="86">
        <f>IF(OR(D1234="",G1234=""),"",COUNTIFS($D$6:D1234,D1234,$G$6:G1234,"&lt;&gt;"))</f>
        <v/>
      </c>
      <c r="R1234" s="139">
        <f>IF(B1234="","",B1234+N(C1234))</f>
        <v/>
      </c>
    </row>
    <row r="1235" ht="30" customHeight="1">
      <c r="B1235" s="93" t="n"/>
      <c r="C1235" s="140" t="n"/>
      <c r="D1235" s="95" t="n"/>
      <c r="E1235" s="86">
        <f>IF(D1235="","",IFERROR(INDEX(Pil_Type,MATCH(D1235,Pil_Label,0)),"not in pilot"))</f>
        <v/>
      </c>
      <c r="F1235" s="96" t="n"/>
      <c r="G1235" s="96" t="n"/>
      <c r="H1235" s="87">
        <f>IF(G1235="","",N(F1235)+G1235)</f>
        <v/>
      </c>
      <c r="I1235" s="95" t="n"/>
      <c r="J1235" s="139">
        <f>IF(OR(Q1235="",N(Q1235)&lt;=1),"",INDEX($R$6:$R$1505,MATCH(D1235&amp;"|"&amp;(Q1235-1),$P$6:$P$1505,0)))</f>
        <v/>
      </c>
      <c r="K1235" s="138">
        <f>IF(OR(J1235="",R1235=""),"",R1235-J1235)</f>
        <v/>
      </c>
      <c r="L1235" s="138">
        <f>IF(OR(J1235="",R1235=""),"",(R1235-J1235)*24)</f>
        <v/>
      </c>
      <c r="M1235" s="95" t="n"/>
      <c r="N1235" s="94">
        <f>IF(B1235="","",IF(OR(B1235&lt;cfg_PilotStart,B1235&gt;cfg_PilotEnd),"Outside",B1235-cfg_PilotStart+1))</f>
        <v/>
      </c>
      <c r="O1235" s="86">
        <f>IF(OR(B1235="",D1235=""),"","RF-"&amp;TEXT(ROW()-5,"0000"))</f>
        <v/>
      </c>
      <c r="P1235" s="86">
        <f>IF(Q1235="","",D1235&amp;"|"&amp;Q1235)</f>
        <v/>
      </c>
      <c r="Q1235" s="86">
        <f>IF(OR(D1235="",G1235=""),"",COUNTIFS($D$6:D1235,D1235,$G$6:G1235,"&lt;&gt;"))</f>
        <v/>
      </c>
      <c r="R1235" s="139">
        <f>IF(B1235="","",B1235+N(C1235))</f>
        <v/>
      </c>
    </row>
    <row r="1236" ht="30" customHeight="1">
      <c r="B1236" s="93" t="n"/>
      <c r="C1236" s="140" t="n"/>
      <c r="D1236" s="95" t="n"/>
      <c r="E1236" s="86">
        <f>IF(D1236="","",IFERROR(INDEX(Pil_Type,MATCH(D1236,Pil_Label,0)),"not in pilot"))</f>
        <v/>
      </c>
      <c r="F1236" s="96" t="n"/>
      <c r="G1236" s="96" t="n"/>
      <c r="H1236" s="87">
        <f>IF(G1236="","",N(F1236)+G1236)</f>
        <v/>
      </c>
      <c r="I1236" s="95" t="n"/>
      <c r="J1236" s="139">
        <f>IF(OR(Q1236="",N(Q1236)&lt;=1),"",INDEX($R$6:$R$1505,MATCH(D1236&amp;"|"&amp;(Q1236-1),$P$6:$P$1505,0)))</f>
        <v/>
      </c>
      <c r="K1236" s="138">
        <f>IF(OR(J1236="",R1236=""),"",R1236-J1236)</f>
        <v/>
      </c>
      <c r="L1236" s="138">
        <f>IF(OR(J1236="",R1236=""),"",(R1236-J1236)*24)</f>
        <v/>
      </c>
      <c r="M1236" s="95" t="n"/>
      <c r="N1236" s="94">
        <f>IF(B1236="","",IF(OR(B1236&lt;cfg_PilotStart,B1236&gt;cfg_PilotEnd),"Outside",B1236-cfg_PilotStart+1))</f>
        <v/>
      </c>
      <c r="O1236" s="86">
        <f>IF(OR(B1236="",D1236=""),"","RF-"&amp;TEXT(ROW()-5,"0000"))</f>
        <v/>
      </c>
      <c r="P1236" s="86">
        <f>IF(Q1236="","",D1236&amp;"|"&amp;Q1236)</f>
        <v/>
      </c>
      <c r="Q1236" s="86">
        <f>IF(OR(D1236="",G1236=""),"",COUNTIFS($D$6:D1236,D1236,$G$6:G1236,"&lt;&gt;"))</f>
        <v/>
      </c>
      <c r="R1236" s="139">
        <f>IF(B1236="","",B1236+N(C1236))</f>
        <v/>
      </c>
    </row>
    <row r="1237" ht="30" customHeight="1">
      <c r="B1237" s="93" t="n"/>
      <c r="C1237" s="140" t="n"/>
      <c r="D1237" s="95" t="n"/>
      <c r="E1237" s="86">
        <f>IF(D1237="","",IFERROR(INDEX(Pil_Type,MATCH(D1237,Pil_Label,0)),"not in pilot"))</f>
        <v/>
      </c>
      <c r="F1237" s="96" t="n"/>
      <c r="G1237" s="96" t="n"/>
      <c r="H1237" s="87">
        <f>IF(G1237="","",N(F1237)+G1237)</f>
        <v/>
      </c>
      <c r="I1237" s="95" t="n"/>
      <c r="J1237" s="139">
        <f>IF(OR(Q1237="",N(Q1237)&lt;=1),"",INDEX($R$6:$R$1505,MATCH(D1237&amp;"|"&amp;(Q1237-1),$P$6:$P$1505,0)))</f>
        <v/>
      </c>
      <c r="K1237" s="138">
        <f>IF(OR(J1237="",R1237=""),"",R1237-J1237)</f>
        <v/>
      </c>
      <c r="L1237" s="138">
        <f>IF(OR(J1237="",R1237=""),"",(R1237-J1237)*24)</f>
        <v/>
      </c>
      <c r="M1237" s="95" t="n"/>
      <c r="N1237" s="94">
        <f>IF(B1237="","",IF(OR(B1237&lt;cfg_PilotStart,B1237&gt;cfg_PilotEnd),"Outside",B1237-cfg_PilotStart+1))</f>
        <v/>
      </c>
      <c r="O1237" s="86">
        <f>IF(OR(B1237="",D1237=""),"","RF-"&amp;TEXT(ROW()-5,"0000"))</f>
        <v/>
      </c>
      <c r="P1237" s="86">
        <f>IF(Q1237="","",D1237&amp;"|"&amp;Q1237)</f>
        <v/>
      </c>
      <c r="Q1237" s="86">
        <f>IF(OR(D1237="",G1237=""),"",COUNTIFS($D$6:D1237,D1237,$G$6:G1237,"&lt;&gt;"))</f>
        <v/>
      </c>
      <c r="R1237" s="139">
        <f>IF(B1237="","",B1237+N(C1237))</f>
        <v/>
      </c>
    </row>
    <row r="1238" ht="30" customHeight="1">
      <c r="B1238" s="93" t="n"/>
      <c r="C1238" s="140" t="n"/>
      <c r="D1238" s="95" t="n"/>
      <c r="E1238" s="86">
        <f>IF(D1238="","",IFERROR(INDEX(Pil_Type,MATCH(D1238,Pil_Label,0)),"not in pilot"))</f>
        <v/>
      </c>
      <c r="F1238" s="96" t="n"/>
      <c r="G1238" s="96" t="n"/>
      <c r="H1238" s="87">
        <f>IF(G1238="","",N(F1238)+G1238)</f>
        <v/>
      </c>
      <c r="I1238" s="95" t="n"/>
      <c r="J1238" s="139">
        <f>IF(OR(Q1238="",N(Q1238)&lt;=1),"",INDEX($R$6:$R$1505,MATCH(D1238&amp;"|"&amp;(Q1238-1),$P$6:$P$1505,0)))</f>
        <v/>
      </c>
      <c r="K1238" s="138">
        <f>IF(OR(J1238="",R1238=""),"",R1238-J1238)</f>
        <v/>
      </c>
      <c r="L1238" s="138">
        <f>IF(OR(J1238="",R1238=""),"",(R1238-J1238)*24)</f>
        <v/>
      </c>
      <c r="M1238" s="95" t="n"/>
      <c r="N1238" s="94">
        <f>IF(B1238="","",IF(OR(B1238&lt;cfg_PilotStart,B1238&gt;cfg_PilotEnd),"Outside",B1238-cfg_PilotStart+1))</f>
        <v/>
      </c>
      <c r="O1238" s="86">
        <f>IF(OR(B1238="",D1238=""),"","RF-"&amp;TEXT(ROW()-5,"0000"))</f>
        <v/>
      </c>
      <c r="P1238" s="86">
        <f>IF(Q1238="","",D1238&amp;"|"&amp;Q1238)</f>
        <v/>
      </c>
      <c r="Q1238" s="86">
        <f>IF(OR(D1238="",G1238=""),"",COUNTIFS($D$6:D1238,D1238,$G$6:G1238,"&lt;&gt;"))</f>
        <v/>
      </c>
      <c r="R1238" s="139">
        <f>IF(B1238="","",B1238+N(C1238))</f>
        <v/>
      </c>
    </row>
    <row r="1239" ht="30" customHeight="1">
      <c r="B1239" s="93" t="n"/>
      <c r="C1239" s="140" t="n"/>
      <c r="D1239" s="95" t="n"/>
      <c r="E1239" s="86">
        <f>IF(D1239="","",IFERROR(INDEX(Pil_Type,MATCH(D1239,Pil_Label,0)),"not in pilot"))</f>
        <v/>
      </c>
      <c r="F1239" s="96" t="n"/>
      <c r="G1239" s="96" t="n"/>
      <c r="H1239" s="87">
        <f>IF(G1239="","",N(F1239)+G1239)</f>
        <v/>
      </c>
      <c r="I1239" s="95" t="n"/>
      <c r="J1239" s="139">
        <f>IF(OR(Q1239="",N(Q1239)&lt;=1),"",INDEX($R$6:$R$1505,MATCH(D1239&amp;"|"&amp;(Q1239-1),$P$6:$P$1505,0)))</f>
        <v/>
      </c>
      <c r="K1239" s="138">
        <f>IF(OR(J1239="",R1239=""),"",R1239-J1239)</f>
        <v/>
      </c>
      <c r="L1239" s="138">
        <f>IF(OR(J1239="",R1239=""),"",(R1239-J1239)*24)</f>
        <v/>
      </c>
      <c r="M1239" s="95" t="n"/>
      <c r="N1239" s="94">
        <f>IF(B1239="","",IF(OR(B1239&lt;cfg_PilotStart,B1239&gt;cfg_PilotEnd),"Outside",B1239-cfg_PilotStart+1))</f>
        <v/>
      </c>
      <c r="O1239" s="86">
        <f>IF(OR(B1239="",D1239=""),"","RF-"&amp;TEXT(ROW()-5,"0000"))</f>
        <v/>
      </c>
      <c r="P1239" s="86">
        <f>IF(Q1239="","",D1239&amp;"|"&amp;Q1239)</f>
        <v/>
      </c>
      <c r="Q1239" s="86">
        <f>IF(OR(D1239="",G1239=""),"",COUNTIFS($D$6:D1239,D1239,$G$6:G1239,"&lt;&gt;"))</f>
        <v/>
      </c>
      <c r="R1239" s="139">
        <f>IF(B1239="","",B1239+N(C1239))</f>
        <v/>
      </c>
    </row>
    <row r="1240" ht="30" customHeight="1">
      <c r="B1240" s="93" t="n"/>
      <c r="C1240" s="140" t="n"/>
      <c r="D1240" s="95" t="n"/>
      <c r="E1240" s="86">
        <f>IF(D1240="","",IFERROR(INDEX(Pil_Type,MATCH(D1240,Pil_Label,0)),"not in pilot"))</f>
        <v/>
      </c>
      <c r="F1240" s="96" t="n"/>
      <c r="G1240" s="96" t="n"/>
      <c r="H1240" s="87">
        <f>IF(G1240="","",N(F1240)+G1240)</f>
        <v/>
      </c>
      <c r="I1240" s="95" t="n"/>
      <c r="J1240" s="139">
        <f>IF(OR(Q1240="",N(Q1240)&lt;=1),"",INDEX($R$6:$R$1505,MATCH(D1240&amp;"|"&amp;(Q1240-1),$P$6:$P$1505,0)))</f>
        <v/>
      </c>
      <c r="K1240" s="138">
        <f>IF(OR(J1240="",R1240=""),"",R1240-J1240)</f>
        <v/>
      </c>
      <c r="L1240" s="138">
        <f>IF(OR(J1240="",R1240=""),"",(R1240-J1240)*24)</f>
        <v/>
      </c>
      <c r="M1240" s="95" t="n"/>
      <c r="N1240" s="94">
        <f>IF(B1240="","",IF(OR(B1240&lt;cfg_PilotStart,B1240&gt;cfg_PilotEnd),"Outside",B1240-cfg_PilotStart+1))</f>
        <v/>
      </c>
      <c r="O1240" s="86">
        <f>IF(OR(B1240="",D1240=""),"","RF-"&amp;TEXT(ROW()-5,"0000"))</f>
        <v/>
      </c>
      <c r="P1240" s="86">
        <f>IF(Q1240="","",D1240&amp;"|"&amp;Q1240)</f>
        <v/>
      </c>
      <c r="Q1240" s="86">
        <f>IF(OR(D1240="",G1240=""),"",COUNTIFS($D$6:D1240,D1240,$G$6:G1240,"&lt;&gt;"))</f>
        <v/>
      </c>
      <c r="R1240" s="139">
        <f>IF(B1240="","",B1240+N(C1240))</f>
        <v/>
      </c>
    </row>
    <row r="1241" ht="30" customHeight="1">
      <c r="B1241" s="93" t="n"/>
      <c r="C1241" s="140" t="n"/>
      <c r="D1241" s="95" t="n"/>
      <c r="E1241" s="86">
        <f>IF(D1241="","",IFERROR(INDEX(Pil_Type,MATCH(D1241,Pil_Label,0)),"not in pilot"))</f>
        <v/>
      </c>
      <c r="F1241" s="96" t="n"/>
      <c r="G1241" s="96" t="n"/>
      <c r="H1241" s="87">
        <f>IF(G1241="","",N(F1241)+G1241)</f>
        <v/>
      </c>
      <c r="I1241" s="95" t="n"/>
      <c r="J1241" s="139">
        <f>IF(OR(Q1241="",N(Q1241)&lt;=1),"",INDEX($R$6:$R$1505,MATCH(D1241&amp;"|"&amp;(Q1241-1),$P$6:$P$1505,0)))</f>
        <v/>
      </c>
      <c r="K1241" s="138">
        <f>IF(OR(J1241="",R1241=""),"",R1241-J1241)</f>
        <v/>
      </c>
      <c r="L1241" s="138">
        <f>IF(OR(J1241="",R1241=""),"",(R1241-J1241)*24)</f>
        <v/>
      </c>
      <c r="M1241" s="95" t="n"/>
      <c r="N1241" s="94">
        <f>IF(B1241="","",IF(OR(B1241&lt;cfg_PilotStart,B1241&gt;cfg_PilotEnd),"Outside",B1241-cfg_PilotStart+1))</f>
        <v/>
      </c>
      <c r="O1241" s="86">
        <f>IF(OR(B1241="",D1241=""),"","RF-"&amp;TEXT(ROW()-5,"0000"))</f>
        <v/>
      </c>
      <c r="P1241" s="86">
        <f>IF(Q1241="","",D1241&amp;"|"&amp;Q1241)</f>
        <v/>
      </c>
      <c r="Q1241" s="86">
        <f>IF(OR(D1241="",G1241=""),"",COUNTIFS($D$6:D1241,D1241,$G$6:G1241,"&lt;&gt;"))</f>
        <v/>
      </c>
      <c r="R1241" s="139">
        <f>IF(B1241="","",B1241+N(C1241))</f>
        <v/>
      </c>
    </row>
    <row r="1242" ht="30" customHeight="1">
      <c r="B1242" s="93" t="n"/>
      <c r="C1242" s="140" t="n"/>
      <c r="D1242" s="95" t="n"/>
      <c r="E1242" s="86">
        <f>IF(D1242="","",IFERROR(INDEX(Pil_Type,MATCH(D1242,Pil_Label,0)),"not in pilot"))</f>
        <v/>
      </c>
      <c r="F1242" s="96" t="n"/>
      <c r="G1242" s="96" t="n"/>
      <c r="H1242" s="87">
        <f>IF(G1242="","",N(F1242)+G1242)</f>
        <v/>
      </c>
      <c r="I1242" s="95" t="n"/>
      <c r="J1242" s="139">
        <f>IF(OR(Q1242="",N(Q1242)&lt;=1),"",INDEX($R$6:$R$1505,MATCH(D1242&amp;"|"&amp;(Q1242-1),$P$6:$P$1505,0)))</f>
        <v/>
      </c>
      <c r="K1242" s="138">
        <f>IF(OR(J1242="",R1242=""),"",R1242-J1242)</f>
        <v/>
      </c>
      <c r="L1242" s="138">
        <f>IF(OR(J1242="",R1242=""),"",(R1242-J1242)*24)</f>
        <v/>
      </c>
      <c r="M1242" s="95" t="n"/>
      <c r="N1242" s="94">
        <f>IF(B1242="","",IF(OR(B1242&lt;cfg_PilotStart,B1242&gt;cfg_PilotEnd),"Outside",B1242-cfg_PilotStart+1))</f>
        <v/>
      </c>
      <c r="O1242" s="86">
        <f>IF(OR(B1242="",D1242=""),"","RF-"&amp;TEXT(ROW()-5,"0000"))</f>
        <v/>
      </c>
      <c r="P1242" s="86">
        <f>IF(Q1242="","",D1242&amp;"|"&amp;Q1242)</f>
        <v/>
      </c>
      <c r="Q1242" s="86">
        <f>IF(OR(D1242="",G1242=""),"",COUNTIFS($D$6:D1242,D1242,$G$6:G1242,"&lt;&gt;"))</f>
        <v/>
      </c>
      <c r="R1242" s="139">
        <f>IF(B1242="","",B1242+N(C1242))</f>
        <v/>
      </c>
    </row>
    <row r="1243" ht="30" customHeight="1">
      <c r="B1243" s="93" t="n"/>
      <c r="C1243" s="140" t="n"/>
      <c r="D1243" s="95" t="n"/>
      <c r="E1243" s="86">
        <f>IF(D1243="","",IFERROR(INDEX(Pil_Type,MATCH(D1243,Pil_Label,0)),"not in pilot"))</f>
        <v/>
      </c>
      <c r="F1243" s="96" t="n"/>
      <c r="G1243" s="96" t="n"/>
      <c r="H1243" s="87">
        <f>IF(G1243="","",N(F1243)+G1243)</f>
        <v/>
      </c>
      <c r="I1243" s="95" t="n"/>
      <c r="J1243" s="139">
        <f>IF(OR(Q1243="",N(Q1243)&lt;=1),"",INDEX($R$6:$R$1505,MATCH(D1243&amp;"|"&amp;(Q1243-1),$P$6:$P$1505,0)))</f>
        <v/>
      </c>
      <c r="K1243" s="138">
        <f>IF(OR(J1243="",R1243=""),"",R1243-J1243)</f>
        <v/>
      </c>
      <c r="L1243" s="138">
        <f>IF(OR(J1243="",R1243=""),"",(R1243-J1243)*24)</f>
        <v/>
      </c>
      <c r="M1243" s="95" t="n"/>
      <c r="N1243" s="94">
        <f>IF(B1243="","",IF(OR(B1243&lt;cfg_PilotStart,B1243&gt;cfg_PilotEnd),"Outside",B1243-cfg_PilotStart+1))</f>
        <v/>
      </c>
      <c r="O1243" s="86">
        <f>IF(OR(B1243="",D1243=""),"","RF-"&amp;TEXT(ROW()-5,"0000"))</f>
        <v/>
      </c>
      <c r="P1243" s="86">
        <f>IF(Q1243="","",D1243&amp;"|"&amp;Q1243)</f>
        <v/>
      </c>
      <c r="Q1243" s="86">
        <f>IF(OR(D1243="",G1243=""),"",COUNTIFS($D$6:D1243,D1243,$G$6:G1243,"&lt;&gt;"))</f>
        <v/>
      </c>
      <c r="R1243" s="139">
        <f>IF(B1243="","",B1243+N(C1243))</f>
        <v/>
      </c>
    </row>
    <row r="1244" ht="30" customHeight="1">
      <c r="B1244" s="93" t="n"/>
      <c r="C1244" s="140" t="n"/>
      <c r="D1244" s="95" t="n"/>
      <c r="E1244" s="86">
        <f>IF(D1244="","",IFERROR(INDEX(Pil_Type,MATCH(D1244,Pil_Label,0)),"not in pilot"))</f>
        <v/>
      </c>
      <c r="F1244" s="96" t="n"/>
      <c r="G1244" s="96" t="n"/>
      <c r="H1244" s="87">
        <f>IF(G1244="","",N(F1244)+G1244)</f>
        <v/>
      </c>
      <c r="I1244" s="95" t="n"/>
      <c r="J1244" s="139">
        <f>IF(OR(Q1244="",N(Q1244)&lt;=1),"",INDEX($R$6:$R$1505,MATCH(D1244&amp;"|"&amp;(Q1244-1),$P$6:$P$1505,0)))</f>
        <v/>
      </c>
      <c r="K1244" s="138">
        <f>IF(OR(J1244="",R1244=""),"",R1244-J1244)</f>
        <v/>
      </c>
      <c r="L1244" s="138">
        <f>IF(OR(J1244="",R1244=""),"",(R1244-J1244)*24)</f>
        <v/>
      </c>
      <c r="M1244" s="95" t="n"/>
      <c r="N1244" s="94">
        <f>IF(B1244="","",IF(OR(B1244&lt;cfg_PilotStart,B1244&gt;cfg_PilotEnd),"Outside",B1244-cfg_PilotStart+1))</f>
        <v/>
      </c>
      <c r="O1244" s="86">
        <f>IF(OR(B1244="",D1244=""),"","RF-"&amp;TEXT(ROW()-5,"0000"))</f>
        <v/>
      </c>
      <c r="P1244" s="86">
        <f>IF(Q1244="","",D1244&amp;"|"&amp;Q1244)</f>
        <v/>
      </c>
      <c r="Q1244" s="86">
        <f>IF(OR(D1244="",G1244=""),"",COUNTIFS($D$6:D1244,D1244,$G$6:G1244,"&lt;&gt;"))</f>
        <v/>
      </c>
      <c r="R1244" s="139">
        <f>IF(B1244="","",B1244+N(C1244))</f>
        <v/>
      </c>
    </row>
    <row r="1245" ht="30" customHeight="1">
      <c r="B1245" s="93" t="n"/>
      <c r="C1245" s="140" t="n"/>
      <c r="D1245" s="95" t="n"/>
      <c r="E1245" s="86">
        <f>IF(D1245="","",IFERROR(INDEX(Pil_Type,MATCH(D1245,Pil_Label,0)),"not in pilot"))</f>
        <v/>
      </c>
      <c r="F1245" s="96" t="n"/>
      <c r="G1245" s="96" t="n"/>
      <c r="H1245" s="87">
        <f>IF(G1245="","",N(F1245)+G1245)</f>
        <v/>
      </c>
      <c r="I1245" s="95" t="n"/>
      <c r="J1245" s="139">
        <f>IF(OR(Q1245="",N(Q1245)&lt;=1),"",INDEX($R$6:$R$1505,MATCH(D1245&amp;"|"&amp;(Q1245-1),$P$6:$P$1505,0)))</f>
        <v/>
      </c>
      <c r="K1245" s="138">
        <f>IF(OR(J1245="",R1245=""),"",R1245-J1245)</f>
        <v/>
      </c>
      <c r="L1245" s="138">
        <f>IF(OR(J1245="",R1245=""),"",(R1245-J1245)*24)</f>
        <v/>
      </c>
      <c r="M1245" s="95" t="n"/>
      <c r="N1245" s="94">
        <f>IF(B1245="","",IF(OR(B1245&lt;cfg_PilotStart,B1245&gt;cfg_PilotEnd),"Outside",B1245-cfg_PilotStart+1))</f>
        <v/>
      </c>
      <c r="O1245" s="86">
        <f>IF(OR(B1245="",D1245=""),"","RF-"&amp;TEXT(ROW()-5,"0000"))</f>
        <v/>
      </c>
      <c r="P1245" s="86">
        <f>IF(Q1245="","",D1245&amp;"|"&amp;Q1245)</f>
        <v/>
      </c>
      <c r="Q1245" s="86">
        <f>IF(OR(D1245="",G1245=""),"",COUNTIFS($D$6:D1245,D1245,$G$6:G1245,"&lt;&gt;"))</f>
        <v/>
      </c>
      <c r="R1245" s="139">
        <f>IF(B1245="","",B1245+N(C1245))</f>
        <v/>
      </c>
    </row>
    <row r="1246" ht="30" customHeight="1">
      <c r="B1246" s="93" t="n"/>
      <c r="C1246" s="140" t="n"/>
      <c r="D1246" s="95" t="n"/>
      <c r="E1246" s="86">
        <f>IF(D1246="","",IFERROR(INDEX(Pil_Type,MATCH(D1246,Pil_Label,0)),"not in pilot"))</f>
        <v/>
      </c>
      <c r="F1246" s="96" t="n"/>
      <c r="G1246" s="96" t="n"/>
      <c r="H1246" s="87">
        <f>IF(G1246="","",N(F1246)+G1246)</f>
        <v/>
      </c>
      <c r="I1246" s="95" t="n"/>
      <c r="J1246" s="139">
        <f>IF(OR(Q1246="",N(Q1246)&lt;=1),"",INDEX($R$6:$R$1505,MATCH(D1246&amp;"|"&amp;(Q1246-1),$P$6:$P$1505,0)))</f>
        <v/>
      </c>
      <c r="K1246" s="138">
        <f>IF(OR(J1246="",R1246=""),"",R1246-J1246)</f>
        <v/>
      </c>
      <c r="L1246" s="138">
        <f>IF(OR(J1246="",R1246=""),"",(R1246-J1246)*24)</f>
        <v/>
      </c>
      <c r="M1246" s="95" t="n"/>
      <c r="N1246" s="94">
        <f>IF(B1246="","",IF(OR(B1246&lt;cfg_PilotStart,B1246&gt;cfg_PilotEnd),"Outside",B1246-cfg_PilotStart+1))</f>
        <v/>
      </c>
      <c r="O1246" s="86">
        <f>IF(OR(B1246="",D1246=""),"","RF-"&amp;TEXT(ROW()-5,"0000"))</f>
        <v/>
      </c>
      <c r="P1246" s="86">
        <f>IF(Q1246="","",D1246&amp;"|"&amp;Q1246)</f>
        <v/>
      </c>
      <c r="Q1246" s="86">
        <f>IF(OR(D1246="",G1246=""),"",COUNTIFS($D$6:D1246,D1246,$G$6:G1246,"&lt;&gt;"))</f>
        <v/>
      </c>
      <c r="R1246" s="139">
        <f>IF(B1246="","",B1246+N(C1246))</f>
        <v/>
      </c>
    </row>
    <row r="1247" ht="30" customHeight="1">
      <c r="B1247" s="93" t="n"/>
      <c r="C1247" s="140" t="n"/>
      <c r="D1247" s="95" t="n"/>
      <c r="E1247" s="86">
        <f>IF(D1247="","",IFERROR(INDEX(Pil_Type,MATCH(D1247,Pil_Label,0)),"not in pilot"))</f>
        <v/>
      </c>
      <c r="F1247" s="96" t="n"/>
      <c r="G1247" s="96" t="n"/>
      <c r="H1247" s="87">
        <f>IF(G1247="","",N(F1247)+G1247)</f>
        <v/>
      </c>
      <c r="I1247" s="95" t="n"/>
      <c r="J1247" s="139">
        <f>IF(OR(Q1247="",N(Q1247)&lt;=1),"",INDEX($R$6:$R$1505,MATCH(D1247&amp;"|"&amp;(Q1247-1),$P$6:$P$1505,0)))</f>
        <v/>
      </c>
      <c r="K1247" s="138">
        <f>IF(OR(J1247="",R1247=""),"",R1247-J1247)</f>
        <v/>
      </c>
      <c r="L1247" s="138">
        <f>IF(OR(J1247="",R1247=""),"",(R1247-J1247)*24)</f>
        <v/>
      </c>
      <c r="M1247" s="95" t="n"/>
      <c r="N1247" s="94">
        <f>IF(B1247="","",IF(OR(B1247&lt;cfg_PilotStart,B1247&gt;cfg_PilotEnd),"Outside",B1247-cfg_PilotStart+1))</f>
        <v/>
      </c>
      <c r="O1247" s="86">
        <f>IF(OR(B1247="",D1247=""),"","RF-"&amp;TEXT(ROW()-5,"0000"))</f>
        <v/>
      </c>
      <c r="P1247" s="86">
        <f>IF(Q1247="","",D1247&amp;"|"&amp;Q1247)</f>
        <v/>
      </c>
      <c r="Q1247" s="86">
        <f>IF(OR(D1247="",G1247=""),"",COUNTIFS($D$6:D1247,D1247,$G$6:G1247,"&lt;&gt;"))</f>
        <v/>
      </c>
      <c r="R1247" s="139">
        <f>IF(B1247="","",B1247+N(C1247))</f>
        <v/>
      </c>
    </row>
    <row r="1248" ht="30" customHeight="1">
      <c r="B1248" s="93" t="n"/>
      <c r="C1248" s="140" t="n"/>
      <c r="D1248" s="95" t="n"/>
      <c r="E1248" s="86">
        <f>IF(D1248="","",IFERROR(INDEX(Pil_Type,MATCH(D1248,Pil_Label,0)),"not in pilot"))</f>
        <v/>
      </c>
      <c r="F1248" s="96" t="n"/>
      <c r="G1248" s="96" t="n"/>
      <c r="H1248" s="87">
        <f>IF(G1248="","",N(F1248)+G1248)</f>
        <v/>
      </c>
      <c r="I1248" s="95" t="n"/>
      <c r="J1248" s="139">
        <f>IF(OR(Q1248="",N(Q1248)&lt;=1),"",INDEX($R$6:$R$1505,MATCH(D1248&amp;"|"&amp;(Q1248-1),$P$6:$P$1505,0)))</f>
        <v/>
      </c>
      <c r="K1248" s="138">
        <f>IF(OR(J1248="",R1248=""),"",R1248-J1248)</f>
        <v/>
      </c>
      <c r="L1248" s="138">
        <f>IF(OR(J1248="",R1248=""),"",(R1248-J1248)*24)</f>
        <v/>
      </c>
      <c r="M1248" s="95" t="n"/>
      <c r="N1248" s="94">
        <f>IF(B1248="","",IF(OR(B1248&lt;cfg_PilotStart,B1248&gt;cfg_PilotEnd),"Outside",B1248-cfg_PilotStart+1))</f>
        <v/>
      </c>
      <c r="O1248" s="86">
        <f>IF(OR(B1248="",D1248=""),"","RF-"&amp;TEXT(ROW()-5,"0000"))</f>
        <v/>
      </c>
      <c r="P1248" s="86">
        <f>IF(Q1248="","",D1248&amp;"|"&amp;Q1248)</f>
        <v/>
      </c>
      <c r="Q1248" s="86">
        <f>IF(OR(D1248="",G1248=""),"",COUNTIFS($D$6:D1248,D1248,$G$6:G1248,"&lt;&gt;"))</f>
        <v/>
      </c>
      <c r="R1248" s="139">
        <f>IF(B1248="","",B1248+N(C1248))</f>
        <v/>
      </c>
    </row>
    <row r="1249" ht="30" customHeight="1">
      <c r="B1249" s="93" t="n"/>
      <c r="C1249" s="140" t="n"/>
      <c r="D1249" s="95" t="n"/>
      <c r="E1249" s="86">
        <f>IF(D1249="","",IFERROR(INDEX(Pil_Type,MATCH(D1249,Pil_Label,0)),"not in pilot"))</f>
        <v/>
      </c>
      <c r="F1249" s="96" t="n"/>
      <c r="G1249" s="96" t="n"/>
      <c r="H1249" s="87">
        <f>IF(G1249="","",N(F1249)+G1249)</f>
        <v/>
      </c>
      <c r="I1249" s="95" t="n"/>
      <c r="J1249" s="139">
        <f>IF(OR(Q1249="",N(Q1249)&lt;=1),"",INDEX($R$6:$R$1505,MATCH(D1249&amp;"|"&amp;(Q1249-1),$P$6:$P$1505,0)))</f>
        <v/>
      </c>
      <c r="K1249" s="138">
        <f>IF(OR(J1249="",R1249=""),"",R1249-J1249)</f>
        <v/>
      </c>
      <c r="L1249" s="138">
        <f>IF(OR(J1249="",R1249=""),"",(R1249-J1249)*24)</f>
        <v/>
      </c>
      <c r="M1249" s="95" t="n"/>
      <c r="N1249" s="94">
        <f>IF(B1249="","",IF(OR(B1249&lt;cfg_PilotStart,B1249&gt;cfg_PilotEnd),"Outside",B1249-cfg_PilotStart+1))</f>
        <v/>
      </c>
      <c r="O1249" s="86">
        <f>IF(OR(B1249="",D1249=""),"","RF-"&amp;TEXT(ROW()-5,"0000"))</f>
        <v/>
      </c>
      <c r="P1249" s="86">
        <f>IF(Q1249="","",D1249&amp;"|"&amp;Q1249)</f>
        <v/>
      </c>
      <c r="Q1249" s="86">
        <f>IF(OR(D1249="",G1249=""),"",COUNTIFS($D$6:D1249,D1249,$G$6:G1249,"&lt;&gt;"))</f>
        <v/>
      </c>
      <c r="R1249" s="139">
        <f>IF(B1249="","",B1249+N(C1249))</f>
        <v/>
      </c>
    </row>
    <row r="1250" ht="30" customHeight="1">
      <c r="B1250" s="93" t="n"/>
      <c r="C1250" s="140" t="n"/>
      <c r="D1250" s="95" t="n"/>
      <c r="E1250" s="86">
        <f>IF(D1250="","",IFERROR(INDEX(Pil_Type,MATCH(D1250,Pil_Label,0)),"not in pilot"))</f>
        <v/>
      </c>
      <c r="F1250" s="96" t="n"/>
      <c r="G1250" s="96" t="n"/>
      <c r="H1250" s="87">
        <f>IF(G1250="","",N(F1250)+G1250)</f>
        <v/>
      </c>
      <c r="I1250" s="95" t="n"/>
      <c r="J1250" s="139">
        <f>IF(OR(Q1250="",N(Q1250)&lt;=1),"",INDEX($R$6:$R$1505,MATCH(D1250&amp;"|"&amp;(Q1250-1),$P$6:$P$1505,0)))</f>
        <v/>
      </c>
      <c r="K1250" s="138">
        <f>IF(OR(J1250="",R1250=""),"",R1250-J1250)</f>
        <v/>
      </c>
      <c r="L1250" s="138">
        <f>IF(OR(J1250="",R1250=""),"",(R1250-J1250)*24)</f>
        <v/>
      </c>
      <c r="M1250" s="95" t="n"/>
      <c r="N1250" s="94">
        <f>IF(B1250="","",IF(OR(B1250&lt;cfg_PilotStart,B1250&gt;cfg_PilotEnd),"Outside",B1250-cfg_PilotStart+1))</f>
        <v/>
      </c>
      <c r="O1250" s="86">
        <f>IF(OR(B1250="",D1250=""),"","RF-"&amp;TEXT(ROW()-5,"0000"))</f>
        <v/>
      </c>
      <c r="P1250" s="86">
        <f>IF(Q1250="","",D1250&amp;"|"&amp;Q1250)</f>
        <v/>
      </c>
      <c r="Q1250" s="86">
        <f>IF(OR(D1250="",G1250=""),"",COUNTIFS($D$6:D1250,D1250,$G$6:G1250,"&lt;&gt;"))</f>
        <v/>
      </c>
      <c r="R1250" s="139">
        <f>IF(B1250="","",B1250+N(C1250))</f>
        <v/>
      </c>
    </row>
    <row r="1251" ht="30" customHeight="1">
      <c r="B1251" s="93" t="n"/>
      <c r="C1251" s="140" t="n"/>
      <c r="D1251" s="95" t="n"/>
      <c r="E1251" s="86">
        <f>IF(D1251="","",IFERROR(INDEX(Pil_Type,MATCH(D1251,Pil_Label,0)),"not in pilot"))</f>
        <v/>
      </c>
      <c r="F1251" s="96" t="n"/>
      <c r="G1251" s="96" t="n"/>
      <c r="H1251" s="87">
        <f>IF(G1251="","",N(F1251)+G1251)</f>
        <v/>
      </c>
      <c r="I1251" s="95" t="n"/>
      <c r="J1251" s="139">
        <f>IF(OR(Q1251="",N(Q1251)&lt;=1),"",INDEX($R$6:$R$1505,MATCH(D1251&amp;"|"&amp;(Q1251-1),$P$6:$P$1505,0)))</f>
        <v/>
      </c>
      <c r="K1251" s="138">
        <f>IF(OR(J1251="",R1251=""),"",R1251-J1251)</f>
        <v/>
      </c>
      <c r="L1251" s="138">
        <f>IF(OR(J1251="",R1251=""),"",(R1251-J1251)*24)</f>
        <v/>
      </c>
      <c r="M1251" s="95" t="n"/>
      <c r="N1251" s="94">
        <f>IF(B1251="","",IF(OR(B1251&lt;cfg_PilotStart,B1251&gt;cfg_PilotEnd),"Outside",B1251-cfg_PilotStart+1))</f>
        <v/>
      </c>
      <c r="O1251" s="86">
        <f>IF(OR(B1251="",D1251=""),"","RF-"&amp;TEXT(ROW()-5,"0000"))</f>
        <v/>
      </c>
      <c r="P1251" s="86">
        <f>IF(Q1251="","",D1251&amp;"|"&amp;Q1251)</f>
        <v/>
      </c>
      <c r="Q1251" s="86">
        <f>IF(OR(D1251="",G1251=""),"",COUNTIFS($D$6:D1251,D1251,$G$6:G1251,"&lt;&gt;"))</f>
        <v/>
      </c>
      <c r="R1251" s="139">
        <f>IF(B1251="","",B1251+N(C1251))</f>
        <v/>
      </c>
    </row>
    <row r="1252" ht="30" customHeight="1">
      <c r="B1252" s="93" t="n"/>
      <c r="C1252" s="140" t="n"/>
      <c r="D1252" s="95" t="n"/>
      <c r="E1252" s="86">
        <f>IF(D1252="","",IFERROR(INDEX(Pil_Type,MATCH(D1252,Pil_Label,0)),"not in pilot"))</f>
        <v/>
      </c>
      <c r="F1252" s="96" t="n"/>
      <c r="G1252" s="96" t="n"/>
      <c r="H1252" s="87">
        <f>IF(G1252="","",N(F1252)+G1252)</f>
        <v/>
      </c>
      <c r="I1252" s="95" t="n"/>
      <c r="J1252" s="139">
        <f>IF(OR(Q1252="",N(Q1252)&lt;=1),"",INDEX($R$6:$R$1505,MATCH(D1252&amp;"|"&amp;(Q1252-1),$P$6:$P$1505,0)))</f>
        <v/>
      </c>
      <c r="K1252" s="138">
        <f>IF(OR(J1252="",R1252=""),"",R1252-J1252)</f>
        <v/>
      </c>
      <c r="L1252" s="138">
        <f>IF(OR(J1252="",R1252=""),"",(R1252-J1252)*24)</f>
        <v/>
      </c>
      <c r="M1252" s="95" t="n"/>
      <c r="N1252" s="94">
        <f>IF(B1252="","",IF(OR(B1252&lt;cfg_PilotStart,B1252&gt;cfg_PilotEnd),"Outside",B1252-cfg_PilotStart+1))</f>
        <v/>
      </c>
      <c r="O1252" s="86">
        <f>IF(OR(B1252="",D1252=""),"","RF-"&amp;TEXT(ROW()-5,"0000"))</f>
        <v/>
      </c>
      <c r="P1252" s="86">
        <f>IF(Q1252="","",D1252&amp;"|"&amp;Q1252)</f>
        <v/>
      </c>
      <c r="Q1252" s="86">
        <f>IF(OR(D1252="",G1252=""),"",COUNTIFS($D$6:D1252,D1252,$G$6:G1252,"&lt;&gt;"))</f>
        <v/>
      </c>
      <c r="R1252" s="139">
        <f>IF(B1252="","",B1252+N(C1252))</f>
        <v/>
      </c>
    </row>
    <row r="1253" ht="30" customHeight="1">
      <c r="B1253" s="93" t="n"/>
      <c r="C1253" s="140" t="n"/>
      <c r="D1253" s="95" t="n"/>
      <c r="E1253" s="86">
        <f>IF(D1253="","",IFERROR(INDEX(Pil_Type,MATCH(D1253,Pil_Label,0)),"not in pilot"))</f>
        <v/>
      </c>
      <c r="F1253" s="96" t="n"/>
      <c r="G1253" s="96" t="n"/>
      <c r="H1253" s="87">
        <f>IF(G1253="","",N(F1253)+G1253)</f>
        <v/>
      </c>
      <c r="I1253" s="95" t="n"/>
      <c r="J1253" s="139">
        <f>IF(OR(Q1253="",N(Q1253)&lt;=1),"",INDEX($R$6:$R$1505,MATCH(D1253&amp;"|"&amp;(Q1253-1),$P$6:$P$1505,0)))</f>
        <v/>
      </c>
      <c r="K1253" s="138">
        <f>IF(OR(J1253="",R1253=""),"",R1253-J1253)</f>
        <v/>
      </c>
      <c r="L1253" s="138">
        <f>IF(OR(J1253="",R1253=""),"",(R1253-J1253)*24)</f>
        <v/>
      </c>
      <c r="M1253" s="95" t="n"/>
      <c r="N1253" s="94">
        <f>IF(B1253="","",IF(OR(B1253&lt;cfg_PilotStart,B1253&gt;cfg_PilotEnd),"Outside",B1253-cfg_PilotStart+1))</f>
        <v/>
      </c>
      <c r="O1253" s="86">
        <f>IF(OR(B1253="",D1253=""),"","RF-"&amp;TEXT(ROW()-5,"0000"))</f>
        <v/>
      </c>
      <c r="P1253" s="86">
        <f>IF(Q1253="","",D1253&amp;"|"&amp;Q1253)</f>
        <v/>
      </c>
      <c r="Q1253" s="86">
        <f>IF(OR(D1253="",G1253=""),"",COUNTIFS($D$6:D1253,D1253,$G$6:G1253,"&lt;&gt;"))</f>
        <v/>
      </c>
      <c r="R1253" s="139">
        <f>IF(B1253="","",B1253+N(C1253))</f>
        <v/>
      </c>
    </row>
    <row r="1254" ht="30" customHeight="1">
      <c r="B1254" s="93" t="n"/>
      <c r="C1254" s="140" t="n"/>
      <c r="D1254" s="95" t="n"/>
      <c r="E1254" s="86">
        <f>IF(D1254="","",IFERROR(INDEX(Pil_Type,MATCH(D1254,Pil_Label,0)),"not in pilot"))</f>
        <v/>
      </c>
      <c r="F1254" s="96" t="n"/>
      <c r="G1254" s="96" t="n"/>
      <c r="H1254" s="87">
        <f>IF(G1254="","",N(F1254)+G1254)</f>
        <v/>
      </c>
      <c r="I1254" s="95" t="n"/>
      <c r="J1254" s="139">
        <f>IF(OR(Q1254="",N(Q1254)&lt;=1),"",INDEX($R$6:$R$1505,MATCH(D1254&amp;"|"&amp;(Q1254-1),$P$6:$P$1505,0)))</f>
        <v/>
      </c>
      <c r="K1254" s="138">
        <f>IF(OR(J1254="",R1254=""),"",R1254-J1254)</f>
        <v/>
      </c>
      <c r="L1254" s="138">
        <f>IF(OR(J1254="",R1254=""),"",(R1254-J1254)*24)</f>
        <v/>
      </c>
      <c r="M1254" s="95" t="n"/>
      <c r="N1254" s="94">
        <f>IF(B1254="","",IF(OR(B1254&lt;cfg_PilotStart,B1254&gt;cfg_PilotEnd),"Outside",B1254-cfg_PilotStart+1))</f>
        <v/>
      </c>
      <c r="O1254" s="86">
        <f>IF(OR(B1254="",D1254=""),"","RF-"&amp;TEXT(ROW()-5,"0000"))</f>
        <v/>
      </c>
      <c r="P1254" s="86">
        <f>IF(Q1254="","",D1254&amp;"|"&amp;Q1254)</f>
        <v/>
      </c>
      <c r="Q1254" s="86">
        <f>IF(OR(D1254="",G1254=""),"",COUNTIFS($D$6:D1254,D1254,$G$6:G1254,"&lt;&gt;"))</f>
        <v/>
      </c>
      <c r="R1254" s="139">
        <f>IF(B1254="","",B1254+N(C1254))</f>
        <v/>
      </c>
    </row>
    <row r="1255" ht="30" customHeight="1">
      <c r="B1255" s="93" t="n"/>
      <c r="C1255" s="140" t="n"/>
      <c r="D1255" s="95" t="n"/>
      <c r="E1255" s="86">
        <f>IF(D1255="","",IFERROR(INDEX(Pil_Type,MATCH(D1255,Pil_Label,0)),"not in pilot"))</f>
        <v/>
      </c>
      <c r="F1255" s="96" t="n"/>
      <c r="G1255" s="96" t="n"/>
      <c r="H1255" s="87">
        <f>IF(G1255="","",N(F1255)+G1255)</f>
        <v/>
      </c>
      <c r="I1255" s="95" t="n"/>
      <c r="J1255" s="139">
        <f>IF(OR(Q1255="",N(Q1255)&lt;=1),"",INDEX($R$6:$R$1505,MATCH(D1255&amp;"|"&amp;(Q1255-1),$P$6:$P$1505,0)))</f>
        <v/>
      </c>
      <c r="K1255" s="138">
        <f>IF(OR(J1255="",R1255=""),"",R1255-J1255)</f>
        <v/>
      </c>
      <c r="L1255" s="138">
        <f>IF(OR(J1255="",R1255=""),"",(R1255-J1255)*24)</f>
        <v/>
      </c>
      <c r="M1255" s="95" t="n"/>
      <c r="N1255" s="94">
        <f>IF(B1255="","",IF(OR(B1255&lt;cfg_PilotStart,B1255&gt;cfg_PilotEnd),"Outside",B1255-cfg_PilotStart+1))</f>
        <v/>
      </c>
      <c r="O1255" s="86">
        <f>IF(OR(B1255="",D1255=""),"","RF-"&amp;TEXT(ROW()-5,"0000"))</f>
        <v/>
      </c>
      <c r="P1255" s="86">
        <f>IF(Q1255="","",D1255&amp;"|"&amp;Q1255)</f>
        <v/>
      </c>
      <c r="Q1255" s="86">
        <f>IF(OR(D1255="",G1255=""),"",COUNTIFS($D$6:D1255,D1255,$G$6:G1255,"&lt;&gt;"))</f>
        <v/>
      </c>
      <c r="R1255" s="139">
        <f>IF(B1255="","",B1255+N(C1255))</f>
        <v/>
      </c>
    </row>
    <row r="1256" ht="30" customHeight="1">
      <c r="B1256" s="93" t="n"/>
      <c r="C1256" s="140" t="n"/>
      <c r="D1256" s="95" t="n"/>
      <c r="E1256" s="86">
        <f>IF(D1256="","",IFERROR(INDEX(Pil_Type,MATCH(D1256,Pil_Label,0)),"not in pilot"))</f>
        <v/>
      </c>
      <c r="F1256" s="96" t="n"/>
      <c r="G1256" s="96" t="n"/>
      <c r="H1256" s="87">
        <f>IF(G1256="","",N(F1256)+G1256)</f>
        <v/>
      </c>
      <c r="I1256" s="95" t="n"/>
      <c r="J1256" s="139">
        <f>IF(OR(Q1256="",N(Q1256)&lt;=1),"",INDEX($R$6:$R$1505,MATCH(D1256&amp;"|"&amp;(Q1256-1),$P$6:$P$1505,0)))</f>
        <v/>
      </c>
      <c r="K1256" s="138">
        <f>IF(OR(J1256="",R1256=""),"",R1256-J1256)</f>
        <v/>
      </c>
      <c r="L1256" s="138">
        <f>IF(OR(J1256="",R1256=""),"",(R1256-J1256)*24)</f>
        <v/>
      </c>
      <c r="M1256" s="95" t="n"/>
      <c r="N1256" s="94">
        <f>IF(B1256="","",IF(OR(B1256&lt;cfg_PilotStart,B1256&gt;cfg_PilotEnd),"Outside",B1256-cfg_PilotStart+1))</f>
        <v/>
      </c>
      <c r="O1256" s="86">
        <f>IF(OR(B1256="",D1256=""),"","RF-"&amp;TEXT(ROW()-5,"0000"))</f>
        <v/>
      </c>
      <c r="P1256" s="86">
        <f>IF(Q1256="","",D1256&amp;"|"&amp;Q1256)</f>
        <v/>
      </c>
      <c r="Q1256" s="86">
        <f>IF(OR(D1256="",G1256=""),"",COUNTIFS($D$6:D1256,D1256,$G$6:G1256,"&lt;&gt;"))</f>
        <v/>
      </c>
      <c r="R1256" s="139">
        <f>IF(B1256="","",B1256+N(C1256))</f>
        <v/>
      </c>
    </row>
    <row r="1257" ht="30" customHeight="1">
      <c r="B1257" s="93" t="n"/>
      <c r="C1257" s="140" t="n"/>
      <c r="D1257" s="95" t="n"/>
      <c r="E1257" s="86">
        <f>IF(D1257="","",IFERROR(INDEX(Pil_Type,MATCH(D1257,Pil_Label,0)),"not in pilot"))</f>
        <v/>
      </c>
      <c r="F1257" s="96" t="n"/>
      <c r="G1257" s="96" t="n"/>
      <c r="H1257" s="87">
        <f>IF(G1257="","",N(F1257)+G1257)</f>
        <v/>
      </c>
      <c r="I1257" s="95" t="n"/>
      <c r="J1257" s="139">
        <f>IF(OR(Q1257="",N(Q1257)&lt;=1),"",INDEX($R$6:$R$1505,MATCH(D1257&amp;"|"&amp;(Q1257-1),$P$6:$P$1505,0)))</f>
        <v/>
      </c>
      <c r="K1257" s="138">
        <f>IF(OR(J1257="",R1257=""),"",R1257-J1257)</f>
        <v/>
      </c>
      <c r="L1257" s="138">
        <f>IF(OR(J1257="",R1257=""),"",(R1257-J1257)*24)</f>
        <v/>
      </c>
      <c r="M1257" s="95" t="n"/>
      <c r="N1257" s="94">
        <f>IF(B1257="","",IF(OR(B1257&lt;cfg_PilotStart,B1257&gt;cfg_PilotEnd),"Outside",B1257-cfg_PilotStart+1))</f>
        <v/>
      </c>
      <c r="O1257" s="86">
        <f>IF(OR(B1257="",D1257=""),"","RF-"&amp;TEXT(ROW()-5,"0000"))</f>
        <v/>
      </c>
      <c r="P1257" s="86">
        <f>IF(Q1257="","",D1257&amp;"|"&amp;Q1257)</f>
        <v/>
      </c>
      <c r="Q1257" s="86">
        <f>IF(OR(D1257="",G1257=""),"",COUNTIFS($D$6:D1257,D1257,$G$6:G1257,"&lt;&gt;"))</f>
        <v/>
      </c>
      <c r="R1257" s="139">
        <f>IF(B1257="","",B1257+N(C1257))</f>
        <v/>
      </c>
    </row>
    <row r="1258" ht="30" customHeight="1">
      <c r="B1258" s="93" t="n"/>
      <c r="C1258" s="140" t="n"/>
      <c r="D1258" s="95" t="n"/>
      <c r="E1258" s="86">
        <f>IF(D1258="","",IFERROR(INDEX(Pil_Type,MATCH(D1258,Pil_Label,0)),"not in pilot"))</f>
        <v/>
      </c>
      <c r="F1258" s="96" t="n"/>
      <c r="G1258" s="96" t="n"/>
      <c r="H1258" s="87">
        <f>IF(G1258="","",N(F1258)+G1258)</f>
        <v/>
      </c>
      <c r="I1258" s="95" t="n"/>
      <c r="J1258" s="139">
        <f>IF(OR(Q1258="",N(Q1258)&lt;=1),"",INDEX($R$6:$R$1505,MATCH(D1258&amp;"|"&amp;(Q1258-1),$P$6:$P$1505,0)))</f>
        <v/>
      </c>
      <c r="K1258" s="138">
        <f>IF(OR(J1258="",R1258=""),"",R1258-J1258)</f>
        <v/>
      </c>
      <c r="L1258" s="138">
        <f>IF(OR(J1258="",R1258=""),"",(R1258-J1258)*24)</f>
        <v/>
      </c>
      <c r="M1258" s="95" t="n"/>
      <c r="N1258" s="94">
        <f>IF(B1258="","",IF(OR(B1258&lt;cfg_PilotStart,B1258&gt;cfg_PilotEnd),"Outside",B1258-cfg_PilotStart+1))</f>
        <v/>
      </c>
      <c r="O1258" s="86">
        <f>IF(OR(B1258="",D1258=""),"","RF-"&amp;TEXT(ROW()-5,"0000"))</f>
        <v/>
      </c>
      <c r="P1258" s="86">
        <f>IF(Q1258="","",D1258&amp;"|"&amp;Q1258)</f>
        <v/>
      </c>
      <c r="Q1258" s="86">
        <f>IF(OR(D1258="",G1258=""),"",COUNTIFS($D$6:D1258,D1258,$G$6:G1258,"&lt;&gt;"))</f>
        <v/>
      </c>
      <c r="R1258" s="139">
        <f>IF(B1258="","",B1258+N(C1258))</f>
        <v/>
      </c>
    </row>
    <row r="1259" ht="30" customHeight="1">
      <c r="B1259" s="93" t="n"/>
      <c r="C1259" s="140" t="n"/>
      <c r="D1259" s="95" t="n"/>
      <c r="E1259" s="86">
        <f>IF(D1259="","",IFERROR(INDEX(Pil_Type,MATCH(D1259,Pil_Label,0)),"not in pilot"))</f>
        <v/>
      </c>
      <c r="F1259" s="96" t="n"/>
      <c r="G1259" s="96" t="n"/>
      <c r="H1259" s="87">
        <f>IF(G1259="","",N(F1259)+G1259)</f>
        <v/>
      </c>
      <c r="I1259" s="95" t="n"/>
      <c r="J1259" s="139">
        <f>IF(OR(Q1259="",N(Q1259)&lt;=1),"",INDEX($R$6:$R$1505,MATCH(D1259&amp;"|"&amp;(Q1259-1),$P$6:$P$1505,0)))</f>
        <v/>
      </c>
      <c r="K1259" s="138">
        <f>IF(OR(J1259="",R1259=""),"",R1259-J1259)</f>
        <v/>
      </c>
      <c r="L1259" s="138">
        <f>IF(OR(J1259="",R1259=""),"",(R1259-J1259)*24)</f>
        <v/>
      </c>
      <c r="M1259" s="95" t="n"/>
      <c r="N1259" s="94">
        <f>IF(B1259="","",IF(OR(B1259&lt;cfg_PilotStart,B1259&gt;cfg_PilotEnd),"Outside",B1259-cfg_PilotStart+1))</f>
        <v/>
      </c>
      <c r="O1259" s="86">
        <f>IF(OR(B1259="",D1259=""),"","RF-"&amp;TEXT(ROW()-5,"0000"))</f>
        <v/>
      </c>
      <c r="P1259" s="86">
        <f>IF(Q1259="","",D1259&amp;"|"&amp;Q1259)</f>
        <v/>
      </c>
      <c r="Q1259" s="86">
        <f>IF(OR(D1259="",G1259=""),"",COUNTIFS($D$6:D1259,D1259,$G$6:G1259,"&lt;&gt;"))</f>
        <v/>
      </c>
      <c r="R1259" s="139">
        <f>IF(B1259="","",B1259+N(C1259))</f>
        <v/>
      </c>
    </row>
    <row r="1260" ht="30" customHeight="1">
      <c r="B1260" s="93" t="n"/>
      <c r="C1260" s="140" t="n"/>
      <c r="D1260" s="95" t="n"/>
      <c r="E1260" s="86">
        <f>IF(D1260="","",IFERROR(INDEX(Pil_Type,MATCH(D1260,Pil_Label,0)),"not in pilot"))</f>
        <v/>
      </c>
      <c r="F1260" s="96" t="n"/>
      <c r="G1260" s="96" t="n"/>
      <c r="H1260" s="87">
        <f>IF(G1260="","",N(F1260)+G1260)</f>
        <v/>
      </c>
      <c r="I1260" s="95" t="n"/>
      <c r="J1260" s="139">
        <f>IF(OR(Q1260="",N(Q1260)&lt;=1),"",INDEX($R$6:$R$1505,MATCH(D1260&amp;"|"&amp;(Q1260-1),$P$6:$P$1505,0)))</f>
        <v/>
      </c>
      <c r="K1260" s="138">
        <f>IF(OR(J1260="",R1260=""),"",R1260-J1260)</f>
        <v/>
      </c>
      <c r="L1260" s="138">
        <f>IF(OR(J1260="",R1260=""),"",(R1260-J1260)*24)</f>
        <v/>
      </c>
      <c r="M1260" s="95" t="n"/>
      <c r="N1260" s="94">
        <f>IF(B1260="","",IF(OR(B1260&lt;cfg_PilotStart,B1260&gt;cfg_PilotEnd),"Outside",B1260-cfg_PilotStart+1))</f>
        <v/>
      </c>
      <c r="O1260" s="86">
        <f>IF(OR(B1260="",D1260=""),"","RF-"&amp;TEXT(ROW()-5,"0000"))</f>
        <v/>
      </c>
      <c r="P1260" s="86">
        <f>IF(Q1260="","",D1260&amp;"|"&amp;Q1260)</f>
        <v/>
      </c>
      <c r="Q1260" s="86">
        <f>IF(OR(D1260="",G1260=""),"",COUNTIFS($D$6:D1260,D1260,$G$6:G1260,"&lt;&gt;"))</f>
        <v/>
      </c>
      <c r="R1260" s="139">
        <f>IF(B1260="","",B1260+N(C1260))</f>
        <v/>
      </c>
    </row>
    <row r="1261" ht="30" customHeight="1">
      <c r="B1261" s="93" t="n"/>
      <c r="C1261" s="140" t="n"/>
      <c r="D1261" s="95" t="n"/>
      <c r="E1261" s="86">
        <f>IF(D1261="","",IFERROR(INDEX(Pil_Type,MATCH(D1261,Pil_Label,0)),"not in pilot"))</f>
        <v/>
      </c>
      <c r="F1261" s="96" t="n"/>
      <c r="G1261" s="96" t="n"/>
      <c r="H1261" s="87">
        <f>IF(G1261="","",N(F1261)+G1261)</f>
        <v/>
      </c>
      <c r="I1261" s="95" t="n"/>
      <c r="J1261" s="139">
        <f>IF(OR(Q1261="",N(Q1261)&lt;=1),"",INDEX($R$6:$R$1505,MATCH(D1261&amp;"|"&amp;(Q1261-1),$P$6:$P$1505,0)))</f>
        <v/>
      </c>
      <c r="K1261" s="138">
        <f>IF(OR(J1261="",R1261=""),"",R1261-J1261)</f>
        <v/>
      </c>
      <c r="L1261" s="138">
        <f>IF(OR(J1261="",R1261=""),"",(R1261-J1261)*24)</f>
        <v/>
      </c>
      <c r="M1261" s="95" t="n"/>
      <c r="N1261" s="94">
        <f>IF(B1261="","",IF(OR(B1261&lt;cfg_PilotStart,B1261&gt;cfg_PilotEnd),"Outside",B1261-cfg_PilotStart+1))</f>
        <v/>
      </c>
      <c r="O1261" s="86">
        <f>IF(OR(B1261="",D1261=""),"","RF-"&amp;TEXT(ROW()-5,"0000"))</f>
        <v/>
      </c>
      <c r="P1261" s="86">
        <f>IF(Q1261="","",D1261&amp;"|"&amp;Q1261)</f>
        <v/>
      </c>
      <c r="Q1261" s="86">
        <f>IF(OR(D1261="",G1261=""),"",COUNTIFS($D$6:D1261,D1261,$G$6:G1261,"&lt;&gt;"))</f>
        <v/>
      </c>
      <c r="R1261" s="139">
        <f>IF(B1261="","",B1261+N(C1261))</f>
        <v/>
      </c>
    </row>
    <row r="1262" ht="30" customHeight="1">
      <c r="B1262" s="93" t="n"/>
      <c r="C1262" s="140" t="n"/>
      <c r="D1262" s="95" t="n"/>
      <c r="E1262" s="86">
        <f>IF(D1262="","",IFERROR(INDEX(Pil_Type,MATCH(D1262,Pil_Label,0)),"not in pilot"))</f>
        <v/>
      </c>
      <c r="F1262" s="96" t="n"/>
      <c r="G1262" s="96" t="n"/>
      <c r="H1262" s="87">
        <f>IF(G1262="","",N(F1262)+G1262)</f>
        <v/>
      </c>
      <c r="I1262" s="95" t="n"/>
      <c r="J1262" s="139">
        <f>IF(OR(Q1262="",N(Q1262)&lt;=1),"",INDEX($R$6:$R$1505,MATCH(D1262&amp;"|"&amp;(Q1262-1),$P$6:$P$1505,0)))</f>
        <v/>
      </c>
      <c r="K1262" s="138">
        <f>IF(OR(J1262="",R1262=""),"",R1262-J1262)</f>
        <v/>
      </c>
      <c r="L1262" s="138">
        <f>IF(OR(J1262="",R1262=""),"",(R1262-J1262)*24)</f>
        <v/>
      </c>
      <c r="M1262" s="95" t="n"/>
      <c r="N1262" s="94">
        <f>IF(B1262="","",IF(OR(B1262&lt;cfg_PilotStart,B1262&gt;cfg_PilotEnd),"Outside",B1262-cfg_PilotStart+1))</f>
        <v/>
      </c>
      <c r="O1262" s="86">
        <f>IF(OR(B1262="",D1262=""),"","RF-"&amp;TEXT(ROW()-5,"0000"))</f>
        <v/>
      </c>
      <c r="P1262" s="86">
        <f>IF(Q1262="","",D1262&amp;"|"&amp;Q1262)</f>
        <v/>
      </c>
      <c r="Q1262" s="86">
        <f>IF(OR(D1262="",G1262=""),"",COUNTIFS($D$6:D1262,D1262,$G$6:G1262,"&lt;&gt;"))</f>
        <v/>
      </c>
      <c r="R1262" s="139">
        <f>IF(B1262="","",B1262+N(C1262))</f>
        <v/>
      </c>
    </row>
    <row r="1263" ht="30" customHeight="1">
      <c r="B1263" s="93" t="n"/>
      <c r="C1263" s="140" t="n"/>
      <c r="D1263" s="95" t="n"/>
      <c r="E1263" s="86">
        <f>IF(D1263="","",IFERROR(INDEX(Pil_Type,MATCH(D1263,Pil_Label,0)),"not in pilot"))</f>
        <v/>
      </c>
      <c r="F1263" s="96" t="n"/>
      <c r="G1263" s="96" t="n"/>
      <c r="H1263" s="87">
        <f>IF(G1263="","",N(F1263)+G1263)</f>
        <v/>
      </c>
      <c r="I1263" s="95" t="n"/>
      <c r="J1263" s="139">
        <f>IF(OR(Q1263="",N(Q1263)&lt;=1),"",INDEX($R$6:$R$1505,MATCH(D1263&amp;"|"&amp;(Q1263-1),$P$6:$P$1505,0)))</f>
        <v/>
      </c>
      <c r="K1263" s="138">
        <f>IF(OR(J1263="",R1263=""),"",R1263-J1263)</f>
        <v/>
      </c>
      <c r="L1263" s="138">
        <f>IF(OR(J1263="",R1263=""),"",(R1263-J1263)*24)</f>
        <v/>
      </c>
      <c r="M1263" s="95" t="n"/>
      <c r="N1263" s="94">
        <f>IF(B1263="","",IF(OR(B1263&lt;cfg_PilotStart,B1263&gt;cfg_PilotEnd),"Outside",B1263-cfg_PilotStart+1))</f>
        <v/>
      </c>
      <c r="O1263" s="86">
        <f>IF(OR(B1263="",D1263=""),"","RF-"&amp;TEXT(ROW()-5,"0000"))</f>
        <v/>
      </c>
      <c r="P1263" s="86">
        <f>IF(Q1263="","",D1263&amp;"|"&amp;Q1263)</f>
        <v/>
      </c>
      <c r="Q1263" s="86">
        <f>IF(OR(D1263="",G1263=""),"",COUNTIFS($D$6:D1263,D1263,$G$6:G1263,"&lt;&gt;"))</f>
        <v/>
      </c>
      <c r="R1263" s="139">
        <f>IF(B1263="","",B1263+N(C1263))</f>
        <v/>
      </c>
    </row>
    <row r="1264" ht="30" customHeight="1">
      <c r="B1264" s="93" t="n"/>
      <c r="C1264" s="140" t="n"/>
      <c r="D1264" s="95" t="n"/>
      <c r="E1264" s="86">
        <f>IF(D1264="","",IFERROR(INDEX(Pil_Type,MATCH(D1264,Pil_Label,0)),"not in pilot"))</f>
        <v/>
      </c>
      <c r="F1264" s="96" t="n"/>
      <c r="G1264" s="96" t="n"/>
      <c r="H1264" s="87">
        <f>IF(G1264="","",N(F1264)+G1264)</f>
        <v/>
      </c>
      <c r="I1264" s="95" t="n"/>
      <c r="J1264" s="139">
        <f>IF(OR(Q1264="",N(Q1264)&lt;=1),"",INDEX($R$6:$R$1505,MATCH(D1264&amp;"|"&amp;(Q1264-1),$P$6:$P$1505,0)))</f>
        <v/>
      </c>
      <c r="K1264" s="138">
        <f>IF(OR(J1264="",R1264=""),"",R1264-J1264)</f>
        <v/>
      </c>
      <c r="L1264" s="138">
        <f>IF(OR(J1264="",R1264=""),"",(R1264-J1264)*24)</f>
        <v/>
      </c>
      <c r="M1264" s="95" t="n"/>
      <c r="N1264" s="94">
        <f>IF(B1264="","",IF(OR(B1264&lt;cfg_PilotStart,B1264&gt;cfg_PilotEnd),"Outside",B1264-cfg_PilotStart+1))</f>
        <v/>
      </c>
      <c r="O1264" s="86">
        <f>IF(OR(B1264="",D1264=""),"","RF-"&amp;TEXT(ROW()-5,"0000"))</f>
        <v/>
      </c>
      <c r="P1264" s="86">
        <f>IF(Q1264="","",D1264&amp;"|"&amp;Q1264)</f>
        <v/>
      </c>
      <c r="Q1264" s="86">
        <f>IF(OR(D1264="",G1264=""),"",COUNTIFS($D$6:D1264,D1264,$G$6:G1264,"&lt;&gt;"))</f>
        <v/>
      </c>
      <c r="R1264" s="139">
        <f>IF(B1264="","",B1264+N(C1264))</f>
        <v/>
      </c>
    </row>
    <row r="1265" ht="30" customHeight="1">
      <c r="B1265" s="93" t="n"/>
      <c r="C1265" s="140" t="n"/>
      <c r="D1265" s="95" t="n"/>
      <c r="E1265" s="86">
        <f>IF(D1265="","",IFERROR(INDEX(Pil_Type,MATCH(D1265,Pil_Label,0)),"not in pilot"))</f>
        <v/>
      </c>
      <c r="F1265" s="96" t="n"/>
      <c r="G1265" s="96" t="n"/>
      <c r="H1265" s="87">
        <f>IF(G1265="","",N(F1265)+G1265)</f>
        <v/>
      </c>
      <c r="I1265" s="95" t="n"/>
      <c r="J1265" s="139">
        <f>IF(OR(Q1265="",N(Q1265)&lt;=1),"",INDEX($R$6:$R$1505,MATCH(D1265&amp;"|"&amp;(Q1265-1),$P$6:$P$1505,0)))</f>
        <v/>
      </c>
      <c r="K1265" s="138">
        <f>IF(OR(J1265="",R1265=""),"",R1265-J1265)</f>
        <v/>
      </c>
      <c r="L1265" s="138">
        <f>IF(OR(J1265="",R1265=""),"",(R1265-J1265)*24)</f>
        <v/>
      </c>
      <c r="M1265" s="95" t="n"/>
      <c r="N1265" s="94">
        <f>IF(B1265="","",IF(OR(B1265&lt;cfg_PilotStart,B1265&gt;cfg_PilotEnd),"Outside",B1265-cfg_PilotStart+1))</f>
        <v/>
      </c>
      <c r="O1265" s="86">
        <f>IF(OR(B1265="",D1265=""),"","RF-"&amp;TEXT(ROW()-5,"0000"))</f>
        <v/>
      </c>
      <c r="P1265" s="86">
        <f>IF(Q1265="","",D1265&amp;"|"&amp;Q1265)</f>
        <v/>
      </c>
      <c r="Q1265" s="86">
        <f>IF(OR(D1265="",G1265=""),"",COUNTIFS($D$6:D1265,D1265,$G$6:G1265,"&lt;&gt;"))</f>
        <v/>
      </c>
      <c r="R1265" s="139">
        <f>IF(B1265="","",B1265+N(C1265))</f>
        <v/>
      </c>
    </row>
    <row r="1266" ht="30" customHeight="1">
      <c r="B1266" s="93" t="n"/>
      <c r="C1266" s="140" t="n"/>
      <c r="D1266" s="95" t="n"/>
      <c r="E1266" s="86">
        <f>IF(D1266="","",IFERROR(INDEX(Pil_Type,MATCH(D1266,Pil_Label,0)),"not in pilot"))</f>
        <v/>
      </c>
      <c r="F1266" s="96" t="n"/>
      <c r="G1266" s="96" t="n"/>
      <c r="H1266" s="87">
        <f>IF(G1266="","",N(F1266)+G1266)</f>
        <v/>
      </c>
      <c r="I1266" s="95" t="n"/>
      <c r="J1266" s="139">
        <f>IF(OR(Q1266="",N(Q1266)&lt;=1),"",INDEX($R$6:$R$1505,MATCH(D1266&amp;"|"&amp;(Q1266-1),$P$6:$P$1505,0)))</f>
        <v/>
      </c>
      <c r="K1266" s="138">
        <f>IF(OR(J1266="",R1266=""),"",R1266-J1266)</f>
        <v/>
      </c>
      <c r="L1266" s="138">
        <f>IF(OR(J1266="",R1266=""),"",(R1266-J1266)*24)</f>
        <v/>
      </c>
      <c r="M1266" s="95" t="n"/>
      <c r="N1266" s="94">
        <f>IF(B1266="","",IF(OR(B1266&lt;cfg_PilotStart,B1266&gt;cfg_PilotEnd),"Outside",B1266-cfg_PilotStart+1))</f>
        <v/>
      </c>
      <c r="O1266" s="86">
        <f>IF(OR(B1266="",D1266=""),"","RF-"&amp;TEXT(ROW()-5,"0000"))</f>
        <v/>
      </c>
      <c r="P1266" s="86">
        <f>IF(Q1266="","",D1266&amp;"|"&amp;Q1266)</f>
        <v/>
      </c>
      <c r="Q1266" s="86">
        <f>IF(OR(D1266="",G1266=""),"",COUNTIFS($D$6:D1266,D1266,$G$6:G1266,"&lt;&gt;"))</f>
        <v/>
      </c>
      <c r="R1266" s="139">
        <f>IF(B1266="","",B1266+N(C1266))</f>
        <v/>
      </c>
    </row>
    <row r="1267" ht="30" customHeight="1">
      <c r="B1267" s="93" t="n"/>
      <c r="C1267" s="140" t="n"/>
      <c r="D1267" s="95" t="n"/>
      <c r="E1267" s="86">
        <f>IF(D1267="","",IFERROR(INDEX(Pil_Type,MATCH(D1267,Pil_Label,0)),"not in pilot"))</f>
        <v/>
      </c>
      <c r="F1267" s="96" t="n"/>
      <c r="G1267" s="96" t="n"/>
      <c r="H1267" s="87">
        <f>IF(G1267="","",N(F1267)+G1267)</f>
        <v/>
      </c>
      <c r="I1267" s="95" t="n"/>
      <c r="J1267" s="139">
        <f>IF(OR(Q1267="",N(Q1267)&lt;=1),"",INDEX($R$6:$R$1505,MATCH(D1267&amp;"|"&amp;(Q1267-1),$P$6:$P$1505,0)))</f>
        <v/>
      </c>
      <c r="K1267" s="138">
        <f>IF(OR(J1267="",R1267=""),"",R1267-J1267)</f>
        <v/>
      </c>
      <c r="L1267" s="138">
        <f>IF(OR(J1267="",R1267=""),"",(R1267-J1267)*24)</f>
        <v/>
      </c>
      <c r="M1267" s="95" t="n"/>
      <c r="N1267" s="94">
        <f>IF(B1267="","",IF(OR(B1267&lt;cfg_PilotStart,B1267&gt;cfg_PilotEnd),"Outside",B1267-cfg_PilotStart+1))</f>
        <v/>
      </c>
      <c r="O1267" s="86">
        <f>IF(OR(B1267="",D1267=""),"","RF-"&amp;TEXT(ROW()-5,"0000"))</f>
        <v/>
      </c>
      <c r="P1267" s="86">
        <f>IF(Q1267="","",D1267&amp;"|"&amp;Q1267)</f>
        <v/>
      </c>
      <c r="Q1267" s="86">
        <f>IF(OR(D1267="",G1267=""),"",COUNTIFS($D$6:D1267,D1267,$G$6:G1267,"&lt;&gt;"))</f>
        <v/>
      </c>
      <c r="R1267" s="139">
        <f>IF(B1267="","",B1267+N(C1267))</f>
        <v/>
      </c>
    </row>
    <row r="1268" ht="30" customHeight="1">
      <c r="B1268" s="93" t="n"/>
      <c r="C1268" s="140" t="n"/>
      <c r="D1268" s="95" t="n"/>
      <c r="E1268" s="86">
        <f>IF(D1268="","",IFERROR(INDEX(Pil_Type,MATCH(D1268,Pil_Label,0)),"not in pilot"))</f>
        <v/>
      </c>
      <c r="F1268" s="96" t="n"/>
      <c r="G1268" s="96" t="n"/>
      <c r="H1268" s="87">
        <f>IF(G1268="","",N(F1268)+G1268)</f>
        <v/>
      </c>
      <c r="I1268" s="95" t="n"/>
      <c r="J1268" s="139">
        <f>IF(OR(Q1268="",N(Q1268)&lt;=1),"",INDEX($R$6:$R$1505,MATCH(D1268&amp;"|"&amp;(Q1268-1),$P$6:$P$1505,0)))</f>
        <v/>
      </c>
      <c r="K1268" s="138">
        <f>IF(OR(J1268="",R1268=""),"",R1268-J1268)</f>
        <v/>
      </c>
      <c r="L1268" s="138">
        <f>IF(OR(J1268="",R1268=""),"",(R1268-J1268)*24)</f>
        <v/>
      </c>
      <c r="M1268" s="95" t="n"/>
      <c r="N1268" s="94">
        <f>IF(B1268="","",IF(OR(B1268&lt;cfg_PilotStart,B1268&gt;cfg_PilotEnd),"Outside",B1268-cfg_PilotStart+1))</f>
        <v/>
      </c>
      <c r="O1268" s="86">
        <f>IF(OR(B1268="",D1268=""),"","RF-"&amp;TEXT(ROW()-5,"0000"))</f>
        <v/>
      </c>
      <c r="P1268" s="86">
        <f>IF(Q1268="","",D1268&amp;"|"&amp;Q1268)</f>
        <v/>
      </c>
      <c r="Q1268" s="86">
        <f>IF(OR(D1268="",G1268=""),"",COUNTIFS($D$6:D1268,D1268,$G$6:G1268,"&lt;&gt;"))</f>
        <v/>
      </c>
      <c r="R1268" s="139">
        <f>IF(B1268="","",B1268+N(C1268))</f>
        <v/>
      </c>
    </row>
    <row r="1269" ht="30" customHeight="1">
      <c r="B1269" s="93" t="n"/>
      <c r="C1269" s="140" t="n"/>
      <c r="D1269" s="95" t="n"/>
      <c r="E1269" s="86">
        <f>IF(D1269="","",IFERROR(INDEX(Pil_Type,MATCH(D1269,Pil_Label,0)),"not in pilot"))</f>
        <v/>
      </c>
      <c r="F1269" s="96" t="n"/>
      <c r="G1269" s="96" t="n"/>
      <c r="H1269" s="87">
        <f>IF(G1269="","",N(F1269)+G1269)</f>
        <v/>
      </c>
      <c r="I1269" s="95" t="n"/>
      <c r="J1269" s="139">
        <f>IF(OR(Q1269="",N(Q1269)&lt;=1),"",INDEX($R$6:$R$1505,MATCH(D1269&amp;"|"&amp;(Q1269-1),$P$6:$P$1505,0)))</f>
        <v/>
      </c>
      <c r="K1269" s="138">
        <f>IF(OR(J1269="",R1269=""),"",R1269-J1269)</f>
        <v/>
      </c>
      <c r="L1269" s="138">
        <f>IF(OR(J1269="",R1269=""),"",(R1269-J1269)*24)</f>
        <v/>
      </c>
      <c r="M1269" s="95" t="n"/>
      <c r="N1269" s="94">
        <f>IF(B1269="","",IF(OR(B1269&lt;cfg_PilotStart,B1269&gt;cfg_PilotEnd),"Outside",B1269-cfg_PilotStart+1))</f>
        <v/>
      </c>
      <c r="O1269" s="86">
        <f>IF(OR(B1269="",D1269=""),"","RF-"&amp;TEXT(ROW()-5,"0000"))</f>
        <v/>
      </c>
      <c r="P1269" s="86">
        <f>IF(Q1269="","",D1269&amp;"|"&amp;Q1269)</f>
        <v/>
      </c>
      <c r="Q1269" s="86">
        <f>IF(OR(D1269="",G1269=""),"",COUNTIFS($D$6:D1269,D1269,$G$6:G1269,"&lt;&gt;"))</f>
        <v/>
      </c>
      <c r="R1269" s="139">
        <f>IF(B1269="","",B1269+N(C1269))</f>
        <v/>
      </c>
    </row>
    <row r="1270" ht="30" customHeight="1">
      <c r="B1270" s="93" t="n"/>
      <c r="C1270" s="140" t="n"/>
      <c r="D1270" s="95" t="n"/>
      <c r="E1270" s="86">
        <f>IF(D1270="","",IFERROR(INDEX(Pil_Type,MATCH(D1270,Pil_Label,0)),"not in pilot"))</f>
        <v/>
      </c>
      <c r="F1270" s="96" t="n"/>
      <c r="G1270" s="96" t="n"/>
      <c r="H1270" s="87">
        <f>IF(G1270="","",N(F1270)+G1270)</f>
        <v/>
      </c>
      <c r="I1270" s="95" t="n"/>
      <c r="J1270" s="139">
        <f>IF(OR(Q1270="",N(Q1270)&lt;=1),"",INDEX($R$6:$R$1505,MATCH(D1270&amp;"|"&amp;(Q1270-1),$P$6:$P$1505,0)))</f>
        <v/>
      </c>
      <c r="K1270" s="138">
        <f>IF(OR(J1270="",R1270=""),"",R1270-J1270)</f>
        <v/>
      </c>
      <c r="L1270" s="138">
        <f>IF(OR(J1270="",R1270=""),"",(R1270-J1270)*24)</f>
        <v/>
      </c>
      <c r="M1270" s="95" t="n"/>
      <c r="N1270" s="94">
        <f>IF(B1270="","",IF(OR(B1270&lt;cfg_PilotStart,B1270&gt;cfg_PilotEnd),"Outside",B1270-cfg_PilotStart+1))</f>
        <v/>
      </c>
      <c r="O1270" s="86">
        <f>IF(OR(B1270="",D1270=""),"","RF-"&amp;TEXT(ROW()-5,"0000"))</f>
        <v/>
      </c>
      <c r="P1270" s="86">
        <f>IF(Q1270="","",D1270&amp;"|"&amp;Q1270)</f>
        <v/>
      </c>
      <c r="Q1270" s="86">
        <f>IF(OR(D1270="",G1270=""),"",COUNTIFS($D$6:D1270,D1270,$G$6:G1270,"&lt;&gt;"))</f>
        <v/>
      </c>
      <c r="R1270" s="139">
        <f>IF(B1270="","",B1270+N(C1270))</f>
        <v/>
      </c>
    </row>
    <row r="1271" ht="30" customHeight="1">
      <c r="B1271" s="93" t="n"/>
      <c r="C1271" s="140" t="n"/>
      <c r="D1271" s="95" t="n"/>
      <c r="E1271" s="86">
        <f>IF(D1271="","",IFERROR(INDEX(Pil_Type,MATCH(D1271,Pil_Label,0)),"not in pilot"))</f>
        <v/>
      </c>
      <c r="F1271" s="96" t="n"/>
      <c r="G1271" s="96" t="n"/>
      <c r="H1271" s="87">
        <f>IF(G1271="","",N(F1271)+G1271)</f>
        <v/>
      </c>
      <c r="I1271" s="95" t="n"/>
      <c r="J1271" s="139">
        <f>IF(OR(Q1271="",N(Q1271)&lt;=1),"",INDEX($R$6:$R$1505,MATCH(D1271&amp;"|"&amp;(Q1271-1),$P$6:$P$1505,0)))</f>
        <v/>
      </c>
      <c r="K1271" s="138">
        <f>IF(OR(J1271="",R1271=""),"",R1271-J1271)</f>
        <v/>
      </c>
      <c r="L1271" s="138">
        <f>IF(OR(J1271="",R1271=""),"",(R1271-J1271)*24)</f>
        <v/>
      </c>
      <c r="M1271" s="95" t="n"/>
      <c r="N1271" s="94">
        <f>IF(B1271="","",IF(OR(B1271&lt;cfg_PilotStart,B1271&gt;cfg_PilotEnd),"Outside",B1271-cfg_PilotStart+1))</f>
        <v/>
      </c>
      <c r="O1271" s="86">
        <f>IF(OR(B1271="",D1271=""),"","RF-"&amp;TEXT(ROW()-5,"0000"))</f>
        <v/>
      </c>
      <c r="P1271" s="86">
        <f>IF(Q1271="","",D1271&amp;"|"&amp;Q1271)</f>
        <v/>
      </c>
      <c r="Q1271" s="86">
        <f>IF(OR(D1271="",G1271=""),"",COUNTIFS($D$6:D1271,D1271,$G$6:G1271,"&lt;&gt;"))</f>
        <v/>
      </c>
      <c r="R1271" s="139">
        <f>IF(B1271="","",B1271+N(C1271))</f>
        <v/>
      </c>
    </row>
    <row r="1272" ht="30" customHeight="1">
      <c r="B1272" s="93" t="n"/>
      <c r="C1272" s="140" t="n"/>
      <c r="D1272" s="95" t="n"/>
      <c r="E1272" s="86">
        <f>IF(D1272="","",IFERROR(INDEX(Pil_Type,MATCH(D1272,Pil_Label,0)),"not in pilot"))</f>
        <v/>
      </c>
      <c r="F1272" s="96" t="n"/>
      <c r="G1272" s="96" t="n"/>
      <c r="H1272" s="87">
        <f>IF(G1272="","",N(F1272)+G1272)</f>
        <v/>
      </c>
      <c r="I1272" s="95" t="n"/>
      <c r="J1272" s="139">
        <f>IF(OR(Q1272="",N(Q1272)&lt;=1),"",INDEX($R$6:$R$1505,MATCH(D1272&amp;"|"&amp;(Q1272-1),$P$6:$P$1505,0)))</f>
        <v/>
      </c>
      <c r="K1272" s="138">
        <f>IF(OR(J1272="",R1272=""),"",R1272-J1272)</f>
        <v/>
      </c>
      <c r="L1272" s="138">
        <f>IF(OR(J1272="",R1272=""),"",(R1272-J1272)*24)</f>
        <v/>
      </c>
      <c r="M1272" s="95" t="n"/>
      <c r="N1272" s="94">
        <f>IF(B1272="","",IF(OR(B1272&lt;cfg_PilotStart,B1272&gt;cfg_PilotEnd),"Outside",B1272-cfg_PilotStart+1))</f>
        <v/>
      </c>
      <c r="O1272" s="86">
        <f>IF(OR(B1272="",D1272=""),"","RF-"&amp;TEXT(ROW()-5,"0000"))</f>
        <v/>
      </c>
      <c r="P1272" s="86">
        <f>IF(Q1272="","",D1272&amp;"|"&amp;Q1272)</f>
        <v/>
      </c>
      <c r="Q1272" s="86">
        <f>IF(OR(D1272="",G1272=""),"",COUNTIFS($D$6:D1272,D1272,$G$6:G1272,"&lt;&gt;"))</f>
        <v/>
      </c>
      <c r="R1272" s="139">
        <f>IF(B1272="","",B1272+N(C1272))</f>
        <v/>
      </c>
    </row>
    <row r="1273" ht="30" customHeight="1">
      <c r="B1273" s="93" t="n"/>
      <c r="C1273" s="140" t="n"/>
      <c r="D1273" s="95" t="n"/>
      <c r="E1273" s="86">
        <f>IF(D1273="","",IFERROR(INDEX(Pil_Type,MATCH(D1273,Pil_Label,0)),"not in pilot"))</f>
        <v/>
      </c>
      <c r="F1273" s="96" t="n"/>
      <c r="G1273" s="96" t="n"/>
      <c r="H1273" s="87">
        <f>IF(G1273="","",N(F1273)+G1273)</f>
        <v/>
      </c>
      <c r="I1273" s="95" t="n"/>
      <c r="J1273" s="139">
        <f>IF(OR(Q1273="",N(Q1273)&lt;=1),"",INDEX($R$6:$R$1505,MATCH(D1273&amp;"|"&amp;(Q1273-1),$P$6:$P$1505,0)))</f>
        <v/>
      </c>
      <c r="K1273" s="138">
        <f>IF(OR(J1273="",R1273=""),"",R1273-J1273)</f>
        <v/>
      </c>
      <c r="L1273" s="138">
        <f>IF(OR(J1273="",R1273=""),"",(R1273-J1273)*24)</f>
        <v/>
      </c>
      <c r="M1273" s="95" t="n"/>
      <c r="N1273" s="94">
        <f>IF(B1273="","",IF(OR(B1273&lt;cfg_PilotStart,B1273&gt;cfg_PilotEnd),"Outside",B1273-cfg_PilotStart+1))</f>
        <v/>
      </c>
      <c r="O1273" s="86">
        <f>IF(OR(B1273="",D1273=""),"","RF-"&amp;TEXT(ROW()-5,"0000"))</f>
        <v/>
      </c>
      <c r="P1273" s="86">
        <f>IF(Q1273="","",D1273&amp;"|"&amp;Q1273)</f>
        <v/>
      </c>
      <c r="Q1273" s="86">
        <f>IF(OR(D1273="",G1273=""),"",COUNTIFS($D$6:D1273,D1273,$G$6:G1273,"&lt;&gt;"))</f>
        <v/>
      </c>
      <c r="R1273" s="139">
        <f>IF(B1273="","",B1273+N(C1273))</f>
        <v/>
      </c>
    </row>
    <row r="1274" ht="30" customHeight="1">
      <c r="B1274" s="93" t="n"/>
      <c r="C1274" s="140" t="n"/>
      <c r="D1274" s="95" t="n"/>
      <c r="E1274" s="86">
        <f>IF(D1274="","",IFERROR(INDEX(Pil_Type,MATCH(D1274,Pil_Label,0)),"not in pilot"))</f>
        <v/>
      </c>
      <c r="F1274" s="96" t="n"/>
      <c r="G1274" s="96" t="n"/>
      <c r="H1274" s="87">
        <f>IF(G1274="","",N(F1274)+G1274)</f>
        <v/>
      </c>
      <c r="I1274" s="95" t="n"/>
      <c r="J1274" s="139">
        <f>IF(OR(Q1274="",N(Q1274)&lt;=1),"",INDEX($R$6:$R$1505,MATCH(D1274&amp;"|"&amp;(Q1274-1),$P$6:$P$1505,0)))</f>
        <v/>
      </c>
      <c r="K1274" s="138">
        <f>IF(OR(J1274="",R1274=""),"",R1274-J1274)</f>
        <v/>
      </c>
      <c r="L1274" s="138">
        <f>IF(OR(J1274="",R1274=""),"",(R1274-J1274)*24)</f>
        <v/>
      </c>
      <c r="M1274" s="95" t="n"/>
      <c r="N1274" s="94">
        <f>IF(B1274="","",IF(OR(B1274&lt;cfg_PilotStart,B1274&gt;cfg_PilotEnd),"Outside",B1274-cfg_PilotStart+1))</f>
        <v/>
      </c>
      <c r="O1274" s="86">
        <f>IF(OR(B1274="",D1274=""),"","RF-"&amp;TEXT(ROW()-5,"0000"))</f>
        <v/>
      </c>
      <c r="P1274" s="86">
        <f>IF(Q1274="","",D1274&amp;"|"&amp;Q1274)</f>
        <v/>
      </c>
      <c r="Q1274" s="86">
        <f>IF(OR(D1274="",G1274=""),"",COUNTIFS($D$6:D1274,D1274,$G$6:G1274,"&lt;&gt;"))</f>
        <v/>
      </c>
      <c r="R1274" s="139">
        <f>IF(B1274="","",B1274+N(C1274))</f>
        <v/>
      </c>
    </row>
    <row r="1275" ht="30" customHeight="1">
      <c r="B1275" s="93" t="n"/>
      <c r="C1275" s="140" t="n"/>
      <c r="D1275" s="95" t="n"/>
      <c r="E1275" s="86">
        <f>IF(D1275="","",IFERROR(INDEX(Pil_Type,MATCH(D1275,Pil_Label,0)),"not in pilot"))</f>
        <v/>
      </c>
      <c r="F1275" s="96" t="n"/>
      <c r="G1275" s="96" t="n"/>
      <c r="H1275" s="87">
        <f>IF(G1275="","",N(F1275)+G1275)</f>
        <v/>
      </c>
      <c r="I1275" s="95" t="n"/>
      <c r="J1275" s="139">
        <f>IF(OR(Q1275="",N(Q1275)&lt;=1),"",INDEX($R$6:$R$1505,MATCH(D1275&amp;"|"&amp;(Q1275-1),$P$6:$P$1505,0)))</f>
        <v/>
      </c>
      <c r="K1275" s="138">
        <f>IF(OR(J1275="",R1275=""),"",R1275-J1275)</f>
        <v/>
      </c>
      <c r="L1275" s="138">
        <f>IF(OR(J1275="",R1275=""),"",(R1275-J1275)*24)</f>
        <v/>
      </c>
      <c r="M1275" s="95" t="n"/>
      <c r="N1275" s="94">
        <f>IF(B1275="","",IF(OR(B1275&lt;cfg_PilotStart,B1275&gt;cfg_PilotEnd),"Outside",B1275-cfg_PilotStart+1))</f>
        <v/>
      </c>
      <c r="O1275" s="86">
        <f>IF(OR(B1275="",D1275=""),"","RF-"&amp;TEXT(ROW()-5,"0000"))</f>
        <v/>
      </c>
      <c r="P1275" s="86">
        <f>IF(Q1275="","",D1275&amp;"|"&amp;Q1275)</f>
        <v/>
      </c>
      <c r="Q1275" s="86">
        <f>IF(OR(D1275="",G1275=""),"",COUNTIFS($D$6:D1275,D1275,$G$6:G1275,"&lt;&gt;"))</f>
        <v/>
      </c>
      <c r="R1275" s="139">
        <f>IF(B1275="","",B1275+N(C1275))</f>
        <v/>
      </c>
    </row>
    <row r="1276" ht="30" customHeight="1">
      <c r="B1276" s="93" t="n"/>
      <c r="C1276" s="140" t="n"/>
      <c r="D1276" s="95" t="n"/>
      <c r="E1276" s="86">
        <f>IF(D1276="","",IFERROR(INDEX(Pil_Type,MATCH(D1276,Pil_Label,0)),"not in pilot"))</f>
        <v/>
      </c>
      <c r="F1276" s="96" t="n"/>
      <c r="G1276" s="96" t="n"/>
      <c r="H1276" s="87">
        <f>IF(G1276="","",N(F1276)+G1276)</f>
        <v/>
      </c>
      <c r="I1276" s="95" t="n"/>
      <c r="J1276" s="139">
        <f>IF(OR(Q1276="",N(Q1276)&lt;=1),"",INDEX($R$6:$R$1505,MATCH(D1276&amp;"|"&amp;(Q1276-1),$P$6:$P$1505,0)))</f>
        <v/>
      </c>
      <c r="K1276" s="138">
        <f>IF(OR(J1276="",R1276=""),"",R1276-J1276)</f>
        <v/>
      </c>
      <c r="L1276" s="138">
        <f>IF(OR(J1276="",R1276=""),"",(R1276-J1276)*24)</f>
        <v/>
      </c>
      <c r="M1276" s="95" t="n"/>
      <c r="N1276" s="94">
        <f>IF(B1276="","",IF(OR(B1276&lt;cfg_PilotStart,B1276&gt;cfg_PilotEnd),"Outside",B1276-cfg_PilotStart+1))</f>
        <v/>
      </c>
      <c r="O1276" s="86">
        <f>IF(OR(B1276="",D1276=""),"","RF-"&amp;TEXT(ROW()-5,"0000"))</f>
        <v/>
      </c>
      <c r="P1276" s="86">
        <f>IF(Q1276="","",D1276&amp;"|"&amp;Q1276)</f>
        <v/>
      </c>
      <c r="Q1276" s="86">
        <f>IF(OR(D1276="",G1276=""),"",COUNTIFS($D$6:D1276,D1276,$G$6:G1276,"&lt;&gt;"))</f>
        <v/>
      </c>
      <c r="R1276" s="139">
        <f>IF(B1276="","",B1276+N(C1276))</f>
        <v/>
      </c>
    </row>
    <row r="1277" ht="30" customHeight="1">
      <c r="B1277" s="93" t="n"/>
      <c r="C1277" s="140" t="n"/>
      <c r="D1277" s="95" t="n"/>
      <c r="E1277" s="86">
        <f>IF(D1277="","",IFERROR(INDEX(Pil_Type,MATCH(D1277,Pil_Label,0)),"not in pilot"))</f>
        <v/>
      </c>
      <c r="F1277" s="96" t="n"/>
      <c r="G1277" s="96" t="n"/>
      <c r="H1277" s="87">
        <f>IF(G1277="","",N(F1277)+G1277)</f>
        <v/>
      </c>
      <c r="I1277" s="95" t="n"/>
      <c r="J1277" s="139">
        <f>IF(OR(Q1277="",N(Q1277)&lt;=1),"",INDEX($R$6:$R$1505,MATCH(D1277&amp;"|"&amp;(Q1277-1),$P$6:$P$1505,0)))</f>
        <v/>
      </c>
      <c r="K1277" s="138">
        <f>IF(OR(J1277="",R1277=""),"",R1277-J1277)</f>
        <v/>
      </c>
      <c r="L1277" s="138">
        <f>IF(OR(J1277="",R1277=""),"",(R1277-J1277)*24)</f>
        <v/>
      </c>
      <c r="M1277" s="95" t="n"/>
      <c r="N1277" s="94">
        <f>IF(B1277="","",IF(OR(B1277&lt;cfg_PilotStart,B1277&gt;cfg_PilotEnd),"Outside",B1277-cfg_PilotStart+1))</f>
        <v/>
      </c>
      <c r="O1277" s="86">
        <f>IF(OR(B1277="",D1277=""),"","RF-"&amp;TEXT(ROW()-5,"0000"))</f>
        <v/>
      </c>
      <c r="P1277" s="86">
        <f>IF(Q1277="","",D1277&amp;"|"&amp;Q1277)</f>
        <v/>
      </c>
      <c r="Q1277" s="86">
        <f>IF(OR(D1277="",G1277=""),"",COUNTIFS($D$6:D1277,D1277,$G$6:G1277,"&lt;&gt;"))</f>
        <v/>
      </c>
      <c r="R1277" s="139">
        <f>IF(B1277="","",B1277+N(C1277))</f>
        <v/>
      </c>
    </row>
    <row r="1278" ht="30" customHeight="1">
      <c r="B1278" s="93" t="n"/>
      <c r="C1278" s="140" t="n"/>
      <c r="D1278" s="95" t="n"/>
      <c r="E1278" s="86">
        <f>IF(D1278="","",IFERROR(INDEX(Pil_Type,MATCH(D1278,Pil_Label,0)),"not in pilot"))</f>
        <v/>
      </c>
      <c r="F1278" s="96" t="n"/>
      <c r="G1278" s="96" t="n"/>
      <c r="H1278" s="87">
        <f>IF(G1278="","",N(F1278)+G1278)</f>
        <v/>
      </c>
      <c r="I1278" s="95" t="n"/>
      <c r="J1278" s="139">
        <f>IF(OR(Q1278="",N(Q1278)&lt;=1),"",INDEX($R$6:$R$1505,MATCH(D1278&amp;"|"&amp;(Q1278-1),$P$6:$P$1505,0)))</f>
        <v/>
      </c>
      <c r="K1278" s="138">
        <f>IF(OR(J1278="",R1278=""),"",R1278-J1278)</f>
        <v/>
      </c>
      <c r="L1278" s="138">
        <f>IF(OR(J1278="",R1278=""),"",(R1278-J1278)*24)</f>
        <v/>
      </c>
      <c r="M1278" s="95" t="n"/>
      <c r="N1278" s="94">
        <f>IF(B1278="","",IF(OR(B1278&lt;cfg_PilotStart,B1278&gt;cfg_PilotEnd),"Outside",B1278-cfg_PilotStart+1))</f>
        <v/>
      </c>
      <c r="O1278" s="86">
        <f>IF(OR(B1278="",D1278=""),"","RF-"&amp;TEXT(ROW()-5,"0000"))</f>
        <v/>
      </c>
      <c r="P1278" s="86">
        <f>IF(Q1278="","",D1278&amp;"|"&amp;Q1278)</f>
        <v/>
      </c>
      <c r="Q1278" s="86">
        <f>IF(OR(D1278="",G1278=""),"",COUNTIFS($D$6:D1278,D1278,$G$6:G1278,"&lt;&gt;"))</f>
        <v/>
      </c>
      <c r="R1278" s="139">
        <f>IF(B1278="","",B1278+N(C1278))</f>
        <v/>
      </c>
    </row>
    <row r="1279" ht="30" customHeight="1">
      <c r="B1279" s="93" t="n"/>
      <c r="C1279" s="140" t="n"/>
      <c r="D1279" s="95" t="n"/>
      <c r="E1279" s="86">
        <f>IF(D1279="","",IFERROR(INDEX(Pil_Type,MATCH(D1279,Pil_Label,0)),"not in pilot"))</f>
        <v/>
      </c>
      <c r="F1279" s="96" t="n"/>
      <c r="G1279" s="96" t="n"/>
      <c r="H1279" s="87">
        <f>IF(G1279="","",N(F1279)+G1279)</f>
        <v/>
      </c>
      <c r="I1279" s="95" t="n"/>
      <c r="J1279" s="139">
        <f>IF(OR(Q1279="",N(Q1279)&lt;=1),"",INDEX($R$6:$R$1505,MATCH(D1279&amp;"|"&amp;(Q1279-1),$P$6:$P$1505,0)))</f>
        <v/>
      </c>
      <c r="K1279" s="138">
        <f>IF(OR(J1279="",R1279=""),"",R1279-J1279)</f>
        <v/>
      </c>
      <c r="L1279" s="138">
        <f>IF(OR(J1279="",R1279=""),"",(R1279-J1279)*24)</f>
        <v/>
      </c>
      <c r="M1279" s="95" t="n"/>
      <c r="N1279" s="94">
        <f>IF(B1279="","",IF(OR(B1279&lt;cfg_PilotStart,B1279&gt;cfg_PilotEnd),"Outside",B1279-cfg_PilotStart+1))</f>
        <v/>
      </c>
      <c r="O1279" s="86">
        <f>IF(OR(B1279="",D1279=""),"","RF-"&amp;TEXT(ROW()-5,"0000"))</f>
        <v/>
      </c>
      <c r="P1279" s="86">
        <f>IF(Q1279="","",D1279&amp;"|"&amp;Q1279)</f>
        <v/>
      </c>
      <c r="Q1279" s="86">
        <f>IF(OR(D1279="",G1279=""),"",COUNTIFS($D$6:D1279,D1279,$G$6:G1279,"&lt;&gt;"))</f>
        <v/>
      </c>
      <c r="R1279" s="139">
        <f>IF(B1279="","",B1279+N(C1279))</f>
        <v/>
      </c>
    </row>
    <row r="1280" ht="30" customHeight="1">
      <c r="B1280" s="93" t="n"/>
      <c r="C1280" s="140" t="n"/>
      <c r="D1280" s="95" t="n"/>
      <c r="E1280" s="86">
        <f>IF(D1280="","",IFERROR(INDEX(Pil_Type,MATCH(D1280,Pil_Label,0)),"not in pilot"))</f>
        <v/>
      </c>
      <c r="F1280" s="96" t="n"/>
      <c r="G1280" s="96" t="n"/>
      <c r="H1280" s="87">
        <f>IF(G1280="","",N(F1280)+G1280)</f>
        <v/>
      </c>
      <c r="I1280" s="95" t="n"/>
      <c r="J1280" s="139">
        <f>IF(OR(Q1280="",N(Q1280)&lt;=1),"",INDEX($R$6:$R$1505,MATCH(D1280&amp;"|"&amp;(Q1280-1),$P$6:$P$1505,0)))</f>
        <v/>
      </c>
      <c r="K1280" s="138">
        <f>IF(OR(J1280="",R1280=""),"",R1280-J1280)</f>
        <v/>
      </c>
      <c r="L1280" s="138">
        <f>IF(OR(J1280="",R1280=""),"",(R1280-J1280)*24)</f>
        <v/>
      </c>
      <c r="M1280" s="95" t="n"/>
      <c r="N1280" s="94">
        <f>IF(B1280="","",IF(OR(B1280&lt;cfg_PilotStart,B1280&gt;cfg_PilotEnd),"Outside",B1280-cfg_PilotStart+1))</f>
        <v/>
      </c>
      <c r="O1280" s="86">
        <f>IF(OR(B1280="",D1280=""),"","RF-"&amp;TEXT(ROW()-5,"0000"))</f>
        <v/>
      </c>
      <c r="P1280" s="86">
        <f>IF(Q1280="","",D1280&amp;"|"&amp;Q1280)</f>
        <v/>
      </c>
      <c r="Q1280" s="86">
        <f>IF(OR(D1280="",G1280=""),"",COUNTIFS($D$6:D1280,D1280,$G$6:G1280,"&lt;&gt;"))</f>
        <v/>
      </c>
      <c r="R1280" s="139">
        <f>IF(B1280="","",B1280+N(C1280))</f>
        <v/>
      </c>
    </row>
    <row r="1281" ht="30" customHeight="1">
      <c r="B1281" s="93" t="n"/>
      <c r="C1281" s="140" t="n"/>
      <c r="D1281" s="95" t="n"/>
      <c r="E1281" s="86">
        <f>IF(D1281="","",IFERROR(INDEX(Pil_Type,MATCH(D1281,Pil_Label,0)),"not in pilot"))</f>
        <v/>
      </c>
      <c r="F1281" s="96" t="n"/>
      <c r="G1281" s="96" t="n"/>
      <c r="H1281" s="87">
        <f>IF(G1281="","",N(F1281)+G1281)</f>
        <v/>
      </c>
      <c r="I1281" s="95" t="n"/>
      <c r="J1281" s="139">
        <f>IF(OR(Q1281="",N(Q1281)&lt;=1),"",INDEX($R$6:$R$1505,MATCH(D1281&amp;"|"&amp;(Q1281-1),$P$6:$P$1505,0)))</f>
        <v/>
      </c>
      <c r="K1281" s="138">
        <f>IF(OR(J1281="",R1281=""),"",R1281-J1281)</f>
        <v/>
      </c>
      <c r="L1281" s="138">
        <f>IF(OR(J1281="",R1281=""),"",(R1281-J1281)*24)</f>
        <v/>
      </c>
      <c r="M1281" s="95" t="n"/>
      <c r="N1281" s="94">
        <f>IF(B1281="","",IF(OR(B1281&lt;cfg_PilotStart,B1281&gt;cfg_PilotEnd),"Outside",B1281-cfg_PilotStart+1))</f>
        <v/>
      </c>
      <c r="O1281" s="86">
        <f>IF(OR(B1281="",D1281=""),"","RF-"&amp;TEXT(ROW()-5,"0000"))</f>
        <v/>
      </c>
      <c r="P1281" s="86">
        <f>IF(Q1281="","",D1281&amp;"|"&amp;Q1281)</f>
        <v/>
      </c>
      <c r="Q1281" s="86">
        <f>IF(OR(D1281="",G1281=""),"",COUNTIFS($D$6:D1281,D1281,$G$6:G1281,"&lt;&gt;"))</f>
        <v/>
      </c>
      <c r="R1281" s="139">
        <f>IF(B1281="","",B1281+N(C1281))</f>
        <v/>
      </c>
    </row>
    <row r="1282" ht="30" customHeight="1">
      <c r="B1282" s="93" t="n"/>
      <c r="C1282" s="140" t="n"/>
      <c r="D1282" s="95" t="n"/>
      <c r="E1282" s="86">
        <f>IF(D1282="","",IFERROR(INDEX(Pil_Type,MATCH(D1282,Pil_Label,0)),"not in pilot"))</f>
        <v/>
      </c>
      <c r="F1282" s="96" t="n"/>
      <c r="G1282" s="96" t="n"/>
      <c r="H1282" s="87">
        <f>IF(G1282="","",N(F1282)+G1282)</f>
        <v/>
      </c>
      <c r="I1282" s="95" t="n"/>
      <c r="J1282" s="139">
        <f>IF(OR(Q1282="",N(Q1282)&lt;=1),"",INDEX($R$6:$R$1505,MATCH(D1282&amp;"|"&amp;(Q1282-1),$P$6:$P$1505,0)))</f>
        <v/>
      </c>
      <c r="K1282" s="138">
        <f>IF(OR(J1282="",R1282=""),"",R1282-J1282)</f>
        <v/>
      </c>
      <c r="L1282" s="138">
        <f>IF(OR(J1282="",R1282=""),"",(R1282-J1282)*24)</f>
        <v/>
      </c>
      <c r="M1282" s="95" t="n"/>
      <c r="N1282" s="94">
        <f>IF(B1282="","",IF(OR(B1282&lt;cfg_PilotStart,B1282&gt;cfg_PilotEnd),"Outside",B1282-cfg_PilotStart+1))</f>
        <v/>
      </c>
      <c r="O1282" s="86">
        <f>IF(OR(B1282="",D1282=""),"","RF-"&amp;TEXT(ROW()-5,"0000"))</f>
        <v/>
      </c>
      <c r="P1282" s="86">
        <f>IF(Q1282="","",D1282&amp;"|"&amp;Q1282)</f>
        <v/>
      </c>
      <c r="Q1282" s="86">
        <f>IF(OR(D1282="",G1282=""),"",COUNTIFS($D$6:D1282,D1282,$G$6:G1282,"&lt;&gt;"))</f>
        <v/>
      </c>
      <c r="R1282" s="139">
        <f>IF(B1282="","",B1282+N(C1282))</f>
        <v/>
      </c>
    </row>
    <row r="1283" ht="30" customHeight="1">
      <c r="B1283" s="93" t="n"/>
      <c r="C1283" s="140" t="n"/>
      <c r="D1283" s="95" t="n"/>
      <c r="E1283" s="86">
        <f>IF(D1283="","",IFERROR(INDEX(Pil_Type,MATCH(D1283,Pil_Label,0)),"not in pilot"))</f>
        <v/>
      </c>
      <c r="F1283" s="96" t="n"/>
      <c r="G1283" s="96" t="n"/>
      <c r="H1283" s="87">
        <f>IF(G1283="","",N(F1283)+G1283)</f>
        <v/>
      </c>
      <c r="I1283" s="95" t="n"/>
      <c r="J1283" s="139">
        <f>IF(OR(Q1283="",N(Q1283)&lt;=1),"",INDEX($R$6:$R$1505,MATCH(D1283&amp;"|"&amp;(Q1283-1),$P$6:$P$1505,0)))</f>
        <v/>
      </c>
      <c r="K1283" s="138">
        <f>IF(OR(J1283="",R1283=""),"",R1283-J1283)</f>
        <v/>
      </c>
      <c r="L1283" s="138">
        <f>IF(OR(J1283="",R1283=""),"",(R1283-J1283)*24)</f>
        <v/>
      </c>
      <c r="M1283" s="95" t="n"/>
      <c r="N1283" s="94">
        <f>IF(B1283="","",IF(OR(B1283&lt;cfg_PilotStart,B1283&gt;cfg_PilotEnd),"Outside",B1283-cfg_PilotStart+1))</f>
        <v/>
      </c>
      <c r="O1283" s="86">
        <f>IF(OR(B1283="",D1283=""),"","RF-"&amp;TEXT(ROW()-5,"0000"))</f>
        <v/>
      </c>
      <c r="P1283" s="86">
        <f>IF(Q1283="","",D1283&amp;"|"&amp;Q1283)</f>
        <v/>
      </c>
      <c r="Q1283" s="86">
        <f>IF(OR(D1283="",G1283=""),"",COUNTIFS($D$6:D1283,D1283,$G$6:G1283,"&lt;&gt;"))</f>
        <v/>
      </c>
      <c r="R1283" s="139">
        <f>IF(B1283="","",B1283+N(C1283))</f>
        <v/>
      </c>
    </row>
    <row r="1284" ht="30" customHeight="1">
      <c r="B1284" s="93" t="n"/>
      <c r="C1284" s="140" t="n"/>
      <c r="D1284" s="95" t="n"/>
      <c r="E1284" s="86">
        <f>IF(D1284="","",IFERROR(INDEX(Pil_Type,MATCH(D1284,Pil_Label,0)),"not in pilot"))</f>
        <v/>
      </c>
      <c r="F1284" s="96" t="n"/>
      <c r="G1284" s="96" t="n"/>
      <c r="H1284" s="87">
        <f>IF(G1284="","",N(F1284)+G1284)</f>
        <v/>
      </c>
      <c r="I1284" s="95" t="n"/>
      <c r="J1284" s="139">
        <f>IF(OR(Q1284="",N(Q1284)&lt;=1),"",INDEX($R$6:$R$1505,MATCH(D1284&amp;"|"&amp;(Q1284-1),$P$6:$P$1505,0)))</f>
        <v/>
      </c>
      <c r="K1284" s="138">
        <f>IF(OR(J1284="",R1284=""),"",R1284-J1284)</f>
        <v/>
      </c>
      <c r="L1284" s="138">
        <f>IF(OR(J1284="",R1284=""),"",(R1284-J1284)*24)</f>
        <v/>
      </c>
      <c r="M1284" s="95" t="n"/>
      <c r="N1284" s="94">
        <f>IF(B1284="","",IF(OR(B1284&lt;cfg_PilotStart,B1284&gt;cfg_PilotEnd),"Outside",B1284-cfg_PilotStart+1))</f>
        <v/>
      </c>
      <c r="O1284" s="86">
        <f>IF(OR(B1284="",D1284=""),"","RF-"&amp;TEXT(ROW()-5,"0000"))</f>
        <v/>
      </c>
      <c r="P1284" s="86">
        <f>IF(Q1284="","",D1284&amp;"|"&amp;Q1284)</f>
        <v/>
      </c>
      <c r="Q1284" s="86">
        <f>IF(OR(D1284="",G1284=""),"",COUNTIFS($D$6:D1284,D1284,$G$6:G1284,"&lt;&gt;"))</f>
        <v/>
      </c>
      <c r="R1284" s="139">
        <f>IF(B1284="","",B1284+N(C1284))</f>
        <v/>
      </c>
    </row>
    <row r="1285" ht="30" customHeight="1">
      <c r="B1285" s="93" t="n"/>
      <c r="C1285" s="140" t="n"/>
      <c r="D1285" s="95" t="n"/>
      <c r="E1285" s="86">
        <f>IF(D1285="","",IFERROR(INDEX(Pil_Type,MATCH(D1285,Pil_Label,0)),"not in pilot"))</f>
        <v/>
      </c>
      <c r="F1285" s="96" t="n"/>
      <c r="G1285" s="96" t="n"/>
      <c r="H1285" s="87">
        <f>IF(G1285="","",N(F1285)+G1285)</f>
        <v/>
      </c>
      <c r="I1285" s="95" t="n"/>
      <c r="J1285" s="139">
        <f>IF(OR(Q1285="",N(Q1285)&lt;=1),"",INDEX($R$6:$R$1505,MATCH(D1285&amp;"|"&amp;(Q1285-1),$P$6:$P$1505,0)))</f>
        <v/>
      </c>
      <c r="K1285" s="138">
        <f>IF(OR(J1285="",R1285=""),"",R1285-J1285)</f>
        <v/>
      </c>
      <c r="L1285" s="138">
        <f>IF(OR(J1285="",R1285=""),"",(R1285-J1285)*24)</f>
        <v/>
      </c>
      <c r="M1285" s="95" t="n"/>
      <c r="N1285" s="94">
        <f>IF(B1285="","",IF(OR(B1285&lt;cfg_PilotStart,B1285&gt;cfg_PilotEnd),"Outside",B1285-cfg_PilotStart+1))</f>
        <v/>
      </c>
      <c r="O1285" s="86">
        <f>IF(OR(B1285="",D1285=""),"","RF-"&amp;TEXT(ROW()-5,"0000"))</f>
        <v/>
      </c>
      <c r="P1285" s="86">
        <f>IF(Q1285="","",D1285&amp;"|"&amp;Q1285)</f>
        <v/>
      </c>
      <c r="Q1285" s="86">
        <f>IF(OR(D1285="",G1285=""),"",COUNTIFS($D$6:D1285,D1285,$G$6:G1285,"&lt;&gt;"))</f>
        <v/>
      </c>
      <c r="R1285" s="139">
        <f>IF(B1285="","",B1285+N(C1285))</f>
        <v/>
      </c>
    </row>
    <row r="1286" ht="30" customHeight="1">
      <c r="B1286" s="93" t="n"/>
      <c r="C1286" s="140" t="n"/>
      <c r="D1286" s="95" t="n"/>
      <c r="E1286" s="86">
        <f>IF(D1286="","",IFERROR(INDEX(Pil_Type,MATCH(D1286,Pil_Label,0)),"not in pilot"))</f>
        <v/>
      </c>
      <c r="F1286" s="96" t="n"/>
      <c r="G1286" s="96" t="n"/>
      <c r="H1286" s="87">
        <f>IF(G1286="","",N(F1286)+G1286)</f>
        <v/>
      </c>
      <c r="I1286" s="95" t="n"/>
      <c r="J1286" s="139">
        <f>IF(OR(Q1286="",N(Q1286)&lt;=1),"",INDEX($R$6:$R$1505,MATCH(D1286&amp;"|"&amp;(Q1286-1),$P$6:$P$1505,0)))</f>
        <v/>
      </c>
      <c r="K1286" s="138">
        <f>IF(OR(J1286="",R1286=""),"",R1286-J1286)</f>
        <v/>
      </c>
      <c r="L1286" s="138">
        <f>IF(OR(J1286="",R1286=""),"",(R1286-J1286)*24)</f>
        <v/>
      </c>
      <c r="M1286" s="95" t="n"/>
      <c r="N1286" s="94">
        <f>IF(B1286="","",IF(OR(B1286&lt;cfg_PilotStart,B1286&gt;cfg_PilotEnd),"Outside",B1286-cfg_PilotStart+1))</f>
        <v/>
      </c>
      <c r="O1286" s="86">
        <f>IF(OR(B1286="",D1286=""),"","RF-"&amp;TEXT(ROW()-5,"0000"))</f>
        <v/>
      </c>
      <c r="P1286" s="86">
        <f>IF(Q1286="","",D1286&amp;"|"&amp;Q1286)</f>
        <v/>
      </c>
      <c r="Q1286" s="86">
        <f>IF(OR(D1286="",G1286=""),"",COUNTIFS($D$6:D1286,D1286,$G$6:G1286,"&lt;&gt;"))</f>
        <v/>
      </c>
      <c r="R1286" s="139">
        <f>IF(B1286="","",B1286+N(C1286))</f>
        <v/>
      </c>
    </row>
    <row r="1287" ht="30" customHeight="1">
      <c r="B1287" s="93" t="n"/>
      <c r="C1287" s="140" t="n"/>
      <c r="D1287" s="95" t="n"/>
      <c r="E1287" s="86">
        <f>IF(D1287="","",IFERROR(INDEX(Pil_Type,MATCH(D1287,Pil_Label,0)),"not in pilot"))</f>
        <v/>
      </c>
      <c r="F1287" s="96" t="n"/>
      <c r="G1287" s="96" t="n"/>
      <c r="H1287" s="87">
        <f>IF(G1287="","",N(F1287)+G1287)</f>
        <v/>
      </c>
      <c r="I1287" s="95" t="n"/>
      <c r="J1287" s="139">
        <f>IF(OR(Q1287="",N(Q1287)&lt;=1),"",INDEX($R$6:$R$1505,MATCH(D1287&amp;"|"&amp;(Q1287-1),$P$6:$P$1505,0)))</f>
        <v/>
      </c>
      <c r="K1287" s="138">
        <f>IF(OR(J1287="",R1287=""),"",R1287-J1287)</f>
        <v/>
      </c>
      <c r="L1287" s="138">
        <f>IF(OR(J1287="",R1287=""),"",(R1287-J1287)*24)</f>
        <v/>
      </c>
      <c r="M1287" s="95" t="n"/>
      <c r="N1287" s="94">
        <f>IF(B1287="","",IF(OR(B1287&lt;cfg_PilotStart,B1287&gt;cfg_PilotEnd),"Outside",B1287-cfg_PilotStart+1))</f>
        <v/>
      </c>
      <c r="O1287" s="86">
        <f>IF(OR(B1287="",D1287=""),"","RF-"&amp;TEXT(ROW()-5,"0000"))</f>
        <v/>
      </c>
      <c r="P1287" s="86">
        <f>IF(Q1287="","",D1287&amp;"|"&amp;Q1287)</f>
        <v/>
      </c>
      <c r="Q1287" s="86">
        <f>IF(OR(D1287="",G1287=""),"",COUNTIFS($D$6:D1287,D1287,$G$6:G1287,"&lt;&gt;"))</f>
        <v/>
      </c>
      <c r="R1287" s="139">
        <f>IF(B1287="","",B1287+N(C1287))</f>
        <v/>
      </c>
    </row>
    <row r="1288" ht="30" customHeight="1">
      <c r="B1288" s="93" t="n"/>
      <c r="C1288" s="140" t="n"/>
      <c r="D1288" s="95" t="n"/>
      <c r="E1288" s="86">
        <f>IF(D1288="","",IFERROR(INDEX(Pil_Type,MATCH(D1288,Pil_Label,0)),"not in pilot"))</f>
        <v/>
      </c>
      <c r="F1288" s="96" t="n"/>
      <c r="G1288" s="96" t="n"/>
      <c r="H1288" s="87">
        <f>IF(G1288="","",N(F1288)+G1288)</f>
        <v/>
      </c>
      <c r="I1288" s="95" t="n"/>
      <c r="J1288" s="139">
        <f>IF(OR(Q1288="",N(Q1288)&lt;=1),"",INDEX($R$6:$R$1505,MATCH(D1288&amp;"|"&amp;(Q1288-1),$P$6:$P$1505,0)))</f>
        <v/>
      </c>
      <c r="K1288" s="138">
        <f>IF(OR(J1288="",R1288=""),"",R1288-J1288)</f>
        <v/>
      </c>
      <c r="L1288" s="138">
        <f>IF(OR(J1288="",R1288=""),"",(R1288-J1288)*24)</f>
        <v/>
      </c>
      <c r="M1288" s="95" t="n"/>
      <c r="N1288" s="94">
        <f>IF(B1288="","",IF(OR(B1288&lt;cfg_PilotStart,B1288&gt;cfg_PilotEnd),"Outside",B1288-cfg_PilotStart+1))</f>
        <v/>
      </c>
      <c r="O1288" s="86">
        <f>IF(OR(B1288="",D1288=""),"","RF-"&amp;TEXT(ROW()-5,"0000"))</f>
        <v/>
      </c>
      <c r="P1288" s="86">
        <f>IF(Q1288="","",D1288&amp;"|"&amp;Q1288)</f>
        <v/>
      </c>
      <c r="Q1288" s="86">
        <f>IF(OR(D1288="",G1288=""),"",COUNTIFS($D$6:D1288,D1288,$G$6:G1288,"&lt;&gt;"))</f>
        <v/>
      </c>
      <c r="R1288" s="139">
        <f>IF(B1288="","",B1288+N(C1288))</f>
        <v/>
      </c>
    </row>
    <row r="1289" ht="30" customHeight="1">
      <c r="B1289" s="93" t="n"/>
      <c r="C1289" s="140" t="n"/>
      <c r="D1289" s="95" t="n"/>
      <c r="E1289" s="86">
        <f>IF(D1289="","",IFERROR(INDEX(Pil_Type,MATCH(D1289,Pil_Label,0)),"not in pilot"))</f>
        <v/>
      </c>
      <c r="F1289" s="96" t="n"/>
      <c r="G1289" s="96" t="n"/>
      <c r="H1289" s="87">
        <f>IF(G1289="","",N(F1289)+G1289)</f>
        <v/>
      </c>
      <c r="I1289" s="95" t="n"/>
      <c r="J1289" s="139">
        <f>IF(OR(Q1289="",N(Q1289)&lt;=1),"",INDEX($R$6:$R$1505,MATCH(D1289&amp;"|"&amp;(Q1289-1),$P$6:$P$1505,0)))</f>
        <v/>
      </c>
      <c r="K1289" s="138">
        <f>IF(OR(J1289="",R1289=""),"",R1289-J1289)</f>
        <v/>
      </c>
      <c r="L1289" s="138">
        <f>IF(OR(J1289="",R1289=""),"",(R1289-J1289)*24)</f>
        <v/>
      </c>
      <c r="M1289" s="95" t="n"/>
      <c r="N1289" s="94">
        <f>IF(B1289="","",IF(OR(B1289&lt;cfg_PilotStart,B1289&gt;cfg_PilotEnd),"Outside",B1289-cfg_PilotStart+1))</f>
        <v/>
      </c>
      <c r="O1289" s="86">
        <f>IF(OR(B1289="",D1289=""),"","RF-"&amp;TEXT(ROW()-5,"0000"))</f>
        <v/>
      </c>
      <c r="P1289" s="86">
        <f>IF(Q1289="","",D1289&amp;"|"&amp;Q1289)</f>
        <v/>
      </c>
      <c r="Q1289" s="86">
        <f>IF(OR(D1289="",G1289=""),"",COUNTIFS($D$6:D1289,D1289,$G$6:G1289,"&lt;&gt;"))</f>
        <v/>
      </c>
      <c r="R1289" s="139">
        <f>IF(B1289="","",B1289+N(C1289))</f>
        <v/>
      </c>
    </row>
    <row r="1290" ht="30" customHeight="1">
      <c r="B1290" s="93" t="n"/>
      <c r="C1290" s="140" t="n"/>
      <c r="D1290" s="95" t="n"/>
      <c r="E1290" s="86">
        <f>IF(D1290="","",IFERROR(INDEX(Pil_Type,MATCH(D1290,Pil_Label,0)),"not in pilot"))</f>
        <v/>
      </c>
      <c r="F1290" s="96" t="n"/>
      <c r="G1290" s="96" t="n"/>
      <c r="H1290" s="87">
        <f>IF(G1290="","",N(F1290)+G1290)</f>
        <v/>
      </c>
      <c r="I1290" s="95" t="n"/>
      <c r="J1290" s="139">
        <f>IF(OR(Q1290="",N(Q1290)&lt;=1),"",INDEX($R$6:$R$1505,MATCH(D1290&amp;"|"&amp;(Q1290-1),$P$6:$P$1505,0)))</f>
        <v/>
      </c>
      <c r="K1290" s="138">
        <f>IF(OR(J1290="",R1290=""),"",R1290-J1290)</f>
        <v/>
      </c>
      <c r="L1290" s="138">
        <f>IF(OR(J1290="",R1290=""),"",(R1290-J1290)*24)</f>
        <v/>
      </c>
      <c r="M1290" s="95" t="n"/>
      <c r="N1290" s="94">
        <f>IF(B1290="","",IF(OR(B1290&lt;cfg_PilotStart,B1290&gt;cfg_PilotEnd),"Outside",B1290-cfg_PilotStart+1))</f>
        <v/>
      </c>
      <c r="O1290" s="86">
        <f>IF(OR(B1290="",D1290=""),"","RF-"&amp;TEXT(ROW()-5,"0000"))</f>
        <v/>
      </c>
      <c r="P1290" s="86">
        <f>IF(Q1290="","",D1290&amp;"|"&amp;Q1290)</f>
        <v/>
      </c>
      <c r="Q1290" s="86">
        <f>IF(OR(D1290="",G1290=""),"",COUNTIFS($D$6:D1290,D1290,$G$6:G1290,"&lt;&gt;"))</f>
        <v/>
      </c>
      <c r="R1290" s="139">
        <f>IF(B1290="","",B1290+N(C1290))</f>
        <v/>
      </c>
    </row>
    <row r="1291" ht="30" customHeight="1">
      <c r="B1291" s="93" t="n"/>
      <c r="C1291" s="140" t="n"/>
      <c r="D1291" s="95" t="n"/>
      <c r="E1291" s="86">
        <f>IF(D1291="","",IFERROR(INDEX(Pil_Type,MATCH(D1291,Pil_Label,0)),"not in pilot"))</f>
        <v/>
      </c>
      <c r="F1291" s="96" t="n"/>
      <c r="G1291" s="96" t="n"/>
      <c r="H1291" s="87">
        <f>IF(G1291="","",N(F1291)+G1291)</f>
        <v/>
      </c>
      <c r="I1291" s="95" t="n"/>
      <c r="J1291" s="139">
        <f>IF(OR(Q1291="",N(Q1291)&lt;=1),"",INDEX($R$6:$R$1505,MATCH(D1291&amp;"|"&amp;(Q1291-1),$P$6:$P$1505,0)))</f>
        <v/>
      </c>
      <c r="K1291" s="138">
        <f>IF(OR(J1291="",R1291=""),"",R1291-J1291)</f>
        <v/>
      </c>
      <c r="L1291" s="138">
        <f>IF(OR(J1291="",R1291=""),"",(R1291-J1291)*24)</f>
        <v/>
      </c>
      <c r="M1291" s="95" t="n"/>
      <c r="N1291" s="94">
        <f>IF(B1291="","",IF(OR(B1291&lt;cfg_PilotStart,B1291&gt;cfg_PilotEnd),"Outside",B1291-cfg_PilotStart+1))</f>
        <v/>
      </c>
      <c r="O1291" s="86">
        <f>IF(OR(B1291="",D1291=""),"","RF-"&amp;TEXT(ROW()-5,"0000"))</f>
        <v/>
      </c>
      <c r="P1291" s="86">
        <f>IF(Q1291="","",D1291&amp;"|"&amp;Q1291)</f>
        <v/>
      </c>
      <c r="Q1291" s="86">
        <f>IF(OR(D1291="",G1291=""),"",COUNTIFS($D$6:D1291,D1291,$G$6:G1291,"&lt;&gt;"))</f>
        <v/>
      </c>
      <c r="R1291" s="139">
        <f>IF(B1291="","",B1291+N(C1291))</f>
        <v/>
      </c>
    </row>
    <row r="1292" ht="30" customHeight="1">
      <c r="B1292" s="93" t="n"/>
      <c r="C1292" s="140" t="n"/>
      <c r="D1292" s="95" t="n"/>
      <c r="E1292" s="86">
        <f>IF(D1292="","",IFERROR(INDEX(Pil_Type,MATCH(D1292,Pil_Label,0)),"not in pilot"))</f>
        <v/>
      </c>
      <c r="F1292" s="96" t="n"/>
      <c r="G1292" s="96" t="n"/>
      <c r="H1292" s="87">
        <f>IF(G1292="","",N(F1292)+G1292)</f>
        <v/>
      </c>
      <c r="I1292" s="95" t="n"/>
      <c r="J1292" s="139">
        <f>IF(OR(Q1292="",N(Q1292)&lt;=1),"",INDEX($R$6:$R$1505,MATCH(D1292&amp;"|"&amp;(Q1292-1),$P$6:$P$1505,0)))</f>
        <v/>
      </c>
      <c r="K1292" s="138">
        <f>IF(OR(J1292="",R1292=""),"",R1292-J1292)</f>
        <v/>
      </c>
      <c r="L1292" s="138">
        <f>IF(OR(J1292="",R1292=""),"",(R1292-J1292)*24)</f>
        <v/>
      </c>
      <c r="M1292" s="95" t="n"/>
      <c r="N1292" s="94">
        <f>IF(B1292="","",IF(OR(B1292&lt;cfg_PilotStart,B1292&gt;cfg_PilotEnd),"Outside",B1292-cfg_PilotStart+1))</f>
        <v/>
      </c>
      <c r="O1292" s="86">
        <f>IF(OR(B1292="",D1292=""),"","RF-"&amp;TEXT(ROW()-5,"0000"))</f>
        <v/>
      </c>
      <c r="P1292" s="86">
        <f>IF(Q1292="","",D1292&amp;"|"&amp;Q1292)</f>
        <v/>
      </c>
      <c r="Q1292" s="86">
        <f>IF(OR(D1292="",G1292=""),"",COUNTIFS($D$6:D1292,D1292,$G$6:G1292,"&lt;&gt;"))</f>
        <v/>
      </c>
      <c r="R1292" s="139">
        <f>IF(B1292="","",B1292+N(C1292))</f>
        <v/>
      </c>
    </row>
    <row r="1293" ht="30" customHeight="1">
      <c r="B1293" s="93" t="n"/>
      <c r="C1293" s="140" t="n"/>
      <c r="D1293" s="95" t="n"/>
      <c r="E1293" s="86">
        <f>IF(D1293="","",IFERROR(INDEX(Pil_Type,MATCH(D1293,Pil_Label,0)),"not in pilot"))</f>
        <v/>
      </c>
      <c r="F1293" s="96" t="n"/>
      <c r="G1293" s="96" t="n"/>
      <c r="H1293" s="87">
        <f>IF(G1293="","",N(F1293)+G1293)</f>
        <v/>
      </c>
      <c r="I1293" s="95" t="n"/>
      <c r="J1293" s="139">
        <f>IF(OR(Q1293="",N(Q1293)&lt;=1),"",INDEX($R$6:$R$1505,MATCH(D1293&amp;"|"&amp;(Q1293-1),$P$6:$P$1505,0)))</f>
        <v/>
      </c>
      <c r="K1293" s="138">
        <f>IF(OR(J1293="",R1293=""),"",R1293-J1293)</f>
        <v/>
      </c>
      <c r="L1293" s="138">
        <f>IF(OR(J1293="",R1293=""),"",(R1293-J1293)*24)</f>
        <v/>
      </c>
      <c r="M1293" s="95" t="n"/>
      <c r="N1293" s="94">
        <f>IF(B1293="","",IF(OR(B1293&lt;cfg_PilotStart,B1293&gt;cfg_PilotEnd),"Outside",B1293-cfg_PilotStart+1))</f>
        <v/>
      </c>
      <c r="O1293" s="86">
        <f>IF(OR(B1293="",D1293=""),"","RF-"&amp;TEXT(ROW()-5,"0000"))</f>
        <v/>
      </c>
      <c r="P1293" s="86">
        <f>IF(Q1293="","",D1293&amp;"|"&amp;Q1293)</f>
        <v/>
      </c>
      <c r="Q1293" s="86">
        <f>IF(OR(D1293="",G1293=""),"",COUNTIFS($D$6:D1293,D1293,$G$6:G1293,"&lt;&gt;"))</f>
        <v/>
      </c>
      <c r="R1293" s="139">
        <f>IF(B1293="","",B1293+N(C1293))</f>
        <v/>
      </c>
    </row>
    <row r="1294" ht="30" customHeight="1">
      <c r="B1294" s="93" t="n"/>
      <c r="C1294" s="140" t="n"/>
      <c r="D1294" s="95" t="n"/>
      <c r="E1294" s="86">
        <f>IF(D1294="","",IFERROR(INDEX(Pil_Type,MATCH(D1294,Pil_Label,0)),"not in pilot"))</f>
        <v/>
      </c>
      <c r="F1294" s="96" t="n"/>
      <c r="G1294" s="96" t="n"/>
      <c r="H1294" s="87">
        <f>IF(G1294="","",N(F1294)+G1294)</f>
        <v/>
      </c>
      <c r="I1294" s="95" t="n"/>
      <c r="J1294" s="139">
        <f>IF(OR(Q1294="",N(Q1294)&lt;=1),"",INDEX($R$6:$R$1505,MATCH(D1294&amp;"|"&amp;(Q1294-1),$P$6:$P$1505,0)))</f>
        <v/>
      </c>
      <c r="K1294" s="138">
        <f>IF(OR(J1294="",R1294=""),"",R1294-J1294)</f>
        <v/>
      </c>
      <c r="L1294" s="138">
        <f>IF(OR(J1294="",R1294=""),"",(R1294-J1294)*24)</f>
        <v/>
      </c>
      <c r="M1294" s="95" t="n"/>
      <c r="N1294" s="94">
        <f>IF(B1294="","",IF(OR(B1294&lt;cfg_PilotStart,B1294&gt;cfg_PilotEnd),"Outside",B1294-cfg_PilotStart+1))</f>
        <v/>
      </c>
      <c r="O1294" s="86">
        <f>IF(OR(B1294="",D1294=""),"","RF-"&amp;TEXT(ROW()-5,"0000"))</f>
        <v/>
      </c>
      <c r="P1294" s="86">
        <f>IF(Q1294="","",D1294&amp;"|"&amp;Q1294)</f>
        <v/>
      </c>
      <c r="Q1294" s="86">
        <f>IF(OR(D1294="",G1294=""),"",COUNTIFS($D$6:D1294,D1294,$G$6:G1294,"&lt;&gt;"))</f>
        <v/>
      </c>
      <c r="R1294" s="139">
        <f>IF(B1294="","",B1294+N(C1294))</f>
        <v/>
      </c>
    </row>
    <row r="1295" ht="30" customHeight="1">
      <c r="B1295" s="93" t="n"/>
      <c r="C1295" s="140" t="n"/>
      <c r="D1295" s="95" t="n"/>
      <c r="E1295" s="86">
        <f>IF(D1295="","",IFERROR(INDEX(Pil_Type,MATCH(D1295,Pil_Label,0)),"not in pilot"))</f>
        <v/>
      </c>
      <c r="F1295" s="96" t="n"/>
      <c r="G1295" s="96" t="n"/>
      <c r="H1295" s="87">
        <f>IF(G1295="","",N(F1295)+G1295)</f>
        <v/>
      </c>
      <c r="I1295" s="95" t="n"/>
      <c r="J1295" s="139">
        <f>IF(OR(Q1295="",N(Q1295)&lt;=1),"",INDEX($R$6:$R$1505,MATCH(D1295&amp;"|"&amp;(Q1295-1),$P$6:$P$1505,0)))</f>
        <v/>
      </c>
      <c r="K1295" s="138">
        <f>IF(OR(J1295="",R1295=""),"",R1295-J1295)</f>
        <v/>
      </c>
      <c r="L1295" s="138">
        <f>IF(OR(J1295="",R1295=""),"",(R1295-J1295)*24)</f>
        <v/>
      </c>
      <c r="M1295" s="95" t="n"/>
      <c r="N1295" s="94">
        <f>IF(B1295="","",IF(OR(B1295&lt;cfg_PilotStart,B1295&gt;cfg_PilotEnd),"Outside",B1295-cfg_PilotStart+1))</f>
        <v/>
      </c>
      <c r="O1295" s="86">
        <f>IF(OR(B1295="",D1295=""),"","RF-"&amp;TEXT(ROW()-5,"0000"))</f>
        <v/>
      </c>
      <c r="P1295" s="86">
        <f>IF(Q1295="","",D1295&amp;"|"&amp;Q1295)</f>
        <v/>
      </c>
      <c r="Q1295" s="86">
        <f>IF(OR(D1295="",G1295=""),"",COUNTIFS($D$6:D1295,D1295,$G$6:G1295,"&lt;&gt;"))</f>
        <v/>
      </c>
      <c r="R1295" s="139">
        <f>IF(B1295="","",B1295+N(C1295))</f>
        <v/>
      </c>
    </row>
    <row r="1296" ht="30" customHeight="1">
      <c r="B1296" s="93" t="n"/>
      <c r="C1296" s="140" t="n"/>
      <c r="D1296" s="95" t="n"/>
      <c r="E1296" s="86">
        <f>IF(D1296="","",IFERROR(INDEX(Pil_Type,MATCH(D1296,Pil_Label,0)),"not in pilot"))</f>
        <v/>
      </c>
      <c r="F1296" s="96" t="n"/>
      <c r="G1296" s="96" t="n"/>
      <c r="H1296" s="87">
        <f>IF(G1296="","",N(F1296)+G1296)</f>
        <v/>
      </c>
      <c r="I1296" s="95" t="n"/>
      <c r="J1296" s="139">
        <f>IF(OR(Q1296="",N(Q1296)&lt;=1),"",INDEX($R$6:$R$1505,MATCH(D1296&amp;"|"&amp;(Q1296-1),$P$6:$P$1505,0)))</f>
        <v/>
      </c>
      <c r="K1296" s="138">
        <f>IF(OR(J1296="",R1296=""),"",R1296-J1296)</f>
        <v/>
      </c>
      <c r="L1296" s="138">
        <f>IF(OR(J1296="",R1296=""),"",(R1296-J1296)*24)</f>
        <v/>
      </c>
      <c r="M1296" s="95" t="n"/>
      <c r="N1296" s="94">
        <f>IF(B1296="","",IF(OR(B1296&lt;cfg_PilotStart,B1296&gt;cfg_PilotEnd),"Outside",B1296-cfg_PilotStart+1))</f>
        <v/>
      </c>
      <c r="O1296" s="86">
        <f>IF(OR(B1296="",D1296=""),"","RF-"&amp;TEXT(ROW()-5,"0000"))</f>
        <v/>
      </c>
      <c r="P1296" s="86">
        <f>IF(Q1296="","",D1296&amp;"|"&amp;Q1296)</f>
        <v/>
      </c>
      <c r="Q1296" s="86">
        <f>IF(OR(D1296="",G1296=""),"",COUNTIFS($D$6:D1296,D1296,$G$6:G1296,"&lt;&gt;"))</f>
        <v/>
      </c>
      <c r="R1296" s="139">
        <f>IF(B1296="","",B1296+N(C1296))</f>
        <v/>
      </c>
    </row>
    <row r="1297" ht="30" customHeight="1">
      <c r="B1297" s="93" t="n"/>
      <c r="C1297" s="140" t="n"/>
      <c r="D1297" s="95" t="n"/>
      <c r="E1297" s="86">
        <f>IF(D1297="","",IFERROR(INDEX(Pil_Type,MATCH(D1297,Pil_Label,0)),"not in pilot"))</f>
        <v/>
      </c>
      <c r="F1297" s="96" t="n"/>
      <c r="G1297" s="96" t="n"/>
      <c r="H1297" s="87">
        <f>IF(G1297="","",N(F1297)+G1297)</f>
        <v/>
      </c>
      <c r="I1297" s="95" t="n"/>
      <c r="J1297" s="139">
        <f>IF(OR(Q1297="",N(Q1297)&lt;=1),"",INDEX($R$6:$R$1505,MATCH(D1297&amp;"|"&amp;(Q1297-1),$P$6:$P$1505,0)))</f>
        <v/>
      </c>
      <c r="K1297" s="138">
        <f>IF(OR(J1297="",R1297=""),"",R1297-J1297)</f>
        <v/>
      </c>
      <c r="L1297" s="138">
        <f>IF(OR(J1297="",R1297=""),"",(R1297-J1297)*24)</f>
        <v/>
      </c>
      <c r="M1297" s="95" t="n"/>
      <c r="N1297" s="94">
        <f>IF(B1297="","",IF(OR(B1297&lt;cfg_PilotStart,B1297&gt;cfg_PilotEnd),"Outside",B1297-cfg_PilotStart+1))</f>
        <v/>
      </c>
      <c r="O1297" s="86">
        <f>IF(OR(B1297="",D1297=""),"","RF-"&amp;TEXT(ROW()-5,"0000"))</f>
        <v/>
      </c>
      <c r="P1297" s="86">
        <f>IF(Q1297="","",D1297&amp;"|"&amp;Q1297)</f>
        <v/>
      </c>
      <c r="Q1297" s="86">
        <f>IF(OR(D1297="",G1297=""),"",COUNTIFS($D$6:D1297,D1297,$G$6:G1297,"&lt;&gt;"))</f>
        <v/>
      </c>
      <c r="R1297" s="139">
        <f>IF(B1297="","",B1297+N(C1297))</f>
        <v/>
      </c>
    </row>
    <row r="1298" ht="30" customHeight="1">
      <c r="B1298" s="93" t="n"/>
      <c r="C1298" s="140" t="n"/>
      <c r="D1298" s="95" t="n"/>
      <c r="E1298" s="86">
        <f>IF(D1298="","",IFERROR(INDEX(Pil_Type,MATCH(D1298,Pil_Label,0)),"not in pilot"))</f>
        <v/>
      </c>
      <c r="F1298" s="96" t="n"/>
      <c r="G1298" s="96" t="n"/>
      <c r="H1298" s="87">
        <f>IF(G1298="","",N(F1298)+G1298)</f>
        <v/>
      </c>
      <c r="I1298" s="95" t="n"/>
      <c r="J1298" s="139">
        <f>IF(OR(Q1298="",N(Q1298)&lt;=1),"",INDEX($R$6:$R$1505,MATCH(D1298&amp;"|"&amp;(Q1298-1),$P$6:$P$1505,0)))</f>
        <v/>
      </c>
      <c r="K1298" s="138">
        <f>IF(OR(J1298="",R1298=""),"",R1298-J1298)</f>
        <v/>
      </c>
      <c r="L1298" s="138">
        <f>IF(OR(J1298="",R1298=""),"",(R1298-J1298)*24)</f>
        <v/>
      </c>
      <c r="M1298" s="95" t="n"/>
      <c r="N1298" s="94">
        <f>IF(B1298="","",IF(OR(B1298&lt;cfg_PilotStart,B1298&gt;cfg_PilotEnd),"Outside",B1298-cfg_PilotStart+1))</f>
        <v/>
      </c>
      <c r="O1298" s="86">
        <f>IF(OR(B1298="",D1298=""),"","RF-"&amp;TEXT(ROW()-5,"0000"))</f>
        <v/>
      </c>
      <c r="P1298" s="86">
        <f>IF(Q1298="","",D1298&amp;"|"&amp;Q1298)</f>
        <v/>
      </c>
      <c r="Q1298" s="86">
        <f>IF(OR(D1298="",G1298=""),"",COUNTIFS($D$6:D1298,D1298,$G$6:G1298,"&lt;&gt;"))</f>
        <v/>
      </c>
      <c r="R1298" s="139">
        <f>IF(B1298="","",B1298+N(C1298))</f>
        <v/>
      </c>
    </row>
    <row r="1299" ht="30" customHeight="1">
      <c r="B1299" s="93" t="n"/>
      <c r="C1299" s="140" t="n"/>
      <c r="D1299" s="95" t="n"/>
      <c r="E1299" s="86">
        <f>IF(D1299="","",IFERROR(INDEX(Pil_Type,MATCH(D1299,Pil_Label,0)),"not in pilot"))</f>
        <v/>
      </c>
      <c r="F1299" s="96" t="n"/>
      <c r="G1299" s="96" t="n"/>
      <c r="H1299" s="87">
        <f>IF(G1299="","",N(F1299)+G1299)</f>
        <v/>
      </c>
      <c r="I1299" s="95" t="n"/>
      <c r="J1299" s="139">
        <f>IF(OR(Q1299="",N(Q1299)&lt;=1),"",INDEX($R$6:$R$1505,MATCH(D1299&amp;"|"&amp;(Q1299-1),$P$6:$P$1505,0)))</f>
        <v/>
      </c>
      <c r="K1299" s="138">
        <f>IF(OR(J1299="",R1299=""),"",R1299-J1299)</f>
        <v/>
      </c>
      <c r="L1299" s="138">
        <f>IF(OR(J1299="",R1299=""),"",(R1299-J1299)*24)</f>
        <v/>
      </c>
      <c r="M1299" s="95" t="n"/>
      <c r="N1299" s="94">
        <f>IF(B1299="","",IF(OR(B1299&lt;cfg_PilotStart,B1299&gt;cfg_PilotEnd),"Outside",B1299-cfg_PilotStart+1))</f>
        <v/>
      </c>
      <c r="O1299" s="86">
        <f>IF(OR(B1299="",D1299=""),"","RF-"&amp;TEXT(ROW()-5,"0000"))</f>
        <v/>
      </c>
      <c r="P1299" s="86">
        <f>IF(Q1299="","",D1299&amp;"|"&amp;Q1299)</f>
        <v/>
      </c>
      <c r="Q1299" s="86">
        <f>IF(OR(D1299="",G1299=""),"",COUNTIFS($D$6:D1299,D1299,$G$6:G1299,"&lt;&gt;"))</f>
        <v/>
      </c>
      <c r="R1299" s="139">
        <f>IF(B1299="","",B1299+N(C1299))</f>
        <v/>
      </c>
    </row>
    <row r="1300" ht="30" customHeight="1">
      <c r="B1300" s="93" t="n"/>
      <c r="C1300" s="140" t="n"/>
      <c r="D1300" s="95" t="n"/>
      <c r="E1300" s="86">
        <f>IF(D1300="","",IFERROR(INDEX(Pil_Type,MATCH(D1300,Pil_Label,0)),"not in pilot"))</f>
        <v/>
      </c>
      <c r="F1300" s="96" t="n"/>
      <c r="G1300" s="96" t="n"/>
      <c r="H1300" s="87">
        <f>IF(G1300="","",N(F1300)+G1300)</f>
        <v/>
      </c>
      <c r="I1300" s="95" t="n"/>
      <c r="J1300" s="139">
        <f>IF(OR(Q1300="",N(Q1300)&lt;=1),"",INDEX($R$6:$R$1505,MATCH(D1300&amp;"|"&amp;(Q1300-1),$P$6:$P$1505,0)))</f>
        <v/>
      </c>
      <c r="K1300" s="138">
        <f>IF(OR(J1300="",R1300=""),"",R1300-J1300)</f>
        <v/>
      </c>
      <c r="L1300" s="138">
        <f>IF(OR(J1300="",R1300=""),"",(R1300-J1300)*24)</f>
        <v/>
      </c>
      <c r="M1300" s="95" t="n"/>
      <c r="N1300" s="94">
        <f>IF(B1300="","",IF(OR(B1300&lt;cfg_PilotStart,B1300&gt;cfg_PilotEnd),"Outside",B1300-cfg_PilotStart+1))</f>
        <v/>
      </c>
      <c r="O1300" s="86">
        <f>IF(OR(B1300="",D1300=""),"","RF-"&amp;TEXT(ROW()-5,"0000"))</f>
        <v/>
      </c>
      <c r="P1300" s="86">
        <f>IF(Q1300="","",D1300&amp;"|"&amp;Q1300)</f>
        <v/>
      </c>
      <c r="Q1300" s="86">
        <f>IF(OR(D1300="",G1300=""),"",COUNTIFS($D$6:D1300,D1300,$G$6:G1300,"&lt;&gt;"))</f>
        <v/>
      </c>
      <c r="R1300" s="139">
        <f>IF(B1300="","",B1300+N(C1300))</f>
        <v/>
      </c>
    </row>
    <row r="1301" ht="30" customHeight="1">
      <c r="B1301" s="93" t="n"/>
      <c r="C1301" s="140" t="n"/>
      <c r="D1301" s="95" t="n"/>
      <c r="E1301" s="86">
        <f>IF(D1301="","",IFERROR(INDEX(Pil_Type,MATCH(D1301,Pil_Label,0)),"not in pilot"))</f>
        <v/>
      </c>
      <c r="F1301" s="96" t="n"/>
      <c r="G1301" s="96" t="n"/>
      <c r="H1301" s="87">
        <f>IF(G1301="","",N(F1301)+G1301)</f>
        <v/>
      </c>
      <c r="I1301" s="95" t="n"/>
      <c r="J1301" s="139">
        <f>IF(OR(Q1301="",N(Q1301)&lt;=1),"",INDEX($R$6:$R$1505,MATCH(D1301&amp;"|"&amp;(Q1301-1),$P$6:$P$1505,0)))</f>
        <v/>
      </c>
      <c r="K1301" s="138">
        <f>IF(OR(J1301="",R1301=""),"",R1301-J1301)</f>
        <v/>
      </c>
      <c r="L1301" s="138">
        <f>IF(OR(J1301="",R1301=""),"",(R1301-J1301)*24)</f>
        <v/>
      </c>
      <c r="M1301" s="95" t="n"/>
      <c r="N1301" s="94">
        <f>IF(B1301="","",IF(OR(B1301&lt;cfg_PilotStart,B1301&gt;cfg_PilotEnd),"Outside",B1301-cfg_PilotStart+1))</f>
        <v/>
      </c>
      <c r="O1301" s="86">
        <f>IF(OR(B1301="",D1301=""),"","RF-"&amp;TEXT(ROW()-5,"0000"))</f>
        <v/>
      </c>
      <c r="P1301" s="86">
        <f>IF(Q1301="","",D1301&amp;"|"&amp;Q1301)</f>
        <v/>
      </c>
      <c r="Q1301" s="86">
        <f>IF(OR(D1301="",G1301=""),"",COUNTIFS($D$6:D1301,D1301,$G$6:G1301,"&lt;&gt;"))</f>
        <v/>
      </c>
      <c r="R1301" s="139">
        <f>IF(B1301="","",B1301+N(C1301))</f>
        <v/>
      </c>
    </row>
    <row r="1302" ht="30" customHeight="1">
      <c r="B1302" s="93" t="n"/>
      <c r="C1302" s="140" t="n"/>
      <c r="D1302" s="95" t="n"/>
      <c r="E1302" s="86">
        <f>IF(D1302="","",IFERROR(INDEX(Pil_Type,MATCH(D1302,Pil_Label,0)),"not in pilot"))</f>
        <v/>
      </c>
      <c r="F1302" s="96" t="n"/>
      <c r="G1302" s="96" t="n"/>
      <c r="H1302" s="87">
        <f>IF(G1302="","",N(F1302)+G1302)</f>
        <v/>
      </c>
      <c r="I1302" s="95" t="n"/>
      <c r="J1302" s="139">
        <f>IF(OR(Q1302="",N(Q1302)&lt;=1),"",INDEX($R$6:$R$1505,MATCH(D1302&amp;"|"&amp;(Q1302-1),$P$6:$P$1505,0)))</f>
        <v/>
      </c>
      <c r="K1302" s="138">
        <f>IF(OR(J1302="",R1302=""),"",R1302-J1302)</f>
        <v/>
      </c>
      <c r="L1302" s="138">
        <f>IF(OR(J1302="",R1302=""),"",(R1302-J1302)*24)</f>
        <v/>
      </c>
      <c r="M1302" s="95" t="n"/>
      <c r="N1302" s="94">
        <f>IF(B1302="","",IF(OR(B1302&lt;cfg_PilotStart,B1302&gt;cfg_PilotEnd),"Outside",B1302-cfg_PilotStart+1))</f>
        <v/>
      </c>
      <c r="O1302" s="86">
        <f>IF(OR(B1302="",D1302=""),"","RF-"&amp;TEXT(ROW()-5,"0000"))</f>
        <v/>
      </c>
      <c r="P1302" s="86">
        <f>IF(Q1302="","",D1302&amp;"|"&amp;Q1302)</f>
        <v/>
      </c>
      <c r="Q1302" s="86">
        <f>IF(OR(D1302="",G1302=""),"",COUNTIFS($D$6:D1302,D1302,$G$6:G1302,"&lt;&gt;"))</f>
        <v/>
      </c>
      <c r="R1302" s="139">
        <f>IF(B1302="","",B1302+N(C1302))</f>
        <v/>
      </c>
    </row>
    <row r="1303" ht="30" customHeight="1">
      <c r="B1303" s="93" t="n"/>
      <c r="C1303" s="140" t="n"/>
      <c r="D1303" s="95" t="n"/>
      <c r="E1303" s="86">
        <f>IF(D1303="","",IFERROR(INDEX(Pil_Type,MATCH(D1303,Pil_Label,0)),"not in pilot"))</f>
        <v/>
      </c>
      <c r="F1303" s="96" t="n"/>
      <c r="G1303" s="96" t="n"/>
      <c r="H1303" s="87">
        <f>IF(G1303="","",N(F1303)+G1303)</f>
        <v/>
      </c>
      <c r="I1303" s="95" t="n"/>
      <c r="J1303" s="139">
        <f>IF(OR(Q1303="",N(Q1303)&lt;=1),"",INDEX($R$6:$R$1505,MATCH(D1303&amp;"|"&amp;(Q1303-1),$P$6:$P$1505,0)))</f>
        <v/>
      </c>
      <c r="K1303" s="138">
        <f>IF(OR(J1303="",R1303=""),"",R1303-J1303)</f>
        <v/>
      </c>
      <c r="L1303" s="138">
        <f>IF(OR(J1303="",R1303=""),"",(R1303-J1303)*24)</f>
        <v/>
      </c>
      <c r="M1303" s="95" t="n"/>
      <c r="N1303" s="94">
        <f>IF(B1303="","",IF(OR(B1303&lt;cfg_PilotStart,B1303&gt;cfg_PilotEnd),"Outside",B1303-cfg_PilotStart+1))</f>
        <v/>
      </c>
      <c r="O1303" s="86">
        <f>IF(OR(B1303="",D1303=""),"","RF-"&amp;TEXT(ROW()-5,"0000"))</f>
        <v/>
      </c>
      <c r="P1303" s="86">
        <f>IF(Q1303="","",D1303&amp;"|"&amp;Q1303)</f>
        <v/>
      </c>
      <c r="Q1303" s="86">
        <f>IF(OR(D1303="",G1303=""),"",COUNTIFS($D$6:D1303,D1303,$G$6:G1303,"&lt;&gt;"))</f>
        <v/>
      </c>
      <c r="R1303" s="139">
        <f>IF(B1303="","",B1303+N(C1303))</f>
        <v/>
      </c>
    </row>
    <row r="1304" ht="30" customHeight="1">
      <c r="B1304" s="93" t="n"/>
      <c r="C1304" s="140" t="n"/>
      <c r="D1304" s="95" t="n"/>
      <c r="E1304" s="86">
        <f>IF(D1304="","",IFERROR(INDEX(Pil_Type,MATCH(D1304,Pil_Label,0)),"not in pilot"))</f>
        <v/>
      </c>
      <c r="F1304" s="96" t="n"/>
      <c r="G1304" s="96" t="n"/>
      <c r="H1304" s="87">
        <f>IF(G1304="","",N(F1304)+G1304)</f>
        <v/>
      </c>
      <c r="I1304" s="95" t="n"/>
      <c r="J1304" s="139">
        <f>IF(OR(Q1304="",N(Q1304)&lt;=1),"",INDEX($R$6:$R$1505,MATCH(D1304&amp;"|"&amp;(Q1304-1),$P$6:$P$1505,0)))</f>
        <v/>
      </c>
      <c r="K1304" s="138">
        <f>IF(OR(J1304="",R1304=""),"",R1304-J1304)</f>
        <v/>
      </c>
      <c r="L1304" s="138">
        <f>IF(OR(J1304="",R1304=""),"",(R1304-J1304)*24)</f>
        <v/>
      </c>
      <c r="M1304" s="95" t="n"/>
      <c r="N1304" s="94">
        <f>IF(B1304="","",IF(OR(B1304&lt;cfg_PilotStart,B1304&gt;cfg_PilotEnd),"Outside",B1304-cfg_PilotStart+1))</f>
        <v/>
      </c>
      <c r="O1304" s="86">
        <f>IF(OR(B1304="",D1304=""),"","RF-"&amp;TEXT(ROW()-5,"0000"))</f>
        <v/>
      </c>
      <c r="P1304" s="86">
        <f>IF(Q1304="","",D1304&amp;"|"&amp;Q1304)</f>
        <v/>
      </c>
      <c r="Q1304" s="86">
        <f>IF(OR(D1304="",G1304=""),"",COUNTIFS($D$6:D1304,D1304,$G$6:G1304,"&lt;&gt;"))</f>
        <v/>
      </c>
      <c r="R1304" s="139">
        <f>IF(B1304="","",B1304+N(C1304))</f>
        <v/>
      </c>
    </row>
    <row r="1305" ht="30" customHeight="1">
      <c r="B1305" s="93" t="n"/>
      <c r="C1305" s="140" t="n"/>
      <c r="D1305" s="95" t="n"/>
      <c r="E1305" s="86">
        <f>IF(D1305="","",IFERROR(INDEX(Pil_Type,MATCH(D1305,Pil_Label,0)),"not in pilot"))</f>
        <v/>
      </c>
      <c r="F1305" s="96" t="n"/>
      <c r="G1305" s="96" t="n"/>
      <c r="H1305" s="87">
        <f>IF(G1305="","",N(F1305)+G1305)</f>
        <v/>
      </c>
      <c r="I1305" s="95" t="n"/>
      <c r="J1305" s="139">
        <f>IF(OR(Q1305="",N(Q1305)&lt;=1),"",INDEX($R$6:$R$1505,MATCH(D1305&amp;"|"&amp;(Q1305-1),$P$6:$P$1505,0)))</f>
        <v/>
      </c>
      <c r="K1305" s="138">
        <f>IF(OR(J1305="",R1305=""),"",R1305-J1305)</f>
        <v/>
      </c>
      <c r="L1305" s="138">
        <f>IF(OR(J1305="",R1305=""),"",(R1305-J1305)*24)</f>
        <v/>
      </c>
      <c r="M1305" s="95" t="n"/>
      <c r="N1305" s="94">
        <f>IF(B1305="","",IF(OR(B1305&lt;cfg_PilotStart,B1305&gt;cfg_PilotEnd),"Outside",B1305-cfg_PilotStart+1))</f>
        <v/>
      </c>
      <c r="O1305" s="86">
        <f>IF(OR(B1305="",D1305=""),"","RF-"&amp;TEXT(ROW()-5,"0000"))</f>
        <v/>
      </c>
      <c r="P1305" s="86">
        <f>IF(Q1305="","",D1305&amp;"|"&amp;Q1305)</f>
        <v/>
      </c>
      <c r="Q1305" s="86">
        <f>IF(OR(D1305="",G1305=""),"",COUNTIFS($D$6:D1305,D1305,$G$6:G1305,"&lt;&gt;"))</f>
        <v/>
      </c>
      <c r="R1305" s="139">
        <f>IF(B1305="","",B1305+N(C1305))</f>
        <v/>
      </c>
    </row>
    <row r="1306" ht="30" customHeight="1">
      <c r="B1306" s="93" t="n"/>
      <c r="C1306" s="140" t="n"/>
      <c r="D1306" s="95" t="n"/>
      <c r="E1306" s="86">
        <f>IF(D1306="","",IFERROR(INDEX(Pil_Type,MATCH(D1306,Pil_Label,0)),"not in pilot"))</f>
        <v/>
      </c>
      <c r="F1306" s="96" t="n"/>
      <c r="G1306" s="96" t="n"/>
      <c r="H1306" s="87">
        <f>IF(G1306="","",N(F1306)+G1306)</f>
        <v/>
      </c>
      <c r="I1306" s="95" t="n"/>
      <c r="J1306" s="139">
        <f>IF(OR(Q1306="",N(Q1306)&lt;=1),"",INDEX($R$6:$R$1505,MATCH(D1306&amp;"|"&amp;(Q1306-1),$P$6:$P$1505,0)))</f>
        <v/>
      </c>
      <c r="K1306" s="138">
        <f>IF(OR(J1306="",R1306=""),"",R1306-J1306)</f>
        <v/>
      </c>
      <c r="L1306" s="138">
        <f>IF(OR(J1306="",R1306=""),"",(R1306-J1306)*24)</f>
        <v/>
      </c>
      <c r="M1306" s="95" t="n"/>
      <c r="N1306" s="94">
        <f>IF(B1306="","",IF(OR(B1306&lt;cfg_PilotStart,B1306&gt;cfg_PilotEnd),"Outside",B1306-cfg_PilotStart+1))</f>
        <v/>
      </c>
      <c r="O1306" s="86">
        <f>IF(OR(B1306="",D1306=""),"","RF-"&amp;TEXT(ROW()-5,"0000"))</f>
        <v/>
      </c>
      <c r="P1306" s="86">
        <f>IF(Q1306="","",D1306&amp;"|"&amp;Q1306)</f>
        <v/>
      </c>
      <c r="Q1306" s="86">
        <f>IF(OR(D1306="",G1306=""),"",COUNTIFS($D$6:D1306,D1306,$G$6:G1306,"&lt;&gt;"))</f>
        <v/>
      </c>
      <c r="R1306" s="139">
        <f>IF(B1306="","",B1306+N(C1306))</f>
        <v/>
      </c>
    </row>
    <row r="1307" ht="30" customHeight="1">
      <c r="B1307" s="93" t="n"/>
      <c r="C1307" s="140" t="n"/>
      <c r="D1307" s="95" t="n"/>
      <c r="E1307" s="86">
        <f>IF(D1307="","",IFERROR(INDEX(Pil_Type,MATCH(D1307,Pil_Label,0)),"not in pilot"))</f>
        <v/>
      </c>
      <c r="F1307" s="96" t="n"/>
      <c r="G1307" s="96" t="n"/>
      <c r="H1307" s="87">
        <f>IF(G1307="","",N(F1307)+G1307)</f>
        <v/>
      </c>
      <c r="I1307" s="95" t="n"/>
      <c r="J1307" s="139">
        <f>IF(OR(Q1307="",N(Q1307)&lt;=1),"",INDEX($R$6:$R$1505,MATCH(D1307&amp;"|"&amp;(Q1307-1),$P$6:$P$1505,0)))</f>
        <v/>
      </c>
      <c r="K1307" s="138">
        <f>IF(OR(J1307="",R1307=""),"",R1307-J1307)</f>
        <v/>
      </c>
      <c r="L1307" s="138">
        <f>IF(OR(J1307="",R1307=""),"",(R1307-J1307)*24)</f>
        <v/>
      </c>
      <c r="M1307" s="95" t="n"/>
      <c r="N1307" s="94">
        <f>IF(B1307="","",IF(OR(B1307&lt;cfg_PilotStart,B1307&gt;cfg_PilotEnd),"Outside",B1307-cfg_PilotStart+1))</f>
        <v/>
      </c>
      <c r="O1307" s="86">
        <f>IF(OR(B1307="",D1307=""),"","RF-"&amp;TEXT(ROW()-5,"0000"))</f>
        <v/>
      </c>
      <c r="P1307" s="86">
        <f>IF(Q1307="","",D1307&amp;"|"&amp;Q1307)</f>
        <v/>
      </c>
      <c r="Q1307" s="86">
        <f>IF(OR(D1307="",G1307=""),"",COUNTIFS($D$6:D1307,D1307,$G$6:G1307,"&lt;&gt;"))</f>
        <v/>
      </c>
      <c r="R1307" s="139">
        <f>IF(B1307="","",B1307+N(C1307))</f>
        <v/>
      </c>
    </row>
    <row r="1308" ht="30" customHeight="1">
      <c r="B1308" s="93" t="n"/>
      <c r="C1308" s="140" t="n"/>
      <c r="D1308" s="95" t="n"/>
      <c r="E1308" s="86">
        <f>IF(D1308="","",IFERROR(INDEX(Pil_Type,MATCH(D1308,Pil_Label,0)),"not in pilot"))</f>
        <v/>
      </c>
      <c r="F1308" s="96" t="n"/>
      <c r="G1308" s="96" t="n"/>
      <c r="H1308" s="87">
        <f>IF(G1308="","",N(F1308)+G1308)</f>
        <v/>
      </c>
      <c r="I1308" s="95" t="n"/>
      <c r="J1308" s="139">
        <f>IF(OR(Q1308="",N(Q1308)&lt;=1),"",INDEX($R$6:$R$1505,MATCH(D1308&amp;"|"&amp;(Q1308-1),$P$6:$P$1505,0)))</f>
        <v/>
      </c>
      <c r="K1308" s="138">
        <f>IF(OR(J1308="",R1308=""),"",R1308-J1308)</f>
        <v/>
      </c>
      <c r="L1308" s="138">
        <f>IF(OR(J1308="",R1308=""),"",(R1308-J1308)*24)</f>
        <v/>
      </c>
      <c r="M1308" s="95" t="n"/>
      <c r="N1308" s="94">
        <f>IF(B1308="","",IF(OR(B1308&lt;cfg_PilotStart,B1308&gt;cfg_PilotEnd),"Outside",B1308-cfg_PilotStart+1))</f>
        <v/>
      </c>
      <c r="O1308" s="86">
        <f>IF(OR(B1308="",D1308=""),"","RF-"&amp;TEXT(ROW()-5,"0000"))</f>
        <v/>
      </c>
      <c r="P1308" s="86">
        <f>IF(Q1308="","",D1308&amp;"|"&amp;Q1308)</f>
        <v/>
      </c>
      <c r="Q1308" s="86">
        <f>IF(OR(D1308="",G1308=""),"",COUNTIFS($D$6:D1308,D1308,$G$6:G1308,"&lt;&gt;"))</f>
        <v/>
      </c>
      <c r="R1308" s="139">
        <f>IF(B1308="","",B1308+N(C1308))</f>
        <v/>
      </c>
    </row>
    <row r="1309" ht="30" customHeight="1">
      <c r="B1309" s="93" t="n"/>
      <c r="C1309" s="140" t="n"/>
      <c r="D1309" s="95" t="n"/>
      <c r="E1309" s="86">
        <f>IF(D1309="","",IFERROR(INDEX(Pil_Type,MATCH(D1309,Pil_Label,0)),"not in pilot"))</f>
        <v/>
      </c>
      <c r="F1309" s="96" t="n"/>
      <c r="G1309" s="96" t="n"/>
      <c r="H1309" s="87">
        <f>IF(G1309="","",N(F1309)+G1309)</f>
        <v/>
      </c>
      <c r="I1309" s="95" t="n"/>
      <c r="J1309" s="139">
        <f>IF(OR(Q1309="",N(Q1309)&lt;=1),"",INDEX($R$6:$R$1505,MATCH(D1309&amp;"|"&amp;(Q1309-1),$P$6:$P$1505,0)))</f>
        <v/>
      </c>
      <c r="K1309" s="138">
        <f>IF(OR(J1309="",R1309=""),"",R1309-J1309)</f>
        <v/>
      </c>
      <c r="L1309" s="138">
        <f>IF(OR(J1309="",R1309=""),"",(R1309-J1309)*24)</f>
        <v/>
      </c>
      <c r="M1309" s="95" t="n"/>
      <c r="N1309" s="94">
        <f>IF(B1309="","",IF(OR(B1309&lt;cfg_PilotStart,B1309&gt;cfg_PilotEnd),"Outside",B1309-cfg_PilotStart+1))</f>
        <v/>
      </c>
      <c r="O1309" s="86">
        <f>IF(OR(B1309="",D1309=""),"","RF-"&amp;TEXT(ROW()-5,"0000"))</f>
        <v/>
      </c>
      <c r="P1309" s="86">
        <f>IF(Q1309="","",D1309&amp;"|"&amp;Q1309)</f>
        <v/>
      </c>
      <c r="Q1309" s="86">
        <f>IF(OR(D1309="",G1309=""),"",COUNTIFS($D$6:D1309,D1309,$G$6:G1309,"&lt;&gt;"))</f>
        <v/>
      </c>
      <c r="R1309" s="139">
        <f>IF(B1309="","",B1309+N(C1309))</f>
        <v/>
      </c>
    </row>
    <row r="1310" ht="30" customHeight="1">
      <c r="B1310" s="93" t="n"/>
      <c r="C1310" s="140" t="n"/>
      <c r="D1310" s="95" t="n"/>
      <c r="E1310" s="86">
        <f>IF(D1310="","",IFERROR(INDEX(Pil_Type,MATCH(D1310,Pil_Label,0)),"not in pilot"))</f>
        <v/>
      </c>
      <c r="F1310" s="96" t="n"/>
      <c r="G1310" s="96" t="n"/>
      <c r="H1310" s="87">
        <f>IF(G1310="","",N(F1310)+G1310)</f>
        <v/>
      </c>
      <c r="I1310" s="95" t="n"/>
      <c r="J1310" s="139">
        <f>IF(OR(Q1310="",N(Q1310)&lt;=1),"",INDEX($R$6:$R$1505,MATCH(D1310&amp;"|"&amp;(Q1310-1),$P$6:$P$1505,0)))</f>
        <v/>
      </c>
      <c r="K1310" s="138">
        <f>IF(OR(J1310="",R1310=""),"",R1310-J1310)</f>
        <v/>
      </c>
      <c r="L1310" s="138">
        <f>IF(OR(J1310="",R1310=""),"",(R1310-J1310)*24)</f>
        <v/>
      </c>
      <c r="M1310" s="95" t="n"/>
      <c r="N1310" s="94">
        <f>IF(B1310="","",IF(OR(B1310&lt;cfg_PilotStart,B1310&gt;cfg_PilotEnd),"Outside",B1310-cfg_PilotStart+1))</f>
        <v/>
      </c>
      <c r="O1310" s="86">
        <f>IF(OR(B1310="",D1310=""),"","RF-"&amp;TEXT(ROW()-5,"0000"))</f>
        <v/>
      </c>
      <c r="P1310" s="86">
        <f>IF(Q1310="","",D1310&amp;"|"&amp;Q1310)</f>
        <v/>
      </c>
      <c r="Q1310" s="86">
        <f>IF(OR(D1310="",G1310=""),"",COUNTIFS($D$6:D1310,D1310,$G$6:G1310,"&lt;&gt;"))</f>
        <v/>
      </c>
      <c r="R1310" s="139">
        <f>IF(B1310="","",B1310+N(C1310))</f>
        <v/>
      </c>
    </row>
    <row r="1311" ht="30" customHeight="1">
      <c r="B1311" s="93" t="n"/>
      <c r="C1311" s="140" t="n"/>
      <c r="D1311" s="95" t="n"/>
      <c r="E1311" s="86">
        <f>IF(D1311="","",IFERROR(INDEX(Pil_Type,MATCH(D1311,Pil_Label,0)),"not in pilot"))</f>
        <v/>
      </c>
      <c r="F1311" s="96" t="n"/>
      <c r="G1311" s="96" t="n"/>
      <c r="H1311" s="87">
        <f>IF(G1311="","",N(F1311)+G1311)</f>
        <v/>
      </c>
      <c r="I1311" s="95" t="n"/>
      <c r="J1311" s="139">
        <f>IF(OR(Q1311="",N(Q1311)&lt;=1),"",INDEX($R$6:$R$1505,MATCH(D1311&amp;"|"&amp;(Q1311-1),$P$6:$P$1505,0)))</f>
        <v/>
      </c>
      <c r="K1311" s="138">
        <f>IF(OR(J1311="",R1311=""),"",R1311-J1311)</f>
        <v/>
      </c>
      <c r="L1311" s="138">
        <f>IF(OR(J1311="",R1311=""),"",(R1311-J1311)*24)</f>
        <v/>
      </c>
      <c r="M1311" s="95" t="n"/>
      <c r="N1311" s="94">
        <f>IF(B1311="","",IF(OR(B1311&lt;cfg_PilotStart,B1311&gt;cfg_PilotEnd),"Outside",B1311-cfg_PilotStart+1))</f>
        <v/>
      </c>
      <c r="O1311" s="86">
        <f>IF(OR(B1311="",D1311=""),"","RF-"&amp;TEXT(ROW()-5,"0000"))</f>
        <v/>
      </c>
      <c r="P1311" s="86">
        <f>IF(Q1311="","",D1311&amp;"|"&amp;Q1311)</f>
        <v/>
      </c>
      <c r="Q1311" s="86">
        <f>IF(OR(D1311="",G1311=""),"",COUNTIFS($D$6:D1311,D1311,$G$6:G1311,"&lt;&gt;"))</f>
        <v/>
      </c>
      <c r="R1311" s="139">
        <f>IF(B1311="","",B1311+N(C1311))</f>
        <v/>
      </c>
    </row>
    <row r="1312" ht="30" customHeight="1">
      <c r="B1312" s="93" t="n"/>
      <c r="C1312" s="140" t="n"/>
      <c r="D1312" s="95" t="n"/>
      <c r="E1312" s="86">
        <f>IF(D1312="","",IFERROR(INDEX(Pil_Type,MATCH(D1312,Pil_Label,0)),"not in pilot"))</f>
        <v/>
      </c>
      <c r="F1312" s="96" t="n"/>
      <c r="G1312" s="96" t="n"/>
      <c r="H1312" s="87">
        <f>IF(G1312="","",N(F1312)+G1312)</f>
        <v/>
      </c>
      <c r="I1312" s="95" t="n"/>
      <c r="J1312" s="139">
        <f>IF(OR(Q1312="",N(Q1312)&lt;=1),"",INDEX($R$6:$R$1505,MATCH(D1312&amp;"|"&amp;(Q1312-1),$P$6:$P$1505,0)))</f>
        <v/>
      </c>
      <c r="K1312" s="138">
        <f>IF(OR(J1312="",R1312=""),"",R1312-J1312)</f>
        <v/>
      </c>
      <c r="L1312" s="138">
        <f>IF(OR(J1312="",R1312=""),"",(R1312-J1312)*24)</f>
        <v/>
      </c>
      <c r="M1312" s="95" t="n"/>
      <c r="N1312" s="94">
        <f>IF(B1312="","",IF(OR(B1312&lt;cfg_PilotStart,B1312&gt;cfg_PilotEnd),"Outside",B1312-cfg_PilotStart+1))</f>
        <v/>
      </c>
      <c r="O1312" s="86">
        <f>IF(OR(B1312="",D1312=""),"","RF-"&amp;TEXT(ROW()-5,"0000"))</f>
        <v/>
      </c>
      <c r="P1312" s="86">
        <f>IF(Q1312="","",D1312&amp;"|"&amp;Q1312)</f>
        <v/>
      </c>
      <c r="Q1312" s="86">
        <f>IF(OR(D1312="",G1312=""),"",COUNTIFS($D$6:D1312,D1312,$G$6:G1312,"&lt;&gt;"))</f>
        <v/>
      </c>
      <c r="R1312" s="139">
        <f>IF(B1312="","",B1312+N(C1312))</f>
        <v/>
      </c>
    </row>
    <row r="1313" ht="30" customHeight="1">
      <c r="B1313" s="93" t="n"/>
      <c r="C1313" s="140" t="n"/>
      <c r="D1313" s="95" t="n"/>
      <c r="E1313" s="86">
        <f>IF(D1313="","",IFERROR(INDEX(Pil_Type,MATCH(D1313,Pil_Label,0)),"not in pilot"))</f>
        <v/>
      </c>
      <c r="F1313" s="96" t="n"/>
      <c r="G1313" s="96" t="n"/>
      <c r="H1313" s="87">
        <f>IF(G1313="","",N(F1313)+G1313)</f>
        <v/>
      </c>
      <c r="I1313" s="95" t="n"/>
      <c r="J1313" s="139">
        <f>IF(OR(Q1313="",N(Q1313)&lt;=1),"",INDEX($R$6:$R$1505,MATCH(D1313&amp;"|"&amp;(Q1313-1),$P$6:$P$1505,0)))</f>
        <v/>
      </c>
      <c r="K1313" s="138">
        <f>IF(OR(J1313="",R1313=""),"",R1313-J1313)</f>
        <v/>
      </c>
      <c r="L1313" s="138">
        <f>IF(OR(J1313="",R1313=""),"",(R1313-J1313)*24)</f>
        <v/>
      </c>
      <c r="M1313" s="95" t="n"/>
      <c r="N1313" s="94">
        <f>IF(B1313="","",IF(OR(B1313&lt;cfg_PilotStart,B1313&gt;cfg_PilotEnd),"Outside",B1313-cfg_PilotStart+1))</f>
        <v/>
      </c>
      <c r="O1313" s="86">
        <f>IF(OR(B1313="",D1313=""),"","RF-"&amp;TEXT(ROW()-5,"0000"))</f>
        <v/>
      </c>
      <c r="P1313" s="86">
        <f>IF(Q1313="","",D1313&amp;"|"&amp;Q1313)</f>
        <v/>
      </c>
      <c r="Q1313" s="86">
        <f>IF(OR(D1313="",G1313=""),"",COUNTIFS($D$6:D1313,D1313,$G$6:G1313,"&lt;&gt;"))</f>
        <v/>
      </c>
      <c r="R1313" s="139">
        <f>IF(B1313="","",B1313+N(C1313))</f>
        <v/>
      </c>
    </row>
    <row r="1314" ht="30" customHeight="1">
      <c r="B1314" s="93" t="n"/>
      <c r="C1314" s="140" t="n"/>
      <c r="D1314" s="95" t="n"/>
      <c r="E1314" s="86">
        <f>IF(D1314="","",IFERROR(INDEX(Pil_Type,MATCH(D1314,Pil_Label,0)),"not in pilot"))</f>
        <v/>
      </c>
      <c r="F1314" s="96" t="n"/>
      <c r="G1314" s="96" t="n"/>
      <c r="H1314" s="87">
        <f>IF(G1314="","",N(F1314)+G1314)</f>
        <v/>
      </c>
      <c r="I1314" s="95" t="n"/>
      <c r="J1314" s="139">
        <f>IF(OR(Q1314="",N(Q1314)&lt;=1),"",INDEX($R$6:$R$1505,MATCH(D1314&amp;"|"&amp;(Q1314-1),$P$6:$P$1505,0)))</f>
        <v/>
      </c>
      <c r="K1314" s="138">
        <f>IF(OR(J1314="",R1314=""),"",R1314-J1314)</f>
        <v/>
      </c>
      <c r="L1314" s="138">
        <f>IF(OR(J1314="",R1314=""),"",(R1314-J1314)*24)</f>
        <v/>
      </c>
      <c r="M1314" s="95" t="n"/>
      <c r="N1314" s="94">
        <f>IF(B1314="","",IF(OR(B1314&lt;cfg_PilotStart,B1314&gt;cfg_PilotEnd),"Outside",B1314-cfg_PilotStart+1))</f>
        <v/>
      </c>
      <c r="O1314" s="86">
        <f>IF(OR(B1314="",D1314=""),"","RF-"&amp;TEXT(ROW()-5,"0000"))</f>
        <v/>
      </c>
      <c r="P1314" s="86">
        <f>IF(Q1314="","",D1314&amp;"|"&amp;Q1314)</f>
        <v/>
      </c>
      <c r="Q1314" s="86">
        <f>IF(OR(D1314="",G1314=""),"",COUNTIFS($D$6:D1314,D1314,$G$6:G1314,"&lt;&gt;"))</f>
        <v/>
      </c>
      <c r="R1314" s="139">
        <f>IF(B1314="","",B1314+N(C1314))</f>
        <v/>
      </c>
    </row>
    <row r="1315" ht="30" customHeight="1">
      <c r="B1315" s="93" t="n"/>
      <c r="C1315" s="140" t="n"/>
      <c r="D1315" s="95" t="n"/>
      <c r="E1315" s="86">
        <f>IF(D1315="","",IFERROR(INDEX(Pil_Type,MATCH(D1315,Pil_Label,0)),"not in pilot"))</f>
        <v/>
      </c>
      <c r="F1315" s="96" t="n"/>
      <c r="G1315" s="96" t="n"/>
      <c r="H1315" s="87">
        <f>IF(G1315="","",N(F1315)+G1315)</f>
        <v/>
      </c>
      <c r="I1315" s="95" t="n"/>
      <c r="J1315" s="139">
        <f>IF(OR(Q1315="",N(Q1315)&lt;=1),"",INDEX($R$6:$R$1505,MATCH(D1315&amp;"|"&amp;(Q1315-1),$P$6:$P$1505,0)))</f>
        <v/>
      </c>
      <c r="K1315" s="138">
        <f>IF(OR(J1315="",R1315=""),"",R1315-J1315)</f>
        <v/>
      </c>
      <c r="L1315" s="138">
        <f>IF(OR(J1315="",R1315=""),"",(R1315-J1315)*24)</f>
        <v/>
      </c>
      <c r="M1315" s="95" t="n"/>
      <c r="N1315" s="94">
        <f>IF(B1315="","",IF(OR(B1315&lt;cfg_PilotStart,B1315&gt;cfg_PilotEnd),"Outside",B1315-cfg_PilotStart+1))</f>
        <v/>
      </c>
      <c r="O1315" s="86">
        <f>IF(OR(B1315="",D1315=""),"","RF-"&amp;TEXT(ROW()-5,"0000"))</f>
        <v/>
      </c>
      <c r="P1315" s="86">
        <f>IF(Q1315="","",D1315&amp;"|"&amp;Q1315)</f>
        <v/>
      </c>
      <c r="Q1315" s="86">
        <f>IF(OR(D1315="",G1315=""),"",COUNTIFS($D$6:D1315,D1315,$G$6:G1315,"&lt;&gt;"))</f>
        <v/>
      </c>
      <c r="R1315" s="139">
        <f>IF(B1315="","",B1315+N(C1315))</f>
        <v/>
      </c>
    </row>
    <row r="1316" ht="30" customHeight="1">
      <c r="B1316" s="93" t="n"/>
      <c r="C1316" s="140" t="n"/>
      <c r="D1316" s="95" t="n"/>
      <c r="E1316" s="86">
        <f>IF(D1316="","",IFERROR(INDEX(Pil_Type,MATCH(D1316,Pil_Label,0)),"not in pilot"))</f>
        <v/>
      </c>
      <c r="F1316" s="96" t="n"/>
      <c r="G1316" s="96" t="n"/>
      <c r="H1316" s="87">
        <f>IF(G1316="","",N(F1316)+G1316)</f>
        <v/>
      </c>
      <c r="I1316" s="95" t="n"/>
      <c r="J1316" s="139">
        <f>IF(OR(Q1316="",N(Q1316)&lt;=1),"",INDEX($R$6:$R$1505,MATCH(D1316&amp;"|"&amp;(Q1316-1),$P$6:$P$1505,0)))</f>
        <v/>
      </c>
      <c r="K1316" s="138">
        <f>IF(OR(J1316="",R1316=""),"",R1316-J1316)</f>
        <v/>
      </c>
      <c r="L1316" s="138">
        <f>IF(OR(J1316="",R1316=""),"",(R1316-J1316)*24)</f>
        <v/>
      </c>
      <c r="M1316" s="95" t="n"/>
      <c r="N1316" s="94">
        <f>IF(B1316="","",IF(OR(B1316&lt;cfg_PilotStart,B1316&gt;cfg_PilotEnd),"Outside",B1316-cfg_PilotStart+1))</f>
        <v/>
      </c>
      <c r="O1316" s="86">
        <f>IF(OR(B1316="",D1316=""),"","RF-"&amp;TEXT(ROW()-5,"0000"))</f>
        <v/>
      </c>
      <c r="P1316" s="86">
        <f>IF(Q1316="","",D1316&amp;"|"&amp;Q1316)</f>
        <v/>
      </c>
      <c r="Q1316" s="86">
        <f>IF(OR(D1316="",G1316=""),"",COUNTIFS($D$6:D1316,D1316,$G$6:G1316,"&lt;&gt;"))</f>
        <v/>
      </c>
      <c r="R1316" s="139">
        <f>IF(B1316="","",B1316+N(C1316))</f>
        <v/>
      </c>
    </row>
    <row r="1317" ht="30" customHeight="1">
      <c r="B1317" s="93" t="n"/>
      <c r="C1317" s="140" t="n"/>
      <c r="D1317" s="95" t="n"/>
      <c r="E1317" s="86">
        <f>IF(D1317="","",IFERROR(INDEX(Pil_Type,MATCH(D1317,Pil_Label,0)),"not in pilot"))</f>
        <v/>
      </c>
      <c r="F1317" s="96" t="n"/>
      <c r="G1317" s="96" t="n"/>
      <c r="H1317" s="87">
        <f>IF(G1317="","",N(F1317)+G1317)</f>
        <v/>
      </c>
      <c r="I1317" s="95" t="n"/>
      <c r="J1317" s="139">
        <f>IF(OR(Q1317="",N(Q1317)&lt;=1),"",INDEX($R$6:$R$1505,MATCH(D1317&amp;"|"&amp;(Q1317-1),$P$6:$P$1505,0)))</f>
        <v/>
      </c>
      <c r="K1317" s="138">
        <f>IF(OR(J1317="",R1317=""),"",R1317-J1317)</f>
        <v/>
      </c>
      <c r="L1317" s="138">
        <f>IF(OR(J1317="",R1317=""),"",(R1317-J1317)*24)</f>
        <v/>
      </c>
      <c r="M1317" s="95" t="n"/>
      <c r="N1317" s="94">
        <f>IF(B1317="","",IF(OR(B1317&lt;cfg_PilotStart,B1317&gt;cfg_PilotEnd),"Outside",B1317-cfg_PilotStart+1))</f>
        <v/>
      </c>
      <c r="O1317" s="86">
        <f>IF(OR(B1317="",D1317=""),"","RF-"&amp;TEXT(ROW()-5,"0000"))</f>
        <v/>
      </c>
      <c r="P1317" s="86">
        <f>IF(Q1317="","",D1317&amp;"|"&amp;Q1317)</f>
        <v/>
      </c>
      <c r="Q1317" s="86">
        <f>IF(OR(D1317="",G1317=""),"",COUNTIFS($D$6:D1317,D1317,$G$6:G1317,"&lt;&gt;"))</f>
        <v/>
      </c>
      <c r="R1317" s="139">
        <f>IF(B1317="","",B1317+N(C1317))</f>
        <v/>
      </c>
    </row>
    <row r="1318" ht="30" customHeight="1">
      <c r="B1318" s="93" t="n"/>
      <c r="C1318" s="140" t="n"/>
      <c r="D1318" s="95" t="n"/>
      <c r="E1318" s="86">
        <f>IF(D1318="","",IFERROR(INDEX(Pil_Type,MATCH(D1318,Pil_Label,0)),"not in pilot"))</f>
        <v/>
      </c>
      <c r="F1318" s="96" t="n"/>
      <c r="G1318" s="96" t="n"/>
      <c r="H1318" s="87">
        <f>IF(G1318="","",N(F1318)+G1318)</f>
        <v/>
      </c>
      <c r="I1318" s="95" t="n"/>
      <c r="J1318" s="139">
        <f>IF(OR(Q1318="",N(Q1318)&lt;=1),"",INDEX($R$6:$R$1505,MATCH(D1318&amp;"|"&amp;(Q1318-1),$P$6:$P$1505,0)))</f>
        <v/>
      </c>
      <c r="K1318" s="138">
        <f>IF(OR(J1318="",R1318=""),"",R1318-J1318)</f>
        <v/>
      </c>
      <c r="L1318" s="138">
        <f>IF(OR(J1318="",R1318=""),"",(R1318-J1318)*24)</f>
        <v/>
      </c>
      <c r="M1318" s="95" t="n"/>
      <c r="N1318" s="94">
        <f>IF(B1318="","",IF(OR(B1318&lt;cfg_PilotStart,B1318&gt;cfg_PilotEnd),"Outside",B1318-cfg_PilotStart+1))</f>
        <v/>
      </c>
      <c r="O1318" s="86">
        <f>IF(OR(B1318="",D1318=""),"","RF-"&amp;TEXT(ROW()-5,"0000"))</f>
        <v/>
      </c>
      <c r="P1318" s="86">
        <f>IF(Q1318="","",D1318&amp;"|"&amp;Q1318)</f>
        <v/>
      </c>
      <c r="Q1318" s="86">
        <f>IF(OR(D1318="",G1318=""),"",COUNTIFS($D$6:D1318,D1318,$G$6:G1318,"&lt;&gt;"))</f>
        <v/>
      </c>
      <c r="R1318" s="139">
        <f>IF(B1318="","",B1318+N(C1318))</f>
        <v/>
      </c>
    </row>
    <row r="1319" ht="30" customHeight="1">
      <c r="B1319" s="93" t="n"/>
      <c r="C1319" s="140" t="n"/>
      <c r="D1319" s="95" t="n"/>
      <c r="E1319" s="86">
        <f>IF(D1319="","",IFERROR(INDEX(Pil_Type,MATCH(D1319,Pil_Label,0)),"not in pilot"))</f>
        <v/>
      </c>
      <c r="F1319" s="96" t="n"/>
      <c r="G1319" s="96" t="n"/>
      <c r="H1319" s="87">
        <f>IF(G1319="","",N(F1319)+G1319)</f>
        <v/>
      </c>
      <c r="I1319" s="95" t="n"/>
      <c r="J1319" s="139">
        <f>IF(OR(Q1319="",N(Q1319)&lt;=1),"",INDEX($R$6:$R$1505,MATCH(D1319&amp;"|"&amp;(Q1319-1),$P$6:$P$1505,0)))</f>
        <v/>
      </c>
      <c r="K1319" s="138">
        <f>IF(OR(J1319="",R1319=""),"",R1319-J1319)</f>
        <v/>
      </c>
      <c r="L1319" s="138">
        <f>IF(OR(J1319="",R1319=""),"",(R1319-J1319)*24)</f>
        <v/>
      </c>
      <c r="M1319" s="95" t="n"/>
      <c r="N1319" s="94">
        <f>IF(B1319="","",IF(OR(B1319&lt;cfg_PilotStart,B1319&gt;cfg_PilotEnd),"Outside",B1319-cfg_PilotStart+1))</f>
        <v/>
      </c>
      <c r="O1319" s="86">
        <f>IF(OR(B1319="",D1319=""),"","RF-"&amp;TEXT(ROW()-5,"0000"))</f>
        <v/>
      </c>
      <c r="P1319" s="86">
        <f>IF(Q1319="","",D1319&amp;"|"&amp;Q1319)</f>
        <v/>
      </c>
      <c r="Q1319" s="86">
        <f>IF(OR(D1319="",G1319=""),"",COUNTIFS($D$6:D1319,D1319,$G$6:G1319,"&lt;&gt;"))</f>
        <v/>
      </c>
      <c r="R1319" s="139">
        <f>IF(B1319="","",B1319+N(C1319))</f>
        <v/>
      </c>
    </row>
    <row r="1320" ht="30" customHeight="1">
      <c r="B1320" s="93" t="n"/>
      <c r="C1320" s="140" t="n"/>
      <c r="D1320" s="95" t="n"/>
      <c r="E1320" s="86">
        <f>IF(D1320="","",IFERROR(INDEX(Pil_Type,MATCH(D1320,Pil_Label,0)),"not in pilot"))</f>
        <v/>
      </c>
      <c r="F1320" s="96" t="n"/>
      <c r="G1320" s="96" t="n"/>
      <c r="H1320" s="87">
        <f>IF(G1320="","",N(F1320)+G1320)</f>
        <v/>
      </c>
      <c r="I1320" s="95" t="n"/>
      <c r="J1320" s="139">
        <f>IF(OR(Q1320="",N(Q1320)&lt;=1),"",INDEX($R$6:$R$1505,MATCH(D1320&amp;"|"&amp;(Q1320-1),$P$6:$P$1505,0)))</f>
        <v/>
      </c>
      <c r="K1320" s="138">
        <f>IF(OR(J1320="",R1320=""),"",R1320-J1320)</f>
        <v/>
      </c>
      <c r="L1320" s="138">
        <f>IF(OR(J1320="",R1320=""),"",(R1320-J1320)*24)</f>
        <v/>
      </c>
      <c r="M1320" s="95" t="n"/>
      <c r="N1320" s="94">
        <f>IF(B1320="","",IF(OR(B1320&lt;cfg_PilotStart,B1320&gt;cfg_PilotEnd),"Outside",B1320-cfg_PilotStart+1))</f>
        <v/>
      </c>
      <c r="O1320" s="86">
        <f>IF(OR(B1320="",D1320=""),"","RF-"&amp;TEXT(ROW()-5,"0000"))</f>
        <v/>
      </c>
      <c r="P1320" s="86">
        <f>IF(Q1320="","",D1320&amp;"|"&amp;Q1320)</f>
        <v/>
      </c>
      <c r="Q1320" s="86">
        <f>IF(OR(D1320="",G1320=""),"",COUNTIFS($D$6:D1320,D1320,$G$6:G1320,"&lt;&gt;"))</f>
        <v/>
      </c>
      <c r="R1320" s="139">
        <f>IF(B1320="","",B1320+N(C1320))</f>
        <v/>
      </c>
    </row>
    <row r="1321" ht="30" customHeight="1">
      <c r="B1321" s="93" t="n"/>
      <c r="C1321" s="140" t="n"/>
      <c r="D1321" s="95" t="n"/>
      <c r="E1321" s="86">
        <f>IF(D1321="","",IFERROR(INDEX(Pil_Type,MATCH(D1321,Pil_Label,0)),"not in pilot"))</f>
        <v/>
      </c>
      <c r="F1321" s="96" t="n"/>
      <c r="G1321" s="96" t="n"/>
      <c r="H1321" s="87">
        <f>IF(G1321="","",N(F1321)+G1321)</f>
        <v/>
      </c>
      <c r="I1321" s="95" t="n"/>
      <c r="J1321" s="139">
        <f>IF(OR(Q1321="",N(Q1321)&lt;=1),"",INDEX($R$6:$R$1505,MATCH(D1321&amp;"|"&amp;(Q1321-1),$P$6:$P$1505,0)))</f>
        <v/>
      </c>
      <c r="K1321" s="138">
        <f>IF(OR(J1321="",R1321=""),"",R1321-J1321)</f>
        <v/>
      </c>
      <c r="L1321" s="138">
        <f>IF(OR(J1321="",R1321=""),"",(R1321-J1321)*24)</f>
        <v/>
      </c>
      <c r="M1321" s="95" t="n"/>
      <c r="N1321" s="94">
        <f>IF(B1321="","",IF(OR(B1321&lt;cfg_PilotStart,B1321&gt;cfg_PilotEnd),"Outside",B1321-cfg_PilotStart+1))</f>
        <v/>
      </c>
      <c r="O1321" s="86">
        <f>IF(OR(B1321="",D1321=""),"","RF-"&amp;TEXT(ROW()-5,"0000"))</f>
        <v/>
      </c>
      <c r="P1321" s="86">
        <f>IF(Q1321="","",D1321&amp;"|"&amp;Q1321)</f>
        <v/>
      </c>
      <c r="Q1321" s="86">
        <f>IF(OR(D1321="",G1321=""),"",COUNTIFS($D$6:D1321,D1321,$G$6:G1321,"&lt;&gt;"))</f>
        <v/>
      </c>
      <c r="R1321" s="139">
        <f>IF(B1321="","",B1321+N(C1321))</f>
        <v/>
      </c>
    </row>
    <row r="1322" ht="30" customHeight="1">
      <c r="B1322" s="93" t="n"/>
      <c r="C1322" s="140" t="n"/>
      <c r="D1322" s="95" t="n"/>
      <c r="E1322" s="86">
        <f>IF(D1322="","",IFERROR(INDEX(Pil_Type,MATCH(D1322,Pil_Label,0)),"not in pilot"))</f>
        <v/>
      </c>
      <c r="F1322" s="96" t="n"/>
      <c r="G1322" s="96" t="n"/>
      <c r="H1322" s="87">
        <f>IF(G1322="","",N(F1322)+G1322)</f>
        <v/>
      </c>
      <c r="I1322" s="95" t="n"/>
      <c r="J1322" s="139">
        <f>IF(OR(Q1322="",N(Q1322)&lt;=1),"",INDEX($R$6:$R$1505,MATCH(D1322&amp;"|"&amp;(Q1322-1),$P$6:$P$1505,0)))</f>
        <v/>
      </c>
      <c r="K1322" s="138">
        <f>IF(OR(J1322="",R1322=""),"",R1322-J1322)</f>
        <v/>
      </c>
      <c r="L1322" s="138">
        <f>IF(OR(J1322="",R1322=""),"",(R1322-J1322)*24)</f>
        <v/>
      </c>
      <c r="M1322" s="95" t="n"/>
      <c r="N1322" s="94">
        <f>IF(B1322="","",IF(OR(B1322&lt;cfg_PilotStart,B1322&gt;cfg_PilotEnd),"Outside",B1322-cfg_PilotStart+1))</f>
        <v/>
      </c>
      <c r="O1322" s="86">
        <f>IF(OR(B1322="",D1322=""),"","RF-"&amp;TEXT(ROW()-5,"0000"))</f>
        <v/>
      </c>
      <c r="P1322" s="86">
        <f>IF(Q1322="","",D1322&amp;"|"&amp;Q1322)</f>
        <v/>
      </c>
      <c r="Q1322" s="86">
        <f>IF(OR(D1322="",G1322=""),"",COUNTIFS($D$6:D1322,D1322,$G$6:G1322,"&lt;&gt;"))</f>
        <v/>
      </c>
      <c r="R1322" s="139">
        <f>IF(B1322="","",B1322+N(C1322))</f>
        <v/>
      </c>
    </row>
    <row r="1323" ht="30" customHeight="1">
      <c r="B1323" s="93" t="n"/>
      <c r="C1323" s="140" t="n"/>
      <c r="D1323" s="95" t="n"/>
      <c r="E1323" s="86">
        <f>IF(D1323="","",IFERROR(INDEX(Pil_Type,MATCH(D1323,Pil_Label,0)),"not in pilot"))</f>
        <v/>
      </c>
      <c r="F1323" s="96" t="n"/>
      <c r="G1323" s="96" t="n"/>
      <c r="H1323" s="87">
        <f>IF(G1323="","",N(F1323)+G1323)</f>
        <v/>
      </c>
      <c r="I1323" s="95" t="n"/>
      <c r="J1323" s="139">
        <f>IF(OR(Q1323="",N(Q1323)&lt;=1),"",INDEX($R$6:$R$1505,MATCH(D1323&amp;"|"&amp;(Q1323-1),$P$6:$P$1505,0)))</f>
        <v/>
      </c>
      <c r="K1323" s="138">
        <f>IF(OR(J1323="",R1323=""),"",R1323-J1323)</f>
        <v/>
      </c>
      <c r="L1323" s="138">
        <f>IF(OR(J1323="",R1323=""),"",(R1323-J1323)*24)</f>
        <v/>
      </c>
      <c r="M1323" s="95" t="n"/>
      <c r="N1323" s="94">
        <f>IF(B1323="","",IF(OR(B1323&lt;cfg_PilotStart,B1323&gt;cfg_PilotEnd),"Outside",B1323-cfg_PilotStart+1))</f>
        <v/>
      </c>
      <c r="O1323" s="86">
        <f>IF(OR(B1323="",D1323=""),"","RF-"&amp;TEXT(ROW()-5,"0000"))</f>
        <v/>
      </c>
      <c r="P1323" s="86">
        <f>IF(Q1323="","",D1323&amp;"|"&amp;Q1323)</f>
        <v/>
      </c>
      <c r="Q1323" s="86">
        <f>IF(OR(D1323="",G1323=""),"",COUNTIFS($D$6:D1323,D1323,$G$6:G1323,"&lt;&gt;"))</f>
        <v/>
      </c>
      <c r="R1323" s="139">
        <f>IF(B1323="","",B1323+N(C1323))</f>
        <v/>
      </c>
    </row>
    <row r="1324" ht="30" customHeight="1">
      <c r="B1324" s="93" t="n"/>
      <c r="C1324" s="140" t="n"/>
      <c r="D1324" s="95" t="n"/>
      <c r="E1324" s="86">
        <f>IF(D1324="","",IFERROR(INDEX(Pil_Type,MATCH(D1324,Pil_Label,0)),"not in pilot"))</f>
        <v/>
      </c>
      <c r="F1324" s="96" t="n"/>
      <c r="G1324" s="96" t="n"/>
      <c r="H1324" s="87">
        <f>IF(G1324="","",N(F1324)+G1324)</f>
        <v/>
      </c>
      <c r="I1324" s="95" t="n"/>
      <c r="J1324" s="139">
        <f>IF(OR(Q1324="",N(Q1324)&lt;=1),"",INDEX($R$6:$R$1505,MATCH(D1324&amp;"|"&amp;(Q1324-1),$P$6:$P$1505,0)))</f>
        <v/>
      </c>
      <c r="K1324" s="138">
        <f>IF(OR(J1324="",R1324=""),"",R1324-J1324)</f>
        <v/>
      </c>
      <c r="L1324" s="138">
        <f>IF(OR(J1324="",R1324=""),"",(R1324-J1324)*24)</f>
        <v/>
      </c>
      <c r="M1324" s="95" t="n"/>
      <c r="N1324" s="94">
        <f>IF(B1324="","",IF(OR(B1324&lt;cfg_PilotStart,B1324&gt;cfg_PilotEnd),"Outside",B1324-cfg_PilotStart+1))</f>
        <v/>
      </c>
      <c r="O1324" s="86">
        <f>IF(OR(B1324="",D1324=""),"","RF-"&amp;TEXT(ROW()-5,"0000"))</f>
        <v/>
      </c>
      <c r="P1324" s="86">
        <f>IF(Q1324="","",D1324&amp;"|"&amp;Q1324)</f>
        <v/>
      </c>
      <c r="Q1324" s="86">
        <f>IF(OR(D1324="",G1324=""),"",COUNTIFS($D$6:D1324,D1324,$G$6:G1324,"&lt;&gt;"))</f>
        <v/>
      </c>
      <c r="R1324" s="139">
        <f>IF(B1324="","",B1324+N(C1324))</f>
        <v/>
      </c>
    </row>
    <row r="1325" ht="30" customHeight="1">
      <c r="B1325" s="93" t="n"/>
      <c r="C1325" s="140" t="n"/>
      <c r="D1325" s="95" t="n"/>
      <c r="E1325" s="86">
        <f>IF(D1325="","",IFERROR(INDEX(Pil_Type,MATCH(D1325,Pil_Label,0)),"not in pilot"))</f>
        <v/>
      </c>
      <c r="F1325" s="96" t="n"/>
      <c r="G1325" s="96" t="n"/>
      <c r="H1325" s="87">
        <f>IF(G1325="","",N(F1325)+G1325)</f>
        <v/>
      </c>
      <c r="I1325" s="95" t="n"/>
      <c r="J1325" s="139">
        <f>IF(OR(Q1325="",N(Q1325)&lt;=1),"",INDEX($R$6:$R$1505,MATCH(D1325&amp;"|"&amp;(Q1325-1),$P$6:$P$1505,0)))</f>
        <v/>
      </c>
      <c r="K1325" s="138">
        <f>IF(OR(J1325="",R1325=""),"",R1325-J1325)</f>
        <v/>
      </c>
      <c r="L1325" s="138">
        <f>IF(OR(J1325="",R1325=""),"",(R1325-J1325)*24)</f>
        <v/>
      </c>
      <c r="M1325" s="95" t="n"/>
      <c r="N1325" s="94">
        <f>IF(B1325="","",IF(OR(B1325&lt;cfg_PilotStart,B1325&gt;cfg_PilotEnd),"Outside",B1325-cfg_PilotStart+1))</f>
        <v/>
      </c>
      <c r="O1325" s="86">
        <f>IF(OR(B1325="",D1325=""),"","RF-"&amp;TEXT(ROW()-5,"0000"))</f>
        <v/>
      </c>
      <c r="P1325" s="86">
        <f>IF(Q1325="","",D1325&amp;"|"&amp;Q1325)</f>
        <v/>
      </c>
      <c r="Q1325" s="86">
        <f>IF(OR(D1325="",G1325=""),"",COUNTIFS($D$6:D1325,D1325,$G$6:G1325,"&lt;&gt;"))</f>
        <v/>
      </c>
      <c r="R1325" s="139">
        <f>IF(B1325="","",B1325+N(C1325))</f>
        <v/>
      </c>
    </row>
    <row r="1326" ht="30" customHeight="1">
      <c r="B1326" s="93" t="n"/>
      <c r="C1326" s="140" t="n"/>
      <c r="D1326" s="95" t="n"/>
      <c r="E1326" s="86">
        <f>IF(D1326="","",IFERROR(INDEX(Pil_Type,MATCH(D1326,Pil_Label,0)),"not in pilot"))</f>
        <v/>
      </c>
      <c r="F1326" s="96" t="n"/>
      <c r="G1326" s="96" t="n"/>
      <c r="H1326" s="87">
        <f>IF(G1326="","",N(F1326)+G1326)</f>
        <v/>
      </c>
      <c r="I1326" s="95" t="n"/>
      <c r="J1326" s="139">
        <f>IF(OR(Q1326="",N(Q1326)&lt;=1),"",INDEX($R$6:$R$1505,MATCH(D1326&amp;"|"&amp;(Q1326-1),$P$6:$P$1505,0)))</f>
        <v/>
      </c>
      <c r="K1326" s="138">
        <f>IF(OR(J1326="",R1326=""),"",R1326-J1326)</f>
        <v/>
      </c>
      <c r="L1326" s="138">
        <f>IF(OR(J1326="",R1326=""),"",(R1326-J1326)*24)</f>
        <v/>
      </c>
      <c r="M1326" s="95" t="n"/>
      <c r="N1326" s="94">
        <f>IF(B1326="","",IF(OR(B1326&lt;cfg_PilotStart,B1326&gt;cfg_PilotEnd),"Outside",B1326-cfg_PilotStart+1))</f>
        <v/>
      </c>
      <c r="O1326" s="86">
        <f>IF(OR(B1326="",D1326=""),"","RF-"&amp;TEXT(ROW()-5,"0000"))</f>
        <v/>
      </c>
      <c r="P1326" s="86">
        <f>IF(Q1326="","",D1326&amp;"|"&amp;Q1326)</f>
        <v/>
      </c>
      <c r="Q1326" s="86">
        <f>IF(OR(D1326="",G1326=""),"",COUNTIFS($D$6:D1326,D1326,$G$6:G1326,"&lt;&gt;"))</f>
        <v/>
      </c>
      <c r="R1326" s="139">
        <f>IF(B1326="","",B1326+N(C1326))</f>
        <v/>
      </c>
    </row>
    <row r="1327" ht="30" customHeight="1">
      <c r="B1327" s="93" t="n"/>
      <c r="C1327" s="140" t="n"/>
      <c r="D1327" s="95" t="n"/>
      <c r="E1327" s="86">
        <f>IF(D1327="","",IFERROR(INDEX(Pil_Type,MATCH(D1327,Pil_Label,0)),"not in pilot"))</f>
        <v/>
      </c>
      <c r="F1327" s="96" t="n"/>
      <c r="G1327" s="96" t="n"/>
      <c r="H1327" s="87">
        <f>IF(G1327="","",N(F1327)+G1327)</f>
        <v/>
      </c>
      <c r="I1327" s="95" t="n"/>
      <c r="J1327" s="139">
        <f>IF(OR(Q1327="",N(Q1327)&lt;=1),"",INDEX($R$6:$R$1505,MATCH(D1327&amp;"|"&amp;(Q1327-1),$P$6:$P$1505,0)))</f>
        <v/>
      </c>
      <c r="K1327" s="138">
        <f>IF(OR(J1327="",R1327=""),"",R1327-J1327)</f>
        <v/>
      </c>
      <c r="L1327" s="138">
        <f>IF(OR(J1327="",R1327=""),"",(R1327-J1327)*24)</f>
        <v/>
      </c>
      <c r="M1327" s="95" t="n"/>
      <c r="N1327" s="94">
        <f>IF(B1327="","",IF(OR(B1327&lt;cfg_PilotStart,B1327&gt;cfg_PilotEnd),"Outside",B1327-cfg_PilotStart+1))</f>
        <v/>
      </c>
      <c r="O1327" s="86">
        <f>IF(OR(B1327="",D1327=""),"","RF-"&amp;TEXT(ROW()-5,"0000"))</f>
        <v/>
      </c>
      <c r="P1327" s="86">
        <f>IF(Q1327="","",D1327&amp;"|"&amp;Q1327)</f>
        <v/>
      </c>
      <c r="Q1327" s="86">
        <f>IF(OR(D1327="",G1327=""),"",COUNTIFS($D$6:D1327,D1327,$G$6:G1327,"&lt;&gt;"))</f>
        <v/>
      </c>
      <c r="R1327" s="139">
        <f>IF(B1327="","",B1327+N(C1327))</f>
        <v/>
      </c>
    </row>
    <row r="1328" ht="30" customHeight="1">
      <c r="B1328" s="93" t="n"/>
      <c r="C1328" s="140" t="n"/>
      <c r="D1328" s="95" t="n"/>
      <c r="E1328" s="86">
        <f>IF(D1328="","",IFERROR(INDEX(Pil_Type,MATCH(D1328,Pil_Label,0)),"not in pilot"))</f>
        <v/>
      </c>
      <c r="F1328" s="96" t="n"/>
      <c r="G1328" s="96" t="n"/>
      <c r="H1328" s="87">
        <f>IF(G1328="","",N(F1328)+G1328)</f>
        <v/>
      </c>
      <c r="I1328" s="95" t="n"/>
      <c r="J1328" s="139">
        <f>IF(OR(Q1328="",N(Q1328)&lt;=1),"",INDEX($R$6:$R$1505,MATCH(D1328&amp;"|"&amp;(Q1328-1),$P$6:$P$1505,0)))</f>
        <v/>
      </c>
      <c r="K1328" s="138">
        <f>IF(OR(J1328="",R1328=""),"",R1328-J1328)</f>
        <v/>
      </c>
      <c r="L1328" s="138">
        <f>IF(OR(J1328="",R1328=""),"",(R1328-J1328)*24)</f>
        <v/>
      </c>
      <c r="M1328" s="95" t="n"/>
      <c r="N1328" s="94">
        <f>IF(B1328="","",IF(OR(B1328&lt;cfg_PilotStart,B1328&gt;cfg_PilotEnd),"Outside",B1328-cfg_PilotStart+1))</f>
        <v/>
      </c>
      <c r="O1328" s="86">
        <f>IF(OR(B1328="",D1328=""),"","RF-"&amp;TEXT(ROW()-5,"0000"))</f>
        <v/>
      </c>
      <c r="P1328" s="86">
        <f>IF(Q1328="","",D1328&amp;"|"&amp;Q1328)</f>
        <v/>
      </c>
      <c r="Q1328" s="86">
        <f>IF(OR(D1328="",G1328=""),"",COUNTIFS($D$6:D1328,D1328,$G$6:G1328,"&lt;&gt;"))</f>
        <v/>
      </c>
      <c r="R1328" s="139">
        <f>IF(B1328="","",B1328+N(C1328))</f>
        <v/>
      </c>
    </row>
    <row r="1329" ht="30" customHeight="1">
      <c r="B1329" s="93" t="n"/>
      <c r="C1329" s="140" t="n"/>
      <c r="D1329" s="95" t="n"/>
      <c r="E1329" s="86">
        <f>IF(D1329="","",IFERROR(INDEX(Pil_Type,MATCH(D1329,Pil_Label,0)),"not in pilot"))</f>
        <v/>
      </c>
      <c r="F1329" s="96" t="n"/>
      <c r="G1329" s="96" t="n"/>
      <c r="H1329" s="87">
        <f>IF(G1329="","",N(F1329)+G1329)</f>
        <v/>
      </c>
      <c r="I1329" s="95" t="n"/>
      <c r="J1329" s="139">
        <f>IF(OR(Q1329="",N(Q1329)&lt;=1),"",INDEX($R$6:$R$1505,MATCH(D1329&amp;"|"&amp;(Q1329-1),$P$6:$P$1505,0)))</f>
        <v/>
      </c>
      <c r="K1329" s="138">
        <f>IF(OR(J1329="",R1329=""),"",R1329-J1329)</f>
        <v/>
      </c>
      <c r="L1329" s="138">
        <f>IF(OR(J1329="",R1329=""),"",(R1329-J1329)*24)</f>
        <v/>
      </c>
      <c r="M1329" s="95" t="n"/>
      <c r="N1329" s="94">
        <f>IF(B1329="","",IF(OR(B1329&lt;cfg_PilotStart,B1329&gt;cfg_PilotEnd),"Outside",B1329-cfg_PilotStart+1))</f>
        <v/>
      </c>
      <c r="O1329" s="86">
        <f>IF(OR(B1329="",D1329=""),"","RF-"&amp;TEXT(ROW()-5,"0000"))</f>
        <v/>
      </c>
      <c r="P1329" s="86">
        <f>IF(Q1329="","",D1329&amp;"|"&amp;Q1329)</f>
        <v/>
      </c>
      <c r="Q1329" s="86">
        <f>IF(OR(D1329="",G1329=""),"",COUNTIFS($D$6:D1329,D1329,$G$6:G1329,"&lt;&gt;"))</f>
        <v/>
      </c>
      <c r="R1329" s="139">
        <f>IF(B1329="","",B1329+N(C1329))</f>
        <v/>
      </c>
    </row>
    <row r="1330" ht="30" customHeight="1">
      <c r="B1330" s="93" t="n"/>
      <c r="C1330" s="140" t="n"/>
      <c r="D1330" s="95" t="n"/>
      <c r="E1330" s="86">
        <f>IF(D1330="","",IFERROR(INDEX(Pil_Type,MATCH(D1330,Pil_Label,0)),"not in pilot"))</f>
        <v/>
      </c>
      <c r="F1330" s="96" t="n"/>
      <c r="G1330" s="96" t="n"/>
      <c r="H1330" s="87">
        <f>IF(G1330="","",N(F1330)+G1330)</f>
        <v/>
      </c>
      <c r="I1330" s="95" t="n"/>
      <c r="J1330" s="139">
        <f>IF(OR(Q1330="",N(Q1330)&lt;=1),"",INDEX($R$6:$R$1505,MATCH(D1330&amp;"|"&amp;(Q1330-1),$P$6:$P$1505,0)))</f>
        <v/>
      </c>
      <c r="K1330" s="138">
        <f>IF(OR(J1330="",R1330=""),"",R1330-J1330)</f>
        <v/>
      </c>
      <c r="L1330" s="138">
        <f>IF(OR(J1330="",R1330=""),"",(R1330-J1330)*24)</f>
        <v/>
      </c>
      <c r="M1330" s="95" t="n"/>
      <c r="N1330" s="94">
        <f>IF(B1330="","",IF(OR(B1330&lt;cfg_PilotStart,B1330&gt;cfg_PilotEnd),"Outside",B1330-cfg_PilotStart+1))</f>
        <v/>
      </c>
      <c r="O1330" s="86">
        <f>IF(OR(B1330="",D1330=""),"","RF-"&amp;TEXT(ROW()-5,"0000"))</f>
        <v/>
      </c>
      <c r="P1330" s="86">
        <f>IF(Q1330="","",D1330&amp;"|"&amp;Q1330)</f>
        <v/>
      </c>
      <c r="Q1330" s="86">
        <f>IF(OR(D1330="",G1330=""),"",COUNTIFS($D$6:D1330,D1330,$G$6:G1330,"&lt;&gt;"))</f>
        <v/>
      </c>
      <c r="R1330" s="139">
        <f>IF(B1330="","",B1330+N(C1330))</f>
        <v/>
      </c>
    </row>
    <row r="1331" ht="30" customHeight="1">
      <c r="B1331" s="93" t="n"/>
      <c r="C1331" s="140" t="n"/>
      <c r="D1331" s="95" t="n"/>
      <c r="E1331" s="86">
        <f>IF(D1331="","",IFERROR(INDEX(Pil_Type,MATCH(D1331,Pil_Label,0)),"not in pilot"))</f>
        <v/>
      </c>
      <c r="F1331" s="96" t="n"/>
      <c r="G1331" s="96" t="n"/>
      <c r="H1331" s="87">
        <f>IF(G1331="","",N(F1331)+G1331)</f>
        <v/>
      </c>
      <c r="I1331" s="95" t="n"/>
      <c r="J1331" s="139">
        <f>IF(OR(Q1331="",N(Q1331)&lt;=1),"",INDEX($R$6:$R$1505,MATCH(D1331&amp;"|"&amp;(Q1331-1),$P$6:$P$1505,0)))</f>
        <v/>
      </c>
      <c r="K1331" s="138">
        <f>IF(OR(J1331="",R1331=""),"",R1331-J1331)</f>
        <v/>
      </c>
      <c r="L1331" s="138">
        <f>IF(OR(J1331="",R1331=""),"",(R1331-J1331)*24)</f>
        <v/>
      </c>
      <c r="M1331" s="95" t="n"/>
      <c r="N1331" s="94">
        <f>IF(B1331="","",IF(OR(B1331&lt;cfg_PilotStart,B1331&gt;cfg_PilotEnd),"Outside",B1331-cfg_PilotStart+1))</f>
        <v/>
      </c>
      <c r="O1331" s="86">
        <f>IF(OR(B1331="",D1331=""),"","RF-"&amp;TEXT(ROW()-5,"0000"))</f>
        <v/>
      </c>
      <c r="P1331" s="86">
        <f>IF(Q1331="","",D1331&amp;"|"&amp;Q1331)</f>
        <v/>
      </c>
      <c r="Q1331" s="86">
        <f>IF(OR(D1331="",G1331=""),"",COUNTIFS($D$6:D1331,D1331,$G$6:G1331,"&lt;&gt;"))</f>
        <v/>
      </c>
      <c r="R1331" s="139">
        <f>IF(B1331="","",B1331+N(C1331))</f>
        <v/>
      </c>
    </row>
    <row r="1332" ht="30" customHeight="1">
      <c r="B1332" s="93" t="n"/>
      <c r="C1332" s="140" t="n"/>
      <c r="D1332" s="95" t="n"/>
      <c r="E1332" s="86">
        <f>IF(D1332="","",IFERROR(INDEX(Pil_Type,MATCH(D1332,Pil_Label,0)),"not in pilot"))</f>
        <v/>
      </c>
      <c r="F1332" s="96" t="n"/>
      <c r="G1332" s="96" t="n"/>
      <c r="H1332" s="87">
        <f>IF(G1332="","",N(F1332)+G1332)</f>
        <v/>
      </c>
      <c r="I1332" s="95" t="n"/>
      <c r="J1332" s="139">
        <f>IF(OR(Q1332="",N(Q1332)&lt;=1),"",INDEX($R$6:$R$1505,MATCH(D1332&amp;"|"&amp;(Q1332-1),$P$6:$P$1505,0)))</f>
        <v/>
      </c>
      <c r="K1332" s="138">
        <f>IF(OR(J1332="",R1332=""),"",R1332-J1332)</f>
        <v/>
      </c>
      <c r="L1332" s="138">
        <f>IF(OR(J1332="",R1332=""),"",(R1332-J1332)*24)</f>
        <v/>
      </c>
      <c r="M1332" s="95" t="n"/>
      <c r="N1332" s="94">
        <f>IF(B1332="","",IF(OR(B1332&lt;cfg_PilotStart,B1332&gt;cfg_PilotEnd),"Outside",B1332-cfg_PilotStart+1))</f>
        <v/>
      </c>
      <c r="O1332" s="86">
        <f>IF(OR(B1332="",D1332=""),"","RF-"&amp;TEXT(ROW()-5,"0000"))</f>
        <v/>
      </c>
      <c r="P1332" s="86">
        <f>IF(Q1332="","",D1332&amp;"|"&amp;Q1332)</f>
        <v/>
      </c>
      <c r="Q1332" s="86">
        <f>IF(OR(D1332="",G1332=""),"",COUNTIFS($D$6:D1332,D1332,$G$6:G1332,"&lt;&gt;"))</f>
        <v/>
      </c>
      <c r="R1332" s="139">
        <f>IF(B1332="","",B1332+N(C1332))</f>
        <v/>
      </c>
    </row>
    <row r="1333" ht="30" customHeight="1">
      <c r="B1333" s="93" t="n"/>
      <c r="C1333" s="140" t="n"/>
      <c r="D1333" s="95" t="n"/>
      <c r="E1333" s="86">
        <f>IF(D1333="","",IFERROR(INDEX(Pil_Type,MATCH(D1333,Pil_Label,0)),"not in pilot"))</f>
        <v/>
      </c>
      <c r="F1333" s="96" t="n"/>
      <c r="G1333" s="96" t="n"/>
      <c r="H1333" s="87">
        <f>IF(G1333="","",N(F1333)+G1333)</f>
        <v/>
      </c>
      <c r="I1333" s="95" t="n"/>
      <c r="J1333" s="139">
        <f>IF(OR(Q1333="",N(Q1333)&lt;=1),"",INDEX($R$6:$R$1505,MATCH(D1333&amp;"|"&amp;(Q1333-1),$P$6:$P$1505,0)))</f>
        <v/>
      </c>
      <c r="K1333" s="138">
        <f>IF(OR(J1333="",R1333=""),"",R1333-J1333)</f>
        <v/>
      </c>
      <c r="L1333" s="138">
        <f>IF(OR(J1333="",R1333=""),"",(R1333-J1333)*24)</f>
        <v/>
      </c>
      <c r="M1333" s="95" t="n"/>
      <c r="N1333" s="94">
        <f>IF(B1333="","",IF(OR(B1333&lt;cfg_PilotStart,B1333&gt;cfg_PilotEnd),"Outside",B1333-cfg_PilotStart+1))</f>
        <v/>
      </c>
      <c r="O1333" s="86">
        <f>IF(OR(B1333="",D1333=""),"","RF-"&amp;TEXT(ROW()-5,"0000"))</f>
        <v/>
      </c>
      <c r="P1333" s="86">
        <f>IF(Q1333="","",D1333&amp;"|"&amp;Q1333)</f>
        <v/>
      </c>
      <c r="Q1333" s="86">
        <f>IF(OR(D1333="",G1333=""),"",COUNTIFS($D$6:D1333,D1333,$G$6:G1333,"&lt;&gt;"))</f>
        <v/>
      </c>
      <c r="R1333" s="139">
        <f>IF(B1333="","",B1333+N(C1333))</f>
        <v/>
      </c>
    </row>
    <row r="1334" ht="30" customHeight="1">
      <c r="B1334" s="93" t="n"/>
      <c r="C1334" s="140" t="n"/>
      <c r="D1334" s="95" t="n"/>
      <c r="E1334" s="86">
        <f>IF(D1334="","",IFERROR(INDEX(Pil_Type,MATCH(D1334,Pil_Label,0)),"not in pilot"))</f>
        <v/>
      </c>
      <c r="F1334" s="96" t="n"/>
      <c r="G1334" s="96" t="n"/>
      <c r="H1334" s="87">
        <f>IF(G1334="","",N(F1334)+G1334)</f>
        <v/>
      </c>
      <c r="I1334" s="95" t="n"/>
      <c r="J1334" s="139">
        <f>IF(OR(Q1334="",N(Q1334)&lt;=1),"",INDEX($R$6:$R$1505,MATCH(D1334&amp;"|"&amp;(Q1334-1),$P$6:$P$1505,0)))</f>
        <v/>
      </c>
      <c r="K1334" s="138">
        <f>IF(OR(J1334="",R1334=""),"",R1334-J1334)</f>
        <v/>
      </c>
      <c r="L1334" s="138">
        <f>IF(OR(J1334="",R1334=""),"",(R1334-J1334)*24)</f>
        <v/>
      </c>
      <c r="M1334" s="95" t="n"/>
      <c r="N1334" s="94">
        <f>IF(B1334="","",IF(OR(B1334&lt;cfg_PilotStart,B1334&gt;cfg_PilotEnd),"Outside",B1334-cfg_PilotStart+1))</f>
        <v/>
      </c>
      <c r="O1334" s="86">
        <f>IF(OR(B1334="",D1334=""),"","RF-"&amp;TEXT(ROW()-5,"0000"))</f>
        <v/>
      </c>
      <c r="P1334" s="86">
        <f>IF(Q1334="","",D1334&amp;"|"&amp;Q1334)</f>
        <v/>
      </c>
      <c r="Q1334" s="86">
        <f>IF(OR(D1334="",G1334=""),"",COUNTIFS($D$6:D1334,D1334,$G$6:G1334,"&lt;&gt;"))</f>
        <v/>
      </c>
      <c r="R1334" s="139">
        <f>IF(B1334="","",B1334+N(C1334))</f>
        <v/>
      </c>
    </row>
    <row r="1335" ht="30" customHeight="1">
      <c r="B1335" s="93" t="n"/>
      <c r="C1335" s="140" t="n"/>
      <c r="D1335" s="95" t="n"/>
      <c r="E1335" s="86">
        <f>IF(D1335="","",IFERROR(INDEX(Pil_Type,MATCH(D1335,Pil_Label,0)),"not in pilot"))</f>
        <v/>
      </c>
      <c r="F1335" s="96" t="n"/>
      <c r="G1335" s="96" t="n"/>
      <c r="H1335" s="87">
        <f>IF(G1335="","",N(F1335)+G1335)</f>
        <v/>
      </c>
      <c r="I1335" s="95" t="n"/>
      <c r="J1335" s="139">
        <f>IF(OR(Q1335="",N(Q1335)&lt;=1),"",INDEX($R$6:$R$1505,MATCH(D1335&amp;"|"&amp;(Q1335-1),$P$6:$P$1505,0)))</f>
        <v/>
      </c>
      <c r="K1335" s="138">
        <f>IF(OR(J1335="",R1335=""),"",R1335-J1335)</f>
        <v/>
      </c>
      <c r="L1335" s="138">
        <f>IF(OR(J1335="",R1335=""),"",(R1335-J1335)*24)</f>
        <v/>
      </c>
      <c r="M1335" s="95" t="n"/>
      <c r="N1335" s="94">
        <f>IF(B1335="","",IF(OR(B1335&lt;cfg_PilotStart,B1335&gt;cfg_PilotEnd),"Outside",B1335-cfg_PilotStart+1))</f>
        <v/>
      </c>
      <c r="O1335" s="86">
        <f>IF(OR(B1335="",D1335=""),"","RF-"&amp;TEXT(ROW()-5,"0000"))</f>
        <v/>
      </c>
      <c r="P1335" s="86">
        <f>IF(Q1335="","",D1335&amp;"|"&amp;Q1335)</f>
        <v/>
      </c>
      <c r="Q1335" s="86">
        <f>IF(OR(D1335="",G1335=""),"",COUNTIFS($D$6:D1335,D1335,$G$6:G1335,"&lt;&gt;"))</f>
        <v/>
      </c>
      <c r="R1335" s="139">
        <f>IF(B1335="","",B1335+N(C1335))</f>
        <v/>
      </c>
    </row>
    <row r="1336" ht="30" customHeight="1">
      <c r="B1336" s="93" t="n"/>
      <c r="C1336" s="140" t="n"/>
      <c r="D1336" s="95" t="n"/>
      <c r="E1336" s="86">
        <f>IF(D1336="","",IFERROR(INDEX(Pil_Type,MATCH(D1336,Pil_Label,0)),"not in pilot"))</f>
        <v/>
      </c>
      <c r="F1336" s="96" t="n"/>
      <c r="G1336" s="96" t="n"/>
      <c r="H1336" s="87">
        <f>IF(G1336="","",N(F1336)+G1336)</f>
        <v/>
      </c>
      <c r="I1336" s="95" t="n"/>
      <c r="J1336" s="139">
        <f>IF(OR(Q1336="",N(Q1336)&lt;=1),"",INDEX($R$6:$R$1505,MATCH(D1336&amp;"|"&amp;(Q1336-1),$P$6:$P$1505,0)))</f>
        <v/>
      </c>
      <c r="K1336" s="138">
        <f>IF(OR(J1336="",R1336=""),"",R1336-J1336)</f>
        <v/>
      </c>
      <c r="L1336" s="138">
        <f>IF(OR(J1336="",R1336=""),"",(R1336-J1336)*24)</f>
        <v/>
      </c>
      <c r="M1336" s="95" t="n"/>
      <c r="N1336" s="94">
        <f>IF(B1336="","",IF(OR(B1336&lt;cfg_PilotStart,B1336&gt;cfg_PilotEnd),"Outside",B1336-cfg_PilotStart+1))</f>
        <v/>
      </c>
      <c r="O1336" s="86">
        <f>IF(OR(B1336="",D1336=""),"","RF-"&amp;TEXT(ROW()-5,"0000"))</f>
        <v/>
      </c>
      <c r="P1336" s="86">
        <f>IF(Q1336="","",D1336&amp;"|"&amp;Q1336)</f>
        <v/>
      </c>
      <c r="Q1336" s="86">
        <f>IF(OR(D1336="",G1336=""),"",COUNTIFS($D$6:D1336,D1336,$G$6:G1336,"&lt;&gt;"))</f>
        <v/>
      </c>
      <c r="R1336" s="139">
        <f>IF(B1336="","",B1336+N(C1336))</f>
        <v/>
      </c>
    </row>
    <row r="1337" ht="30" customHeight="1">
      <c r="B1337" s="93" t="n"/>
      <c r="C1337" s="140" t="n"/>
      <c r="D1337" s="95" t="n"/>
      <c r="E1337" s="86">
        <f>IF(D1337="","",IFERROR(INDEX(Pil_Type,MATCH(D1337,Pil_Label,0)),"not in pilot"))</f>
        <v/>
      </c>
      <c r="F1337" s="96" t="n"/>
      <c r="G1337" s="96" t="n"/>
      <c r="H1337" s="87">
        <f>IF(G1337="","",N(F1337)+G1337)</f>
        <v/>
      </c>
      <c r="I1337" s="95" t="n"/>
      <c r="J1337" s="139">
        <f>IF(OR(Q1337="",N(Q1337)&lt;=1),"",INDEX($R$6:$R$1505,MATCH(D1337&amp;"|"&amp;(Q1337-1),$P$6:$P$1505,0)))</f>
        <v/>
      </c>
      <c r="K1337" s="138">
        <f>IF(OR(J1337="",R1337=""),"",R1337-J1337)</f>
        <v/>
      </c>
      <c r="L1337" s="138">
        <f>IF(OR(J1337="",R1337=""),"",(R1337-J1337)*24)</f>
        <v/>
      </c>
      <c r="M1337" s="95" t="n"/>
      <c r="N1337" s="94">
        <f>IF(B1337="","",IF(OR(B1337&lt;cfg_PilotStart,B1337&gt;cfg_PilotEnd),"Outside",B1337-cfg_PilotStart+1))</f>
        <v/>
      </c>
      <c r="O1337" s="86">
        <f>IF(OR(B1337="",D1337=""),"","RF-"&amp;TEXT(ROW()-5,"0000"))</f>
        <v/>
      </c>
      <c r="P1337" s="86">
        <f>IF(Q1337="","",D1337&amp;"|"&amp;Q1337)</f>
        <v/>
      </c>
      <c r="Q1337" s="86">
        <f>IF(OR(D1337="",G1337=""),"",COUNTIFS($D$6:D1337,D1337,$G$6:G1337,"&lt;&gt;"))</f>
        <v/>
      </c>
      <c r="R1337" s="139">
        <f>IF(B1337="","",B1337+N(C1337))</f>
        <v/>
      </c>
    </row>
    <row r="1338" ht="30" customHeight="1">
      <c r="B1338" s="93" t="n"/>
      <c r="C1338" s="140" t="n"/>
      <c r="D1338" s="95" t="n"/>
      <c r="E1338" s="86">
        <f>IF(D1338="","",IFERROR(INDEX(Pil_Type,MATCH(D1338,Pil_Label,0)),"not in pilot"))</f>
        <v/>
      </c>
      <c r="F1338" s="96" t="n"/>
      <c r="G1338" s="96" t="n"/>
      <c r="H1338" s="87">
        <f>IF(G1338="","",N(F1338)+G1338)</f>
        <v/>
      </c>
      <c r="I1338" s="95" t="n"/>
      <c r="J1338" s="139">
        <f>IF(OR(Q1338="",N(Q1338)&lt;=1),"",INDEX($R$6:$R$1505,MATCH(D1338&amp;"|"&amp;(Q1338-1),$P$6:$P$1505,0)))</f>
        <v/>
      </c>
      <c r="K1338" s="138">
        <f>IF(OR(J1338="",R1338=""),"",R1338-J1338)</f>
        <v/>
      </c>
      <c r="L1338" s="138">
        <f>IF(OR(J1338="",R1338=""),"",(R1338-J1338)*24)</f>
        <v/>
      </c>
      <c r="M1338" s="95" t="n"/>
      <c r="N1338" s="94">
        <f>IF(B1338="","",IF(OR(B1338&lt;cfg_PilotStart,B1338&gt;cfg_PilotEnd),"Outside",B1338-cfg_PilotStart+1))</f>
        <v/>
      </c>
      <c r="O1338" s="86">
        <f>IF(OR(B1338="",D1338=""),"","RF-"&amp;TEXT(ROW()-5,"0000"))</f>
        <v/>
      </c>
      <c r="P1338" s="86">
        <f>IF(Q1338="","",D1338&amp;"|"&amp;Q1338)</f>
        <v/>
      </c>
      <c r="Q1338" s="86">
        <f>IF(OR(D1338="",G1338=""),"",COUNTIFS($D$6:D1338,D1338,$G$6:G1338,"&lt;&gt;"))</f>
        <v/>
      </c>
      <c r="R1338" s="139">
        <f>IF(B1338="","",B1338+N(C1338))</f>
        <v/>
      </c>
    </row>
    <row r="1339" ht="30" customHeight="1">
      <c r="B1339" s="93" t="n"/>
      <c r="C1339" s="140" t="n"/>
      <c r="D1339" s="95" t="n"/>
      <c r="E1339" s="86">
        <f>IF(D1339="","",IFERROR(INDEX(Pil_Type,MATCH(D1339,Pil_Label,0)),"not in pilot"))</f>
        <v/>
      </c>
      <c r="F1339" s="96" t="n"/>
      <c r="G1339" s="96" t="n"/>
      <c r="H1339" s="87">
        <f>IF(G1339="","",N(F1339)+G1339)</f>
        <v/>
      </c>
      <c r="I1339" s="95" t="n"/>
      <c r="J1339" s="139">
        <f>IF(OR(Q1339="",N(Q1339)&lt;=1),"",INDEX($R$6:$R$1505,MATCH(D1339&amp;"|"&amp;(Q1339-1),$P$6:$P$1505,0)))</f>
        <v/>
      </c>
      <c r="K1339" s="138">
        <f>IF(OR(J1339="",R1339=""),"",R1339-J1339)</f>
        <v/>
      </c>
      <c r="L1339" s="138">
        <f>IF(OR(J1339="",R1339=""),"",(R1339-J1339)*24)</f>
        <v/>
      </c>
      <c r="M1339" s="95" t="n"/>
      <c r="N1339" s="94">
        <f>IF(B1339="","",IF(OR(B1339&lt;cfg_PilotStart,B1339&gt;cfg_PilotEnd),"Outside",B1339-cfg_PilotStart+1))</f>
        <v/>
      </c>
      <c r="O1339" s="86">
        <f>IF(OR(B1339="",D1339=""),"","RF-"&amp;TEXT(ROW()-5,"0000"))</f>
        <v/>
      </c>
      <c r="P1339" s="86">
        <f>IF(Q1339="","",D1339&amp;"|"&amp;Q1339)</f>
        <v/>
      </c>
      <c r="Q1339" s="86">
        <f>IF(OR(D1339="",G1339=""),"",COUNTIFS($D$6:D1339,D1339,$G$6:G1339,"&lt;&gt;"))</f>
        <v/>
      </c>
      <c r="R1339" s="139">
        <f>IF(B1339="","",B1339+N(C1339))</f>
        <v/>
      </c>
    </row>
    <row r="1340" ht="30" customHeight="1">
      <c r="B1340" s="93" t="n"/>
      <c r="C1340" s="140" t="n"/>
      <c r="D1340" s="95" t="n"/>
      <c r="E1340" s="86">
        <f>IF(D1340="","",IFERROR(INDEX(Pil_Type,MATCH(D1340,Pil_Label,0)),"not in pilot"))</f>
        <v/>
      </c>
      <c r="F1340" s="96" t="n"/>
      <c r="G1340" s="96" t="n"/>
      <c r="H1340" s="87">
        <f>IF(G1340="","",N(F1340)+G1340)</f>
        <v/>
      </c>
      <c r="I1340" s="95" t="n"/>
      <c r="J1340" s="139">
        <f>IF(OR(Q1340="",N(Q1340)&lt;=1),"",INDEX($R$6:$R$1505,MATCH(D1340&amp;"|"&amp;(Q1340-1),$P$6:$P$1505,0)))</f>
        <v/>
      </c>
      <c r="K1340" s="138">
        <f>IF(OR(J1340="",R1340=""),"",R1340-J1340)</f>
        <v/>
      </c>
      <c r="L1340" s="138">
        <f>IF(OR(J1340="",R1340=""),"",(R1340-J1340)*24)</f>
        <v/>
      </c>
      <c r="M1340" s="95" t="n"/>
      <c r="N1340" s="94">
        <f>IF(B1340="","",IF(OR(B1340&lt;cfg_PilotStart,B1340&gt;cfg_PilotEnd),"Outside",B1340-cfg_PilotStart+1))</f>
        <v/>
      </c>
      <c r="O1340" s="86">
        <f>IF(OR(B1340="",D1340=""),"","RF-"&amp;TEXT(ROW()-5,"0000"))</f>
        <v/>
      </c>
      <c r="P1340" s="86">
        <f>IF(Q1340="","",D1340&amp;"|"&amp;Q1340)</f>
        <v/>
      </c>
      <c r="Q1340" s="86">
        <f>IF(OR(D1340="",G1340=""),"",COUNTIFS($D$6:D1340,D1340,$G$6:G1340,"&lt;&gt;"))</f>
        <v/>
      </c>
      <c r="R1340" s="139">
        <f>IF(B1340="","",B1340+N(C1340))</f>
        <v/>
      </c>
    </row>
    <row r="1341" ht="30" customHeight="1">
      <c r="B1341" s="93" t="n"/>
      <c r="C1341" s="140" t="n"/>
      <c r="D1341" s="95" t="n"/>
      <c r="E1341" s="86">
        <f>IF(D1341="","",IFERROR(INDEX(Pil_Type,MATCH(D1341,Pil_Label,0)),"not in pilot"))</f>
        <v/>
      </c>
      <c r="F1341" s="96" t="n"/>
      <c r="G1341" s="96" t="n"/>
      <c r="H1341" s="87">
        <f>IF(G1341="","",N(F1341)+G1341)</f>
        <v/>
      </c>
      <c r="I1341" s="95" t="n"/>
      <c r="J1341" s="139">
        <f>IF(OR(Q1341="",N(Q1341)&lt;=1),"",INDEX($R$6:$R$1505,MATCH(D1341&amp;"|"&amp;(Q1341-1),$P$6:$P$1505,0)))</f>
        <v/>
      </c>
      <c r="K1341" s="138">
        <f>IF(OR(J1341="",R1341=""),"",R1341-J1341)</f>
        <v/>
      </c>
      <c r="L1341" s="138">
        <f>IF(OR(J1341="",R1341=""),"",(R1341-J1341)*24)</f>
        <v/>
      </c>
      <c r="M1341" s="95" t="n"/>
      <c r="N1341" s="94">
        <f>IF(B1341="","",IF(OR(B1341&lt;cfg_PilotStart,B1341&gt;cfg_PilotEnd),"Outside",B1341-cfg_PilotStart+1))</f>
        <v/>
      </c>
      <c r="O1341" s="86">
        <f>IF(OR(B1341="",D1341=""),"","RF-"&amp;TEXT(ROW()-5,"0000"))</f>
        <v/>
      </c>
      <c r="P1341" s="86">
        <f>IF(Q1341="","",D1341&amp;"|"&amp;Q1341)</f>
        <v/>
      </c>
      <c r="Q1341" s="86">
        <f>IF(OR(D1341="",G1341=""),"",COUNTIFS($D$6:D1341,D1341,$G$6:G1341,"&lt;&gt;"))</f>
        <v/>
      </c>
      <c r="R1341" s="139">
        <f>IF(B1341="","",B1341+N(C1341))</f>
        <v/>
      </c>
    </row>
    <row r="1342" ht="30" customHeight="1">
      <c r="B1342" s="93" t="n"/>
      <c r="C1342" s="140" t="n"/>
      <c r="D1342" s="95" t="n"/>
      <c r="E1342" s="86">
        <f>IF(D1342="","",IFERROR(INDEX(Pil_Type,MATCH(D1342,Pil_Label,0)),"not in pilot"))</f>
        <v/>
      </c>
      <c r="F1342" s="96" t="n"/>
      <c r="G1342" s="96" t="n"/>
      <c r="H1342" s="87">
        <f>IF(G1342="","",N(F1342)+G1342)</f>
        <v/>
      </c>
      <c r="I1342" s="95" t="n"/>
      <c r="J1342" s="139">
        <f>IF(OR(Q1342="",N(Q1342)&lt;=1),"",INDEX($R$6:$R$1505,MATCH(D1342&amp;"|"&amp;(Q1342-1),$P$6:$P$1505,0)))</f>
        <v/>
      </c>
      <c r="K1342" s="138">
        <f>IF(OR(J1342="",R1342=""),"",R1342-J1342)</f>
        <v/>
      </c>
      <c r="L1342" s="138">
        <f>IF(OR(J1342="",R1342=""),"",(R1342-J1342)*24)</f>
        <v/>
      </c>
      <c r="M1342" s="95" t="n"/>
      <c r="N1342" s="94">
        <f>IF(B1342="","",IF(OR(B1342&lt;cfg_PilotStart,B1342&gt;cfg_PilotEnd),"Outside",B1342-cfg_PilotStart+1))</f>
        <v/>
      </c>
      <c r="O1342" s="86">
        <f>IF(OR(B1342="",D1342=""),"","RF-"&amp;TEXT(ROW()-5,"0000"))</f>
        <v/>
      </c>
      <c r="P1342" s="86">
        <f>IF(Q1342="","",D1342&amp;"|"&amp;Q1342)</f>
        <v/>
      </c>
      <c r="Q1342" s="86">
        <f>IF(OR(D1342="",G1342=""),"",COUNTIFS($D$6:D1342,D1342,$G$6:G1342,"&lt;&gt;"))</f>
        <v/>
      </c>
      <c r="R1342" s="139">
        <f>IF(B1342="","",B1342+N(C1342))</f>
        <v/>
      </c>
    </row>
    <row r="1343" ht="30" customHeight="1">
      <c r="B1343" s="93" t="n"/>
      <c r="C1343" s="140" t="n"/>
      <c r="D1343" s="95" t="n"/>
      <c r="E1343" s="86">
        <f>IF(D1343="","",IFERROR(INDEX(Pil_Type,MATCH(D1343,Pil_Label,0)),"not in pilot"))</f>
        <v/>
      </c>
      <c r="F1343" s="96" t="n"/>
      <c r="G1343" s="96" t="n"/>
      <c r="H1343" s="87">
        <f>IF(G1343="","",N(F1343)+G1343)</f>
        <v/>
      </c>
      <c r="I1343" s="95" t="n"/>
      <c r="J1343" s="139">
        <f>IF(OR(Q1343="",N(Q1343)&lt;=1),"",INDEX($R$6:$R$1505,MATCH(D1343&amp;"|"&amp;(Q1343-1),$P$6:$P$1505,0)))</f>
        <v/>
      </c>
      <c r="K1343" s="138">
        <f>IF(OR(J1343="",R1343=""),"",R1343-J1343)</f>
        <v/>
      </c>
      <c r="L1343" s="138">
        <f>IF(OR(J1343="",R1343=""),"",(R1343-J1343)*24)</f>
        <v/>
      </c>
      <c r="M1343" s="95" t="n"/>
      <c r="N1343" s="94">
        <f>IF(B1343="","",IF(OR(B1343&lt;cfg_PilotStart,B1343&gt;cfg_PilotEnd),"Outside",B1343-cfg_PilotStart+1))</f>
        <v/>
      </c>
      <c r="O1343" s="86">
        <f>IF(OR(B1343="",D1343=""),"","RF-"&amp;TEXT(ROW()-5,"0000"))</f>
        <v/>
      </c>
      <c r="P1343" s="86">
        <f>IF(Q1343="","",D1343&amp;"|"&amp;Q1343)</f>
        <v/>
      </c>
      <c r="Q1343" s="86">
        <f>IF(OR(D1343="",G1343=""),"",COUNTIFS($D$6:D1343,D1343,$G$6:G1343,"&lt;&gt;"))</f>
        <v/>
      </c>
      <c r="R1343" s="139">
        <f>IF(B1343="","",B1343+N(C1343))</f>
        <v/>
      </c>
    </row>
    <row r="1344" ht="30" customHeight="1">
      <c r="B1344" s="93" t="n"/>
      <c r="C1344" s="140" t="n"/>
      <c r="D1344" s="95" t="n"/>
      <c r="E1344" s="86">
        <f>IF(D1344="","",IFERROR(INDEX(Pil_Type,MATCH(D1344,Pil_Label,0)),"not in pilot"))</f>
        <v/>
      </c>
      <c r="F1344" s="96" t="n"/>
      <c r="G1344" s="96" t="n"/>
      <c r="H1344" s="87">
        <f>IF(G1344="","",N(F1344)+G1344)</f>
        <v/>
      </c>
      <c r="I1344" s="95" t="n"/>
      <c r="J1344" s="139">
        <f>IF(OR(Q1344="",N(Q1344)&lt;=1),"",INDEX($R$6:$R$1505,MATCH(D1344&amp;"|"&amp;(Q1344-1),$P$6:$P$1505,0)))</f>
        <v/>
      </c>
      <c r="K1344" s="138">
        <f>IF(OR(J1344="",R1344=""),"",R1344-J1344)</f>
        <v/>
      </c>
      <c r="L1344" s="138">
        <f>IF(OR(J1344="",R1344=""),"",(R1344-J1344)*24)</f>
        <v/>
      </c>
      <c r="M1344" s="95" t="n"/>
      <c r="N1344" s="94">
        <f>IF(B1344="","",IF(OR(B1344&lt;cfg_PilotStart,B1344&gt;cfg_PilotEnd),"Outside",B1344-cfg_PilotStart+1))</f>
        <v/>
      </c>
      <c r="O1344" s="86">
        <f>IF(OR(B1344="",D1344=""),"","RF-"&amp;TEXT(ROW()-5,"0000"))</f>
        <v/>
      </c>
      <c r="P1344" s="86">
        <f>IF(Q1344="","",D1344&amp;"|"&amp;Q1344)</f>
        <v/>
      </c>
      <c r="Q1344" s="86">
        <f>IF(OR(D1344="",G1344=""),"",COUNTIFS($D$6:D1344,D1344,$G$6:G1344,"&lt;&gt;"))</f>
        <v/>
      </c>
      <c r="R1344" s="139">
        <f>IF(B1344="","",B1344+N(C1344))</f>
        <v/>
      </c>
    </row>
    <row r="1345" ht="30" customHeight="1">
      <c r="B1345" s="93" t="n"/>
      <c r="C1345" s="140" t="n"/>
      <c r="D1345" s="95" t="n"/>
      <c r="E1345" s="86">
        <f>IF(D1345="","",IFERROR(INDEX(Pil_Type,MATCH(D1345,Pil_Label,0)),"not in pilot"))</f>
        <v/>
      </c>
      <c r="F1345" s="96" t="n"/>
      <c r="G1345" s="96" t="n"/>
      <c r="H1345" s="87">
        <f>IF(G1345="","",N(F1345)+G1345)</f>
        <v/>
      </c>
      <c r="I1345" s="95" t="n"/>
      <c r="J1345" s="139">
        <f>IF(OR(Q1345="",N(Q1345)&lt;=1),"",INDEX($R$6:$R$1505,MATCH(D1345&amp;"|"&amp;(Q1345-1),$P$6:$P$1505,0)))</f>
        <v/>
      </c>
      <c r="K1345" s="138">
        <f>IF(OR(J1345="",R1345=""),"",R1345-J1345)</f>
        <v/>
      </c>
      <c r="L1345" s="138">
        <f>IF(OR(J1345="",R1345=""),"",(R1345-J1345)*24)</f>
        <v/>
      </c>
      <c r="M1345" s="95" t="n"/>
      <c r="N1345" s="94">
        <f>IF(B1345="","",IF(OR(B1345&lt;cfg_PilotStart,B1345&gt;cfg_PilotEnd),"Outside",B1345-cfg_PilotStart+1))</f>
        <v/>
      </c>
      <c r="O1345" s="86">
        <f>IF(OR(B1345="",D1345=""),"","RF-"&amp;TEXT(ROW()-5,"0000"))</f>
        <v/>
      </c>
      <c r="P1345" s="86">
        <f>IF(Q1345="","",D1345&amp;"|"&amp;Q1345)</f>
        <v/>
      </c>
      <c r="Q1345" s="86">
        <f>IF(OR(D1345="",G1345=""),"",COUNTIFS($D$6:D1345,D1345,$G$6:G1345,"&lt;&gt;"))</f>
        <v/>
      </c>
      <c r="R1345" s="139">
        <f>IF(B1345="","",B1345+N(C1345))</f>
        <v/>
      </c>
    </row>
    <row r="1346" ht="30" customHeight="1">
      <c r="B1346" s="93" t="n"/>
      <c r="C1346" s="140" t="n"/>
      <c r="D1346" s="95" t="n"/>
      <c r="E1346" s="86">
        <f>IF(D1346="","",IFERROR(INDEX(Pil_Type,MATCH(D1346,Pil_Label,0)),"not in pilot"))</f>
        <v/>
      </c>
      <c r="F1346" s="96" t="n"/>
      <c r="G1346" s="96" t="n"/>
      <c r="H1346" s="87">
        <f>IF(G1346="","",N(F1346)+G1346)</f>
        <v/>
      </c>
      <c r="I1346" s="95" t="n"/>
      <c r="J1346" s="139">
        <f>IF(OR(Q1346="",N(Q1346)&lt;=1),"",INDEX($R$6:$R$1505,MATCH(D1346&amp;"|"&amp;(Q1346-1),$P$6:$P$1505,0)))</f>
        <v/>
      </c>
      <c r="K1346" s="138">
        <f>IF(OR(J1346="",R1346=""),"",R1346-J1346)</f>
        <v/>
      </c>
      <c r="L1346" s="138">
        <f>IF(OR(J1346="",R1346=""),"",(R1346-J1346)*24)</f>
        <v/>
      </c>
      <c r="M1346" s="95" t="n"/>
      <c r="N1346" s="94">
        <f>IF(B1346="","",IF(OR(B1346&lt;cfg_PilotStart,B1346&gt;cfg_PilotEnd),"Outside",B1346-cfg_PilotStart+1))</f>
        <v/>
      </c>
      <c r="O1346" s="86">
        <f>IF(OR(B1346="",D1346=""),"","RF-"&amp;TEXT(ROW()-5,"0000"))</f>
        <v/>
      </c>
      <c r="P1346" s="86">
        <f>IF(Q1346="","",D1346&amp;"|"&amp;Q1346)</f>
        <v/>
      </c>
      <c r="Q1346" s="86">
        <f>IF(OR(D1346="",G1346=""),"",COUNTIFS($D$6:D1346,D1346,$G$6:G1346,"&lt;&gt;"))</f>
        <v/>
      </c>
      <c r="R1346" s="139">
        <f>IF(B1346="","",B1346+N(C1346))</f>
        <v/>
      </c>
    </row>
    <row r="1347" ht="30" customHeight="1">
      <c r="B1347" s="93" t="n"/>
      <c r="C1347" s="140" t="n"/>
      <c r="D1347" s="95" t="n"/>
      <c r="E1347" s="86">
        <f>IF(D1347="","",IFERROR(INDEX(Pil_Type,MATCH(D1347,Pil_Label,0)),"not in pilot"))</f>
        <v/>
      </c>
      <c r="F1347" s="96" t="n"/>
      <c r="G1347" s="96" t="n"/>
      <c r="H1347" s="87">
        <f>IF(G1347="","",N(F1347)+G1347)</f>
        <v/>
      </c>
      <c r="I1347" s="95" t="n"/>
      <c r="J1347" s="139">
        <f>IF(OR(Q1347="",N(Q1347)&lt;=1),"",INDEX($R$6:$R$1505,MATCH(D1347&amp;"|"&amp;(Q1347-1),$P$6:$P$1505,0)))</f>
        <v/>
      </c>
      <c r="K1347" s="138">
        <f>IF(OR(J1347="",R1347=""),"",R1347-J1347)</f>
        <v/>
      </c>
      <c r="L1347" s="138">
        <f>IF(OR(J1347="",R1347=""),"",(R1347-J1347)*24)</f>
        <v/>
      </c>
      <c r="M1347" s="95" t="n"/>
      <c r="N1347" s="94">
        <f>IF(B1347="","",IF(OR(B1347&lt;cfg_PilotStart,B1347&gt;cfg_PilotEnd),"Outside",B1347-cfg_PilotStart+1))</f>
        <v/>
      </c>
      <c r="O1347" s="86">
        <f>IF(OR(B1347="",D1347=""),"","RF-"&amp;TEXT(ROW()-5,"0000"))</f>
        <v/>
      </c>
      <c r="P1347" s="86">
        <f>IF(Q1347="","",D1347&amp;"|"&amp;Q1347)</f>
        <v/>
      </c>
      <c r="Q1347" s="86">
        <f>IF(OR(D1347="",G1347=""),"",COUNTIFS($D$6:D1347,D1347,$G$6:G1347,"&lt;&gt;"))</f>
        <v/>
      </c>
      <c r="R1347" s="139">
        <f>IF(B1347="","",B1347+N(C1347))</f>
        <v/>
      </c>
    </row>
    <row r="1348" ht="30" customHeight="1">
      <c r="B1348" s="93" t="n"/>
      <c r="C1348" s="140" t="n"/>
      <c r="D1348" s="95" t="n"/>
      <c r="E1348" s="86">
        <f>IF(D1348="","",IFERROR(INDEX(Pil_Type,MATCH(D1348,Pil_Label,0)),"not in pilot"))</f>
        <v/>
      </c>
      <c r="F1348" s="96" t="n"/>
      <c r="G1348" s="96" t="n"/>
      <c r="H1348" s="87">
        <f>IF(G1348="","",N(F1348)+G1348)</f>
        <v/>
      </c>
      <c r="I1348" s="95" t="n"/>
      <c r="J1348" s="139">
        <f>IF(OR(Q1348="",N(Q1348)&lt;=1),"",INDEX($R$6:$R$1505,MATCH(D1348&amp;"|"&amp;(Q1348-1),$P$6:$P$1505,0)))</f>
        <v/>
      </c>
      <c r="K1348" s="138">
        <f>IF(OR(J1348="",R1348=""),"",R1348-J1348)</f>
        <v/>
      </c>
      <c r="L1348" s="138">
        <f>IF(OR(J1348="",R1348=""),"",(R1348-J1348)*24)</f>
        <v/>
      </c>
      <c r="M1348" s="95" t="n"/>
      <c r="N1348" s="94">
        <f>IF(B1348="","",IF(OR(B1348&lt;cfg_PilotStart,B1348&gt;cfg_PilotEnd),"Outside",B1348-cfg_PilotStart+1))</f>
        <v/>
      </c>
      <c r="O1348" s="86">
        <f>IF(OR(B1348="",D1348=""),"","RF-"&amp;TEXT(ROW()-5,"0000"))</f>
        <v/>
      </c>
      <c r="P1348" s="86">
        <f>IF(Q1348="","",D1348&amp;"|"&amp;Q1348)</f>
        <v/>
      </c>
      <c r="Q1348" s="86">
        <f>IF(OR(D1348="",G1348=""),"",COUNTIFS($D$6:D1348,D1348,$G$6:G1348,"&lt;&gt;"))</f>
        <v/>
      </c>
      <c r="R1348" s="139">
        <f>IF(B1348="","",B1348+N(C1348))</f>
        <v/>
      </c>
    </row>
    <row r="1349" ht="30" customHeight="1">
      <c r="B1349" s="93" t="n"/>
      <c r="C1349" s="140" t="n"/>
      <c r="D1349" s="95" t="n"/>
      <c r="E1349" s="86">
        <f>IF(D1349="","",IFERROR(INDEX(Pil_Type,MATCH(D1349,Pil_Label,0)),"not in pilot"))</f>
        <v/>
      </c>
      <c r="F1349" s="96" t="n"/>
      <c r="G1349" s="96" t="n"/>
      <c r="H1349" s="87">
        <f>IF(G1349="","",N(F1349)+G1349)</f>
        <v/>
      </c>
      <c r="I1349" s="95" t="n"/>
      <c r="J1349" s="139">
        <f>IF(OR(Q1349="",N(Q1349)&lt;=1),"",INDEX($R$6:$R$1505,MATCH(D1349&amp;"|"&amp;(Q1349-1),$P$6:$P$1505,0)))</f>
        <v/>
      </c>
      <c r="K1349" s="138">
        <f>IF(OR(J1349="",R1349=""),"",R1349-J1349)</f>
        <v/>
      </c>
      <c r="L1349" s="138">
        <f>IF(OR(J1349="",R1349=""),"",(R1349-J1349)*24)</f>
        <v/>
      </c>
      <c r="M1349" s="95" t="n"/>
      <c r="N1349" s="94">
        <f>IF(B1349="","",IF(OR(B1349&lt;cfg_PilotStart,B1349&gt;cfg_PilotEnd),"Outside",B1349-cfg_PilotStart+1))</f>
        <v/>
      </c>
      <c r="O1349" s="86">
        <f>IF(OR(B1349="",D1349=""),"","RF-"&amp;TEXT(ROW()-5,"0000"))</f>
        <v/>
      </c>
      <c r="P1349" s="86">
        <f>IF(Q1349="","",D1349&amp;"|"&amp;Q1349)</f>
        <v/>
      </c>
      <c r="Q1349" s="86">
        <f>IF(OR(D1349="",G1349=""),"",COUNTIFS($D$6:D1349,D1349,$G$6:G1349,"&lt;&gt;"))</f>
        <v/>
      </c>
      <c r="R1349" s="139">
        <f>IF(B1349="","",B1349+N(C1349))</f>
        <v/>
      </c>
    </row>
    <row r="1350" ht="30" customHeight="1">
      <c r="B1350" s="93" t="n"/>
      <c r="C1350" s="140" t="n"/>
      <c r="D1350" s="95" t="n"/>
      <c r="E1350" s="86">
        <f>IF(D1350="","",IFERROR(INDEX(Pil_Type,MATCH(D1350,Pil_Label,0)),"not in pilot"))</f>
        <v/>
      </c>
      <c r="F1350" s="96" t="n"/>
      <c r="G1350" s="96" t="n"/>
      <c r="H1350" s="87">
        <f>IF(G1350="","",N(F1350)+G1350)</f>
        <v/>
      </c>
      <c r="I1350" s="95" t="n"/>
      <c r="J1350" s="139">
        <f>IF(OR(Q1350="",N(Q1350)&lt;=1),"",INDEX($R$6:$R$1505,MATCH(D1350&amp;"|"&amp;(Q1350-1),$P$6:$P$1505,0)))</f>
        <v/>
      </c>
      <c r="K1350" s="138">
        <f>IF(OR(J1350="",R1350=""),"",R1350-J1350)</f>
        <v/>
      </c>
      <c r="L1350" s="138">
        <f>IF(OR(J1350="",R1350=""),"",(R1350-J1350)*24)</f>
        <v/>
      </c>
      <c r="M1350" s="95" t="n"/>
      <c r="N1350" s="94">
        <f>IF(B1350="","",IF(OR(B1350&lt;cfg_PilotStart,B1350&gt;cfg_PilotEnd),"Outside",B1350-cfg_PilotStart+1))</f>
        <v/>
      </c>
      <c r="O1350" s="86">
        <f>IF(OR(B1350="",D1350=""),"","RF-"&amp;TEXT(ROW()-5,"0000"))</f>
        <v/>
      </c>
      <c r="P1350" s="86">
        <f>IF(Q1350="","",D1350&amp;"|"&amp;Q1350)</f>
        <v/>
      </c>
      <c r="Q1350" s="86">
        <f>IF(OR(D1350="",G1350=""),"",COUNTIFS($D$6:D1350,D1350,$G$6:G1350,"&lt;&gt;"))</f>
        <v/>
      </c>
      <c r="R1350" s="139">
        <f>IF(B1350="","",B1350+N(C1350))</f>
        <v/>
      </c>
    </row>
    <row r="1351" ht="30" customHeight="1">
      <c r="B1351" s="93" t="n"/>
      <c r="C1351" s="140" t="n"/>
      <c r="D1351" s="95" t="n"/>
      <c r="E1351" s="86">
        <f>IF(D1351="","",IFERROR(INDEX(Pil_Type,MATCH(D1351,Pil_Label,0)),"not in pilot"))</f>
        <v/>
      </c>
      <c r="F1351" s="96" t="n"/>
      <c r="G1351" s="96" t="n"/>
      <c r="H1351" s="87">
        <f>IF(G1351="","",N(F1351)+G1351)</f>
        <v/>
      </c>
      <c r="I1351" s="95" t="n"/>
      <c r="J1351" s="139">
        <f>IF(OR(Q1351="",N(Q1351)&lt;=1),"",INDEX($R$6:$R$1505,MATCH(D1351&amp;"|"&amp;(Q1351-1),$P$6:$P$1505,0)))</f>
        <v/>
      </c>
      <c r="K1351" s="138">
        <f>IF(OR(J1351="",R1351=""),"",R1351-J1351)</f>
        <v/>
      </c>
      <c r="L1351" s="138">
        <f>IF(OR(J1351="",R1351=""),"",(R1351-J1351)*24)</f>
        <v/>
      </c>
      <c r="M1351" s="95" t="n"/>
      <c r="N1351" s="94">
        <f>IF(B1351="","",IF(OR(B1351&lt;cfg_PilotStart,B1351&gt;cfg_PilotEnd),"Outside",B1351-cfg_PilotStart+1))</f>
        <v/>
      </c>
      <c r="O1351" s="86">
        <f>IF(OR(B1351="",D1351=""),"","RF-"&amp;TEXT(ROW()-5,"0000"))</f>
        <v/>
      </c>
      <c r="P1351" s="86">
        <f>IF(Q1351="","",D1351&amp;"|"&amp;Q1351)</f>
        <v/>
      </c>
      <c r="Q1351" s="86">
        <f>IF(OR(D1351="",G1351=""),"",COUNTIFS($D$6:D1351,D1351,$G$6:G1351,"&lt;&gt;"))</f>
        <v/>
      </c>
      <c r="R1351" s="139">
        <f>IF(B1351="","",B1351+N(C1351))</f>
        <v/>
      </c>
    </row>
    <row r="1352" ht="30" customHeight="1">
      <c r="B1352" s="93" t="n"/>
      <c r="C1352" s="140" t="n"/>
      <c r="D1352" s="95" t="n"/>
      <c r="E1352" s="86">
        <f>IF(D1352="","",IFERROR(INDEX(Pil_Type,MATCH(D1352,Pil_Label,0)),"not in pilot"))</f>
        <v/>
      </c>
      <c r="F1352" s="96" t="n"/>
      <c r="G1352" s="96" t="n"/>
      <c r="H1352" s="87">
        <f>IF(G1352="","",N(F1352)+G1352)</f>
        <v/>
      </c>
      <c r="I1352" s="95" t="n"/>
      <c r="J1352" s="139">
        <f>IF(OR(Q1352="",N(Q1352)&lt;=1),"",INDEX($R$6:$R$1505,MATCH(D1352&amp;"|"&amp;(Q1352-1),$P$6:$P$1505,0)))</f>
        <v/>
      </c>
      <c r="K1352" s="138">
        <f>IF(OR(J1352="",R1352=""),"",R1352-J1352)</f>
        <v/>
      </c>
      <c r="L1352" s="138">
        <f>IF(OR(J1352="",R1352=""),"",(R1352-J1352)*24)</f>
        <v/>
      </c>
      <c r="M1352" s="95" t="n"/>
      <c r="N1352" s="94">
        <f>IF(B1352="","",IF(OR(B1352&lt;cfg_PilotStart,B1352&gt;cfg_PilotEnd),"Outside",B1352-cfg_PilotStart+1))</f>
        <v/>
      </c>
      <c r="O1352" s="86">
        <f>IF(OR(B1352="",D1352=""),"","RF-"&amp;TEXT(ROW()-5,"0000"))</f>
        <v/>
      </c>
      <c r="P1352" s="86">
        <f>IF(Q1352="","",D1352&amp;"|"&amp;Q1352)</f>
        <v/>
      </c>
      <c r="Q1352" s="86">
        <f>IF(OR(D1352="",G1352=""),"",COUNTIFS($D$6:D1352,D1352,$G$6:G1352,"&lt;&gt;"))</f>
        <v/>
      </c>
      <c r="R1352" s="139">
        <f>IF(B1352="","",B1352+N(C1352))</f>
        <v/>
      </c>
    </row>
    <row r="1353" ht="30" customHeight="1">
      <c r="B1353" s="93" t="n"/>
      <c r="C1353" s="140" t="n"/>
      <c r="D1353" s="95" t="n"/>
      <c r="E1353" s="86">
        <f>IF(D1353="","",IFERROR(INDEX(Pil_Type,MATCH(D1353,Pil_Label,0)),"not in pilot"))</f>
        <v/>
      </c>
      <c r="F1353" s="96" t="n"/>
      <c r="G1353" s="96" t="n"/>
      <c r="H1353" s="87">
        <f>IF(G1353="","",N(F1353)+G1353)</f>
        <v/>
      </c>
      <c r="I1353" s="95" t="n"/>
      <c r="J1353" s="139">
        <f>IF(OR(Q1353="",N(Q1353)&lt;=1),"",INDEX($R$6:$R$1505,MATCH(D1353&amp;"|"&amp;(Q1353-1),$P$6:$P$1505,0)))</f>
        <v/>
      </c>
      <c r="K1353" s="138">
        <f>IF(OR(J1353="",R1353=""),"",R1353-J1353)</f>
        <v/>
      </c>
      <c r="L1353" s="138">
        <f>IF(OR(J1353="",R1353=""),"",(R1353-J1353)*24)</f>
        <v/>
      </c>
      <c r="M1353" s="95" t="n"/>
      <c r="N1353" s="94">
        <f>IF(B1353="","",IF(OR(B1353&lt;cfg_PilotStart,B1353&gt;cfg_PilotEnd),"Outside",B1353-cfg_PilotStart+1))</f>
        <v/>
      </c>
      <c r="O1353" s="86">
        <f>IF(OR(B1353="",D1353=""),"","RF-"&amp;TEXT(ROW()-5,"0000"))</f>
        <v/>
      </c>
      <c r="P1353" s="86">
        <f>IF(Q1353="","",D1353&amp;"|"&amp;Q1353)</f>
        <v/>
      </c>
      <c r="Q1353" s="86">
        <f>IF(OR(D1353="",G1353=""),"",COUNTIFS($D$6:D1353,D1353,$G$6:G1353,"&lt;&gt;"))</f>
        <v/>
      </c>
      <c r="R1353" s="139">
        <f>IF(B1353="","",B1353+N(C1353))</f>
        <v/>
      </c>
    </row>
    <row r="1354" ht="30" customHeight="1">
      <c r="B1354" s="93" t="n"/>
      <c r="C1354" s="140" t="n"/>
      <c r="D1354" s="95" t="n"/>
      <c r="E1354" s="86">
        <f>IF(D1354="","",IFERROR(INDEX(Pil_Type,MATCH(D1354,Pil_Label,0)),"not in pilot"))</f>
        <v/>
      </c>
      <c r="F1354" s="96" t="n"/>
      <c r="G1354" s="96" t="n"/>
      <c r="H1354" s="87">
        <f>IF(G1354="","",N(F1354)+G1354)</f>
        <v/>
      </c>
      <c r="I1354" s="95" t="n"/>
      <c r="J1354" s="139">
        <f>IF(OR(Q1354="",N(Q1354)&lt;=1),"",INDEX($R$6:$R$1505,MATCH(D1354&amp;"|"&amp;(Q1354-1),$P$6:$P$1505,0)))</f>
        <v/>
      </c>
      <c r="K1354" s="138">
        <f>IF(OR(J1354="",R1354=""),"",R1354-J1354)</f>
        <v/>
      </c>
      <c r="L1354" s="138">
        <f>IF(OR(J1354="",R1354=""),"",(R1354-J1354)*24)</f>
        <v/>
      </c>
      <c r="M1354" s="95" t="n"/>
      <c r="N1354" s="94">
        <f>IF(B1354="","",IF(OR(B1354&lt;cfg_PilotStart,B1354&gt;cfg_PilotEnd),"Outside",B1354-cfg_PilotStart+1))</f>
        <v/>
      </c>
      <c r="O1354" s="86">
        <f>IF(OR(B1354="",D1354=""),"","RF-"&amp;TEXT(ROW()-5,"0000"))</f>
        <v/>
      </c>
      <c r="P1354" s="86">
        <f>IF(Q1354="","",D1354&amp;"|"&amp;Q1354)</f>
        <v/>
      </c>
      <c r="Q1354" s="86">
        <f>IF(OR(D1354="",G1354=""),"",COUNTIFS($D$6:D1354,D1354,$G$6:G1354,"&lt;&gt;"))</f>
        <v/>
      </c>
      <c r="R1354" s="139">
        <f>IF(B1354="","",B1354+N(C1354))</f>
        <v/>
      </c>
    </row>
    <row r="1355" ht="30" customHeight="1">
      <c r="B1355" s="93" t="n"/>
      <c r="C1355" s="140" t="n"/>
      <c r="D1355" s="95" t="n"/>
      <c r="E1355" s="86">
        <f>IF(D1355="","",IFERROR(INDEX(Pil_Type,MATCH(D1355,Pil_Label,0)),"not in pilot"))</f>
        <v/>
      </c>
      <c r="F1355" s="96" t="n"/>
      <c r="G1355" s="96" t="n"/>
      <c r="H1355" s="87">
        <f>IF(G1355="","",N(F1355)+G1355)</f>
        <v/>
      </c>
      <c r="I1355" s="95" t="n"/>
      <c r="J1355" s="139">
        <f>IF(OR(Q1355="",N(Q1355)&lt;=1),"",INDEX($R$6:$R$1505,MATCH(D1355&amp;"|"&amp;(Q1355-1),$P$6:$P$1505,0)))</f>
        <v/>
      </c>
      <c r="K1355" s="138">
        <f>IF(OR(J1355="",R1355=""),"",R1355-J1355)</f>
        <v/>
      </c>
      <c r="L1355" s="138">
        <f>IF(OR(J1355="",R1355=""),"",(R1355-J1355)*24)</f>
        <v/>
      </c>
      <c r="M1355" s="95" t="n"/>
      <c r="N1355" s="94">
        <f>IF(B1355="","",IF(OR(B1355&lt;cfg_PilotStart,B1355&gt;cfg_PilotEnd),"Outside",B1355-cfg_PilotStart+1))</f>
        <v/>
      </c>
      <c r="O1355" s="86">
        <f>IF(OR(B1355="",D1355=""),"","RF-"&amp;TEXT(ROW()-5,"0000"))</f>
        <v/>
      </c>
      <c r="P1355" s="86">
        <f>IF(Q1355="","",D1355&amp;"|"&amp;Q1355)</f>
        <v/>
      </c>
      <c r="Q1355" s="86">
        <f>IF(OR(D1355="",G1355=""),"",COUNTIFS($D$6:D1355,D1355,$G$6:G1355,"&lt;&gt;"))</f>
        <v/>
      </c>
      <c r="R1355" s="139">
        <f>IF(B1355="","",B1355+N(C1355))</f>
        <v/>
      </c>
    </row>
    <row r="1356" ht="30" customHeight="1">
      <c r="B1356" s="93" t="n"/>
      <c r="C1356" s="140" t="n"/>
      <c r="D1356" s="95" t="n"/>
      <c r="E1356" s="86">
        <f>IF(D1356="","",IFERROR(INDEX(Pil_Type,MATCH(D1356,Pil_Label,0)),"not in pilot"))</f>
        <v/>
      </c>
      <c r="F1356" s="96" t="n"/>
      <c r="G1356" s="96" t="n"/>
      <c r="H1356" s="87">
        <f>IF(G1356="","",N(F1356)+G1356)</f>
        <v/>
      </c>
      <c r="I1356" s="95" t="n"/>
      <c r="J1356" s="139">
        <f>IF(OR(Q1356="",N(Q1356)&lt;=1),"",INDEX($R$6:$R$1505,MATCH(D1356&amp;"|"&amp;(Q1356-1),$P$6:$P$1505,0)))</f>
        <v/>
      </c>
      <c r="K1356" s="138">
        <f>IF(OR(J1356="",R1356=""),"",R1356-J1356)</f>
        <v/>
      </c>
      <c r="L1356" s="138">
        <f>IF(OR(J1356="",R1356=""),"",(R1356-J1356)*24)</f>
        <v/>
      </c>
      <c r="M1356" s="95" t="n"/>
      <c r="N1356" s="94">
        <f>IF(B1356="","",IF(OR(B1356&lt;cfg_PilotStart,B1356&gt;cfg_PilotEnd),"Outside",B1356-cfg_PilotStart+1))</f>
        <v/>
      </c>
      <c r="O1356" s="86">
        <f>IF(OR(B1356="",D1356=""),"","RF-"&amp;TEXT(ROW()-5,"0000"))</f>
        <v/>
      </c>
      <c r="P1356" s="86">
        <f>IF(Q1356="","",D1356&amp;"|"&amp;Q1356)</f>
        <v/>
      </c>
      <c r="Q1356" s="86">
        <f>IF(OR(D1356="",G1356=""),"",COUNTIFS($D$6:D1356,D1356,$G$6:G1356,"&lt;&gt;"))</f>
        <v/>
      </c>
      <c r="R1356" s="139">
        <f>IF(B1356="","",B1356+N(C1356))</f>
        <v/>
      </c>
    </row>
    <row r="1357" ht="30" customHeight="1">
      <c r="B1357" s="93" t="n"/>
      <c r="C1357" s="140" t="n"/>
      <c r="D1357" s="95" t="n"/>
      <c r="E1357" s="86">
        <f>IF(D1357="","",IFERROR(INDEX(Pil_Type,MATCH(D1357,Pil_Label,0)),"not in pilot"))</f>
        <v/>
      </c>
      <c r="F1357" s="96" t="n"/>
      <c r="G1357" s="96" t="n"/>
      <c r="H1357" s="87">
        <f>IF(G1357="","",N(F1357)+G1357)</f>
        <v/>
      </c>
      <c r="I1357" s="95" t="n"/>
      <c r="J1357" s="139">
        <f>IF(OR(Q1357="",N(Q1357)&lt;=1),"",INDEX($R$6:$R$1505,MATCH(D1357&amp;"|"&amp;(Q1357-1),$P$6:$P$1505,0)))</f>
        <v/>
      </c>
      <c r="K1357" s="138">
        <f>IF(OR(J1357="",R1357=""),"",R1357-J1357)</f>
        <v/>
      </c>
      <c r="L1357" s="138">
        <f>IF(OR(J1357="",R1357=""),"",(R1357-J1357)*24)</f>
        <v/>
      </c>
      <c r="M1357" s="95" t="n"/>
      <c r="N1357" s="94">
        <f>IF(B1357="","",IF(OR(B1357&lt;cfg_PilotStart,B1357&gt;cfg_PilotEnd),"Outside",B1357-cfg_PilotStart+1))</f>
        <v/>
      </c>
      <c r="O1357" s="86">
        <f>IF(OR(B1357="",D1357=""),"","RF-"&amp;TEXT(ROW()-5,"0000"))</f>
        <v/>
      </c>
      <c r="P1357" s="86">
        <f>IF(Q1357="","",D1357&amp;"|"&amp;Q1357)</f>
        <v/>
      </c>
      <c r="Q1357" s="86">
        <f>IF(OR(D1357="",G1357=""),"",COUNTIFS($D$6:D1357,D1357,$G$6:G1357,"&lt;&gt;"))</f>
        <v/>
      </c>
      <c r="R1357" s="139">
        <f>IF(B1357="","",B1357+N(C1357))</f>
        <v/>
      </c>
    </row>
    <row r="1358" ht="30" customHeight="1">
      <c r="B1358" s="93" t="n"/>
      <c r="C1358" s="140" t="n"/>
      <c r="D1358" s="95" t="n"/>
      <c r="E1358" s="86">
        <f>IF(D1358="","",IFERROR(INDEX(Pil_Type,MATCH(D1358,Pil_Label,0)),"not in pilot"))</f>
        <v/>
      </c>
      <c r="F1358" s="96" t="n"/>
      <c r="G1358" s="96" t="n"/>
      <c r="H1358" s="87">
        <f>IF(G1358="","",N(F1358)+G1358)</f>
        <v/>
      </c>
      <c r="I1358" s="95" t="n"/>
      <c r="J1358" s="139">
        <f>IF(OR(Q1358="",N(Q1358)&lt;=1),"",INDEX($R$6:$R$1505,MATCH(D1358&amp;"|"&amp;(Q1358-1),$P$6:$P$1505,0)))</f>
        <v/>
      </c>
      <c r="K1358" s="138">
        <f>IF(OR(J1358="",R1358=""),"",R1358-J1358)</f>
        <v/>
      </c>
      <c r="L1358" s="138">
        <f>IF(OR(J1358="",R1358=""),"",(R1358-J1358)*24)</f>
        <v/>
      </c>
      <c r="M1358" s="95" t="n"/>
      <c r="N1358" s="94">
        <f>IF(B1358="","",IF(OR(B1358&lt;cfg_PilotStart,B1358&gt;cfg_PilotEnd),"Outside",B1358-cfg_PilotStart+1))</f>
        <v/>
      </c>
      <c r="O1358" s="86">
        <f>IF(OR(B1358="",D1358=""),"","RF-"&amp;TEXT(ROW()-5,"0000"))</f>
        <v/>
      </c>
      <c r="P1358" s="86">
        <f>IF(Q1358="","",D1358&amp;"|"&amp;Q1358)</f>
        <v/>
      </c>
      <c r="Q1358" s="86">
        <f>IF(OR(D1358="",G1358=""),"",COUNTIFS($D$6:D1358,D1358,$G$6:G1358,"&lt;&gt;"))</f>
        <v/>
      </c>
      <c r="R1358" s="139">
        <f>IF(B1358="","",B1358+N(C1358))</f>
        <v/>
      </c>
    </row>
    <row r="1359" ht="30" customHeight="1">
      <c r="B1359" s="93" t="n"/>
      <c r="C1359" s="140" t="n"/>
      <c r="D1359" s="95" t="n"/>
      <c r="E1359" s="86">
        <f>IF(D1359="","",IFERROR(INDEX(Pil_Type,MATCH(D1359,Pil_Label,0)),"not in pilot"))</f>
        <v/>
      </c>
      <c r="F1359" s="96" t="n"/>
      <c r="G1359" s="96" t="n"/>
      <c r="H1359" s="87">
        <f>IF(G1359="","",N(F1359)+G1359)</f>
        <v/>
      </c>
      <c r="I1359" s="95" t="n"/>
      <c r="J1359" s="139">
        <f>IF(OR(Q1359="",N(Q1359)&lt;=1),"",INDEX($R$6:$R$1505,MATCH(D1359&amp;"|"&amp;(Q1359-1),$P$6:$P$1505,0)))</f>
        <v/>
      </c>
      <c r="K1359" s="138">
        <f>IF(OR(J1359="",R1359=""),"",R1359-J1359)</f>
        <v/>
      </c>
      <c r="L1359" s="138">
        <f>IF(OR(J1359="",R1359=""),"",(R1359-J1359)*24)</f>
        <v/>
      </c>
      <c r="M1359" s="95" t="n"/>
      <c r="N1359" s="94">
        <f>IF(B1359="","",IF(OR(B1359&lt;cfg_PilotStart,B1359&gt;cfg_PilotEnd),"Outside",B1359-cfg_PilotStart+1))</f>
        <v/>
      </c>
      <c r="O1359" s="86">
        <f>IF(OR(B1359="",D1359=""),"","RF-"&amp;TEXT(ROW()-5,"0000"))</f>
        <v/>
      </c>
      <c r="P1359" s="86">
        <f>IF(Q1359="","",D1359&amp;"|"&amp;Q1359)</f>
        <v/>
      </c>
      <c r="Q1359" s="86">
        <f>IF(OR(D1359="",G1359=""),"",COUNTIFS($D$6:D1359,D1359,$G$6:G1359,"&lt;&gt;"))</f>
        <v/>
      </c>
      <c r="R1359" s="139">
        <f>IF(B1359="","",B1359+N(C1359))</f>
        <v/>
      </c>
    </row>
    <row r="1360" ht="30" customHeight="1">
      <c r="B1360" s="93" t="n"/>
      <c r="C1360" s="140" t="n"/>
      <c r="D1360" s="95" t="n"/>
      <c r="E1360" s="86">
        <f>IF(D1360="","",IFERROR(INDEX(Pil_Type,MATCH(D1360,Pil_Label,0)),"not in pilot"))</f>
        <v/>
      </c>
      <c r="F1360" s="96" t="n"/>
      <c r="G1360" s="96" t="n"/>
      <c r="H1360" s="87">
        <f>IF(G1360="","",N(F1360)+G1360)</f>
        <v/>
      </c>
      <c r="I1360" s="95" t="n"/>
      <c r="J1360" s="139">
        <f>IF(OR(Q1360="",N(Q1360)&lt;=1),"",INDEX($R$6:$R$1505,MATCH(D1360&amp;"|"&amp;(Q1360-1),$P$6:$P$1505,0)))</f>
        <v/>
      </c>
      <c r="K1360" s="138">
        <f>IF(OR(J1360="",R1360=""),"",R1360-J1360)</f>
        <v/>
      </c>
      <c r="L1360" s="138">
        <f>IF(OR(J1360="",R1360=""),"",(R1360-J1360)*24)</f>
        <v/>
      </c>
      <c r="M1360" s="95" t="n"/>
      <c r="N1360" s="94">
        <f>IF(B1360="","",IF(OR(B1360&lt;cfg_PilotStart,B1360&gt;cfg_PilotEnd),"Outside",B1360-cfg_PilotStart+1))</f>
        <v/>
      </c>
      <c r="O1360" s="86">
        <f>IF(OR(B1360="",D1360=""),"","RF-"&amp;TEXT(ROW()-5,"0000"))</f>
        <v/>
      </c>
      <c r="P1360" s="86">
        <f>IF(Q1360="","",D1360&amp;"|"&amp;Q1360)</f>
        <v/>
      </c>
      <c r="Q1360" s="86">
        <f>IF(OR(D1360="",G1360=""),"",COUNTIFS($D$6:D1360,D1360,$G$6:G1360,"&lt;&gt;"))</f>
        <v/>
      </c>
      <c r="R1360" s="139">
        <f>IF(B1360="","",B1360+N(C1360))</f>
        <v/>
      </c>
    </row>
    <row r="1361" ht="30" customHeight="1">
      <c r="B1361" s="93" t="n"/>
      <c r="C1361" s="140" t="n"/>
      <c r="D1361" s="95" t="n"/>
      <c r="E1361" s="86">
        <f>IF(D1361="","",IFERROR(INDEX(Pil_Type,MATCH(D1361,Pil_Label,0)),"not in pilot"))</f>
        <v/>
      </c>
      <c r="F1361" s="96" t="n"/>
      <c r="G1361" s="96" t="n"/>
      <c r="H1361" s="87">
        <f>IF(G1361="","",N(F1361)+G1361)</f>
        <v/>
      </c>
      <c r="I1361" s="95" t="n"/>
      <c r="J1361" s="139">
        <f>IF(OR(Q1361="",N(Q1361)&lt;=1),"",INDEX($R$6:$R$1505,MATCH(D1361&amp;"|"&amp;(Q1361-1),$P$6:$P$1505,0)))</f>
        <v/>
      </c>
      <c r="K1361" s="138">
        <f>IF(OR(J1361="",R1361=""),"",R1361-J1361)</f>
        <v/>
      </c>
      <c r="L1361" s="138">
        <f>IF(OR(J1361="",R1361=""),"",(R1361-J1361)*24)</f>
        <v/>
      </c>
      <c r="M1361" s="95" t="n"/>
      <c r="N1361" s="94">
        <f>IF(B1361="","",IF(OR(B1361&lt;cfg_PilotStart,B1361&gt;cfg_PilotEnd),"Outside",B1361-cfg_PilotStart+1))</f>
        <v/>
      </c>
      <c r="O1361" s="86">
        <f>IF(OR(B1361="",D1361=""),"","RF-"&amp;TEXT(ROW()-5,"0000"))</f>
        <v/>
      </c>
      <c r="P1361" s="86">
        <f>IF(Q1361="","",D1361&amp;"|"&amp;Q1361)</f>
        <v/>
      </c>
      <c r="Q1361" s="86">
        <f>IF(OR(D1361="",G1361=""),"",COUNTIFS($D$6:D1361,D1361,$G$6:G1361,"&lt;&gt;"))</f>
        <v/>
      </c>
      <c r="R1361" s="139">
        <f>IF(B1361="","",B1361+N(C1361))</f>
        <v/>
      </c>
    </row>
    <row r="1362" ht="30" customHeight="1">
      <c r="B1362" s="93" t="n"/>
      <c r="C1362" s="140" t="n"/>
      <c r="D1362" s="95" t="n"/>
      <c r="E1362" s="86">
        <f>IF(D1362="","",IFERROR(INDEX(Pil_Type,MATCH(D1362,Pil_Label,0)),"not in pilot"))</f>
        <v/>
      </c>
      <c r="F1362" s="96" t="n"/>
      <c r="G1362" s="96" t="n"/>
      <c r="H1362" s="87">
        <f>IF(G1362="","",N(F1362)+G1362)</f>
        <v/>
      </c>
      <c r="I1362" s="95" t="n"/>
      <c r="J1362" s="139">
        <f>IF(OR(Q1362="",N(Q1362)&lt;=1),"",INDEX($R$6:$R$1505,MATCH(D1362&amp;"|"&amp;(Q1362-1),$P$6:$P$1505,0)))</f>
        <v/>
      </c>
      <c r="K1362" s="138">
        <f>IF(OR(J1362="",R1362=""),"",R1362-J1362)</f>
        <v/>
      </c>
      <c r="L1362" s="138">
        <f>IF(OR(J1362="",R1362=""),"",(R1362-J1362)*24)</f>
        <v/>
      </c>
      <c r="M1362" s="95" t="n"/>
      <c r="N1362" s="94">
        <f>IF(B1362="","",IF(OR(B1362&lt;cfg_PilotStart,B1362&gt;cfg_PilotEnd),"Outside",B1362-cfg_PilotStart+1))</f>
        <v/>
      </c>
      <c r="O1362" s="86">
        <f>IF(OR(B1362="",D1362=""),"","RF-"&amp;TEXT(ROW()-5,"0000"))</f>
        <v/>
      </c>
      <c r="P1362" s="86">
        <f>IF(Q1362="","",D1362&amp;"|"&amp;Q1362)</f>
        <v/>
      </c>
      <c r="Q1362" s="86">
        <f>IF(OR(D1362="",G1362=""),"",COUNTIFS($D$6:D1362,D1362,$G$6:G1362,"&lt;&gt;"))</f>
        <v/>
      </c>
      <c r="R1362" s="139">
        <f>IF(B1362="","",B1362+N(C1362))</f>
        <v/>
      </c>
    </row>
    <row r="1363" ht="30" customHeight="1">
      <c r="B1363" s="93" t="n"/>
      <c r="C1363" s="140" t="n"/>
      <c r="D1363" s="95" t="n"/>
      <c r="E1363" s="86">
        <f>IF(D1363="","",IFERROR(INDEX(Pil_Type,MATCH(D1363,Pil_Label,0)),"not in pilot"))</f>
        <v/>
      </c>
      <c r="F1363" s="96" t="n"/>
      <c r="G1363" s="96" t="n"/>
      <c r="H1363" s="87">
        <f>IF(G1363="","",N(F1363)+G1363)</f>
        <v/>
      </c>
      <c r="I1363" s="95" t="n"/>
      <c r="J1363" s="139">
        <f>IF(OR(Q1363="",N(Q1363)&lt;=1),"",INDEX($R$6:$R$1505,MATCH(D1363&amp;"|"&amp;(Q1363-1),$P$6:$P$1505,0)))</f>
        <v/>
      </c>
      <c r="K1363" s="138">
        <f>IF(OR(J1363="",R1363=""),"",R1363-J1363)</f>
        <v/>
      </c>
      <c r="L1363" s="138">
        <f>IF(OR(J1363="",R1363=""),"",(R1363-J1363)*24)</f>
        <v/>
      </c>
      <c r="M1363" s="95" t="n"/>
      <c r="N1363" s="94">
        <f>IF(B1363="","",IF(OR(B1363&lt;cfg_PilotStart,B1363&gt;cfg_PilotEnd),"Outside",B1363-cfg_PilotStart+1))</f>
        <v/>
      </c>
      <c r="O1363" s="86">
        <f>IF(OR(B1363="",D1363=""),"","RF-"&amp;TEXT(ROW()-5,"0000"))</f>
        <v/>
      </c>
      <c r="P1363" s="86">
        <f>IF(Q1363="","",D1363&amp;"|"&amp;Q1363)</f>
        <v/>
      </c>
      <c r="Q1363" s="86">
        <f>IF(OR(D1363="",G1363=""),"",COUNTIFS($D$6:D1363,D1363,$G$6:G1363,"&lt;&gt;"))</f>
        <v/>
      </c>
      <c r="R1363" s="139">
        <f>IF(B1363="","",B1363+N(C1363))</f>
        <v/>
      </c>
    </row>
    <row r="1364" ht="30" customHeight="1">
      <c r="B1364" s="93" t="n"/>
      <c r="C1364" s="140" t="n"/>
      <c r="D1364" s="95" t="n"/>
      <c r="E1364" s="86">
        <f>IF(D1364="","",IFERROR(INDEX(Pil_Type,MATCH(D1364,Pil_Label,0)),"not in pilot"))</f>
        <v/>
      </c>
      <c r="F1364" s="96" t="n"/>
      <c r="G1364" s="96" t="n"/>
      <c r="H1364" s="87">
        <f>IF(G1364="","",N(F1364)+G1364)</f>
        <v/>
      </c>
      <c r="I1364" s="95" t="n"/>
      <c r="J1364" s="139">
        <f>IF(OR(Q1364="",N(Q1364)&lt;=1),"",INDEX($R$6:$R$1505,MATCH(D1364&amp;"|"&amp;(Q1364-1),$P$6:$P$1505,0)))</f>
        <v/>
      </c>
      <c r="K1364" s="138">
        <f>IF(OR(J1364="",R1364=""),"",R1364-J1364)</f>
        <v/>
      </c>
      <c r="L1364" s="138">
        <f>IF(OR(J1364="",R1364=""),"",(R1364-J1364)*24)</f>
        <v/>
      </c>
      <c r="M1364" s="95" t="n"/>
      <c r="N1364" s="94">
        <f>IF(B1364="","",IF(OR(B1364&lt;cfg_PilotStart,B1364&gt;cfg_PilotEnd),"Outside",B1364-cfg_PilotStart+1))</f>
        <v/>
      </c>
      <c r="O1364" s="86">
        <f>IF(OR(B1364="",D1364=""),"","RF-"&amp;TEXT(ROW()-5,"0000"))</f>
        <v/>
      </c>
      <c r="P1364" s="86">
        <f>IF(Q1364="","",D1364&amp;"|"&amp;Q1364)</f>
        <v/>
      </c>
      <c r="Q1364" s="86">
        <f>IF(OR(D1364="",G1364=""),"",COUNTIFS($D$6:D1364,D1364,$G$6:G1364,"&lt;&gt;"))</f>
        <v/>
      </c>
      <c r="R1364" s="139">
        <f>IF(B1364="","",B1364+N(C1364))</f>
        <v/>
      </c>
    </row>
    <row r="1365" ht="30" customHeight="1">
      <c r="B1365" s="93" t="n"/>
      <c r="C1365" s="140" t="n"/>
      <c r="D1365" s="95" t="n"/>
      <c r="E1365" s="86">
        <f>IF(D1365="","",IFERROR(INDEX(Pil_Type,MATCH(D1365,Pil_Label,0)),"not in pilot"))</f>
        <v/>
      </c>
      <c r="F1365" s="96" t="n"/>
      <c r="G1365" s="96" t="n"/>
      <c r="H1365" s="87">
        <f>IF(G1365="","",N(F1365)+G1365)</f>
        <v/>
      </c>
      <c r="I1365" s="95" t="n"/>
      <c r="J1365" s="139">
        <f>IF(OR(Q1365="",N(Q1365)&lt;=1),"",INDEX($R$6:$R$1505,MATCH(D1365&amp;"|"&amp;(Q1365-1),$P$6:$P$1505,0)))</f>
        <v/>
      </c>
      <c r="K1365" s="138">
        <f>IF(OR(J1365="",R1365=""),"",R1365-J1365)</f>
        <v/>
      </c>
      <c r="L1365" s="138">
        <f>IF(OR(J1365="",R1365=""),"",(R1365-J1365)*24)</f>
        <v/>
      </c>
      <c r="M1365" s="95" t="n"/>
      <c r="N1365" s="94">
        <f>IF(B1365="","",IF(OR(B1365&lt;cfg_PilotStart,B1365&gt;cfg_PilotEnd),"Outside",B1365-cfg_PilotStart+1))</f>
        <v/>
      </c>
      <c r="O1365" s="86">
        <f>IF(OR(B1365="",D1365=""),"","RF-"&amp;TEXT(ROW()-5,"0000"))</f>
        <v/>
      </c>
      <c r="P1365" s="86">
        <f>IF(Q1365="","",D1365&amp;"|"&amp;Q1365)</f>
        <v/>
      </c>
      <c r="Q1365" s="86">
        <f>IF(OR(D1365="",G1365=""),"",COUNTIFS($D$6:D1365,D1365,$G$6:G1365,"&lt;&gt;"))</f>
        <v/>
      </c>
      <c r="R1365" s="139">
        <f>IF(B1365="","",B1365+N(C1365))</f>
        <v/>
      </c>
    </row>
    <row r="1366" ht="30" customHeight="1">
      <c r="B1366" s="93" t="n"/>
      <c r="C1366" s="140" t="n"/>
      <c r="D1366" s="95" t="n"/>
      <c r="E1366" s="86">
        <f>IF(D1366="","",IFERROR(INDEX(Pil_Type,MATCH(D1366,Pil_Label,0)),"not in pilot"))</f>
        <v/>
      </c>
      <c r="F1366" s="96" t="n"/>
      <c r="G1366" s="96" t="n"/>
      <c r="H1366" s="87">
        <f>IF(G1366="","",N(F1366)+G1366)</f>
        <v/>
      </c>
      <c r="I1366" s="95" t="n"/>
      <c r="J1366" s="139">
        <f>IF(OR(Q1366="",N(Q1366)&lt;=1),"",INDEX($R$6:$R$1505,MATCH(D1366&amp;"|"&amp;(Q1366-1),$P$6:$P$1505,0)))</f>
        <v/>
      </c>
      <c r="K1366" s="138">
        <f>IF(OR(J1366="",R1366=""),"",R1366-J1366)</f>
        <v/>
      </c>
      <c r="L1366" s="138">
        <f>IF(OR(J1366="",R1366=""),"",(R1366-J1366)*24)</f>
        <v/>
      </c>
      <c r="M1366" s="95" t="n"/>
      <c r="N1366" s="94">
        <f>IF(B1366="","",IF(OR(B1366&lt;cfg_PilotStart,B1366&gt;cfg_PilotEnd),"Outside",B1366-cfg_PilotStart+1))</f>
        <v/>
      </c>
      <c r="O1366" s="86">
        <f>IF(OR(B1366="",D1366=""),"","RF-"&amp;TEXT(ROW()-5,"0000"))</f>
        <v/>
      </c>
      <c r="P1366" s="86">
        <f>IF(Q1366="","",D1366&amp;"|"&amp;Q1366)</f>
        <v/>
      </c>
      <c r="Q1366" s="86">
        <f>IF(OR(D1366="",G1366=""),"",COUNTIFS($D$6:D1366,D1366,$G$6:G1366,"&lt;&gt;"))</f>
        <v/>
      </c>
      <c r="R1366" s="139">
        <f>IF(B1366="","",B1366+N(C1366))</f>
        <v/>
      </c>
    </row>
    <row r="1367" ht="30" customHeight="1">
      <c r="B1367" s="93" t="n"/>
      <c r="C1367" s="140" t="n"/>
      <c r="D1367" s="95" t="n"/>
      <c r="E1367" s="86">
        <f>IF(D1367="","",IFERROR(INDEX(Pil_Type,MATCH(D1367,Pil_Label,0)),"not in pilot"))</f>
        <v/>
      </c>
      <c r="F1367" s="96" t="n"/>
      <c r="G1367" s="96" t="n"/>
      <c r="H1367" s="87">
        <f>IF(G1367="","",N(F1367)+G1367)</f>
        <v/>
      </c>
      <c r="I1367" s="95" t="n"/>
      <c r="J1367" s="139">
        <f>IF(OR(Q1367="",N(Q1367)&lt;=1),"",INDEX($R$6:$R$1505,MATCH(D1367&amp;"|"&amp;(Q1367-1),$P$6:$P$1505,0)))</f>
        <v/>
      </c>
      <c r="K1367" s="138">
        <f>IF(OR(J1367="",R1367=""),"",R1367-J1367)</f>
        <v/>
      </c>
      <c r="L1367" s="138">
        <f>IF(OR(J1367="",R1367=""),"",(R1367-J1367)*24)</f>
        <v/>
      </c>
      <c r="M1367" s="95" t="n"/>
      <c r="N1367" s="94">
        <f>IF(B1367="","",IF(OR(B1367&lt;cfg_PilotStart,B1367&gt;cfg_PilotEnd),"Outside",B1367-cfg_PilotStart+1))</f>
        <v/>
      </c>
      <c r="O1367" s="86">
        <f>IF(OR(B1367="",D1367=""),"","RF-"&amp;TEXT(ROW()-5,"0000"))</f>
        <v/>
      </c>
      <c r="P1367" s="86">
        <f>IF(Q1367="","",D1367&amp;"|"&amp;Q1367)</f>
        <v/>
      </c>
      <c r="Q1367" s="86">
        <f>IF(OR(D1367="",G1367=""),"",COUNTIFS($D$6:D1367,D1367,$G$6:G1367,"&lt;&gt;"))</f>
        <v/>
      </c>
      <c r="R1367" s="139">
        <f>IF(B1367="","",B1367+N(C1367))</f>
        <v/>
      </c>
    </row>
    <row r="1368" ht="30" customHeight="1">
      <c r="B1368" s="93" t="n"/>
      <c r="C1368" s="140" t="n"/>
      <c r="D1368" s="95" t="n"/>
      <c r="E1368" s="86">
        <f>IF(D1368="","",IFERROR(INDEX(Pil_Type,MATCH(D1368,Pil_Label,0)),"not in pilot"))</f>
        <v/>
      </c>
      <c r="F1368" s="96" t="n"/>
      <c r="G1368" s="96" t="n"/>
      <c r="H1368" s="87">
        <f>IF(G1368="","",N(F1368)+G1368)</f>
        <v/>
      </c>
      <c r="I1368" s="95" t="n"/>
      <c r="J1368" s="139">
        <f>IF(OR(Q1368="",N(Q1368)&lt;=1),"",INDEX($R$6:$R$1505,MATCH(D1368&amp;"|"&amp;(Q1368-1),$P$6:$P$1505,0)))</f>
        <v/>
      </c>
      <c r="K1368" s="138">
        <f>IF(OR(J1368="",R1368=""),"",R1368-J1368)</f>
        <v/>
      </c>
      <c r="L1368" s="138">
        <f>IF(OR(J1368="",R1368=""),"",(R1368-J1368)*24)</f>
        <v/>
      </c>
      <c r="M1368" s="95" t="n"/>
      <c r="N1368" s="94">
        <f>IF(B1368="","",IF(OR(B1368&lt;cfg_PilotStart,B1368&gt;cfg_PilotEnd),"Outside",B1368-cfg_PilotStart+1))</f>
        <v/>
      </c>
      <c r="O1368" s="86">
        <f>IF(OR(B1368="",D1368=""),"","RF-"&amp;TEXT(ROW()-5,"0000"))</f>
        <v/>
      </c>
      <c r="P1368" s="86">
        <f>IF(Q1368="","",D1368&amp;"|"&amp;Q1368)</f>
        <v/>
      </c>
      <c r="Q1368" s="86">
        <f>IF(OR(D1368="",G1368=""),"",COUNTIFS($D$6:D1368,D1368,$G$6:G1368,"&lt;&gt;"))</f>
        <v/>
      </c>
      <c r="R1368" s="139">
        <f>IF(B1368="","",B1368+N(C1368))</f>
        <v/>
      </c>
    </row>
    <row r="1369" ht="30" customHeight="1">
      <c r="B1369" s="93" t="n"/>
      <c r="C1369" s="140" t="n"/>
      <c r="D1369" s="95" t="n"/>
      <c r="E1369" s="86">
        <f>IF(D1369="","",IFERROR(INDEX(Pil_Type,MATCH(D1369,Pil_Label,0)),"not in pilot"))</f>
        <v/>
      </c>
      <c r="F1369" s="96" t="n"/>
      <c r="G1369" s="96" t="n"/>
      <c r="H1369" s="87">
        <f>IF(G1369="","",N(F1369)+G1369)</f>
        <v/>
      </c>
      <c r="I1369" s="95" t="n"/>
      <c r="J1369" s="139">
        <f>IF(OR(Q1369="",N(Q1369)&lt;=1),"",INDEX($R$6:$R$1505,MATCH(D1369&amp;"|"&amp;(Q1369-1),$P$6:$P$1505,0)))</f>
        <v/>
      </c>
      <c r="K1369" s="138">
        <f>IF(OR(J1369="",R1369=""),"",R1369-J1369)</f>
        <v/>
      </c>
      <c r="L1369" s="138">
        <f>IF(OR(J1369="",R1369=""),"",(R1369-J1369)*24)</f>
        <v/>
      </c>
      <c r="M1369" s="95" t="n"/>
      <c r="N1369" s="94">
        <f>IF(B1369="","",IF(OR(B1369&lt;cfg_PilotStart,B1369&gt;cfg_PilotEnd),"Outside",B1369-cfg_PilotStart+1))</f>
        <v/>
      </c>
      <c r="O1369" s="86">
        <f>IF(OR(B1369="",D1369=""),"","RF-"&amp;TEXT(ROW()-5,"0000"))</f>
        <v/>
      </c>
      <c r="P1369" s="86">
        <f>IF(Q1369="","",D1369&amp;"|"&amp;Q1369)</f>
        <v/>
      </c>
      <c r="Q1369" s="86">
        <f>IF(OR(D1369="",G1369=""),"",COUNTIFS($D$6:D1369,D1369,$G$6:G1369,"&lt;&gt;"))</f>
        <v/>
      </c>
      <c r="R1369" s="139">
        <f>IF(B1369="","",B1369+N(C1369))</f>
        <v/>
      </c>
    </row>
    <row r="1370" ht="30" customHeight="1">
      <c r="B1370" s="93" t="n"/>
      <c r="C1370" s="140" t="n"/>
      <c r="D1370" s="95" t="n"/>
      <c r="E1370" s="86">
        <f>IF(D1370="","",IFERROR(INDEX(Pil_Type,MATCH(D1370,Pil_Label,0)),"not in pilot"))</f>
        <v/>
      </c>
      <c r="F1370" s="96" t="n"/>
      <c r="G1370" s="96" t="n"/>
      <c r="H1370" s="87">
        <f>IF(G1370="","",N(F1370)+G1370)</f>
        <v/>
      </c>
      <c r="I1370" s="95" t="n"/>
      <c r="J1370" s="139">
        <f>IF(OR(Q1370="",N(Q1370)&lt;=1),"",INDEX($R$6:$R$1505,MATCH(D1370&amp;"|"&amp;(Q1370-1),$P$6:$P$1505,0)))</f>
        <v/>
      </c>
      <c r="K1370" s="138">
        <f>IF(OR(J1370="",R1370=""),"",R1370-J1370)</f>
        <v/>
      </c>
      <c r="L1370" s="138">
        <f>IF(OR(J1370="",R1370=""),"",(R1370-J1370)*24)</f>
        <v/>
      </c>
      <c r="M1370" s="95" t="n"/>
      <c r="N1370" s="94">
        <f>IF(B1370="","",IF(OR(B1370&lt;cfg_PilotStart,B1370&gt;cfg_PilotEnd),"Outside",B1370-cfg_PilotStart+1))</f>
        <v/>
      </c>
      <c r="O1370" s="86">
        <f>IF(OR(B1370="",D1370=""),"","RF-"&amp;TEXT(ROW()-5,"0000"))</f>
        <v/>
      </c>
      <c r="P1370" s="86">
        <f>IF(Q1370="","",D1370&amp;"|"&amp;Q1370)</f>
        <v/>
      </c>
      <c r="Q1370" s="86">
        <f>IF(OR(D1370="",G1370=""),"",COUNTIFS($D$6:D1370,D1370,$G$6:G1370,"&lt;&gt;"))</f>
        <v/>
      </c>
      <c r="R1370" s="139">
        <f>IF(B1370="","",B1370+N(C1370))</f>
        <v/>
      </c>
    </row>
    <row r="1371" ht="30" customHeight="1">
      <c r="B1371" s="93" t="n"/>
      <c r="C1371" s="140" t="n"/>
      <c r="D1371" s="95" t="n"/>
      <c r="E1371" s="86">
        <f>IF(D1371="","",IFERROR(INDEX(Pil_Type,MATCH(D1371,Pil_Label,0)),"not in pilot"))</f>
        <v/>
      </c>
      <c r="F1371" s="96" t="n"/>
      <c r="G1371" s="96" t="n"/>
      <c r="H1371" s="87">
        <f>IF(G1371="","",N(F1371)+G1371)</f>
        <v/>
      </c>
      <c r="I1371" s="95" t="n"/>
      <c r="J1371" s="139">
        <f>IF(OR(Q1371="",N(Q1371)&lt;=1),"",INDEX($R$6:$R$1505,MATCH(D1371&amp;"|"&amp;(Q1371-1),$P$6:$P$1505,0)))</f>
        <v/>
      </c>
      <c r="K1371" s="138">
        <f>IF(OR(J1371="",R1371=""),"",R1371-J1371)</f>
        <v/>
      </c>
      <c r="L1371" s="138">
        <f>IF(OR(J1371="",R1371=""),"",(R1371-J1371)*24)</f>
        <v/>
      </c>
      <c r="M1371" s="95" t="n"/>
      <c r="N1371" s="94">
        <f>IF(B1371="","",IF(OR(B1371&lt;cfg_PilotStart,B1371&gt;cfg_PilotEnd),"Outside",B1371-cfg_PilotStart+1))</f>
        <v/>
      </c>
      <c r="O1371" s="86">
        <f>IF(OR(B1371="",D1371=""),"","RF-"&amp;TEXT(ROW()-5,"0000"))</f>
        <v/>
      </c>
      <c r="P1371" s="86">
        <f>IF(Q1371="","",D1371&amp;"|"&amp;Q1371)</f>
        <v/>
      </c>
      <c r="Q1371" s="86">
        <f>IF(OR(D1371="",G1371=""),"",COUNTIFS($D$6:D1371,D1371,$G$6:G1371,"&lt;&gt;"))</f>
        <v/>
      </c>
      <c r="R1371" s="139">
        <f>IF(B1371="","",B1371+N(C1371))</f>
        <v/>
      </c>
    </row>
    <row r="1372" ht="30" customHeight="1">
      <c r="B1372" s="93" t="n"/>
      <c r="C1372" s="140" t="n"/>
      <c r="D1372" s="95" t="n"/>
      <c r="E1372" s="86">
        <f>IF(D1372="","",IFERROR(INDEX(Pil_Type,MATCH(D1372,Pil_Label,0)),"not in pilot"))</f>
        <v/>
      </c>
      <c r="F1372" s="96" t="n"/>
      <c r="G1372" s="96" t="n"/>
      <c r="H1372" s="87">
        <f>IF(G1372="","",N(F1372)+G1372)</f>
        <v/>
      </c>
      <c r="I1372" s="95" t="n"/>
      <c r="J1372" s="139">
        <f>IF(OR(Q1372="",N(Q1372)&lt;=1),"",INDEX($R$6:$R$1505,MATCH(D1372&amp;"|"&amp;(Q1372-1),$P$6:$P$1505,0)))</f>
        <v/>
      </c>
      <c r="K1372" s="138">
        <f>IF(OR(J1372="",R1372=""),"",R1372-J1372)</f>
        <v/>
      </c>
      <c r="L1372" s="138">
        <f>IF(OR(J1372="",R1372=""),"",(R1372-J1372)*24)</f>
        <v/>
      </c>
      <c r="M1372" s="95" t="n"/>
      <c r="N1372" s="94">
        <f>IF(B1372="","",IF(OR(B1372&lt;cfg_PilotStart,B1372&gt;cfg_PilotEnd),"Outside",B1372-cfg_PilotStart+1))</f>
        <v/>
      </c>
      <c r="O1372" s="86">
        <f>IF(OR(B1372="",D1372=""),"","RF-"&amp;TEXT(ROW()-5,"0000"))</f>
        <v/>
      </c>
      <c r="P1372" s="86">
        <f>IF(Q1372="","",D1372&amp;"|"&amp;Q1372)</f>
        <v/>
      </c>
      <c r="Q1372" s="86">
        <f>IF(OR(D1372="",G1372=""),"",COUNTIFS($D$6:D1372,D1372,$G$6:G1372,"&lt;&gt;"))</f>
        <v/>
      </c>
      <c r="R1372" s="139">
        <f>IF(B1372="","",B1372+N(C1372))</f>
        <v/>
      </c>
    </row>
    <row r="1373" ht="30" customHeight="1">
      <c r="B1373" s="93" t="n"/>
      <c r="C1373" s="140" t="n"/>
      <c r="D1373" s="95" t="n"/>
      <c r="E1373" s="86">
        <f>IF(D1373="","",IFERROR(INDEX(Pil_Type,MATCH(D1373,Pil_Label,0)),"not in pilot"))</f>
        <v/>
      </c>
      <c r="F1373" s="96" t="n"/>
      <c r="G1373" s="96" t="n"/>
      <c r="H1373" s="87">
        <f>IF(G1373="","",N(F1373)+G1373)</f>
        <v/>
      </c>
      <c r="I1373" s="95" t="n"/>
      <c r="J1373" s="139">
        <f>IF(OR(Q1373="",N(Q1373)&lt;=1),"",INDEX($R$6:$R$1505,MATCH(D1373&amp;"|"&amp;(Q1373-1),$P$6:$P$1505,0)))</f>
        <v/>
      </c>
      <c r="K1373" s="138">
        <f>IF(OR(J1373="",R1373=""),"",R1373-J1373)</f>
        <v/>
      </c>
      <c r="L1373" s="138">
        <f>IF(OR(J1373="",R1373=""),"",(R1373-J1373)*24)</f>
        <v/>
      </c>
      <c r="M1373" s="95" t="n"/>
      <c r="N1373" s="94">
        <f>IF(B1373="","",IF(OR(B1373&lt;cfg_PilotStart,B1373&gt;cfg_PilotEnd),"Outside",B1373-cfg_PilotStart+1))</f>
        <v/>
      </c>
      <c r="O1373" s="86">
        <f>IF(OR(B1373="",D1373=""),"","RF-"&amp;TEXT(ROW()-5,"0000"))</f>
        <v/>
      </c>
      <c r="P1373" s="86">
        <f>IF(Q1373="","",D1373&amp;"|"&amp;Q1373)</f>
        <v/>
      </c>
      <c r="Q1373" s="86">
        <f>IF(OR(D1373="",G1373=""),"",COUNTIFS($D$6:D1373,D1373,$G$6:G1373,"&lt;&gt;"))</f>
        <v/>
      </c>
      <c r="R1373" s="139">
        <f>IF(B1373="","",B1373+N(C1373))</f>
        <v/>
      </c>
    </row>
    <row r="1374" ht="30" customHeight="1">
      <c r="B1374" s="93" t="n"/>
      <c r="C1374" s="140" t="n"/>
      <c r="D1374" s="95" t="n"/>
      <c r="E1374" s="86">
        <f>IF(D1374="","",IFERROR(INDEX(Pil_Type,MATCH(D1374,Pil_Label,0)),"not in pilot"))</f>
        <v/>
      </c>
      <c r="F1374" s="96" t="n"/>
      <c r="G1374" s="96" t="n"/>
      <c r="H1374" s="87">
        <f>IF(G1374="","",N(F1374)+G1374)</f>
        <v/>
      </c>
      <c r="I1374" s="95" t="n"/>
      <c r="J1374" s="139">
        <f>IF(OR(Q1374="",N(Q1374)&lt;=1),"",INDEX($R$6:$R$1505,MATCH(D1374&amp;"|"&amp;(Q1374-1),$P$6:$P$1505,0)))</f>
        <v/>
      </c>
      <c r="K1374" s="138">
        <f>IF(OR(J1374="",R1374=""),"",R1374-J1374)</f>
        <v/>
      </c>
      <c r="L1374" s="138">
        <f>IF(OR(J1374="",R1374=""),"",(R1374-J1374)*24)</f>
        <v/>
      </c>
      <c r="M1374" s="95" t="n"/>
      <c r="N1374" s="94">
        <f>IF(B1374="","",IF(OR(B1374&lt;cfg_PilotStart,B1374&gt;cfg_PilotEnd),"Outside",B1374-cfg_PilotStart+1))</f>
        <v/>
      </c>
      <c r="O1374" s="86">
        <f>IF(OR(B1374="",D1374=""),"","RF-"&amp;TEXT(ROW()-5,"0000"))</f>
        <v/>
      </c>
      <c r="P1374" s="86">
        <f>IF(Q1374="","",D1374&amp;"|"&amp;Q1374)</f>
        <v/>
      </c>
      <c r="Q1374" s="86">
        <f>IF(OR(D1374="",G1374=""),"",COUNTIFS($D$6:D1374,D1374,$G$6:G1374,"&lt;&gt;"))</f>
        <v/>
      </c>
      <c r="R1374" s="139">
        <f>IF(B1374="","",B1374+N(C1374))</f>
        <v/>
      </c>
    </row>
    <row r="1375" ht="30" customHeight="1">
      <c r="B1375" s="93" t="n"/>
      <c r="C1375" s="140" t="n"/>
      <c r="D1375" s="95" t="n"/>
      <c r="E1375" s="86">
        <f>IF(D1375="","",IFERROR(INDEX(Pil_Type,MATCH(D1375,Pil_Label,0)),"not in pilot"))</f>
        <v/>
      </c>
      <c r="F1375" s="96" t="n"/>
      <c r="G1375" s="96" t="n"/>
      <c r="H1375" s="87">
        <f>IF(G1375="","",N(F1375)+G1375)</f>
        <v/>
      </c>
      <c r="I1375" s="95" t="n"/>
      <c r="J1375" s="139">
        <f>IF(OR(Q1375="",N(Q1375)&lt;=1),"",INDEX($R$6:$R$1505,MATCH(D1375&amp;"|"&amp;(Q1375-1),$P$6:$P$1505,0)))</f>
        <v/>
      </c>
      <c r="K1375" s="138">
        <f>IF(OR(J1375="",R1375=""),"",R1375-J1375)</f>
        <v/>
      </c>
      <c r="L1375" s="138">
        <f>IF(OR(J1375="",R1375=""),"",(R1375-J1375)*24)</f>
        <v/>
      </c>
      <c r="M1375" s="95" t="n"/>
      <c r="N1375" s="94">
        <f>IF(B1375="","",IF(OR(B1375&lt;cfg_PilotStart,B1375&gt;cfg_PilotEnd),"Outside",B1375-cfg_PilotStart+1))</f>
        <v/>
      </c>
      <c r="O1375" s="86">
        <f>IF(OR(B1375="",D1375=""),"","RF-"&amp;TEXT(ROW()-5,"0000"))</f>
        <v/>
      </c>
      <c r="P1375" s="86">
        <f>IF(Q1375="","",D1375&amp;"|"&amp;Q1375)</f>
        <v/>
      </c>
      <c r="Q1375" s="86">
        <f>IF(OR(D1375="",G1375=""),"",COUNTIFS($D$6:D1375,D1375,$G$6:G1375,"&lt;&gt;"))</f>
        <v/>
      </c>
      <c r="R1375" s="139">
        <f>IF(B1375="","",B1375+N(C1375))</f>
        <v/>
      </c>
    </row>
    <row r="1376" ht="30" customHeight="1">
      <c r="B1376" s="93" t="n"/>
      <c r="C1376" s="140" t="n"/>
      <c r="D1376" s="95" t="n"/>
      <c r="E1376" s="86">
        <f>IF(D1376="","",IFERROR(INDEX(Pil_Type,MATCH(D1376,Pil_Label,0)),"not in pilot"))</f>
        <v/>
      </c>
      <c r="F1376" s="96" t="n"/>
      <c r="G1376" s="96" t="n"/>
      <c r="H1376" s="87">
        <f>IF(G1376="","",N(F1376)+G1376)</f>
        <v/>
      </c>
      <c r="I1376" s="95" t="n"/>
      <c r="J1376" s="139">
        <f>IF(OR(Q1376="",N(Q1376)&lt;=1),"",INDEX($R$6:$R$1505,MATCH(D1376&amp;"|"&amp;(Q1376-1),$P$6:$P$1505,0)))</f>
        <v/>
      </c>
      <c r="K1376" s="138">
        <f>IF(OR(J1376="",R1376=""),"",R1376-J1376)</f>
        <v/>
      </c>
      <c r="L1376" s="138">
        <f>IF(OR(J1376="",R1376=""),"",(R1376-J1376)*24)</f>
        <v/>
      </c>
      <c r="M1376" s="95" t="n"/>
      <c r="N1376" s="94">
        <f>IF(B1376="","",IF(OR(B1376&lt;cfg_PilotStart,B1376&gt;cfg_PilotEnd),"Outside",B1376-cfg_PilotStart+1))</f>
        <v/>
      </c>
      <c r="O1376" s="86">
        <f>IF(OR(B1376="",D1376=""),"","RF-"&amp;TEXT(ROW()-5,"0000"))</f>
        <v/>
      </c>
      <c r="P1376" s="86">
        <f>IF(Q1376="","",D1376&amp;"|"&amp;Q1376)</f>
        <v/>
      </c>
      <c r="Q1376" s="86">
        <f>IF(OR(D1376="",G1376=""),"",COUNTIFS($D$6:D1376,D1376,$G$6:G1376,"&lt;&gt;"))</f>
        <v/>
      </c>
      <c r="R1376" s="139">
        <f>IF(B1376="","",B1376+N(C1376))</f>
        <v/>
      </c>
    </row>
    <row r="1377" ht="30" customHeight="1">
      <c r="B1377" s="93" t="n"/>
      <c r="C1377" s="140" t="n"/>
      <c r="D1377" s="95" t="n"/>
      <c r="E1377" s="86">
        <f>IF(D1377="","",IFERROR(INDEX(Pil_Type,MATCH(D1377,Pil_Label,0)),"not in pilot"))</f>
        <v/>
      </c>
      <c r="F1377" s="96" t="n"/>
      <c r="G1377" s="96" t="n"/>
      <c r="H1377" s="87">
        <f>IF(G1377="","",N(F1377)+G1377)</f>
        <v/>
      </c>
      <c r="I1377" s="95" t="n"/>
      <c r="J1377" s="139">
        <f>IF(OR(Q1377="",N(Q1377)&lt;=1),"",INDEX($R$6:$R$1505,MATCH(D1377&amp;"|"&amp;(Q1377-1),$P$6:$P$1505,0)))</f>
        <v/>
      </c>
      <c r="K1377" s="138">
        <f>IF(OR(J1377="",R1377=""),"",R1377-J1377)</f>
        <v/>
      </c>
      <c r="L1377" s="138">
        <f>IF(OR(J1377="",R1377=""),"",(R1377-J1377)*24)</f>
        <v/>
      </c>
      <c r="M1377" s="95" t="n"/>
      <c r="N1377" s="94">
        <f>IF(B1377="","",IF(OR(B1377&lt;cfg_PilotStart,B1377&gt;cfg_PilotEnd),"Outside",B1377-cfg_PilotStart+1))</f>
        <v/>
      </c>
      <c r="O1377" s="86">
        <f>IF(OR(B1377="",D1377=""),"","RF-"&amp;TEXT(ROW()-5,"0000"))</f>
        <v/>
      </c>
      <c r="P1377" s="86">
        <f>IF(Q1377="","",D1377&amp;"|"&amp;Q1377)</f>
        <v/>
      </c>
      <c r="Q1377" s="86">
        <f>IF(OR(D1377="",G1377=""),"",COUNTIFS($D$6:D1377,D1377,$G$6:G1377,"&lt;&gt;"))</f>
        <v/>
      </c>
      <c r="R1377" s="139">
        <f>IF(B1377="","",B1377+N(C1377))</f>
        <v/>
      </c>
    </row>
    <row r="1378" ht="30" customHeight="1">
      <c r="B1378" s="93" t="n"/>
      <c r="C1378" s="140" t="n"/>
      <c r="D1378" s="95" t="n"/>
      <c r="E1378" s="86">
        <f>IF(D1378="","",IFERROR(INDEX(Pil_Type,MATCH(D1378,Pil_Label,0)),"not in pilot"))</f>
        <v/>
      </c>
      <c r="F1378" s="96" t="n"/>
      <c r="G1378" s="96" t="n"/>
      <c r="H1378" s="87">
        <f>IF(G1378="","",N(F1378)+G1378)</f>
        <v/>
      </c>
      <c r="I1378" s="95" t="n"/>
      <c r="J1378" s="139">
        <f>IF(OR(Q1378="",N(Q1378)&lt;=1),"",INDEX($R$6:$R$1505,MATCH(D1378&amp;"|"&amp;(Q1378-1),$P$6:$P$1505,0)))</f>
        <v/>
      </c>
      <c r="K1378" s="138">
        <f>IF(OR(J1378="",R1378=""),"",R1378-J1378)</f>
        <v/>
      </c>
      <c r="L1378" s="138">
        <f>IF(OR(J1378="",R1378=""),"",(R1378-J1378)*24)</f>
        <v/>
      </c>
      <c r="M1378" s="95" t="n"/>
      <c r="N1378" s="94">
        <f>IF(B1378="","",IF(OR(B1378&lt;cfg_PilotStart,B1378&gt;cfg_PilotEnd),"Outside",B1378-cfg_PilotStart+1))</f>
        <v/>
      </c>
      <c r="O1378" s="86">
        <f>IF(OR(B1378="",D1378=""),"","RF-"&amp;TEXT(ROW()-5,"0000"))</f>
        <v/>
      </c>
      <c r="P1378" s="86">
        <f>IF(Q1378="","",D1378&amp;"|"&amp;Q1378)</f>
        <v/>
      </c>
      <c r="Q1378" s="86">
        <f>IF(OR(D1378="",G1378=""),"",COUNTIFS($D$6:D1378,D1378,$G$6:G1378,"&lt;&gt;"))</f>
        <v/>
      </c>
      <c r="R1378" s="139">
        <f>IF(B1378="","",B1378+N(C1378))</f>
        <v/>
      </c>
    </row>
    <row r="1379" ht="30" customHeight="1">
      <c r="B1379" s="93" t="n"/>
      <c r="C1379" s="140" t="n"/>
      <c r="D1379" s="95" t="n"/>
      <c r="E1379" s="86">
        <f>IF(D1379="","",IFERROR(INDEX(Pil_Type,MATCH(D1379,Pil_Label,0)),"not in pilot"))</f>
        <v/>
      </c>
      <c r="F1379" s="96" t="n"/>
      <c r="G1379" s="96" t="n"/>
      <c r="H1379" s="87">
        <f>IF(G1379="","",N(F1379)+G1379)</f>
        <v/>
      </c>
      <c r="I1379" s="95" t="n"/>
      <c r="J1379" s="139">
        <f>IF(OR(Q1379="",N(Q1379)&lt;=1),"",INDEX($R$6:$R$1505,MATCH(D1379&amp;"|"&amp;(Q1379-1),$P$6:$P$1505,0)))</f>
        <v/>
      </c>
      <c r="K1379" s="138">
        <f>IF(OR(J1379="",R1379=""),"",R1379-J1379)</f>
        <v/>
      </c>
      <c r="L1379" s="138">
        <f>IF(OR(J1379="",R1379=""),"",(R1379-J1379)*24)</f>
        <v/>
      </c>
      <c r="M1379" s="95" t="n"/>
      <c r="N1379" s="94">
        <f>IF(B1379="","",IF(OR(B1379&lt;cfg_PilotStart,B1379&gt;cfg_PilotEnd),"Outside",B1379-cfg_PilotStart+1))</f>
        <v/>
      </c>
      <c r="O1379" s="86">
        <f>IF(OR(B1379="",D1379=""),"","RF-"&amp;TEXT(ROW()-5,"0000"))</f>
        <v/>
      </c>
      <c r="P1379" s="86">
        <f>IF(Q1379="","",D1379&amp;"|"&amp;Q1379)</f>
        <v/>
      </c>
      <c r="Q1379" s="86">
        <f>IF(OR(D1379="",G1379=""),"",COUNTIFS($D$6:D1379,D1379,$G$6:G1379,"&lt;&gt;"))</f>
        <v/>
      </c>
      <c r="R1379" s="139">
        <f>IF(B1379="","",B1379+N(C1379))</f>
        <v/>
      </c>
    </row>
    <row r="1380" ht="30" customHeight="1">
      <c r="B1380" s="93" t="n"/>
      <c r="C1380" s="140" t="n"/>
      <c r="D1380" s="95" t="n"/>
      <c r="E1380" s="86">
        <f>IF(D1380="","",IFERROR(INDEX(Pil_Type,MATCH(D1380,Pil_Label,0)),"not in pilot"))</f>
        <v/>
      </c>
      <c r="F1380" s="96" t="n"/>
      <c r="G1380" s="96" t="n"/>
      <c r="H1380" s="87">
        <f>IF(G1380="","",N(F1380)+G1380)</f>
        <v/>
      </c>
      <c r="I1380" s="95" t="n"/>
      <c r="J1380" s="139">
        <f>IF(OR(Q1380="",N(Q1380)&lt;=1),"",INDEX($R$6:$R$1505,MATCH(D1380&amp;"|"&amp;(Q1380-1),$P$6:$P$1505,0)))</f>
        <v/>
      </c>
      <c r="K1380" s="138">
        <f>IF(OR(J1380="",R1380=""),"",R1380-J1380)</f>
        <v/>
      </c>
      <c r="L1380" s="138">
        <f>IF(OR(J1380="",R1380=""),"",(R1380-J1380)*24)</f>
        <v/>
      </c>
      <c r="M1380" s="95" t="n"/>
      <c r="N1380" s="94">
        <f>IF(B1380="","",IF(OR(B1380&lt;cfg_PilotStart,B1380&gt;cfg_PilotEnd),"Outside",B1380-cfg_PilotStart+1))</f>
        <v/>
      </c>
      <c r="O1380" s="86">
        <f>IF(OR(B1380="",D1380=""),"","RF-"&amp;TEXT(ROW()-5,"0000"))</f>
        <v/>
      </c>
      <c r="P1380" s="86">
        <f>IF(Q1380="","",D1380&amp;"|"&amp;Q1380)</f>
        <v/>
      </c>
      <c r="Q1380" s="86">
        <f>IF(OR(D1380="",G1380=""),"",COUNTIFS($D$6:D1380,D1380,$G$6:G1380,"&lt;&gt;"))</f>
        <v/>
      </c>
      <c r="R1380" s="139">
        <f>IF(B1380="","",B1380+N(C1380))</f>
        <v/>
      </c>
    </row>
    <row r="1381" ht="30" customHeight="1">
      <c r="B1381" s="93" t="n"/>
      <c r="C1381" s="140" t="n"/>
      <c r="D1381" s="95" t="n"/>
      <c r="E1381" s="86">
        <f>IF(D1381="","",IFERROR(INDEX(Pil_Type,MATCH(D1381,Pil_Label,0)),"not in pilot"))</f>
        <v/>
      </c>
      <c r="F1381" s="96" t="n"/>
      <c r="G1381" s="96" t="n"/>
      <c r="H1381" s="87">
        <f>IF(G1381="","",N(F1381)+G1381)</f>
        <v/>
      </c>
      <c r="I1381" s="95" t="n"/>
      <c r="J1381" s="139">
        <f>IF(OR(Q1381="",N(Q1381)&lt;=1),"",INDEX($R$6:$R$1505,MATCH(D1381&amp;"|"&amp;(Q1381-1),$P$6:$P$1505,0)))</f>
        <v/>
      </c>
      <c r="K1381" s="138">
        <f>IF(OR(J1381="",R1381=""),"",R1381-J1381)</f>
        <v/>
      </c>
      <c r="L1381" s="138">
        <f>IF(OR(J1381="",R1381=""),"",(R1381-J1381)*24)</f>
        <v/>
      </c>
      <c r="M1381" s="95" t="n"/>
      <c r="N1381" s="94">
        <f>IF(B1381="","",IF(OR(B1381&lt;cfg_PilotStart,B1381&gt;cfg_PilotEnd),"Outside",B1381-cfg_PilotStart+1))</f>
        <v/>
      </c>
      <c r="O1381" s="86">
        <f>IF(OR(B1381="",D1381=""),"","RF-"&amp;TEXT(ROW()-5,"0000"))</f>
        <v/>
      </c>
      <c r="P1381" s="86">
        <f>IF(Q1381="","",D1381&amp;"|"&amp;Q1381)</f>
        <v/>
      </c>
      <c r="Q1381" s="86">
        <f>IF(OR(D1381="",G1381=""),"",COUNTIFS($D$6:D1381,D1381,$G$6:G1381,"&lt;&gt;"))</f>
        <v/>
      </c>
      <c r="R1381" s="139">
        <f>IF(B1381="","",B1381+N(C1381))</f>
        <v/>
      </c>
    </row>
    <row r="1382" ht="30" customHeight="1">
      <c r="B1382" s="93" t="n"/>
      <c r="C1382" s="140" t="n"/>
      <c r="D1382" s="95" t="n"/>
      <c r="E1382" s="86">
        <f>IF(D1382="","",IFERROR(INDEX(Pil_Type,MATCH(D1382,Pil_Label,0)),"not in pilot"))</f>
        <v/>
      </c>
      <c r="F1382" s="96" t="n"/>
      <c r="G1382" s="96" t="n"/>
      <c r="H1382" s="87">
        <f>IF(G1382="","",N(F1382)+G1382)</f>
        <v/>
      </c>
      <c r="I1382" s="95" t="n"/>
      <c r="J1382" s="139">
        <f>IF(OR(Q1382="",N(Q1382)&lt;=1),"",INDEX($R$6:$R$1505,MATCH(D1382&amp;"|"&amp;(Q1382-1),$P$6:$P$1505,0)))</f>
        <v/>
      </c>
      <c r="K1382" s="138">
        <f>IF(OR(J1382="",R1382=""),"",R1382-J1382)</f>
        <v/>
      </c>
      <c r="L1382" s="138">
        <f>IF(OR(J1382="",R1382=""),"",(R1382-J1382)*24)</f>
        <v/>
      </c>
      <c r="M1382" s="95" t="n"/>
      <c r="N1382" s="94">
        <f>IF(B1382="","",IF(OR(B1382&lt;cfg_PilotStart,B1382&gt;cfg_PilotEnd),"Outside",B1382-cfg_PilotStart+1))</f>
        <v/>
      </c>
      <c r="O1382" s="86">
        <f>IF(OR(B1382="",D1382=""),"","RF-"&amp;TEXT(ROW()-5,"0000"))</f>
        <v/>
      </c>
      <c r="P1382" s="86">
        <f>IF(Q1382="","",D1382&amp;"|"&amp;Q1382)</f>
        <v/>
      </c>
      <c r="Q1382" s="86">
        <f>IF(OR(D1382="",G1382=""),"",COUNTIFS($D$6:D1382,D1382,$G$6:G1382,"&lt;&gt;"))</f>
        <v/>
      </c>
      <c r="R1382" s="139">
        <f>IF(B1382="","",B1382+N(C1382))</f>
        <v/>
      </c>
    </row>
    <row r="1383" ht="30" customHeight="1">
      <c r="B1383" s="93" t="n"/>
      <c r="C1383" s="140" t="n"/>
      <c r="D1383" s="95" t="n"/>
      <c r="E1383" s="86">
        <f>IF(D1383="","",IFERROR(INDEX(Pil_Type,MATCH(D1383,Pil_Label,0)),"not in pilot"))</f>
        <v/>
      </c>
      <c r="F1383" s="96" t="n"/>
      <c r="G1383" s="96" t="n"/>
      <c r="H1383" s="87">
        <f>IF(G1383="","",N(F1383)+G1383)</f>
        <v/>
      </c>
      <c r="I1383" s="95" t="n"/>
      <c r="J1383" s="139">
        <f>IF(OR(Q1383="",N(Q1383)&lt;=1),"",INDEX($R$6:$R$1505,MATCH(D1383&amp;"|"&amp;(Q1383-1),$P$6:$P$1505,0)))</f>
        <v/>
      </c>
      <c r="K1383" s="138">
        <f>IF(OR(J1383="",R1383=""),"",R1383-J1383)</f>
        <v/>
      </c>
      <c r="L1383" s="138">
        <f>IF(OR(J1383="",R1383=""),"",(R1383-J1383)*24)</f>
        <v/>
      </c>
      <c r="M1383" s="95" t="n"/>
      <c r="N1383" s="94">
        <f>IF(B1383="","",IF(OR(B1383&lt;cfg_PilotStart,B1383&gt;cfg_PilotEnd),"Outside",B1383-cfg_PilotStart+1))</f>
        <v/>
      </c>
      <c r="O1383" s="86">
        <f>IF(OR(B1383="",D1383=""),"","RF-"&amp;TEXT(ROW()-5,"0000"))</f>
        <v/>
      </c>
      <c r="P1383" s="86">
        <f>IF(Q1383="","",D1383&amp;"|"&amp;Q1383)</f>
        <v/>
      </c>
      <c r="Q1383" s="86">
        <f>IF(OR(D1383="",G1383=""),"",COUNTIFS($D$6:D1383,D1383,$G$6:G1383,"&lt;&gt;"))</f>
        <v/>
      </c>
      <c r="R1383" s="139">
        <f>IF(B1383="","",B1383+N(C1383))</f>
        <v/>
      </c>
    </row>
    <row r="1384" ht="30" customHeight="1">
      <c r="B1384" s="93" t="n"/>
      <c r="C1384" s="140" t="n"/>
      <c r="D1384" s="95" t="n"/>
      <c r="E1384" s="86">
        <f>IF(D1384="","",IFERROR(INDEX(Pil_Type,MATCH(D1384,Pil_Label,0)),"not in pilot"))</f>
        <v/>
      </c>
      <c r="F1384" s="96" t="n"/>
      <c r="G1384" s="96" t="n"/>
      <c r="H1384" s="87">
        <f>IF(G1384="","",N(F1384)+G1384)</f>
        <v/>
      </c>
      <c r="I1384" s="95" t="n"/>
      <c r="J1384" s="139">
        <f>IF(OR(Q1384="",N(Q1384)&lt;=1),"",INDEX($R$6:$R$1505,MATCH(D1384&amp;"|"&amp;(Q1384-1),$P$6:$P$1505,0)))</f>
        <v/>
      </c>
      <c r="K1384" s="138">
        <f>IF(OR(J1384="",R1384=""),"",R1384-J1384)</f>
        <v/>
      </c>
      <c r="L1384" s="138">
        <f>IF(OR(J1384="",R1384=""),"",(R1384-J1384)*24)</f>
        <v/>
      </c>
      <c r="M1384" s="95" t="n"/>
      <c r="N1384" s="94">
        <f>IF(B1384="","",IF(OR(B1384&lt;cfg_PilotStart,B1384&gt;cfg_PilotEnd),"Outside",B1384-cfg_PilotStart+1))</f>
        <v/>
      </c>
      <c r="O1384" s="86">
        <f>IF(OR(B1384="",D1384=""),"","RF-"&amp;TEXT(ROW()-5,"0000"))</f>
        <v/>
      </c>
      <c r="P1384" s="86">
        <f>IF(Q1384="","",D1384&amp;"|"&amp;Q1384)</f>
        <v/>
      </c>
      <c r="Q1384" s="86">
        <f>IF(OR(D1384="",G1384=""),"",COUNTIFS($D$6:D1384,D1384,$G$6:G1384,"&lt;&gt;"))</f>
        <v/>
      </c>
      <c r="R1384" s="139">
        <f>IF(B1384="","",B1384+N(C1384))</f>
        <v/>
      </c>
    </row>
    <row r="1385" ht="30" customHeight="1">
      <c r="B1385" s="93" t="n"/>
      <c r="C1385" s="140" t="n"/>
      <c r="D1385" s="95" t="n"/>
      <c r="E1385" s="86">
        <f>IF(D1385="","",IFERROR(INDEX(Pil_Type,MATCH(D1385,Pil_Label,0)),"not in pilot"))</f>
        <v/>
      </c>
      <c r="F1385" s="96" t="n"/>
      <c r="G1385" s="96" t="n"/>
      <c r="H1385" s="87">
        <f>IF(G1385="","",N(F1385)+G1385)</f>
        <v/>
      </c>
      <c r="I1385" s="95" t="n"/>
      <c r="J1385" s="139">
        <f>IF(OR(Q1385="",N(Q1385)&lt;=1),"",INDEX($R$6:$R$1505,MATCH(D1385&amp;"|"&amp;(Q1385-1),$P$6:$P$1505,0)))</f>
        <v/>
      </c>
      <c r="K1385" s="138">
        <f>IF(OR(J1385="",R1385=""),"",R1385-J1385)</f>
        <v/>
      </c>
      <c r="L1385" s="138">
        <f>IF(OR(J1385="",R1385=""),"",(R1385-J1385)*24)</f>
        <v/>
      </c>
      <c r="M1385" s="95" t="n"/>
      <c r="N1385" s="94">
        <f>IF(B1385="","",IF(OR(B1385&lt;cfg_PilotStart,B1385&gt;cfg_PilotEnd),"Outside",B1385-cfg_PilotStart+1))</f>
        <v/>
      </c>
      <c r="O1385" s="86">
        <f>IF(OR(B1385="",D1385=""),"","RF-"&amp;TEXT(ROW()-5,"0000"))</f>
        <v/>
      </c>
      <c r="P1385" s="86">
        <f>IF(Q1385="","",D1385&amp;"|"&amp;Q1385)</f>
        <v/>
      </c>
      <c r="Q1385" s="86">
        <f>IF(OR(D1385="",G1385=""),"",COUNTIFS($D$6:D1385,D1385,$G$6:G1385,"&lt;&gt;"))</f>
        <v/>
      </c>
      <c r="R1385" s="139">
        <f>IF(B1385="","",B1385+N(C1385))</f>
        <v/>
      </c>
    </row>
    <row r="1386" ht="30" customHeight="1">
      <c r="B1386" s="93" t="n"/>
      <c r="C1386" s="140" t="n"/>
      <c r="D1386" s="95" t="n"/>
      <c r="E1386" s="86">
        <f>IF(D1386="","",IFERROR(INDEX(Pil_Type,MATCH(D1386,Pil_Label,0)),"not in pilot"))</f>
        <v/>
      </c>
      <c r="F1386" s="96" t="n"/>
      <c r="G1386" s="96" t="n"/>
      <c r="H1386" s="87">
        <f>IF(G1386="","",N(F1386)+G1386)</f>
        <v/>
      </c>
      <c r="I1386" s="95" t="n"/>
      <c r="J1386" s="139">
        <f>IF(OR(Q1386="",N(Q1386)&lt;=1),"",INDEX($R$6:$R$1505,MATCH(D1386&amp;"|"&amp;(Q1386-1),$P$6:$P$1505,0)))</f>
        <v/>
      </c>
      <c r="K1386" s="138">
        <f>IF(OR(J1386="",R1386=""),"",R1386-J1386)</f>
        <v/>
      </c>
      <c r="L1386" s="138">
        <f>IF(OR(J1386="",R1386=""),"",(R1386-J1386)*24)</f>
        <v/>
      </c>
      <c r="M1386" s="95" t="n"/>
      <c r="N1386" s="94">
        <f>IF(B1386="","",IF(OR(B1386&lt;cfg_PilotStart,B1386&gt;cfg_PilotEnd),"Outside",B1386-cfg_PilotStart+1))</f>
        <v/>
      </c>
      <c r="O1386" s="86">
        <f>IF(OR(B1386="",D1386=""),"","RF-"&amp;TEXT(ROW()-5,"0000"))</f>
        <v/>
      </c>
      <c r="P1386" s="86">
        <f>IF(Q1386="","",D1386&amp;"|"&amp;Q1386)</f>
        <v/>
      </c>
      <c r="Q1386" s="86">
        <f>IF(OR(D1386="",G1386=""),"",COUNTIFS($D$6:D1386,D1386,$G$6:G1386,"&lt;&gt;"))</f>
        <v/>
      </c>
      <c r="R1386" s="139">
        <f>IF(B1386="","",B1386+N(C1386))</f>
        <v/>
      </c>
    </row>
    <row r="1387" ht="30" customHeight="1">
      <c r="B1387" s="93" t="n"/>
      <c r="C1387" s="140" t="n"/>
      <c r="D1387" s="95" t="n"/>
      <c r="E1387" s="86">
        <f>IF(D1387="","",IFERROR(INDEX(Pil_Type,MATCH(D1387,Pil_Label,0)),"not in pilot"))</f>
        <v/>
      </c>
      <c r="F1387" s="96" t="n"/>
      <c r="G1387" s="96" t="n"/>
      <c r="H1387" s="87">
        <f>IF(G1387="","",N(F1387)+G1387)</f>
        <v/>
      </c>
      <c r="I1387" s="95" t="n"/>
      <c r="J1387" s="139">
        <f>IF(OR(Q1387="",N(Q1387)&lt;=1),"",INDEX($R$6:$R$1505,MATCH(D1387&amp;"|"&amp;(Q1387-1),$P$6:$P$1505,0)))</f>
        <v/>
      </c>
      <c r="K1387" s="138">
        <f>IF(OR(J1387="",R1387=""),"",R1387-J1387)</f>
        <v/>
      </c>
      <c r="L1387" s="138">
        <f>IF(OR(J1387="",R1387=""),"",(R1387-J1387)*24)</f>
        <v/>
      </c>
      <c r="M1387" s="95" t="n"/>
      <c r="N1387" s="94">
        <f>IF(B1387="","",IF(OR(B1387&lt;cfg_PilotStart,B1387&gt;cfg_PilotEnd),"Outside",B1387-cfg_PilotStart+1))</f>
        <v/>
      </c>
      <c r="O1387" s="86">
        <f>IF(OR(B1387="",D1387=""),"","RF-"&amp;TEXT(ROW()-5,"0000"))</f>
        <v/>
      </c>
      <c r="P1387" s="86">
        <f>IF(Q1387="","",D1387&amp;"|"&amp;Q1387)</f>
        <v/>
      </c>
      <c r="Q1387" s="86">
        <f>IF(OR(D1387="",G1387=""),"",COUNTIFS($D$6:D1387,D1387,$G$6:G1387,"&lt;&gt;"))</f>
        <v/>
      </c>
      <c r="R1387" s="139">
        <f>IF(B1387="","",B1387+N(C1387))</f>
        <v/>
      </c>
    </row>
    <row r="1388" ht="30" customHeight="1">
      <c r="B1388" s="93" t="n"/>
      <c r="C1388" s="140" t="n"/>
      <c r="D1388" s="95" t="n"/>
      <c r="E1388" s="86">
        <f>IF(D1388="","",IFERROR(INDEX(Pil_Type,MATCH(D1388,Pil_Label,0)),"not in pilot"))</f>
        <v/>
      </c>
      <c r="F1388" s="96" t="n"/>
      <c r="G1388" s="96" t="n"/>
      <c r="H1388" s="87">
        <f>IF(G1388="","",N(F1388)+G1388)</f>
        <v/>
      </c>
      <c r="I1388" s="95" t="n"/>
      <c r="J1388" s="139">
        <f>IF(OR(Q1388="",N(Q1388)&lt;=1),"",INDEX($R$6:$R$1505,MATCH(D1388&amp;"|"&amp;(Q1388-1),$P$6:$P$1505,0)))</f>
        <v/>
      </c>
      <c r="K1388" s="138">
        <f>IF(OR(J1388="",R1388=""),"",R1388-J1388)</f>
        <v/>
      </c>
      <c r="L1388" s="138">
        <f>IF(OR(J1388="",R1388=""),"",(R1388-J1388)*24)</f>
        <v/>
      </c>
      <c r="M1388" s="95" t="n"/>
      <c r="N1388" s="94">
        <f>IF(B1388="","",IF(OR(B1388&lt;cfg_PilotStart,B1388&gt;cfg_PilotEnd),"Outside",B1388-cfg_PilotStart+1))</f>
        <v/>
      </c>
      <c r="O1388" s="86">
        <f>IF(OR(B1388="",D1388=""),"","RF-"&amp;TEXT(ROW()-5,"0000"))</f>
        <v/>
      </c>
      <c r="P1388" s="86">
        <f>IF(Q1388="","",D1388&amp;"|"&amp;Q1388)</f>
        <v/>
      </c>
      <c r="Q1388" s="86">
        <f>IF(OR(D1388="",G1388=""),"",COUNTIFS($D$6:D1388,D1388,$G$6:G1388,"&lt;&gt;"))</f>
        <v/>
      </c>
      <c r="R1388" s="139">
        <f>IF(B1388="","",B1388+N(C1388))</f>
        <v/>
      </c>
    </row>
    <row r="1389" ht="30" customHeight="1">
      <c r="B1389" s="93" t="n"/>
      <c r="C1389" s="140" t="n"/>
      <c r="D1389" s="95" t="n"/>
      <c r="E1389" s="86">
        <f>IF(D1389="","",IFERROR(INDEX(Pil_Type,MATCH(D1389,Pil_Label,0)),"not in pilot"))</f>
        <v/>
      </c>
      <c r="F1389" s="96" t="n"/>
      <c r="G1389" s="96" t="n"/>
      <c r="H1389" s="87">
        <f>IF(G1389="","",N(F1389)+G1389)</f>
        <v/>
      </c>
      <c r="I1389" s="95" t="n"/>
      <c r="J1389" s="139">
        <f>IF(OR(Q1389="",N(Q1389)&lt;=1),"",INDEX($R$6:$R$1505,MATCH(D1389&amp;"|"&amp;(Q1389-1),$P$6:$P$1505,0)))</f>
        <v/>
      </c>
      <c r="K1389" s="138">
        <f>IF(OR(J1389="",R1389=""),"",R1389-J1389)</f>
        <v/>
      </c>
      <c r="L1389" s="138">
        <f>IF(OR(J1389="",R1389=""),"",(R1389-J1389)*24)</f>
        <v/>
      </c>
      <c r="M1389" s="95" t="n"/>
      <c r="N1389" s="94">
        <f>IF(B1389="","",IF(OR(B1389&lt;cfg_PilotStart,B1389&gt;cfg_PilotEnd),"Outside",B1389-cfg_PilotStart+1))</f>
        <v/>
      </c>
      <c r="O1389" s="86">
        <f>IF(OR(B1389="",D1389=""),"","RF-"&amp;TEXT(ROW()-5,"0000"))</f>
        <v/>
      </c>
      <c r="P1389" s="86">
        <f>IF(Q1389="","",D1389&amp;"|"&amp;Q1389)</f>
        <v/>
      </c>
      <c r="Q1389" s="86">
        <f>IF(OR(D1389="",G1389=""),"",COUNTIFS($D$6:D1389,D1389,$G$6:G1389,"&lt;&gt;"))</f>
        <v/>
      </c>
      <c r="R1389" s="139">
        <f>IF(B1389="","",B1389+N(C1389))</f>
        <v/>
      </c>
    </row>
    <row r="1390" ht="30" customHeight="1">
      <c r="B1390" s="93" t="n"/>
      <c r="C1390" s="140" t="n"/>
      <c r="D1390" s="95" t="n"/>
      <c r="E1390" s="86">
        <f>IF(D1390="","",IFERROR(INDEX(Pil_Type,MATCH(D1390,Pil_Label,0)),"not in pilot"))</f>
        <v/>
      </c>
      <c r="F1390" s="96" t="n"/>
      <c r="G1390" s="96" t="n"/>
      <c r="H1390" s="87">
        <f>IF(G1390="","",N(F1390)+G1390)</f>
        <v/>
      </c>
      <c r="I1390" s="95" t="n"/>
      <c r="J1390" s="139">
        <f>IF(OR(Q1390="",N(Q1390)&lt;=1),"",INDEX($R$6:$R$1505,MATCH(D1390&amp;"|"&amp;(Q1390-1),$P$6:$P$1505,0)))</f>
        <v/>
      </c>
      <c r="K1390" s="138">
        <f>IF(OR(J1390="",R1390=""),"",R1390-J1390)</f>
        <v/>
      </c>
      <c r="L1390" s="138">
        <f>IF(OR(J1390="",R1390=""),"",(R1390-J1390)*24)</f>
        <v/>
      </c>
      <c r="M1390" s="95" t="n"/>
      <c r="N1390" s="94">
        <f>IF(B1390="","",IF(OR(B1390&lt;cfg_PilotStart,B1390&gt;cfg_PilotEnd),"Outside",B1390-cfg_PilotStart+1))</f>
        <v/>
      </c>
      <c r="O1390" s="86">
        <f>IF(OR(B1390="",D1390=""),"","RF-"&amp;TEXT(ROW()-5,"0000"))</f>
        <v/>
      </c>
      <c r="P1390" s="86">
        <f>IF(Q1390="","",D1390&amp;"|"&amp;Q1390)</f>
        <v/>
      </c>
      <c r="Q1390" s="86">
        <f>IF(OR(D1390="",G1390=""),"",COUNTIFS($D$6:D1390,D1390,$G$6:G1390,"&lt;&gt;"))</f>
        <v/>
      </c>
      <c r="R1390" s="139">
        <f>IF(B1390="","",B1390+N(C1390))</f>
        <v/>
      </c>
    </row>
    <row r="1391" ht="30" customHeight="1">
      <c r="B1391" s="93" t="n"/>
      <c r="C1391" s="140" t="n"/>
      <c r="D1391" s="95" t="n"/>
      <c r="E1391" s="86">
        <f>IF(D1391="","",IFERROR(INDEX(Pil_Type,MATCH(D1391,Pil_Label,0)),"not in pilot"))</f>
        <v/>
      </c>
      <c r="F1391" s="96" t="n"/>
      <c r="G1391" s="96" t="n"/>
      <c r="H1391" s="87">
        <f>IF(G1391="","",N(F1391)+G1391)</f>
        <v/>
      </c>
      <c r="I1391" s="95" t="n"/>
      <c r="J1391" s="139">
        <f>IF(OR(Q1391="",N(Q1391)&lt;=1),"",INDEX($R$6:$R$1505,MATCH(D1391&amp;"|"&amp;(Q1391-1),$P$6:$P$1505,0)))</f>
        <v/>
      </c>
      <c r="K1391" s="138">
        <f>IF(OR(J1391="",R1391=""),"",R1391-J1391)</f>
        <v/>
      </c>
      <c r="L1391" s="138">
        <f>IF(OR(J1391="",R1391=""),"",(R1391-J1391)*24)</f>
        <v/>
      </c>
      <c r="M1391" s="95" t="n"/>
      <c r="N1391" s="94">
        <f>IF(B1391="","",IF(OR(B1391&lt;cfg_PilotStart,B1391&gt;cfg_PilotEnd),"Outside",B1391-cfg_PilotStart+1))</f>
        <v/>
      </c>
      <c r="O1391" s="86">
        <f>IF(OR(B1391="",D1391=""),"","RF-"&amp;TEXT(ROW()-5,"0000"))</f>
        <v/>
      </c>
      <c r="P1391" s="86">
        <f>IF(Q1391="","",D1391&amp;"|"&amp;Q1391)</f>
        <v/>
      </c>
      <c r="Q1391" s="86">
        <f>IF(OR(D1391="",G1391=""),"",COUNTIFS($D$6:D1391,D1391,$G$6:G1391,"&lt;&gt;"))</f>
        <v/>
      </c>
      <c r="R1391" s="139">
        <f>IF(B1391="","",B1391+N(C1391))</f>
        <v/>
      </c>
    </row>
    <row r="1392" ht="30" customHeight="1">
      <c r="B1392" s="93" t="n"/>
      <c r="C1392" s="140" t="n"/>
      <c r="D1392" s="95" t="n"/>
      <c r="E1392" s="86">
        <f>IF(D1392="","",IFERROR(INDEX(Pil_Type,MATCH(D1392,Pil_Label,0)),"not in pilot"))</f>
        <v/>
      </c>
      <c r="F1392" s="96" t="n"/>
      <c r="G1392" s="96" t="n"/>
      <c r="H1392" s="87">
        <f>IF(G1392="","",N(F1392)+G1392)</f>
        <v/>
      </c>
      <c r="I1392" s="95" t="n"/>
      <c r="J1392" s="139">
        <f>IF(OR(Q1392="",N(Q1392)&lt;=1),"",INDEX($R$6:$R$1505,MATCH(D1392&amp;"|"&amp;(Q1392-1),$P$6:$P$1505,0)))</f>
        <v/>
      </c>
      <c r="K1392" s="138">
        <f>IF(OR(J1392="",R1392=""),"",R1392-J1392)</f>
        <v/>
      </c>
      <c r="L1392" s="138">
        <f>IF(OR(J1392="",R1392=""),"",(R1392-J1392)*24)</f>
        <v/>
      </c>
      <c r="M1392" s="95" t="n"/>
      <c r="N1392" s="94">
        <f>IF(B1392="","",IF(OR(B1392&lt;cfg_PilotStart,B1392&gt;cfg_PilotEnd),"Outside",B1392-cfg_PilotStart+1))</f>
        <v/>
      </c>
      <c r="O1392" s="86">
        <f>IF(OR(B1392="",D1392=""),"","RF-"&amp;TEXT(ROW()-5,"0000"))</f>
        <v/>
      </c>
      <c r="P1392" s="86">
        <f>IF(Q1392="","",D1392&amp;"|"&amp;Q1392)</f>
        <v/>
      </c>
      <c r="Q1392" s="86">
        <f>IF(OR(D1392="",G1392=""),"",COUNTIFS($D$6:D1392,D1392,$G$6:G1392,"&lt;&gt;"))</f>
        <v/>
      </c>
      <c r="R1392" s="139">
        <f>IF(B1392="","",B1392+N(C1392))</f>
        <v/>
      </c>
    </row>
    <row r="1393" ht="30" customHeight="1">
      <c r="B1393" s="93" t="n"/>
      <c r="C1393" s="140" t="n"/>
      <c r="D1393" s="95" t="n"/>
      <c r="E1393" s="86">
        <f>IF(D1393="","",IFERROR(INDEX(Pil_Type,MATCH(D1393,Pil_Label,0)),"not in pilot"))</f>
        <v/>
      </c>
      <c r="F1393" s="96" t="n"/>
      <c r="G1393" s="96" t="n"/>
      <c r="H1393" s="87">
        <f>IF(G1393="","",N(F1393)+G1393)</f>
        <v/>
      </c>
      <c r="I1393" s="95" t="n"/>
      <c r="J1393" s="139">
        <f>IF(OR(Q1393="",N(Q1393)&lt;=1),"",INDEX($R$6:$R$1505,MATCH(D1393&amp;"|"&amp;(Q1393-1),$P$6:$P$1505,0)))</f>
        <v/>
      </c>
      <c r="K1393" s="138">
        <f>IF(OR(J1393="",R1393=""),"",R1393-J1393)</f>
        <v/>
      </c>
      <c r="L1393" s="138">
        <f>IF(OR(J1393="",R1393=""),"",(R1393-J1393)*24)</f>
        <v/>
      </c>
      <c r="M1393" s="95" t="n"/>
      <c r="N1393" s="94">
        <f>IF(B1393="","",IF(OR(B1393&lt;cfg_PilotStart,B1393&gt;cfg_PilotEnd),"Outside",B1393-cfg_PilotStart+1))</f>
        <v/>
      </c>
      <c r="O1393" s="86">
        <f>IF(OR(B1393="",D1393=""),"","RF-"&amp;TEXT(ROW()-5,"0000"))</f>
        <v/>
      </c>
      <c r="P1393" s="86">
        <f>IF(Q1393="","",D1393&amp;"|"&amp;Q1393)</f>
        <v/>
      </c>
      <c r="Q1393" s="86">
        <f>IF(OR(D1393="",G1393=""),"",COUNTIFS($D$6:D1393,D1393,$G$6:G1393,"&lt;&gt;"))</f>
        <v/>
      </c>
      <c r="R1393" s="139">
        <f>IF(B1393="","",B1393+N(C1393))</f>
        <v/>
      </c>
    </row>
    <row r="1394" ht="30" customHeight="1">
      <c r="B1394" s="93" t="n"/>
      <c r="C1394" s="140" t="n"/>
      <c r="D1394" s="95" t="n"/>
      <c r="E1394" s="86">
        <f>IF(D1394="","",IFERROR(INDEX(Pil_Type,MATCH(D1394,Pil_Label,0)),"not in pilot"))</f>
        <v/>
      </c>
      <c r="F1394" s="96" t="n"/>
      <c r="G1394" s="96" t="n"/>
      <c r="H1394" s="87">
        <f>IF(G1394="","",N(F1394)+G1394)</f>
        <v/>
      </c>
      <c r="I1394" s="95" t="n"/>
      <c r="J1394" s="139">
        <f>IF(OR(Q1394="",N(Q1394)&lt;=1),"",INDEX($R$6:$R$1505,MATCH(D1394&amp;"|"&amp;(Q1394-1),$P$6:$P$1505,0)))</f>
        <v/>
      </c>
      <c r="K1394" s="138">
        <f>IF(OR(J1394="",R1394=""),"",R1394-J1394)</f>
        <v/>
      </c>
      <c r="L1394" s="138">
        <f>IF(OR(J1394="",R1394=""),"",(R1394-J1394)*24)</f>
        <v/>
      </c>
      <c r="M1394" s="95" t="n"/>
      <c r="N1394" s="94">
        <f>IF(B1394="","",IF(OR(B1394&lt;cfg_PilotStart,B1394&gt;cfg_PilotEnd),"Outside",B1394-cfg_PilotStart+1))</f>
        <v/>
      </c>
      <c r="O1394" s="86">
        <f>IF(OR(B1394="",D1394=""),"","RF-"&amp;TEXT(ROW()-5,"0000"))</f>
        <v/>
      </c>
      <c r="P1394" s="86">
        <f>IF(Q1394="","",D1394&amp;"|"&amp;Q1394)</f>
        <v/>
      </c>
      <c r="Q1394" s="86">
        <f>IF(OR(D1394="",G1394=""),"",COUNTIFS($D$6:D1394,D1394,$G$6:G1394,"&lt;&gt;"))</f>
        <v/>
      </c>
      <c r="R1394" s="139">
        <f>IF(B1394="","",B1394+N(C1394))</f>
        <v/>
      </c>
    </row>
    <row r="1395" ht="30" customHeight="1">
      <c r="B1395" s="93" t="n"/>
      <c r="C1395" s="140" t="n"/>
      <c r="D1395" s="95" t="n"/>
      <c r="E1395" s="86">
        <f>IF(D1395="","",IFERROR(INDEX(Pil_Type,MATCH(D1395,Pil_Label,0)),"not in pilot"))</f>
        <v/>
      </c>
      <c r="F1395" s="96" t="n"/>
      <c r="G1395" s="96" t="n"/>
      <c r="H1395" s="87">
        <f>IF(G1395="","",N(F1395)+G1395)</f>
        <v/>
      </c>
      <c r="I1395" s="95" t="n"/>
      <c r="J1395" s="139">
        <f>IF(OR(Q1395="",N(Q1395)&lt;=1),"",INDEX($R$6:$R$1505,MATCH(D1395&amp;"|"&amp;(Q1395-1),$P$6:$P$1505,0)))</f>
        <v/>
      </c>
      <c r="K1395" s="138">
        <f>IF(OR(J1395="",R1395=""),"",R1395-J1395)</f>
        <v/>
      </c>
      <c r="L1395" s="138">
        <f>IF(OR(J1395="",R1395=""),"",(R1395-J1395)*24)</f>
        <v/>
      </c>
      <c r="M1395" s="95" t="n"/>
      <c r="N1395" s="94">
        <f>IF(B1395="","",IF(OR(B1395&lt;cfg_PilotStart,B1395&gt;cfg_PilotEnd),"Outside",B1395-cfg_PilotStart+1))</f>
        <v/>
      </c>
      <c r="O1395" s="86">
        <f>IF(OR(B1395="",D1395=""),"","RF-"&amp;TEXT(ROW()-5,"0000"))</f>
        <v/>
      </c>
      <c r="P1395" s="86">
        <f>IF(Q1395="","",D1395&amp;"|"&amp;Q1395)</f>
        <v/>
      </c>
      <c r="Q1395" s="86">
        <f>IF(OR(D1395="",G1395=""),"",COUNTIFS($D$6:D1395,D1395,$G$6:G1395,"&lt;&gt;"))</f>
        <v/>
      </c>
      <c r="R1395" s="139">
        <f>IF(B1395="","",B1395+N(C1395))</f>
        <v/>
      </c>
    </row>
    <row r="1396" ht="30" customHeight="1">
      <c r="B1396" s="93" t="n"/>
      <c r="C1396" s="140" t="n"/>
      <c r="D1396" s="95" t="n"/>
      <c r="E1396" s="86">
        <f>IF(D1396="","",IFERROR(INDEX(Pil_Type,MATCH(D1396,Pil_Label,0)),"not in pilot"))</f>
        <v/>
      </c>
      <c r="F1396" s="96" t="n"/>
      <c r="G1396" s="96" t="n"/>
      <c r="H1396" s="87">
        <f>IF(G1396="","",N(F1396)+G1396)</f>
        <v/>
      </c>
      <c r="I1396" s="95" t="n"/>
      <c r="J1396" s="139">
        <f>IF(OR(Q1396="",N(Q1396)&lt;=1),"",INDEX($R$6:$R$1505,MATCH(D1396&amp;"|"&amp;(Q1396-1),$P$6:$P$1505,0)))</f>
        <v/>
      </c>
      <c r="K1396" s="138">
        <f>IF(OR(J1396="",R1396=""),"",R1396-J1396)</f>
        <v/>
      </c>
      <c r="L1396" s="138">
        <f>IF(OR(J1396="",R1396=""),"",(R1396-J1396)*24)</f>
        <v/>
      </c>
      <c r="M1396" s="95" t="n"/>
      <c r="N1396" s="94">
        <f>IF(B1396="","",IF(OR(B1396&lt;cfg_PilotStart,B1396&gt;cfg_PilotEnd),"Outside",B1396-cfg_PilotStart+1))</f>
        <v/>
      </c>
      <c r="O1396" s="86">
        <f>IF(OR(B1396="",D1396=""),"","RF-"&amp;TEXT(ROW()-5,"0000"))</f>
        <v/>
      </c>
      <c r="P1396" s="86">
        <f>IF(Q1396="","",D1396&amp;"|"&amp;Q1396)</f>
        <v/>
      </c>
      <c r="Q1396" s="86">
        <f>IF(OR(D1396="",G1396=""),"",COUNTIFS($D$6:D1396,D1396,$G$6:G1396,"&lt;&gt;"))</f>
        <v/>
      </c>
      <c r="R1396" s="139">
        <f>IF(B1396="","",B1396+N(C1396))</f>
        <v/>
      </c>
    </row>
    <row r="1397" ht="30" customHeight="1">
      <c r="B1397" s="93" t="n"/>
      <c r="C1397" s="140" t="n"/>
      <c r="D1397" s="95" t="n"/>
      <c r="E1397" s="86">
        <f>IF(D1397="","",IFERROR(INDEX(Pil_Type,MATCH(D1397,Pil_Label,0)),"not in pilot"))</f>
        <v/>
      </c>
      <c r="F1397" s="96" t="n"/>
      <c r="G1397" s="96" t="n"/>
      <c r="H1397" s="87">
        <f>IF(G1397="","",N(F1397)+G1397)</f>
        <v/>
      </c>
      <c r="I1397" s="95" t="n"/>
      <c r="J1397" s="139">
        <f>IF(OR(Q1397="",N(Q1397)&lt;=1),"",INDEX($R$6:$R$1505,MATCH(D1397&amp;"|"&amp;(Q1397-1),$P$6:$P$1505,0)))</f>
        <v/>
      </c>
      <c r="K1397" s="138">
        <f>IF(OR(J1397="",R1397=""),"",R1397-J1397)</f>
        <v/>
      </c>
      <c r="L1397" s="138">
        <f>IF(OR(J1397="",R1397=""),"",(R1397-J1397)*24)</f>
        <v/>
      </c>
      <c r="M1397" s="95" t="n"/>
      <c r="N1397" s="94">
        <f>IF(B1397="","",IF(OR(B1397&lt;cfg_PilotStart,B1397&gt;cfg_PilotEnd),"Outside",B1397-cfg_PilotStart+1))</f>
        <v/>
      </c>
      <c r="O1397" s="86">
        <f>IF(OR(B1397="",D1397=""),"","RF-"&amp;TEXT(ROW()-5,"0000"))</f>
        <v/>
      </c>
      <c r="P1397" s="86">
        <f>IF(Q1397="","",D1397&amp;"|"&amp;Q1397)</f>
        <v/>
      </c>
      <c r="Q1397" s="86">
        <f>IF(OR(D1397="",G1397=""),"",COUNTIFS($D$6:D1397,D1397,$G$6:G1397,"&lt;&gt;"))</f>
        <v/>
      </c>
      <c r="R1397" s="139">
        <f>IF(B1397="","",B1397+N(C1397))</f>
        <v/>
      </c>
    </row>
    <row r="1398" ht="30" customHeight="1">
      <c r="B1398" s="93" t="n"/>
      <c r="C1398" s="140" t="n"/>
      <c r="D1398" s="95" t="n"/>
      <c r="E1398" s="86">
        <f>IF(D1398="","",IFERROR(INDEX(Pil_Type,MATCH(D1398,Pil_Label,0)),"not in pilot"))</f>
        <v/>
      </c>
      <c r="F1398" s="96" t="n"/>
      <c r="G1398" s="96" t="n"/>
      <c r="H1398" s="87">
        <f>IF(G1398="","",N(F1398)+G1398)</f>
        <v/>
      </c>
      <c r="I1398" s="95" t="n"/>
      <c r="J1398" s="139">
        <f>IF(OR(Q1398="",N(Q1398)&lt;=1),"",INDEX($R$6:$R$1505,MATCH(D1398&amp;"|"&amp;(Q1398-1),$P$6:$P$1505,0)))</f>
        <v/>
      </c>
      <c r="K1398" s="138">
        <f>IF(OR(J1398="",R1398=""),"",R1398-J1398)</f>
        <v/>
      </c>
      <c r="L1398" s="138">
        <f>IF(OR(J1398="",R1398=""),"",(R1398-J1398)*24)</f>
        <v/>
      </c>
      <c r="M1398" s="95" t="n"/>
      <c r="N1398" s="94">
        <f>IF(B1398="","",IF(OR(B1398&lt;cfg_PilotStart,B1398&gt;cfg_PilotEnd),"Outside",B1398-cfg_PilotStart+1))</f>
        <v/>
      </c>
      <c r="O1398" s="86">
        <f>IF(OR(B1398="",D1398=""),"","RF-"&amp;TEXT(ROW()-5,"0000"))</f>
        <v/>
      </c>
      <c r="P1398" s="86">
        <f>IF(Q1398="","",D1398&amp;"|"&amp;Q1398)</f>
        <v/>
      </c>
      <c r="Q1398" s="86">
        <f>IF(OR(D1398="",G1398=""),"",COUNTIFS($D$6:D1398,D1398,$G$6:G1398,"&lt;&gt;"))</f>
        <v/>
      </c>
      <c r="R1398" s="139">
        <f>IF(B1398="","",B1398+N(C1398))</f>
        <v/>
      </c>
    </row>
    <row r="1399" ht="30" customHeight="1">
      <c r="B1399" s="93" t="n"/>
      <c r="C1399" s="140" t="n"/>
      <c r="D1399" s="95" t="n"/>
      <c r="E1399" s="86">
        <f>IF(D1399="","",IFERROR(INDEX(Pil_Type,MATCH(D1399,Pil_Label,0)),"not in pilot"))</f>
        <v/>
      </c>
      <c r="F1399" s="96" t="n"/>
      <c r="G1399" s="96" t="n"/>
      <c r="H1399" s="87">
        <f>IF(G1399="","",N(F1399)+G1399)</f>
        <v/>
      </c>
      <c r="I1399" s="95" t="n"/>
      <c r="J1399" s="139">
        <f>IF(OR(Q1399="",N(Q1399)&lt;=1),"",INDEX($R$6:$R$1505,MATCH(D1399&amp;"|"&amp;(Q1399-1),$P$6:$P$1505,0)))</f>
        <v/>
      </c>
      <c r="K1399" s="138">
        <f>IF(OR(J1399="",R1399=""),"",R1399-J1399)</f>
        <v/>
      </c>
      <c r="L1399" s="138">
        <f>IF(OR(J1399="",R1399=""),"",(R1399-J1399)*24)</f>
        <v/>
      </c>
      <c r="M1399" s="95" t="n"/>
      <c r="N1399" s="94">
        <f>IF(B1399="","",IF(OR(B1399&lt;cfg_PilotStart,B1399&gt;cfg_PilotEnd),"Outside",B1399-cfg_PilotStart+1))</f>
        <v/>
      </c>
      <c r="O1399" s="86">
        <f>IF(OR(B1399="",D1399=""),"","RF-"&amp;TEXT(ROW()-5,"0000"))</f>
        <v/>
      </c>
      <c r="P1399" s="86">
        <f>IF(Q1399="","",D1399&amp;"|"&amp;Q1399)</f>
        <v/>
      </c>
      <c r="Q1399" s="86">
        <f>IF(OR(D1399="",G1399=""),"",COUNTIFS($D$6:D1399,D1399,$G$6:G1399,"&lt;&gt;"))</f>
        <v/>
      </c>
      <c r="R1399" s="139">
        <f>IF(B1399="","",B1399+N(C1399))</f>
        <v/>
      </c>
    </row>
    <row r="1400" ht="30" customHeight="1">
      <c r="B1400" s="93" t="n"/>
      <c r="C1400" s="140" t="n"/>
      <c r="D1400" s="95" t="n"/>
      <c r="E1400" s="86">
        <f>IF(D1400="","",IFERROR(INDEX(Pil_Type,MATCH(D1400,Pil_Label,0)),"not in pilot"))</f>
        <v/>
      </c>
      <c r="F1400" s="96" t="n"/>
      <c r="G1400" s="96" t="n"/>
      <c r="H1400" s="87">
        <f>IF(G1400="","",N(F1400)+G1400)</f>
        <v/>
      </c>
      <c r="I1400" s="95" t="n"/>
      <c r="J1400" s="139">
        <f>IF(OR(Q1400="",N(Q1400)&lt;=1),"",INDEX($R$6:$R$1505,MATCH(D1400&amp;"|"&amp;(Q1400-1),$P$6:$P$1505,0)))</f>
        <v/>
      </c>
      <c r="K1400" s="138">
        <f>IF(OR(J1400="",R1400=""),"",R1400-J1400)</f>
        <v/>
      </c>
      <c r="L1400" s="138">
        <f>IF(OR(J1400="",R1400=""),"",(R1400-J1400)*24)</f>
        <v/>
      </c>
      <c r="M1400" s="95" t="n"/>
      <c r="N1400" s="94">
        <f>IF(B1400="","",IF(OR(B1400&lt;cfg_PilotStart,B1400&gt;cfg_PilotEnd),"Outside",B1400-cfg_PilotStart+1))</f>
        <v/>
      </c>
      <c r="O1400" s="86">
        <f>IF(OR(B1400="",D1400=""),"","RF-"&amp;TEXT(ROW()-5,"0000"))</f>
        <v/>
      </c>
      <c r="P1400" s="86">
        <f>IF(Q1400="","",D1400&amp;"|"&amp;Q1400)</f>
        <v/>
      </c>
      <c r="Q1400" s="86">
        <f>IF(OR(D1400="",G1400=""),"",COUNTIFS($D$6:D1400,D1400,$G$6:G1400,"&lt;&gt;"))</f>
        <v/>
      </c>
      <c r="R1400" s="139">
        <f>IF(B1400="","",B1400+N(C1400))</f>
        <v/>
      </c>
    </row>
    <row r="1401" ht="30" customHeight="1">
      <c r="B1401" s="93" t="n"/>
      <c r="C1401" s="140" t="n"/>
      <c r="D1401" s="95" t="n"/>
      <c r="E1401" s="86">
        <f>IF(D1401="","",IFERROR(INDEX(Pil_Type,MATCH(D1401,Pil_Label,0)),"not in pilot"))</f>
        <v/>
      </c>
      <c r="F1401" s="96" t="n"/>
      <c r="G1401" s="96" t="n"/>
      <c r="H1401" s="87">
        <f>IF(G1401="","",N(F1401)+G1401)</f>
        <v/>
      </c>
      <c r="I1401" s="95" t="n"/>
      <c r="J1401" s="139">
        <f>IF(OR(Q1401="",N(Q1401)&lt;=1),"",INDEX($R$6:$R$1505,MATCH(D1401&amp;"|"&amp;(Q1401-1),$P$6:$P$1505,0)))</f>
        <v/>
      </c>
      <c r="K1401" s="138">
        <f>IF(OR(J1401="",R1401=""),"",R1401-J1401)</f>
        <v/>
      </c>
      <c r="L1401" s="138">
        <f>IF(OR(J1401="",R1401=""),"",(R1401-J1401)*24)</f>
        <v/>
      </c>
      <c r="M1401" s="95" t="n"/>
      <c r="N1401" s="94">
        <f>IF(B1401="","",IF(OR(B1401&lt;cfg_PilotStart,B1401&gt;cfg_PilotEnd),"Outside",B1401-cfg_PilotStart+1))</f>
        <v/>
      </c>
      <c r="O1401" s="86">
        <f>IF(OR(B1401="",D1401=""),"","RF-"&amp;TEXT(ROW()-5,"0000"))</f>
        <v/>
      </c>
      <c r="P1401" s="86">
        <f>IF(Q1401="","",D1401&amp;"|"&amp;Q1401)</f>
        <v/>
      </c>
      <c r="Q1401" s="86">
        <f>IF(OR(D1401="",G1401=""),"",COUNTIFS($D$6:D1401,D1401,$G$6:G1401,"&lt;&gt;"))</f>
        <v/>
      </c>
      <c r="R1401" s="139">
        <f>IF(B1401="","",B1401+N(C1401))</f>
        <v/>
      </c>
    </row>
    <row r="1402" ht="30" customHeight="1">
      <c r="B1402" s="93" t="n"/>
      <c r="C1402" s="140" t="n"/>
      <c r="D1402" s="95" t="n"/>
      <c r="E1402" s="86">
        <f>IF(D1402="","",IFERROR(INDEX(Pil_Type,MATCH(D1402,Pil_Label,0)),"not in pilot"))</f>
        <v/>
      </c>
      <c r="F1402" s="96" t="n"/>
      <c r="G1402" s="96" t="n"/>
      <c r="H1402" s="87">
        <f>IF(G1402="","",N(F1402)+G1402)</f>
        <v/>
      </c>
      <c r="I1402" s="95" t="n"/>
      <c r="J1402" s="139">
        <f>IF(OR(Q1402="",N(Q1402)&lt;=1),"",INDEX($R$6:$R$1505,MATCH(D1402&amp;"|"&amp;(Q1402-1),$P$6:$P$1505,0)))</f>
        <v/>
      </c>
      <c r="K1402" s="138">
        <f>IF(OR(J1402="",R1402=""),"",R1402-J1402)</f>
        <v/>
      </c>
      <c r="L1402" s="138">
        <f>IF(OR(J1402="",R1402=""),"",(R1402-J1402)*24)</f>
        <v/>
      </c>
      <c r="M1402" s="95" t="n"/>
      <c r="N1402" s="94">
        <f>IF(B1402="","",IF(OR(B1402&lt;cfg_PilotStart,B1402&gt;cfg_PilotEnd),"Outside",B1402-cfg_PilotStart+1))</f>
        <v/>
      </c>
      <c r="O1402" s="86">
        <f>IF(OR(B1402="",D1402=""),"","RF-"&amp;TEXT(ROW()-5,"0000"))</f>
        <v/>
      </c>
      <c r="P1402" s="86">
        <f>IF(Q1402="","",D1402&amp;"|"&amp;Q1402)</f>
        <v/>
      </c>
      <c r="Q1402" s="86">
        <f>IF(OR(D1402="",G1402=""),"",COUNTIFS($D$6:D1402,D1402,$G$6:G1402,"&lt;&gt;"))</f>
        <v/>
      </c>
      <c r="R1402" s="139">
        <f>IF(B1402="","",B1402+N(C1402))</f>
        <v/>
      </c>
    </row>
    <row r="1403" ht="30" customHeight="1">
      <c r="B1403" s="93" t="n"/>
      <c r="C1403" s="140" t="n"/>
      <c r="D1403" s="95" t="n"/>
      <c r="E1403" s="86">
        <f>IF(D1403="","",IFERROR(INDEX(Pil_Type,MATCH(D1403,Pil_Label,0)),"not in pilot"))</f>
        <v/>
      </c>
      <c r="F1403" s="96" t="n"/>
      <c r="G1403" s="96" t="n"/>
      <c r="H1403" s="87">
        <f>IF(G1403="","",N(F1403)+G1403)</f>
        <v/>
      </c>
      <c r="I1403" s="95" t="n"/>
      <c r="J1403" s="139">
        <f>IF(OR(Q1403="",N(Q1403)&lt;=1),"",INDEX($R$6:$R$1505,MATCH(D1403&amp;"|"&amp;(Q1403-1),$P$6:$P$1505,0)))</f>
        <v/>
      </c>
      <c r="K1403" s="138">
        <f>IF(OR(J1403="",R1403=""),"",R1403-J1403)</f>
        <v/>
      </c>
      <c r="L1403" s="138">
        <f>IF(OR(J1403="",R1403=""),"",(R1403-J1403)*24)</f>
        <v/>
      </c>
      <c r="M1403" s="95" t="n"/>
      <c r="N1403" s="94">
        <f>IF(B1403="","",IF(OR(B1403&lt;cfg_PilotStart,B1403&gt;cfg_PilotEnd),"Outside",B1403-cfg_PilotStart+1))</f>
        <v/>
      </c>
      <c r="O1403" s="86">
        <f>IF(OR(B1403="",D1403=""),"","RF-"&amp;TEXT(ROW()-5,"0000"))</f>
        <v/>
      </c>
      <c r="P1403" s="86">
        <f>IF(Q1403="","",D1403&amp;"|"&amp;Q1403)</f>
        <v/>
      </c>
      <c r="Q1403" s="86">
        <f>IF(OR(D1403="",G1403=""),"",COUNTIFS($D$6:D1403,D1403,$G$6:G1403,"&lt;&gt;"))</f>
        <v/>
      </c>
      <c r="R1403" s="139">
        <f>IF(B1403="","",B1403+N(C1403))</f>
        <v/>
      </c>
    </row>
    <row r="1404" ht="30" customHeight="1">
      <c r="B1404" s="93" t="n"/>
      <c r="C1404" s="140" t="n"/>
      <c r="D1404" s="95" t="n"/>
      <c r="E1404" s="86">
        <f>IF(D1404="","",IFERROR(INDEX(Pil_Type,MATCH(D1404,Pil_Label,0)),"not in pilot"))</f>
        <v/>
      </c>
      <c r="F1404" s="96" t="n"/>
      <c r="G1404" s="96" t="n"/>
      <c r="H1404" s="87">
        <f>IF(G1404="","",N(F1404)+G1404)</f>
        <v/>
      </c>
      <c r="I1404" s="95" t="n"/>
      <c r="J1404" s="139">
        <f>IF(OR(Q1404="",N(Q1404)&lt;=1),"",INDEX($R$6:$R$1505,MATCH(D1404&amp;"|"&amp;(Q1404-1),$P$6:$P$1505,0)))</f>
        <v/>
      </c>
      <c r="K1404" s="138">
        <f>IF(OR(J1404="",R1404=""),"",R1404-J1404)</f>
        <v/>
      </c>
      <c r="L1404" s="138">
        <f>IF(OR(J1404="",R1404=""),"",(R1404-J1404)*24)</f>
        <v/>
      </c>
      <c r="M1404" s="95" t="n"/>
      <c r="N1404" s="94">
        <f>IF(B1404="","",IF(OR(B1404&lt;cfg_PilotStart,B1404&gt;cfg_PilotEnd),"Outside",B1404-cfg_PilotStart+1))</f>
        <v/>
      </c>
      <c r="O1404" s="86">
        <f>IF(OR(B1404="",D1404=""),"","RF-"&amp;TEXT(ROW()-5,"0000"))</f>
        <v/>
      </c>
      <c r="P1404" s="86">
        <f>IF(Q1404="","",D1404&amp;"|"&amp;Q1404)</f>
        <v/>
      </c>
      <c r="Q1404" s="86">
        <f>IF(OR(D1404="",G1404=""),"",COUNTIFS($D$6:D1404,D1404,$G$6:G1404,"&lt;&gt;"))</f>
        <v/>
      </c>
      <c r="R1404" s="139">
        <f>IF(B1404="","",B1404+N(C1404))</f>
        <v/>
      </c>
    </row>
    <row r="1405" ht="30" customHeight="1">
      <c r="B1405" s="93" t="n"/>
      <c r="C1405" s="140" t="n"/>
      <c r="D1405" s="95" t="n"/>
      <c r="E1405" s="86">
        <f>IF(D1405="","",IFERROR(INDEX(Pil_Type,MATCH(D1405,Pil_Label,0)),"not in pilot"))</f>
        <v/>
      </c>
      <c r="F1405" s="96" t="n"/>
      <c r="G1405" s="96" t="n"/>
      <c r="H1405" s="87">
        <f>IF(G1405="","",N(F1405)+G1405)</f>
        <v/>
      </c>
      <c r="I1405" s="95" t="n"/>
      <c r="J1405" s="139">
        <f>IF(OR(Q1405="",N(Q1405)&lt;=1),"",INDEX($R$6:$R$1505,MATCH(D1405&amp;"|"&amp;(Q1405-1),$P$6:$P$1505,0)))</f>
        <v/>
      </c>
      <c r="K1405" s="138">
        <f>IF(OR(J1405="",R1405=""),"",R1405-J1405)</f>
        <v/>
      </c>
      <c r="L1405" s="138">
        <f>IF(OR(J1405="",R1405=""),"",(R1405-J1405)*24)</f>
        <v/>
      </c>
      <c r="M1405" s="95" t="n"/>
      <c r="N1405" s="94">
        <f>IF(B1405="","",IF(OR(B1405&lt;cfg_PilotStart,B1405&gt;cfg_PilotEnd),"Outside",B1405-cfg_PilotStart+1))</f>
        <v/>
      </c>
      <c r="O1405" s="86">
        <f>IF(OR(B1405="",D1405=""),"","RF-"&amp;TEXT(ROW()-5,"0000"))</f>
        <v/>
      </c>
      <c r="P1405" s="86">
        <f>IF(Q1405="","",D1405&amp;"|"&amp;Q1405)</f>
        <v/>
      </c>
      <c r="Q1405" s="86">
        <f>IF(OR(D1405="",G1405=""),"",COUNTIFS($D$6:D1405,D1405,$G$6:G1405,"&lt;&gt;"))</f>
        <v/>
      </c>
      <c r="R1405" s="139">
        <f>IF(B1405="","",B1405+N(C1405))</f>
        <v/>
      </c>
    </row>
    <row r="1406" ht="30" customHeight="1">
      <c r="B1406" s="93" t="n"/>
      <c r="C1406" s="140" t="n"/>
      <c r="D1406" s="95" t="n"/>
      <c r="E1406" s="86">
        <f>IF(D1406="","",IFERROR(INDEX(Pil_Type,MATCH(D1406,Pil_Label,0)),"not in pilot"))</f>
        <v/>
      </c>
      <c r="F1406" s="96" t="n"/>
      <c r="G1406" s="96" t="n"/>
      <c r="H1406" s="87">
        <f>IF(G1406="","",N(F1406)+G1406)</f>
        <v/>
      </c>
      <c r="I1406" s="95" t="n"/>
      <c r="J1406" s="139">
        <f>IF(OR(Q1406="",N(Q1406)&lt;=1),"",INDEX($R$6:$R$1505,MATCH(D1406&amp;"|"&amp;(Q1406-1),$P$6:$P$1505,0)))</f>
        <v/>
      </c>
      <c r="K1406" s="138">
        <f>IF(OR(J1406="",R1406=""),"",R1406-J1406)</f>
        <v/>
      </c>
      <c r="L1406" s="138">
        <f>IF(OR(J1406="",R1406=""),"",(R1406-J1406)*24)</f>
        <v/>
      </c>
      <c r="M1406" s="95" t="n"/>
      <c r="N1406" s="94">
        <f>IF(B1406="","",IF(OR(B1406&lt;cfg_PilotStart,B1406&gt;cfg_PilotEnd),"Outside",B1406-cfg_PilotStart+1))</f>
        <v/>
      </c>
      <c r="O1406" s="86">
        <f>IF(OR(B1406="",D1406=""),"","RF-"&amp;TEXT(ROW()-5,"0000"))</f>
        <v/>
      </c>
      <c r="P1406" s="86">
        <f>IF(Q1406="","",D1406&amp;"|"&amp;Q1406)</f>
        <v/>
      </c>
      <c r="Q1406" s="86">
        <f>IF(OR(D1406="",G1406=""),"",COUNTIFS($D$6:D1406,D1406,$G$6:G1406,"&lt;&gt;"))</f>
        <v/>
      </c>
      <c r="R1406" s="139">
        <f>IF(B1406="","",B1406+N(C1406))</f>
        <v/>
      </c>
    </row>
    <row r="1407" ht="30" customHeight="1">
      <c r="B1407" s="93" t="n"/>
      <c r="C1407" s="140" t="n"/>
      <c r="D1407" s="95" t="n"/>
      <c r="E1407" s="86">
        <f>IF(D1407="","",IFERROR(INDEX(Pil_Type,MATCH(D1407,Pil_Label,0)),"not in pilot"))</f>
        <v/>
      </c>
      <c r="F1407" s="96" t="n"/>
      <c r="G1407" s="96" t="n"/>
      <c r="H1407" s="87">
        <f>IF(G1407="","",N(F1407)+G1407)</f>
        <v/>
      </c>
      <c r="I1407" s="95" t="n"/>
      <c r="J1407" s="139">
        <f>IF(OR(Q1407="",N(Q1407)&lt;=1),"",INDEX($R$6:$R$1505,MATCH(D1407&amp;"|"&amp;(Q1407-1),$P$6:$P$1505,0)))</f>
        <v/>
      </c>
      <c r="K1407" s="138">
        <f>IF(OR(J1407="",R1407=""),"",R1407-J1407)</f>
        <v/>
      </c>
      <c r="L1407" s="138">
        <f>IF(OR(J1407="",R1407=""),"",(R1407-J1407)*24)</f>
        <v/>
      </c>
      <c r="M1407" s="95" t="n"/>
      <c r="N1407" s="94">
        <f>IF(B1407="","",IF(OR(B1407&lt;cfg_PilotStart,B1407&gt;cfg_PilotEnd),"Outside",B1407-cfg_PilotStart+1))</f>
        <v/>
      </c>
      <c r="O1407" s="86">
        <f>IF(OR(B1407="",D1407=""),"","RF-"&amp;TEXT(ROW()-5,"0000"))</f>
        <v/>
      </c>
      <c r="P1407" s="86">
        <f>IF(Q1407="","",D1407&amp;"|"&amp;Q1407)</f>
        <v/>
      </c>
      <c r="Q1407" s="86">
        <f>IF(OR(D1407="",G1407=""),"",COUNTIFS($D$6:D1407,D1407,$G$6:G1407,"&lt;&gt;"))</f>
        <v/>
      </c>
      <c r="R1407" s="139">
        <f>IF(B1407="","",B1407+N(C1407))</f>
        <v/>
      </c>
    </row>
    <row r="1408" ht="30" customHeight="1">
      <c r="B1408" s="93" t="n"/>
      <c r="C1408" s="140" t="n"/>
      <c r="D1408" s="95" t="n"/>
      <c r="E1408" s="86">
        <f>IF(D1408="","",IFERROR(INDEX(Pil_Type,MATCH(D1408,Pil_Label,0)),"not in pilot"))</f>
        <v/>
      </c>
      <c r="F1408" s="96" t="n"/>
      <c r="G1408" s="96" t="n"/>
      <c r="H1408" s="87">
        <f>IF(G1408="","",N(F1408)+G1408)</f>
        <v/>
      </c>
      <c r="I1408" s="95" t="n"/>
      <c r="J1408" s="139">
        <f>IF(OR(Q1408="",N(Q1408)&lt;=1),"",INDEX($R$6:$R$1505,MATCH(D1408&amp;"|"&amp;(Q1408-1),$P$6:$P$1505,0)))</f>
        <v/>
      </c>
      <c r="K1408" s="138">
        <f>IF(OR(J1408="",R1408=""),"",R1408-J1408)</f>
        <v/>
      </c>
      <c r="L1408" s="138">
        <f>IF(OR(J1408="",R1408=""),"",(R1408-J1408)*24)</f>
        <v/>
      </c>
      <c r="M1408" s="95" t="n"/>
      <c r="N1408" s="94">
        <f>IF(B1408="","",IF(OR(B1408&lt;cfg_PilotStart,B1408&gt;cfg_PilotEnd),"Outside",B1408-cfg_PilotStart+1))</f>
        <v/>
      </c>
      <c r="O1408" s="86">
        <f>IF(OR(B1408="",D1408=""),"","RF-"&amp;TEXT(ROW()-5,"0000"))</f>
        <v/>
      </c>
      <c r="P1408" s="86">
        <f>IF(Q1408="","",D1408&amp;"|"&amp;Q1408)</f>
        <v/>
      </c>
      <c r="Q1408" s="86">
        <f>IF(OR(D1408="",G1408=""),"",COUNTIFS($D$6:D1408,D1408,$G$6:G1408,"&lt;&gt;"))</f>
        <v/>
      </c>
      <c r="R1408" s="139">
        <f>IF(B1408="","",B1408+N(C1408))</f>
        <v/>
      </c>
    </row>
    <row r="1409" ht="30" customHeight="1">
      <c r="B1409" s="93" t="n"/>
      <c r="C1409" s="140" t="n"/>
      <c r="D1409" s="95" t="n"/>
      <c r="E1409" s="86">
        <f>IF(D1409="","",IFERROR(INDEX(Pil_Type,MATCH(D1409,Pil_Label,0)),"not in pilot"))</f>
        <v/>
      </c>
      <c r="F1409" s="96" t="n"/>
      <c r="G1409" s="96" t="n"/>
      <c r="H1409" s="87">
        <f>IF(G1409="","",N(F1409)+G1409)</f>
        <v/>
      </c>
      <c r="I1409" s="95" t="n"/>
      <c r="J1409" s="139">
        <f>IF(OR(Q1409="",N(Q1409)&lt;=1),"",INDEX($R$6:$R$1505,MATCH(D1409&amp;"|"&amp;(Q1409-1),$P$6:$P$1505,0)))</f>
        <v/>
      </c>
      <c r="K1409" s="138">
        <f>IF(OR(J1409="",R1409=""),"",R1409-J1409)</f>
        <v/>
      </c>
      <c r="L1409" s="138">
        <f>IF(OR(J1409="",R1409=""),"",(R1409-J1409)*24)</f>
        <v/>
      </c>
      <c r="M1409" s="95" t="n"/>
      <c r="N1409" s="94">
        <f>IF(B1409="","",IF(OR(B1409&lt;cfg_PilotStart,B1409&gt;cfg_PilotEnd),"Outside",B1409-cfg_PilotStart+1))</f>
        <v/>
      </c>
      <c r="O1409" s="86">
        <f>IF(OR(B1409="",D1409=""),"","RF-"&amp;TEXT(ROW()-5,"0000"))</f>
        <v/>
      </c>
      <c r="P1409" s="86">
        <f>IF(Q1409="","",D1409&amp;"|"&amp;Q1409)</f>
        <v/>
      </c>
      <c r="Q1409" s="86">
        <f>IF(OR(D1409="",G1409=""),"",COUNTIFS($D$6:D1409,D1409,$G$6:G1409,"&lt;&gt;"))</f>
        <v/>
      </c>
      <c r="R1409" s="139">
        <f>IF(B1409="","",B1409+N(C1409))</f>
        <v/>
      </c>
    </row>
    <row r="1410" ht="30" customHeight="1">
      <c r="B1410" s="93" t="n"/>
      <c r="C1410" s="140" t="n"/>
      <c r="D1410" s="95" t="n"/>
      <c r="E1410" s="86">
        <f>IF(D1410="","",IFERROR(INDEX(Pil_Type,MATCH(D1410,Pil_Label,0)),"not in pilot"))</f>
        <v/>
      </c>
      <c r="F1410" s="96" t="n"/>
      <c r="G1410" s="96" t="n"/>
      <c r="H1410" s="87">
        <f>IF(G1410="","",N(F1410)+G1410)</f>
        <v/>
      </c>
      <c r="I1410" s="95" t="n"/>
      <c r="J1410" s="139">
        <f>IF(OR(Q1410="",N(Q1410)&lt;=1),"",INDEX($R$6:$R$1505,MATCH(D1410&amp;"|"&amp;(Q1410-1),$P$6:$P$1505,0)))</f>
        <v/>
      </c>
      <c r="K1410" s="138">
        <f>IF(OR(J1410="",R1410=""),"",R1410-J1410)</f>
        <v/>
      </c>
      <c r="L1410" s="138">
        <f>IF(OR(J1410="",R1410=""),"",(R1410-J1410)*24)</f>
        <v/>
      </c>
      <c r="M1410" s="95" t="n"/>
      <c r="N1410" s="94">
        <f>IF(B1410="","",IF(OR(B1410&lt;cfg_PilotStart,B1410&gt;cfg_PilotEnd),"Outside",B1410-cfg_PilotStart+1))</f>
        <v/>
      </c>
      <c r="O1410" s="86">
        <f>IF(OR(B1410="",D1410=""),"","RF-"&amp;TEXT(ROW()-5,"0000"))</f>
        <v/>
      </c>
      <c r="P1410" s="86">
        <f>IF(Q1410="","",D1410&amp;"|"&amp;Q1410)</f>
        <v/>
      </c>
      <c r="Q1410" s="86">
        <f>IF(OR(D1410="",G1410=""),"",COUNTIFS($D$6:D1410,D1410,$G$6:G1410,"&lt;&gt;"))</f>
        <v/>
      </c>
      <c r="R1410" s="139">
        <f>IF(B1410="","",B1410+N(C1410))</f>
        <v/>
      </c>
    </row>
    <row r="1411" ht="30" customHeight="1">
      <c r="B1411" s="93" t="n"/>
      <c r="C1411" s="140" t="n"/>
      <c r="D1411" s="95" t="n"/>
      <c r="E1411" s="86">
        <f>IF(D1411="","",IFERROR(INDEX(Pil_Type,MATCH(D1411,Pil_Label,0)),"not in pilot"))</f>
        <v/>
      </c>
      <c r="F1411" s="96" t="n"/>
      <c r="G1411" s="96" t="n"/>
      <c r="H1411" s="87">
        <f>IF(G1411="","",N(F1411)+G1411)</f>
        <v/>
      </c>
      <c r="I1411" s="95" t="n"/>
      <c r="J1411" s="139">
        <f>IF(OR(Q1411="",N(Q1411)&lt;=1),"",INDEX($R$6:$R$1505,MATCH(D1411&amp;"|"&amp;(Q1411-1),$P$6:$P$1505,0)))</f>
        <v/>
      </c>
      <c r="K1411" s="138">
        <f>IF(OR(J1411="",R1411=""),"",R1411-J1411)</f>
        <v/>
      </c>
      <c r="L1411" s="138">
        <f>IF(OR(J1411="",R1411=""),"",(R1411-J1411)*24)</f>
        <v/>
      </c>
      <c r="M1411" s="95" t="n"/>
      <c r="N1411" s="94">
        <f>IF(B1411="","",IF(OR(B1411&lt;cfg_PilotStart,B1411&gt;cfg_PilotEnd),"Outside",B1411-cfg_PilotStart+1))</f>
        <v/>
      </c>
      <c r="O1411" s="86">
        <f>IF(OR(B1411="",D1411=""),"","RF-"&amp;TEXT(ROW()-5,"0000"))</f>
        <v/>
      </c>
      <c r="P1411" s="86">
        <f>IF(Q1411="","",D1411&amp;"|"&amp;Q1411)</f>
        <v/>
      </c>
      <c r="Q1411" s="86">
        <f>IF(OR(D1411="",G1411=""),"",COUNTIFS($D$6:D1411,D1411,$G$6:G1411,"&lt;&gt;"))</f>
        <v/>
      </c>
      <c r="R1411" s="139">
        <f>IF(B1411="","",B1411+N(C1411))</f>
        <v/>
      </c>
    </row>
    <row r="1412" ht="30" customHeight="1">
      <c r="B1412" s="93" t="n"/>
      <c r="C1412" s="140" t="n"/>
      <c r="D1412" s="95" t="n"/>
      <c r="E1412" s="86">
        <f>IF(D1412="","",IFERROR(INDEX(Pil_Type,MATCH(D1412,Pil_Label,0)),"not in pilot"))</f>
        <v/>
      </c>
      <c r="F1412" s="96" t="n"/>
      <c r="G1412" s="96" t="n"/>
      <c r="H1412" s="87">
        <f>IF(G1412="","",N(F1412)+G1412)</f>
        <v/>
      </c>
      <c r="I1412" s="95" t="n"/>
      <c r="J1412" s="139">
        <f>IF(OR(Q1412="",N(Q1412)&lt;=1),"",INDEX($R$6:$R$1505,MATCH(D1412&amp;"|"&amp;(Q1412-1),$P$6:$P$1505,0)))</f>
        <v/>
      </c>
      <c r="K1412" s="138">
        <f>IF(OR(J1412="",R1412=""),"",R1412-J1412)</f>
        <v/>
      </c>
      <c r="L1412" s="138">
        <f>IF(OR(J1412="",R1412=""),"",(R1412-J1412)*24)</f>
        <v/>
      </c>
      <c r="M1412" s="95" t="n"/>
      <c r="N1412" s="94">
        <f>IF(B1412="","",IF(OR(B1412&lt;cfg_PilotStart,B1412&gt;cfg_PilotEnd),"Outside",B1412-cfg_PilotStart+1))</f>
        <v/>
      </c>
      <c r="O1412" s="86">
        <f>IF(OR(B1412="",D1412=""),"","RF-"&amp;TEXT(ROW()-5,"0000"))</f>
        <v/>
      </c>
      <c r="P1412" s="86">
        <f>IF(Q1412="","",D1412&amp;"|"&amp;Q1412)</f>
        <v/>
      </c>
      <c r="Q1412" s="86">
        <f>IF(OR(D1412="",G1412=""),"",COUNTIFS($D$6:D1412,D1412,$G$6:G1412,"&lt;&gt;"))</f>
        <v/>
      </c>
      <c r="R1412" s="139">
        <f>IF(B1412="","",B1412+N(C1412))</f>
        <v/>
      </c>
    </row>
    <row r="1413" ht="30" customHeight="1">
      <c r="B1413" s="93" t="n"/>
      <c r="C1413" s="140" t="n"/>
      <c r="D1413" s="95" t="n"/>
      <c r="E1413" s="86">
        <f>IF(D1413="","",IFERROR(INDEX(Pil_Type,MATCH(D1413,Pil_Label,0)),"not in pilot"))</f>
        <v/>
      </c>
      <c r="F1413" s="96" t="n"/>
      <c r="G1413" s="96" t="n"/>
      <c r="H1413" s="87">
        <f>IF(G1413="","",N(F1413)+G1413)</f>
        <v/>
      </c>
      <c r="I1413" s="95" t="n"/>
      <c r="J1413" s="139">
        <f>IF(OR(Q1413="",N(Q1413)&lt;=1),"",INDEX($R$6:$R$1505,MATCH(D1413&amp;"|"&amp;(Q1413-1),$P$6:$P$1505,0)))</f>
        <v/>
      </c>
      <c r="K1413" s="138">
        <f>IF(OR(J1413="",R1413=""),"",R1413-J1413)</f>
        <v/>
      </c>
      <c r="L1413" s="138">
        <f>IF(OR(J1413="",R1413=""),"",(R1413-J1413)*24)</f>
        <v/>
      </c>
      <c r="M1413" s="95" t="n"/>
      <c r="N1413" s="94">
        <f>IF(B1413="","",IF(OR(B1413&lt;cfg_PilotStart,B1413&gt;cfg_PilotEnd),"Outside",B1413-cfg_PilotStart+1))</f>
        <v/>
      </c>
      <c r="O1413" s="86">
        <f>IF(OR(B1413="",D1413=""),"","RF-"&amp;TEXT(ROW()-5,"0000"))</f>
        <v/>
      </c>
      <c r="P1413" s="86">
        <f>IF(Q1413="","",D1413&amp;"|"&amp;Q1413)</f>
        <v/>
      </c>
      <c r="Q1413" s="86">
        <f>IF(OR(D1413="",G1413=""),"",COUNTIFS($D$6:D1413,D1413,$G$6:G1413,"&lt;&gt;"))</f>
        <v/>
      </c>
      <c r="R1413" s="139">
        <f>IF(B1413="","",B1413+N(C1413))</f>
        <v/>
      </c>
    </row>
    <row r="1414" ht="30" customHeight="1">
      <c r="B1414" s="93" t="n"/>
      <c r="C1414" s="140" t="n"/>
      <c r="D1414" s="95" t="n"/>
      <c r="E1414" s="86">
        <f>IF(D1414="","",IFERROR(INDEX(Pil_Type,MATCH(D1414,Pil_Label,0)),"not in pilot"))</f>
        <v/>
      </c>
      <c r="F1414" s="96" t="n"/>
      <c r="G1414" s="96" t="n"/>
      <c r="H1414" s="87">
        <f>IF(G1414="","",N(F1414)+G1414)</f>
        <v/>
      </c>
      <c r="I1414" s="95" t="n"/>
      <c r="J1414" s="139">
        <f>IF(OR(Q1414="",N(Q1414)&lt;=1),"",INDEX($R$6:$R$1505,MATCH(D1414&amp;"|"&amp;(Q1414-1),$P$6:$P$1505,0)))</f>
        <v/>
      </c>
      <c r="K1414" s="138">
        <f>IF(OR(J1414="",R1414=""),"",R1414-J1414)</f>
        <v/>
      </c>
      <c r="L1414" s="138">
        <f>IF(OR(J1414="",R1414=""),"",(R1414-J1414)*24)</f>
        <v/>
      </c>
      <c r="M1414" s="95" t="n"/>
      <c r="N1414" s="94">
        <f>IF(B1414="","",IF(OR(B1414&lt;cfg_PilotStart,B1414&gt;cfg_PilotEnd),"Outside",B1414-cfg_PilotStart+1))</f>
        <v/>
      </c>
      <c r="O1414" s="86">
        <f>IF(OR(B1414="",D1414=""),"","RF-"&amp;TEXT(ROW()-5,"0000"))</f>
        <v/>
      </c>
      <c r="P1414" s="86">
        <f>IF(Q1414="","",D1414&amp;"|"&amp;Q1414)</f>
        <v/>
      </c>
      <c r="Q1414" s="86">
        <f>IF(OR(D1414="",G1414=""),"",COUNTIFS($D$6:D1414,D1414,$G$6:G1414,"&lt;&gt;"))</f>
        <v/>
      </c>
      <c r="R1414" s="139">
        <f>IF(B1414="","",B1414+N(C1414))</f>
        <v/>
      </c>
    </row>
    <row r="1415" ht="30" customHeight="1">
      <c r="B1415" s="93" t="n"/>
      <c r="C1415" s="140" t="n"/>
      <c r="D1415" s="95" t="n"/>
      <c r="E1415" s="86">
        <f>IF(D1415="","",IFERROR(INDEX(Pil_Type,MATCH(D1415,Pil_Label,0)),"not in pilot"))</f>
        <v/>
      </c>
      <c r="F1415" s="96" t="n"/>
      <c r="G1415" s="96" t="n"/>
      <c r="H1415" s="87">
        <f>IF(G1415="","",N(F1415)+G1415)</f>
        <v/>
      </c>
      <c r="I1415" s="95" t="n"/>
      <c r="J1415" s="139">
        <f>IF(OR(Q1415="",N(Q1415)&lt;=1),"",INDEX($R$6:$R$1505,MATCH(D1415&amp;"|"&amp;(Q1415-1),$P$6:$P$1505,0)))</f>
        <v/>
      </c>
      <c r="K1415" s="138">
        <f>IF(OR(J1415="",R1415=""),"",R1415-J1415)</f>
        <v/>
      </c>
      <c r="L1415" s="138">
        <f>IF(OR(J1415="",R1415=""),"",(R1415-J1415)*24)</f>
        <v/>
      </c>
      <c r="M1415" s="95" t="n"/>
      <c r="N1415" s="94">
        <f>IF(B1415="","",IF(OR(B1415&lt;cfg_PilotStart,B1415&gt;cfg_PilotEnd),"Outside",B1415-cfg_PilotStart+1))</f>
        <v/>
      </c>
      <c r="O1415" s="86">
        <f>IF(OR(B1415="",D1415=""),"","RF-"&amp;TEXT(ROW()-5,"0000"))</f>
        <v/>
      </c>
      <c r="P1415" s="86">
        <f>IF(Q1415="","",D1415&amp;"|"&amp;Q1415)</f>
        <v/>
      </c>
      <c r="Q1415" s="86">
        <f>IF(OR(D1415="",G1415=""),"",COUNTIFS($D$6:D1415,D1415,$G$6:G1415,"&lt;&gt;"))</f>
        <v/>
      </c>
      <c r="R1415" s="139">
        <f>IF(B1415="","",B1415+N(C1415))</f>
        <v/>
      </c>
    </row>
    <row r="1416" ht="30" customHeight="1">
      <c r="B1416" s="93" t="n"/>
      <c r="C1416" s="140" t="n"/>
      <c r="D1416" s="95" t="n"/>
      <c r="E1416" s="86">
        <f>IF(D1416="","",IFERROR(INDEX(Pil_Type,MATCH(D1416,Pil_Label,0)),"not in pilot"))</f>
        <v/>
      </c>
      <c r="F1416" s="96" t="n"/>
      <c r="G1416" s="96" t="n"/>
      <c r="H1416" s="87">
        <f>IF(G1416="","",N(F1416)+G1416)</f>
        <v/>
      </c>
      <c r="I1416" s="95" t="n"/>
      <c r="J1416" s="139">
        <f>IF(OR(Q1416="",N(Q1416)&lt;=1),"",INDEX($R$6:$R$1505,MATCH(D1416&amp;"|"&amp;(Q1416-1),$P$6:$P$1505,0)))</f>
        <v/>
      </c>
      <c r="K1416" s="138">
        <f>IF(OR(J1416="",R1416=""),"",R1416-J1416)</f>
        <v/>
      </c>
      <c r="L1416" s="138">
        <f>IF(OR(J1416="",R1416=""),"",(R1416-J1416)*24)</f>
        <v/>
      </c>
      <c r="M1416" s="95" t="n"/>
      <c r="N1416" s="94">
        <f>IF(B1416="","",IF(OR(B1416&lt;cfg_PilotStart,B1416&gt;cfg_PilotEnd),"Outside",B1416-cfg_PilotStart+1))</f>
        <v/>
      </c>
      <c r="O1416" s="86">
        <f>IF(OR(B1416="",D1416=""),"","RF-"&amp;TEXT(ROW()-5,"0000"))</f>
        <v/>
      </c>
      <c r="P1416" s="86">
        <f>IF(Q1416="","",D1416&amp;"|"&amp;Q1416)</f>
        <v/>
      </c>
      <c r="Q1416" s="86">
        <f>IF(OR(D1416="",G1416=""),"",COUNTIFS($D$6:D1416,D1416,$G$6:G1416,"&lt;&gt;"))</f>
        <v/>
      </c>
      <c r="R1416" s="139">
        <f>IF(B1416="","",B1416+N(C1416))</f>
        <v/>
      </c>
    </row>
    <row r="1417" ht="30" customHeight="1">
      <c r="B1417" s="93" t="n"/>
      <c r="C1417" s="140" t="n"/>
      <c r="D1417" s="95" t="n"/>
      <c r="E1417" s="86">
        <f>IF(D1417="","",IFERROR(INDEX(Pil_Type,MATCH(D1417,Pil_Label,0)),"not in pilot"))</f>
        <v/>
      </c>
      <c r="F1417" s="96" t="n"/>
      <c r="G1417" s="96" t="n"/>
      <c r="H1417" s="87">
        <f>IF(G1417="","",N(F1417)+G1417)</f>
        <v/>
      </c>
      <c r="I1417" s="95" t="n"/>
      <c r="J1417" s="139">
        <f>IF(OR(Q1417="",N(Q1417)&lt;=1),"",INDEX($R$6:$R$1505,MATCH(D1417&amp;"|"&amp;(Q1417-1),$P$6:$P$1505,0)))</f>
        <v/>
      </c>
      <c r="K1417" s="138">
        <f>IF(OR(J1417="",R1417=""),"",R1417-J1417)</f>
        <v/>
      </c>
      <c r="L1417" s="138">
        <f>IF(OR(J1417="",R1417=""),"",(R1417-J1417)*24)</f>
        <v/>
      </c>
      <c r="M1417" s="95" t="n"/>
      <c r="N1417" s="94">
        <f>IF(B1417="","",IF(OR(B1417&lt;cfg_PilotStart,B1417&gt;cfg_PilotEnd),"Outside",B1417-cfg_PilotStart+1))</f>
        <v/>
      </c>
      <c r="O1417" s="86">
        <f>IF(OR(B1417="",D1417=""),"","RF-"&amp;TEXT(ROW()-5,"0000"))</f>
        <v/>
      </c>
      <c r="P1417" s="86">
        <f>IF(Q1417="","",D1417&amp;"|"&amp;Q1417)</f>
        <v/>
      </c>
      <c r="Q1417" s="86">
        <f>IF(OR(D1417="",G1417=""),"",COUNTIFS($D$6:D1417,D1417,$G$6:G1417,"&lt;&gt;"))</f>
        <v/>
      </c>
      <c r="R1417" s="139">
        <f>IF(B1417="","",B1417+N(C1417))</f>
        <v/>
      </c>
    </row>
    <row r="1418" ht="30" customHeight="1">
      <c r="B1418" s="93" t="n"/>
      <c r="C1418" s="140" t="n"/>
      <c r="D1418" s="95" t="n"/>
      <c r="E1418" s="86">
        <f>IF(D1418="","",IFERROR(INDEX(Pil_Type,MATCH(D1418,Pil_Label,0)),"not in pilot"))</f>
        <v/>
      </c>
      <c r="F1418" s="96" t="n"/>
      <c r="G1418" s="96" t="n"/>
      <c r="H1418" s="87">
        <f>IF(G1418="","",N(F1418)+G1418)</f>
        <v/>
      </c>
      <c r="I1418" s="95" t="n"/>
      <c r="J1418" s="139">
        <f>IF(OR(Q1418="",N(Q1418)&lt;=1),"",INDEX($R$6:$R$1505,MATCH(D1418&amp;"|"&amp;(Q1418-1),$P$6:$P$1505,0)))</f>
        <v/>
      </c>
      <c r="K1418" s="138">
        <f>IF(OR(J1418="",R1418=""),"",R1418-J1418)</f>
        <v/>
      </c>
      <c r="L1418" s="138">
        <f>IF(OR(J1418="",R1418=""),"",(R1418-J1418)*24)</f>
        <v/>
      </c>
      <c r="M1418" s="95" t="n"/>
      <c r="N1418" s="94">
        <f>IF(B1418="","",IF(OR(B1418&lt;cfg_PilotStart,B1418&gt;cfg_PilotEnd),"Outside",B1418-cfg_PilotStart+1))</f>
        <v/>
      </c>
      <c r="O1418" s="86">
        <f>IF(OR(B1418="",D1418=""),"","RF-"&amp;TEXT(ROW()-5,"0000"))</f>
        <v/>
      </c>
      <c r="P1418" s="86">
        <f>IF(Q1418="","",D1418&amp;"|"&amp;Q1418)</f>
        <v/>
      </c>
      <c r="Q1418" s="86">
        <f>IF(OR(D1418="",G1418=""),"",COUNTIFS($D$6:D1418,D1418,$G$6:G1418,"&lt;&gt;"))</f>
        <v/>
      </c>
      <c r="R1418" s="139">
        <f>IF(B1418="","",B1418+N(C1418))</f>
        <v/>
      </c>
    </row>
    <row r="1419" ht="30" customHeight="1">
      <c r="B1419" s="93" t="n"/>
      <c r="C1419" s="140" t="n"/>
      <c r="D1419" s="95" t="n"/>
      <c r="E1419" s="86">
        <f>IF(D1419="","",IFERROR(INDEX(Pil_Type,MATCH(D1419,Pil_Label,0)),"not in pilot"))</f>
        <v/>
      </c>
      <c r="F1419" s="96" t="n"/>
      <c r="G1419" s="96" t="n"/>
      <c r="H1419" s="87">
        <f>IF(G1419="","",N(F1419)+G1419)</f>
        <v/>
      </c>
      <c r="I1419" s="95" t="n"/>
      <c r="J1419" s="139">
        <f>IF(OR(Q1419="",N(Q1419)&lt;=1),"",INDEX($R$6:$R$1505,MATCH(D1419&amp;"|"&amp;(Q1419-1),$P$6:$P$1505,0)))</f>
        <v/>
      </c>
      <c r="K1419" s="138">
        <f>IF(OR(J1419="",R1419=""),"",R1419-J1419)</f>
        <v/>
      </c>
      <c r="L1419" s="138">
        <f>IF(OR(J1419="",R1419=""),"",(R1419-J1419)*24)</f>
        <v/>
      </c>
      <c r="M1419" s="95" t="n"/>
      <c r="N1419" s="94">
        <f>IF(B1419="","",IF(OR(B1419&lt;cfg_PilotStart,B1419&gt;cfg_PilotEnd),"Outside",B1419-cfg_PilotStart+1))</f>
        <v/>
      </c>
      <c r="O1419" s="86">
        <f>IF(OR(B1419="",D1419=""),"","RF-"&amp;TEXT(ROW()-5,"0000"))</f>
        <v/>
      </c>
      <c r="P1419" s="86">
        <f>IF(Q1419="","",D1419&amp;"|"&amp;Q1419)</f>
        <v/>
      </c>
      <c r="Q1419" s="86">
        <f>IF(OR(D1419="",G1419=""),"",COUNTIFS($D$6:D1419,D1419,$G$6:G1419,"&lt;&gt;"))</f>
        <v/>
      </c>
      <c r="R1419" s="139">
        <f>IF(B1419="","",B1419+N(C1419))</f>
        <v/>
      </c>
    </row>
    <row r="1420" ht="30" customHeight="1">
      <c r="B1420" s="93" t="n"/>
      <c r="C1420" s="140" t="n"/>
      <c r="D1420" s="95" t="n"/>
      <c r="E1420" s="86">
        <f>IF(D1420="","",IFERROR(INDEX(Pil_Type,MATCH(D1420,Pil_Label,0)),"not in pilot"))</f>
        <v/>
      </c>
      <c r="F1420" s="96" t="n"/>
      <c r="G1420" s="96" t="n"/>
      <c r="H1420" s="87">
        <f>IF(G1420="","",N(F1420)+G1420)</f>
        <v/>
      </c>
      <c r="I1420" s="95" t="n"/>
      <c r="J1420" s="139">
        <f>IF(OR(Q1420="",N(Q1420)&lt;=1),"",INDEX($R$6:$R$1505,MATCH(D1420&amp;"|"&amp;(Q1420-1),$P$6:$P$1505,0)))</f>
        <v/>
      </c>
      <c r="K1420" s="138">
        <f>IF(OR(J1420="",R1420=""),"",R1420-J1420)</f>
        <v/>
      </c>
      <c r="L1420" s="138">
        <f>IF(OR(J1420="",R1420=""),"",(R1420-J1420)*24)</f>
        <v/>
      </c>
      <c r="M1420" s="95" t="n"/>
      <c r="N1420" s="94">
        <f>IF(B1420="","",IF(OR(B1420&lt;cfg_PilotStart,B1420&gt;cfg_PilotEnd),"Outside",B1420-cfg_PilotStart+1))</f>
        <v/>
      </c>
      <c r="O1420" s="86">
        <f>IF(OR(B1420="",D1420=""),"","RF-"&amp;TEXT(ROW()-5,"0000"))</f>
        <v/>
      </c>
      <c r="P1420" s="86">
        <f>IF(Q1420="","",D1420&amp;"|"&amp;Q1420)</f>
        <v/>
      </c>
      <c r="Q1420" s="86">
        <f>IF(OR(D1420="",G1420=""),"",COUNTIFS($D$6:D1420,D1420,$G$6:G1420,"&lt;&gt;"))</f>
        <v/>
      </c>
      <c r="R1420" s="139">
        <f>IF(B1420="","",B1420+N(C1420))</f>
        <v/>
      </c>
    </row>
    <row r="1421" ht="30" customHeight="1">
      <c r="B1421" s="93" t="n"/>
      <c r="C1421" s="140" t="n"/>
      <c r="D1421" s="95" t="n"/>
      <c r="E1421" s="86">
        <f>IF(D1421="","",IFERROR(INDEX(Pil_Type,MATCH(D1421,Pil_Label,0)),"not in pilot"))</f>
        <v/>
      </c>
      <c r="F1421" s="96" t="n"/>
      <c r="G1421" s="96" t="n"/>
      <c r="H1421" s="87">
        <f>IF(G1421="","",N(F1421)+G1421)</f>
        <v/>
      </c>
      <c r="I1421" s="95" t="n"/>
      <c r="J1421" s="139">
        <f>IF(OR(Q1421="",N(Q1421)&lt;=1),"",INDEX($R$6:$R$1505,MATCH(D1421&amp;"|"&amp;(Q1421-1),$P$6:$P$1505,0)))</f>
        <v/>
      </c>
      <c r="K1421" s="138">
        <f>IF(OR(J1421="",R1421=""),"",R1421-J1421)</f>
        <v/>
      </c>
      <c r="L1421" s="138">
        <f>IF(OR(J1421="",R1421=""),"",(R1421-J1421)*24)</f>
        <v/>
      </c>
      <c r="M1421" s="95" t="n"/>
      <c r="N1421" s="94">
        <f>IF(B1421="","",IF(OR(B1421&lt;cfg_PilotStart,B1421&gt;cfg_PilotEnd),"Outside",B1421-cfg_PilotStart+1))</f>
        <v/>
      </c>
      <c r="O1421" s="86">
        <f>IF(OR(B1421="",D1421=""),"","RF-"&amp;TEXT(ROW()-5,"0000"))</f>
        <v/>
      </c>
      <c r="P1421" s="86">
        <f>IF(Q1421="","",D1421&amp;"|"&amp;Q1421)</f>
        <v/>
      </c>
      <c r="Q1421" s="86">
        <f>IF(OR(D1421="",G1421=""),"",COUNTIFS($D$6:D1421,D1421,$G$6:G1421,"&lt;&gt;"))</f>
        <v/>
      </c>
      <c r="R1421" s="139">
        <f>IF(B1421="","",B1421+N(C1421))</f>
        <v/>
      </c>
    </row>
    <row r="1422" ht="30" customHeight="1">
      <c r="B1422" s="93" t="n"/>
      <c r="C1422" s="140" t="n"/>
      <c r="D1422" s="95" t="n"/>
      <c r="E1422" s="86">
        <f>IF(D1422="","",IFERROR(INDEX(Pil_Type,MATCH(D1422,Pil_Label,0)),"not in pilot"))</f>
        <v/>
      </c>
      <c r="F1422" s="96" t="n"/>
      <c r="G1422" s="96" t="n"/>
      <c r="H1422" s="87">
        <f>IF(G1422="","",N(F1422)+G1422)</f>
        <v/>
      </c>
      <c r="I1422" s="95" t="n"/>
      <c r="J1422" s="139">
        <f>IF(OR(Q1422="",N(Q1422)&lt;=1),"",INDEX($R$6:$R$1505,MATCH(D1422&amp;"|"&amp;(Q1422-1),$P$6:$P$1505,0)))</f>
        <v/>
      </c>
      <c r="K1422" s="138">
        <f>IF(OR(J1422="",R1422=""),"",R1422-J1422)</f>
        <v/>
      </c>
      <c r="L1422" s="138">
        <f>IF(OR(J1422="",R1422=""),"",(R1422-J1422)*24)</f>
        <v/>
      </c>
      <c r="M1422" s="95" t="n"/>
      <c r="N1422" s="94">
        <f>IF(B1422="","",IF(OR(B1422&lt;cfg_PilotStart,B1422&gt;cfg_PilotEnd),"Outside",B1422-cfg_PilotStart+1))</f>
        <v/>
      </c>
      <c r="O1422" s="86">
        <f>IF(OR(B1422="",D1422=""),"","RF-"&amp;TEXT(ROW()-5,"0000"))</f>
        <v/>
      </c>
      <c r="P1422" s="86">
        <f>IF(Q1422="","",D1422&amp;"|"&amp;Q1422)</f>
        <v/>
      </c>
      <c r="Q1422" s="86">
        <f>IF(OR(D1422="",G1422=""),"",COUNTIFS($D$6:D1422,D1422,$G$6:G1422,"&lt;&gt;"))</f>
        <v/>
      </c>
      <c r="R1422" s="139">
        <f>IF(B1422="","",B1422+N(C1422))</f>
        <v/>
      </c>
    </row>
    <row r="1423" ht="30" customHeight="1">
      <c r="B1423" s="93" t="n"/>
      <c r="C1423" s="140" t="n"/>
      <c r="D1423" s="95" t="n"/>
      <c r="E1423" s="86">
        <f>IF(D1423="","",IFERROR(INDEX(Pil_Type,MATCH(D1423,Pil_Label,0)),"not in pilot"))</f>
        <v/>
      </c>
      <c r="F1423" s="96" t="n"/>
      <c r="G1423" s="96" t="n"/>
      <c r="H1423" s="87">
        <f>IF(G1423="","",N(F1423)+G1423)</f>
        <v/>
      </c>
      <c r="I1423" s="95" t="n"/>
      <c r="J1423" s="139">
        <f>IF(OR(Q1423="",N(Q1423)&lt;=1),"",INDEX($R$6:$R$1505,MATCH(D1423&amp;"|"&amp;(Q1423-1),$P$6:$P$1505,0)))</f>
        <v/>
      </c>
      <c r="K1423" s="138">
        <f>IF(OR(J1423="",R1423=""),"",R1423-J1423)</f>
        <v/>
      </c>
      <c r="L1423" s="138">
        <f>IF(OR(J1423="",R1423=""),"",(R1423-J1423)*24)</f>
        <v/>
      </c>
      <c r="M1423" s="95" t="n"/>
      <c r="N1423" s="94">
        <f>IF(B1423="","",IF(OR(B1423&lt;cfg_PilotStart,B1423&gt;cfg_PilotEnd),"Outside",B1423-cfg_PilotStart+1))</f>
        <v/>
      </c>
      <c r="O1423" s="86">
        <f>IF(OR(B1423="",D1423=""),"","RF-"&amp;TEXT(ROW()-5,"0000"))</f>
        <v/>
      </c>
      <c r="P1423" s="86">
        <f>IF(Q1423="","",D1423&amp;"|"&amp;Q1423)</f>
        <v/>
      </c>
      <c r="Q1423" s="86">
        <f>IF(OR(D1423="",G1423=""),"",COUNTIFS($D$6:D1423,D1423,$G$6:G1423,"&lt;&gt;"))</f>
        <v/>
      </c>
      <c r="R1423" s="139">
        <f>IF(B1423="","",B1423+N(C1423))</f>
        <v/>
      </c>
    </row>
    <row r="1424" ht="30" customHeight="1">
      <c r="B1424" s="93" t="n"/>
      <c r="C1424" s="140" t="n"/>
      <c r="D1424" s="95" t="n"/>
      <c r="E1424" s="86">
        <f>IF(D1424="","",IFERROR(INDEX(Pil_Type,MATCH(D1424,Pil_Label,0)),"not in pilot"))</f>
        <v/>
      </c>
      <c r="F1424" s="96" t="n"/>
      <c r="G1424" s="96" t="n"/>
      <c r="H1424" s="87">
        <f>IF(G1424="","",N(F1424)+G1424)</f>
        <v/>
      </c>
      <c r="I1424" s="95" t="n"/>
      <c r="J1424" s="139">
        <f>IF(OR(Q1424="",N(Q1424)&lt;=1),"",INDEX($R$6:$R$1505,MATCH(D1424&amp;"|"&amp;(Q1424-1),$P$6:$P$1505,0)))</f>
        <v/>
      </c>
      <c r="K1424" s="138">
        <f>IF(OR(J1424="",R1424=""),"",R1424-J1424)</f>
        <v/>
      </c>
      <c r="L1424" s="138">
        <f>IF(OR(J1424="",R1424=""),"",(R1424-J1424)*24)</f>
        <v/>
      </c>
      <c r="M1424" s="95" t="n"/>
      <c r="N1424" s="94">
        <f>IF(B1424="","",IF(OR(B1424&lt;cfg_PilotStart,B1424&gt;cfg_PilotEnd),"Outside",B1424-cfg_PilotStart+1))</f>
        <v/>
      </c>
      <c r="O1424" s="86">
        <f>IF(OR(B1424="",D1424=""),"","RF-"&amp;TEXT(ROW()-5,"0000"))</f>
        <v/>
      </c>
      <c r="P1424" s="86">
        <f>IF(Q1424="","",D1424&amp;"|"&amp;Q1424)</f>
        <v/>
      </c>
      <c r="Q1424" s="86">
        <f>IF(OR(D1424="",G1424=""),"",COUNTIFS($D$6:D1424,D1424,$G$6:G1424,"&lt;&gt;"))</f>
        <v/>
      </c>
      <c r="R1424" s="139">
        <f>IF(B1424="","",B1424+N(C1424))</f>
        <v/>
      </c>
    </row>
    <row r="1425" ht="30" customHeight="1">
      <c r="B1425" s="93" t="n"/>
      <c r="C1425" s="140" t="n"/>
      <c r="D1425" s="95" t="n"/>
      <c r="E1425" s="86">
        <f>IF(D1425="","",IFERROR(INDEX(Pil_Type,MATCH(D1425,Pil_Label,0)),"not in pilot"))</f>
        <v/>
      </c>
      <c r="F1425" s="96" t="n"/>
      <c r="G1425" s="96" t="n"/>
      <c r="H1425" s="87">
        <f>IF(G1425="","",N(F1425)+G1425)</f>
        <v/>
      </c>
      <c r="I1425" s="95" t="n"/>
      <c r="J1425" s="139">
        <f>IF(OR(Q1425="",N(Q1425)&lt;=1),"",INDEX($R$6:$R$1505,MATCH(D1425&amp;"|"&amp;(Q1425-1),$P$6:$P$1505,0)))</f>
        <v/>
      </c>
      <c r="K1425" s="138">
        <f>IF(OR(J1425="",R1425=""),"",R1425-J1425)</f>
        <v/>
      </c>
      <c r="L1425" s="138">
        <f>IF(OR(J1425="",R1425=""),"",(R1425-J1425)*24)</f>
        <v/>
      </c>
      <c r="M1425" s="95" t="n"/>
      <c r="N1425" s="94">
        <f>IF(B1425="","",IF(OR(B1425&lt;cfg_PilotStart,B1425&gt;cfg_PilotEnd),"Outside",B1425-cfg_PilotStart+1))</f>
        <v/>
      </c>
      <c r="O1425" s="86">
        <f>IF(OR(B1425="",D1425=""),"","RF-"&amp;TEXT(ROW()-5,"0000"))</f>
        <v/>
      </c>
      <c r="P1425" s="86">
        <f>IF(Q1425="","",D1425&amp;"|"&amp;Q1425)</f>
        <v/>
      </c>
      <c r="Q1425" s="86">
        <f>IF(OR(D1425="",G1425=""),"",COUNTIFS($D$6:D1425,D1425,$G$6:G1425,"&lt;&gt;"))</f>
        <v/>
      </c>
      <c r="R1425" s="139">
        <f>IF(B1425="","",B1425+N(C1425))</f>
        <v/>
      </c>
    </row>
    <row r="1426" ht="30" customHeight="1">
      <c r="B1426" s="93" t="n"/>
      <c r="C1426" s="140" t="n"/>
      <c r="D1426" s="95" t="n"/>
      <c r="E1426" s="86">
        <f>IF(D1426="","",IFERROR(INDEX(Pil_Type,MATCH(D1426,Pil_Label,0)),"not in pilot"))</f>
        <v/>
      </c>
      <c r="F1426" s="96" t="n"/>
      <c r="G1426" s="96" t="n"/>
      <c r="H1426" s="87">
        <f>IF(G1426="","",N(F1426)+G1426)</f>
        <v/>
      </c>
      <c r="I1426" s="95" t="n"/>
      <c r="J1426" s="139">
        <f>IF(OR(Q1426="",N(Q1426)&lt;=1),"",INDEX($R$6:$R$1505,MATCH(D1426&amp;"|"&amp;(Q1426-1),$P$6:$P$1505,0)))</f>
        <v/>
      </c>
      <c r="K1426" s="138">
        <f>IF(OR(J1426="",R1426=""),"",R1426-J1426)</f>
        <v/>
      </c>
      <c r="L1426" s="138">
        <f>IF(OR(J1426="",R1426=""),"",(R1426-J1426)*24)</f>
        <v/>
      </c>
      <c r="M1426" s="95" t="n"/>
      <c r="N1426" s="94">
        <f>IF(B1426="","",IF(OR(B1426&lt;cfg_PilotStart,B1426&gt;cfg_PilotEnd),"Outside",B1426-cfg_PilotStart+1))</f>
        <v/>
      </c>
      <c r="O1426" s="86">
        <f>IF(OR(B1426="",D1426=""),"","RF-"&amp;TEXT(ROW()-5,"0000"))</f>
        <v/>
      </c>
      <c r="P1426" s="86">
        <f>IF(Q1426="","",D1426&amp;"|"&amp;Q1426)</f>
        <v/>
      </c>
      <c r="Q1426" s="86">
        <f>IF(OR(D1426="",G1426=""),"",COUNTIFS($D$6:D1426,D1426,$G$6:G1426,"&lt;&gt;"))</f>
        <v/>
      </c>
      <c r="R1426" s="139">
        <f>IF(B1426="","",B1426+N(C1426))</f>
        <v/>
      </c>
    </row>
    <row r="1427" ht="30" customHeight="1">
      <c r="B1427" s="93" t="n"/>
      <c r="C1427" s="140" t="n"/>
      <c r="D1427" s="95" t="n"/>
      <c r="E1427" s="86">
        <f>IF(D1427="","",IFERROR(INDEX(Pil_Type,MATCH(D1427,Pil_Label,0)),"not in pilot"))</f>
        <v/>
      </c>
      <c r="F1427" s="96" t="n"/>
      <c r="G1427" s="96" t="n"/>
      <c r="H1427" s="87">
        <f>IF(G1427="","",N(F1427)+G1427)</f>
        <v/>
      </c>
      <c r="I1427" s="95" t="n"/>
      <c r="J1427" s="139">
        <f>IF(OR(Q1427="",N(Q1427)&lt;=1),"",INDEX($R$6:$R$1505,MATCH(D1427&amp;"|"&amp;(Q1427-1),$P$6:$P$1505,0)))</f>
        <v/>
      </c>
      <c r="K1427" s="138">
        <f>IF(OR(J1427="",R1427=""),"",R1427-J1427)</f>
        <v/>
      </c>
      <c r="L1427" s="138">
        <f>IF(OR(J1427="",R1427=""),"",(R1427-J1427)*24)</f>
        <v/>
      </c>
      <c r="M1427" s="95" t="n"/>
      <c r="N1427" s="94">
        <f>IF(B1427="","",IF(OR(B1427&lt;cfg_PilotStart,B1427&gt;cfg_PilotEnd),"Outside",B1427-cfg_PilotStart+1))</f>
        <v/>
      </c>
      <c r="O1427" s="86">
        <f>IF(OR(B1427="",D1427=""),"","RF-"&amp;TEXT(ROW()-5,"0000"))</f>
        <v/>
      </c>
      <c r="P1427" s="86">
        <f>IF(Q1427="","",D1427&amp;"|"&amp;Q1427)</f>
        <v/>
      </c>
      <c r="Q1427" s="86">
        <f>IF(OR(D1427="",G1427=""),"",COUNTIFS($D$6:D1427,D1427,$G$6:G1427,"&lt;&gt;"))</f>
        <v/>
      </c>
      <c r="R1427" s="139">
        <f>IF(B1427="","",B1427+N(C1427))</f>
        <v/>
      </c>
    </row>
    <row r="1428" ht="30" customHeight="1">
      <c r="B1428" s="93" t="n"/>
      <c r="C1428" s="140" t="n"/>
      <c r="D1428" s="95" t="n"/>
      <c r="E1428" s="86">
        <f>IF(D1428="","",IFERROR(INDEX(Pil_Type,MATCH(D1428,Pil_Label,0)),"not in pilot"))</f>
        <v/>
      </c>
      <c r="F1428" s="96" t="n"/>
      <c r="G1428" s="96" t="n"/>
      <c r="H1428" s="87">
        <f>IF(G1428="","",N(F1428)+G1428)</f>
        <v/>
      </c>
      <c r="I1428" s="95" t="n"/>
      <c r="J1428" s="139">
        <f>IF(OR(Q1428="",N(Q1428)&lt;=1),"",INDEX($R$6:$R$1505,MATCH(D1428&amp;"|"&amp;(Q1428-1),$P$6:$P$1505,0)))</f>
        <v/>
      </c>
      <c r="K1428" s="138">
        <f>IF(OR(J1428="",R1428=""),"",R1428-J1428)</f>
        <v/>
      </c>
      <c r="L1428" s="138">
        <f>IF(OR(J1428="",R1428=""),"",(R1428-J1428)*24)</f>
        <v/>
      </c>
      <c r="M1428" s="95" t="n"/>
      <c r="N1428" s="94">
        <f>IF(B1428="","",IF(OR(B1428&lt;cfg_PilotStart,B1428&gt;cfg_PilotEnd),"Outside",B1428-cfg_PilotStart+1))</f>
        <v/>
      </c>
      <c r="O1428" s="86">
        <f>IF(OR(B1428="",D1428=""),"","RF-"&amp;TEXT(ROW()-5,"0000"))</f>
        <v/>
      </c>
      <c r="P1428" s="86">
        <f>IF(Q1428="","",D1428&amp;"|"&amp;Q1428)</f>
        <v/>
      </c>
      <c r="Q1428" s="86">
        <f>IF(OR(D1428="",G1428=""),"",COUNTIFS($D$6:D1428,D1428,$G$6:G1428,"&lt;&gt;"))</f>
        <v/>
      </c>
      <c r="R1428" s="139">
        <f>IF(B1428="","",B1428+N(C1428))</f>
        <v/>
      </c>
    </row>
    <row r="1429" ht="30" customHeight="1">
      <c r="B1429" s="93" t="n"/>
      <c r="C1429" s="140" t="n"/>
      <c r="D1429" s="95" t="n"/>
      <c r="E1429" s="86">
        <f>IF(D1429="","",IFERROR(INDEX(Pil_Type,MATCH(D1429,Pil_Label,0)),"not in pilot"))</f>
        <v/>
      </c>
      <c r="F1429" s="96" t="n"/>
      <c r="G1429" s="96" t="n"/>
      <c r="H1429" s="87">
        <f>IF(G1429="","",N(F1429)+G1429)</f>
        <v/>
      </c>
      <c r="I1429" s="95" t="n"/>
      <c r="J1429" s="139">
        <f>IF(OR(Q1429="",N(Q1429)&lt;=1),"",INDEX($R$6:$R$1505,MATCH(D1429&amp;"|"&amp;(Q1429-1),$P$6:$P$1505,0)))</f>
        <v/>
      </c>
      <c r="K1429" s="138">
        <f>IF(OR(J1429="",R1429=""),"",R1429-J1429)</f>
        <v/>
      </c>
      <c r="L1429" s="138">
        <f>IF(OR(J1429="",R1429=""),"",(R1429-J1429)*24)</f>
        <v/>
      </c>
      <c r="M1429" s="95" t="n"/>
      <c r="N1429" s="94">
        <f>IF(B1429="","",IF(OR(B1429&lt;cfg_PilotStart,B1429&gt;cfg_PilotEnd),"Outside",B1429-cfg_PilotStart+1))</f>
        <v/>
      </c>
      <c r="O1429" s="86">
        <f>IF(OR(B1429="",D1429=""),"","RF-"&amp;TEXT(ROW()-5,"0000"))</f>
        <v/>
      </c>
      <c r="P1429" s="86">
        <f>IF(Q1429="","",D1429&amp;"|"&amp;Q1429)</f>
        <v/>
      </c>
      <c r="Q1429" s="86">
        <f>IF(OR(D1429="",G1429=""),"",COUNTIFS($D$6:D1429,D1429,$G$6:G1429,"&lt;&gt;"))</f>
        <v/>
      </c>
      <c r="R1429" s="139">
        <f>IF(B1429="","",B1429+N(C1429))</f>
        <v/>
      </c>
    </row>
    <row r="1430" ht="30" customHeight="1">
      <c r="B1430" s="93" t="n"/>
      <c r="C1430" s="140" t="n"/>
      <c r="D1430" s="95" t="n"/>
      <c r="E1430" s="86">
        <f>IF(D1430="","",IFERROR(INDEX(Pil_Type,MATCH(D1430,Pil_Label,0)),"not in pilot"))</f>
        <v/>
      </c>
      <c r="F1430" s="96" t="n"/>
      <c r="G1430" s="96" t="n"/>
      <c r="H1430" s="87">
        <f>IF(G1430="","",N(F1430)+G1430)</f>
        <v/>
      </c>
      <c r="I1430" s="95" t="n"/>
      <c r="J1430" s="139">
        <f>IF(OR(Q1430="",N(Q1430)&lt;=1),"",INDEX($R$6:$R$1505,MATCH(D1430&amp;"|"&amp;(Q1430-1),$P$6:$P$1505,0)))</f>
        <v/>
      </c>
      <c r="K1430" s="138">
        <f>IF(OR(J1430="",R1430=""),"",R1430-J1430)</f>
        <v/>
      </c>
      <c r="L1430" s="138">
        <f>IF(OR(J1430="",R1430=""),"",(R1430-J1430)*24)</f>
        <v/>
      </c>
      <c r="M1430" s="95" t="n"/>
      <c r="N1430" s="94">
        <f>IF(B1430="","",IF(OR(B1430&lt;cfg_PilotStart,B1430&gt;cfg_PilotEnd),"Outside",B1430-cfg_PilotStart+1))</f>
        <v/>
      </c>
      <c r="O1430" s="86">
        <f>IF(OR(B1430="",D1430=""),"","RF-"&amp;TEXT(ROW()-5,"0000"))</f>
        <v/>
      </c>
      <c r="P1430" s="86">
        <f>IF(Q1430="","",D1430&amp;"|"&amp;Q1430)</f>
        <v/>
      </c>
      <c r="Q1430" s="86">
        <f>IF(OR(D1430="",G1430=""),"",COUNTIFS($D$6:D1430,D1430,$G$6:G1430,"&lt;&gt;"))</f>
        <v/>
      </c>
      <c r="R1430" s="139">
        <f>IF(B1430="","",B1430+N(C1430))</f>
        <v/>
      </c>
    </row>
    <row r="1431" ht="30" customHeight="1">
      <c r="B1431" s="93" t="n"/>
      <c r="C1431" s="140" t="n"/>
      <c r="D1431" s="95" t="n"/>
      <c r="E1431" s="86">
        <f>IF(D1431="","",IFERROR(INDEX(Pil_Type,MATCH(D1431,Pil_Label,0)),"not in pilot"))</f>
        <v/>
      </c>
      <c r="F1431" s="96" t="n"/>
      <c r="G1431" s="96" t="n"/>
      <c r="H1431" s="87">
        <f>IF(G1431="","",N(F1431)+G1431)</f>
        <v/>
      </c>
      <c r="I1431" s="95" t="n"/>
      <c r="J1431" s="139">
        <f>IF(OR(Q1431="",N(Q1431)&lt;=1),"",INDEX($R$6:$R$1505,MATCH(D1431&amp;"|"&amp;(Q1431-1),$P$6:$P$1505,0)))</f>
        <v/>
      </c>
      <c r="K1431" s="138">
        <f>IF(OR(J1431="",R1431=""),"",R1431-J1431)</f>
        <v/>
      </c>
      <c r="L1431" s="138">
        <f>IF(OR(J1431="",R1431=""),"",(R1431-J1431)*24)</f>
        <v/>
      </c>
      <c r="M1431" s="95" t="n"/>
      <c r="N1431" s="94">
        <f>IF(B1431="","",IF(OR(B1431&lt;cfg_PilotStart,B1431&gt;cfg_PilotEnd),"Outside",B1431-cfg_PilotStart+1))</f>
        <v/>
      </c>
      <c r="O1431" s="86">
        <f>IF(OR(B1431="",D1431=""),"","RF-"&amp;TEXT(ROW()-5,"0000"))</f>
        <v/>
      </c>
      <c r="P1431" s="86">
        <f>IF(Q1431="","",D1431&amp;"|"&amp;Q1431)</f>
        <v/>
      </c>
      <c r="Q1431" s="86">
        <f>IF(OR(D1431="",G1431=""),"",COUNTIFS($D$6:D1431,D1431,$G$6:G1431,"&lt;&gt;"))</f>
        <v/>
      </c>
      <c r="R1431" s="139">
        <f>IF(B1431="","",B1431+N(C1431))</f>
        <v/>
      </c>
    </row>
    <row r="1432" ht="30" customHeight="1">
      <c r="B1432" s="93" t="n"/>
      <c r="C1432" s="140" t="n"/>
      <c r="D1432" s="95" t="n"/>
      <c r="E1432" s="86">
        <f>IF(D1432="","",IFERROR(INDEX(Pil_Type,MATCH(D1432,Pil_Label,0)),"not in pilot"))</f>
        <v/>
      </c>
      <c r="F1432" s="96" t="n"/>
      <c r="G1432" s="96" t="n"/>
      <c r="H1432" s="87">
        <f>IF(G1432="","",N(F1432)+G1432)</f>
        <v/>
      </c>
      <c r="I1432" s="95" t="n"/>
      <c r="J1432" s="139">
        <f>IF(OR(Q1432="",N(Q1432)&lt;=1),"",INDEX($R$6:$R$1505,MATCH(D1432&amp;"|"&amp;(Q1432-1),$P$6:$P$1505,0)))</f>
        <v/>
      </c>
      <c r="K1432" s="138">
        <f>IF(OR(J1432="",R1432=""),"",R1432-J1432)</f>
        <v/>
      </c>
      <c r="L1432" s="138">
        <f>IF(OR(J1432="",R1432=""),"",(R1432-J1432)*24)</f>
        <v/>
      </c>
      <c r="M1432" s="95" t="n"/>
      <c r="N1432" s="94">
        <f>IF(B1432="","",IF(OR(B1432&lt;cfg_PilotStart,B1432&gt;cfg_PilotEnd),"Outside",B1432-cfg_PilotStart+1))</f>
        <v/>
      </c>
      <c r="O1432" s="86">
        <f>IF(OR(B1432="",D1432=""),"","RF-"&amp;TEXT(ROW()-5,"0000"))</f>
        <v/>
      </c>
      <c r="P1432" s="86">
        <f>IF(Q1432="","",D1432&amp;"|"&amp;Q1432)</f>
        <v/>
      </c>
      <c r="Q1432" s="86">
        <f>IF(OR(D1432="",G1432=""),"",COUNTIFS($D$6:D1432,D1432,$G$6:G1432,"&lt;&gt;"))</f>
        <v/>
      </c>
      <c r="R1432" s="139">
        <f>IF(B1432="","",B1432+N(C1432))</f>
        <v/>
      </c>
    </row>
    <row r="1433" ht="30" customHeight="1">
      <c r="B1433" s="93" t="n"/>
      <c r="C1433" s="140" t="n"/>
      <c r="D1433" s="95" t="n"/>
      <c r="E1433" s="86">
        <f>IF(D1433="","",IFERROR(INDEX(Pil_Type,MATCH(D1433,Pil_Label,0)),"not in pilot"))</f>
        <v/>
      </c>
      <c r="F1433" s="96" t="n"/>
      <c r="G1433" s="96" t="n"/>
      <c r="H1433" s="87">
        <f>IF(G1433="","",N(F1433)+G1433)</f>
        <v/>
      </c>
      <c r="I1433" s="95" t="n"/>
      <c r="J1433" s="139">
        <f>IF(OR(Q1433="",N(Q1433)&lt;=1),"",INDEX($R$6:$R$1505,MATCH(D1433&amp;"|"&amp;(Q1433-1),$P$6:$P$1505,0)))</f>
        <v/>
      </c>
      <c r="K1433" s="138">
        <f>IF(OR(J1433="",R1433=""),"",R1433-J1433)</f>
        <v/>
      </c>
      <c r="L1433" s="138">
        <f>IF(OR(J1433="",R1433=""),"",(R1433-J1433)*24)</f>
        <v/>
      </c>
      <c r="M1433" s="95" t="n"/>
      <c r="N1433" s="94">
        <f>IF(B1433="","",IF(OR(B1433&lt;cfg_PilotStart,B1433&gt;cfg_PilotEnd),"Outside",B1433-cfg_PilotStart+1))</f>
        <v/>
      </c>
      <c r="O1433" s="86">
        <f>IF(OR(B1433="",D1433=""),"","RF-"&amp;TEXT(ROW()-5,"0000"))</f>
        <v/>
      </c>
      <c r="P1433" s="86">
        <f>IF(Q1433="","",D1433&amp;"|"&amp;Q1433)</f>
        <v/>
      </c>
      <c r="Q1433" s="86">
        <f>IF(OR(D1433="",G1433=""),"",COUNTIFS($D$6:D1433,D1433,$G$6:G1433,"&lt;&gt;"))</f>
        <v/>
      </c>
      <c r="R1433" s="139">
        <f>IF(B1433="","",B1433+N(C1433))</f>
        <v/>
      </c>
    </row>
    <row r="1434" ht="30" customHeight="1">
      <c r="B1434" s="93" t="n"/>
      <c r="C1434" s="140" t="n"/>
      <c r="D1434" s="95" t="n"/>
      <c r="E1434" s="86">
        <f>IF(D1434="","",IFERROR(INDEX(Pil_Type,MATCH(D1434,Pil_Label,0)),"not in pilot"))</f>
        <v/>
      </c>
      <c r="F1434" s="96" t="n"/>
      <c r="G1434" s="96" t="n"/>
      <c r="H1434" s="87">
        <f>IF(G1434="","",N(F1434)+G1434)</f>
        <v/>
      </c>
      <c r="I1434" s="95" t="n"/>
      <c r="J1434" s="139">
        <f>IF(OR(Q1434="",N(Q1434)&lt;=1),"",INDEX($R$6:$R$1505,MATCH(D1434&amp;"|"&amp;(Q1434-1),$P$6:$P$1505,0)))</f>
        <v/>
      </c>
      <c r="K1434" s="138">
        <f>IF(OR(J1434="",R1434=""),"",R1434-J1434)</f>
        <v/>
      </c>
      <c r="L1434" s="138">
        <f>IF(OR(J1434="",R1434=""),"",(R1434-J1434)*24)</f>
        <v/>
      </c>
      <c r="M1434" s="95" t="n"/>
      <c r="N1434" s="94">
        <f>IF(B1434="","",IF(OR(B1434&lt;cfg_PilotStart,B1434&gt;cfg_PilotEnd),"Outside",B1434-cfg_PilotStart+1))</f>
        <v/>
      </c>
      <c r="O1434" s="86">
        <f>IF(OR(B1434="",D1434=""),"","RF-"&amp;TEXT(ROW()-5,"0000"))</f>
        <v/>
      </c>
      <c r="P1434" s="86">
        <f>IF(Q1434="","",D1434&amp;"|"&amp;Q1434)</f>
        <v/>
      </c>
      <c r="Q1434" s="86">
        <f>IF(OR(D1434="",G1434=""),"",COUNTIFS($D$6:D1434,D1434,$G$6:G1434,"&lt;&gt;"))</f>
        <v/>
      </c>
      <c r="R1434" s="139">
        <f>IF(B1434="","",B1434+N(C1434))</f>
        <v/>
      </c>
    </row>
    <row r="1435" ht="30" customHeight="1">
      <c r="B1435" s="93" t="n"/>
      <c r="C1435" s="140" t="n"/>
      <c r="D1435" s="95" t="n"/>
      <c r="E1435" s="86">
        <f>IF(D1435="","",IFERROR(INDEX(Pil_Type,MATCH(D1435,Pil_Label,0)),"not in pilot"))</f>
        <v/>
      </c>
      <c r="F1435" s="96" t="n"/>
      <c r="G1435" s="96" t="n"/>
      <c r="H1435" s="87">
        <f>IF(G1435="","",N(F1435)+G1435)</f>
        <v/>
      </c>
      <c r="I1435" s="95" t="n"/>
      <c r="J1435" s="139">
        <f>IF(OR(Q1435="",N(Q1435)&lt;=1),"",INDEX($R$6:$R$1505,MATCH(D1435&amp;"|"&amp;(Q1435-1),$P$6:$P$1505,0)))</f>
        <v/>
      </c>
      <c r="K1435" s="138">
        <f>IF(OR(J1435="",R1435=""),"",R1435-J1435)</f>
        <v/>
      </c>
      <c r="L1435" s="138">
        <f>IF(OR(J1435="",R1435=""),"",(R1435-J1435)*24)</f>
        <v/>
      </c>
      <c r="M1435" s="95" t="n"/>
      <c r="N1435" s="94">
        <f>IF(B1435="","",IF(OR(B1435&lt;cfg_PilotStart,B1435&gt;cfg_PilotEnd),"Outside",B1435-cfg_PilotStart+1))</f>
        <v/>
      </c>
      <c r="O1435" s="86">
        <f>IF(OR(B1435="",D1435=""),"","RF-"&amp;TEXT(ROW()-5,"0000"))</f>
        <v/>
      </c>
      <c r="P1435" s="86">
        <f>IF(Q1435="","",D1435&amp;"|"&amp;Q1435)</f>
        <v/>
      </c>
      <c r="Q1435" s="86">
        <f>IF(OR(D1435="",G1435=""),"",COUNTIFS($D$6:D1435,D1435,$G$6:G1435,"&lt;&gt;"))</f>
        <v/>
      </c>
      <c r="R1435" s="139">
        <f>IF(B1435="","",B1435+N(C1435))</f>
        <v/>
      </c>
    </row>
    <row r="1436" ht="30" customHeight="1">
      <c r="B1436" s="93" t="n"/>
      <c r="C1436" s="140" t="n"/>
      <c r="D1436" s="95" t="n"/>
      <c r="E1436" s="86">
        <f>IF(D1436="","",IFERROR(INDEX(Pil_Type,MATCH(D1436,Pil_Label,0)),"not in pilot"))</f>
        <v/>
      </c>
      <c r="F1436" s="96" t="n"/>
      <c r="G1436" s="96" t="n"/>
      <c r="H1436" s="87">
        <f>IF(G1436="","",N(F1436)+G1436)</f>
        <v/>
      </c>
      <c r="I1436" s="95" t="n"/>
      <c r="J1436" s="139">
        <f>IF(OR(Q1436="",N(Q1436)&lt;=1),"",INDEX($R$6:$R$1505,MATCH(D1436&amp;"|"&amp;(Q1436-1),$P$6:$P$1505,0)))</f>
        <v/>
      </c>
      <c r="K1436" s="138">
        <f>IF(OR(J1436="",R1436=""),"",R1436-J1436)</f>
        <v/>
      </c>
      <c r="L1436" s="138">
        <f>IF(OR(J1436="",R1436=""),"",(R1436-J1436)*24)</f>
        <v/>
      </c>
      <c r="M1436" s="95" t="n"/>
      <c r="N1436" s="94">
        <f>IF(B1436="","",IF(OR(B1436&lt;cfg_PilotStart,B1436&gt;cfg_PilotEnd),"Outside",B1436-cfg_PilotStart+1))</f>
        <v/>
      </c>
      <c r="O1436" s="86">
        <f>IF(OR(B1436="",D1436=""),"","RF-"&amp;TEXT(ROW()-5,"0000"))</f>
        <v/>
      </c>
      <c r="P1436" s="86">
        <f>IF(Q1436="","",D1436&amp;"|"&amp;Q1436)</f>
        <v/>
      </c>
      <c r="Q1436" s="86">
        <f>IF(OR(D1436="",G1436=""),"",COUNTIFS($D$6:D1436,D1436,$G$6:G1436,"&lt;&gt;"))</f>
        <v/>
      </c>
      <c r="R1436" s="139">
        <f>IF(B1436="","",B1436+N(C1436))</f>
        <v/>
      </c>
    </row>
    <row r="1437" ht="30" customHeight="1">
      <c r="B1437" s="93" t="n"/>
      <c r="C1437" s="140" t="n"/>
      <c r="D1437" s="95" t="n"/>
      <c r="E1437" s="86">
        <f>IF(D1437="","",IFERROR(INDEX(Pil_Type,MATCH(D1437,Pil_Label,0)),"not in pilot"))</f>
        <v/>
      </c>
      <c r="F1437" s="96" t="n"/>
      <c r="G1437" s="96" t="n"/>
      <c r="H1437" s="87">
        <f>IF(G1437="","",N(F1437)+G1437)</f>
        <v/>
      </c>
      <c r="I1437" s="95" t="n"/>
      <c r="J1437" s="139">
        <f>IF(OR(Q1437="",N(Q1437)&lt;=1),"",INDEX($R$6:$R$1505,MATCH(D1437&amp;"|"&amp;(Q1437-1),$P$6:$P$1505,0)))</f>
        <v/>
      </c>
      <c r="K1437" s="138">
        <f>IF(OR(J1437="",R1437=""),"",R1437-J1437)</f>
        <v/>
      </c>
      <c r="L1437" s="138">
        <f>IF(OR(J1437="",R1437=""),"",(R1437-J1437)*24)</f>
        <v/>
      </c>
      <c r="M1437" s="95" t="n"/>
      <c r="N1437" s="94">
        <f>IF(B1437="","",IF(OR(B1437&lt;cfg_PilotStart,B1437&gt;cfg_PilotEnd),"Outside",B1437-cfg_PilotStart+1))</f>
        <v/>
      </c>
      <c r="O1437" s="86">
        <f>IF(OR(B1437="",D1437=""),"","RF-"&amp;TEXT(ROW()-5,"0000"))</f>
        <v/>
      </c>
      <c r="P1437" s="86">
        <f>IF(Q1437="","",D1437&amp;"|"&amp;Q1437)</f>
        <v/>
      </c>
      <c r="Q1437" s="86">
        <f>IF(OR(D1437="",G1437=""),"",COUNTIFS($D$6:D1437,D1437,$G$6:G1437,"&lt;&gt;"))</f>
        <v/>
      </c>
      <c r="R1437" s="139">
        <f>IF(B1437="","",B1437+N(C1437))</f>
        <v/>
      </c>
    </row>
    <row r="1438" ht="30" customHeight="1">
      <c r="B1438" s="93" t="n"/>
      <c r="C1438" s="140" t="n"/>
      <c r="D1438" s="95" t="n"/>
      <c r="E1438" s="86">
        <f>IF(D1438="","",IFERROR(INDEX(Pil_Type,MATCH(D1438,Pil_Label,0)),"not in pilot"))</f>
        <v/>
      </c>
      <c r="F1438" s="96" t="n"/>
      <c r="G1438" s="96" t="n"/>
      <c r="H1438" s="87">
        <f>IF(G1438="","",N(F1438)+G1438)</f>
        <v/>
      </c>
      <c r="I1438" s="95" t="n"/>
      <c r="J1438" s="139">
        <f>IF(OR(Q1438="",N(Q1438)&lt;=1),"",INDEX($R$6:$R$1505,MATCH(D1438&amp;"|"&amp;(Q1438-1),$P$6:$P$1505,0)))</f>
        <v/>
      </c>
      <c r="K1438" s="138">
        <f>IF(OR(J1438="",R1438=""),"",R1438-J1438)</f>
        <v/>
      </c>
      <c r="L1438" s="138">
        <f>IF(OR(J1438="",R1438=""),"",(R1438-J1438)*24)</f>
        <v/>
      </c>
      <c r="M1438" s="95" t="n"/>
      <c r="N1438" s="94">
        <f>IF(B1438="","",IF(OR(B1438&lt;cfg_PilotStart,B1438&gt;cfg_PilotEnd),"Outside",B1438-cfg_PilotStart+1))</f>
        <v/>
      </c>
      <c r="O1438" s="86">
        <f>IF(OR(B1438="",D1438=""),"","RF-"&amp;TEXT(ROW()-5,"0000"))</f>
        <v/>
      </c>
      <c r="P1438" s="86">
        <f>IF(Q1438="","",D1438&amp;"|"&amp;Q1438)</f>
        <v/>
      </c>
      <c r="Q1438" s="86">
        <f>IF(OR(D1438="",G1438=""),"",COUNTIFS($D$6:D1438,D1438,$G$6:G1438,"&lt;&gt;"))</f>
        <v/>
      </c>
      <c r="R1438" s="139">
        <f>IF(B1438="","",B1438+N(C1438))</f>
        <v/>
      </c>
    </row>
    <row r="1439" ht="30" customHeight="1">
      <c r="B1439" s="93" t="n"/>
      <c r="C1439" s="140" t="n"/>
      <c r="D1439" s="95" t="n"/>
      <c r="E1439" s="86">
        <f>IF(D1439="","",IFERROR(INDEX(Pil_Type,MATCH(D1439,Pil_Label,0)),"not in pilot"))</f>
        <v/>
      </c>
      <c r="F1439" s="96" t="n"/>
      <c r="G1439" s="96" t="n"/>
      <c r="H1439" s="87">
        <f>IF(G1439="","",N(F1439)+G1439)</f>
        <v/>
      </c>
      <c r="I1439" s="95" t="n"/>
      <c r="J1439" s="139">
        <f>IF(OR(Q1439="",N(Q1439)&lt;=1),"",INDEX($R$6:$R$1505,MATCH(D1439&amp;"|"&amp;(Q1439-1),$P$6:$P$1505,0)))</f>
        <v/>
      </c>
      <c r="K1439" s="138">
        <f>IF(OR(J1439="",R1439=""),"",R1439-J1439)</f>
        <v/>
      </c>
      <c r="L1439" s="138">
        <f>IF(OR(J1439="",R1439=""),"",(R1439-J1439)*24)</f>
        <v/>
      </c>
      <c r="M1439" s="95" t="n"/>
      <c r="N1439" s="94">
        <f>IF(B1439="","",IF(OR(B1439&lt;cfg_PilotStart,B1439&gt;cfg_PilotEnd),"Outside",B1439-cfg_PilotStart+1))</f>
        <v/>
      </c>
      <c r="O1439" s="86">
        <f>IF(OR(B1439="",D1439=""),"","RF-"&amp;TEXT(ROW()-5,"0000"))</f>
        <v/>
      </c>
      <c r="P1439" s="86">
        <f>IF(Q1439="","",D1439&amp;"|"&amp;Q1439)</f>
        <v/>
      </c>
      <c r="Q1439" s="86">
        <f>IF(OR(D1439="",G1439=""),"",COUNTIFS($D$6:D1439,D1439,$G$6:G1439,"&lt;&gt;"))</f>
        <v/>
      </c>
      <c r="R1439" s="139">
        <f>IF(B1439="","",B1439+N(C1439))</f>
        <v/>
      </c>
    </row>
    <row r="1440" ht="30" customHeight="1">
      <c r="B1440" s="93" t="n"/>
      <c r="C1440" s="140" t="n"/>
      <c r="D1440" s="95" t="n"/>
      <c r="E1440" s="86">
        <f>IF(D1440="","",IFERROR(INDEX(Pil_Type,MATCH(D1440,Pil_Label,0)),"not in pilot"))</f>
        <v/>
      </c>
      <c r="F1440" s="96" t="n"/>
      <c r="G1440" s="96" t="n"/>
      <c r="H1440" s="87">
        <f>IF(G1440="","",N(F1440)+G1440)</f>
        <v/>
      </c>
      <c r="I1440" s="95" t="n"/>
      <c r="J1440" s="139">
        <f>IF(OR(Q1440="",N(Q1440)&lt;=1),"",INDEX($R$6:$R$1505,MATCH(D1440&amp;"|"&amp;(Q1440-1),$P$6:$P$1505,0)))</f>
        <v/>
      </c>
      <c r="K1440" s="138">
        <f>IF(OR(J1440="",R1440=""),"",R1440-J1440)</f>
        <v/>
      </c>
      <c r="L1440" s="138">
        <f>IF(OR(J1440="",R1440=""),"",(R1440-J1440)*24)</f>
        <v/>
      </c>
      <c r="M1440" s="95" t="n"/>
      <c r="N1440" s="94">
        <f>IF(B1440="","",IF(OR(B1440&lt;cfg_PilotStart,B1440&gt;cfg_PilotEnd),"Outside",B1440-cfg_PilotStart+1))</f>
        <v/>
      </c>
      <c r="O1440" s="86">
        <f>IF(OR(B1440="",D1440=""),"","RF-"&amp;TEXT(ROW()-5,"0000"))</f>
        <v/>
      </c>
      <c r="P1440" s="86">
        <f>IF(Q1440="","",D1440&amp;"|"&amp;Q1440)</f>
        <v/>
      </c>
      <c r="Q1440" s="86">
        <f>IF(OR(D1440="",G1440=""),"",COUNTIFS($D$6:D1440,D1440,$G$6:G1440,"&lt;&gt;"))</f>
        <v/>
      </c>
      <c r="R1440" s="139">
        <f>IF(B1440="","",B1440+N(C1440))</f>
        <v/>
      </c>
    </row>
    <row r="1441" ht="30" customHeight="1">
      <c r="B1441" s="93" t="n"/>
      <c r="C1441" s="140" t="n"/>
      <c r="D1441" s="95" t="n"/>
      <c r="E1441" s="86">
        <f>IF(D1441="","",IFERROR(INDEX(Pil_Type,MATCH(D1441,Pil_Label,0)),"not in pilot"))</f>
        <v/>
      </c>
      <c r="F1441" s="96" t="n"/>
      <c r="G1441" s="96" t="n"/>
      <c r="H1441" s="87">
        <f>IF(G1441="","",N(F1441)+G1441)</f>
        <v/>
      </c>
      <c r="I1441" s="95" t="n"/>
      <c r="J1441" s="139">
        <f>IF(OR(Q1441="",N(Q1441)&lt;=1),"",INDEX($R$6:$R$1505,MATCH(D1441&amp;"|"&amp;(Q1441-1),$P$6:$P$1505,0)))</f>
        <v/>
      </c>
      <c r="K1441" s="138">
        <f>IF(OR(J1441="",R1441=""),"",R1441-J1441)</f>
        <v/>
      </c>
      <c r="L1441" s="138">
        <f>IF(OR(J1441="",R1441=""),"",(R1441-J1441)*24)</f>
        <v/>
      </c>
      <c r="M1441" s="95" t="n"/>
      <c r="N1441" s="94">
        <f>IF(B1441="","",IF(OR(B1441&lt;cfg_PilotStart,B1441&gt;cfg_PilotEnd),"Outside",B1441-cfg_PilotStart+1))</f>
        <v/>
      </c>
      <c r="O1441" s="86">
        <f>IF(OR(B1441="",D1441=""),"","RF-"&amp;TEXT(ROW()-5,"0000"))</f>
        <v/>
      </c>
      <c r="P1441" s="86">
        <f>IF(Q1441="","",D1441&amp;"|"&amp;Q1441)</f>
        <v/>
      </c>
      <c r="Q1441" s="86">
        <f>IF(OR(D1441="",G1441=""),"",COUNTIFS($D$6:D1441,D1441,$G$6:G1441,"&lt;&gt;"))</f>
        <v/>
      </c>
      <c r="R1441" s="139">
        <f>IF(B1441="","",B1441+N(C1441))</f>
        <v/>
      </c>
    </row>
    <row r="1442" ht="30" customHeight="1">
      <c r="B1442" s="93" t="n"/>
      <c r="C1442" s="140" t="n"/>
      <c r="D1442" s="95" t="n"/>
      <c r="E1442" s="86">
        <f>IF(D1442="","",IFERROR(INDEX(Pil_Type,MATCH(D1442,Pil_Label,0)),"not in pilot"))</f>
        <v/>
      </c>
      <c r="F1442" s="96" t="n"/>
      <c r="G1442" s="96" t="n"/>
      <c r="H1442" s="87">
        <f>IF(G1442="","",N(F1442)+G1442)</f>
        <v/>
      </c>
      <c r="I1442" s="95" t="n"/>
      <c r="J1442" s="139">
        <f>IF(OR(Q1442="",N(Q1442)&lt;=1),"",INDEX($R$6:$R$1505,MATCH(D1442&amp;"|"&amp;(Q1442-1),$P$6:$P$1505,0)))</f>
        <v/>
      </c>
      <c r="K1442" s="138">
        <f>IF(OR(J1442="",R1442=""),"",R1442-J1442)</f>
        <v/>
      </c>
      <c r="L1442" s="138">
        <f>IF(OR(J1442="",R1442=""),"",(R1442-J1442)*24)</f>
        <v/>
      </c>
      <c r="M1442" s="95" t="n"/>
      <c r="N1442" s="94">
        <f>IF(B1442="","",IF(OR(B1442&lt;cfg_PilotStart,B1442&gt;cfg_PilotEnd),"Outside",B1442-cfg_PilotStart+1))</f>
        <v/>
      </c>
      <c r="O1442" s="86">
        <f>IF(OR(B1442="",D1442=""),"","RF-"&amp;TEXT(ROW()-5,"0000"))</f>
        <v/>
      </c>
      <c r="P1442" s="86">
        <f>IF(Q1442="","",D1442&amp;"|"&amp;Q1442)</f>
        <v/>
      </c>
      <c r="Q1442" s="86">
        <f>IF(OR(D1442="",G1442=""),"",COUNTIFS($D$6:D1442,D1442,$G$6:G1442,"&lt;&gt;"))</f>
        <v/>
      </c>
      <c r="R1442" s="139">
        <f>IF(B1442="","",B1442+N(C1442))</f>
        <v/>
      </c>
    </row>
    <row r="1443" ht="30" customHeight="1">
      <c r="B1443" s="93" t="n"/>
      <c r="C1443" s="140" t="n"/>
      <c r="D1443" s="95" t="n"/>
      <c r="E1443" s="86">
        <f>IF(D1443="","",IFERROR(INDEX(Pil_Type,MATCH(D1443,Pil_Label,0)),"not in pilot"))</f>
        <v/>
      </c>
      <c r="F1443" s="96" t="n"/>
      <c r="G1443" s="96" t="n"/>
      <c r="H1443" s="87">
        <f>IF(G1443="","",N(F1443)+G1443)</f>
        <v/>
      </c>
      <c r="I1443" s="95" t="n"/>
      <c r="J1443" s="139">
        <f>IF(OR(Q1443="",N(Q1443)&lt;=1),"",INDEX($R$6:$R$1505,MATCH(D1443&amp;"|"&amp;(Q1443-1),$P$6:$P$1505,0)))</f>
        <v/>
      </c>
      <c r="K1443" s="138">
        <f>IF(OR(J1443="",R1443=""),"",R1443-J1443)</f>
        <v/>
      </c>
      <c r="L1443" s="138">
        <f>IF(OR(J1443="",R1443=""),"",(R1443-J1443)*24)</f>
        <v/>
      </c>
      <c r="M1443" s="95" t="n"/>
      <c r="N1443" s="94">
        <f>IF(B1443="","",IF(OR(B1443&lt;cfg_PilotStart,B1443&gt;cfg_PilotEnd),"Outside",B1443-cfg_PilotStart+1))</f>
        <v/>
      </c>
      <c r="O1443" s="86">
        <f>IF(OR(B1443="",D1443=""),"","RF-"&amp;TEXT(ROW()-5,"0000"))</f>
        <v/>
      </c>
      <c r="P1443" s="86">
        <f>IF(Q1443="","",D1443&amp;"|"&amp;Q1443)</f>
        <v/>
      </c>
      <c r="Q1443" s="86">
        <f>IF(OR(D1443="",G1443=""),"",COUNTIFS($D$6:D1443,D1443,$G$6:G1443,"&lt;&gt;"))</f>
        <v/>
      </c>
      <c r="R1443" s="139">
        <f>IF(B1443="","",B1443+N(C1443))</f>
        <v/>
      </c>
    </row>
    <row r="1444" ht="30" customHeight="1">
      <c r="B1444" s="93" t="n"/>
      <c r="C1444" s="140" t="n"/>
      <c r="D1444" s="95" t="n"/>
      <c r="E1444" s="86">
        <f>IF(D1444="","",IFERROR(INDEX(Pil_Type,MATCH(D1444,Pil_Label,0)),"not in pilot"))</f>
        <v/>
      </c>
      <c r="F1444" s="96" t="n"/>
      <c r="G1444" s="96" t="n"/>
      <c r="H1444" s="87">
        <f>IF(G1444="","",N(F1444)+G1444)</f>
        <v/>
      </c>
      <c r="I1444" s="95" t="n"/>
      <c r="J1444" s="139">
        <f>IF(OR(Q1444="",N(Q1444)&lt;=1),"",INDEX($R$6:$R$1505,MATCH(D1444&amp;"|"&amp;(Q1444-1),$P$6:$P$1505,0)))</f>
        <v/>
      </c>
      <c r="K1444" s="138">
        <f>IF(OR(J1444="",R1444=""),"",R1444-J1444)</f>
        <v/>
      </c>
      <c r="L1444" s="138">
        <f>IF(OR(J1444="",R1444=""),"",(R1444-J1444)*24)</f>
        <v/>
      </c>
      <c r="M1444" s="95" t="n"/>
      <c r="N1444" s="94">
        <f>IF(B1444="","",IF(OR(B1444&lt;cfg_PilotStart,B1444&gt;cfg_PilotEnd),"Outside",B1444-cfg_PilotStart+1))</f>
        <v/>
      </c>
      <c r="O1444" s="86">
        <f>IF(OR(B1444="",D1444=""),"","RF-"&amp;TEXT(ROW()-5,"0000"))</f>
        <v/>
      </c>
      <c r="P1444" s="86">
        <f>IF(Q1444="","",D1444&amp;"|"&amp;Q1444)</f>
        <v/>
      </c>
      <c r="Q1444" s="86">
        <f>IF(OR(D1444="",G1444=""),"",COUNTIFS($D$6:D1444,D1444,$G$6:G1444,"&lt;&gt;"))</f>
        <v/>
      </c>
      <c r="R1444" s="139">
        <f>IF(B1444="","",B1444+N(C1444))</f>
        <v/>
      </c>
    </row>
    <row r="1445" ht="30" customHeight="1">
      <c r="B1445" s="93" t="n"/>
      <c r="C1445" s="140" t="n"/>
      <c r="D1445" s="95" t="n"/>
      <c r="E1445" s="86">
        <f>IF(D1445="","",IFERROR(INDEX(Pil_Type,MATCH(D1445,Pil_Label,0)),"not in pilot"))</f>
        <v/>
      </c>
      <c r="F1445" s="96" t="n"/>
      <c r="G1445" s="96" t="n"/>
      <c r="H1445" s="87">
        <f>IF(G1445="","",N(F1445)+G1445)</f>
        <v/>
      </c>
      <c r="I1445" s="95" t="n"/>
      <c r="J1445" s="139">
        <f>IF(OR(Q1445="",N(Q1445)&lt;=1),"",INDEX($R$6:$R$1505,MATCH(D1445&amp;"|"&amp;(Q1445-1),$P$6:$P$1505,0)))</f>
        <v/>
      </c>
      <c r="K1445" s="138">
        <f>IF(OR(J1445="",R1445=""),"",R1445-J1445)</f>
        <v/>
      </c>
      <c r="L1445" s="138">
        <f>IF(OR(J1445="",R1445=""),"",(R1445-J1445)*24)</f>
        <v/>
      </c>
      <c r="M1445" s="95" t="n"/>
      <c r="N1445" s="94">
        <f>IF(B1445="","",IF(OR(B1445&lt;cfg_PilotStart,B1445&gt;cfg_PilotEnd),"Outside",B1445-cfg_PilotStart+1))</f>
        <v/>
      </c>
      <c r="O1445" s="86">
        <f>IF(OR(B1445="",D1445=""),"","RF-"&amp;TEXT(ROW()-5,"0000"))</f>
        <v/>
      </c>
      <c r="P1445" s="86">
        <f>IF(Q1445="","",D1445&amp;"|"&amp;Q1445)</f>
        <v/>
      </c>
      <c r="Q1445" s="86">
        <f>IF(OR(D1445="",G1445=""),"",COUNTIFS($D$6:D1445,D1445,$G$6:G1445,"&lt;&gt;"))</f>
        <v/>
      </c>
      <c r="R1445" s="139">
        <f>IF(B1445="","",B1445+N(C1445))</f>
        <v/>
      </c>
    </row>
    <row r="1446" ht="30" customHeight="1">
      <c r="B1446" s="93" t="n"/>
      <c r="C1446" s="140" t="n"/>
      <c r="D1446" s="95" t="n"/>
      <c r="E1446" s="86">
        <f>IF(D1446="","",IFERROR(INDEX(Pil_Type,MATCH(D1446,Pil_Label,0)),"not in pilot"))</f>
        <v/>
      </c>
      <c r="F1446" s="96" t="n"/>
      <c r="G1446" s="96" t="n"/>
      <c r="H1446" s="87">
        <f>IF(G1446="","",N(F1446)+G1446)</f>
        <v/>
      </c>
      <c r="I1446" s="95" t="n"/>
      <c r="J1446" s="139">
        <f>IF(OR(Q1446="",N(Q1446)&lt;=1),"",INDEX($R$6:$R$1505,MATCH(D1446&amp;"|"&amp;(Q1446-1),$P$6:$P$1505,0)))</f>
        <v/>
      </c>
      <c r="K1446" s="138">
        <f>IF(OR(J1446="",R1446=""),"",R1446-J1446)</f>
        <v/>
      </c>
      <c r="L1446" s="138">
        <f>IF(OR(J1446="",R1446=""),"",(R1446-J1446)*24)</f>
        <v/>
      </c>
      <c r="M1446" s="95" t="n"/>
      <c r="N1446" s="94">
        <f>IF(B1446="","",IF(OR(B1446&lt;cfg_PilotStart,B1446&gt;cfg_PilotEnd),"Outside",B1446-cfg_PilotStart+1))</f>
        <v/>
      </c>
      <c r="O1446" s="86">
        <f>IF(OR(B1446="",D1446=""),"","RF-"&amp;TEXT(ROW()-5,"0000"))</f>
        <v/>
      </c>
      <c r="P1446" s="86">
        <f>IF(Q1446="","",D1446&amp;"|"&amp;Q1446)</f>
        <v/>
      </c>
      <c r="Q1446" s="86">
        <f>IF(OR(D1446="",G1446=""),"",COUNTIFS($D$6:D1446,D1446,$G$6:G1446,"&lt;&gt;"))</f>
        <v/>
      </c>
      <c r="R1446" s="139">
        <f>IF(B1446="","",B1446+N(C1446))</f>
        <v/>
      </c>
    </row>
    <row r="1447" ht="30" customHeight="1">
      <c r="B1447" s="93" t="n"/>
      <c r="C1447" s="140" t="n"/>
      <c r="D1447" s="95" t="n"/>
      <c r="E1447" s="86">
        <f>IF(D1447="","",IFERROR(INDEX(Pil_Type,MATCH(D1447,Pil_Label,0)),"not in pilot"))</f>
        <v/>
      </c>
      <c r="F1447" s="96" t="n"/>
      <c r="G1447" s="96" t="n"/>
      <c r="H1447" s="87">
        <f>IF(G1447="","",N(F1447)+G1447)</f>
        <v/>
      </c>
      <c r="I1447" s="95" t="n"/>
      <c r="J1447" s="139">
        <f>IF(OR(Q1447="",N(Q1447)&lt;=1),"",INDEX($R$6:$R$1505,MATCH(D1447&amp;"|"&amp;(Q1447-1),$P$6:$P$1505,0)))</f>
        <v/>
      </c>
      <c r="K1447" s="138">
        <f>IF(OR(J1447="",R1447=""),"",R1447-J1447)</f>
        <v/>
      </c>
      <c r="L1447" s="138">
        <f>IF(OR(J1447="",R1447=""),"",(R1447-J1447)*24)</f>
        <v/>
      </c>
      <c r="M1447" s="95" t="n"/>
      <c r="N1447" s="94">
        <f>IF(B1447="","",IF(OR(B1447&lt;cfg_PilotStart,B1447&gt;cfg_PilotEnd),"Outside",B1447-cfg_PilotStart+1))</f>
        <v/>
      </c>
      <c r="O1447" s="86">
        <f>IF(OR(B1447="",D1447=""),"","RF-"&amp;TEXT(ROW()-5,"0000"))</f>
        <v/>
      </c>
      <c r="P1447" s="86">
        <f>IF(Q1447="","",D1447&amp;"|"&amp;Q1447)</f>
        <v/>
      </c>
      <c r="Q1447" s="86">
        <f>IF(OR(D1447="",G1447=""),"",COUNTIFS($D$6:D1447,D1447,$G$6:G1447,"&lt;&gt;"))</f>
        <v/>
      </c>
      <c r="R1447" s="139">
        <f>IF(B1447="","",B1447+N(C1447))</f>
        <v/>
      </c>
    </row>
    <row r="1448" ht="30" customHeight="1">
      <c r="B1448" s="93" t="n"/>
      <c r="C1448" s="140" t="n"/>
      <c r="D1448" s="95" t="n"/>
      <c r="E1448" s="86">
        <f>IF(D1448="","",IFERROR(INDEX(Pil_Type,MATCH(D1448,Pil_Label,0)),"not in pilot"))</f>
        <v/>
      </c>
      <c r="F1448" s="96" t="n"/>
      <c r="G1448" s="96" t="n"/>
      <c r="H1448" s="87">
        <f>IF(G1448="","",N(F1448)+G1448)</f>
        <v/>
      </c>
      <c r="I1448" s="95" t="n"/>
      <c r="J1448" s="139">
        <f>IF(OR(Q1448="",N(Q1448)&lt;=1),"",INDEX($R$6:$R$1505,MATCH(D1448&amp;"|"&amp;(Q1448-1),$P$6:$P$1505,0)))</f>
        <v/>
      </c>
      <c r="K1448" s="138">
        <f>IF(OR(J1448="",R1448=""),"",R1448-J1448)</f>
        <v/>
      </c>
      <c r="L1448" s="138">
        <f>IF(OR(J1448="",R1448=""),"",(R1448-J1448)*24)</f>
        <v/>
      </c>
      <c r="M1448" s="95" t="n"/>
      <c r="N1448" s="94">
        <f>IF(B1448="","",IF(OR(B1448&lt;cfg_PilotStart,B1448&gt;cfg_PilotEnd),"Outside",B1448-cfg_PilotStart+1))</f>
        <v/>
      </c>
      <c r="O1448" s="86">
        <f>IF(OR(B1448="",D1448=""),"","RF-"&amp;TEXT(ROW()-5,"0000"))</f>
        <v/>
      </c>
      <c r="P1448" s="86">
        <f>IF(Q1448="","",D1448&amp;"|"&amp;Q1448)</f>
        <v/>
      </c>
      <c r="Q1448" s="86">
        <f>IF(OR(D1448="",G1448=""),"",COUNTIFS($D$6:D1448,D1448,$G$6:G1448,"&lt;&gt;"))</f>
        <v/>
      </c>
      <c r="R1448" s="139">
        <f>IF(B1448="","",B1448+N(C1448))</f>
        <v/>
      </c>
    </row>
    <row r="1449" ht="30" customHeight="1">
      <c r="B1449" s="93" t="n"/>
      <c r="C1449" s="140" t="n"/>
      <c r="D1449" s="95" t="n"/>
      <c r="E1449" s="86">
        <f>IF(D1449="","",IFERROR(INDEX(Pil_Type,MATCH(D1449,Pil_Label,0)),"not in pilot"))</f>
        <v/>
      </c>
      <c r="F1449" s="96" t="n"/>
      <c r="G1449" s="96" t="n"/>
      <c r="H1449" s="87">
        <f>IF(G1449="","",N(F1449)+G1449)</f>
        <v/>
      </c>
      <c r="I1449" s="95" t="n"/>
      <c r="J1449" s="139">
        <f>IF(OR(Q1449="",N(Q1449)&lt;=1),"",INDEX($R$6:$R$1505,MATCH(D1449&amp;"|"&amp;(Q1449-1),$P$6:$P$1505,0)))</f>
        <v/>
      </c>
      <c r="K1449" s="138">
        <f>IF(OR(J1449="",R1449=""),"",R1449-J1449)</f>
        <v/>
      </c>
      <c r="L1449" s="138">
        <f>IF(OR(J1449="",R1449=""),"",(R1449-J1449)*24)</f>
        <v/>
      </c>
      <c r="M1449" s="95" t="n"/>
      <c r="N1449" s="94">
        <f>IF(B1449="","",IF(OR(B1449&lt;cfg_PilotStart,B1449&gt;cfg_PilotEnd),"Outside",B1449-cfg_PilotStart+1))</f>
        <v/>
      </c>
      <c r="O1449" s="86">
        <f>IF(OR(B1449="",D1449=""),"","RF-"&amp;TEXT(ROW()-5,"0000"))</f>
        <v/>
      </c>
      <c r="P1449" s="86">
        <f>IF(Q1449="","",D1449&amp;"|"&amp;Q1449)</f>
        <v/>
      </c>
      <c r="Q1449" s="86">
        <f>IF(OR(D1449="",G1449=""),"",COUNTIFS($D$6:D1449,D1449,$G$6:G1449,"&lt;&gt;"))</f>
        <v/>
      </c>
      <c r="R1449" s="139">
        <f>IF(B1449="","",B1449+N(C1449))</f>
        <v/>
      </c>
    </row>
    <row r="1450" ht="30" customHeight="1">
      <c r="B1450" s="93" t="n"/>
      <c r="C1450" s="140" t="n"/>
      <c r="D1450" s="95" t="n"/>
      <c r="E1450" s="86">
        <f>IF(D1450="","",IFERROR(INDEX(Pil_Type,MATCH(D1450,Pil_Label,0)),"not in pilot"))</f>
        <v/>
      </c>
      <c r="F1450" s="96" t="n"/>
      <c r="G1450" s="96" t="n"/>
      <c r="H1450" s="87">
        <f>IF(G1450="","",N(F1450)+G1450)</f>
        <v/>
      </c>
      <c r="I1450" s="95" t="n"/>
      <c r="J1450" s="139">
        <f>IF(OR(Q1450="",N(Q1450)&lt;=1),"",INDEX($R$6:$R$1505,MATCH(D1450&amp;"|"&amp;(Q1450-1),$P$6:$P$1505,0)))</f>
        <v/>
      </c>
      <c r="K1450" s="138">
        <f>IF(OR(J1450="",R1450=""),"",R1450-J1450)</f>
        <v/>
      </c>
      <c r="L1450" s="138">
        <f>IF(OR(J1450="",R1450=""),"",(R1450-J1450)*24)</f>
        <v/>
      </c>
      <c r="M1450" s="95" t="n"/>
      <c r="N1450" s="94">
        <f>IF(B1450="","",IF(OR(B1450&lt;cfg_PilotStart,B1450&gt;cfg_PilotEnd),"Outside",B1450-cfg_PilotStart+1))</f>
        <v/>
      </c>
      <c r="O1450" s="86">
        <f>IF(OR(B1450="",D1450=""),"","RF-"&amp;TEXT(ROW()-5,"0000"))</f>
        <v/>
      </c>
      <c r="P1450" s="86">
        <f>IF(Q1450="","",D1450&amp;"|"&amp;Q1450)</f>
        <v/>
      </c>
      <c r="Q1450" s="86">
        <f>IF(OR(D1450="",G1450=""),"",COUNTIFS($D$6:D1450,D1450,$G$6:G1450,"&lt;&gt;"))</f>
        <v/>
      </c>
      <c r="R1450" s="139">
        <f>IF(B1450="","",B1450+N(C1450))</f>
        <v/>
      </c>
    </row>
    <row r="1451" ht="30" customHeight="1">
      <c r="B1451" s="93" t="n"/>
      <c r="C1451" s="140" t="n"/>
      <c r="D1451" s="95" t="n"/>
      <c r="E1451" s="86">
        <f>IF(D1451="","",IFERROR(INDEX(Pil_Type,MATCH(D1451,Pil_Label,0)),"not in pilot"))</f>
        <v/>
      </c>
      <c r="F1451" s="96" t="n"/>
      <c r="G1451" s="96" t="n"/>
      <c r="H1451" s="87">
        <f>IF(G1451="","",N(F1451)+G1451)</f>
        <v/>
      </c>
      <c r="I1451" s="95" t="n"/>
      <c r="J1451" s="139">
        <f>IF(OR(Q1451="",N(Q1451)&lt;=1),"",INDEX($R$6:$R$1505,MATCH(D1451&amp;"|"&amp;(Q1451-1),$P$6:$P$1505,0)))</f>
        <v/>
      </c>
      <c r="K1451" s="138">
        <f>IF(OR(J1451="",R1451=""),"",R1451-J1451)</f>
        <v/>
      </c>
      <c r="L1451" s="138">
        <f>IF(OR(J1451="",R1451=""),"",(R1451-J1451)*24)</f>
        <v/>
      </c>
      <c r="M1451" s="95" t="n"/>
      <c r="N1451" s="94">
        <f>IF(B1451="","",IF(OR(B1451&lt;cfg_PilotStart,B1451&gt;cfg_PilotEnd),"Outside",B1451-cfg_PilotStart+1))</f>
        <v/>
      </c>
      <c r="O1451" s="86">
        <f>IF(OR(B1451="",D1451=""),"","RF-"&amp;TEXT(ROW()-5,"0000"))</f>
        <v/>
      </c>
      <c r="P1451" s="86">
        <f>IF(Q1451="","",D1451&amp;"|"&amp;Q1451)</f>
        <v/>
      </c>
      <c r="Q1451" s="86">
        <f>IF(OR(D1451="",G1451=""),"",COUNTIFS($D$6:D1451,D1451,$G$6:G1451,"&lt;&gt;"))</f>
        <v/>
      </c>
      <c r="R1451" s="139">
        <f>IF(B1451="","",B1451+N(C1451))</f>
        <v/>
      </c>
    </row>
    <row r="1452" ht="30" customHeight="1">
      <c r="B1452" s="93" t="n"/>
      <c r="C1452" s="140" t="n"/>
      <c r="D1452" s="95" t="n"/>
      <c r="E1452" s="86">
        <f>IF(D1452="","",IFERROR(INDEX(Pil_Type,MATCH(D1452,Pil_Label,0)),"not in pilot"))</f>
        <v/>
      </c>
      <c r="F1452" s="96" t="n"/>
      <c r="G1452" s="96" t="n"/>
      <c r="H1452" s="87">
        <f>IF(G1452="","",N(F1452)+G1452)</f>
        <v/>
      </c>
      <c r="I1452" s="95" t="n"/>
      <c r="J1452" s="139">
        <f>IF(OR(Q1452="",N(Q1452)&lt;=1),"",INDEX($R$6:$R$1505,MATCH(D1452&amp;"|"&amp;(Q1452-1),$P$6:$P$1505,0)))</f>
        <v/>
      </c>
      <c r="K1452" s="138">
        <f>IF(OR(J1452="",R1452=""),"",R1452-J1452)</f>
        <v/>
      </c>
      <c r="L1452" s="138">
        <f>IF(OR(J1452="",R1452=""),"",(R1452-J1452)*24)</f>
        <v/>
      </c>
      <c r="M1452" s="95" t="n"/>
      <c r="N1452" s="94">
        <f>IF(B1452="","",IF(OR(B1452&lt;cfg_PilotStart,B1452&gt;cfg_PilotEnd),"Outside",B1452-cfg_PilotStart+1))</f>
        <v/>
      </c>
      <c r="O1452" s="86">
        <f>IF(OR(B1452="",D1452=""),"","RF-"&amp;TEXT(ROW()-5,"0000"))</f>
        <v/>
      </c>
      <c r="P1452" s="86">
        <f>IF(Q1452="","",D1452&amp;"|"&amp;Q1452)</f>
        <v/>
      </c>
      <c r="Q1452" s="86">
        <f>IF(OR(D1452="",G1452=""),"",COUNTIFS($D$6:D1452,D1452,$G$6:G1452,"&lt;&gt;"))</f>
        <v/>
      </c>
      <c r="R1452" s="139">
        <f>IF(B1452="","",B1452+N(C1452))</f>
        <v/>
      </c>
    </row>
    <row r="1453" ht="30" customHeight="1">
      <c r="B1453" s="93" t="n"/>
      <c r="C1453" s="140" t="n"/>
      <c r="D1453" s="95" t="n"/>
      <c r="E1453" s="86">
        <f>IF(D1453="","",IFERROR(INDEX(Pil_Type,MATCH(D1453,Pil_Label,0)),"not in pilot"))</f>
        <v/>
      </c>
      <c r="F1453" s="96" t="n"/>
      <c r="G1453" s="96" t="n"/>
      <c r="H1453" s="87">
        <f>IF(G1453="","",N(F1453)+G1453)</f>
        <v/>
      </c>
      <c r="I1453" s="95" t="n"/>
      <c r="J1453" s="139">
        <f>IF(OR(Q1453="",N(Q1453)&lt;=1),"",INDEX($R$6:$R$1505,MATCH(D1453&amp;"|"&amp;(Q1453-1),$P$6:$P$1505,0)))</f>
        <v/>
      </c>
      <c r="K1453" s="138">
        <f>IF(OR(J1453="",R1453=""),"",R1453-J1453)</f>
        <v/>
      </c>
      <c r="L1453" s="138">
        <f>IF(OR(J1453="",R1453=""),"",(R1453-J1453)*24)</f>
        <v/>
      </c>
      <c r="M1453" s="95" t="n"/>
      <c r="N1453" s="94">
        <f>IF(B1453="","",IF(OR(B1453&lt;cfg_PilotStart,B1453&gt;cfg_PilotEnd),"Outside",B1453-cfg_PilotStart+1))</f>
        <v/>
      </c>
      <c r="O1453" s="86">
        <f>IF(OR(B1453="",D1453=""),"","RF-"&amp;TEXT(ROW()-5,"0000"))</f>
        <v/>
      </c>
      <c r="P1453" s="86">
        <f>IF(Q1453="","",D1453&amp;"|"&amp;Q1453)</f>
        <v/>
      </c>
      <c r="Q1453" s="86">
        <f>IF(OR(D1453="",G1453=""),"",COUNTIFS($D$6:D1453,D1453,$G$6:G1453,"&lt;&gt;"))</f>
        <v/>
      </c>
      <c r="R1453" s="139">
        <f>IF(B1453="","",B1453+N(C1453))</f>
        <v/>
      </c>
    </row>
    <row r="1454" ht="30" customHeight="1">
      <c r="B1454" s="93" t="n"/>
      <c r="C1454" s="140" t="n"/>
      <c r="D1454" s="95" t="n"/>
      <c r="E1454" s="86">
        <f>IF(D1454="","",IFERROR(INDEX(Pil_Type,MATCH(D1454,Pil_Label,0)),"not in pilot"))</f>
        <v/>
      </c>
      <c r="F1454" s="96" t="n"/>
      <c r="G1454" s="96" t="n"/>
      <c r="H1454" s="87">
        <f>IF(G1454="","",N(F1454)+G1454)</f>
        <v/>
      </c>
      <c r="I1454" s="95" t="n"/>
      <c r="J1454" s="139">
        <f>IF(OR(Q1454="",N(Q1454)&lt;=1),"",INDEX($R$6:$R$1505,MATCH(D1454&amp;"|"&amp;(Q1454-1),$P$6:$P$1505,0)))</f>
        <v/>
      </c>
      <c r="K1454" s="138">
        <f>IF(OR(J1454="",R1454=""),"",R1454-J1454)</f>
        <v/>
      </c>
      <c r="L1454" s="138">
        <f>IF(OR(J1454="",R1454=""),"",(R1454-J1454)*24)</f>
        <v/>
      </c>
      <c r="M1454" s="95" t="n"/>
      <c r="N1454" s="94">
        <f>IF(B1454="","",IF(OR(B1454&lt;cfg_PilotStart,B1454&gt;cfg_PilotEnd),"Outside",B1454-cfg_PilotStart+1))</f>
        <v/>
      </c>
      <c r="O1454" s="86">
        <f>IF(OR(B1454="",D1454=""),"","RF-"&amp;TEXT(ROW()-5,"0000"))</f>
        <v/>
      </c>
      <c r="P1454" s="86">
        <f>IF(Q1454="","",D1454&amp;"|"&amp;Q1454)</f>
        <v/>
      </c>
      <c r="Q1454" s="86">
        <f>IF(OR(D1454="",G1454=""),"",COUNTIFS($D$6:D1454,D1454,$G$6:G1454,"&lt;&gt;"))</f>
        <v/>
      </c>
      <c r="R1454" s="139">
        <f>IF(B1454="","",B1454+N(C1454))</f>
        <v/>
      </c>
    </row>
    <row r="1455" ht="30" customHeight="1">
      <c r="B1455" s="93" t="n"/>
      <c r="C1455" s="140" t="n"/>
      <c r="D1455" s="95" t="n"/>
      <c r="E1455" s="86">
        <f>IF(D1455="","",IFERROR(INDEX(Pil_Type,MATCH(D1455,Pil_Label,0)),"not in pilot"))</f>
        <v/>
      </c>
      <c r="F1455" s="96" t="n"/>
      <c r="G1455" s="96" t="n"/>
      <c r="H1455" s="87">
        <f>IF(G1455="","",N(F1455)+G1455)</f>
        <v/>
      </c>
      <c r="I1455" s="95" t="n"/>
      <c r="J1455" s="139">
        <f>IF(OR(Q1455="",N(Q1455)&lt;=1),"",INDEX($R$6:$R$1505,MATCH(D1455&amp;"|"&amp;(Q1455-1),$P$6:$P$1505,0)))</f>
        <v/>
      </c>
      <c r="K1455" s="138">
        <f>IF(OR(J1455="",R1455=""),"",R1455-J1455)</f>
        <v/>
      </c>
      <c r="L1455" s="138">
        <f>IF(OR(J1455="",R1455=""),"",(R1455-J1455)*24)</f>
        <v/>
      </c>
      <c r="M1455" s="95" t="n"/>
      <c r="N1455" s="94">
        <f>IF(B1455="","",IF(OR(B1455&lt;cfg_PilotStart,B1455&gt;cfg_PilotEnd),"Outside",B1455-cfg_PilotStart+1))</f>
        <v/>
      </c>
      <c r="O1455" s="86">
        <f>IF(OR(B1455="",D1455=""),"","RF-"&amp;TEXT(ROW()-5,"0000"))</f>
        <v/>
      </c>
      <c r="P1455" s="86">
        <f>IF(Q1455="","",D1455&amp;"|"&amp;Q1455)</f>
        <v/>
      </c>
      <c r="Q1455" s="86">
        <f>IF(OR(D1455="",G1455=""),"",COUNTIFS($D$6:D1455,D1455,$G$6:G1455,"&lt;&gt;"))</f>
        <v/>
      </c>
      <c r="R1455" s="139">
        <f>IF(B1455="","",B1455+N(C1455))</f>
        <v/>
      </c>
    </row>
    <row r="1456" ht="30" customHeight="1">
      <c r="B1456" s="93" t="n"/>
      <c r="C1456" s="140" t="n"/>
      <c r="D1456" s="95" t="n"/>
      <c r="E1456" s="86">
        <f>IF(D1456="","",IFERROR(INDEX(Pil_Type,MATCH(D1456,Pil_Label,0)),"not in pilot"))</f>
        <v/>
      </c>
      <c r="F1456" s="96" t="n"/>
      <c r="G1456" s="96" t="n"/>
      <c r="H1456" s="87">
        <f>IF(G1456="","",N(F1456)+G1456)</f>
        <v/>
      </c>
      <c r="I1456" s="95" t="n"/>
      <c r="J1456" s="139">
        <f>IF(OR(Q1456="",N(Q1456)&lt;=1),"",INDEX($R$6:$R$1505,MATCH(D1456&amp;"|"&amp;(Q1456-1),$P$6:$P$1505,0)))</f>
        <v/>
      </c>
      <c r="K1456" s="138">
        <f>IF(OR(J1456="",R1456=""),"",R1456-J1456)</f>
        <v/>
      </c>
      <c r="L1456" s="138">
        <f>IF(OR(J1456="",R1456=""),"",(R1456-J1456)*24)</f>
        <v/>
      </c>
      <c r="M1456" s="95" t="n"/>
      <c r="N1456" s="94">
        <f>IF(B1456="","",IF(OR(B1456&lt;cfg_PilotStart,B1456&gt;cfg_PilotEnd),"Outside",B1456-cfg_PilotStart+1))</f>
        <v/>
      </c>
      <c r="O1456" s="86">
        <f>IF(OR(B1456="",D1456=""),"","RF-"&amp;TEXT(ROW()-5,"0000"))</f>
        <v/>
      </c>
      <c r="P1456" s="86">
        <f>IF(Q1456="","",D1456&amp;"|"&amp;Q1456)</f>
        <v/>
      </c>
      <c r="Q1456" s="86">
        <f>IF(OR(D1456="",G1456=""),"",COUNTIFS($D$6:D1456,D1456,$G$6:G1456,"&lt;&gt;"))</f>
        <v/>
      </c>
      <c r="R1456" s="139">
        <f>IF(B1456="","",B1456+N(C1456))</f>
        <v/>
      </c>
    </row>
    <row r="1457" ht="30" customHeight="1">
      <c r="B1457" s="93" t="n"/>
      <c r="C1457" s="140" t="n"/>
      <c r="D1457" s="95" t="n"/>
      <c r="E1457" s="86">
        <f>IF(D1457="","",IFERROR(INDEX(Pil_Type,MATCH(D1457,Pil_Label,0)),"not in pilot"))</f>
        <v/>
      </c>
      <c r="F1457" s="96" t="n"/>
      <c r="G1457" s="96" t="n"/>
      <c r="H1457" s="87">
        <f>IF(G1457="","",N(F1457)+G1457)</f>
        <v/>
      </c>
      <c r="I1457" s="95" t="n"/>
      <c r="J1457" s="139">
        <f>IF(OR(Q1457="",N(Q1457)&lt;=1),"",INDEX($R$6:$R$1505,MATCH(D1457&amp;"|"&amp;(Q1457-1),$P$6:$P$1505,0)))</f>
        <v/>
      </c>
      <c r="K1457" s="138">
        <f>IF(OR(J1457="",R1457=""),"",R1457-J1457)</f>
        <v/>
      </c>
      <c r="L1457" s="138">
        <f>IF(OR(J1457="",R1457=""),"",(R1457-J1457)*24)</f>
        <v/>
      </c>
      <c r="M1457" s="95" t="n"/>
      <c r="N1457" s="94">
        <f>IF(B1457="","",IF(OR(B1457&lt;cfg_PilotStart,B1457&gt;cfg_PilotEnd),"Outside",B1457-cfg_PilotStart+1))</f>
        <v/>
      </c>
      <c r="O1457" s="86">
        <f>IF(OR(B1457="",D1457=""),"","RF-"&amp;TEXT(ROW()-5,"0000"))</f>
        <v/>
      </c>
      <c r="P1457" s="86">
        <f>IF(Q1457="","",D1457&amp;"|"&amp;Q1457)</f>
        <v/>
      </c>
      <c r="Q1457" s="86">
        <f>IF(OR(D1457="",G1457=""),"",COUNTIFS($D$6:D1457,D1457,$G$6:G1457,"&lt;&gt;"))</f>
        <v/>
      </c>
      <c r="R1457" s="139">
        <f>IF(B1457="","",B1457+N(C1457))</f>
        <v/>
      </c>
    </row>
    <row r="1458" ht="30" customHeight="1">
      <c r="B1458" s="93" t="n"/>
      <c r="C1458" s="140" t="n"/>
      <c r="D1458" s="95" t="n"/>
      <c r="E1458" s="86">
        <f>IF(D1458="","",IFERROR(INDEX(Pil_Type,MATCH(D1458,Pil_Label,0)),"not in pilot"))</f>
        <v/>
      </c>
      <c r="F1458" s="96" t="n"/>
      <c r="G1458" s="96" t="n"/>
      <c r="H1458" s="87">
        <f>IF(G1458="","",N(F1458)+G1458)</f>
        <v/>
      </c>
      <c r="I1458" s="95" t="n"/>
      <c r="J1458" s="139">
        <f>IF(OR(Q1458="",N(Q1458)&lt;=1),"",INDEX($R$6:$R$1505,MATCH(D1458&amp;"|"&amp;(Q1458-1),$P$6:$P$1505,0)))</f>
        <v/>
      </c>
      <c r="K1458" s="138">
        <f>IF(OR(J1458="",R1458=""),"",R1458-J1458)</f>
        <v/>
      </c>
      <c r="L1458" s="138">
        <f>IF(OR(J1458="",R1458=""),"",(R1458-J1458)*24)</f>
        <v/>
      </c>
      <c r="M1458" s="95" t="n"/>
      <c r="N1458" s="94">
        <f>IF(B1458="","",IF(OR(B1458&lt;cfg_PilotStart,B1458&gt;cfg_PilotEnd),"Outside",B1458-cfg_PilotStart+1))</f>
        <v/>
      </c>
      <c r="O1458" s="86">
        <f>IF(OR(B1458="",D1458=""),"","RF-"&amp;TEXT(ROW()-5,"0000"))</f>
        <v/>
      </c>
      <c r="P1458" s="86">
        <f>IF(Q1458="","",D1458&amp;"|"&amp;Q1458)</f>
        <v/>
      </c>
      <c r="Q1458" s="86">
        <f>IF(OR(D1458="",G1458=""),"",COUNTIFS($D$6:D1458,D1458,$G$6:G1458,"&lt;&gt;"))</f>
        <v/>
      </c>
      <c r="R1458" s="139">
        <f>IF(B1458="","",B1458+N(C1458))</f>
        <v/>
      </c>
    </row>
    <row r="1459" ht="30" customHeight="1">
      <c r="B1459" s="93" t="n"/>
      <c r="C1459" s="140" t="n"/>
      <c r="D1459" s="95" t="n"/>
      <c r="E1459" s="86">
        <f>IF(D1459="","",IFERROR(INDEX(Pil_Type,MATCH(D1459,Pil_Label,0)),"not in pilot"))</f>
        <v/>
      </c>
      <c r="F1459" s="96" t="n"/>
      <c r="G1459" s="96" t="n"/>
      <c r="H1459" s="87">
        <f>IF(G1459="","",N(F1459)+G1459)</f>
        <v/>
      </c>
      <c r="I1459" s="95" t="n"/>
      <c r="J1459" s="139">
        <f>IF(OR(Q1459="",N(Q1459)&lt;=1),"",INDEX($R$6:$R$1505,MATCH(D1459&amp;"|"&amp;(Q1459-1),$P$6:$P$1505,0)))</f>
        <v/>
      </c>
      <c r="K1459" s="138">
        <f>IF(OR(J1459="",R1459=""),"",R1459-J1459)</f>
        <v/>
      </c>
      <c r="L1459" s="138">
        <f>IF(OR(J1459="",R1459=""),"",(R1459-J1459)*24)</f>
        <v/>
      </c>
      <c r="M1459" s="95" t="n"/>
      <c r="N1459" s="94">
        <f>IF(B1459="","",IF(OR(B1459&lt;cfg_PilotStart,B1459&gt;cfg_PilotEnd),"Outside",B1459-cfg_PilotStart+1))</f>
        <v/>
      </c>
      <c r="O1459" s="86">
        <f>IF(OR(B1459="",D1459=""),"","RF-"&amp;TEXT(ROW()-5,"0000"))</f>
        <v/>
      </c>
      <c r="P1459" s="86">
        <f>IF(Q1459="","",D1459&amp;"|"&amp;Q1459)</f>
        <v/>
      </c>
      <c r="Q1459" s="86">
        <f>IF(OR(D1459="",G1459=""),"",COUNTIFS($D$6:D1459,D1459,$G$6:G1459,"&lt;&gt;"))</f>
        <v/>
      </c>
      <c r="R1459" s="139">
        <f>IF(B1459="","",B1459+N(C1459))</f>
        <v/>
      </c>
    </row>
    <row r="1460" ht="30" customHeight="1">
      <c r="B1460" s="93" t="n"/>
      <c r="C1460" s="140" t="n"/>
      <c r="D1460" s="95" t="n"/>
      <c r="E1460" s="86">
        <f>IF(D1460="","",IFERROR(INDEX(Pil_Type,MATCH(D1460,Pil_Label,0)),"not in pilot"))</f>
        <v/>
      </c>
      <c r="F1460" s="96" t="n"/>
      <c r="G1460" s="96" t="n"/>
      <c r="H1460" s="87">
        <f>IF(G1460="","",N(F1460)+G1460)</f>
        <v/>
      </c>
      <c r="I1460" s="95" t="n"/>
      <c r="J1460" s="139">
        <f>IF(OR(Q1460="",N(Q1460)&lt;=1),"",INDEX($R$6:$R$1505,MATCH(D1460&amp;"|"&amp;(Q1460-1),$P$6:$P$1505,0)))</f>
        <v/>
      </c>
      <c r="K1460" s="138">
        <f>IF(OR(J1460="",R1460=""),"",R1460-J1460)</f>
        <v/>
      </c>
      <c r="L1460" s="138">
        <f>IF(OR(J1460="",R1460=""),"",(R1460-J1460)*24)</f>
        <v/>
      </c>
      <c r="M1460" s="95" t="n"/>
      <c r="N1460" s="94">
        <f>IF(B1460="","",IF(OR(B1460&lt;cfg_PilotStart,B1460&gt;cfg_PilotEnd),"Outside",B1460-cfg_PilotStart+1))</f>
        <v/>
      </c>
      <c r="O1460" s="86">
        <f>IF(OR(B1460="",D1460=""),"","RF-"&amp;TEXT(ROW()-5,"0000"))</f>
        <v/>
      </c>
      <c r="P1460" s="86">
        <f>IF(Q1460="","",D1460&amp;"|"&amp;Q1460)</f>
        <v/>
      </c>
      <c r="Q1460" s="86">
        <f>IF(OR(D1460="",G1460=""),"",COUNTIFS($D$6:D1460,D1460,$G$6:G1460,"&lt;&gt;"))</f>
        <v/>
      </c>
      <c r="R1460" s="139">
        <f>IF(B1460="","",B1460+N(C1460))</f>
        <v/>
      </c>
    </row>
    <row r="1461" ht="30" customHeight="1">
      <c r="B1461" s="93" t="n"/>
      <c r="C1461" s="140" t="n"/>
      <c r="D1461" s="95" t="n"/>
      <c r="E1461" s="86">
        <f>IF(D1461="","",IFERROR(INDEX(Pil_Type,MATCH(D1461,Pil_Label,0)),"not in pilot"))</f>
        <v/>
      </c>
      <c r="F1461" s="96" t="n"/>
      <c r="G1461" s="96" t="n"/>
      <c r="H1461" s="87">
        <f>IF(G1461="","",N(F1461)+G1461)</f>
        <v/>
      </c>
      <c r="I1461" s="95" t="n"/>
      <c r="J1461" s="139">
        <f>IF(OR(Q1461="",N(Q1461)&lt;=1),"",INDEX($R$6:$R$1505,MATCH(D1461&amp;"|"&amp;(Q1461-1),$P$6:$P$1505,0)))</f>
        <v/>
      </c>
      <c r="K1461" s="138">
        <f>IF(OR(J1461="",R1461=""),"",R1461-J1461)</f>
        <v/>
      </c>
      <c r="L1461" s="138">
        <f>IF(OR(J1461="",R1461=""),"",(R1461-J1461)*24)</f>
        <v/>
      </c>
      <c r="M1461" s="95" t="n"/>
      <c r="N1461" s="94">
        <f>IF(B1461="","",IF(OR(B1461&lt;cfg_PilotStart,B1461&gt;cfg_PilotEnd),"Outside",B1461-cfg_PilotStart+1))</f>
        <v/>
      </c>
      <c r="O1461" s="86">
        <f>IF(OR(B1461="",D1461=""),"","RF-"&amp;TEXT(ROW()-5,"0000"))</f>
        <v/>
      </c>
      <c r="P1461" s="86">
        <f>IF(Q1461="","",D1461&amp;"|"&amp;Q1461)</f>
        <v/>
      </c>
      <c r="Q1461" s="86">
        <f>IF(OR(D1461="",G1461=""),"",COUNTIFS($D$6:D1461,D1461,$G$6:G1461,"&lt;&gt;"))</f>
        <v/>
      </c>
      <c r="R1461" s="139">
        <f>IF(B1461="","",B1461+N(C1461))</f>
        <v/>
      </c>
    </row>
    <row r="1462" ht="30" customHeight="1">
      <c r="B1462" s="93" t="n"/>
      <c r="C1462" s="140" t="n"/>
      <c r="D1462" s="95" t="n"/>
      <c r="E1462" s="86">
        <f>IF(D1462="","",IFERROR(INDEX(Pil_Type,MATCH(D1462,Pil_Label,0)),"not in pilot"))</f>
        <v/>
      </c>
      <c r="F1462" s="96" t="n"/>
      <c r="G1462" s="96" t="n"/>
      <c r="H1462" s="87">
        <f>IF(G1462="","",N(F1462)+G1462)</f>
        <v/>
      </c>
      <c r="I1462" s="95" t="n"/>
      <c r="J1462" s="139">
        <f>IF(OR(Q1462="",N(Q1462)&lt;=1),"",INDEX($R$6:$R$1505,MATCH(D1462&amp;"|"&amp;(Q1462-1),$P$6:$P$1505,0)))</f>
        <v/>
      </c>
      <c r="K1462" s="138">
        <f>IF(OR(J1462="",R1462=""),"",R1462-J1462)</f>
        <v/>
      </c>
      <c r="L1462" s="138">
        <f>IF(OR(J1462="",R1462=""),"",(R1462-J1462)*24)</f>
        <v/>
      </c>
      <c r="M1462" s="95" t="n"/>
      <c r="N1462" s="94">
        <f>IF(B1462="","",IF(OR(B1462&lt;cfg_PilotStart,B1462&gt;cfg_PilotEnd),"Outside",B1462-cfg_PilotStart+1))</f>
        <v/>
      </c>
      <c r="O1462" s="86">
        <f>IF(OR(B1462="",D1462=""),"","RF-"&amp;TEXT(ROW()-5,"0000"))</f>
        <v/>
      </c>
      <c r="P1462" s="86">
        <f>IF(Q1462="","",D1462&amp;"|"&amp;Q1462)</f>
        <v/>
      </c>
      <c r="Q1462" s="86">
        <f>IF(OR(D1462="",G1462=""),"",COUNTIFS($D$6:D1462,D1462,$G$6:G1462,"&lt;&gt;"))</f>
        <v/>
      </c>
      <c r="R1462" s="139">
        <f>IF(B1462="","",B1462+N(C1462))</f>
        <v/>
      </c>
    </row>
    <row r="1463" ht="30" customHeight="1">
      <c r="B1463" s="93" t="n"/>
      <c r="C1463" s="140" t="n"/>
      <c r="D1463" s="95" t="n"/>
      <c r="E1463" s="86">
        <f>IF(D1463="","",IFERROR(INDEX(Pil_Type,MATCH(D1463,Pil_Label,0)),"not in pilot"))</f>
        <v/>
      </c>
      <c r="F1463" s="96" t="n"/>
      <c r="G1463" s="96" t="n"/>
      <c r="H1463" s="87">
        <f>IF(G1463="","",N(F1463)+G1463)</f>
        <v/>
      </c>
      <c r="I1463" s="95" t="n"/>
      <c r="J1463" s="139">
        <f>IF(OR(Q1463="",N(Q1463)&lt;=1),"",INDEX($R$6:$R$1505,MATCH(D1463&amp;"|"&amp;(Q1463-1),$P$6:$P$1505,0)))</f>
        <v/>
      </c>
      <c r="K1463" s="138">
        <f>IF(OR(J1463="",R1463=""),"",R1463-J1463)</f>
        <v/>
      </c>
      <c r="L1463" s="138">
        <f>IF(OR(J1463="",R1463=""),"",(R1463-J1463)*24)</f>
        <v/>
      </c>
      <c r="M1463" s="95" t="n"/>
      <c r="N1463" s="94">
        <f>IF(B1463="","",IF(OR(B1463&lt;cfg_PilotStart,B1463&gt;cfg_PilotEnd),"Outside",B1463-cfg_PilotStart+1))</f>
        <v/>
      </c>
      <c r="O1463" s="86">
        <f>IF(OR(B1463="",D1463=""),"","RF-"&amp;TEXT(ROW()-5,"0000"))</f>
        <v/>
      </c>
      <c r="P1463" s="86">
        <f>IF(Q1463="","",D1463&amp;"|"&amp;Q1463)</f>
        <v/>
      </c>
      <c r="Q1463" s="86">
        <f>IF(OR(D1463="",G1463=""),"",COUNTIFS($D$6:D1463,D1463,$G$6:G1463,"&lt;&gt;"))</f>
        <v/>
      </c>
      <c r="R1463" s="139">
        <f>IF(B1463="","",B1463+N(C1463))</f>
        <v/>
      </c>
    </row>
    <row r="1464" ht="30" customHeight="1">
      <c r="B1464" s="93" t="n"/>
      <c r="C1464" s="140" t="n"/>
      <c r="D1464" s="95" t="n"/>
      <c r="E1464" s="86">
        <f>IF(D1464="","",IFERROR(INDEX(Pil_Type,MATCH(D1464,Pil_Label,0)),"not in pilot"))</f>
        <v/>
      </c>
      <c r="F1464" s="96" t="n"/>
      <c r="G1464" s="96" t="n"/>
      <c r="H1464" s="87">
        <f>IF(G1464="","",N(F1464)+G1464)</f>
        <v/>
      </c>
      <c r="I1464" s="95" t="n"/>
      <c r="J1464" s="139">
        <f>IF(OR(Q1464="",N(Q1464)&lt;=1),"",INDEX($R$6:$R$1505,MATCH(D1464&amp;"|"&amp;(Q1464-1),$P$6:$P$1505,0)))</f>
        <v/>
      </c>
      <c r="K1464" s="138">
        <f>IF(OR(J1464="",R1464=""),"",R1464-J1464)</f>
        <v/>
      </c>
      <c r="L1464" s="138">
        <f>IF(OR(J1464="",R1464=""),"",(R1464-J1464)*24)</f>
        <v/>
      </c>
      <c r="M1464" s="95" t="n"/>
      <c r="N1464" s="94">
        <f>IF(B1464="","",IF(OR(B1464&lt;cfg_PilotStart,B1464&gt;cfg_PilotEnd),"Outside",B1464-cfg_PilotStart+1))</f>
        <v/>
      </c>
      <c r="O1464" s="86">
        <f>IF(OR(B1464="",D1464=""),"","RF-"&amp;TEXT(ROW()-5,"0000"))</f>
        <v/>
      </c>
      <c r="P1464" s="86">
        <f>IF(Q1464="","",D1464&amp;"|"&amp;Q1464)</f>
        <v/>
      </c>
      <c r="Q1464" s="86">
        <f>IF(OR(D1464="",G1464=""),"",COUNTIFS($D$6:D1464,D1464,$G$6:G1464,"&lt;&gt;"))</f>
        <v/>
      </c>
      <c r="R1464" s="139">
        <f>IF(B1464="","",B1464+N(C1464))</f>
        <v/>
      </c>
    </row>
    <row r="1465" ht="30" customHeight="1">
      <c r="B1465" s="93" t="n"/>
      <c r="C1465" s="140" t="n"/>
      <c r="D1465" s="95" t="n"/>
      <c r="E1465" s="86">
        <f>IF(D1465="","",IFERROR(INDEX(Pil_Type,MATCH(D1465,Pil_Label,0)),"not in pilot"))</f>
        <v/>
      </c>
      <c r="F1465" s="96" t="n"/>
      <c r="G1465" s="96" t="n"/>
      <c r="H1465" s="87">
        <f>IF(G1465="","",N(F1465)+G1465)</f>
        <v/>
      </c>
      <c r="I1465" s="95" t="n"/>
      <c r="J1465" s="139">
        <f>IF(OR(Q1465="",N(Q1465)&lt;=1),"",INDEX($R$6:$R$1505,MATCH(D1465&amp;"|"&amp;(Q1465-1),$P$6:$P$1505,0)))</f>
        <v/>
      </c>
      <c r="K1465" s="138">
        <f>IF(OR(J1465="",R1465=""),"",R1465-J1465)</f>
        <v/>
      </c>
      <c r="L1465" s="138">
        <f>IF(OR(J1465="",R1465=""),"",(R1465-J1465)*24)</f>
        <v/>
      </c>
      <c r="M1465" s="95" t="n"/>
      <c r="N1465" s="94">
        <f>IF(B1465="","",IF(OR(B1465&lt;cfg_PilotStart,B1465&gt;cfg_PilotEnd),"Outside",B1465-cfg_PilotStart+1))</f>
        <v/>
      </c>
      <c r="O1465" s="86">
        <f>IF(OR(B1465="",D1465=""),"","RF-"&amp;TEXT(ROW()-5,"0000"))</f>
        <v/>
      </c>
      <c r="P1465" s="86">
        <f>IF(Q1465="","",D1465&amp;"|"&amp;Q1465)</f>
        <v/>
      </c>
      <c r="Q1465" s="86">
        <f>IF(OR(D1465="",G1465=""),"",COUNTIFS($D$6:D1465,D1465,$G$6:G1465,"&lt;&gt;"))</f>
        <v/>
      </c>
      <c r="R1465" s="139">
        <f>IF(B1465="","",B1465+N(C1465))</f>
        <v/>
      </c>
    </row>
    <row r="1466" ht="30" customHeight="1">
      <c r="B1466" s="93" t="n"/>
      <c r="C1466" s="140" t="n"/>
      <c r="D1466" s="95" t="n"/>
      <c r="E1466" s="86">
        <f>IF(D1466="","",IFERROR(INDEX(Pil_Type,MATCH(D1466,Pil_Label,0)),"not in pilot"))</f>
        <v/>
      </c>
      <c r="F1466" s="96" t="n"/>
      <c r="G1466" s="96" t="n"/>
      <c r="H1466" s="87">
        <f>IF(G1466="","",N(F1466)+G1466)</f>
        <v/>
      </c>
      <c r="I1466" s="95" t="n"/>
      <c r="J1466" s="139">
        <f>IF(OR(Q1466="",N(Q1466)&lt;=1),"",INDEX($R$6:$R$1505,MATCH(D1466&amp;"|"&amp;(Q1466-1),$P$6:$P$1505,0)))</f>
        <v/>
      </c>
      <c r="K1466" s="138">
        <f>IF(OR(J1466="",R1466=""),"",R1466-J1466)</f>
        <v/>
      </c>
      <c r="L1466" s="138">
        <f>IF(OR(J1466="",R1466=""),"",(R1466-J1466)*24)</f>
        <v/>
      </c>
      <c r="M1466" s="95" t="n"/>
      <c r="N1466" s="94">
        <f>IF(B1466="","",IF(OR(B1466&lt;cfg_PilotStart,B1466&gt;cfg_PilotEnd),"Outside",B1466-cfg_PilotStart+1))</f>
        <v/>
      </c>
      <c r="O1466" s="86">
        <f>IF(OR(B1466="",D1466=""),"","RF-"&amp;TEXT(ROW()-5,"0000"))</f>
        <v/>
      </c>
      <c r="P1466" s="86">
        <f>IF(Q1466="","",D1466&amp;"|"&amp;Q1466)</f>
        <v/>
      </c>
      <c r="Q1466" s="86">
        <f>IF(OR(D1466="",G1466=""),"",COUNTIFS($D$6:D1466,D1466,$G$6:G1466,"&lt;&gt;"))</f>
        <v/>
      </c>
      <c r="R1466" s="139">
        <f>IF(B1466="","",B1466+N(C1466))</f>
        <v/>
      </c>
    </row>
    <row r="1467" ht="30" customHeight="1">
      <c r="B1467" s="93" t="n"/>
      <c r="C1467" s="140" t="n"/>
      <c r="D1467" s="95" t="n"/>
      <c r="E1467" s="86">
        <f>IF(D1467="","",IFERROR(INDEX(Pil_Type,MATCH(D1467,Pil_Label,0)),"not in pilot"))</f>
        <v/>
      </c>
      <c r="F1467" s="96" t="n"/>
      <c r="G1467" s="96" t="n"/>
      <c r="H1467" s="87">
        <f>IF(G1467="","",N(F1467)+G1467)</f>
        <v/>
      </c>
      <c r="I1467" s="95" t="n"/>
      <c r="J1467" s="139">
        <f>IF(OR(Q1467="",N(Q1467)&lt;=1),"",INDEX($R$6:$R$1505,MATCH(D1467&amp;"|"&amp;(Q1467-1),$P$6:$P$1505,0)))</f>
        <v/>
      </c>
      <c r="K1467" s="138">
        <f>IF(OR(J1467="",R1467=""),"",R1467-J1467)</f>
        <v/>
      </c>
      <c r="L1467" s="138">
        <f>IF(OR(J1467="",R1467=""),"",(R1467-J1467)*24)</f>
        <v/>
      </c>
      <c r="M1467" s="95" t="n"/>
      <c r="N1467" s="94">
        <f>IF(B1467="","",IF(OR(B1467&lt;cfg_PilotStart,B1467&gt;cfg_PilotEnd),"Outside",B1467-cfg_PilotStart+1))</f>
        <v/>
      </c>
      <c r="O1467" s="86">
        <f>IF(OR(B1467="",D1467=""),"","RF-"&amp;TEXT(ROW()-5,"0000"))</f>
        <v/>
      </c>
      <c r="P1467" s="86">
        <f>IF(Q1467="","",D1467&amp;"|"&amp;Q1467)</f>
        <v/>
      </c>
      <c r="Q1467" s="86">
        <f>IF(OR(D1467="",G1467=""),"",COUNTIFS($D$6:D1467,D1467,$G$6:G1467,"&lt;&gt;"))</f>
        <v/>
      </c>
      <c r="R1467" s="139">
        <f>IF(B1467="","",B1467+N(C1467))</f>
        <v/>
      </c>
    </row>
    <row r="1468" ht="30" customHeight="1">
      <c r="B1468" s="93" t="n"/>
      <c r="C1468" s="140" t="n"/>
      <c r="D1468" s="95" t="n"/>
      <c r="E1468" s="86">
        <f>IF(D1468="","",IFERROR(INDEX(Pil_Type,MATCH(D1468,Pil_Label,0)),"not in pilot"))</f>
        <v/>
      </c>
      <c r="F1468" s="96" t="n"/>
      <c r="G1468" s="96" t="n"/>
      <c r="H1468" s="87">
        <f>IF(G1468="","",N(F1468)+G1468)</f>
        <v/>
      </c>
      <c r="I1468" s="95" t="n"/>
      <c r="J1468" s="139">
        <f>IF(OR(Q1468="",N(Q1468)&lt;=1),"",INDEX($R$6:$R$1505,MATCH(D1468&amp;"|"&amp;(Q1468-1),$P$6:$P$1505,0)))</f>
        <v/>
      </c>
      <c r="K1468" s="138">
        <f>IF(OR(J1468="",R1468=""),"",R1468-J1468)</f>
        <v/>
      </c>
      <c r="L1468" s="138">
        <f>IF(OR(J1468="",R1468=""),"",(R1468-J1468)*24)</f>
        <v/>
      </c>
      <c r="M1468" s="95" t="n"/>
      <c r="N1468" s="94">
        <f>IF(B1468="","",IF(OR(B1468&lt;cfg_PilotStart,B1468&gt;cfg_PilotEnd),"Outside",B1468-cfg_PilotStart+1))</f>
        <v/>
      </c>
      <c r="O1468" s="86">
        <f>IF(OR(B1468="",D1468=""),"","RF-"&amp;TEXT(ROW()-5,"0000"))</f>
        <v/>
      </c>
      <c r="P1468" s="86">
        <f>IF(Q1468="","",D1468&amp;"|"&amp;Q1468)</f>
        <v/>
      </c>
      <c r="Q1468" s="86">
        <f>IF(OR(D1468="",G1468=""),"",COUNTIFS($D$6:D1468,D1468,$G$6:G1468,"&lt;&gt;"))</f>
        <v/>
      </c>
      <c r="R1468" s="139">
        <f>IF(B1468="","",B1468+N(C1468))</f>
        <v/>
      </c>
    </row>
    <row r="1469" ht="30" customHeight="1">
      <c r="B1469" s="93" t="n"/>
      <c r="C1469" s="140" t="n"/>
      <c r="D1469" s="95" t="n"/>
      <c r="E1469" s="86">
        <f>IF(D1469="","",IFERROR(INDEX(Pil_Type,MATCH(D1469,Pil_Label,0)),"not in pilot"))</f>
        <v/>
      </c>
      <c r="F1469" s="96" t="n"/>
      <c r="G1469" s="96" t="n"/>
      <c r="H1469" s="87">
        <f>IF(G1469="","",N(F1469)+G1469)</f>
        <v/>
      </c>
      <c r="I1469" s="95" t="n"/>
      <c r="J1469" s="139">
        <f>IF(OR(Q1469="",N(Q1469)&lt;=1),"",INDEX($R$6:$R$1505,MATCH(D1469&amp;"|"&amp;(Q1469-1),$P$6:$P$1505,0)))</f>
        <v/>
      </c>
      <c r="K1469" s="138">
        <f>IF(OR(J1469="",R1469=""),"",R1469-J1469)</f>
        <v/>
      </c>
      <c r="L1469" s="138">
        <f>IF(OR(J1469="",R1469=""),"",(R1469-J1469)*24)</f>
        <v/>
      </c>
      <c r="M1469" s="95" t="n"/>
      <c r="N1469" s="94">
        <f>IF(B1469="","",IF(OR(B1469&lt;cfg_PilotStart,B1469&gt;cfg_PilotEnd),"Outside",B1469-cfg_PilotStart+1))</f>
        <v/>
      </c>
      <c r="O1469" s="86">
        <f>IF(OR(B1469="",D1469=""),"","RF-"&amp;TEXT(ROW()-5,"0000"))</f>
        <v/>
      </c>
      <c r="P1469" s="86">
        <f>IF(Q1469="","",D1469&amp;"|"&amp;Q1469)</f>
        <v/>
      </c>
      <c r="Q1469" s="86">
        <f>IF(OR(D1469="",G1469=""),"",COUNTIFS($D$6:D1469,D1469,$G$6:G1469,"&lt;&gt;"))</f>
        <v/>
      </c>
      <c r="R1469" s="139">
        <f>IF(B1469="","",B1469+N(C1469))</f>
        <v/>
      </c>
    </row>
    <row r="1470" ht="30" customHeight="1">
      <c r="B1470" s="93" t="n"/>
      <c r="C1470" s="140" t="n"/>
      <c r="D1470" s="95" t="n"/>
      <c r="E1470" s="86">
        <f>IF(D1470="","",IFERROR(INDEX(Pil_Type,MATCH(D1470,Pil_Label,0)),"not in pilot"))</f>
        <v/>
      </c>
      <c r="F1470" s="96" t="n"/>
      <c r="G1470" s="96" t="n"/>
      <c r="H1470" s="87">
        <f>IF(G1470="","",N(F1470)+G1470)</f>
        <v/>
      </c>
      <c r="I1470" s="95" t="n"/>
      <c r="J1470" s="139">
        <f>IF(OR(Q1470="",N(Q1470)&lt;=1),"",INDEX($R$6:$R$1505,MATCH(D1470&amp;"|"&amp;(Q1470-1),$P$6:$P$1505,0)))</f>
        <v/>
      </c>
      <c r="K1470" s="138">
        <f>IF(OR(J1470="",R1470=""),"",R1470-J1470)</f>
        <v/>
      </c>
      <c r="L1470" s="138">
        <f>IF(OR(J1470="",R1470=""),"",(R1470-J1470)*24)</f>
        <v/>
      </c>
      <c r="M1470" s="95" t="n"/>
      <c r="N1470" s="94">
        <f>IF(B1470="","",IF(OR(B1470&lt;cfg_PilotStart,B1470&gt;cfg_PilotEnd),"Outside",B1470-cfg_PilotStart+1))</f>
        <v/>
      </c>
      <c r="O1470" s="86">
        <f>IF(OR(B1470="",D1470=""),"","RF-"&amp;TEXT(ROW()-5,"0000"))</f>
        <v/>
      </c>
      <c r="P1470" s="86">
        <f>IF(Q1470="","",D1470&amp;"|"&amp;Q1470)</f>
        <v/>
      </c>
      <c r="Q1470" s="86">
        <f>IF(OR(D1470="",G1470=""),"",COUNTIFS($D$6:D1470,D1470,$G$6:G1470,"&lt;&gt;"))</f>
        <v/>
      </c>
      <c r="R1470" s="139">
        <f>IF(B1470="","",B1470+N(C1470))</f>
        <v/>
      </c>
    </row>
    <row r="1471" ht="30" customHeight="1">
      <c r="B1471" s="93" t="n"/>
      <c r="C1471" s="140" t="n"/>
      <c r="D1471" s="95" t="n"/>
      <c r="E1471" s="86">
        <f>IF(D1471="","",IFERROR(INDEX(Pil_Type,MATCH(D1471,Pil_Label,0)),"not in pilot"))</f>
        <v/>
      </c>
      <c r="F1471" s="96" t="n"/>
      <c r="G1471" s="96" t="n"/>
      <c r="H1471" s="87">
        <f>IF(G1471="","",N(F1471)+G1471)</f>
        <v/>
      </c>
      <c r="I1471" s="95" t="n"/>
      <c r="J1471" s="139">
        <f>IF(OR(Q1471="",N(Q1471)&lt;=1),"",INDEX($R$6:$R$1505,MATCH(D1471&amp;"|"&amp;(Q1471-1),$P$6:$P$1505,0)))</f>
        <v/>
      </c>
      <c r="K1471" s="138">
        <f>IF(OR(J1471="",R1471=""),"",R1471-J1471)</f>
        <v/>
      </c>
      <c r="L1471" s="138">
        <f>IF(OR(J1471="",R1471=""),"",(R1471-J1471)*24)</f>
        <v/>
      </c>
      <c r="M1471" s="95" t="n"/>
      <c r="N1471" s="94">
        <f>IF(B1471="","",IF(OR(B1471&lt;cfg_PilotStart,B1471&gt;cfg_PilotEnd),"Outside",B1471-cfg_PilotStart+1))</f>
        <v/>
      </c>
      <c r="O1471" s="86">
        <f>IF(OR(B1471="",D1471=""),"","RF-"&amp;TEXT(ROW()-5,"0000"))</f>
        <v/>
      </c>
      <c r="P1471" s="86">
        <f>IF(Q1471="","",D1471&amp;"|"&amp;Q1471)</f>
        <v/>
      </c>
      <c r="Q1471" s="86">
        <f>IF(OR(D1471="",G1471=""),"",COUNTIFS($D$6:D1471,D1471,$G$6:G1471,"&lt;&gt;"))</f>
        <v/>
      </c>
      <c r="R1471" s="139">
        <f>IF(B1471="","",B1471+N(C1471))</f>
        <v/>
      </c>
    </row>
    <row r="1472" ht="30" customHeight="1">
      <c r="B1472" s="93" t="n"/>
      <c r="C1472" s="140" t="n"/>
      <c r="D1472" s="95" t="n"/>
      <c r="E1472" s="86">
        <f>IF(D1472="","",IFERROR(INDEX(Pil_Type,MATCH(D1472,Pil_Label,0)),"not in pilot"))</f>
        <v/>
      </c>
      <c r="F1472" s="96" t="n"/>
      <c r="G1472" s="96" t="n"/>
      <c r="H1472" s="87">
        <f>IF(G1472="","",N(F1472)+G1472)</f>
        <v/>
      </c>
      <c r="I1472" s="95" t="n"/>
      <c r="J1472" s="139">
        <f>IF(OR(Q1472="",N(Q1472)&lt;=1),"",INDEX($R$6:$R$1505,MATCH(D1472&amp;"|"&amp;(Q1472-1),$P$6:$P$1505,0)))</f>
        <v/>
      </c>
      <c r="K1472" s="138">
        <f>IF(OR(J1472="",R1472=""),"",R1472-J1472)</f>
        <v/>
      </c>
      <c r="L1472" s="138">
        <f>IF(OR(J1472="",R1472=""),"",(R1472-J1472)*24)</f>
        <v/>
      </c>
      <c r="M1472" s="95" t="n"/>
      <c r="N1472" s="94">
        <f>IF(B1472="","",IF(OR(B1472&lt;cfg_PilotStart,B1472&gt;cfg_PilotEnd),"Outside",B1472-cfg_PilotStart+1))</f>
        <v/>
      </c>
      <c r="O1472" s="86">
        <f>IF(OR(B1472="",D1472=""),"","RF-"&amp;TEXT(ROW()-5,"0000"))</f>
        <v/>
      </c>
      <c r="P1472" s="86">
        <f>IF(Q1472="","",D1472&amp;"|"&amp;Q1472)</f>
        <v/>
      </c>
      <c r="Q1472" s="86">
        <f>IF(OR(D1472="",G1472=""),"",COUNTIFS($D$6:D1472,D1472,$G$6:G1472,"&lt;&gt;"))</f>
        <v/>
      </c>
      <c r="R1472" s="139">
        <f>IF(B1472="","",B1472+N(C1472))</f>
        <v/>
      </c>
    </row>
    <row r="1473" ht="30" customHeight="1">
      <c r="B1473" s="93" t="n"/>
      <c r="C1473" s="140" t="n"/>
      <c r="D1473" s="95" t="n"/>
      <c r="E1473" s="86">
        <f>IF(D1473="","",IFERROR(INDEX(Pil_Type,MATCH(D1473,Pil_Label,0)),"not in pilot"))</f>
        <v/>
      </c>
      <c r="F1473" s="96" t="n"/>
      <c r="G1473" s="96" t="n"/>
      <c r="H1473" s="87">
        <f>IF(G1473="","",N(F1473)+G1473)</f>
        <v/>
      </c>
      <c r="I1473" s="95" t="n"/>
      <c r="J1473" s="139">
        <f>IF(OR(Q1473="",N(Q1473)&lt;=1),"",INDEX($R$6:$R$1505,MATCH(D1473&amp;"|"&amp;(Q1473-1),$P$6:$P$1505,0)))</f>
        <v/>
      </c>
      <c r="K1473" s="138">
        <f>IF(OR(J1473="",R1473=""),"",R1473-J1473)</f>
        <v/>
      </c>
      <c r="L1473" s="138">
        <f>IF(OR(J1473="",R1473=""),"",(R1473-J1473)*24)</f>
        <v/>
      </c>
      <c r="M1473" s="95" t="n"/>
      <c r="N1473" s="94">
        <f>IF(B1473="","",IF(OR(B1473&lt;cfg_PilotStart,B1473&gt;cfg_PilotEnd),"Outside",B1473-cfg_PilotStart+1))</f>
        <v/>
      </c>
      <c r="O1473" s="86">
        <f>IF(OR(B1473="",D1473=""),"","RF-"&amp;TEXT(ROW()-5,"0000"))</f>
        <v/>
      </c>
      <c r="P1473" s="86">
        <f>IF(Q1473="","",D1473&amp;"|"&amp;Q1473)</f>
        <v/>
      </c>
      <c r="Q1473" s="86">
        <f>IF(OR(D1473="",G1473=""),"",COUNTIFS($D$6:D1473,D1473,$G$6:G1473,"&lt;&gt;"))</f>
        <v/>
      </c>
      <c r="R1473" s="139">
        <f>IF(B1473="","",B1473+N(C1473))</f>
        <v/>
      </c>
    </row>
    <row r="1474" ht="30" customHeight="1">
      <c r="B1474" s="93" t="n"/>
      <c r="C1474" s="140" t="n"/>
      <c r="D1474" s="95" t="n"/>
      <c r="E1474" s="86">
        <f>IF(D1474="","",IFERROR(INDEX(Pil_Type,MATCH(D1474,Pil_Label,0)),"not in pilot"))</f>
        <v/>
      </c>
      <c r="F1474" s="96" t="n"/>
      <c r="G1474" s="96" t="n"/>
      <c r="H1474" s="87">
        <f>IF(G1474="","",N(F1474)+G1474)</f>
        <v/>
      </c>
      <c r="I1474" s="95" t="n"/>
      <c r="J1474" s="139">
        <f>IF(OR(Q1474="",N(Q1474)&lt;=1),"",INDEX($R$6:$R$1505,MATCH(D1474&amp;"|"&amp;(Q1474-1),$P$6:$P$1505,0)))</f>
        <v/>
      </c>
      <c r="K1474" s="138">
        <f>IF(OR(J1474="",R1474=""),"",R1474-J1474)</f>
        <v/>
      </c>
      <c r="L1474" s="138">
        <f>IF(OR(J1474="",R1474=""),"",(R1474-J1474)*24)</f>
        <v/>
      </c>
      <c r="M1474" s="95" t="n"/>
      <c r="N1474" s="94">
        <f>IF(B1474="","",IF(OR(B1474&lt;cfg_PilotStart,B1474&gt;cfg_PilotEnd),"Outside",B1474-cfg_PilotStart+1))</f>
        <v/>
      </c>
      <c r="O1474" s="86">
        <f>IF(OR(B1474="",D1474=""),"","RF-"&amp;TEXT(ROW()-5,"0000"))</f>
        <v/>
      </c>
      <c r="P1474" s="86">
        <f>IF(Q1474="","",D1474&amp;"|"&amp;Q1474)</f>
        <v/>
      </c>
      <c r="Q1474" s="86">
        <f>IF(OR(D1474="",G1474=""),"",COUNTIFS($D$6:D1474,D1474,$G$6:G1474,"&lt;&gt;"))</f>
        <v/>
      </c>
      <c r="R1474" s="139">
        <f>IF(B1474="","",B1474+N(C1474))</f>
        <v/>
      </c>
    </row>
    <row r="1475" ht="30" customHeight="1">
      <c r="B1475" s="93" t="n"/>
      <c r="C1475" s="140" t="n"/>
      <c r="D1475" s="95" t="n"/>
      <c r="E1475" s="86">
        <f>IF(D1475="","",IFERROR(INDEX(Pil_Type,MATCH(D1475,Pil_Label,0)),"not in pilot"))</f>
        <v/>
      </c>
      <c r="F1475" s="96" t="n"/>
      <c r="G1475" s="96" t="n"/>
      <c r="H1475" s="87">
        <f>IF(G1475="","",N(F1475)+G1475)</f>
        <v/>
      </c>
      <c r="I1475" s="95" t="n"/>
      <c r="J1475" s="139">
        <f>IF(OR(Q1475="",N(Q1475)&lt;=1),"",INDEX($R$6:$R$1505,MATCH(D1475&amp;"|"&amp;(Q1475-1),$P$6:$P$1505,0)))</f>
        <v/>
      </c>
      <c r="K1475" s="138">
        <f>IF(OR(J1475="",R1475=""),"",R1475-J1475)</f>
        <v/>
      </c>
      <c r="L1475" s="138">
        <f>IF(OR(J1475="",R1475=""),"",(R1475-J1475)*24)</f>
        <v/>
      </c>
      <c r="M1475" s="95" t="n"/>
      <c r="N1475" s="94">
        <f>IF(B1475="","",IF(OR(B1475&lt;cfg_PilotStart,B1475&gt;cfg_PilotEnd),"Outside",B1475-cfg_PilotStart+1))</f>
        <v/>
      </c>
      <c r="O1475" s="86">
        <f>IF(OR(B1475="",D1475=""),"","RF-"&amp;TEXT(ROW()-5,"0000"))</f>
        <v/>
      </c>
      <c r="P1475" s="86">
        <f>IF(Q1475="","",D1475&amp;"|"&amp;Q1475)</f>
        <v/>
      </c>
      <c r="Q1475" s="86">
        <f>IF(OR(D1475="",G1475=""),"",COUNTIFS($D$6:D1475,D1475,$G$6:G1475,"&lt;&gt;"))</f>
        <v/>
      </c>
      <c r="R1475" s="139">
        <f>IF(B1475="","",B1475+N(C1475))</f>
        <v/>
      </c>
    </row>
    <row r="1476" ht="30" customHeight="1">
      <c r="B1476" s="93" t="n"/>
      <c r="C1476" s="140" t="n"/>
      <c r="D1476" s="95" t="n"/>
      <c r="E1476" s="86">
        <f>IF(D1476="","",IFERROR(INDEX(Pil_Type,MATCH(D1476,Pil_Label,0)),"not in pilot"))</f>
        <v/>
      </c>
      <c r="F1476" s="96" t="n"/>
      <c r="G1476" s="96" t="n"/>
      <c r="H1476" s="87">
        <f>IF(G1476="","",N(F1476)+G1476)</f>
        <v/>
      </c>
      <c r="I1476" s="95" t="n"/>
      <c r="J1476" s="139">
        <f>IF(OR(Q1476="",N(Q1476)&lt;=1),"",INDEX($R$6:$R$1505,MATCH(D1476&amp;"|"&amp;(Q1476-1),$P$6:$P$1505,0)))</f>
        <v/>
      </c>
      <c r="K1476" s="138">
        <f>IF(OR(J1476="",R1476=""),"",R1476-J1476)</f>
        <v/>
      </c>
      <c r="L1476" s="138">
        <f>IF(OR(J1476="",R1476=""),"",(R1476-J1476)*24)</f>
        <v/>
      </c>
      <c r="M1476" s="95" t="n"/>
      <c r="N1476" s="94">
        <f>IF(B1476="","",IF(OR(B1476&lt;cfg_PilotStart,B1476&gt;cfg_PilotEnd),"Outside",B1476-cfg_PilotStart+1))</f>
        <v/>
      </c>
      <c r="O1476" s="86">
        <f>IF(OR(B1476="",D1476=""),"","RF-"&amp;TEXT(ROW()-5,"0000"))</f>
        <v/>
      </c>
      <c r="P1476" s="86">
        <f>IF(Q1476="","",D1476&amp;"|"&amp;Q1476)</f>
        <v/>
      </c>
      <c r="Q1476" s="86">
        <f>IF(OR(D1476="",G1476=""),"",COUNTIFS($D$6:D1476,D1476,$G$6:G1476,"&lt;&gt;"))</f>
        <v/>
      </c>
      <c r="R1476" s="139">
        <f>IF(B1476="","",B1476+N(C1476))</f>
        <v/>
      </c>
    </row>
    <row r="1477" ht="30" customHeight="1">
      <c r="B1477" s="93" t="n"/>
      <c r="C1477" s="140" t="n"/>
      <c r="D1477" s="95" t="n"/>
      <c r="E1477" s="86">
        <f>IF(D1477="","",IFERROR(INDEX(Pil_Type,MATCH(D1477,Pil_Label,0)),"not in pilot"))</f>
        <v/>
      </c>
      <c r="F1477" s="96" t="n"/>
      <c r="G1477" s="96" t="n"/>
      <c r="H1477" s="87">
        <f>IF(G1477="","",N(F1477)+G1477)</f>
        <v/>
      </c>
      <c r="I1477" s="95" t="n"/>
      <c r="J1477" s="139">
        <f>IF(OR(Q1477="",N(Q1477)&lt;=1),"",INDEX($R$6:$R$1505,MATCH(D1477&amp;"|"&amp;(Q1477-1),$P$6:$P$1505,0)))</f>
        <v/>
      </c>
      <c r="K1477" s="138">
        <f>IF(OR(J1477="",R1477=""),"",R1477-J1477)</f>
        <v/>
      </c>
      <c r="L1477" s="138">
        <f>IF(OR(J1477="",R1477=""),"",(R1477-J1477)*24)</f>
        <v/>
      </c>
      <c r="M1477" s="95" t="n"/>
      <c r="N1477" s="94">
        <f>IF(B1477="","",IF(OR(B1477&lt;cfg_PilotStart,B1477&gt;cfg_PilotEnd),"Outside",B1477-cfg_PilotStart+1))</f>
        <v/>
      </c>
      <c r="O1477" s="86">
        <f>IF(OR(B1477="",D1477=""),"","RF-"&amp;TEXT(ROW()-5,"0000"))</f>
        <v/>
      </c>
      <c r="P1477" s="86">
        <f>IF(Q1477="","",D1477&amp;"|"&amp;Q1477)</f>
        <v/>
      </c>
      <c r="Q1477" s="86">
        <f>IF(OR(D1477="",G1477=""),"",COUNTIFS($D$6:D1477,D1477,$G$6:G1477,"&lt;&gt;"))</f>
        <v/>
      </c>
      <c r="R1477" s="139">
        <f>IF(B1477="","",B1477+N(C1477))</f>
        <v/>
      </c>
    </row>
    <row r="1478" ht="30" customHeight="1">
      <c r="B1478" s="93" t="n"/>
      <c r="C1478" s="140" t="n"/>
      <c r="D1478" s="95" t="n"/>
      <c r="E1478" s="86">
        <f>IF(D1478="","",IFERROR(INDEX(Pil_Type,MATCH(D1478,Pil_Label,0)),"not in pilot"))</f>
        <v/>
      </c>
      <c r="F1478" s="96" t="n"/>
      <c r="G1478" s="96" t="n"/>
      <c r="H1478" s="87">
        <f>IF(G1478="","",N(F1478)+G1478)</f>
        <v/>
      </c>
      <c r="I1478" s="95" t="n"/>
      <c r="J1478" s="139">
        <f>IF(OR(Q1478="",N(Q1478)&lt;=1),"",INDEX($R$6:$R$1505,MATCH(D1478&amp;"|"&amp;(Q1478-1),$P$6:$P$1505,0)))</f>
        <v/>
      </c>
      <c r="K1478" s="138">
        <f>IF(OR(J1478="",R1478=""),"",R1478-J1478)</f>
        <v/>
      </c>
      <c r="L1478" s="138">
        <f>IF(OR(J1478="",R1478=""),"",(R1478-J1478)*24)</f>
        <v/>
      </c>
      <c r="M1478" s="95" t="n"/>
      <c r="N1478" s="94">
        <f>IF(B1478="","",IF(OR(B1478&lt;cfg_PilotStart,B1478&gt;cfg_PilotEnd),"Outside",B1478-cfg_PilotStart+1))</f>
        <v/>
      </c>
      <c r="O1478" s="86">
        <f>IF(OR(B1478="",D1478=""),"","RF-"&amp;TEXT(ROW()-5,"0000"))</f>
        <v/>
      </c>
      <c r="P1478" s="86">
        <f>IF(Q1478="","",D1478&amp;"|"&amp;Q1478)</f>
        <v/>
      </c>
      <c r="Q1478" s="86">
        <f>IF(OR(D1478="",G1478=""),"",COUNTIFS($D$6:D1478,D1478,$G$6:G1478,"&lt;&gt;"))</f>
        <v/>
      </c>
      <c r="R1478" s="139">
        <f>IF(B1478="","",B1478+N(C1478))</f>
        <v/>
      </c>
    </row>
    <row r="1479" ht="30" customHeight="1">
      <c r="B1479" s="93" t="n"/>
      <c r="C1479" s="140" t="n"/>
      <c r="D1479" s="95" t="n"/>
      <c r="E1479" s="86">
        <f>IF(D1479="","",IFERROR(INDEX(Pil_Type,MATCH(D1479,Pil_Label,0)),"not in pilot"))</f>
        <v/>
      </c>
      <c r="F1479" s="96" t="n"/>
      <c r="G1479" s="96" t="n"/>
      <c r="H1479" s="87">
        <f>IF(G1479="","",N(F1479)+G1479)</f>
        <v/>
      </c>
      <c r="I1479" s="95" t="n"/>
      <c r="J1479" s="139">
        <f>IF(OR(Q1479="",N(Q1479)&lt;=1),"",INDEX($R$6:$R$1505,MATCH(D1479&amp;"|"&amp;(Q1479-1),$P$6:$P$1505,0)))</f>
        <v/>
      </c>
      <c r="K1479" s="138">
        <f>IF(OR(J1479="",R1479=""),"",R1479-J1479)</f>
        <v/>
      </c>
      <c r="L1479" s="138">
        <f>IF(OR(J1479="",R1479=""),"",(R1479-J1479)*24)</f>
        <v/>
      </c>
      <c r="M1479" s="95" t="n"/>
      <c r="N1479" s="94">
        <f>IF(B1479="","",IF(OR(B1479&lt;cfg_PilotStart,B1479&gt;cfg_PilotEnd),"Outside",B1479-cfg_PilotStart+1))</f>
        <v/>
      </c>
      <c r="O1479" s="86">
        <f>IF(OR(B1479="",D1479=""),"","RF-"&amp;TEXT(ROW()-5,"0000"))</f>
        <v/>
      </c>
      <c r="P1479" s="86">
        <f>IF(Q1479="","",D1479&amp;"|"&amp;Q1479)</f>
        <v/>
      </c>
      <c r="Q1479" s="86">
        <f>IF(OR(D1479="",G1479=""),"",COUNTIFS($D$6:D1479,D1479,$G$6:G1479,"&lt;&gt;"))</f>
        <v/>
      </c>
      <c r="R1479" s="139">
        <f>IF(B1479="","",B1479+N(C1479))</f>
        <v/>
      </c>
    </row>
    <row r="1480" ht="30" customHeight="1">
      <c r="B1480" s="93" t="n"/>
      <c r="C1480" s="140" t="n"/>
      <c r="D1480" s="95" t="n"/>
      <c r="E1480" s="86">
        <f>IF(D1480="","",IFERROR(INDEX(Pil_Type,MATCH(D1480,Pil_Label,0)),"not in pilot"))</f>
        <v/>
      </c>
      <c r="F1480" s="96" t="n"/>
      <c r="G1480" s="96" t="n"/>
      <c r="H1480" s="87">
        <f>IF(G1480="","",N(F1480)+G1480)</f>
        <v/>
      </c>
      <c r="I1480" s="95" t="n"/>
      <c r="J1480" s="139">
        <f>IF(OR(Q1480="",N(Q1480)&lt;=1),"",INDEX($R$6:$R$1505,MATCH(D1480&amp;"|"&amp;(Q1480-1),$P$6:$P$1505,0)))</f>
        <v/>
      </c>
      <c r="K1480" s="138">
        <f>IF(OR(J1480="",R1480=""),"",R1480-J1480)</f>
        <v/>
      </c>
      <c r="L1480" s="138">
        <f>IF(OR(J1480="",R1480=""),"",(R1480-J1480)*24)</f>
        <v/>
      </c>
      <c r="M1480" s="95" t="n"/>
      <c r="N1480" s="94">
        <f>IF(B1480="","",IF(OR(B1480&lt;cfg_PilotStart,B1480&gt;cfg_PilotEnd),"Outside",B1480-cfg_PilotStart+1))</f>
        <v/>
      </c>
      <c r="O1480" s="86">
        <f>IF(OR(B1480="",D1480=""),"","RF-"&amp;TEXT(ROW()-5,"0000"))</f>
        <v/>
      </c>
      <c r="P1480" s="86">
        <f>IF(Q1480="","",D1480&amp;"|"&amp;Q1480)</f>
        <v/>
      </c>
      <c r="Q1480" s="86">
        <f>IF(OR(D1480="",G1480=""),"",COUNTIFS($D$6:D1480,D1480,$G$6:G1480,"&lt;&gt;"))</f>
        <v/>
      </c>
      <c r="R1480" s="139">
        <f>IF(B1480="","",B1480+N(C1480))</f>
        <v/>
      </c>
    </row>
    <row r="1481" ht="30" customHeight="1">
      <c r="B1481" s="93" t="n"/>
      <c r="C1481" s="140" t="n"/>
      <c r="D1481" s="95" t="n"/>
      <c r="E1481" s="86">
        <f>IF(D1481="","",IFERROR(INDEX(Pil_Type,MATCH(D1481,Pil_Label,0)),"not in pilot"))</f>
        <v/>
      </c>
      <c r="F1481" s="96" t="n"/>
      <c r="G1481" s="96" t="n"/>
      <c r="H1481" s="87">
        <f>IF(G1481="","",N(F1481)+G1481)</f>
        <v/>
      </c>
      <c r="I1481" s="95" t="n"/>
      <c r="J1481" s="139">
        <f>IF(OR(Q1481="",N(Q1481)&lt;=1),"",INDEX($R$6:$R$1505,MATCH(D1481&amp;"|"&amp;(Q1481-1),$P$6:$P$1505,0)))</f>
        <v/>
      </c>
      <c r="K1481" s="138">
        <f>IF(OR(J1481="",R1481=""),"",R1481-J1481)</f>
        <v/>
      </c>
      <c r="L1481" s="138">
        <f>IF(OR(J1481="",R1481=""),"",(R1481-J1481)*24)</f>
        <v/>
      </c>
      <c r="M1481" s="95" t="n"/>
      <c r="N1481" s="94">
        <f>IF(B1481="","",IF(OR(B1481&lt;cfg_PilotStart,B1481&gt;cfg_PilotEnd),"Outside",B1481-cfg_PilotStart+1))</f>
        <v/>
      </c>
      <c r="O1481" s="86">
        <f>IF(OR(B1481="",D1481=""),"","RF-"&amp;TEXT(ROW()-5,"0000"))</f>
        <v/>
      </c>
      <c r="P1481" s="86">
        <f>IF(Q1481="","",D1481&amp;"|"&amp;Q1481)</f>
        <v/>
      </c>
      <c r="Q1481" s="86">
        <f>IF(OR(D1481="",G1481=""),"",COUNTIFS($D$6:D1481,D1481,$G$6:G1481,"&lt;&gt;"))</f>
        <v/>
      </c>
      <c r="R1481" s="139">
        <f>IF(B1481="","",B1481+N(C1481))</f>
        <v/>
      </c>
    </row>
    <row r="1482" ht="30" customHeight="1">
      <c r="B1482" s="93" t="n"/>
      <c r="C1482" s="140" t="n"/>
      <c r="D1482" s="95" t="n"/>
      <c r="E1482" s="86">
        <f>IF(D1482="","",IFERROR(INDEX(Pil_Type,MATCH(D1482,Pil_Label,0)),"not in pilot"))</f>
        <v/>
      </c>
      <c r="F1482" s="96" t="n"/>
      <c r="G1482" s="96" t="n"/>
      <c r="H1482" s="87">
        <f>IF(G1482="","",N(F1482)+G1482)</f>
        <v/>
      </c>
      <c r="I1482" s="95" t="n"/>
      <c r="J1482" s="139">
        <f>IF(OR(Q1482="",N(Q1482)&lt;=1),"",INDEX($R$6:$R$1505,MATCH(D1482&amp;"|"&amp;(Q1482-1),$P$6:$P$1505,0)))</f>
        <v/>
      </c>
      <c r="K1482" s="138">
        <f>IF(OR(J1482="",R1482=""),"",R1482-J1482)</f>
        <v/>
      </c>
      <c r="L1482" s="138">
        <f>IF(OR(J1482="",R1482=""),"",(R1482-J1482)*24)</f>
        <v/>
      </c>
      <c r="M1482" s="95" t="n"/>
      <c r="N1482" s="94">
        <f>IF(B1482="","",IF(OR(B1482&lt;cfg_PilotStart,B1482&gt;cfg_PilotEnd),"Outside",B1482-cfg_PilotStart+1))</f>
        <v/>
      </c>
      <c r="O1482" s="86">
        <f>IF(OR(B1482="",D1482=""),"","RF-"&amp;TEXT(ROW()-5,"0000"))</f>
        <v/>
      </c>
      <c r="P1482" s="86">
        <f>IF(Q1482="","",D1482&amp;"|"&amp;Q1482)</f>
        <v/>
      </c>
      <c r="Q1482" s="86">
        <f>IF(OR(D1482="",G1482=""),"",COUNTIFS($D$6:D1482,D1482,$G$6:G1482,"&lt;&gt;"))</f>
        <v/>
      </c>
      <c r="R1482" s="139">
        <f>IF(B1482="","",B1482+N(C1482))</f>
        <v/>
      </c>
    </row>
    <row r="1483" ht="30" customHeight="1">
      <c r="B1483" s="93" t="n"/>
      <c r="C1483" s="140" t="n"/>
      <c r="D1483" s="95" t="n"/>
      <c r="E1483" s="86">
        <f>IF(D1483="","",IFERROR(INDEX(Pil_Type,MATCH(D1483,Pil_Label,0)),"not in pilot"))</f>
        <v/>
      </c>
      <c r="F1483" s="96" t="n"/>
      <c r="G1483" s="96" t="n"/>
      <c r="H1483" s="87">
        <f>IF(G1483="","",N(F1483)+G1483)</f>
        <v/>
      </c>
      <c r="I1483" s="95" t="n"/>
      <c r="J1483" s="139">
        <f>IF(OR(Q1483="",N(Q1483)&lt;=1),"",INDEX($R$6:$R$1505,MATCH(D1483&amp;"|"&amp;(Q1483-1),$P$6:$P$1505,0)))</f>
        <v/>
      </c>
      <c r="K1483" s="138">
        <f>IF(OR(J1483="",R1483=""),"",R1483-J1483)</f>
        <v/>
      </c>
      <c r="L1483" s="138">
        <f>IF(OR(J1483="",R1483=""),"",(R1483-J1483)*24)</f>
        <v/>
      </c>
      <c r="M1483" s="95" t="n"/>
      <c r="N1483" s="94">
        <f>IF(B1483="","",IF(OR(B1483&lt;cfg_PilotStart,B1483&gt;cfg_PilotEnd),"Outside",B1483-cfg_PilotStart+1))</f>
        <v/>
      </c>
      <c r="O1483" s="86">
        <f>IF(OR(B1483="",D1483=""),"","RF-"&amp;TEXT(ROW()-5,"0000"))</f>
        <v/>
      </c>
      <c r="P1483" s="86">
        <f>IF(Q1483="","",D1483&amp;"|"&amp;Q1483)</f>
        <v/>
      </c>
      <c r="Q1483" s="86">
        <f>IF(OR(D1483="",G1483=""),"",COUNTIFS($D$6:D1483,D1483,$G$6:G1483,"&lt;&gt;"))</f>
        <v/>
      </c>
      <c r="R1483" s="139">
        <f>IF(B1483="","",B1483+N(C1483))</f>
        <v/>
      </c>
    </row>
    <row r="1484" ht="30" customHeight="1">
      <c r="B1484" s="93" t="n"/>
      <c r="C1484" s="140" t="n"/>
      <c r="D1484" s="95" t="n"/>
      <c r="E1484" s="86">
        <f>IF(D1484="","",IFERROR(INDEX(Pil_Type,MATCH(D1484,Pil_Label,0)),"not in pilot"))</f>
        <v/>
      </c>
      <c r="F1484" s="96" t="n"/>
      <c r="G1484" s="96" t="n"/>
      <c r="H1484" s="87">
        <f>IF(G1484="","",N(F1484)+G1484)</f>
        <v/>
      </c>
      <c r="I1484" s="95" t="n"/>
      <c r="J1484" s="139">
        <f>IF(OR(Q1484="",N(Q1484)&lt;=1),"",INDEX($R$6:$R$1505,MATCH(D1484&amp;"|"&amp;(Q1484-1),$P$6:$P$1505,0)))</f>
        <v/>
      </c>
      <c r="K1484" s="138">
        <f>IF(OR(J1484="",R1484=""),"",R1484-J1484)</f>
        <v/>
      </c>
      <c r="L1484" s="138">
        <f>IF(OR(J1484="",R1484=""),"",(R1484-J1484)*24)</f>
        <v/>
      </c>
      <c r="M1484" s="95" t="n"/>
      <c r="N1484" s="94">
        <f>IF(B1484="","",IF(OR(B1484&lt;cfg_PilotStart,B1484&gt;cfg_PilotEnd),"Outside",B1484-cfg_PilotStart+1))</f>
        <v/>
      </c>
      <c r="O1484" s="86">
        <f>IF(OR(B1484="",D1484=""),"","RF-"&amp;TEXT(ROW()-5,"0000"))</f>
        <v/>
      </c>
      <c r="P1484" s="86">
        <f>IF(Q1484="","",D1484&amp;"|"&amp;Q1484)</f>
        <v/>
      </c>
      <c r="Q1484" s="86">
        <f>IF(OR(D1484="",G1484=""),"",COUNTIFS($D$6:D1484,D1484,$G$6:G1484,"&lt;&gt;"))</f>
        <v/>
      </c>
      <c r="R1484" s="139">
        <f>IF(B1484="","",B1484+N(C1484))</f>
        <v/>
      </c>
    </row>
    <row r="1485" ht="30" customHeight="1">
      <c r="B1485" s="93" t="n"/>
      <c r="C1485" s="140" t="n"/>
      <c r="D1485" s="95" t="n"/>
      <c r="E1485" s="86">
        <f>IF(D1485="","",IFERROR(INDEX(Pil_Type,MATCH(D1485,Pil_Label,0)),"not in pilot"))</f>
        <v/>
      </c>
      <c r="F1485" s="96" t="n"/>
      <c r="G1485" s="96" t="n"/>
      <c r="H1485" s="87">
        <f>IF(G1485="","",N(F1485)+G1485)</f>
        <v/>
      </c>
      <c r="I1485" s="95" t="n"/>
      <c r="J1485" s="139">
        <f>IF(OR(Q1485="",N(Q1485)&lt;=1),"",INDEX($R$6:$R$1505,MATCH(D1485&amp;"|"&amp;(Q1485-1),$P$6:$P$1505,0)))</f>
        <v/>
      </c>
      <c r="K1485" s="138">
        <f>IF(OR(J1485="",R1485=""),"",R1485-J1485)</f>
        <v/>
      </c>
      <c r="L1485" s="138">
        <f>IF(OR(J1485="",R1485=""),"",(R1485-J1485)*24)</f>
        <v/>
      </c>
      <c r="M1485" s="95" t="n"/>
      <c r="N1485" s="94">
        <f>IF(B1485="","",IF(OR(B1485&lt;cfg_PilotStart,B1485&gt;cfg_PilotEnd),"Outside",B1485-cfg_PilotStart+1))</f>
        <v/>
      </c>
      <c r="O1485" s="86">
        <f>IF(OR(B1485="",D1485=""),"","RF-"&amp;TEXT(ROW()-5,"0000"))</f>
        <v/>
      </c>
      <c r="P1485" s="86">
        <f>IF(Q1485="","",D1485&amp;"|"&amp;Q1485)</f>
        <v/>
      </c>
      <c r="Q1485" s="86">
        <f>IF(OR(D1485="",G1485=""),"",COUNTIFS($D$6:D1485,D1485,$G$6:G1485,"&lt;&gt;"))</f>
        <v/>
      </c>
      <c r="R1485" s="139">
        <f>IF(B1485="","",B1485+N(C1485))</f>
        <v/>
      </c>
    </row>
    <row r="1486" ht="30" customHeight="1">
      <c r="B1486" s="93" t="n"/>
      <c r="C1486" s="140" t="n"/>
      <c r="D1486" s="95" t="n"/>
      <c r="E1486" s="86">
        <f>IF(D1486="","",IFERROR(INDEX(Pil_Type,MATCH(D1486,Pil_Label,0)),"not in pilot"))</f>
        <v/>
      </c>
      <c r="F1486" s="96" t="n"/>
      <c r="G1486" s="96" t="n"/>
      <c r="H1486" s="87">
        <f>IF(G1486="","",N(F1486)+G1486)</f>
        <v/>
      </c>
      <c r="I1486" s="95" t="n"/>
      <c r="J1486" s="139">
        <f>IF(OR(Q1486="",N(Q1486)&lt;=1),"",INDEX($R$6:$R$1505,MATCH(D1486&amp;"|"&amp;(Q1486-1),$P$6:$P$1505,0)))</f>
        <v/>
      </c>
      <c r="K1486" s="138">
        <f>IF(OR(J1486="",R1486=""),"",R1486-J1486)</f>
        <v/>
      </c>
      <c r="L1486" s="138">
        <f>IF(OR(J1486="",R1486=""),"",(R1486-J1486)*24)</f>
        <v/>
      </c>
      <c r="M1486" s="95" t="n"/>
      <c r="N1486" s="94">
        <f>IF(B1486="","",IF(OR(B1486&lt;cfg_PilotStart,B1486&gt;cfg_PilotEnd),"Outside",B1486-cfg_PilotStart+1))</f>
        <v/>
      </c>
      <c r="O1486" s="86">
        <f>IF(OR(B1486="",D1486=""),"","RF-"&amp;TEXT(ROW()-5,"0000"))</f>
        <v/>
      </c>
      <c r="P1486" s="86">
        <f>IF(Q1486="","",D1486&amp;"|"&amp;Q1486)</f>
        <v/>
      </c>
      <c r="Q1486" s="86">
        <f>IF(OR(D1486="",G1486=""),"",COUNTIFS($D$6:D1486,D1486,$G$6:G1486,"&lt;&gt;"))</f>
        <v/>
      </c>
      <c r="R1486" s="139">
        <f>IF(B1486="","",B1486+N(C1486))</f>
        <v/>
      </c>
    </row>
    <row r="1487" ht="30" customHeight="1">
      <c r="B1487" s="93" t="n"/>
      <c r="C1487" s="140" t="n"/>
      <c r="D1487" s="95" t="n"/>
      <c r="E1487" s="86">
        <f>IF(D1487="","",IFERROR(INDEX(Pil_Type,MATCH(D1487,Pil_Label,0)),"not in pilot"))</f>
        <v/>
      </c>
      <c r="F1487" s="96" t="n"/>
      <c r="G1487" s="96" t="n"/>
      <c r="H1487" s="87">
        <f>IF(G1487="","",N(F1487)+G1487)</f>
        <v/>
      </c>
      <c r="I1487" s="95" t="n"/>
      <c r="J1487" s="139">
        <f>IF(OR(Q1487="",N(Q1487)&lt;=1),"",INDEX($R$6:$R$1505,MATCH(D1487&amp;"|"&amp;(Q1487-1),$P$6:$P$1505,0)))</f>
        <v/>
      </c>
      <c r="K1487" s="138">
        <f>IF(OR(J1487="",R1487=""),"",R1487-J1487)</f>
        <v/>
      </c>
      <c r="L1487" s="138">
        <f>IF(OR(J1487="",R1487=""),"",(R1487-J1487)*24)</f>
        <v/>
      </c>
      <c r="M1487" s="95" t="n"/>
      <c r="N1487" s="94">
        <f>IF(B1487="","",IF(OR(B1487&lt;cfg_PilotStart,B1487&gt;cfg_PilotEnd),"Outside",B1487-cfg_PilotStart+1))</f>
        <v/>
      </c>
      <c r="O1487" s="86">
        <f>IF(OR(B1487="",D1487=""),"","RF-"&amp;TEXT(ROW()-5,"0000"))</f>
        <v/>
      </c>
      <c r="P1487" s="86">
        <f>IF(Q1487="","",D1487&amp;"|"&amp;Q1487)</f>
        <v/>
      </c>
      <c r="Q1487" s="86">
        <f>IF(OR(D1487="",G1487=""),"",COUNTIFS($D$6:D1487,D1487,$G$6:G1487,"&lt;&gt;"))</f>
        <v/>
      </c>
      <c r="R1487" s="139">
        <f>IF(B1487="","",B1487+N(C1487))</f>
        <v/>
      </c>
    </row>
    <row r="1488" ht="30" customHeight="1">
      <c r="B1488" s="93" t="n"/>
      <c r="C1488" s="140" t="n"/>
      <c r="D1488" s="95" t="n"/>
      <c r="E1488" s="86">
        <f>IF(D1488="","",IFERROR(INDEX(Pil_Type,MATCH(D1488,Pil_Label,0)),"not in pilot"))</f>
        <v/>
      </c>
      <c r="F1488" s="96" t="n"/>
      <c r="G1488" s="96" t="n"/>
      <c r="H1488" s="87">
        <f>IF(G1488="","",N(F1488)+G1488)</f>
        <v/>
      </c>
      <c r="I1488" s="95" t="n"/>
      <c r="J1488" s="139">
        <f>IF(OR(Q1488="",N(Q1488)&lt;=1),"",INDEX($R$6:$R$1505,MATCH(D1488&amp;"|"&amp;(Q1488-1),$P$6:$P$1505,0)))</f>
        <v/>
      </c>
      <c r="K1488" s="138">
        <f>IF(OR(J1488="",R1488=""),"",R1488-J1488)</f>
        <v/>
      </c>
      <c r="L1488" s="138">
        <f>IF(OR(J1488="",R1488=""),"",(R1488-J1488)*24)</f>
        <v/>
      </c>
      <c r="M1488" s="95" t="n"/>
      <c r="N1488" s="94">
        <f>IF(B1488="","",IF(OR(B1488&lt;cfg_PilotStart,B1488&gt;cfg_PilotEnd),"Outside",B1488-cfg_PilotStart+1))</f>
        <v/>
      </c>
      <c r="O1488" s="86">
        <f>IF(OR(B1488="",D1488=""),"","RF-"&amp;TEXT(ROW()-5,"0000"))</f>
        <v/>
      </c>
      <c r="P1488" s="86">
        <f>IF(Q1488="","",D1488&amp;"|"&amp;Q1488)</f>
        <v/>
      </c>
      <c r="Q1488" s="86">
        <f>IF(OR(D1488="",G1488=""),"",COUNTIFS($D$6:D1488,D1488,$G$6:G1488,"&lt;&gt;"))</f>
        <v/>
      </c>
      <c r="R1488" s="139">
        <f>IF(B1488="","",B1488+N(C1488))</f>
        <v/>
      </c>
    </row>
    <row r="1489" ht="30" customHeight="1">
      <c r="B1489" s="93" t="n"/>
      <c r="C1489" s="140" t="n"/>
      <c r="D1489" s="95" t="n"/>
      <c r="E1489" s="86">
        <f>IF(D1489="","",IFERROR(INDEX(Pil_Type,MATCH(D1489,Pil_Label,0)),"not in pilot"))</f>
        <v/>
      </c>
      <c r="F1489" s="96" t="n"/>
      <c r="G1489" s="96" t="n"/>
      <c r="H1489" s="87">
        <f>IF(G1489="","",N(F1489)+G1489)</f>
        <v/>
      </c>
      <c r="I1489" s="95" t="n"/>
      <c r="J1489" s="139">
        <f>IF(OR(Q1489="",N(Q1489)&lt;=1),"",INDEX($R$6:$R$1505,MATCH(D1489&amp;"|"&amp;(Q1489-1),$P$6:$P$1505,0)))</f>
        <v/>
      </c>
      <c r="K1489" s="138">
        <f>IF(OR(J1489="",R1489=""),"",R1489-J1489)</f>
        <v/>
      </c>
      <c r="L1489" s="138">
        <f>IF(OR(J1489="",R1489=""),"",(R1489-J1489)*24)</f>
        <v/>
      </c>
      <c r="M1489" s="95" t="n"/>
      <c r="N1489" s="94">
        <f>IF(B1489="","",IF(OR(B1489&lt;cfg_PilotStart,B1489&gt;cfg_PilotEnd),"Outside",B1489-cfg_PilotStart+1))</f>
        <v/>
      </c>
      <c r="O1489" s="86">
        <f>IF(OR(B1489="",D1489=""),"","RF-"&amp;TEXT(ROW()-5,"0000"))</f>
        <v/>
      </c>
      <c r="P1489" s="86">
        <f>IF(Q1489="","",D1489&amp;"|"&amp;Q1489)</f>
        <v/>
      </c>
      <c r="Q1489" s="86">
        <f>IF(OR(D1489="",G1489=""),"",COUNTIFS($D$6:D1489,D1489,$G$6:G1489,"&lt;&gt;"))</f>
        <v/>
      </c>
      <c r="R1489" s="139">
        <f>IF(B1489="","",B1489+N(C1489))</f>
        <v/>
      </c>
    </row>
    <row r="1490" ht="30" customHeight="1">
      <c r="B1490" s="93" t="n"/>
      <c r="C1490" s="140" t="n"/>
      <c r="D1490" s="95" t="n"/>
      <c r="E1490" s="86">
        <f>IF(D1490="","",IFERROR(INDEX(Pil_Type,MATCH(D1490,Pil_Label,0)),"not in pilot"))</f>
        <v/>
      </c>
      <c r="F1490" s="96" t="n"/>
      <c r="G1490" s="96" t="n"/>
      <c r="H1490" s="87">
        <f>IF(G1490="","",N(F1490)+G1490)</f>
        <v/>
      </c>
      <c r="I1490" s="95" t="n"/>
      <c r="J1490" s="139">
        <f>IF(OR(Q1490="",N(Q1490)&lt;=1),"",INDEX($R$6:$R$1505,MATCH(D1490&amp;"|"&amp;(Q1490-1),$P$6:$P$1505,0)))</f>
        <v/>
      </c>
      <c r="K1490" s="138">
        <f>IF(OR(J1490="",R1490=""),"",R1490-J1490)</f>
        <v/>
      </c>
      <c r="L1490" s="138">
        <f>IF(OR(J1490="",R1490=""),"",(R1490-J1490)*24)</f>
        <v/>
      </c>
      <c r="M1490" s="95" t="n"/>
      <c r="N1490" s="94">
        <f>IF(B1490="","",IF(OR(B1490&lt;cfg_PilotStart,B1490&gt;cfg_PilotEnd),"Outside",B1490-cfg_PilotStart+1))</f>
        <v/>
      </c>
      <c r="O1490" s="86">
        <f>IF(OR(B1490="",D1490=""),"","RF-"&amp;TEXT(ROW()-5,"0000"))</f>
        <v/>
      </c>
      <c r="P1490" s="86">
        <f>IF(Q1490="","",D1490&amp;"|"&amp;Q1490)</f>
        <v/>
      </c>
      <c r="Q1490" s="86">
        <f>IF(OR(D1490="",G1490=""),"",COUNTIFS($D$6:D1490,D1490,$G$6:G1490,"&lt;&gt;"))</f>
        <v/>
      </c>
      <c r="R1490" s="139">
        <f>IF(B1490="","",B1490+N(C1490))</f>
        <v/>
      </c>
    </row>
    <row r="1491" ht="30" customHeight="1">
      <c r="B1491" s="93" t="n"/>
      <c r="C1491" s="140" t="n"/>
      <c r="D1491" s="95" t="n"/>
      <c r="E1491" s="86">
        <f>IF(D1491="","",IFERROR(INDEX(Pil_Type,MATCH(D1491,Pil_Label,0)),"not in pilot"))</f>
        <v/>
      </c>
      <c r="F1491" s="96" t="n"/>
      <c r="G1491" s="96" t="n"/>
      <c r="H1491" s="87">
        <f>IF(G1491="","",N(F1491)+G1491)</f>
        <v/>
      </c>
      <c r="I1491" s="95" t="n"/>
      <c r="J1491" s="139">
        <f>IF(OR(Q1491="",N(Q1491)&lt;=1),"",INDEX($R$6:$R$1505,MATCH(D1491&amp;"|"&amp;(Q1491-1),$P$6:$P$1505,0)))</f>
        <v/>
      </c>
      <c r="K1491" s="138">
        <f>IF(OR(J1491="",R1491=""),"",R1491-J1491)</f>
        <v/>
      </c>
      <c r="L1491" s="138">
        <f>IF(OR(J1491="",R1491=""),"",(R1491-J1491)*24)</f>
        <v/>
      </c>
      <c r="M1491" s="95" t="n"/>
      <c r="N1491" s="94">
        <f>IF(B1491="","",IF(OR(B1491&lt;cfg_PilotStart,B1491&gt;cfg_PilotEnd),"Outside",B1491-cfg_PilotStart+1))</f>
        <v/>
      </c>
      <c r="O1491" s="86">
        <f>IF(OR(B1491="",D1491=""),"","RF-"&amp;TEXT(ROW()-5,"0000"))</f>
        <v/>
      </c>
      <c r="P1491" s="86">
        <f>IF(Q1491="","",D1491&amp;"|"&amp;Q1491)</f>
        <v/>
      </c>
      <c r="Q1491" s="86">
        <f>IF(OR(D1491="",G1491=""),"",COUNTIFS($D$6:D1491,D1491,$G$6:G1491,"&lt;&gt;"))</f>
        <v/>
      </c>
      <c r="R1491" s="139">
        <f>IF(B1491="","",B1491+N(C1491))</f>
        <v/>
      </c>
    </row>
    <row r="1492" ht="30" customHeight="1">
      <c r="B1492" s="93" t="n"/>
      <c r="C1492" s="140" t="n"/>
      <c r="D1492" s="95" t="n"/>
      <c r="E1492" s="86">
        <f>IF(D1492="","",IFERROR(INDEX(Pil_Type,MATCH(D1492,Pil_Label,0)),"not in pilot"))</f>
        <v/>
      </c>
      <c r="F1492" s="96" t="n"/>
      <c r="G1492" s="96" t="n"/>
      <c r="H1492" s="87">
        <f>IF(G1492="","",N(F1492)+G1492)</f>
        <v/>
      </c>
      <c r="I1492" s="95" t="n"/>
      <c r="J1492" s="139">
        <f>IF(OR(Q1492="",N(Q1492)&lt;=1),"",INDEX($R$6:$R$1505,MATCH(D1492&amp;"|"&amp;(Q1492-1),$P$6:$P$1505,0)))</f>
        <v/>
      </c>
      <c r="K1492" s="138">
        <f>IF(OR(J1492="",R1492=""),"",R1492-J1492)</f>
        <v/>
      </c>
      <c r="L1492" s="138">
        <f>IF(OR(J1492="",R1492=""),"",(R1492-J1492)*24)</f>
        <v/>
      </c>
      <c r="M1492" s="95" t="n"/>
      <c r="N1492" s="94">
        <f>IF(B1492="","",IF(OR(B1492&lt;cfg_PilotStart,B1492&gt;cfg_PilotEnd),"Outside",B1492-cfg_PilotStart+1))</f>
        <v/>
      </c>
      <c r="O1492" s="86">
        <f>IF(OR(B1492="",D1492=""),"","RF-"&amp;TEXT(ROW()-5,"0000"))</f>
        <v/>
      </c>
      <c r="P1492" s="86">
        <f>IF(Q1492="","",D1492&amp;"|"&amp;Q1492)</f>
        <v/>
      </c>
      <c r="Q1492" s="86">
        <f>IF(OR(D1492="",G1492=""),"",COUNTIFS($D$6:D1492,D1492,$G$6:G1492,"&lt;&gt;"))</f>
        <v/>
      </c>
      <c r="R1492" s="139">
        <f>IF(B1492="","",B1492+N(C1492))</f>
        <v/>
      </c>
    </row>
    <row r="1493" ht="30" customHeight="1">
      <c r="B1493" s="93" t="n"/>
      <c r="C1493" s="140" t="n"/>
      <c r="D1493" s="95" t="n"/>
      <c r="E1493" s="86">
        <f>IF(D1493="","",IFERROR(INDEX(Pil_Type,MATCH(D1493,Pil_Label,0)),"not in pilot"))</f>
        <v/>
      </c>
      <c r="F1493" s="96" t="n"/>
      <c r="G1493" s="96" t="n"/>
      <c r="H1493" s="87">
        <f>IF(G1493="","",N(F1493)+G1493)</f>
        <v/>
      </c>
      <c r="I1493" s="95" t="n"/>
      <c r="J1493" s="139">
        <f>IF(OR(Q1493="",N(Q1493)&lt;=1),"",INDEX($R$6:$R$1505,MATCH(D1493&amp;"|"&amp;(Q1493-1),$P$6:$P$1505,0)))</f>
        <v/>
      </c>
      <c r="K1493" s="138">
        <f>IF(OR(J1493="",R1493=""),"",R1493-J1493)</f>
        <v/>
      </c>
      <c r="L1493" s="138">
        <f>IF(OR(J1493="",R1493=""),"",(R1493-J1493)*24)</f>
        <v/>
      </c>
      <c r="M1493" s="95" t="n"/>
      <c r="N1493" s="94">
        <f>IF(B1493="","",IF(OR(B1493&lt;cfg_PilotStart,B1493&gt;cfg_PilotEnd),"Outside",B1493-cfg_PilotStart+1))</f>
        <v/>
      </c>
      <c r="O1493" s="86">
        <f>IF(OR(B1493="",D1493=""),"","RF-"&amp;TEXT(ROW()-5,"0000"))</f>
        <v/>
      </c>
      <c r="P1493" s="86">
        <f>IF(Q1493="","",D1493&amp;"|"&amp;Q1493)</f>
        <v/>
      </c>
      <c r="Q1493" s="86">
        <f>IF(OR(D1493="",G1493=""),"",COUNTIFS($D$6:D1493,D1493,$G$6:G1493,"&lt;&gt;"))</f>
        <v/>
      </c>
      <c r="R1493" s="139">
        <f>IF(B1493="","",B1493+N(C1493))</f>
        <v/>
      </c>
    </row>
    <row r="1494" ht="30" customHeight="1">
      <c r="B1494" s="93" t="n"/>
      <c r="C1494" s="140" t="n"/>
      <c r="D1494" s="95" t="n"/>
      <c r="E1494" s="86">
        <f>IF(D1494="","",IFERROR(INDEX(Pil_Type,MATCH(D1494,Pil_Label,0)),"not in pilot"))</f>
        <v/>
      </c>
      <c r="F1494" s="96" t="n"/>
      <c r="G1494" s="96" t="n"/>
      <c r="H1494" s="87">
        <f>IF(G1494="","",N(F1494)+G1494)</f>
        <v/>
      </c>
      <c r="I1494" s="95" t="n"/>
      <c r="J1494" s="139">
        <f>IF(OR(Q1494="",N(Q1494)&lt;=1),"",INDEX($R$6:$R$1505,MATCH(D1494&amp;"|"&amp;(Q1494-1),$P$6:$P$1505,0)))</f>
        <v/>
      </c>
      <c r="K1494" s="138">
        <f>IF(OR(J1494="",R1494=""),"",R1494-J1494)</f>
        <v/>
      </c>
      <c r="L1494" s="138">
        <f>IF(OR(J1494="",R1494=""),"",(R1494-J1494)*24)</f>
        <v/>
      </c>
      <c r="M1494" s="95" t="n"/>
      <c r="N1494" s="94">
        <f>IF(B1494="","",IF(OR(B1494&lt;cfg_PilotStart,B1494&gt;cfg_PilotEnd),"Outside",B1494-cfg_PilotStart+1))</f>
        <v/>
      </c>
      <c r="O1494" s="86">
        <f>IF(OR(B1494="",D1494=""),"","RF-"&amp;TEXT(ROW()-5,"0000"))</f>
        <v/>
      </c>
      <c r="P1494" s="86">
        <f>IF(Q1494="","",D1494&amp;"|"&amp;Q1494)</f>
        <v/>
      </c>
      <c r="Q1494" s="86">
        <f>IF(OR(D1494="",G1494=""),"",COUNTIFS($D$6:D1494,D1494,$G$6:G1494,"&lt;&gt;"))</f>
        <v/>
      </c>
      <c r="R1494" s="139">
        <f>IF(B1494="","",B1494+N(C1494))</f>
        <v/>
      </c>
    </row>
    <row r="1495" ht="30" customHeight="1">
      <c r="B1495" s="93" t="n"/>
      <c r="C1495" s="140" t="n"/>
      <c r="D1495" s="95" t="n"/>
      <c r="E1495" s="86">
        <f>IF(D1495="","",IFERROR(INDEX(Pil_Type,MATCH(D1495,Pil_Label,0)),"not in pilot"))</f>
        <v/>
      </c>
      <c r="F1495" s="96" t="n"/>
      <c r="G1495" s="96" t="n"/>
      <c r="H1495" s="87">
        <f>IF(G1495="","",N(F1495)+G1495)</f>
        <v/>
      </c>
      <c r="I1495" s="95" t="n"/>
      <c r="J1495" s="139">
        <f>IF(OR(Q1495="",N(Q1495)&lt;=1),"",INDEX($R$6:$R$1505,MATCH(D1495&amp;"|"&amp;(Q1495-1),$P$6:$P$1505,0)))</f>
        <v/>
      </c>
      <c r="K1495" s="138">
        <f>IF(OR(J1495="",R1495=""),"",R1495-J1495)</f>
        <v/>
      </c>
      <c r="L1495" s="138">
        <f>IF(OR(J1495="",R1495=""),"",(R1495-J1495)*24)</f>
        <v/>
      </c>
      <c r="M1495" s="95" t="n"/>
      <c r="N1495" s="94">
        <f>IF(B1495="","",IF(OR(B1495&lt;cfg_PilotStart,B1495&gt;cfg_PilotEnd),"Outside",B1495-cfg_PilotStart+1))</f>
        <v/>
      </c>
      <c r="O1495" s="86">
        <f>IF(OR(B1495="",D1495=""),"","RF-"&amp;TEXT(ROW()-5,"0000"))</f>
        <v/>
      </c>
      <c r="P1495" s="86">
        <f>IF(Q1495="","",D1495&amp;"|"&amp;Q1495)</f>
        <v/>
      </c>
      <c r="Q1495" s="86">
        <f>IF(OR(D1495="",G1495=""),"",COUNTIFS($D$6:D1495,D1495,$G$6:G1495,"&lt;&gt;"))</f>
        <v/>
      </c>
      <c r="R1495" s="139">
        <f>IF(B1495="","",B1495+N(C1495))</f>
        <v/>
      </c>
    </row>
    <row r="1496" ht="30" customHeight="1">
      <c r="B1496" s="93" t="n"/>
      <c r="C1496" s="140" t="n"/>
      <c r="D1496" s="95" t="n"/>
      <c r="E1496" s="86">
        <f>IF(D1496="","",IFERROR(INDEX(Pil_Type,MATCH(D1496,Pil_Label,0)),"not in pilot"))</f>
        <v/>
      </c>
      <c r="F1496" s="96" t="n"/>
      <c r="G1496" s="96" t="n"/>
      <c r="H1496" s="87">
        <f>IF(G1496="","",N(F1496)+G1496)</f>
        <v/>
      </c>
      <c r="I1496" s="95" t="n"/>
      <c r="J1496" s="139">
        <f>IF(OR(Q1496="",N(Q1496)&lt;=1),"",INDEX($R$6:$R$1505,MATCH(D1496&amp;"|"&amp;(Q1496-1),$P$6:$P$1505,0)))</f>
        <v/>
      </c>
      <c r="K1496" s="138">
        <f>IF(OR(J1496="",R1496=""),"",R1496-J1496)</f>
        <v/>
      </c>
      <c r="L1496" s="138">
        <f>IF(OR(J1496="",R1496=""),"",(R1496-J1496)*24)</f>
        <v/>
      </c>
      <c r="M1496" s="95" t="n"/>
      <c r="N1496" s="94">
        <f>IF(B1496="","",IF(OR(B1496&lt;cfg_PilotStart,B1496&gt;cfg_PilotEnd),"Outside",B1496-cfg_PilotStart+1))</f>
        <v/>
      </c>
      <c r="O1496" s="86">
        <f>IF(OR(B1496="",D1496=""),"","RF-"&amp;TEXT(ROW()-5,"0000"))</f>
        <v/>
      </c>
      <c r="P1496" s="86">
        <f>IF(Q1496="","",D1496&amp;"|"&amp;Q1496)</f>
        <v/>
      </c>
      <c r="Q1496" s="86">
        <f>IF(OR(D1496="",G1496=""),"",COUNTIFS($D$6:D1496,D1496,$G$6:G1496,"&lt;&gt;"))</f>
        <v/>
      </c>
      <c r="R1496" s="139">
        <f>IF(B1496="","",B1496+N(C1496))</f>
        <v/>
      </c>
    </row>
    <row r="1497" ht="30" customHeight="1">
      <c r="B1497" s="93" t="n"/>
      <c r="C1497" s="140" t="n"/>
      <c r="D1497" s="95" t="n"/>
      <c r="E1497" s="86">
        <f>IF(D1497="","",IFERROR(INDEX(Pil_Type,MATCH(D1497,Pil_Label,0)),"not in pilot"))</f>
        <v/>
      </c>
      <c r="F1497" s="96" t="n"/>
      <c r="G1497" s="96" t="n"/>
      <c r="H1497" s="87">
        <f>IF(G1497="","",N(F1497)+G1497)</f>
        <v/>
      </c>
      <c r="I1497" s="95" t="n"/>
      <c r="J1497" s="139">
        <f>IF(OR(Q1497="",N(Q1497)&lt;=1),"",INDEX($R$6:$R$1505,MATCH(D1497&amp;"|"&amp;(Q1497-1),$P$6:$P$1505,0)))</f>
        <v/>
      </c>
      <c r="K1497" s="138">
        <f>IF(OR(J1497="",R1497=""),"",R1497-J1497)</f>
        <v/>
      </c>
      <c r="L1497" s="138">
        <f>IF(OR(J1497="",R1497=""),"",(R1497-J1497)*24)</f>
        <v/>
      </c>
      <c r="M1497" s="95" t="n"/>
      <c r="N1497" s="94">
        <f>IF(B1497="","",IF(OR(B1497&lt;cfg_PilotStart,B1497&gt;cfg_PilotEnd),"Outside",B1497-cfg_PilotStart+1))</f>
        <v/>
      </c>
      <c r="O1497" s="86">
        <f>IF(OR(B1497="",D1497=""),"","RF-"&amp;TEXT(ROW()-5,"0000"))</f>
        <v/>
      </c>
      <c r="P1497" s="86">
        <f>IF(Q1497="","",D1497&amp;"|"&amp;Q1497)</f>
        <v/>
      </c>
      <c r="Q1497" s="86">
        <f>IF(OR(D1497="",G1497=""),"",COUNTIFS($D$6:D1497,D1497,$G$6:G1497,"&lt;&gt;"))</f>
        <v/>
      </c>
      <c r="R1497" s="139">
        <f>IF(B1497="","",B1497+N(C1497))</f>
        <v/>
      </c>
    </row>
    <row r="1498" ht="30" customHeight="1">
      <c r="B1498" s="93" t="n"/>
      <c r="C1498" s="140" t="n"/>
      <c r="D1498" s="95" t="n"/>
      <c r="E1498" s="86">
        <f>IF(D1498="","",IFERROR(INDEX(Pil_Type,MATCH(D1498,Pil_Label,0)),"not in pilot"))</f>
        <v/>
      </c>
      <c r="F1498" s="96" t="n"/>
      <c r="G1498" s="96" t="n"/>
      <c r="H1498" s="87">
        <f>IF(G1498="","",N(F1498)+G1498)</f>
        <v/>
      </c>
      <c r="I1498" s="95" t="n"/>
      <c r="J1498" s="139">
        <f>IF(OR(Q1498="",N(Q1498)&lt;=1),"",INDEX($R$6:$R$1505,MATCH(D1498&amp;"|"&amp;(Q1498-1),$P$6:$P$1505,0)))</f>
        <v/>
      </c>
      <c r="K1498" s="138">
        <f>IF(OR(J1498="",R1498=""),"",R1498-J1498)</f>
        <v/>
      </c>
      <c r="L1498" s="138">
        <f>IF(OR(J1498="",R1498=""),"",(R1498-J1498)*24)</f>
        <v/>
      </c>
      <c r="M1498" s="95" t="n"/>
      <c r="N1498" s="94">
        <f>IF(B1498="","",IF(OR(B1498&lt;cfg_PilotStart,B1498&gt;cfg_PilotEnd),"Outside",B1498-cfg_PilotStart+1))</f>
        <v/>
      </c>
      <c r="O1498" s="86">
        <f>IF(OR(B1498="",D1498=""),"","RF-"&amp;TEXT(ROW()-5,"0000"))</f>
        <v/>
      </c>
      <c r="P1498" s="86">
        <f>IF(Q1498="","",D1498&amp;"|"&amp;Q1498)</f>
        <v/>
      </c>
      <c r="Q1498" s="86">
        <f>IF(OR(D1498="",G1498=""),"",COUNTIFS($D$6:D1498,D1498,$G$6:G1498,"&lt;&gt;"))</f>
        <v/>
      </c>
      <c r="R1498" s="139">
        <f>IF(B1498="","",B1498+N(C1498))</f>
        <v/>
      </c>
    </row>
    <row r="1499" ht="30" customHeight="1">
      <c r="B1499" s="93" t="n"/>
      <c r="C1499" s="140" t="n"/>
      <c r="D1499" s="95" t="n"/>
      <c r="E1499" s="86">
        <f>IF(D1499="","",IFERROR(INDEX(Pil_Type,MATCH(D1499,Pil_Label,0)),"not in pilot"))</f>
        <v/>
      </c>
      <c r="F1499" s="96" t="n"/>
      <c r="G1499" s="96" t="n"/>
      <c r="H1499" s="87">
        <f>IF(G1499="","",N(F1499)+G1499)</f>
        <v/>
      </c>
      <c r="I1499" s="95" t="n"/>
      <c r="J1499" s="139">
        <f>IF(OR(Q1499="",N(Q1499)&lt;=1),"",INDEX($R$6:$R$1505,MATCH(D1499&amp;"|"&amp;(Q1499-1),$P$6:$P$1505,0)))</f>
        <v/>
      </c>
      <c r="K1499" s="138">
        <f>IF(OR(J1499="",R1499=""),"",R1499-J1499)</f>
        <v/>
      </c>
      <c r="L1499" s="138">
        <f>IF(OR(J1499="",R1499=""),"",(R1499-J1499)*24)</f>
        <v/>
      </c>
      <c r="M1499" s="95" t="n"/>
      <c r="N1499" s="94">
        <f>IF(B1499="","",IF(OR(B1499&lt;cfg_PilotStart,B1499&gt;cfg_PilotEnd),"Outside",B1499-cfg_PilotStart+1))</f>
        <v/>
      </c>
      <c r="O1499" s="86">
        <f>IF(OR(B1499="",D1499=""),"","RF-"&amp;TEXT(ROW()-5,"0000"))</f>
        <v/>
      </c>
      <c r="P1499" s="86">
        <f>IF(Q1499="","",D1499&amp;"|"&amp;Q1499)</f>
        <v/>
      </c>
      <c r="Q1499" s="86">
        <f>IF(OR(D1499="",G1499=""),"",COUNTIFS($D$6:D1499,D1499,$G$6:G1499,"&lt;&gt;"))</f>
        <v/>
      </c>
      <c r="R1499" s="139">
        <f>IF(B1499="","",B1499+N(C1499))</f>
        <v/>
      </c>
    </row>
    <row r="1500" ht="30" customHeight="1">
      <c r="B1500" s="93" t="n"/>
      <c r="C1500" s="140" t="n"/>
      <c r="D1500" s="95" t="n"/>
      <c r="E1500" s="86">
        <f>IF(D1500="","",IFERROR(INDEX(Pil_Type,MATCH(D1500,Pil_Label,0)),"not in pilot"))</f>
        <v/>
      </c>
      <c r="F1500" s="96" t="n"/>
      <c r="G1500" s="96" t="n"/>
      <c r="H1500" s="87">
        <f>IF(G1500="","",N(F1500)+G1500)</f>
        <v/>
      </c>
      <c r="I1500" s="95" t="n"/>
      <c r="J1500" s="139">
        <f>IF(OR(Q1500="",N(Q1500)&lt;=1),"",INDEX($R$6:$R$1505,MATCH(D1500&amp;"|"&amp;(Q1500-1),$P$6:$P$1505,0)))</f>
        <v/>
      </c>
      <c r="K1500" s="138">
        <f>IF(OR(J1500="",R1500=""),"",R1500-J1500)</f>
        <v/>
      </c>
      <c r="L1500" s="138">
        <f>IF(OR(J1500="",R1500=""),"",(R1500-J1500)*24)</f>
        <v/>
      </c>
      <c r="M1500" s="95" t="n"/>
      <c r="N1500" s="94">
        <f>IF(B1500="","",IF(OR(B1500&lt;cfg_PilotStart,B1500&gt;cfg_PilotEnd),"Outside",B1500-cfg_PilotStart+1))</f>
        <v/>
      </c>
      <c r="O1500" s="86">
        <f>IF(OR(B1500="",D1500=""),"","RF-"&amp;TEXT(ROW()-5,"0000"))</f>
        <v/>
      </c>
      <c r="P1500" s="86">
        <f>IF(Q1500="","",D1500&amp;"|"&amp;Q1500)</f>
        <v/>
      </c>
      <c r="Q1500" s="86">
        <f>IF(OR(D1500="",G1500=""),"",COUNTIFS($D$6:D1500,D1500,$G$6:G1500,"&lt;&gt;"))</f>
        <v/>
      </c>
      <c r="R1500" s="139">
        <f>IF(B1500="","",B1500+N(C1500))</f>
        <v/>
      </c>
    </row>
    <row r="1501" ht="30" customHeight="1">
      <c r="B1501" s="93" t="n"/>
      <c r="C1501" s="140" t="n"/>
      <c r="D1501" s="95" t="n"/>
      <c r="E1501" s="86">
        <f>IF(D1501="","",IFERROR(INDEX(Pil_Type,MATCH(D1501,Pil_Label,0)),"not in pilot"))</f>
        <v/>
      </c>
      <c r="F1501" s="96" t="n"/>
      <c r="G1501" s="96" t="n"/>
      <c r="H1501" s="87">
        <f>IF(G1501="","",N(F1501)+G1501)</f>
        <v/>
      </c>
      <c r="I1501" s="95" t="n"/>
      <c r="J1501" s="139">
        <f>IF(OR(Q1501="",N(Q1501)&lt;=1),"",INDEX($R$6:$R$1505,MATCH(D1501&amp;"|"&amp;(Q1501-1),$P$6:$P$1505,0)))</f>
        <v/>
      </c>
      <c r="K1501" s="138">
        <f>IF(OR(J1501="",R1501=""),"",R1501-J1501)</f>
        <v/>
      </c>
      <c r="L1501" s="138">
        <f>IF(OR(J1501="",R1501=""),"",(R1501-J1501)*24)</f>
        <v/>
      </c>
      <c r="M1501" s="95" t="n"/>
      <c r="N1501" s="94">
        <f>IF(B1501="","",IF(OR(B1501&lt;cfg_PilotStart,B1501&gt;cfg_PilotEnd),"Outside",B1501-cfg_PilotStart+1))</f>
        <v/>
      </c>
      <c r="O1501" s="86">
        <f>IF(OR(B1501="",D1501=""),"","RF-"&amp;TEXT(ROW()-5,"0000"))</f>
        <v/>
      </c>
      <c r="P1501" s="86">
        <f>IF(Q1501="","",D1501&amp;"|"&amp;Q1501)</f>
        <v/>
      </c>
      <c r="Q1501" s="86">
        <f>IF(OR(D1501="",G1501=""),"",COUNTIFS($D$6:D1501,D1501,$G$6:G1501,"&lt;&gt;"))</f>
        <v/>
      </c>
      <c r="R1501" s="139">
        <f>IF(B1501="","",B1501+N(C1501))</f>
        <v/>
      </c>
    </row>
    <row r="1502" ht="30" customHeight="1">
      <c r="B1502" s="93" t="n"/>
      <c r="C1502" s="140" t="n"/>
      <c r="D1502" s="95" t="n"/>
      <c r="E1502" s="86">
        <f>IF(D1502="","",IFERROR(INDEX(Pil_Type,MATCH(D1502,Pil_Label,0)),"not in pilot"))</f>
        <v/>
      </c>
      <c r="F1502" s="96" t="n"/>
      <c r="G1502" s="96" t="n"/>
      <c r="H1502" s="87">
        <f>IF(G1502="","",N(F1502)+G1502)</f>
        <v/>
      </c>
      <c r="I1502" s="95" t="n"/>
      <c r="J1502" s="139">
        <f>IF(OR(Q1502="",N(Q1502)&lt;=1),"",INDEX($R$6:$R$1505,MATCH(D1502&amp;"|"&amp;(Q1502-1),$P$6:$P$1505,0)))</f>
        <v/>
      </c>
      <c r="K1502" s="138">
        <f>IF(OR(J1502="",R1502=""),"",R1502-J1502)</f>
        <v/>
      </c>
      <c r="L1502" s="138">
        <f>IF(OR(J1502="",R1502=""),"",(R1502-J1502)*24)</f>
        <v/>
      </c>
      <c r="M1502" s="95" t="n"/>
      <c r="N1502" s="94">
        <f>IF(B1502="","",IF(OR(B1502&lt;cfg_PilotStart,B1502&gt;cfg_PilotEnd),"Outside",B1502-cfg_PilotStart+1))</f>
        <v/>
      </c>
      <c r="O1502" s="86">
        <f>IF(OR(B1502="",D1502=""),"","RF-"&amp;TEXT(ROW()-5,"0000"))</f>
        <v/>
      </c>
      <c r="P1502" s="86">
        <f>IF(Q1502="","",D1502&amp;"|"&amp;Q1502)</f>
        <v/>
      </c>
      <c r="Q1502" s="86">
        <f>IF(OR(D1502="",G1502=""),"",COUNTIFS($D$6:D1502,D1502,$G$6:G1502,"&lt;&gt;"))</f>
        <v/>
      </c>
      <c r="R1502" s="139">
        <f>IF(B1502="","",B1502+N(C1502))</f>
        <v/>
      </c>
    </row>
    <row r="1503" ht="30" customHeight="1">
      <c r="B1503" s="93" t="n"/>
      <c r="C1503" s="140" t="n"/>
      <c r="D1503" s="95" t="n"/>
      <c r="E1503" s="86">
        <f>IF(D1503="","",IFERROR(INDEX(Pil_Type,MATCH(D1503,Pil_Label,0)),"not in pilot"))</f>
        <v/>
      </c>
      <c r="F1503" s="96" t="n"/>
      <c r="G1503" s="96" t="n"/>
      <c r="H1503" s="87">
        <f>IF(G1503="","",N(F1503)+G1503)</f>
        <v/>
      </c>
      <c r="I1503" s="95" t="n"/>
      <c r="J1503" s="139">
        <f>IF(OR(Q1503="",N(Q1503)&lt;=1),"",INDEX($R$6:$R$1505,MATCH(D1503&amp;"|"&amp;(Q1503-1),$P$6:$P$1505,0)))</f>
        <v/>
      </c>
      <c r="K1503" s="138">
        <f>IF(OR(J1503="",R1503=""),"",R1503-J1503)</f>
        <v/>
      </c>
      <c r="L1503" s="138">
        <f>IF(OR(J1503="",R1503=""),"",(R1503-J1503)*24)</f>
        <v/>
      </c>
      <c r="M1503" s="95" t="n"/>
      <c r="N1503" s="94">
        <f>IF(B1503="","",IF(OR(B1503&lt;cfg_PilotStart,B1503&gt;cfg_PilotEnd),"Outside",B1503-cfg_PilotStart+1))</f>
        <v/>
      </c>
      <c r="O1503" s="86">
        <f>IF(OR(B1503="",D1503=""),"","RF-"&amp;TEXT(ROW()-5,"0000"))</f>
        <v/>
      </c>
      <c r="P1503" s="86">
        <f>IF(Q1503="","",D1503&amp;"|"&amp;Q1503)</f>
        <v/>
      </c>
      <c r="Q1503" s="86">
        <f>IF(OR(D1503="",G1503=""),"",COUNTIFS($D$6:D1503,D1503,$G$6:G1503,"&lt;&gt;"))</f>
        <v/>
      </c>
      <c r="R1503" s="139">
        <f>IF(B1503="","",B1503+N(C1503))</f>
        <v/>
      </c>
    </row>
    <row r="1504" ht="30" customHeight="1">
      <c r="B1504" s="93" t="n"/>
      <c r="C1504" s="140" t="n"/>
      <c r="D1504" s="95" t="n"/>
      <c r="E1504" s="86">
        <f>IF(D1504="","",IFERROR(INDEX(Pil_Type,MATCH(D1504,Pil_Label,0)),"not in pilot"))</f>
        <v/>
      </c>
      <c r="F1504" s="96" t="n"/>
      <c r="G1504" s="96" t="n"/>
      <c r="H1504" s="87">
        <f>IF(G1504="","",N(F1504)+G1504)</f>
        <v/>
      </c>
      <c r="I1504" s="95" t="n"/>
      <c r="J1504" s="139">
        <f>IF(OR(Q1504="",N(Q1504)&lt;=1),"",INDEX($R$6:$R$1505,MATCH(D1504&amp;"|"&amp;(Q1504-1),$P$6:$P$1505,0)))</f>
        <v/>
      </c>
      <c r="K1504" s="138">
        <f>IF(OR(J1504="",R1504=""),"",R1504-J1504)</f>
        <v/>
      </c>
      <c r="L1504" s="138">
        <f>IF(OR(J1504="",R1504=""),"",(R1504-J1504)*24)</f>
        <v/>
      </c>
      <c r="M1504" s="95" t="n"/>
      <c r="N1504" s="94">
        <f>IF(B1504="","",IF(OR(B1504&lt;cfg_PilotStart,B1504&gt;cfg_PilotEnd),"Outside",B1504-cfg_PilotStart+1))</f>
        <v/>
      </c>
      <c r="O1504" s="86">
        <f>IF(OR(B1504="",D1504=""),"","RF-"&amp;TEXT(ROW()-5,"0000"))</f>
        <v/>
      </c>
      <c r="P1504" s="86">
        <f>IF(Q1504="","",D1504&amp;"|"&amp;Q1504)</f>
        <v/>
      </c>
      <c r="Q1504" s="86">
        <f>IF(OR(D1504="",G1504=""),"",COUNTIFS($D$6:D1504,D1504,$G$6:G1504,"&lt;&gt;"))</f>
        <v/>
      </c>
      <c r="R1504" s="139">
        <f>IF(B1504="","",B1504+N(C1504))</f>
        <v/>
      </c>
    </row>
    <row r="1505" ht="30" customHeight="1">
      <c r="B1505" s="93" t="n"/>
      <c r="C1505" s="140" t="n"/>
      <c r="D1505" s="95" t="n"/>
      <c r="E1505" s="86">
        <f>IF(D1505="","",IFERROR(INDEX(Pil_Type,MATCH(D1505,Pil_Label,0)),"not in pilot"))</f>
        <v/>
      </c>
      <c r="F1505" s="96" t="n"/>
      <c r="G1505" s="96" t="n"/>
      <c r="H1505" s="87">
        <f>IF(G1505="","",N(F1505)+G1505)</f>
        <v/>
      </c>
      <c r="I1505" s="95" t="n"/>
      <c r="J1505" s="139">
        <f>IF(OR(Q1505="",N(Q1505)&lt;=1),"",INDEX($R$6:$R$1505,MATCH(D1505&amp;"|"&amp;(Q1505-1),$P$6:$P$1505,0)))</f>
        <v/>
      </c>
      <c r="K1505" s="138">
        <f>IF(OR(J1505="",R1505=""),"",R1505-J1505)</f>
        <v/>
      </c>
      <c r="L1505" s="138">
        <f>IF(OR(J1505="",R1505=""),"",(R1505-J1505)*24)</f>
        <v/>
      </c>
      <c r="M1505" s="95" t="n"/>
      <c r="N1505" s="94">
        <f>IF(B1505="","",IF(OR(B1505&lt;cfg_PilotStart,B1505&gt;cfg_PilotEnd),"Outside",B1505-cfg_PilotStart+1))</f>
        <v/>
      </c>
      <c r="O1505" s="86">
        <f>IF(OR(B1505="",D1505=""),"","RF-"&amp;TEXT(ROW()-5,"0000"))</f>
        <v/>
      </c>
      <c r="P1505" s="86">
        <f>IF(Q1505="","",D1505&amp;"|"&amp;Q1505)</f>
        <v/>
      </c>
      <c r="Q1505" s="86">
        <f>IF(OR(D1505="",G1505=""),"",COUNTIFS($D$6:D1505,D1505,$G$6:G1505,"&lt;&gt;"))</f>
        <v/>
      </c>
      <c r="R1505" s="139">
        <f>IF(B1505="","",B1505+N(C1505))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B2:C2"/>
    <mergeCell ref="G2:H2"/>
    <mergeCell ref="B3:S3"/>
    <mergeCell ref="K2:L2"/>
    <mergeCell ref="B1:M1"/>
    <mergeCell ref="N1:S1"/>
  </mergeCells>
  <conditionalFormatting sqref="E6:E1505">
    <cfRule type="expression" priority="515" dxfId="3">
      <formula>AND($D6&lt;&gt;"",MOD(ROW(),2)=0)</formula>
    </cfRule>
    <cfRule type="expression" priority="516" dxfId="4">
      <formula>$D6&lt;&gt;""</formula>
    </cfRule>
    <cfRule type="cellIs" priority="9" operator="equal" dxfId="12" stopIfTrue="1">
      <formula>"Snack"</formula>
    </cfRule>
    <cfRule type="cellIs" priority="10" operator="equal" dxfId="13" stopIfTrue="1">
      <formula>"Beverage"</formula>
    </cfRule>
    <cfRule type="cellIs" priority="11" operator="equal" dxfId="1" stopIfTrue="1">
      <formula>"not in pilot"</formula>
    </cfRule>
  </conditionalFormatting>
  <conditionalFormatting sqref="H6:H1505">
    <cfRule type="expression" priority="517" dxfId="3">
      <formula>AND($D6&lt;&gt;"",MOD(ROW(),2)=0)</formula>
    </cfRule>
    <cfRule type="expression" priority="518" dxfId="4">
      <formula>$D6&lt;&gt;""</formula>
    </cfRule>
  </conditionalFormatting>
  <conditionalFormatting sqref="J6:L1505">
    <cfRule type="expression" priority="519" dxfId="3">
      <formula>AND($D6&lt;&gt;"",MOD(ROW(),2)=0)</formula>
    </cfRule>
    <cfRule type="expression" priority="520" dxfId="4">
      <formula>$D6&lt;&gt;""</formula>
    </cfRule>
  </conditionalFormatting>
  <conditionalFormatting sqref="N6:O1505">
    <cfRule type="expression" priority="521" dxfId="3">
      <formula>AND($D6&lt;&gt;"",MOD(ROW(),2)=0)</formula>
    </cfRule>
    <cfRule type="expression" priority="522" dxfId="4">
      <formula>$D6&lt;&gt;""</formula>
    </cfRule>
  </conditionalFormatting>
  <conditionalFormatting sqref="F6:F1505">
    <cfRule type="expression" priority="12" dxfId="7">
      <formula>AND($F6&lt;&gt;"",$F6=0,ISNUMBER($K6))</formula>
    </cfRule>
  </conditionalFormatting>
  <dataValidations count="5">
    <dataValidation sqref="B6:B1505" showDropDown="0" showInputMessage="1" showErrorMessage="1" allowBlank="1" errorTitle="Invalid entry" error="Please pick a value from the list or enter a valid value." promptTitle="Refill date" prompt="Date of the refill." type="date" errorStyle="stop" operator="between">
      <formula1>DATE(2020,1,1)</formula1>
      <formula2>DATE(2100,12,31)</formula2>
    </dataValidation>
    <dataValidation sqref="C6:C1505" showDropDown="0" showInputMessage="1" showErrorMessage="1" allowBlank="1" errorTitle="Invalid entry" error="Please pick a value from the list or enter a valid value." promptTitle="Refill time" prompt="Time of the refill, e.g. 9:30 AM." type="time" errorStyle="stop" operator="between">
      <formula1>0</formula1>
      <formula2>0.999988</formula2>
    </dataValidation>
    <dataValidation sqref="D6:D1505" showDropDown="0" showInputMessage="1" showErrorMessage="1" allowBlank="1" errorTitle="Invalid entry" error="Please pick a value from the list or enter a valid value." promptTitle="Product" prompt="Pick the pantry product." type="list" errorStyle="stop">
      <formula1>PilotList</formula1>
    </dataValidation>
    <dataValidation sqref="F6:G1505" showDropDown="0" showInputMessage="1" showErrorMessage="1" allowBlank="1" errorTitle="Invalid entry" error="Please pick a value from the list or enter a valid value." promptTitle="Quantity" prompt="Units on the shelf before / units added." type="whole" errorStyle="stop" operator="between">
      <formula1>0</formula1>
      <formula2>100000</formula2>
    </dataValidation>
    <dataValidation sqref="I6:I1505" showDropDown="0" showInputMessage="0" showErrorMessage="1" allowBlank="1" errorTitle="Invalid entry" error="Please pick a value from the list or enter a valid value." type="list" errorStyle="warning">
      <formula1>StaffList</formula1>
    </dataValidation>
  </dataValidations>
  <hyperlinks>
    <hyperlink ref="B2" location="'Home'!A1" tooltip="Open Home" display="⌂  HOME"/>
    <hyperlink ref="D2" location="'Control Panel'!A1" tooltip="Open Control Panel" display="⚙  CONTROL"/>
    <hyperlink ref="E2" location="'Inventory Master'!A1" tooltip="Open Inventory Master" display="INVENTORY"/>
    <hyperlink ref="F2" location="'Weekly Count'!A1" tooltip="Open Weekly Count" display="✎ COUNT"/>
    <hyperlink ref="G2" location="'Receiving Log'!A1" tooltip="Open Receiving Log" display="✎ RECEIVE"/>
    <hyperlink ref="I2" location="'Order List'!A1" tooltip="Open Order List" display="ORDERS"/>
    <hyperlink ref="J2" location="'Inventory Dashboard'!A1" tooltip="Open Inventory Dashboard" display="◧ INV. DASH"/>
    <hyperlink ref="K2" location="'Pilot Products'!A1" tooltip="Open Pilot Products" display="PILOT ITEMS"/>
    <hyperlink ref="M2" location="'Restock Log'!A1" tooltip="Open Restock Log" display="✎ RESTOCK"/>
    <hyperlink ref="N2" location="'Feedback Log'!A1" tooltip="Open Feedback Log" display="✎ FEEDBACK"/>
    <hyperlink ref="O2" location="'Pilot Dashboard'!A1" tooltip="Open Pilot Dashboard" display="◧ PILOT DASH"/>
    <hyperlink ref="S2" location="'Tasks'!A1" tooltip="Open Tasks" display="✎ TASKS"/>
  </hyperlinks>
  <printOptions horizontalCentered="1"/>
  <pageMargins left="0.4" right="0.4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2458C6"/>
    <outlinePr summaryBelow="1" summaryRight="1"/>
    <pageSetUpPr fitToPage="1"/>
  </sheetPr>
  <dimension ref="A1:Q1005"/>
  <sheetViews>
    <sheetView showGridLines="0" showRowColHeaders="0" tabSelected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5" customWidth="1" min="1" max="1"/>
    <col width="13" customWidth="1" min="2" max="2"/>
    <col width="10" customWidth="1" min="3" max="3"/>
    <col width="13" customWidth="1" min="4" max="4"/>
    <col width="9" customWidth="1" min="5" max="5"/>
    <col width="26" customWidth="1" min="6" max="6"/>
    <col width="40" customWidth="1" min="7" max="7"/>
    <col width="16" customWidth="1" min="8" max="8"/>
    <col width="10" customWidth="1" min="9" max="9"/>
    <col width="15" customWidth="1" min="10" max="10"/>
    <col width="11" customWidth="1" min="11" max="11"/>
    <col width="13" customWidth="1" min="12" max="12"/>
    <col width="10" customWidth="1" min="13" max="13"/>
    <col width="8" customWidth="1" min="14" max="14"/>
    <col width="10" customWidth="1" min="15" max="15"/>
    <col width="12" customWidth="1" min="16" max="16"/>
    <col width="2.5" customWidth="1" min="17" max="17"/>
    <col hidden="1" width="13" customWidth="1" min="18" max="16384"/>
  </cols>
  <sheetData>
    <row r="1" ht="42" customHeight="1">
      <c r="A1" s="1" t="n"/>
      <c r="B1" s="2">
        <f>cfg_Site&amp;" Operations Hub   ·   Pantry Pilot"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3">
        <f>cfg_AsOf</f>
        <v/>
      </c>
      <c r="O1" s="1" t="n"/>
      <c r="P1" s="1" t="n"/>
      <c r="Q1" s="1" t="n"/>
    </row>
    <row r="2" ht="28" customHeight="1">
      <c r="A2" s="1" t="n"/>
      <c r="B2" s="6" t="inlineStr">
        <is>
          <t>⌂  HOME</t>
        </is>
      </c>
      <c r="C2" s="7" t="n"/>
      <c r="D2" s="6" t="inlineStr">
        <is>
          <t>⚙  CONTROL</t>
        </is>
      </c>
      <c r="E2" s="6" t="inlineStr">
        <is>
          <t>INVENTORY</t>
        </is>
      </c>
      <c r="F2" s="7" t="n"/>
      <c r="G2" s="6" t="inlineStr">
        <is>
          <t>✎ COUNT</t>
        </is>
      </c>
      <c r="H2" s="6" t="inlineStr">
        <is>
          <t>✎ RECEIVE</t>
        </is>
      </c>
      <c r="I2" s="6" t="inlineStr">
        <is>
          <t>ORDERS</t>
        </is>
      </c>
      <c r="J2" s="6" t="inlineStr">
        <is>
          <t>◧ INV. DASH</t>
        </is>
      </c>
      <c r="K2" s="6" t="inlineStr">
        <is>
          <t>PILOT ITEMS</t>
        </is>
      </c>
      <c r="L2" s="6" t="inlineStr">
        <is>
          <t>✎ RESTOCK</t>
        </is>
      </c>
      <c r="M2" s="4" t="inlineStr">
        <is>
          <t>✎ FEEDBACK</t>
        </is>
      </c>
      <c r="N2" s="6" t="inlineStr">
        <is>
          <t>◧ PILOT DASH</t>
        </is>
      </c>
      <c r="O2" s="7" t="n"/>
      <c r="P2" s="6" t="inlineStr">
        <is>
          <t>✎ TASKS</t>
        </is>
      </c>
      <c r="Q2" s="1" t="n"/>
    </row>
    <row r="3" ht="30" customHeight="1">
      <c r="A3" s="1" t="n"/>
      <c r="B3" s="8" t="inlineStr">
        <is>
          <t>Structured employee feedback — type only the BLUE columns (dropdowns wherever possible). Response Days = days to resolution, or days open so far for unresolved follow-ups. IDs and pilot day are automatic.</t>
        </is>
      </c>
      <c r="Q3" s="1" t="n"/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 ht="40" customHeight="1">
      <c r="B5" s="92" t="inlineStr">
        <is>
          <t>Date</t>
        </is>
      </c>
      <c r="C5" s="92" t="inlineStr">
        <is>
          <t>Time</t>
        </is>
      </c>
      <c r="D5" s="92" t="inlineStr">
        <is>
          <t>Feedback Type</t>
        </is>
      </c>
      <c r="E5" s="92" t="inlineStr">
        <is>
          <t>Rating (1-5)</t>
        </is>
      </c>
      <c r="F5" s="92" t="inlineStr">
        <is>
          <t>Product</t>
        </is>
      </c>
      <c r="G5" s="92" t="inlineStr">
        <is>
          <t>Comment</t>
        </is>
      </c>
      <c r="H5" s="92" t="inlineStr">
        <is>
          <t>Area / Team</t>
        </is>
      </c>
      <c r="I5" s="92" t="inlineStr">
        <is>
          <t>Follow-Up Needed</t>
        </is>
      </c>
      <c r="J5" s="92" t="inlineStr">
        <is>
          <t>Owner</t>
        </is>
      </c>
      <c r="K5" s="92" t="inlineStr">
        <is>
          <t>Status</t>
        </is>
      </c>
      <c r="L5" s="92" t="inlineStr">
        <is>
          <t>Resolved Date</t>
        </is>
      </c>
      <c r="M5" s="84" t="inlineStr">
        <is>
          <t>Response Days</t>
        </is>
      </c>
      <c r="N5" s="84" t="inlineStr">
        <is>
          <t>Pilot Day</t>
        </is>
      </c>
      <c r="O5" s="84" t="inlineStr">
        <is>
          <t>Feedback ID</t>
        </is>
      </c>
    </row>
    <row r="6" ht="30" customHeight="1">
      <c r="B6" s="93" t="n"/>
      <c r="C6" s="140" t="n"/>
      <c r="D6" s="141" t="n"/>
      <c r="E6" s="142" t="n"/>
      <c r="F6" s="95" t="n"/>
      <c r="G6" s="95" t="n"/>
      <c r="H6" s="95" t="n"/>
      <c r="I6" s="141" t="n"/>
      <c r="J6" s="95" t="n"/>
      <c r="K6" s="141" t="n"/>
      <c r="L6" s="93" t="n"/>
      <c r="M6" s="94">
        <f>IF(B6="","",IF(L6&lt;&gt;"",L6-B6,IF(I6="Yes",MAX(0,cfg_AsOf-B6),"")))</f>
        <v/>
      </c>
      <c r="N6" s="94">
        <f>IF(B6="","",IF(OR(B6&lt;cfg_PilotStart,B6&gt;cfg_PilotEnd),"Outside",B6-cfg_PilotStart+1))</f>
        <v/>
      </c>
      <c r="O6" s="86">
        <f>IF(B6="","","FB-"&amp;TEXT(ROW()-5,"0000"))</f>
        <v/>
      </c>
    </row>
    <row r="7" ht="30" customHeight="1">
      <c r="B7" s="93" t="n"/>
      <c r="C7" s="140" t="n"/>
      <c r="D7" s="141" t="n"/>
      <c r="E7" s="142" t="n"/>
      <c r="F7" s="95" t="n"/>
      <c r="G7" s="95" t="n"/>
      <c r="H7" s="95" t="n"/>
      <c r="I7" s="141" t="n"/>
      <c r="J7" s="95" t="n"/>
      <c r="K7" s="141" t="n"/>
      <c r="L7" s="93" t="n"/>
      <c r="M7" s="94">
        <f>IF(B7="","",IF(L7&lt;&gt;"",L7-B7,IF(I7="Yes",MAX(0,cfg_AsOf-B7),"")))</f>
        <v/>
      </c>
      <c r="N7" s="94">
        <f>IF(B7="","",IF(OR(B7&lt;cfg_PilotStart,B7&gt;cfg_PilotEnd),"Outside",B7-cfg_PilotStart+1))</f>
        <v/>
      </c>
      <c r="O7" s="86">
        <f>IF(B7="","","FB-"&amp;TEXT(ROW()-5,"0000"))</f>
        <v/>
      </c>
    </row>
    <row r="8" ht="30" customHeight="1">
      <c r="B8" s="93" t="n"/>
      <c r="C8" s="140" t="n"/>
      <c r="D8" s="141" t="n"/>
      <c r="E8" s="142" t="n"/>
      <c r="F8" s="95" t="n"/>
      <c r="G8" s="95" t="n"/>
      <c r="H8" s="95" t="n"/>
      <c r="I8" s="141" t="n"/>
      <c r="J8" s="95" t="n"/>
      <c r="K8" s="141" t="n"/>
      <c r="L8" s="93" t="n"/>
      <c r="M8" s="94">
        <f>IF(B8="","",IF(L8&lt;&gt;"",L8-B8,IF(I8="Yes",MAX(0,cfg_AsOf-B8),"")))</f>
        <v/>
      </c>
      <c r="N8" s="94">
        <f>IF(B8="","",IF(OR(B8&lt;cfg_PilotStart,B8&gt;cfg_PilotEnd),"Outside",B8-cfg_PilotStart+1))</f>
        <v/>
      </c>
      <c r="O8" s="86">
        <f>IF(B8="","","FB-"&amp;TEXT(ROW()-5,"0000"))</f>
        <v/>
      </c>
    </row>
    <row r="9" ht="30" customHeight="1">
      <c r="B9" s="93" t="n"/>
      <c r="C9" s="140" t="n"/>
      <c r="D9" s="141" t="n"/>
      <c r="E9" s="142" t="n"/>
      <c r="F9" s="95" t="n"/>
      <c r="G9" s="95" t="n"/>
      <c r="H9" s="95" t="n"/>
      <c r="I9" s="141" t="n"/>
      <c r="J9" s="95" t="n"/>
      <c r="K9" s="141" t="n"/>
      <c r="L9" s="93" t="n"/>
      <c r="M9" s="94">
        <f>IF(B9="","",IF(L9&lt;&gt;"",L9-B9,IF(I9="Yes",MAX(0,cfg_AsOf-B9),"")))</f>
        <v/>
      </c>
      <c r="N9" s="94">
        <f>IF(B9="","",IF(OR(B9&lt;cfg_PilotStart,B9&gt;cfg_PilotEnd),"Outside",B9-cfg_PilotStart+1))</f>
        <v/>
      </c>
      <c r="O9" s="86">
        <f>IF(B9="","","FB-"&amp;TEXT(ROW()-5,"0000"))</f>
        <v/>
      </c>
    </row>
    <row r="10" ht="30" customHeight="1">
      <c r="B10" s="93" t="n"/>
      <c r="C10" s="140" t="n"/>
      <c r="D10" s="141" t="n"/>
      <c r="E10" s="142" t="n"/>
      <c r="F10" s="95" t="n"/>
      <c r="G10" s="95" t="n"/>
      <c r="H10" s="95" t="n"/>
      <c r="I10" s="141" t="n"/>
      <c r="J10" s="95" t="n"/>
      <c r="K10" s="141" t="n"/>
      <c r="L10" s="93" t="n"/>
      <c r="M10" s="94">
        <f>IF(B10="","",IF(L10&lt;&gt;"",L10-B10,IF(I10="Yes",MAX(0,cfg_AsOf-B10),"")))</f>
        <v/>
      </c>
      <c r="N10" s="94">
        <f>IF(B10="","",IF(OR(B10&lt;cfg_PilotStart,B10&gt;cfg_PilotEnd),"Outside",B10-cfg_PilotStart+1))</f>
        <v/>
      </c>
      <c r="O10" s="86">
        <f>IF(B10="","","FB-"&amp;TEXT(ROW()-5,"0000"))</f>
        <v/>
      </c>
    </row>
    <row r="11" ht="30" customHeight="1">
      <c r="B11" s="93" t="n"/>
      <c r="C11" s="140" t="n"/>
      <c r="D11" s="141" t="n"/>
      <c r="E11" s="142" t="n"/>
      <c r="F11" s="95" t="n"/>
      <c r="G11" s="95" t="n"/>
      <c r="H11" s="95" t="n"/>
      <c r="I11" s="141" t="n"/>
      <c r="J11" s="95" t="n"/>
      <c r="K11" s="141" t="n"/>
      <c r="L11" s="93" t="n"/>
      <c r="M11" s="94">
        <f>IF(B11="","",IF(L11&lt;&gt;"",L11-B11,IF(I11="Yes",MAX(0,cfg_AsOf-B11),"")))</f>
        <v/>
      </c>
      <c r="N11" s="94">
        <f>IF(B11="","",IF(OR(B11&lt;cfg_PilotStart,B11&gt;cfg_PilotEnd),"Outside",B11-cfg_PilotStart+1))</f>
        <v/>
      </c>
      <c r="O11" s="86">
        <f>IF(B11="","","FB-"&amp;TEXT(ROW()-5,"0000"))</f>
        <v/>
      </c>
    </row>
    <row r="12" ht="30" customHeight="1">
      <c r="B12" s="93" t="n"/>
      <c r="C12" s="140" t="n"/>
      <c r="D12" s="141" t="n"/>
      <c r="E12" s="142" t="n"/>
      <c r="F12" s="95" t="n"/>
      <c r="G12" s="95" t="n"/>
      <c r="H12" s="95" t="n"/>
      <c r="I12" s="141" t="n"/>
      <c r="J12" s="95" t="n"/>
      <c r="K12" s="141" t="n"/>
      <c r="L12" s="93" t="n"/>
      <c r="M12" s="94">
        <f>IF(B12="","",IF(L12&lt;&gt;"",L12-B12,IF(I12="Yes",MAX(0,cfg_AsOf-B12),"")))</f>
        <v/>
      </c>
      <c r="N12" s="94">
        <f>IF(B12="","",IF(OR(B12&lt;cfg_PilotStart,B12&gt;cfg_PilotEnd),"Outside",B12-cfg_PilotStart+1))</f>
        <v/>
      </c>
      <c r="O12" s="86">
        <f>IF(B12="","","FB-"&amp;TEXT(ROW()-5,"0000"))</f>
        <v/>
      </c>
    </row>
    <row r="13" ht="30" customHeight="1">
      <c r="B13" s="93" t="n"/>
      <c r="C13" s="140" t="n"/>
      <c r="D13" s="141" t="n"/>
      <c r="E13" s="142" t="n"/>
      <c r="F13" s="95" t="n"/>
      <c r="G13" s="95" t="n"/>
      <c r="H13" s="95" t="n"/>
      <c r="I13" s="141" t="n"/>
      <c r="J13" s="95" t="n"/>
      <c r="K13" s="141" t="n"/>
      <c r="L13" s="93" t="n"/>
      <c r="M13" s="94">
        <f>IF(B13="","",IF(L13&lt;&gt;"",L13-B13,IF(I13="Yes",MAX(0,cfg_AsOf-B13),"")))</f>
        <v/>
      </c>
      <c r="N13" s="94">
        <f>IF(B13="","",IF(OR(B13&lt;cfg_PilotStart,B13&gt;cfg_PilotEnd),"Outside",B13-cfg_PilotStart+1))</f>
        <v/>
      </c>
      <c r="O13" s="86">
        <f>IF(B13="","","FB-"&amp;TEXT(ROW()-5,"0000"))</f>
        <v/>
      </c>
    </row>
    <row r="14" ht="30" customHeight="1">
      <c r="B14" s="93" t="n"/>
      <c r="C14" s="140" t="n"/>
      <c r="D14" s="141" t="n"/>
      <c r="E14" s="142" t="n"/>
      <c r="F14" s="95" t="n"/>
      <c r="G14" s="95" t="n"/>
      <c r="H14" s="95" t="n"/>
      <c r="I14" s="141" t="n"/>
      <c r="J14" s="95" t="n"/>
      <c r="K14" s="141" t="n"/>
      <c r="L14" s="93" t="n"/>
      <c r="M14" s="94">
        <f>IF(B14="","",IF(L14&lt;&gt;"",L14-B14,IF(I14="Yes",MAX(0,cfg_AsOf-B14),"")))</f>
        <v/>
      </c>
      <c r="N14" s="94">
        <f>IF(B14="","",IF(OR(B14&lt;cfg_PilotStart,B14&gt;cfg_PilotEnd),"Outside",B14-cfg_PilotStart+1))</f>
        <v/>
      </c>
      <c r="O14" s="86">
        <f>IF(B14="","","FB-"&amp;TEXT(ROW()-5,"0000"))</f>
        <v/>
      </c>
    </row>
    <row r="15" ht="30" customHeight="1">
      <c r="B15" s="93" t="n"/>
      <c r="C15" s="140" t="n"/>
      <c r="D15" s="141" t="n"/>
      <c r="E15" s="142" t="n"/>
      <c r="F15" s="95" t="n"/>
      <c r="G15" s="95" t="n"/>
      <c r="H15" s="95" t="n"/>
      <c r="I15" s="141" t="n"/>
      <c r="J15" s="95" t="n"/>
      <c r="K15" s="141" t="n"/>
      <c r="L15" s="93" t="n"/>
      <c r="M15" s="94">
        <f>IF(B15="","",IF(L15&lt;&gt;"",L15-B15,IF(I15="Yes",MAX(0,cfg_AsOf-B15),"")))</f>
        <v/>
      </c>
      <c r="N15" s="94">
        <f>IF(B15="","",IF(OR(B15&lt;cfg_PilotStart,B15&gt;cfg_PilotEnd),"Outside",B15-cfg_PilotStart+1))</f>
        <v/>
      </c>
      <c r="O15" s="86">
        <f>IF(B15="","","FB-"&amp;TEXT(ROW()-5,"0000"))</f>
        <v/>
      </c>
    </row>
    <row r="16" ht="30" customHeight="1">
      <c r="B16" s="93" t="n"/>
      <c r="C16" s="140" t="n"/>
      <c r="D16" s="141" t="n"/>
      <c r="E16" s="142" t="n"/>
      <c r="F16" s="95" t="n"/>
      <c r="G16" s="95" t="n"/>
      <c r="H16" s="95" t="n"/>
      <c r="I16" s="141" t="n"/>
      <c r="J16" s="95" t="n"/>
      <c r="K16" s="141" t="n"/>
      <c r="L16" s="93" t="n"/>
      <c r="M16" s="94">
        <f>IF(B16="","",IF(L16&lt;&gt;"",L16-B16,IF(I16="Yes",MAX(0,cfg_AsOf-B16),"")))</f>
        <v/>
      </c>
      <c r="N16" s="94">
        <f>IF(B16="","",IF(OR(B16&lt;cfg_PilotStart,B16&gt;cfg_PilotEnd),"Outside",B16-cfg_PilotStart+1))</f>
        <v/>
      </c>
      <c r="O16" s="86">
        <f>IF(B16="","","FB-"&amp;TEXT(ROW()-5,"0000"))</f>
        <v/>
      </c>
    </row>
    <row r="17" ht="30" customHeight="1">
      <c r="B17" s="93" t="n"/>
      <c r="C17" s="140" t="n"/>
      <c r="D17" s="141" t="n"/>
      <c r="E17" s="142" t="n"/>
      <c r="F17" s="95" t="n"/>
      <c r="G17" s="95" t="n"/>
      <c r="H17" s="95" t="n"/>
      <c r="I17" s="141" t="n"/>
      <c r="J17" s="95" t="n"/>
      <c r="K17" s="141" t="n"/>
      <c r="L17" s="93" t="n"/>
      <c r="M17" s="94">
        <f>IF(B17="","",IF(L17&lt;&gt;"",L17-B17,IF(I17="Yes",MAX(0,cfg_AsOf-B17),"")))</f>
        <v/>
      </c>
      <c r="N17" s="94">
        <f>IF(B17="","",IF(OR(B17&lt;cfg_PilotStart,B17&gt;cfg_PilotEnd),"Outside",B17-cfg_PilotStart+1))</f>
        <v/>
      </c>
      <c r="O17" s="86">
        <f>IF(B17="","","FB-"&amp;TEXT(ROW()-5,"0000"))</f>
        <v/>
      </c>
    </row>
    <row r="18" ht="30" customHeight="1">
      <c r="B18" s="93" t="n"/>
      <c r="C18" s="140" t="n"/>
      <c r="D18" s="141" t="n"/>
      <c r="E18" s="142" t="n"/>
      <c r="F18" s="95" t="n"/>
      <c r="G18" s="95" t="n"/>
      <c r="H18" s="95" t="n"/>
      <c r="I18" s="141" t="n"/>
      <c r="J18" s="95" t="n"/>
      <c r="K18" s="141" t="n"/>
      <c r="L18" s="93" t="n"/>
      <c r="M18" s="94">
        <f>IF(B18="","",IF(L18&lt;&gt;"",L18-B18,IF(I18="Yes",MAX(0,cfg_AsOf-B18),"")))</f>
        <v/>
      </c>
      <c r="N18" s="94">
        <f>IF(B18="","",IF(OR(B18&lt;cfg_PilotStart,B18&gt;cfg_PilotEnd),"Outside",B18-cfg_PilotStart+1))</f>
        <v/>
      </c>
      <c r="O18" s="86">
        <f>IF(B18="","","FB-"&amp;TEXT(ROW()-5,"0000"))</f>
        <v/>
      </c>
    </row>
    <row r="19" ht="30" customHeight="1">
      <c r="B19" s="93" t="n"/>
      <c r="C19" s="140" t="n"/>
      <c r="D19" s="141" t="n"/>
      <c r="E19" s="142" t="n"/>
      <c r="F19" s="95" t="n"/>
      <c r="G19" s="95" t="n"/>
      <c r="H19" s="95" t="n"/>
      <c r="I19" s="141" t="n"/>
      <c r="J19" s="95" t="n"/>
      <c r="K19" s="141" t="n"/>
      <c r="L19" s="93" t="n"/>
      <c r="M19" s="94">
        <f>IF(B19="","",IF(L19&lt;&gt;"",L19-B19,IF(I19="Yes",MAX(0,cfg_AsOf-B19),"")))</f>
        <v/>
      </c>
      <c r="N19" s="94">
        <f>IF(B19="","",IF(OR(B19&lt;cfg_PilotStart,B19&gt;cfg_PilotEnd),"Outside",B19-cfg_PilotStart+1))</f>
        <v/>
      </c>
      <c r="O19" s="86">
        <f>IF(B19="","","FB-"&amp;TEXT(ROW()-5,"0000"))</f>
        <v/>
      </c>
    </row>
    <row r="20" ht="30" customHeight="1">
      <c r="B20" s="93" t="n"/>
      <c r="C20" s="140" t="n"/>
      <c r="D20" s="141" t="n"/>
      <c r="E20" s="142" t="n"/>
      <c r="F20" s="95" t="n"/>
      <c r="G20" s="95" t="n"/>
      <c r="H20" s="95" t="n"/>
      <c r="I20" s="141" t="n"/>
      <c r="J20" s="95" t="n"/>
      <c r="K20" s="141" t="n"/>
      <c r="L20" s="93" t="n"/>
      <c r="M20" s="94">
        <f>IF(B20="","",IF(L20&lt;&gt;"",L20-B20,IF(I20="Yes",MAX(0,cfg_AsOf-B20),"")))</f>
        <v/>
      </c>
      <c r="N20" s="94">
        <f>IF(B20="","",IF(OR(B20&lt;cfg_PilotStart,B20&gt;cfg_PilotEnd),"Outside",B20-cfg_PilotStart+1))</f>
        <v/>
      </c>
      <c r="O20" s="86">
        <f>IF(B20="","","FB-"&amp;TEXT(ROW()-5,"0000"))</f>
        <v/>
      </c>
    </row>
    <row r="21" ht="30" customHeight="1">
      <c r="B21" s="93" t="n"/>
      <c r="C21" s="140" t="n"/>
      <c r="D21" s="141" t="n"/>
      <c r="E21" s="142" t="n"/>
      <c r="F21" s="95" t="n"/>
      <c r="G21" s="95" t="n"/>
      <c r="H21" s="95" t="n"/>
      <c r="I21" s="141" t="n"/>
      <c r="J21" s="95" t="n"/>
      <c r="K21" s="141" t="n"/>
      <c r="L21" s="93" t="n"/>
      <c r="M21" s="94">
        <f>IF(B21="","",IF(L21&lt;&gt;"",L21-B21,IF(I21="Yes",MAX(0,cfg_AsOf-B21),"")))</f>
        <v/>
      </c>
      <c r="N21" s="94">
        <f>IF(B21="","",IF(OR(B21&lt;cfg_PilotStart,B21&gt;cfg_PilotEnd),"Outside",B21-cfg_PilotStart+1))</f>
        <v/>
      </c>
      <c r="O21" s="86">
        <f>IF(B21="","","FB-"&amp;TEXT(ROW()-5,"0000"))</f>
        <v/>
      </c>
    </row>
    <row r="22" ht="30" customHeight="1">
      <c r="B22" s="93" t="n"/>
      <c r="C22" s="140" t="n"/>
      <c r="D22" s="141" t="n"/>
      <c r="E22" s="142" t="n"/>
      <c r="F22" s="95" t="n"/>
      <c r="G22" s="95" t="n"/>
      <c r="H22" s="95" t="n"/>
      <c r="I22" s="141" t="n"/>
      <c r="J22" s="95" t="n"/>
      <c r="K22" s="141" t="n"/>
      <c r="L22" s="93" t="n"/>
      <c r="M22" s="94">
        <f>IF(B22="","",IF(L22&lt;&gt;"",L22-B22,IF(I22="Yes",MAX(0,cfg_AsOf-B22),"")))</f>
        <v/>
      </c>
      <c r="N22" s="94">
        <f>IF(B22="","",IF(OR(B22&lt;cfg_PilotStart,B22&gt;cfg_PilotEnd),"Outside",B22-cfg_PilotStart+1))</f>
        <v/>
      </c>
      <c r="O22" s="86">
        <f>IF(B22="","","FB-"&amp;TEXT(ROW()-5,"0000"))</f>
        <v/>
      </c>
    </row>
    <row r="23" ht="30" customHeight="1">
      <c r="B23" s="93" t="n"/>
      <c r="C23" s="140" t="n"/>
      <c r="D23" s="141" t="n"/>
      <c r="E23" s="142" t="n"/>
      <c r="F23" s="95" t="n"/>
      <c r="G23" s="95" t="n"/>
      <c r="H23" s="95" t="n"/>
      <c r="I23" s="141" t="n"/>
      <c r="J23" s="95" t="n"/>
      <c r="K23" s="141" t="n"/>
      <c r="L23" s="93" t="n"/>
      <c r="M23" s="94">
        <f>IF(B23="","",IF(L23&lt;&gt;"",L23-B23,IF(I23="Yes",MAX(0,cfg_AsOf-B23),"")))</f>
        <v/>
      </c>
      <c r="N23" s="94">
        <f>IF(B23="","",IF(OR(B23&lt;cfg_PilotStart,B23&gt;cfg_PilotEnd),"Outside",B23-cfg_PilotStart+1))</f>
        <v/>
      </c>
      <c r="O23" s="86">
        <f>IF(B23="","","FB-"&amp;TEXT(ROW()-5,"0000"))</f>
        <v/>
      </c>
    </row>
    <row r="24" ht="30" customHeight="1">
      <c r="B24" s="93" t="n"/>
      <c r="C24" s="140" t="n"/>
      <c r="D24" s="141" t="n"/>
      <c r="E24" s="142" t="n"/>
      <c r="F24" s="95" t="n"/>
      <c r="G24" s="95" t="n"/>
      <c r="H24" s="95" t="n"/>
      <c r="I24" s="141" t="n"/>
      <c r="J24" s="95" t="n"/>
      <c r="K24" s="141" t="n"/>
      <c r="L24" s="93" t="n"/>
      <c r="M24" s="94">
        <f>IF(B24="","",IF(L24&lt;&gt;"",L24-B24,IF(I24="Yes",MAX(0,cfg_AsOf-B24),"")))</f>
        <v/>
      </c>
      <c r="N24" s="94">
        <f>IF(B24="","",IF(OR(B24&lt;cfg_PilotStart,B24&gt;cfg_PilotEnd),"Outside",B24-cfg_PilotStart+1))</f>
        <v/>
      </c>
      <c r="O24" s="86">
        <f>IF(B24="","","FB-"&amp;TEXT(ROW()-5,"0000"))</f>
        <v/>
      </c>
    </row>
    <row r="25" ht="30" customHeight="1">
      <c r="B25" s="93" t="n"/>
      <c r="C25" s="140" t="n"/>
      <c r="D25" s="141" t="n"/>
      <c r="E25" s="142" t="n"/>
      <c r="F25" s="95" t="n"/>
      <c r="G25" s="95" t="n"/>
      <c r="H25" s="95" t="n"/>
      <c r="I25" s="141" t="n"/>
      <c r="J25" s="95" t="n"/>
      <c r="K25" s="141" t="n"/>
      <c r="L25" s="93" t="n"/>
      <c r="M25" s="94">
        <f>IF(B25="","",IF(L25&lt;&gt;"",L25-B25,IF(I25="Yes",MAX(0,cfg_AsOf-B25),"")))</f>
        <v/>
      </c>
      <c r="N25" s="94">
        <f>IF(B25="","",IF(OR(B25&lt;cfg_PilotStart,B25&gt;cfg_PilotEnd),"Outside",B25-cfg_PilotStart+1))</f>
        <v/>
      </c>
      <c r="O25" s="86">
        <f>IF(B25="","","FB-"&amp;TEXT(ROW()-5,"0000"))</f>
        <v/>
      </c>
    </row>
    <row r="26" ht="30" customHeight="1">
      <c r="B26" s="93" t="n"/>
      <c r="C26" s="140" t="n"/>
      <c r="D26" s="141" t="n"/>
      <c r="E26" s="142" t="n"/>
      <c r="F26" s="95" t="n"/>
      <c r="G26" s="95" t="n"/>
      <c r="H26" s="95" t="n"/>
      <c r="I26" s="141" t="n"/>
      <c r="J26" s="95" t="n"/>
      <c r="K26" s="141" t="n"/>
      <c r="L26" s="93" t="n"/>
      <c r="M26" s="94">
        <f>IF(B26="","",IF(L26&lt;&gt;"",L26-B26,IF(I26="Yes",MAX(0,cfg_AsOf-B26),"")))</f>
        <v/>
      </c>
      <c r="N26" s="94">
        <f>IF(B26="","",IF(OR(B26&lt;cfg_PilotStart,B26&gt;cfg_PilotEnd),"Outside",B26-cfg_PilotStart+1))</f>
        <v/>
      </c>
      <c r="O26" s="86">
        <f>IF(B26="","","FB-"&amp;TEXT(ROW()-5,"0000"))</f>
        <v/>
      </c>
    </row>
    <row r="27" ht="30" customHeight="1">
      <c r="B27" s="93" t="n"/>
      <c r="C27" s="140" t="n"/>
      <c r="D27" s="141" t="n"/>
      <c r="E27" s="142" t="n"/>
      <c r="F27" s="95" t="n"/>
      <c r="G27" s="95" t="n"/>
      <c r="H27" s="95" t="n"/>
      <c r="I27" s="141" t="n"/>
      <c r="J27" s="95" t="n"/>
      <c r="K27" s="141" t="n"/>
      <c r="L27" s="93" t="n"/>
      <c r="M27" s="94">
        <f>IF(B27="","",IF(L27&lt;&gt;"",L27-B27,IF(I27="Yes",MAX(0,cfg_AsOf-B27),"")))</f>
        <v/>
      </c>
      <c r="N27" s="94">
        <f>IF(B27="","",IF(OR(B27&lt;cfg_PilotStart,B27&gt;cfg_PilotEnd),"Outside",B27-cfg_PilotStart+1))</f>
        <v/>
      </c>
      <c r="O27" s="86">
        <f>IF(B27="","","FB-"&amp;TEXT(ROW()-5,"0000"))</f>
        <v/>
      </c>
    </row>
    <row r="28" ht="30" customHeight="1">
      <c r="B28" s="93" t="n"/>
      <c r="C28" s="140" t="n"/>
      <c r="D28" s="141" t="n"/>
      <c r="E28" s="142" t="n"/>
      <c r="F28" s="95" t="n"/>
      <c r="G28" s="95" t="n"/>
      <c r="H28" s="95" t="n"/>
      <c r="I28" s="141" t="n"/>
      <c r="J28" s="95" t="n"/>
      <c r="K28" s="141" t="n"/>
      <c r="L28" s="93" t="n"/>
      <c r="M28" s="94">
        <f>IF(B28="","",IF(L28&lt;&gt;"",L28-B28,IF(I28="Yes",MAX(0,cfg_AsOf-B28),"")))</f>
        <v/>
      </c>
      <c r="N28" s="94">
        <f>IF(B28="","",IF(OR(B28&lt;cfg_PilotStart,B28&gt;cfg_PilotEnd),"Outside",B28-cfg_PilotStart+1))</f>
        <v/>
      </c>
      <c r="O28" s="86">
        <f>IF(B28="","","FB-"&amp;TEXT(ROW()-5,"0000"))</f>
        <v/>
      </c>
    </row>
    <row r="29" ht="30" customHeight="1">
      <c r="B29" s="93" t="n"/>
      <c r="C29" s="140" t="n"/>
      <c r="D29" s="141" t="n"/>
      <c r="E29" s="142" t="n"/>
      <c r="F29" s="95" t="n"/>
      <c r="G29" s="95" t="n"/>
      <c r="H29" s="95" t="n"/>
      <c r="I29" s="141" t="n"/>
      <c r="J29" s="95" t="n"/>
      <c r="K29" s="141" t="n"/>
      <c r="L29" s="93" t="n"/>
      <c r="M29" s="94">
        <f>IF(B29="","",IF(L29&lt;&gt;"",L29-B29,IF(I29="Yes",MAX(0,cfg_AsOf-B29),"")))</f>
        <v/>
      </c>
      <c r="N29" s="94">
        <f>IF(B29="","",IF(OR(B29&lt;cfg_PilotStart,B29&gt;cfg_PilotEnd),"Outside",B29-cfg_PilotStart+1))</f>
        <v/>
      </c>
      <c r="O29" s="86">
        <f>IF(B29="","","FB-"&amp;TEXT(ROW()-5,"0000"))</f>
        <v/>
      </c>
    </row>
    <row r="30" ht="30" customHeight="1">
      <c r="B30" s="93" t="n"/>
      <c r="C30" s="140" t="n"/>
      <c r="D30" s="141" t="n"/>
      <c r="E30" s="142" t="n"/>
      <c r="F30" s="95" t="n"/>
      <c r="G30" s="95" t="n"/>
      <c r="H30" s="95" t="n"/>
      <c r="I30" s="141" t="n"/>
      <c r="J30" s="95" t="n"/>
      <c r="K30" s="141" t="n"/>
      <c r="L30" s="93" t="n"/>
      <c r="M30" s="94">
        <f>IF(B30="","",IF(L30&lt;&gt;"",L30-B30,IF(I30="Yes",MAX(0,cfg_AsOf-B30),"")))</f>
        <v/>
      </c>
      <c r="N30" s="94">
        <f>IF(B30="","",IF(OR(B30&lt;cfg_PilotStart,B30&gt;cfg_PilotEnd),"Outside",B30-cfg_PilotStart+1))</f>
        <v/>
      </c>
      <c r="O30" s="86">
        <f>IF(B30="","","FB-"&amp;TEXT(ROW()-5,"0000"))</f>
        <v/>
      </c>
    </row>
    <row r="31" ht="30" customHeight="1">
      <c r="B31" s="93" t="n"/>
      <c r="C31" s="140" t="n"/>
      <c r="D31" s="141" t="n"/>
      <c r="E31" s="142" t="n"/>
      <c r="F31" s="95" t="n"/>
      <c r="G31" s="95" t="n"/>
      <c r="H31" s="95" t="n"/>
      <c r="I31" s="141" t="n"/>
      <c r="J31" s="95" t="n"/>
      <c r="K31" s="141" t="n"/>
      <c r="L31" s="93" t="n"/>
      <c r="M31" s="94">
        <f>IF(B31="","",IF(L31&lt;&gt;"",L31-B31,IF(I31="Yes",MAX(0,cfg_AsOf-B31),"")))</f>
        <v/>
      </c>
      <c r="N31" s="94">
        <f>IF(B31="","",IF(OR(B31&lt;cfg_PilotStart,B31&gt;cfg_PilotEnd),"Outside",B31-cfg_PilotStart+1))</f>
        <v/>
      </c>
      <c r="O31" s="86">
        <f>IF(B31="","","FB-"&amp;TEXT(ROW()-5,"0000"))</f>
        <v/>
      </c>
    </row>
    <row r="32" ht="30" customHeight="1">
      <c r="B32" s="93" t="n"/>
      <c r="C32" s="140" t="n"/>
      <c r="D32" s="141" t="n"/>
      <c r="E32" s="142" t="n"/>
      <c r="F32" s="95" t="n"/>
      <c r="G32" s="95" t="n"/>
      <c r="H32" s="95" t="n"/>
      <c r="I32" s="141" t="n"/>
      <c r="J32" s="95" t="n"/>
      <c r="K32" s="141" t="n"/>
      <c r="L32" s="93" t="n"/>
      <c r="M32" s="94">
        <f>IF(B32="","",IF(L32&lt;&gt;"",L32-B32,IF(I32="Yes",MAX(0,cfg_AsOf-B32),"")))</f>
        <v/>
      </c>
      <c r="N32" s="94">
        <f>IF(B32="","",IF(OR(B32&lt;cfg_PilotStart,B32&gt;cfg_PilotEnd),"Outside",B32-cfg_PilotStart+1))</f>
        <v/>
      </c>
      <c r="O32" s="86">
        <f>IF(B32="","","FB-"&amp;TEXT(ROW()-5,"0000"))</f>
        <v/>
      </c>
    </row>
    <row r="33" ht="30" customHeight="1">
      <c r="B33" s="93" t="n"/>
      <c r="C33" s="140" t="n"/>
      <c r="D33" s="141" t="n"/>
      <c r="E33" s="142" t="n"/>
      <c r="F33" s="95" t="n"/>
      <c r="G33" s="95" t="n"/>
      <c r="H33" s="95" t="n"/>
      <c r="I33" s="141" t="n"/>
      <c r="J33" s="95" t="n"/>
      <c r="K33" s="141" t="n"/>
      <c r="L33" s="93" t="n"/>
      <c r="M33" s="94">
        <f>IF(B33="","",IF(L33&lt;&gt;"",L33-B33,IF(I33="Yes",MAX(0,cfg_AsOf-B33),"")))</f>
        <v/>
      </c>
      <c r="N33" s="94">
        <f>IF(B33="","",IF(OR(B33&lt;cfg_PilotStart,B33&gt;cfg_PilotEnd),"Outside",B33-cfg_PilotStart+1))</f>
        <v/>
      </c>
      <c r="O33" s="86">
        <f>IF(B33="","","FB-"&amp;TEXT(ROW()-5,"0000"))</f>
        <v/>
      </c>
    </row>
    <row r="34" ht="30" customHeight="1">
      <c r="B34" s="93" t="n"/>
      <c r="C34" s="140" t="n"/>
      <c r="D34" s="141" t="n"/>
      <c r="E34" s="142" t="n"/>
      <c r="F34" s="95" t="n"/>
      <c r="G34" s="95" t="n"/>
      <c r="H34" s="95" t="n"/>
      <c r="I34" s="141" t="n"/>
      <c r="J34" s="95" t="n"/>
      <c r="K34" s="141" t="n"/>
      <c r="L34" s="93" t="n"/>
      <c r="M34" s="94">
        <f>IF(B34="","",IF(L34&lt;&gt;"",L34-B34,IF(I34="Yes",MAX(0,cfg_AsOf-B34),"")))</f>
        <v/>
      </c>
      <c r="N34" s="94">
        <f>IF(B34="","",IF(OR(B34&lt;cfg_PilotStart,B34&gt;cfg_PilotEnd),"Outside",B34-cfg_PilotStart+1))</f>
        <v/>
      </c>
      <c r="O34" s="86">
        <f>IF(B34="","","FB-"&amp;TEXT(ROW()-5,"0000"))</f>
        <v/>
      </c>
    </row>
    <row r="35" ht="30" customHeight="1">
      <c r="B35" s="93" t="n"/>
      <c r="C35" s="140" t="n"/>
      <c r="D35" s="141" t="n"/>
      <c r="E35" s="142" t="n"/>
      <c r="F35" s="95" t="n"/>
      <c r="G35" s="95" t="n"/>
      <c r="H35" s="95" t="n"/>
      <c r="I35" s="141" t="n"/>
      <c r="J35" s="95" t="n"/>
      <c r="K35" s="141" t="n"/>
      <c r="L35" s="93" t="n"/>
      <c r="M35" s="94">
        <f>IF(B35="","",IF(L35&lt;&gt;"",L35-B35,IF(I35="Yes",MAX(0,cfg_AsOf-B35),"")))</f>
        <v/>
      </c>
      <c r="N35" s="94">
        <f>IF(B35="","",IF(OR(B35&lt;cfg_PilotStart,B35&gt;cfg_PilotEnd),"Outside",B35-cfg_PilotStart+1))</f>
        <v/>
      </c>
      <c r="O35" s="86">
        <f>IF(B35="","","FB-"&amp;TEXT(ROW()-5,"0000"))</f>
        <v/>
      </c>
    </row>
    <row r="36" ht="30" customHeight="1">
      <c r="B36" s="93" t="n"/>
      <c r="C36" s="140" t="n"/>
      <c r="D36" s="141" t="n"/>
      <c r="E36" s="142" t="n"/>
      <c r="F36" s="95" t="n"/>
      <c r="G36" s="95" t="n"/>
      <c r="H36" s="95" t="n"/>
      <c r="I36" s="141" t="n"/>
      <c r="J36" s="95" t="n"/>
      <c r="K36" s="141" t="n"/>
      <c r="L36" s="93" t="n"/>
      <c r="M36" s="94">
        <f>IF(B36="","",IF(L36&lt;&gt;"",L36-B36,IF(I36="Yes",MAX(0,cfg_AsOf-B36),"")))</f>
        <v/>
      </c>
      <c r="N36" s="94">
        <f>IF(B36="","",IF(OR(B36&lt;cfg_PilotStart,B36&gt;cfg_PilotEnd),"Outside",B36-cfg_PilotStart+1))</f>
        <v/>
      </c>
      <c r="O36" s="86">
        <f>IF(B36="","","FB-"&amp;TEXT(ROW()-5,"0000"))</f>
        <v/>
      </c>
    </row>
    <row r="37" ht="30" customHeight="1">
      <c r="B37" s="93" t="n"/>
      <c r="C37" s="140" t="n"/>
      <c r="D37" s="141" t="n"/>
      <c r="E37" s="142" t="n"/>
      <c r="F37" s="95" t="n"/>
      <c r="G37" s="95" t="n"/>
      <c r="H37" s="95" t="n"/>
      <c r="I37" s="141" t="n"/>
      <c r="J37" s="95" t="n"/>
      <c r="K37" s="141" t="n"/>
      <c r="L37" s="93" t="n"/>
      <c r="M37" s="94">
        <f>IF(B37="","",IF(L37&lt;&gt;"",L37-B37,IF(I37="Yes",MAX(0,cfg_AsOf-B37),"")))</f>
        <v/>
      </c>
      <c r="N37" s="94">
        <f>IF(B37="","",IF(OR(B37&lt;cfg_PilotStart,B37&gt;cfg_PilotEnd),"Outside",B37-cfg_PilotStart+1))</f>
        <v/>
      </c>
      <c r="O37" s="86">
        <f>IF(B37="","","FB-"&amp;TEXT(ROW()-5,"0000"))</f>
        <v/>
      </c>
    </row>
    <row r="38" ht="30" customHeight="1">
      <c r="B38" s="93" t="n"/>
      <c r="C38" s="140" t="n"/>
      <c r="D38" s="141" t="n"/>
      <c r="E38" s="142" t="n"/>
      <c r="F38" s="95" t="n"/>
      <c r="G38" s="95" t="n"/>
      <c r="H38" s="95" t="n"/>
      <c r="I38" s="141" t="n"/>
      <c r="J38" s="95" t="n"/>
      <c r="K38" s="141" t="n"/>
      <c r="L38" s="93" t="n"/>
      <c r="M38" s="94">
        <f>IF(B38="","",IF(L38&lt;&gt;"",L38-B38,IF(I38="Yes",MAX(0,cfg_AsOf-B38),"")))</f>
        <v/>
      </c>
      <c r="N38" s="94">
        <f>IF(B38="","",IF(OR(B38&lt;cfg_PilotStart,B38&gt;cfg_PilotEnd),"Outside",B38-cfg_PilotStart+1))</f>
        <v/>
      </c>
      <c r="O38" s="86">
        <f>IF(B38="","","FB-"&amp;TEXT(ROW()-5,"0000"))</f>
        <v/>
      </c>
    </row>
    <row r="39" ht="30" customHeight="1">
      <c r="B39" s="93" t="n"/>
      <c r="C39" s="140" t="n"/>
      <c r="D39" s="141" t="n"/>
      <c r="E39" s="142" t="n"/>
      <c r="F39" s="95" t="n"/>
      <c r="G39" s="95" t="n"/>
      <c r="H39" s="95" t="n"/>
      <c r="I39" s="141" t="n"/>
      <c r="J39" s="95" t="n"/>
      <c r="K39" s="141" t="n"/>
      <c r="L39" s="93" t="n"/>
      <c r="M39" s="94">
        <f>IF(B39="","",IF(L39&lt;&gt;"",L39-B39,IF(I39="Yes",MAX(0,cfg_AsOf-B39),"")))</f>
        <v/>
      </c>
      <c r="N39" s="94">
        <f>IF(B39="","",IF(OR(B39&lt;cfg_PilotStart,B39&gt;cfg_PilotEnd),"Outside",B39-cfg_PilotStart+1))</f>
        <v/>
      </c>
      <c r="O39" s="86">
        <f>IF(B39="","","FB-"&amp;TEXT(ROW()-5,"0000"))</f>
        <v/>
      </c>
    </row>
    <row r="40" ht="30" customHeight="1">
      <c r="B40" s="93" t="n"/>
      <c r="C40" s="140" t="n"/>
      <c r="D40" s="141" t="n"/>
      <c r="E40" s="142" t="n"/>
      <c r="F40" s="95" t="n"/>
      <c r="G40" s="95" t="n"/>
      <c r="H40" s="95" t="n"/>
      <c r="I40" s="141" t="n"/>
      <c r="J40" s="95" t="n"/>
      <c r="K40" s="141" t="n"/>
      <c r="L40" s="93" t="n"/>
      <c r="M40" s="94">
        <f>IF(B40="","",IF(L40&lt;&gt;"",L40-B40,IF(I40="Yes",MAX(0,cfg_AsOf-B40),"")))</f>
        <v/>
      </c>
      <c r="N40" s="94">
        <f>IF(B40="","",IF(OR(B40&lt;cfg_PilotStart,B40&gt;cfg_PilotEnd),"Outside",B40-cfg_PilotStart+1))</f>
        <v/>
      </c>
      <c r="O40" s="86">
        <f>IF(B40="","","FB-"&amp;TEXT(ROW()-5,"0000"))</f>
        <v/>
      </c>
    </row>
    <row r="41" ht="30" customHeight="1">
      <c r="B41" s="93" t="n"/>
      <c r="C41" s="140" t="n"/>
      <c r="D41" s="141" t="n"/>
      <c r="E41" s="142" t="n"/>
      <c r="F41" s="95" t="n"/>
      <c r="G41" s="95" t="n"/>
      <c r="H41" s="95" t="n"/>
      <c r="I41" s="141" t="n"/>
      <c r="J41" s="95" t="n"/>
      <c r="K41" s="141" t="n"/>
      <c r="L41" s="93" t="n"/>
      <c r="M41" s="94">
        <f>IF(B41="","",IF(L41&lt;&gt;"",L41-B41,IF(I41="Yes",MAX(0,cfg_AsOf-B41),"")))</f>
        <v/>
      </c>
      <c r="N41" s="94">
        <f>IF(B41="","",IF(OR(B41&lt;cfg_PilotStart,B41&gt;cfg_PilotEnd),"Outside",B41-cfg_PilotStart+1))</f>
        <v/>
      </c>
      <c r="O41" s="86">
        <f>IF(B41="","","FB-"&amp;TEXT(ROW()-5,"0000"))</f>
        <v/>
      </c>
    </row>
    <row r="42" ht="30" customHeight="1">
      <c r="B42" s="93" t="n"/>
      <c r="C42" s="140" t="n"/>
      <c r="D42" s="141" t="n"/>
      <c r="E42" s="142" t="n"/>
      <c r="F42" s="95" t="n"/>
      <c r="G42" s="95" t="n"/>
      <c r="H42" s="95" t="n"/>
      <c r="I42" s="141" t="n"/>
      <c r="J42" s="95" t="n"/>
      <c r="K42" s="141" t="n"/>
      <c r="L42" s="93" t="n"/>
      <c r="M42" s="94">
        <f>IF(B42="","",IF(L42&lt;&gt;"",L42-B42,IF(I42="Yes",MAX(0,cfg_AsOf-B42),"")))</f>
        <v/>
      </c>
      <c r="N42" s="94">
        <f>IF(B42="","",IF(OR(B42&lt;cfg_PilotStart,B42&gt;cfg_PilotEnd),"Outside",B42-cfg_PilotStart+1))</f>
        <v/>
      </c>
      <c r="O42" s="86">
        <f>IF(B42="","","FB-"&amp;TEXT(ROW()-5,"0000"))</f>
        <v/>
      </c>
    </row>
    <row r="43" ht="30" customHeight="1">
      <c r="B43" s="93" t="n"/>
      <c r="C43" s="140" t="n"/>
      <c r="D43" s="141" t="n"/>
      <c r="E43" s="142" t="n"/>
      <c r="F43" s="95" t="n"/>
      <c r="G43" s="95" t="n"/>
      <c r="H43" s="95" t="n"/>
      <c r="I43" s="141" t="n"/>
      <c r="J43" s="95" t="n"/>
      <c r="K43" s="141" t="n"/>
      <c r="L43" s="93" t="n"/>
      <c r="M43" s="94">
        <f>IF(B43="","",IF(L43&lt;&gt;"",L43-B43,IF(I43="Yes",MAX(0,cfg_AsOf-B43),"")))</f>
        <v/>
      </c>
      <c r="N43" s="94">
        <f>IF(B43="","",IF(OR(B43&lt;cfg_PilotStart,B43&gt;cfg_PilotEnd),"Outside",B43-cfg_PilotStart+1))</f>
        <v/>
      </c>
      <c r="O43" s="86">
        <f>IF(B43="","","FB-"&amp;TEXT(ROW()-5,"0000"))</f>
        <v/>
      </c>
    </row>
    <row r="44" ht="30" customHeight="1">
      <c r="B44" s="93" t="n"/>
      <c r="C44" s="140" t="n"/>
      <c r="D44" s="141" t="n"/>
      <c r="E44" s="142" t="n"/>
      <c r="F44" s="95" t="n"/>
      <c r="G44" s="95" t="n"/>
      <c r="H44" s="95" t="n"/>
      <c r="I44" s="141" t="n"/>
      <c r="J44" s="95" t="n"/>
      <c r="K44" s="141" t="n"/>
      <c r="L44" s="93" t="n"/>
      <c r="M44" s="94">
        <f>IF(B44="","",IF(L44&lt;&gt;"",L44-B44,IF(I44="Yes",MAX(0,cfg_AsOf-B44),"")))</f>
        <v/>
      </c>
      <c r="N44" s="94">
        <f>IF(B44="","",IF(OR(B44&lt;cfg_PilotStart,B44&gt;cfg_PilotEnd),"Outside",B44-cfg_PilotStart+1))</f>
        <v/>
      </c>
      <c r="O44" s="86">
        <f>IF(B44="","","FB-"&amp;TEXT(ROW()-5,"0000"))</f>
        <v/>
      </c>
    </row>
    <row r="45" ht="30" customHeight="1">
      <c r="B45" s="93" t="n"/>
      <c r="C45" s="140" t="n"/>
      <c r="D45" s="141" t="n"/>
      <c r="E45" s="142" t="n"/>
      <c r="F45" s="95" t="n"/>
      <c r="G45" s="95" t="n"/>
      <c r="H45" s="95" t="n"/>
      <c r="I45" s="141" t="n"/>
      <c r="J45" s="95" t="n"/>
      <c r="K45" s="141" t="n"/>
      <c r="L45" s="93" t="n"/>
      <c r="M45" s="94">
        <f>IF(B45="","",IF(L45&lt;&gt;"",L45-B45,IF(I45="Yes",MAX(0,cfg_AsOf-B45),"")))</f>
        <v/>
      </c>
      <c r="N45" s="94">
        <f>IF(B45="","",IF(OR(B45&lt;cfg_PilotStart,B45&gt;cfg_PilotEnd),"Outside",B45-cfg_PilotStart+1))</f>
        <v/>
      </c>
      <c r="O45" s="86">
        <f>IF(B45="","","FB-"&amp;TEXT(ROW()-5,"0000"))</f>
        <v/>
      </c>
    </row>
    <row r="46" ht="30" customHeight="1">
      <c r="B46" s="93" t="n"/>
      <c r="C46" s="140" t="n"/>
      <c r="D46" s="141" t="n"/>
      <c r="E46" s="142" t="n"/>
      <c r="F46" s="95" t="n"/>
      <c r="G46" s="95" t="n"/>
      <c r="H46" s="95" t="n"/>
      <c r="I46" s="141" t="n"/>
      <c r="J46" s="95" t="n"/>
      <c r="K46" s="141" t="n"/>
      <c r="L46" s="93" t="n"/>
      <c r="M46" s="94">
        <f>IF(B46="","",IF(L46&lt;&gt;"",L46-B46,IF(I46="Yes",MAX(0,cfg_AsOf-B46),"")))</f>
        <v/>
      </c>
      <c r="N46" s="94">
        <f>IF(B46="","",IF(OR(B46&lt;cfg_PilotStart,B46&gt;cfg_PilotEnd),"Outside",B46-cfg_PilotStart+1))</f>
        <v/>
      </c>
      <c r="O46" s="86">
        <f>IF(B46="","","FB-"&amp;TEXT(ROW()-5,"0000"))</f>
        <v/>
      </c>
    </row>
    <row r="47" ht="30" customHeight="1">
      <c r="B47" s="93" t="n"/>
      <c r="C47" s="140" t="n"/>
      <c r="D47" s="141" t="n"/>
      <c r="E47" s="142" t="n"/>
      <c r="F47" s="95" t="n"/>
      <c r="G47" s="95" t="n"/>
      <c r="H47" s="95" t="n"/>
      <c r="I47" s="141" t="n"/>
      <c r="J47" s="95" t="n"/>
      <c r="K47" s="141" t="n"/>
      <c r="L47" s="93" t="n"/>
      <c r="M47" s="94">
        <f>IF(B47="","",IF(L47&lt;&gt;"",L47-B47,IF(I47="Yes",MAX(0,cfg_AsOf-B47),"")))</f>
        <v/>
      </c>
      <c r="N47" s="94">
        <f>IF(B47="","",IF(OR(B47&lt;cfg_PilotStart,B47&gt;cfg_PilotEnd),"Outside",B47-cfg_PilotStart+1))</f>
        <v/>
      </c>
      <c r="O47" s="86">
        <f>IF(B47="","","FB-"&amp;TEXT(ROW()-5,"0000"))</f>
        <v/>
      </c>
    </row>
    <row r="48" ht="30" customHeight="1">
      <c r="B48" s="93" t="n"/>
      <c r="C48" s="140" t="n"/>
      <c r="D48" s="141" t="n"/>
      <c r="E48" s="142" t="n"/>
      <c r="F48" s="95" t="n"/>
      <c r="G48" s="95" t="n"/>
      <c r="H48" s="95" t="n"/>
      <c r="I48" s="141" t="n"/>
      <c r="J48" s="95" t="n"/>
      <c r="K48" s="141" t="n"/>
      <c r="L48" s="93" t="n"/>
      <c r="M48" s="94">
        <f>IF(B48="","",IF(L48&lt;&gt;"",L48-B48,IF(I48="Yes",MAX(0,cfg_AsOf-B48),"")))</f>
        <v/>
      </c>
      <c r="N48" s="94">
        <f>IF(B48="","",IF(OR(B48&lt;cfg_PilotStart,B48&gt;cfg_PilotEnd),"Outside",B48-cfg_PilotStart+1))</f>
        <v/>
      </c>
      <c r="O48" s="86">
        <f>IF(B48="","","FB-"&amp;TEXT(ROW()-5,"0000"))</f>
        <v/>
      </c>
    </row>
    <row r="49" ht="30" customHeight="1">
      <c r="B49" s="93" t="n"/>
      <c r="C49" s="140" t="n"/>
      <c r="D49" s="141" t="n"/>
      <c r="E49" s="142" t="n"/>
      <c r="F49" s="95" t="n"/>
      <c r="G49" s="95" t="n"/>
      <c r="H49" s="95" t="n"/>
      <c r="I49" s="141" t="n"/>
      <c r="J49" s="95" t="n"/>
      <c r="K49" s="141" t="n"/>
      <c r="L49" s="93" t="n"/>
      <c r="M49" s="94">
        <f>IF(B49="","",IF(L49&lt;&gt;"",L49-B49,IF(I49="Yes",MAX(0,cfg_AsOf-B49),"")))</f>
        <v/>
      </c>
      <c r="N49" s="94">
        <f>IF(B49="","",IF(OR(B49&lt;cfg_PilotStart,B49&gt;cfg_PilotEnd),"Outside",B49-cfg_PilotStart+1))</f>
        <v/>
      </c>
      <c r="O49" s="86">
        <f>IF(B49="","","FB-"&amp;TEXT(ROW()-5,"0000"))</f>
        <v/>
      </c>
    </row>
    <row r="50" ht="30" customHeight="1">
      <c r="B50" s="93" t="n"/>
      <c r="C50" s="140" t="n"/>
      <c r="D50" s="141" t="n"/>
      <c r="E50" s="142" t="n"/>
      <c r="F50" s="95" t="n"/>
      <c r="G50" s="95" t="n"/>
      <c r="H50" s="95" t="n"/>
      <c r="I50" s="141" t="n"/>
      <c r="J50" s="95" t="n"/>
      <c r="K50" s="141" t="n"/>
      <c r="L50" s="93" t="n"/>
      <c r="M50" s="94">
        <f>IF(B50="","",IF(L50&lt;&gt;"",L50-B50,IF(I50="Yes",MAX(0,cfg_AsOf-B50),"")))</f>
        <v/>
      </c>
      <c r="N50" s="94">
        <f>IF(B50="","",IF(OR(B50&lt;cfg_PilotStart,B50&gt;cfg_PilotEnd),"Outside",B50-cfg_PilotStart+1))</f>
        <v/>
      </c>
      <c r="O50" s="86">
        <f>IF(B50="","","FB-"&amp;TEXT(ROW()-5,"0000"))</f>
        <v/>
      </c>
    </row>
    <row r="51" ht="30" customHeight="1">
      <c r="B51" s="93" t="n"/>
      <c r="C51" s="140" t="n"/>
      <c r="D51" s="141" t="n"/>
      <c r="E51" s="142" t="n"/>
      <c r="F51" s="95" t="n"/>
      <c r="G51" s="95" t="n"/>
      <c r="H51" s="95" t="n"/>
      <c r="I51" s="141" t="n"/>
      <c r="J51" s="95" t="n"/>
      <c r="K51" s="141" t="n"/>
      <c r="L51" s="93" t="n"/>
      <c r="M51" s="94">
        <f>IF(B51="","",IF(L51&lt;&gt;"",L51-B51,IF(I51="Yes",MAX(0,cfg_AsOf-B51),"")))</f>
        <v/>
      </c>
      <c r="N51" s="94">
        <f>IF(B51="","",IF(OR(B51&lt;cfg_PilotStart,B51&gt;cfg_PilotEnd),"Outside",B51-cfg_PilotStart+1))</f>
        <v/>
      </c>
      <c r="O51" s="86">
        <f>IF(B51="","","FB-"&amp;TEXT(ROW()-5,"0000"))</f>
        <v/>
      </c>
    </row>
    <row r="52" ht="30" customHeight="1">
      <c r="B52" s="93" t="n"/>
      <c r="C52" s="140" t="n"/>
      <c r="D52" s="141" t="n"/>
      <c r="E52" s="142" t="n"/>
      <c r="F52" s="95" t="n"/>
      <c r="G52" s="95" t="n"/>
      <c r="H52" s="95" t="n"/>
      <c r="I52" s="141" t="n"/>
      <c r="J52" s="95" t="n"/>
      <c r="K52" s="141" t="n"/>
      <c r="L52" s="93" t="n"/>
      <c r="M52" s="94">
        <f>IF(B52="","",IF(L52&lt;&gt;"",L52-B52,IF(I52="Yes",MAX(0,cfg_AsOf-B52),"")))</f>
        <v/>
      </c>
      <c r="N52" s="94">
        <f>IF(B52="","",IF(OR(B52&lt;cfg_PilotStart,B52&gt;cfg_PilotEnd),"Outside",B52-cfg_PilotStart+1))</f>
        <v/>
      </c>
      <c r="O52" s="86">
        <f>IF(B52="","","FB-"&amp;TEXT(ROW()-5,"0000"))</f>
        <v/>
      </c>
    </row>
    <row r="53" ht="30" customHeight="1">
      <c r="B53" s="93" t="n"/>
      <c r="C53" s="140" t="n"/>
      <c r="D53" s="141" t="n"/>
      <c r="E53" s="142" t="n"/>
      <c r="F53" s="95" t="n"/>
      <c r="G53" s="95" t="n"/>
      <c r="H53" s="95" t="n"/>
      <c r="I53" s="141" t="n"/>
      <c r="J53" s="95" t="n"/>
      <c r="K53" s="141" t="n"/>
      <c r="L53" s="93" t="n"/>
      <c r="M53" s="94">
        <f>IF(B53="","",IF(L53&lt;&gt;"",L53-B53,IF(I53="Yes",MAX(0,cfg_AsOf-B53),"")))</f>
        <v/>
      </c>
      <c r="N53" s="94">
        <f>IF(B53="","",IF(OR(B53&lt;cfg_PilotStart,B53&gt;cfg_PilotEnd),"Outside",B53-cfg_PilotStart+1))</f>
        <v/>
      </c>
      <c r="O53" s="86">
        <f>IF(B53="","","FB-"&amp;TEXT(ROW()-5,"0000"))</f>
        <v/>
      </c>
    </row>
    <row r="54" ht="30" customHeight="1">
      <c r="B54" s="93" t="n"/>
      <c r="C54" s="140" t="n"/>
      <c r="D54" s="141" t="n"/>
      <c r="E54" s="142" t="n"/>
      <c r="F54" s="95" t="n"/>
      <c r="G54" s="95" t="n"/>
      <c r="H54" s="95" t="n"/>
      <c r="I54" s="141" t="n"/>
      <c r="J54" s="95" t="n"/>
      <c r="K54" s="141" t="n"/>
      <c r="L54" s="93" t="n"/>
      <c r="M54" s="94">
        <f>IF(B54="","",IF(L54&lt;&gt;"",L54-B54,IF(I54="Yes",MAX(0,cfg_AsOf-B54),"")))</f>
        <v/>
      </c>
      <c r="N54" s="94">
        <f>IF(B54="","",IF(OR(B54&lt;cfg_PilotStart,B54&gt;cfg_PilotEnd),"Outside",B54-cfg_PilotStart+1))</f>
        <v/>
      </c>
      <c r="O54" s="86">
        <f>IF(B54="","","FB-"&amp;TEXT(ROW()-5,"0000"))</f>
        <v/>
      </c>
    </row>
    <row r="55" ht="30" customHeight="1">
      <c r="B55" s="93" t="n"/>
      <c r="C55" s="140" t="n"/>
      <c r="D55" s="141" t="n"/>
      <c r="E55" s="142" t="n"/>
      <c r="F55" s="95" t="n"/>
      <c r="G55" s="95" t="n"/>
      <c r="H55" s="95" t="n"/>
      <c r="I55" s="141" t="n"/>
      <c r="J55" s="95" t="n"/>
      <c r="K55" s="141" t="n"/>
      <c r="L55" s="93" t="n"/>
      <c r="M55" s="94">
        <f>IF(B55="","",IF(L55&lt;&gt;"",L55-B55,IF(I55="Yes",MAX(0,cfg_AsOf-B55),"")))</f>
        <v/>
      </c>
      <c r="N55" s="94">
        <f>IF(B55="","",IF(OR(B55&lt;cfg_PilotStart,B55&gt;cfg_PilotEnd),"Outside",B55-cfg_PilotStart+1))</f>
        <v/>
      </c>
      <c r="O55" s="86">
        <f>IF(B55="","","FB-"&amp;TEXT(ROW()-5,"0000"))</f>
        <v/>
      </c>
    </row>
    <row r="56" ht="30" customHeight="1">
      <c r="B56" s="93" t="n"/>
      <c r="C56" s="140" t="n"/>
      <c r="D56" s="141" t="n"/>
      <c r="E56" s="142" t="n"/>
      <c r="F56" s="95" t="n"/>
      <c r="G56" s="95" t="n"/>
      <c r="H56" s="95" t="n"/>
      <c r="I56" s="141" t="n"/>
      <c r="J56" s="95" t="n"/>
      <c r="K56" s="141" t="n"/>
      <c r="L56" s="93" t="n"/>
      <c r="M56" s="94">
        <f>IF(B56="","",IF(L56&lt;&gt;"",L56-B56,IF(I56="Yes",MAX(0,cfg_AsOf-B56),"")))</f>
        <v/>
      </c>
      <c r="N56" s="94">
        <f>IF(B56="","",IF(OR(B56&lt;cfg_PilotStart,B56&gt;cfg_PilotEnd),"Outside",B56-cfg_PilotStart+1))</f>
        <v/>
      </c>
      <c r="O56" s="86">
        <f>IF(B56="","","FB-"&amp;TEXT(ROW()-5,"0000"))</f>
        <v/>
      </c>
    </row>
    <row r="57" ht="30" customHeight="1">
      <c r="B57" s="93" t="n"/>
      <c r="C57" s="140" t="n"/>
      <c r="D57" s="141" t="n"/>
      <c r="E57" s="142" t="n"/>
      <c r="F57" s="95" t="n"/>
      <c r="G57" s="95" t="n"/>
      <c r="H57" s="95" t="n"/>
      <c r="I57" s="141" t="n"/>
      <c r="J57" s="95" t="n"/>
      <c r="K57" s="141" t="n"/>
      <c r="L57" s="93" t="n"/>
      <c r="M57" s="94">
        <f>IF(B57="","",IF(L57&lt;&gt;"",L57-B57,IF(I57="Yes",MAX(0,cfg_AsOf-B57),"")))</f>
        <v/>
      </c>
      <c r="N57" s="94">
        <f>IF(B57="","",IF(OR(B57&lt;cfg_PilotStart,B57&gt;cfg_PilotEnd),"Outside",B57-cfg_PilotStart+1))</f>
        <v/>
      </c>
      <c r="O57" s="86">
        <f>IF(B57="","","FB-"&amp;TEXT(ROW()-5,"0000"))</f>
        <v/>
      </c>
    </row>
    <row r="58" ht="30" customHeight="1">
      <c r="B58" s="93" t="n"/>
      <c r="C58" s="140" t="n"/>
      <c r="D58" s="141" t="n"/>
      <c r="E58" s="142" t="n"/>
      <c r="F58" s="95" t="n"/>
      <c r="G58" s="95" t="n"/>
      <c r="H58" s="95" t="n"/>
      <c r="I58" s="141" t="n"/>
      <c r="J58" s="95" t="n"/>
      <c r="K58" s="141" t="n"/>
      <c r="L58" s="93" t="n"/>
      <c r="M58" s="94">
        <f>IF(B58="","",IF(L58&lt;&gt;"",L58-B58,IF(I58="Yes",MAX(0,cfg_AsOf-B58),"")))</f>
        <v/>
      </c>
      <c r="N58" s="94">
        <f>IF(B58="","",IF(OR(B58&lt;cfg_PilotStart,B58&gt;cfg_PilotEnd),"Outside",B58-cfg_PilotStart+1))</f>
        <v/>
      </c>
      <c r="O58" s="86">
        <f>IF(B58="","","FB-"&amp;TEXT(ROW()-5,"0000"))</f>
        <v/>
      </c>
    </row>
    <row r="59" ht="30" customHeight="1">
      <c r="B59" s="93" t="n"/>
      <c r="C59" s="140" t="n"/>
      <c r="D59" s="141" t="n"/>
      <c r="E59" s="142" t="n"/>
      <c r="F59" s="95" t="n"/>
      <c r="G59" s="95" t="n"/>
      <c r="H59" s="95" t="n"/>
      <c r="I59" s="141" t="n"/>
      <c r="J59" s="95" t="n"/>
      <c r="K59" s="141" t="n"/>
      <c r="L59" s="93" t="n"/>
      <c r="M59" s="94">
        <f>IF(B59="","",IF(L59&lt;&gt;"",L59-B59,IF(I59="Yes",MAX(0,cfg_AsOf-B59),"")))</f>
        <v/>
      </c>
      <c r="N59" s="94">
        <f>IF(B59="","",IF(OR(B59&lt;cfg_PilotStart,B59&gt;cfg_PilotEnd),"Outside",B59-cfg_PilotStart+1))</f>
        <v/>
      </c>
      <c r="O59" s="86">
        <f>IF(B59="","","FB-"&amp;TEXT(ROW()-5,"0000"))</f>
        <v/>
      </c>
    </row>
    <row r="60" ht="30" customHeight="1">
      <c r="B60" s="93" t="n"/>
      <c r="C60" s="140" t="n"/>
      <c r="D60" s="141" t="n"/>
      <c r="E60" s="142" t="n"/>
      <c r="F60" s="95" t="n"/>
      <c r="G60" s="95" t="n"/>
      <c r="H60" s="95" t="n"/>
      <c r="I60" s="141" t="n"/>
      <c r="J60" s="95" t="n"/>
      <c r="K60" s="141" t="n"/>
      <c r="L60" s="93" t="n"/>
      <c r="M60" s="94">
        <f>IF(B60="","",IF(L60&lt;&gt;"",L60-B60,IF(I60="Yes",MAX(0,cfg_AsOf-B60),"")))</f>
        <v/>
      </c>
      <c r="N60" s="94">
        <f>IF(B60="","",IF(OR(B60&lt;cfg_PilotStart,B60&gt;cfg_PilotEnd),"Outside",B60-cfg_PilotStart+1))</f>
        <v/>
      </c>
      <c r="O60" s="86">
        <f>IF(B60="","","FB-"&amp;TEXT(ROW()-5,"0000"))</f>
        <v/>
      </c>
    </row>
    <row r="61" ht="30" customHeight="1">
      <c r="B61" s="93" t="n"/>
      <c r="C61" s="140" t="n"/>
      <c r="D61" s="141" t="n"/>
      <c r="E61" s="142" t="n"/>
      <c r="F61" s="95" t="n"/>
      <c r="G61" s="95" t="n"/>
      <c r="H61" s="95" t="n"/>
      <c r="I61" s="141" t="n"/>
      <c r="J61" s="95" t="n"/>
      <c r="K61" s="141" t="n"/>
      <c r="L61" s="93" t="n"/>
      <c r="M61" s="94">
        <f>IF(B61="","",IF(L61&lt;&gt;"",L61-B61,IF(I61="Yes",MAX(0,cfg_AsOf-B61),"")))</f>
        <v/>
      </c>
      <c r="N61" s="94">
        <f>IF(B61="","",IF(OR(B61&lt;cfg_PilotStart,B61&gt;cfg_PilotEnd),"Outside",B61-cfg_PilotStart+1))</f>
        <v/>
      </c>
      <c r="O61" s="86">
        <f>IF(B61="","","FB-"&amp;TEXT(ROW()-5,"0000"))</f>
        <v/>
      </c>
    </row>
    <row r="62" ht="30" customHeight="1">
      <c r="B62" s="93" t="n"/>
      <c r="C62" s="140" t="n"/>
      <c r="D62" s="141" t="n"/>
      <c r="E62" s="142" t="n"/>
      <c r="F62" s="95" t="n"/>
      <c r="G62" s="95" t="n"/>
      <c r="H62" s="95" t="n"/>
      <c r="I62" s="141" t="n"/>
      <c r="J62" s="95" t="n"/>
      <c r="K62" s="141" t="n"/>
      <c r="L62" s="93" t="n"/>
      <c r="M62" s="94">
        <f>IF(B62="","",IF(L62&lt;&gt;"",L62-B62,IF(I62="Yes",MAX(0,cfg_AsOf-B62),"")))</f>
        <v/>
      </c>
      <c r="N62" s="94">
        <f>IF(B62="","",IF(OR(B62&lt;cfg_PilotStart,B62&gt;cfg_PilotEnd),"Outside",B62-cfg_PilotStart+1))</f>
        <v/>
      </c>
      <c r="O62" s="86">
        <f>IF(B62="","","FB-"&amp;TEXT(ROW()-5,"0000"))</f>
        <v/>
      </c>
    </row>
    <row r="63" ht="30" customHeight="1">
      <c r="B63" s="93" t="n"/>
      <c r="C63" s="140" t="n"/>
      <c r="D63" s="141" t="n"/>
      <c r="E63" s="142" t="n"/>
      <c r="F63" s="95" t="n"/>
      <c r="G63" s="95" t="n"/>
      <c r="H63" s="95" t="n"/>
      <c r="I63" s="141" t="n"/>
      <c r="J63" s="95" t="n"/>
      <c r="K63" s="141" t="n"/>
      <c r="L63" s="93" t="n"/>
      <c r="M63" s="94">
        <f>IF(B63="","",IF(L63&lt;&gt;"",L63-B63,IF(I63="Yes",MAX(0,cfg_AsOf-B63),"")))</f>
        <v/>
      </c>
      <c r="N63" s="94">
        <f>IF(B63="","",IF(OR(B63&lt;cfg_PilotStart,B63&gt;cfg_PilotEnd),"Outside",B63-cfg_PilotStart+1))</f>
        <v/>
      </c>
      <c r="O63" s="86">
        <f>IF(B63="","","FB-"&amp;TEXT(ROW()-5,"0000"))</f>
        <v/>
      </c>
    </row>
    <row r="64" ht="30" customHeight="1">
      <c r="B64" s="93" t="n"/>
      <c r="C64" s="140" t="n"/>
      <c r="D64" s="141" t="n"/>
      <c r="E64" s="142" t="n"/>
      <c r="F64" s="95" t="n"/>
      <c r="G64" s="95" t="n"/>
      <c r="H64" s="95" t="n"/>
      <c r="I64" s="141" t="n"/>
      <c r="J64" s="95" t="n"/>
      <c r="K64" s="141" t="n"/>
      <c r="L64" s="93" t="n"/>
      <c r="M64" s="94">
        <f>IF(B64="","",IF(L64&lt;&gt;"",L64-B64,IF(I64="Yes",MAX(0,cfg_AsOf-B64),"")))</f>
        <v/>
      </c>
      <c r="N64" s="94">
        <f>IF(B64="","",IF(OR(B64&lt;cfg_PilotStart,B64&gt;cfg_PilotEnd),"Outside",B64-cfg_PilotStart+1))</f>
        <v/>
      </c>
      <c r="O64" s="86">
        <f>IF(B64="","","FB-"&amp;TEXT(ROW()-5,"0000"))</f>
        <v/>
      </c>
    </row>
    <row r="65" ht="30" customHeight="1">
      <c r="B65" s="93" t="n"/>
      <c r="C65" s="140" t="n"/>
      <c r="D65" s="141" t="n"/>
      <c r="E65" s="142" t="n"/>
      <c r="F65" s="95" t="n"/>
      <c r="G65" s="95" t="n"/>
      <c r="H65" s="95" t="n"/>
      <c r="I65" s="141" t="n"/>
      <c r="J65" s="95" t="n"/>
      <c r="K65" s="141" t="n"/>
      <c r="L65" s="93" t="n"/>
      <c r="M65" s="94">
        <f>IF(B65="","",IF(L65&lt;&gt;"",L65-B65,IF(I65="Yes",MAX(0,cfg_AsOf-B65),"")))</f>
        <v/>
      </c>
      <c r="N65" s="94">
        <f>IF(B65="","",IF(OR(B65&lt;cfg_PilotStart,B65&gt;cfg_PilotEnd),"Outside",B65-cfg_PilotStart+1))</f>
        <v/>
      </c>
      <c r="O65" s="86">
        <f>IF(B65="","","FB-"&amp;TEXT(ROW()-5,"0000"))</f>
        <v/>
      </c>
    </row>
    <row r="66" ht="30" customHeight="1">
      <c r="B66" s="93" t="n"/>
      <c r="C66" s="140" t="n"/>
      <c r="D66" s="141" t="n"/>
      <c r="E66" s="142" t="n"/>
      <c r="F66" s="95" t="n"/>
      <c r="G66" s="95" t="n"/>
      <c r="H66" s="95" t="n"/>
      <c r="I66" s="141" t="n"/>
      <c r="J66" s="95" t="n"/>
      <c r="K66" s="141" t="n"/>
      <c r="L66" s="93" t="n"/>
      <c r="M66" s="94">
        <f>IF(B66="","",IF(L66&lt;&gt;"",L66-B66,IF(I66="Yes",MAX(0,cfg_AsOf-B66),"")))</f>
        <v/>
      </c>
      <c r="N66" s="94">
        <f>IF(B66="","",IF(OR(B66&lt;cfg_PilotStart,B66&gt;cfg_PilotEnd),"Outside",B66-cfg_PilotStart+1))</f>
        <v/>
      </c>
      <c r="O66" s="86">
        <f>IF(B66="","","FB-"&amp;TEXT(ROW()-5,"0000"))</f>
        <v/>
      </c>
    </row>
    <row r="67" ht="30" customHeight="1">
      <c r="B67" s="93" t="n"/>
      <c r="C67" s="140" t="n"/>
      <c r="D67" s="141" t="n"/>
      <c r="E67" s="142" t="n"/>
      <c r="F67" s="95" t="n"/>
      <c r="G67" s="95" t="n"/>
      <c r="H67" s="95" t="n"/>
      <c r="I67" s="141" t="n"/>
      <c r="J67" s="95" t="n"/>
      <c r="K67" s="141" t="n"/>
      <c r="L67" s="93" t="n"/>
      <c r="M67" s="94">
        <f>IF(B67="","",IF(L67&lt;&gt;"",L67-B67,IF(I67="Yes",MAX(0,cfg_AsOf-B67),"")))</f>
        <v/>
      </c>
      <c r="N67" s="94">
        <f>IF(B67="","",IF(OR(B67&lt;cfg_PilotStart,B67&gt;cfg_PilotEnd),"Outside",B67-cfg_PilotStart+1))</f>
        <v/>
      </c>
      <c r="O67" s="86">
        <f>IF(B67="","","FB-"&amp;TEXT(ROW()-5,"0000"))</f>
        <v/>
      </c>
    </row>
    <row r="68" ht="30" customHeight="1">
      <c r="B68" s="93" t="n"/>
      <c r="C68" s="140" t="n"/>
      <c r="D68" s="141" t="n"/>
      <c r="E68" s="142" t="n"/>
      <c r="F68" s="95" t="n"/>
      <c r="G68" s="95" t="n"/>
      <c r="H68" s="95" t="n"/>
      <c r="I68" s="141" t="n"/>
      <c r="J68" s="95" t="n"/>
      <c r="K68" s="141" t="n"/>
      <c r="L68" s="93" t="n"/>
      <c r="M68" s="94">
        <f>IF(B68="","",IF(L68&lt;&gt;"",L68-B68,IF(I68="Yes",MAX(0,cfg_AsOf-B68),"")))</f>
        <v/>
      </c>
      <c r="N68" s="94">
        <f>IF(B68="","",IF(OR(B68&lt;cfg_PilotStart,B68&gt;cfg_PilotEnd),"Outside",B68-cfg_PilotStart+1))</f>
        <v/>
      </c>
      <c r="O68" s="86">
        <f>IF(B68="","","FB-"&amp;TEXT(ROW()-5,"0000"))</f>
        <v/>
      </c>
    </row>
    <row r="69" ht="30" customHeight="1">
      <c r="B69" s="93" t="n"/>
      <c r="C69" s="140" t="n"/>
      <c r="D69" s="141" t="n"/>
      <c r="E69" s="142" t="n"/>
      <c r="F69" s="95" t="n"/>
      <c r="G69" s="95" t="n"/>
      <c r="H69" s="95" t="n"/>
      <c r="I69" s="141" t="n"/>
      <c r="J69" s="95" t="n"/>
      <c r="K69" s="141" t="n"/>
      <c r="L69" s="93" t="n"/>
      <c r="M69" s="94">
        <f>IF(B69="","",IF(L69&lt;&gt;"",L69-B69,IF(I69="Yes",MAX(0,cfg_AsOf-B69),"")))</f>
        <v/>
      </c>
      <c r="N69" s="94">
        <f>IF(B69="","",IF(OR(B69&lt;cfg_PilotStart,B69&gt;cfg_PilotEnd),"Outside",B69-cfg_PilotStart+1))</f>
        <v/>
      </c>
      <c r="O69" s="86">
        <f>IF(B69="","","FB-"&amp;TEXT(ROW()-5,"0000"))</f>
        <v/>
      </c>
    </row>
    <row r="70" ht="30" customHeight="1">
      <c r="B70" s="93" t="n"/>
      <c r="C70" s="140" t="n"/>
      <c r="D70" s="141" t="n"/>
      <c r="E70" s="142" t="n"/>
      <c r="F70" s="95" t="n"/>
      <c r="G70" s="95" t="n"/>
      <c r="H70" s="95" t="n"/>
      <c r="I70" s="141" t="n"/>
      <c r="J70" s="95" t="n"/>
      <c r="K70" s="141" t="n"/>
      <c r="L70" s="93" t="n"/>
      <c r="M70" s="94">
        <f>IF(B70="","",IF(L70&lt;&gt;"",L70-B70,IF(I70="Yes",MAX(0,cfg_AsOf-B70),"")))</f>
        <v/>
      </c>
      <c r="N70" s="94">
        <f>IF(B70="","",IF(OR(B70&lt;cfg_PilotStart,B70&gt;cfg_PilotEnd),"Outside",B70-cfg_PilotStart+1))</f>
        <v/>
      </c>
      <c r="O70" s="86">
        <f>IF(B70="","","FB-"&amp;TEXT(ROW()-5,"0000"))</f>
        <v/>
      </c>
    </row>
    <row r="71" ht="30" customHeight="1">
      <c r="B71" s="93" t="n"/>
      <c r="C71" s="140" t="n"/>
      <c r="D71" s="141" t="n"/>
      <c r="E71" s="142" t="n"/>
      <c r="F71" s="95" t="n"/>
      <c r="G71" s="95" t="n"/>
      <c r="H71" s="95" t="n"/>
      <c r="I71" s="141" t="n"/>
      <c r="J71" s="95" t="n"/>
      <c r="K71" s="141" t="n"/>
      <c r="L71" s="93" t="n"/>
      <c r="M71" s="94">
        <f>IF(B71="","",IF(L71&lt;&gt;"",L71-B71,IF(I71="Yes",MAX(0,cfg_AsOf-B71),"")))</f>
        <v/>
      </c>
      <c r="N71" s="94">
        <f>IF(B71="","",IF(OR(B71&lt;cfg_PilotStart,B71&gt;cfg_PilotEnd),"Outside",B71-cfg_PilotStart+1))</f>
        <v/>
      </c>
      <c r="O71" s="86">
        <f>IF(B71="","","FB-"&amp;TEXT(ROW()-5,"0000"))</f>
        <v/>
      </c>
    </row>
    <row r="72" ht="30" customHeight="1">
      <c r="B72" s="93" t="n"/>
      <c r="C72" s="140" t="n"/>
      <c r="D72" s="141" t="n"/>
      <c r="E72" s="142" t="n"/>
      <c r="F72" s="95" t="n"/>
      <c r="G72" s="95" t="n"/>
      <c r="H72" s="95" t="n"/>
      <c r="I72" s="141" t="n"/>
      <c r="J72" s="95" t="n"/>
      <c r="K72" s="141" t="n"/>
      <c r="L72" s="93" t="n"/>
      <c r="M72" s="94">
        <f>IF(B72="","",IF(L72&lt;&gt;"",L72-B72,IF(I72="Yes",MAX(0,cfg_AsOf-B72),"")))</f>
        <v/>
      </c>
      <c r="N72" s="94">
        <f>IF(B72="","",IF(OR(B72&lt;cfg_PilotStart,B72&gt;cfg_PilotEnd),"Outside",B72-cfg_PilotStart+1))</f>
        <v/>
      </c>
      <c r="O72" s="86">
        <f>IF(B72="","","FB-"&amp;TEXT(ROW()-5,"0000"))</f>
        <v/>
      </c>
    </row>
    <row r="73" ht="30" customHeight="1">
      <c r="B73" s="93" t="n"/>
      <c r="C73" s="140" t="n"/>
      <c r="D73" s="141" t="n"/>
      <c r="E73" s="142" t="n"/>
      <c r="F73" s="95" t="n"/>
      <c r="G73" s="95" t="n"/>
      <c r="H73" s="95" t="n"/>
      <c r="I73" s="141" t="n"/>
      <c r="J73" s="95" t="n"/>
      <c r="K73" s="141" t="n"/>
      <c r="L73" s="93" t="n"/>
      <c r="M73" s="94">
        <f>IF(B73="","",IF(L73&lt;&gt;"",L73-B73,IF(I73="Yes",MAX(0,cfg_AsOf-B73),"")))</f>
        <v/>
      </c>
      <c r="N73" s="94">
        <f>IF(B73="","",IF(OR(B73&lt;cfg_PilotStart,B73&gt;cfg_PilotEnd),"Outside",B73-cfg_PilotStart+1))</f>
        <v/>
      </c>
      <c r="O73" s="86">
        <f>IF(B73="","","FB-"&amp;TEXT(ROW()-5,"0000"))</f>
        <v/>
      </c>
    </row>
    <row r="74" ht="30" customHeight="1">
      <c r="B74" s="93" t="n"/>
      <c r="C74" s="140" t="n"/>
      <c r="D74" s="141" t="n"/>
      <c r="E74" s="142" t="n"/>
      <c r="F74" s="95" t="n"/>
      <c r="G74" s="95" t="n"/>
      <c r="H74" s="95" t="n"/>
      <c r="I74" s="141" t="n"/>
      <c r="J74" s="95" t="n"/>
      <c r="K74" s="141" t="n"/>
      <c r="L74" s="93" t="n"/>
      <c r="M74" s="94">
        <f>IF(B74="","",IF(L74&lt;&gt;"",L74-B74,IF(I74="Yes",MAX(0,cfg_AsOf-B74),"")))</f>
        <v/>
      </c>
      <c r="N74" s="94">
        <f>IF(B74="","",IF(OR(B74&lt;cfg_PilotStart,B74&gt;cfg_PilotEnd),"Outside",B74-cfg_PilotStart+1))</f>
        <v/>
      </c>
      <c r="O74" s="86">
        <f>IF(B74="","","FB-"&amp;TEXT(ROW()-5,"0000"))</f>
        <v/>
      </c>
    </row>
    <row r="75" ht="30" customHeight="1">
      <c r="B75" s="93" t="n"/>
      <c r="C75" s="140" t="n"/>
      <c r="D75" s="141" t="n"/>
      <c r="E75" s="142" t="n"/>
      <c r="F75" s="95" t="n"/>
      <c r="G75" s="95" t="n"/>
      <c r="H75" s="95" t="n"/>
      <c r="I75" s="141" t="n"/>
      <c r="J75" s="95" t="n"/>
      <c r="K75" s="141" t="n"/>
      <c r="L75" s="93" t="n"/>
      <c r="M75" s="94">
        <f>IF(B75="","",IF(L75&lt;&gt;"",L75-B75,IF(I75="Yes",MAX(0,cfg_AsOf-B75),"")))</f>
        <v/>
      </c>
      <c r="N75" s="94">
        <f>IF(B75="","",IF(OR(B75&lt;cfg_PilotStart,B75&gt;cfg_PilotEnd),"Outside",B75-cfg_PilotStart+1))</f>
        <v/>
      </c>
      <c r="O75" s="86">
        <f>IF(B75="","","FB-"&amp;TEXT(ROW()-5,"0000"))</f>
        <v/>
      </c>
    </row>
    <row r="76" ht="30" customHeight="1">
      <c r="B76" s="93" t="n"/>
      <c r="C76" s="140" t="n"/>
      <c r="D76" s="141" t="n"/>
      <c r="E76" s="142" t="n"/>
      <c r="F76" s="95" t="n"/>
      <c r="G76" s="95" t="n"/>
      <c r="H76" s="95" t="n"/>
      <c r="I76" s="141" t="n"/>
      <c r="J76" s="95" t="n"/>
      <c r="K76" s="141" t="n"/>
      <c r="L76" s="93" t="n"/>
      <c r="M76" s="94">
        <f>IF(B76="","",IF(L76&lt;&gt;"",L76-B76,IF(I76="Yes",MAX(0,cfg_AsOf-B76),"")))</f>
        <v/>
      </c>
      <c r="N76" s="94">
        <f>IF(B76="","",IF(OR(B76&lt;cfg_PilotStart,B76&gt;cfg_PilotEnd),"Outside",B76-cfg_PilotStart+1))</f>
        <v/>
      </c>
      <c r="O76" s="86">
        <f>IF(B76="","","FB-"&amp;TEXT(ROW()-5,"0000"))</f>
        <v/>
      </c>
    </row>
    <row r="77" ht="30" customHeight="1">
      <c r="B77" s="93" t="n"/>
      <c r="C77" s="140" t="n"/>
      <c r="D77" s="141" t="n"/>
      <c r="E77" s="142" t="n"/>
      <c r="F77" s="95" t="n"/>
      <c r="G77" s="95" t="n"/>
      <c r="H77" s="95" t="n"/>
      <c r="I77" s="141" t="n"/>
      <c r="J77" s="95" t="n"/>
      <c r="K77" s="141" t="n"/>
      <c r="L77" s="93" t="n"/>
      <c r="M77" s="94">
        <f>IF(B77="","",IF(L77&lt;&gt;"",L77-B77,IF(I77="Yes",MAX(0,cfg_AsOf-B77),"")))</f>
        <v/>
      </c>
      <c r="N77" s="94">
        <f>IF(B77="","",IF(OR(B77&lt;cfg_PilotStart,B77&gt;cfg_PilotEnd),"Outside",B77-cfg_PilotStart+1))</f>
        <v/>
      </c>
      <c r="O77" s="86">
        <f>IF(B77="","","FB-"&amp;TEXT(ROW()-5,"0000"))</f>
        <v/>
      </c>
    </row>
    <row r="78" ht="30" customHeight="1">
      <c r="B78" s="93" t="n"/>
      <c r="C78" s="140" t="n"/>
      <c r="D78" s="141" t="n"/>
      <c r="E78" s="142" t="n"/>
      <c r="F78" s="95" t="n"/>
      <c r="G78" s="95" t="n"/>
      <c r="H78" s="95" t="n"/>
      <c r="I78" s="141" t="n"/>
      <c r="J78" s="95" t="n"/>
      <c r="K78" s="141" t="n"/>
      <c r="L78" s="93" t="n"/>
      <c r="M78" s="94">
        <f>IF(B78="","",IF(L78&lt;&gt;"",L78-B78,IF(I78="Yes",MAX(0,cfg_AsOf-B78),"")))</f>
        <v/>
      </c>
      <c r="N78" s="94">
        <f>IF(B78="","",IF(OR(B78&lt;cfg_PilotStart,B78&gt;cfg_PilotEnd),"Outside",B78-cfg_PilotStart+1))</f>
        <v/>
      </c>
      <c r="O78" s="86">
        <f>IF(B78="","","FB-"&amp;TEXT(ROW()-5,"0000"))</f>
        <v/>
      </c>
    </row>
    <row r="79" ht="30" customHeight="1">
      <c r="B79" s="93" t="n"/>
      <c r="C79" s="140" t="n"/>
      <c r="D79" s="141" t="n"/>
      <c r="E79" s="142" t="n"/>
      <c r="F79" s="95" t="n"/>
      <c r="G79" s="95" t="n"/>
      <c r="H79" s="95" t="n"/>
      <c r="I79" s="141" t="n"/>
      <c r="J79" s="95" t="n"/>
      <c r="K79" s="141" t="n"/>
      <c r="L79" s="93" t="n"/>
      <c r="M79" s="94">
        <f>IF(B79="","",IF(L79&lt;&gt;"",L79-B79,IF(I79="Yes",MAX(0,cfg_AsOf-B79),"")))</f>
        <v/>
      </c>
      <c r="N79" s="94">
        <f>IF(B79="","",IF(OR(B79&lt;cfg_PilotStart,B79&gt;cfg_PilotEnd),"Outside",B79-cfg_PilotStart+1))</f>
        <v/>
      </c>
      <c r="O79" s="86">
        <f>IF(B79="","","FB-"&amp;TEXT(ROW()-5,"0000"))</f>
        <v/>
      </c>
    </row>
    <row r="80" ht="30" customHeight="1">
      <c r="B80" s="93" t="n"/>
      <c r="C80" s="140" t="n"/>
      <c r="D80" s="141" t="n"/>
      <c r="E80" s="142" t="n"/>
      <c r="F80" s="95" t="n"/>
      <c r="G80" s="95" t="n"/>
      <c r="H80" s="95" t="n"/>
      <c r="I80" s="141" t="n"/>
      <c r="J80" s="95" t="n"/>
      <c r="K80" s="141" t="n"/>
      <c r="L80" s="93" t="n"/>
      <c r="M80" s="94">
        <f>IF(B80="","",IF(L80&lt;&gt;"",L80-B80,IF(I80="Yes",MAX(0,cfg_AsOf-B80),"")))</f>
        <v/>
      </c>
      <c r="N80" s="94">
        <f>IF(B80="","",IF(OR(B80&lt;cfg_PilotStart,B80&gt;cfg_PilotEnd),"Outside",B80-cfg_PilotStart+1))</f>
        <v/>
      </c>
      <c r="O80" s="86">
        <f>IF(B80="","","FB-"&amp;TEXT(ROW()-5,"0000"))</f>
        <v/>
      </c>
    </row>
    <row r="81" ht="30" customHeight="1">
      <c r="B81" s="93" t="n"/>
      <c r="C81" s="140" t="n"/>
      <c r="D81" s="141" t="n"/>
      <c r="E81" s="142" t="n"/>
      <c r="F81" s="95" t="n"/>
      <c r="G81" s="95" t="n"/>
      <c r="H81" s="95" t="n"/>
      <c r="I81" s="141" t="n"/>
      <c r="J81" s="95" t="n"/>
      <c r="K81" s="141" t="n"/>
      <c r="L81" s="93" t="n"/>
      <c r="M81" s="94">
        <f>IF(B81="","",IF(L81&lt;&gt;"",L81-B81,IF(I81="Yes",MAX(0,cfg_AsOf-B81),"")))</f>
        <v/>
      </c>
      <c r="N81" s="94">
        <f>IF(B81="","",IF(OR(B81&lt;cfg_PilotStart,B81&gt;cfg_PilotEnd),"Outside",B81-cfg_PilotStart+1))</f>
        <v/>
      </c>
      <c r="O81" s="86">
        <f>IF(B81="","","FB-"&amp;TEXT(ROW()-5,"0000"))</f>
        <v/>
      </c>
    </row>
    <row r="82" ht="30" customHeight="1">
      <c r="B82" s="93" t="n"/>
      <c r="C82" s="140" t="n"/>
      <c r="D82" s="141" t="n"/>
      <c r="E82" s="142" t="n"/>
      <c r="F82" s="95" t="n"/>
      <c r="G82" s="95" t="n"/>
      <c r="H82" s="95" t="n"/>
      <c r="I82" s="141" t="n"/>
      <c r="J82" s="95" t="n"/>
      <c r="K82" s="141" t="n"/>
      <c r="L82" s="93" t="n"/>
      <c r="M82" s="94">
        <f>IF(B82="","",IF(L82&lt;&gt;"",L82-B82,IF(I82="Yes",MAX(0,cfg_AsOf-B82),"")))</f>
        <v/>
      </c>
      <c r="N82" s="94">
        <f>IF(B82="","",IF(OR(B82&lt;cfg_PilotStart,B82&gt;cfg_PilotEnd),"Outside",B82-cfg_PilotStart+1))</f>
        <v/>
      </c>
      <c r="O82" s="86">
        <f>IF(B82="","","FB-"&amp;TEXT(ROW()-5,"0000"))</f>
        <v/>
      </c>
    </row>
    <row r="83" ht="30" customHeight="1">
      <c r="B83" s="93" t="n"/>
      <c r="C83" s="140" t="n"/>
      <c r="D83" s="141" t="n"/>
      <c r="E83" s="142" t="n"/>
      <c r="F83" s="95" t="n"/>
      <c r="G83" s="95" t="n"/>
      <c r="H83" s="95" t="n"/>
      <c r="I83" s="141" t="n"/>
      <c r="J83" s="95" t="n"/>
      <c r="K83" s="141" t="n"/>
      <c r="L83" s="93" t="n"/>
      <c r="M83" s="94">
        <f>IF(B83="","",IF(L83&lt;&gt;"",L83-B83,IF(I83="Yes",MAX(0,cfg_AsOf-B83),"")))</f>
        <v/>
      </c>
      <c r="N83" s="94">
        <f>IF(B83="","",IF(OR(B83&lt;cfg_PilotStart,B83&gt;cfg_PilotEnd),"Outside",B83-cfg_PilotStart+1))</f>
        <v/>
      </c>
      <c r="O83" s="86">
        <f>IF(B83="","","FB-"&amp;TEXT(ROW()-5,"0000"))</f>
        <v/>
      </c>
    </row>
    <row r="84" ht="30" customHeight="1">
      <c r="B84" s="93" t="n"/>
      <c r="C84" s="140" t="n"/>
      <c r="D84" s="141" t="n"/>
      <c r="E84" s="142" t="n"/>
      <c r="F84" s="95" t="n"/>
      <c r="G84" s="95" t="n"/>
      <c r="H84" s="95" t="n"/>
      <c r="I84" s="141" t="n"/>
      <c r="J84" s="95" t="n"/>
      <c r="K84" s="141" t="n"/>
      <c r="L84" s="93" t="n"/>
      <c r="M84" s="94">
        <f>IF(B84="","",IF(L84&lt;&gt;"",L84-B84,IF(I84="Yes",MAX(0,cfg_AsOf-B84),"")))</f>
        <v/>
      </c>
      <c r="N84" s="94">
        <f>IF(B84="","",IF(OR(B84&lt;cfg_PilotStart,B84&gt;cfg_PilotEnd),"Outside",B84-cfg_PilotStart+1))</f>
        <v/>
      </c>
      <c r="O84" s="86">
        <f>IF(B84="","","FB-"&amp;TEXT(ROW()-5,"0000"))</f>
        <v/>
      </c>
    </row>
    <row r="85" ht="30" customHeight="1">
      <c r="B85" s="93" t="n"/>
      <c r="C85" s="140" t="n"/>
      <c r="D85" s="141" t="n"/>
      <c r="E85" s="142" t="n"/>
      <c r="F85" s="95" t="n"/>
      <c r="G85" s="95" t="n"/>
      <c r="H85" s="95" t="n"/>
      <c r="I85" s="141" t="n"/>
      <c r="J85" s="95" t="n"/>
      <c r="K85" s="141" t="n"/>
      <c r="L85" s="93" t="n"/>
      <c r="M85" s="94">
        <f>IF(B85="","",IF(L85&lt;&gt;"",L85-B85,IF(I85="Yes",MAX(0,cfg_AsOf-B85),"")))</f>
        <v/>
      </c>
      <c r="N85" s="94">
        <f>IF(B85="","",IF(OR(B85&lt;cfg_PilotStart,B85&gt;cfg_PilotEnd),"Outside",B85-cfg_PilotStart+1))</f>
        <v/>
      </c>
      <c r="O85" s="86">
        <f>IF(B85="","","FB-"&amp;TEXT(ROW()-5,"0000"))</f>
        <v/>
      </c>
    </row>
    <row r="86" ht="30" customHeight="1">
      <c r="B86" s="93" t="n"/>
      <c r="C86" s="140" t="n"/>
      <c r="D86" s="141" t="n"/>
      <c r="E86" s="142" t="n"/>
      <c r="F86" s="95" t="n"/>
      <c r="G86" s="95" t="n"/>
      <c r="H86" s="95" t="n"/>
      <c r="I86" s="141" t="n"/>
      <c r="J86" s="95" t="n"/>
      <c r="K86" s="141" t="n"/>
      <c r="L86" s="93" t="n"/>
      <c r="M86" s="94">
        <f>IF(B86="","",IF(L86&lt;&gt;"",L86-B86,IF(I86="Yes",MAX(0,cfg_AsOf-B86),"")))</f>
        <v/>
      </c>
      <c r="N86" s="94">
        <f>IF(B86="","",IF(OR(B86&lt;cfg_PilotStart,B86&gt;cfg_PilotEnd),"Outside",B86-cfg_PilotStart+1))</f>
        <v/>
      </c>
      <c r="O86" s="86">
        <f>IF(B86="","","FB-"&amp;TEXT(ROW()-5,"0000"))</f>
        <v/>
      </c>
    </row>
    <row r="87" ht="30" customHeight="1">
      <c r="B87" s="93" t="n"/>
      <c r="C87" s="140" t="n"/>
      <c r="D87" s="141" t="n"/>
      <c r="E87" s="142" t="n"/>
      <c r="F87" s="95" t="n"/>
      <c r="G87" s="95" t="n"/>
      <c r="H87" s="95" t="n"/>
      <c r="I87" s="141" t="n"/>
      <c r="J87" s="95" t="n"/>
      <c r="K87" s="141" t="n"/>
      <c r="L87" s="93" t="n"/>
      <c r="M87" s="94">
        <f>IF(B87="","",IF(L87&lt;&gt;"",L87-B87,IF(I87="Yes",MAX(0,cfg_AsOf-B87),"")))</f>
        <v/>
      </c>
      <c r="N87" s="94">
        <f>IF(B87="","",IF(OR(B87&lt;cfg_PilotStart,B87&gt;cfg_PilotEnd),"Outside",B87-cfg_PilotStart+1))</f>
        <v/>
      </c>
      <c r="O87" s="86">
        <f>IF(B87="","","FB-"&amp;TEXT(ROW()-5,"0000"))</f>
        <v/>
      </c>
    </row>
    <row r="88" ht="30" customHeight="1">
      <c r="B88" s="93" t="n"/>
      <c r="C88" s="140" t="n"/>
      <c r="D88" s="141" t="n"/>
      <c r="E88" s="142" t="n"/>
      <c r="F88" s="95" t="n"/>
      <c r="G88" s="95" t="n"/>
      <c r="H88" s="95" t="n"/>
      <c r="I88" s="141" t="n"/>
      <c r="J88" s="95" t="n"/>
      <c r="K88" s="141" t="n"/>
      <c r="L88" s="93" t="n"/>
      <c r="M88" s="94">
        <f>IF(B88="","",IF(L88&lt;&gt;"",L88-B88,IF(I88="Yes",MAX(0,cfg_AsOf-B88),"")))</f>
        <v/>
      </c>
      <c r="N88" s="94">
        <f>IF(B88="","",IF(OR(B88&lt;cfg_PilotStart,B88&gt;cfg_PilotEnd),"Outside",B88-cfg_PilotStart+1))</f>
        <v/>
      </c>
      <c r="O88" s="86">
        <f>IF(B88="","","FB-"&amp;TEXT(ROW()-5,"0000"))</f>
        <v/>
      </c>
    </row>
    <row r="89" ht="30" customHeight="1">
      <c r="B89" s="93" t="n"/>
      <c r="C89" s="140" t="n"/>
      <c r="D89" s="141" t="n"/>
      <c r="E89" s="142" t="n"/>
      <c r="F89" s="95" t="n"/>
      <c r="G89" s="95" t="n"/>
      <c r="H89" s="95" t="n"/>
      <c r="I89" s="141" t="n"/>
      <c r="J89" s="95" t="n"/>
      <c r="K89" s="141" t="n"/>
      <c r="L89" s="93" t="n"/>
      <c r="M89" s="94">
        <f>IF(B89="","",IF(L89&lt;&gt;"",L89-B89,IF(I89="Yes",MAX(0,cfg_AsOf-B89),"")))</f>
        <v/>
      </c>
      <c r="N89" s="94">
        <f>IF(B89="","",IF(OR(B89&lt;cfg_PilotStart,B89&gt;cfg_PilotEnd),"Outside",B89-cfg_PilotStart+1))</f>
        <v/>
      </c>
      <c r="O89" s="86">
        <f>IF(B89="","","FB-"&amp;TEXT(ROW()-5,"0000"))</f>
        <v/>
      </c>
    </row>
    <row r="90" ht="30" customHeight="1">
      <c r="B90" s="93" t="n"/>
      <c r="C90" s="140" t="n"/>
      <c r="D90" s="141" t="n"/>
      <c r="E90" s="142" t="n"/>
      <c r="F90" s="95" t="n"/>
      <c r="G90" s="95" t="n"/>
      <c r="H90" s="95" t="n"/>
      <c r="I90" s="141" t="n"/>
      <c r="J90" s="95" t="n"/>
      <c r="K90" s="141" t="n"/>
      <c r="L90" s="93" t="n"/>
      <c r="M90" s="94">
        <f>IF(B90="","",IF(L90&lt;&gt;"",L90-B90,IF(I90="Yes",MAX(0,cfg_AsOf-B90),"")))</f>
        <v/>
      </c>
      <c r="N90" s="94">
        <f>IF(B90="","",IF(OR(B90&lt;cfg_PilotStart,B90&gt;cfg_PilotEnd),"Outside",B90-cfg_PilotStart+1))</f>
        <v/>
      </c>
      <c r="O90" s="86">
        <f>IF(B90="","","FB-"&amp;TEXT(ROW()-5,"0000"))</f>
        <v/>
      </c>
    </row>
    <row r="91" ht="30" customHeight="1">
      <c r="B91" s="93" t="n"/>
      <c r="C91" s="140" t="n"/>
      <c r="D91" s="141" t="n"/>
      <c r="E91" s="142" t="n"/>
      <c r="F91" s="95" t="n"/>
      <c r="G91" s="95" t="n"/>
      <c r="H91" s="95" t="n"/>
      <c r="I91" s="141" t="n"/>
      <c r="J91" s="95" t="n"/>
      <c r="K91" s="141" t="n"/>
      <c r="L91" s="93" t="n"/>
      <c r="M91" s="94">
        <f>IF(B91="","",IF(L91&lt;&gt;"",L91-B91,IF(I91="Yes",MAX(0,cfg_AsOf-B91),"")))</f>
        <v/>
      </c>
      <c r="N91" s="94">
        <f>IF(B91="","",IF(OR(B91&lt;cfg_PilotStart,B91&gt;cfg_PilotEnd),"Outside",B91-cfg_PilotStart+1))</f>
        <v/>
      </c>
      <c r="O91" s="86">
        <f>IF(B91="","","FB-"&amp;TEXT(ROW()-5,"0000"))</f>
        <v/>
      </c>
    </row>
    <row r="92" ht="30" customHeight="1">
      <c r="B92" s="93" t="n"/>
      <c r="C92" s="140" t="n"/>
      <c r="D92" s="141" t="n"/>
      <c r="E92" s="142" t="n"/>
      <c r="F92" s="95" t="n"/>
      <c r="G92" s="95" t="n"/>
      <c r="H92" s="95" t="n"/>
      <c r="I92" s="141" t="n"/>
      <c r="J92" s="95" t="n"/>
      <c r="K92" s="141" t="n"/>
      <c r="L92" s="93" t="n"/>
      <c r="M92" s="94">
        <f>IF(B92="","",IF(L92&lt;&gt;"",L92-B92,IF(I92="Yes",MAX(0,cfg_AsOf-B92),"")))</f>
        <v/>
      </c>
      <c r="N92" s="94">
        <f>IF(B92="","",IF(OR(B92&lt;cfg_PilotStart,B92&gt;cfg_PilotEnd),"Outside",B92-cfg_PilotStart+1))</f>
        <v/>
      </c>
      <c r="O92" s="86">
        <f>IF(B92="","","FB-"&amp;TEXT(ROW()-5,"0000"))</f>
        <v/>
      </c>
    </row>
    <row r="93" ht="30" customHeight="1">
      <c r="B93" s="93" t="n"/>
      <c r="C93" s="140" t="n"/>
      <c r="D93" s="141" t="n"/>
      <c r="E93" s="142" t="n"/>
      <c r="F93" s="95" t="n"/>
      <c r="G93" s="95" t="n"/>
      <c r="H93" s="95" t="n"/>
      <c r="I93" s="141" t="n"/>
      <c r="J93" s="95" t="n"/>
      <c r="K93" s="141" t="n"/>
      <c r="L93" s="93" t="n"/>
      <c r="M93" s="94">
        <f>IF(B93="","",IF(L93&lt;&gt;"",L93-B93,IF(I93="Yes",MAX(0,cfg_AsOf-B93),"")))</f>
        <v/>
      </c>
      <c r="N93" s="94">
        <f>IF(B93="","",IF(OR(B93&lt;cfg_PilotStart,B93&gt;cfg_PilotEnd),"Outside",B93-cfg_PilotStart+1))</f>
        <v/>
      </c>
      <c r="O93" s="86">
        <f>IF(B93="","","FB-"&amp;TEXT(ROW()-5,"0000"))</f>
        <v/>
      </c>
    </row>
    <row r="94" ht="30" customHeight="1">
      <c r="B94" s="93" t="n"/>
      <c r="C94" s="140" t="n"/>
      <c r="D94" s="141" t="n"/>
      <c r="E94" s="142" t="n"/>
      <c r="F94" s="95" t="n"/>
      <c r="G94" s="95" t="n"/>
      <c r="H94" s="95" t="n"/>
      <c r="I94" s="141" t="n"/>
      <c r="J94" s="95" t="n"/>
      <c r="K94" s="141" t="n"/>
      <c r="L94" s="93" t="n"/>
      <c r="M94" s="94">
        <f>IF(B94="","",IF(L94&lt;&gt;"",L94-B94,IF(I94="Yes",MAX(0,cfg_AsOf-B94),"")))</f>
        <v/>
      </c>
      <c r="N94" s="94">
        <f>IF(B94="","",IF(OR(B94&lt;cfg_PilotStart,B94&gt;cfg_PilotEnd),"Outside",B94-cfg_PilotStart+1))</f>
        <v/>
      </c>
      <c r="O94" s="86">
        <f>IF(B94="","","FB-"&amp;TEXT(ROW()-5,"0000"))</f>
        <v/>
      </c>
    </row>
    <row r="95" ht="30" customHeight="1">
      <c r="B95" s="93" t="n"/>
      <c r="C95" s="140" t="n"/>
      <c r="D95" s="141" t="n"/>
      <c r="E95" s="142" t="n"/>
      <c r="F95" s="95" t="n"/>
      <c r="G95" s="95" t="n"/>
      <c r="H95" s="95" t="n"/>
      <c r="I95" s="141" t="n"/>
      <c r="J95" s="95" t="n"/>
      <c r="K95" s="141" t="n"/>
      <c r="L95" s="93" t="n"/>
      <c r="M95" s="94">
        <f>IF(B95="","",IF(L95&lt;&gt;"",L95-B95,IF(I95="Yes",MAX(0,cfg_AsOf-B95),"")))</f>
        <v/>
      </c>
      <c r="N95" s="94">
        <f>IF(B95="","",IF(OR(B95&lt;cfg_PilotStart,B95&gt;cfg_PilotEnd),"Outside",B95-cfg_PilotStart+1))</f>
        <v/>
      </c>
      <c r="O95" s="86">
        <f>IF(B95="","","FB-"&amp;TEXT(ROW()-5,"0000"))</f>
        <v/>
      </c>
    </row>
    <row r="96" ht="30" customHeight="1">
      <c r="B96" s="93" t="n"/>
      <c r="C96" s="140" t="n"/>
      <c r="D96" s="141" t="n"/>
      <c r="E96" s="142" t="n"/>
      <c r="F96" s="95" t="n"/>
      <c r="G96" s="95" t="n"/>
      <c r="H96" s="95" t="n"/>
      <c r="I96" s="141" t="n"/>
      <c r="J96" s="95" t="n"/>
      <c r="K96" s="141" t="n"/>
      <c r="L96" s="93" t="n"/>
      <c r="M96" s="94">
        <f>IF(B96="","",IF(L96&lt;&gt;"",L96-B96,IF(I96="Yes",MAX(0,cfg_AsOf-B96),"")))</f>
        <v/>
      </c>
      <c r="N96" s="94">
        <f>IF(B96="","",IF(OR(B96&lt;cfg_PilotStart,B96&gt;cfg_PilotEnd),"Outside",B96-cfg_PilotStart+1))</f>
        <v/>
      </c>
      <c r="O96" s="86">
        <f>IF(B96="","","FB-"&amp;TEXT(ROW()-5,"0000"))</f>
        <v/>
      </c>
    </row>
    <row r="97" ht="30" customHeight="1">
      <c r="B97" s="93" t="n"/>
      <c r="C97" s="140" t="n"/>
      <c r="D97" s="141" t="n"/>
      <c r="E97" s="142" t="n"/>
      <c r="F97" s="95" t="n"/>
      <c r="G97" s="95" t="n"/>
      <c r="H97" s="95" t="n"/>
      <c r="I97" s="141" t="n"/>
      <c r="J97" s="95" t="n"/>
      <c r="K97" s="141" t="n"/>
      <c r="L97" s="93" t="n"/>
      <c r="M97" s="94">
        <f>IF(B97="","",IF(L97&lt;&gt;"",L97-B97,IF(I97="Yes",MAX(0,cfg_AsOf-B97),"")))</f>
        <v/>
      </c>
      <c r="N97" s="94">
        <f>IF(B97="","",IF(OR(B97&lt;cfg_PilotStart,B97&gt;cfg_PilotEnd),"Outside",B97-cfg_PilotStart+1))</f>
        <v/>
      </c>
      <c r="O97" s="86">
        <f>IF(B97="","","FB-"&amp;TEXT(ROW()-5,"0000"))</f>
        <v/>
      </c>
    </row>
    <row r="98" ht="30" customHeight="1">
      <c r="B98" s="93" t="n"/>
      <c r="C98" s="140" t="n"/>
      <c r="D98" s="141" t="n"/>
      <c r="E98" s="142" t="n"/>
      <c r="F98" s="95" t="n"/>
      <c r="G98" s="95" t="n"/>
      <c r="H98" s="95" t="n"/>
      <c r="I98" s="141" t="n"/>
      <c r="J98" s="95" t="n"/>
      <c r="K98" s="141" t="n"/>
      <c r="L98" s="93" t="n"/>
      <c r="M98" s="94">
        <f>IF(B98="","",IF(L98&lt;&gt;"",L98-B98,IF(I98="Yes",MAX(0,cfg_AsOf-B98),"")))</f>
        <v/>
      </c>
      <c r="N98" s="94">
        <f>IF(B98="","",IF(OR(B98&lt;cfg_PilotStart,B98&gt;cfg_PilotEnd),"Outside",B98-cfg_PilotStart+1))</f>
        <v/>
      </c>
      <c r="O98" s="86">
        <f>IF(B98="","","FB-"&amp;TEXT(ROW()-5,"0000"))</f>
        <v/>
      </c>
    </row>
    <row r="99" ht="30" customHeight="1">
      <c r="B99" s="93" t="n"/>
      <c r="C99" s="140" t="n"/>
      <c r="D99" s="141" t="n"/>
      <c r="E99" s="142" t="n"/>
      <c r="F99" s="95" t="n"/>
      <c r="G99" s="95" t="n"/>
      <c r="H99" s="95" t="n"/>
      <c r="I99" s="141" t="n"/>
      <c r="J99" s="95" t="n"/>
      <c r="K99" s="141" t="n"/>
      <c r="L99" s="93" t="n"/>
      <c r="M99" s="94">
        <f>IF(B99="","",IF(L99&lt;&gt;"",L99-B99,IF(I99="Yes",MAX(0,cfg_AsOf-B99),"")))</f>
        <v/>
      </c>
      <c r="N99" s="94">
        <f>IF(B99="","",IF(OR(B99&lt;cfg_PilotStart,B99&gt;cfg_PilotEnd),"Outside",B99-cfg_PilotStart+1))</f>
        <v/>
      </c>
      <c r="O99" s="86">
        <f>IF(B99="","","FB-"&amp;TEXT(ROW()-5,"0000"))</f>
        <v/>
      </c>
    </row>
    <row r="100" ht="30" customHeight="1">
      <c r="B100" s="93" t="n"/>
      <c r="C100" s="140" t="n"/>
      <c r="D100" s="141" t="n"/>
      <c r="E100" s="142" t="n"/>
      <c r="F100" s="95" t="n"/>
      <c r="G100" s="95" t="n"/>
      <c r="H100" s="95" t="n"/>
      <c r="I100" s="141" t="n"/>
      <c r="J100" s="95" t="n"/>
      <c r="K100" s="141" t="n"/>
      <c r="L100" s="93" t="n"/>
      <c r="M100" s="94">
        <f>IF(B100="","",IF(L100&lt;&gt;"",L100-B100,IF(I100="Yes",MAX(0,cfg_AsOf-B100),"")))</f>
        <v/>
      </c>
      <c r="N100" s="94">
        <f>IF(B100="","",IF(OR(B100&lt;cfg_PilotStart,B100&gt;cfg_PilotEnd),"Outside",B100-cfg_PilotStart+1))</f>
        <v/>
      </c>
      <c r="O100" s="86">
        <f>IF(B100="","","FB-"&amp;TEXT(ROW()-5,"0000"))</f>
        <v/>
      </c>
    </row>
    <row r="101" ht="30" customHeight="1">
      <c r="B101" s="93" t="n"/>
      <c r="C101" s="140" t="n"/>
      <c r="D101" s="141" t="n"/>
      <c r="E101" s="142" t="n"/>
      <c r="F101" s="95" t="n"/>
      <c r="G101" s="95" t="n"/>
      <c r="H101" s="95" t="n"/>
      <c r="I101" s="141" t="n"/>
      <c r="J101" s="95" t="n"/>
      <c r="K101" s="141" t="n"/>
      <c r="L101" s="93" t="n"/>
      <c r="M101" s="94">
        <f>IF(B101="","",IF(L101&lt;&gt;"",L101-B101,IF(I101="Yes",MAX(0,cfg_AsOf-B101),"")))</f>
        <v/>
      </c>
      <c r="N101" s="94">
        <f>IF(B101="","",IF(OR(B101&lt;cfg_PilotStart,B101&gt;cfg_PilotEnd),"Outside",B101-cfg_PilotStart+1))</f>
        <v/>
      </c>
      <c r="O101" s="86">
        <f>IF(B101="","","FB-"&amp;TEXT(ROW()-5,"0000"))</f>
        <v/>
      </c>
    </row>
    <row r="102" ht="30" customHeight="1">
      <c r="B102" s="93" t="n"/>
      <c r="C102" s="140" t="n"/>
      <c r="D102" s="141" t="n"/>
      <c r="E102" s="142" t="n"/>
      <c r="F102" s="95" t="n"/>
      <c r="G102" s="95" t="n"/>
      <c r="H102" s="95" t="n"/>
      <c r="I102" s="141" t="n"/>
      <c r="J102" s="95" t="n"/>
      <c r="K102" s="141" t="n"/>
      <c r="L102" s="93" t="n"/>
      <c r="M102" s="94">
        <f>IF(B102="","",IF(L102&lt;&gt;"",L102-B102,IF(I102="Yes",MAX(0,cfg_AsOf-B102),"")))</f>
        <v/>
      </c>
      <c r="N102" s="94">
        <f>IF(B102="","",IF(OR(B102&lt;cfg_PilotStart,B102&gt;cfg_PilotEnd),"Outside",B102-cfg_PilotStart+1))</f>
        <v/>
      </c>
      <c r="O102" s="86">
        <f>IF(B102="","","FB-"&amp;TEXT(ROW()-5,"0000"))</f>
        <v/>
      </c>
    </row>
    <row r="103" ht="30" customHeight="1">
      <c r="B103" s="93" t="n"/>
      <c r="C103" s="140" t="n"/>
      <c r="D103" s="141" t="n"/>
      <c r="E103" s="142" t="n"/>
      <c r="F103" s="95" t="n"/>
      <c r="G103" s="95" t="n"/>
      <c r="H103" s="95" t="n"/>
      <c r="I103" s="141" t="n"/>
      <c r="J103" s="95" t="n"/>
      <c r="K103" s="141" t="n"/>
      <c r="L103" s="93" t="n"/>
      <c r="M103" s="94">
        <f>IF(B103="","",IF(L103&lt;&gt;"",L103-B103,IF(I103="Yes",MAX(0,cfg_AsOf-B103),"")))</f>
        <v/>
      </c>
      <c r="N103" s="94">
        <f>IF(B103="","",IF(OR(B103&lt;cfg_PilotStart,B103&gt;cfg_PilotEnd),"Outside",B103-cfg_PilotStart+1))</f>
        <v/>
      </c>
      <c r="O103" s="86">
        <f>IF(B103="","","FB-"&amp;TEXT(ROW()-5,"0000"))</f>
        <v/>
      </c>
    </row>
    <row r="104" ht="30" customHeight="1">
      <c r="B104" s="93" t="n"/>
      <c r="C104" s="140" t="n"/>
      <c r="D104" s="141" t="n"/>
      <c r="E104" s="142" t="n"/>
      <c r="F104" s="95" t="n"/>
      <c r="G104" s="95" t="n"/>
      <c r="H104" s="95" t="n"/>
      <c r="I104" s="141" t="n"/>
      <c r="J104" s="95" t="n"/>
      <c r="K104" s="141" t="n"/>
      <c r="L104" s="93" t="n"/>
      <c r="M104" s="94">
        <f>IF(B104="","",IF(L104&lt;&gt;"",L104-B104,IF(I104="Yes",MAX(0,cfg_AsOf-B104),"")))</f>
        <v/>
      </c>
      <c r="N104" s="94">
        <f>IF(B104="","",IF(OR(B104&lt;cfg_PilotStart,B104&gt;cfg_PilotEnd),"Outside",B104-cfg_PilotStart+1))</f>
        <v/>
      </c>
      <c r="O104" s="86">
        <f>IF(B104="","","FB-"&amp;TEXT(ROW()-5,"0000"))</f>
        <v/>
      </c>
    </row>
    <row r="105" ht="30" customHeight="1">
      <c r="B105" s="93" t="n"/>
      <c r="C105" s="140" t="n"/>
      <c r="D105" s="141" t="n"/>
      <c r="E105" s="142" t="n"/>
      <c r="F105" s="95" t="n"/>
      <c r="G105" s="95" t="n"/>
      <c r="H105" s="95" t="n"/>
      <c r="I105" s="141" t="n"/>
      <c r="J105" s="95" t="n"/>
      <c r="K105" s="141" t="n"/>
      <c r="L105" s="93" t="n"/>
      <c r="M105" s="94">
        <f>IF(B105="","",IF(L105&lt;&gt;"",L105-B105,IF(I105="Yes",MAX(0,cfg_AsOf-B105),"")))</f>
        <v/>
      </c>
      <c r="N105" s="94">
        <f>IF(B105="","",IF(OR(B105&lt;cfg_PilotStart,B105&gt;cfg_PilotEnd),"Outside",B105-cfg_PilotStart+1))</f>
        <v/>
      </c>
      <c r="O105" s="86">
        <f>IF(B105="","","FB-"&amp;TEXT(ROW()-5,"0000"))</f>
        <v/>
      </c>
    </row>
    <row r="106" ht="30" customHeight="1">
      <c r="B106" s="93" t="n"/>
      <c r="C106" s="140" t="n"/>
      <c r="D106" s="141" t="n"/>
      <c r="E106" s="142" t="n"/>
      <c r="F106" s="95" t="n"/>
      <c r="G106" s="95" t="n"/>
      <c r="H106" s="95" t="n"/>
      <c r="I106" s="141" t="n"/>
      <c r="J106" s="95" t="n"/>
      <c r="K106" s="141" t="n"/>
      <c r="L106" s="93" t="n"/>
      <c r="M106" s="94">
        <f>IF(B106="","",IF(L106&lt;&gt;"",L106-B106,IF(I106="Yes",MAX(0,cfg_AsOf-B106),"")))</f>
        <v/>
      </c>
      <c r="N106" s="94">
        <f>IF(B106="","",IF(OR(B106&lt;cfg_PilotStart,B106&gt;cfg_PilotEnd),"Outside",B106-cfg_PilotStart+1))</f>
        <v/>
      </c>
      <c r="O106" s="86">
        <f>IF(B106="","","FB-"&amp;TEXT(ROW()-5,"0000"))</f>
        <v/>
      </c>
    </row>
    <row r="107" ht="30" customHeight="1">
      <c r="B107" s="93" t="n"/>
      <c r="C107" s="140" t="n"/>
      <c r="D107" s="141" t="n"/>
      <c r="E107" s="142" t="n"/>
      <c r="F107" s="95" t="n"/>
      <c r="G107" s="95" t="n"/>
      <c r="H107" s="95" t="n"/>
      <c r="I107" s="141" t="n"/>
      <c r="J107" s="95" t="n"/>
      <c r="K107" s="141" t="n"/>
      <c r="L107" s="93" t="n"/>
      <c r="M107" s="94">
        <f>IF(B107="","",IF(L107&lt;&gt;"",L107-B107,IF(I107="Yes",MAX(0,cfg_AsOf-B107),"")))</f>
        <v/>
      </c>
      <c r="N107" s="94">
        <f>IF(B107="","",IF(OR(B107&lt;cfg_PilotStart,B107&gt;cfg_PilotEnd),"Outside",B107-cfg_PilotStart+1))</f>
        <v/>
      </c>
      <c r="O107" s="86">
        <f>IF(B107="","","FB-"&amp;TEXT(ROW()-5,"0000"))</f>
        <v/>
      </c>
    </row>
    <row r="108" ht="30" customHeight="1">
      <c r="B108" s="93" t="n"/>
      <c r="C108" s="140" t="n"/>
      <c r="D108" s="141" t="n"/>
      <c r="E108" s="142" t="n"/>
      <c r="F108" s="95" t="n"/>
      <c r="G108" s="95" t="n"/>
      <c r="H108" s="95" t="n"/>
      <c r="I108" s="141" t="n"/>
      <c r="J108" s="95" t="n"/>
      <c r="K108" s="141" t="n"/>
      <c r="L108" s="93" t="n"/>
      <c r="M108" s="94">
        <f>IF(B108="","",IF(L108&lt;&gt;"",L108-B108,IF(I108="Yes",MAX(0,cfg_AsOf-B108),"")))</f>
        <v/>
      </c>
      <c r="N108" s="94">
        <f>IF(B108="","",IF(OR(B108&lt;cfg_PilotStart,B108&gt;cfg_PilotEnd),"Outside",B108-cfg_PilotStart+1))</f>
        <v/>
      </c>
      <c r="O108" s="86">
        <f>IF(B108="","","FB-"&amp;TEXT(ROW()-5,"0000"))</f>
        <v/>
      </c>
    </row>
    <row r="109" ht="30" customHeight="1">
      <c r="B109" s="93" t="n"/>
      <c r="C109" s="140" t="n"/>
      <c r="D109" s="141" t="n"/>
      <c r="E109" s="142" t="n"/>
      <c r="F109" s="95" t="n"/>
      <c r="G109" s="95" t="n"/>
      <c r="H109" s="95" t="n"/>
      <c r="I109" s="141" t="n"/>
      <c r="J109" s="95" t="n"/>
      <c r="K109" s="141" t="n"/>
      <c r="L109" s="93" t="n"/>
      <c r="M109" s="94">
        <f>IF(B109="","",IF(L109&lt;&gt;"",L109-B109,IF(I109="Yes",MAX(0,cfg_AsOf-B109),"")))</f>
        <v/>
      </c>
      <c r="N109" s="94">
        <f>IF(B109="","",IF(OR(B109&lt;cfg_PilotStart,B109&gt;cfg_PilotEnd),"Outside",B109-cfg_PilotStart+1))</f>
        <v/>
      </c>
      <c r="O109" s="86">
        <f>IF(B109="","","FB-"&amp;TEXT(ROW()-5,"0000"))</f>
        <v/>
      </c>
    </row>
    <row r="110" ht="30" customHeight="1">
      <c r="B110" s="93" t="n"/>
      <c r="C110" s="140" t="n"/>
      <c r="D110" s="141" t="n"/>
      <c r="E110" s="142" t="n"/>
      <c r="F110" s="95" t="n"/>
      <c r="G110" s="95" t="n"/>
      <c r="H110" s="95" t="n"/>
      <c r="I110" s="141" t="n"/>
      <c r="J110" s="95" t="n"/>
      <c r="K110" s="141" t="n"/>
      <c r="L110" s="93" t="n"/>
      <c r="M110" s="94">
        <f>IF(B110="","",IF(L110&lt;&gt;"",L110-B110,IF(I110="Yes",MAX(0,cfg_AsOf-B110),"")))</f>
        <v/>
      </c>
      <c r="N110" s="94">
        <f>IF(B110="","",IF(OR(B110&lt;cfg_PilotStart,B110&gt;cfg_PilotEnd),"Outside",B110-cfg_PilotStart+1))</f>
        <v/>
      </c>
      <c r="O110" s="86">
        <f>IF(B110="","","FB-"&amp;TEXT(ROW()-5,"0000"))</f>
        <v/>
      </c>
    </row>
    <row r="111" ht="30" customHeight="1">
      <c r="B111" s="93" t="n"/>
      <c r="C111" s="140" t="n"/>
      <c r="D111" s="141" t="n"/>
      <c r="E111" s="142" t="n"/>
      <c r="F111" s="95" t="n"/>
      <c r="G111" s="95" t="n"/>
      <c r="H111" s="95" t="n"/>
      <c r="I111" s="141" t="n"/>
      <c r="J111" s="95" t="n"/>
      <c r="K111" s="141" t="n"/>
      <c r="L111" s="93" t="n"/>
      <c r="M111" s="94">
        <f>IF(B111="","",IF(L111&lt;&gt;"",L111-B111,IF(I111="Yes",MAX(0,cfg_AsOf-B111),"")))</f>
        <v/>
      </c>
      <c r="N111" s="94">
        <f>IF(B111="","",IF(OR(B111&lt;cfg_PilotStart,B111&gt;cfg_PilotEnd),"Outside",B111-cfg_PilotStart+1))</f>
        <v/>
      </c>
      <c r="O111" s="86">
        <f>IF(B111="","","FB-"&amp;TEXT(ROW()-5,"0000"))</f>
        <v/>
      </c>
    </row>
    <row r="112" ht="30" customHeight="1">
      <c r="B112" s="93" t="n"/>
      <c r="C112" s="140" t="n"/>
      <c r="D112" s="141" t="n"/>
      <c r="E112" s="142" t="n"/>
      <c r="F112" s="95" t="n"/>
      <c r="G112" s="95" t="n"/>
      <c r="H112" s="95" t="n"/>
      <c r="I112" s="141" t="n"/>
      <c r="J112" s="95" t="n"/>
      <c r="K112" s="141" t="n"/>
      <c r="L112" s="93" t="n"/>
      <c r="M112" s="94">
        <f>IF(B112="","",IF(L112&lt;&gt;"",L112-B112,IF(I112="Yes",MAX(0,cfg_AsOf-B112),"")))</f>
        <v/>
      </c>
      <c r="N112" s="94">
        <f>IF(B112="","",IF(OR(B112&lt;cfg_PilotStart,B112&gt;cfg_PilotEnd),"Outside",B112-cfg_PilotStart+1))</f>
        <v/>
      </c>
      <c r="O112" s="86">
        <f>IF(B112="","","FB-"&amp;TEXT(ROW()-5,"0000"))</f>
        <v/>
      </c>
    </row>
    <row r="113" ht="30" customHeight="1">
      <c r="B113" s="93" t="n"/>
      <c r="C113" s="140" t="n"/>
      <c r="D113" s="141" t="n"/>
      <c r="E113" s="142" t="n"/>
      <c r="F113" s="95" t="n"/>
      <c r="G113" s="95" t="n"/>
      <c r="H113" s="95" t="n"/>
      <c r="I113" s="141" t="n"/>
      <c r="J113" s="95" t="n"/>
      <c r="K113" s="141" t="n"/>
      <c r="L113" s="93" t="n"/>
      <c r="M113" s="94">
        <f>IF(B113="","",IF(L113&lt;&gt;"",L113-B113,IF(I113="Yes",MAX(0,cfg_AsOf-B113),"")))</f>
        <v/>
      </c>
      <c r="N113" s="94">
        <f>IF(B113="","",IF(OR(B113&lt;cfg_PilotStart,B113&gt;cfg_PilotEnd),"Outside",B113-cfg_PilotStart+1))</f>
        <v/>
      </c>
      <c r="O113" s="86">
        <f>IF(B113="","","FB-"&amp;TEXT(ROW()-5,"0000"))</f>
        <v/>
      </c>
    </row>
    <row r="114" ht="30" customHeight="1">
      <c r="B114" s="93" t="n"/>
      <c r="C114" s="140" t="n"/>
      <c r="D114" s="141" t="n"/>
      <c r="E114" s="142" t="n"/>
      <c r="F114" s="95" t="n"/>
      <c r="G114" s="95" t="n"/>
      <c r="H114" s="95" t="n"/>
      <c r="I114" s="141" t="n"/>
      <c r="J114" s="95" t="n"/>
      <c r="K114" s="141" t="n"/>
      <c r="L114" s="93" t="n"/>
      <c r="M114" s="94">
        <f>IF(B114="","",IF(L114&lt;&gt;"",L114-B114,IF(I114="Yes",MAX(0,cfg_AsOf-B114),"")))</f>
        <v/>
      </c>
      <c r="N114" s="94">
        <f>IF(B114="","",IF(OR(B114&lt;cfg_PilotStart,B114&gt;cfg_PilotEnd),"Outside",B114-cfg_PilotStart+1))</f>
        <v/>
      </c>
      <c r="O114" s="86">
        <f>IF(B114="","","FB-"&amp;TEXT(ROW()-5,"0000"))</f>
        <v/>
      </c>
    </row>
    <row r="115" ht="30" customHeight="1">
      <c r="B115" s="93" t="n"/>
      <c r="C115" s="140" t="n"/>
      <c r="D115" s="141" t="n"/>
      <c r="E115" s="142" t="n"/>
      <c r="F115" s="95" t="n"/>
      <c r="G115" s="95" t="n"/>
      <c r="H115" s="95" t="n"/>
      <c r="I115" s="141" t="n"/>
      <c r="J115" s="95" t="n"/>
      <c r="K115" s="141" t="n"/>
      <c r="L115" s="93" t="n"/>
      <c r="M115" s="94">
        <f>IF(B115="","",IF(L115&lt;&gt;"",L115-B115,IF(I115="Yes",MAX(0,cfg_AsOf-B115),"")))</f>
        <v/>
      </c>
      <c r="N115" s="94">
        <f>IF(B115="","",IF(OR(B115&lt;cfg_PilotStart,B115&gt;cfg_PilotEnd),"Outside",B115-cfg_PilotStart+1))</f>
        <v/>
      </c>
      <c r="O115" s="86">
        <f>IF(B115="","","FB-"&amp;TEXT(ROW()-5,"0000"))</f>
        <v/>
      </c>
    </row>
    <row r="116" ht="30" customHeight="1">
      <c r="B116" s="93" t="n"/>
      <c r="C116" s="140" t="n"/>
      <c r="D116" s="141" t="n"/>
      <c r="E116" s="142" t="n"/>
      <c r="F116" s="95" t="n"/>
      <c r="G116" s="95" t="n"/>
      <c r="H116" s="95" t="n"/>
      <c r="I116" s="141" t="n"/>
      <c r="J116" s="95" t="n"/>
      <c r="K116" s="141" t="n"/>
      <c r="L116" s="93" t="n"/>
      <c r="M116" s="94">
        <f>IF(B116="","",IF(L116&lt;&gt;"",L116-B116,IF(I116="Yes",MAX(0,cfg_AsOf-B116),"")))</f>
        <v/>
      </c>
      <c r="N116" s="94">
        <f>IF(B116="","",IF(OR(B116&lt;cfg_PilotStart,B116&gt;cfg_PilotEnd),"Outside",B116-cfg_PilotStart+1))</f>
        <v/>
      </c>
      <c r="O116" s="86">
        <f>IF(B116="","","FB-"&amp;TEXT(ROW()-5,"0000"))</f>
        <v/>
      </c>
    </row>
    <row r="117" ht="30" customHeight="1">
      <c r="B117" s="93" t="n"/>
      <c r="C117" s="140" t="n"/>
      <c r="D117" s="141" t="n"/>
      <c r="E117" s="142" t="n"/>
      <c r="F117" s="95" t="n"/>
      <c r="G117" s="95" t="n"/>
      <c r="H117" s="95" t="n"/>
      <c r="I117" s="141" t="n"/>
      <c r="J117" s="95" t="n"/>
      <c r="K117" s="141" t="n"/>
      <c r="L117" s="93" t="n"/>
      <c r="M117" s="94">
        <f>IF(B117="","",IF(L117&lt;&gt;"",L117-B117,IF(I117="Yes",MAX(0,cfg_AsOf-B117),"")))</f>
        <v/>
      </c>
      <c r="N117" s="94">
        <f>IF(B117="","",IF(OR(B117&lt;cfg_PilotStart,B117&gt;cfg_PilotEnd),"Outside",B117-cfg_PilotStart+1))</f>
        <v/>
      </c>
      <c r="O117" s="86">
        <f>IF(B117="","","FB-"&amp;TEXT(ROW()-5,"0000"))</f>
        <v/>
      </c>
    </row>
    <row r="118" ht="30" customHeight="1">
      <c r="B118" s="93" t="n"/>
      <c r="C118" s="140" t="n"/>
      <c r="D118" s="141" t="n"/>
      <c r="E118" s="142" t="n"/>
      <c r="F118" s="95" t="n"/>
      <c r="G118" s="95" t="n"/>
      <c r="H118" s="95" t="n"/>
      <c r="I118" s="141" t="n"/>
      <c r="J118" s="95" t="n"/>
      <c r="K118" s="141" t="n"/>
      <c r="L118" s="93" t="n"/>
      <c r="M118" s="94">
        <f>IF(B118="","",IF(L118&lt;&gt;"",L118-B118,IF(I118="Yes",MAX(0,cfg_AsOf-B118),"")))</f>
        <v/>
      </c>
      <c r="N118" s="94">
        <f>IF(B118="","",IF(OR(B118&lt;cfg_PilotStart,B118&gt;cfg_PilotEnd),"Outside",B118-cfg_PilotStart+1))</f>
        <v/>
      </c>
      <c r="O118" s="86">
        <f>IF(B118="","","FB-"&amp;TEXT(ROW()-5,"0000"))</f>
        <v/>
      </c>
    </row>
    <row r="119" ht="30" customHeight="1">
      <c r="B119" s="93" t="n"/>
      <c r="C119" s="140" t="n"/>
      <c r="D119" s="141" t="n"/>
      <c r="E119" s="142" t="n"/>
      <c r="F119" s="95" t="n"/>
      <c r="G119" s="95" t="n"/>
      <c r="H119" s="95" t="n"/>
      <c r="I119" s="141" t="n"/>
      <c r="J119" s="95" t="n"/>
      <c r="K119" s="141" t="n"/>
      <c r="L119" s="93" t="n"/>
      <c r="M119" s="94">
        <f>IF(B119="","",IF(L119&lt;&gt;"",L119-B119,IF(I119="Yes",MAX(0,cfg_AsOf-B119),"")))</f>
        <v/>
      </c>
      <c r="N119" s="94">
        <f>IF(B119="","",IF(OR(B119&lt;cfg_PilotStart,B119&gt;cfg_PilotEnd),"Outside",B119-cfg_PilotStart+1))</f>
        <v/>
      </c>
      <c r="O119" s="86">
        <f>IF(B119="","","FB-"&amp;TEXT(ROW()-5,"0000"))</f>
        <v/>
      </c>
    </row>
    <row r="120" ht="30" customHeight="1">
      <c r="B120" s="93" t="n"/>
      <c r="C120" s="140" t="n"/>
      <c r="D120" s="141" t="n"/>
      <c r="E120" s="142" t="n"/>
      <c r="F120" s="95" t="n"/>
      <c r="G120" s="95" t="n"/>
      <c r="H120" s="95" t="n"/>
      <c r="I120" s="141" t="n"/>
      <c r="J120" s="95" t="n"/>
      <c r="K120" s="141" t="n"/>
      <c r="L120" s="93" t="n"/>
      <c r="M120" s="94">
        <f>IF(B120="","",IF(L120&lt;&gt;"",L120-B120,IF(I120="Yes",MAX(0,cfg_AsOf-B120),"")))</f>
        <v/>
      </c>
      <c r="N120" s="94">
        <f>IF(B120="","",IF(OR(B120&lt;cfg_PilotStart,B120&gt;cfg_PilotEnd),"Outside",B120-cfg_PilotStart+1))</f>
        <v/>
      </c>
      <c r="O120" s="86">
        <f>IF(B120="","","FB-"&amp;TEXT(ROW()-5,"0000"))</f>
        <v/>
      </c>
    </row>
    <row r="121" ht="30" customHeight="1">
      <c r="B121" s="93" t="n"/>
      <c r="C121" s="140" t="n"/>
      <c r="D121" s="141" t="n"/>
      <c r="E121" s="142" t="n"/>
      <c r="F121" s="95" t="n"/>
      <c r="G121" s="95" t="n"/>
      <c r="H121" s="95" t="n"/>
      <c r="I121" s="141" t="n"/>
      <c r="J121" s="95" t="n"/>
      <c r="K121" s="141" t="n"/>
      <c r="L121" s="93" t="n"/>
      <c r="M121" s="94">
        <f>IF(B121="","",IF(L121&lt;&gt;"",L121-B121,IF(I121="Yes",MAX(0,cfg_AsOf-B121),"")))</f>
        <v/>
      </c>
      <c r="N121" s="94">
        <f>IF(B121="","",IF(OR(B121&lt;cfg_PilotStart,B121&gt;cfg_PilotEnd),"Outside",B121-cfg_PilotStart+1))</f>
        <v/>
      </c>
      <c r="O121" s="86">
        <f>IF(B121="","","FB-"&amp;TEXT(ROW()-5,"0000"))</f>
        <v/>
      </c>
    </row>
    <row r="122" ht="30" customHeight="1">
      <c r="B122" s="93" t="n"/>
      <c r="C122" s="140" t="n"/>
      <c r="D122" s="141" t="n"/>
      <c r="E122" s="142" t="n"/>
      <c r="F122" s="95" t="n"/>
      <c r="G122" s="95" t="n"/>
      <c r="H122" s="95" t="n"/>
      <c r="I122" s="141" t="n"/>
      <c r="J122" s="95" t="n"/>
      <c r="K122" s="141" t="n"/>
      <c r="L122" s="93" t="n"/>
      <c r="M122" s="94">
        <f>IF(B122="","",IF(L122&lt;&gt;"",L122-B122,IF(I122="Yes",MAX(0,cfg_AsOf-B122),"")))</f>
        <v/>
      </c>
      <c r="N122" s="94">
        <f>IF(B122="","",IF(OR(B122&lt;cfg_PilotStart,B122&gt;cfg_PilotEnd),"Outside",B122-cfg_PilotStart+1))</f>
        <v/>
      </c>
      <c r="O122" s="86">
        <f>IF(B122="","","FB-"&amp;TEXT(ROW()-5,"0000"))</f>
        <v/>
      </c>
    </row>
    <row r="123" ht="30" customHeight="1">
      <c r="B123" s="93" t="n"/>
      <c r="C123" s="140" t="n"/>
      <c r="D123" s="141" t="n"/>
      <c r="E123" s="142" t="n"/>
      <c r="F123" s="95" t="n"/>
      <c r="G123" s="95" t="n"/>
      <c r="H123" s="95" t="n"/>
      <c r="I123" s="141" t="n"/>
      <c r="J123" s="95" t="n"/>
      <c r="K123" s="141" t="n"/>
      <c r="L123" s="93" t="n"/>
      <c r="M123" s="94">
        <f>IF(B123="","",IF(L123&lt;&gt;"",L123-B123,IF(I123="Yes",MAX(0,cfg_AsOf-B123),"")))</f>
        <v/>
      </c>
      <c r="N123" s="94">
        <f>IF(B123="","",IF(OR(B123&lt;cfg_PilotStart,B123&gt;cfg_PilotEnd),"Outside",B123-cfg_PilotStart+1))</f>
        <v/>
      </c>
      <c r="O123" s="86">
        <f>IF(B123="","","FB-"&amp;TEXT(ROW()-5,"0000"))</f>
        <v/>
      </c>
    </row>
    <row r="124" ht="30" customHeight="1">
      <c r="B124" s="93" t="n"/>
      <c r="C124" s="140" t="n"/>
      <c r="D124" s="141" t="n"/>
      <c r="E124" s="142" t="n"/>
      <c r="F124" s="95" t="n"/>
      <c r="G124" s="95" t="n"/>
      <c r="H124" s="95" t="n"/>
      <c r="I124" s="141" t="n"/>
      <c r="J124" s="95" t="n"/>
      <c r="K124" s="141" t="n"/>
      <c r="L124" s="93" t="n"/>
      <c r="M124" s="94">
        <f>IF(B124="","",IF(L124&lt;&gt;"",L124-B124,IF(I124="Yes",MAX(0,cfg_AsOf-B124),"")))</f>
        <v/>
      </c>
      <c r="N124" s="94">
        <f>IF(B124="","",IF(OR(B124&lt;cfg_PilotStart,B124&gt;cfg_PilotEnd),"Outside",B124-cfg_PilotStart+1))</f>
        <v/>
      </c>
      <c r="O124" s="86">
        <f>IF(B124="","","FB-"&amp;TEXT(ROW()-5,"0000"))</f>
        <v/>
      </c>
    </row>
    <row r="125" ht="30" customHeight="1">
      <c r="B125" s="93" t="n"/>
      <c r="C125" s="140" t="n"/>
      <c r="D125" s="141" t="n"/>
      <c r="E125" s="142" t="n"/>
      <c r="F125" s="95" t="n"/>
      <c r="G125" s="95" t="n"/>
      <c r="H125" s="95" t="n"/>
      <c r="I125" s="141" t="n"/>
      <c r="J125" s="95" t="n"/>
      <c r="K125" s="141" t="n"/>
      <c r="L125" s="93" t="n"/>
      <c r="M125" s="94">
        <f>IF(B125="","",IF(L125&lt;&gt;"",L125-B125,IF(I125="Yes",MAX(0,cfg_AsOf-B125),"")))</f>
        <v/>
      </c>
      <c r="N125" s="94">
        <f>IF(B125="","",IF(OR(B125&lt;cfg_PilotStart,B125&gt;cfg_PilotEnd),"Outside",B125-cfg_PilotStart+1))</f>
        <v/>
      </c>
      <c r="O125" s="86">
        <f>IF(B125="","","FB-"&amp;TEXT(ROW()-5,"0000"))</f>
        <v/>
      </c>
    </row>
    <row r="126" ht="30" customHeight="1">
      <c r="B126" s="93" t="n"/>
      <c r="C126" s="140" t="n"/>
      <c r="D126" s="141" t="n"/>
      <c r="E126" s="142" t="n"/>
      <c r="F126" s="95" t="n"/>
      <c r="G126" s="95" t="n"/>
      <c r="H126" s="95" t="n"/>
      <c r="I126" s="141" t="n"/>
      <c r="J126" s="95" t="n"/>
      <c r="K126" s="141" t="n"/>
      <c r="L126" s="93" t="n"/>
      <c r="M126" s="94">
        <f>IF(B126="","",IF(L126&lt;&gt;"",L126-B126,IF(I126="Yes",MAX(0,cfg_AsOf-B126),"")))</f>
        <v/>
      </c>
      <c r="N126" s="94">
        <f>IF(B126="","",IF(OR(B126&lt;cfg_PilotStart,B126&gt;cfg_PilotEnd),"Outside",B126-cfg_PilotStart+1))</f>
        <v/>
      </c>
      <c r="O126" s="86">
        <f>IF(B126="","","FB-"&amp;TEXT(ROW()-5,"0000"))</f>
        <v/>
      </c>
    </row>
    <row r="127" ht="30" customHeight="1">
      <c r="B127" s="93" t="n"/>
      <c r="C127" s="140" t="n"/>
      <c r="D127" s="141" t="n"/>
      <c r="E127" s="142" t="n"/>
      <c r="F127" s="95" t="n"/>
      <c r="G127" s="95" t="n"/>
      <c r="H127" s="95" t="n"/>
      <c r="I127" s="141" t="n"/>
      <c r="J127" s="95" t="n"/>
      <c r="K127" s="141" t="n"/>
      <c r="L127" s="93" t="n"/>
      <c r="M127" s="94">
        <f>IF(B127="","",IF(L127&lt;&gt;"",L127-B127,IF(I127="Yes",MAX(0,cfg_AsOf-B127),"")))</f>
        <v/>
      </c>
      <c r="N127" s="94">
        <f>IF(B127="","",IF(OR(B127&lt;cfg_PilotStart,B127&gt;cfg_PilotEnd),"Outside",B127-cfg_PilotStart+1))</f>
        <v/>
      </c>
      <c r="O127" s="86">
        <f>IF(B127="","","FB-"&amp;TEXT(ROW()-5,"0000"))</f>
        <v/>
      </c>
    </row>
    <row r="128" ht="30" customHeight="1">
      <c r="B128" s="93" t="n"/>
      <c r="C128" s="140" t="n"/>
      <c r="D128" s="141" t="n"/>
      <c r="E128" s="142" t="n"/>
      <c r="F128" s="95" t="n"/>
      <c r="G128" s="95" t="n"/>
      <c r="H128" s="95" t="n"/>
      <c r="I128" s="141" t="n"/>
      <c r="J128" s="95" t="n"/>
      <c r="K128" s="141" t="n"/>
      <c r="L128" s="93" t="n"/>
      <c r="M128" s="94">
        <f>IF(B128="","",IF(L128&lt;&gt;"",L128-B128,IF(I128="Yes",MAX(0,cfg_AsOf-B128),"")))</f>
        <v/>
      </c>
      <c r="N128" s="94">
        <f>IF(B128="","",IF(OR(B128&lt;cfg_PilotStart,B128&gt;cfg_PilotEnd),"Outside",B128-cfg_PilotStart+1))</f>
        <v/>
      </c>
      <c r="O128" s="86">
        <f>IF(B128="","","FB-"&amp;TEXT(ROW()-5,"0000"))</f>
        <v/>
      </c>
    </row>
    <row r="129" ht="30" customHeight="1">
      <c r="B129" s="93" t="n"/>
      <c r="C129" s="140" t="n"/>
      <c r="D129" s="141" t="n"/>
      <c r="E129" s="142" t="n"/>
      <c r="F129" s="95" t="n"/>
      <c r="G129" s="95" t="n"/>
      <c r="H129" s="95" t="n"/>
      <c r="I129" s="141" t="n"/>
      <c r="J129" s="95" t="n"/>
      <c r="K129" s="141" t="n"/>
      <c r="L129" s="93" t="n"/>
      <c r="M129" s="94">
        <f>IF(B129="","",IF(L129&lt;&gt;"",L129-B129,IF(I129="Yes",MAX(0,cfg_AsOf-B129),"")))</f>
        <v/>
      </c>
      <c r="N129" s="94">
        <f>IF(B129="","",IF(OR(B129&lt;cfg_PilotStart,B129&gt;cfg_PilotEnd),"Outside",B129-cfg_PilotStart+1))</f>
        <v/>
      </c>
      <c r="O129" s="86">
        <f>IF(B129="","","FB-"&amp;TEXT(ROW()-5,"0000"))</f>
        <v/>
      </c>
    </row>
    <row r="130" ht="30" customHeight="1">
      <c r="B130" s="93" t="n"/>
      <c r="C130" s="140" t="n"/>
      <c r="D130" s="141" t="n"/>
      <c r="E130" s="142" t="n"/>
      <c r="F130" s="95" t="n"/>
      <c r="G130" s="95" t="n"/>
      <c r="H130" s="95" t="n"/>
      <c r="I130" s="141" t="n"/>
      <c r="J130" s="95" t="n"/>
      <c r="K130" s="141" t="n"/>
      <c r="L130" s="93" t="n"/>
      <c r="M130" s="94">
        <f>IF(B130="","",IF(L130&lt;&gt;"",L130-B130,IF(I130="Yes",MAX(0,cfg_AsOf-B130),"")))</f>
        <v/>
      </c>
      <c r="N130" s="94">
        <f>IF(B130="","",IF(OR(B130&lt;cfg_PilotStart,B130&gt;cfg_PilotEnd),"Outside",B130-cfg_PilotStart+1))</f>
        <v/>
      </c>
      <c r="O130" s="86">
        <f>IF(B130="","","FB-"&amp;TEXT(ROW()-5,"0000"))</f>
        <v/>
      </c>
    </row>
    <row r="131" ht="30" customHeight="1">
      <c r="B131" s="93" t="n"/>
      <c r="C131" s="140" t="n"/>
      <c r="D131" s="141" t="n"/>
      <c r="E131" s="142" t="n"/>
      <c r="F131" s="95" t="n"/>
      <c r="G131" s="95" t="n"/>
      <c r="H131" s="95" t="n"/>
      <c r="I131" s="141" t="n"/>
      <c r="J131" s="95" t="n"/>
      <c r="K131" s="141" t="n"/>
      <c r="L131" s="93" t="n"/>
      <c r="M131" s="94">
        <f>IF(B131="","",IF(L131&lt;&gt;"",L131-B131,IF(I131="Yes",MAX(0,cfg_AsOf-B131),"")))</f>
        <v/>
      </c>
      <c r="N131" s="94">
        <f>IF(B131="","",IF(OR(B131&lt;cfg_PilotStart,B131&gt;cfg_PilotEnd),"Outside",B131-cfg_PilotStart+1))</f>
        <v/>
      </c>
      <c r="O131" s="86">
        <f>IF(B131="","","FB-"&amp;TEXT(ROW()-5,"0000"))</f>
        <v/>
      </c>
    </row>
    <row r="132" ht="30" customHeight="1">
      <c r="B132" s="93" t="n"/>
      <c r="C132" s="140" t="n"/>
      <c r="D132" s="141" t="n"/>
      <c r="E132" s="142" t="n"/>
      <c r="F132" s="95" t="n"/>
      <c r="G132" s="95" t="n"/>
      <c r="H132" s="95" t="n"/>
      <c r="I132" s="141" t="n"/>
      <c r="J132" s="95" t="n"/>
      <c r="K132" s="141" t="n"/>
      <c r="L132" s="93" t="n"/>
      <c r="M132" s="94">
        <f>IF(B132="","",IF(L132&lt;&gt;"",L132-B132,IF(I132="Yes",MAX(0,cfg_AsOf-B132),"")))</f>
        <v/>
      </c>
      <c r="N132" s="94">
        <f>IF(B132="","",IF(OR(B132&lt;cfg_PilotStart,B132&gt;cfg_PilotEnd),"Outside",B132-cfg_PilotStart+1))</f>
        <v/>
      </c>
      <c r="O132" s="86">
        <f>IF(B132="","","FB-"&amp;TEXT(ROW()-5,"0000"))</f>
        <v/>
      </c>
    </row>
    <row r="133" ht="30" customHeight="1">
      <c r="B133" s="93" t="n"/>
      <c r="C133" s="140" t="n"/>
      <c r="D133" s="141" t="n"/>
      <c r="E133" s="142" t="n"/>
      <c r="F133" s="95" t="n"/>
      <c r="G133" s="95" t="n"/>
      <c r="H133" s="95" t="n"/>
      <c r="I133" s="141" t="n"/>
      <c r="J133" s="95" t="n"/>
      <c r="K133" s="141" t="n"/>
      <c r="L133" s="93" t="n"/>
      <c r="M133" s="94">
        <f>IF(B133="","",IF(L133&lt;&gt;"",L133-B133,IF(I133="Yes",MAX(0,cfg_AsOf-B133),"")))</f>
        <v/>
      </c>
      <c r="N133" s="94">
        <f>IF(B133="","",IF(OR(B133&lt;cfg_PilotStart,B133&gt;cfg_PilotEnd),"Outside",B133-cfg_PilotStart+1))</f>
        <v/>
      </c>
      <c r="O133" s="86">
        <f>IF(B133="","","FB-"&amp;TEXT(ROW()-5,"0000"))</f>
        <v/>
      </c>
    </row>
    <row r="134" ht="30" customHeight="1">
      <c r="B134" s="93" t="n"/>
      <c r="C134" s="140" t="n"/>
      <c r="D134" s="141" t="n"/>
      <c r="E134" s="142" t="n"/>
      <c r="F134" s="95" t="n"/>
      <c r="G134" s="95" t="n"/>
      <c r="H134" s="95" t="n"/>
      <c r="I134" s="141" t="n"/>
      <c r="J134" s="95" t="n"/>
      <c r="K134" s="141" t="n"/>
      <c r="L134" s="93" t="n"/>
      <c r="M134" s="94">
        <f>IF(B134="","",IF(L134&lt;&gt;"",L134-B134,IF(I134="Yes",MAX(0,cfg_AsOf-B134),"")))</f>
        <v/>
      </c>
      <c r="N134" s="94">
        <f>IF(B134="","",IF(OR(B134&lt;cfg_PilotStart,B134&gt;cfg_PilotEnd),"Outside",B134-cfg_PilotStart+1))</f>
        <v/>
      </c>
      <c r="O134" s="86">
        <f>IF(B134="","","FB-"&amp;TEXT(ROW()-5,"0000"))</f>
        <v/>
      </c>
    </row>
    <row r="135" ht="30" customHeight="1">
      <c r="B135" s="93" t="n"/>
      <c r="C135" s="140" t="n"/>
      <c r="D135" s="141" t="n"/>
      <c r="E135" s="142" t="n"/>
      <c r="F135" s="95" t="n"/>
      <c r="G135" s="95" t="n"/>
      <c r="H135" s="95" t="n"/>
      <c r="I135" s="141" t="n"/>
      <c r="J135" s="95" t="n"/>
      <c r="K135" s="141" t="n"/>
      <c r="L135" s="93" t="n"/>
      <c r="M135" s="94">
        <f>IF(B135="","",IF(L135&lt;&gt;"",L135-B135,IF(I135="Yes",MAX(0,cfg_AsOf-B135),"")))</f>
        <v/>
      </c>
      <c r="N135" s="94">
        <f>IF(B135="","",IF(OR(B135&lt;cfg_PilotStart,B135&gt;cfg_PilotEnd),"Outside",B135-cfg_PilotStart+1))</f>
        <v/>
      </c>
      <c r="O135" s="86">
        <f>IF(B135="","","FB-"&amp;TEXT(ROW()-5,"0000"))</f>
        <v/>
      </c>
    </row>
    <row r="136" ht="30" customHeight="1">
      <c r="B136" s="93" t="n"/>
      <c r="C136" s="140" t="n"/>
      <c r="D136" s="141" t="n"/>
      <c r="E136" s="142" t="n"/>
      <c r="F136" s="95" t="n"/>
      <c r="G136" s="95" t="n"/>
      <c r="H136" s="95" t="n"/>
      <c r="I136" s="141" t="n"/>
      <c r="J136" s="95" t="n"/>
      <c r="K136" s="141" t="n"/>
      <c r="L136" s="93" t="n"/>
      <c r="M136" s="94">
        <f>IF(B136="","",IF(L136&lt;&gt;"",L136-B136,IF(I136="Yes",MAX(0,cfg_AsOf-B136),"")))</f>
        <v/>
      </c>
      <c r="N136" s="94">
        <f>IF(B136="","",IF(OR(B136&lt;cfg_PilotStart,B136&gt;cfg_PilotEnd),"Outside",B136-cfg_PilotStart+1))</f>
        <v/>
      </c>
      <c r="O136" s="86">
        <f>IF(B136="","","FB-"&amp;TEXT(ROW()-5,"0000"))</f>
        <v/>
      </c>
    </row>
    <row r="137" ht="30" customHeight="1">
      <c r="B137" s="93" t="n"/>
      <c r="C137" s="140" t="n"/>
      <c r="D137" s="141" t="n"/>
      <c r="E137" s="142" t="n"/>
      <c r="F137" s="95" t="n"/>
      <c r="G137" s="95" t="n"/>
      <c r="H137" s="95" t="n"/>
      <c r="I137" s="141" t="n"/>
      <c r="J137" s="95" t="n"/>
      <c r="K137" s="141" t="n"/>
      <c r="L137" s="93" t="n"/>
      <c r="M137" s="94">
        <f>IF(B137="","",IF(L137&lt;&gt;"",L137-B137,IF(I137="Yes",MAX(0,cfg_AsOf-B137),"")))</f>
        <v/>
      </c>
      <c r="N137" s="94">
        <f>IF(B137="","",IF(OR(B137&lt;cfg_PilotStart,B137&gt;cfg_PilotEnd),"Outside",B137-cfg_PilotStart+1))</f>
        <v/>
      </c>
      <c r="O137" s="86">
        <f>IF(B137="","","FB-"&amp;TEXT(ROW()-5,"0000"))</f>
        <v/>
      </c>
    </row>
    <row r="138" ht="30" customHeight="1">
      <c r="B138" s="93" t="n"/>
      <c r="C138" s="140" t="n"/>
      <c r="D138" s="141" t="n"/>
      <c r="E138" s="142" t="n"/>
      <c r="F138" s="95" t="n"/>
      <c r="G138" s="95" t="n"/>
      <c r="H138" s="95" t="n"/>
      <c r="I138" s="141" t="n"/>
      <c r="J138" s="95" t="n"/>
      <c r="K138" s="141" t="n"/>
      <c r="L138" s="93" t="n"/>
      <c r="M138" s="94">
        <f>IF(B138="","",IF(L138&lt;&gt;"",L138-B138,IF(I138="Yes",MAX(0,cfg_AsOf-B138),"")))</f>
        <v/>
      </c>
      <c r="N138" s="94">
        <f>IF(B138="","",IF(OR(B138&lt;cfg_PilotStart,B138&gt;cfg_PilotEnd),"Outside",B138-cfg_PilotStart+1))</f>
        <v/>
      </c>
      <c r="O138" s="86">
        <f>IF(B138="","","FB-"&amp;TEXT(ROW()-5,"0000"))</f>
        <v/>
      </c>
    </row>
    <row r="139" ht="30" customHeight="1">
      <c r="B139" s="93" t="n"/>
      <c r="C139" s="140" t="n"/>
      <c r="D139" s="141" t="n"/>
      <c r="E139" s="142" t="n"/>
      <c r="F139" s="95" t="n"/>
      <c r="G139" s="95" t="n"/>
      <c r="H139" s="95" t="n"/>
      <c r="I139" s="141" t="n"/>
      <c r="J139" s="95" t="n"/>
      <c r="K139" s="141" t="n"/>
      <c r="L139" s="93" t="n"/>
      <c r="M139" s="94">
        <f>IF(B139="","",IF(L139&lt;&gt;"",L139-B139,IF(I139="Yes",MAX(0,cfg_AsOf-B139),"")))</f>
        <v/>
      </c>
      <c r="N139" s="94">
        <f>IF(B139="","",IF(OR(B139&lt;cfg_PilotStart,B139&gt;cfg_PilotEnd),"Outside",B139-cfg_PilotStart+1))</f>
        <v/>
      </c>
      <c r="O139" s="86">
        <f>IF(B139="","","FB-"&amp;TEXT(ROW()-5,"0000"))</f>
        <v/>
      </c>
    </row>
    <row r="140" ht="30" customHeight="1">
      <c r="B140" s="93" t="n"/>
      <c r="C140" s="140" t="n"/>
      <c r="D140" s="141" t="n"/>
      <c r="E140" s="142" t="n"/>
      <c r="F140" s="95" t="n"/>
      <c r="G140" s="95" t="n"/>
      <c r="H140" s="95" t="n"/>
      <c r="I140" s="141" t="n"/>
      <c r="J140" s="95" t="n"/>
      <c r="K140" s="141" t="n"/>
      <c r="L140" s="93" t="n"/>
      <c r="M140" s="94">
        <f>IF(B140="","",IF(L140&lt;&gt;"",L140-B140,IF(I140="Yes",MAX(0,cfg_AsOf-B140),"")))</f>
        <v/>
      </c>
      <c r="N140" s="94">
        <f>IF(B140="","",IF(OR(B140&lt;cfg_PilotStart,B140&gt;cfg_PilotEnd),"Outside",B140-cfg_PilotStart+1))</f>
        <v/>
      </c>
      <c r="O140" s="86">
        <f>IF(B140="","","FB-"&amp;TEXT(ROW()-5,"0000"))</f>
        <v/>
      </c>
    </row>
    <row r="141" ht="30" customHeight="1">
      <c r="B141" s="93" t="n"/>
      <c r="C141" s="140" t="n"/>
      <c r="D141" s="141" t="n"/>
      <c r="E141" s="142" t="n"/>
      <c r="F141" s="95" t="n"/>
      <c r="G141" s="95" t="n"/>
      <c r="H141" s="95" t="n"/>
      <c r="I141" s="141" t="n"/>
      <c r="J141" s="95" t="n"/>
      <c r="K141" s="141" t="n"/>
      <c r="L141" s="93" t="n"/>
      <c r="M141" s="94">
        <f>IF(B141="","",IF(L141&lt;&gt;"",L141-B141,IF(I141="Yes",MAX(0,cfg_AsOf-B141),"")))</f>
        <v/>
      </c>
      <c r="N141" s="94">
        <f>IF(B141="","",IF(OR(B141&lt;cfg_PilotStart,B141&gt;cfg_PilotEnd),"Outside",B141-cfg_PilotStart+1))</f>
        <v/>
      </c>
      <c r="O141" s="86">
        <f>IF(B141="","","FB-"&amp;TEXT(ROW()-5,"0000"))</f>
        <v/>
      </c>
    </row>
    <row r="142" ht="30" customHeight="1">
      <c r="B142" s="93" t="n"/>
      <c r="C142" s="140" t="n"/>
      <c r="D142" s="141" t="n"/>
      <c r="E142" s="142" t="n"/>
      <c r="F142" s="95" t="n"/>
      <c r="G142" s="95" t="n"/>
      <c r="H142" s="95" t="n"/>
      <c r="I142" s="141" t="n"/>
      <c r="J142" s="95" t="n"/>
      <c r="K142" s="141" t="n"/>
      <c r="L142" s="93" t="n"/>
      <c r="M142" s="94">
        <f>IF(B142="","",IF(L142&lt;&gt;"",L142-B142,IF(I142="Yes",MAX(0,cfg_AsOf-B142),"")))</f>
        <v/>
      </c>
      <c r="N142" s="94">
        <f>IF(B142="","",IF(OR(B142&lt;cfg_PilotStart,B142&gt;cfg_PilotEnd),"Outside",B142-cfg_PilotStart+1))</f>
        <v/>
      </c>
      <c r="O142" s="86">
        <f>IF(B142="","","FB-"&amp;TEXT(ROW()-5,"0000"))</f>
        <v/>
      </c>
    </row>
    <row r="143" ht="30" customHeight="1">
      <c r="B143" s="93" t="n"/>
      <c r="C143" s="140" t="n"/>
      <c r="D143" s="141" t="n"/>
      <c r="E143" s="142" t="n"/>
      <c r="F143" s="95" t="n"/>
      <c r="G143" s="95" t="n"/>
      <c r="H143" s="95" t="n"/>
      <c r="I143" s="141" t="n"/>
      <c r="J143" s="95" t="n"/>
      <c r="K143" s="141" t="n"/>
      <c r="L143" s="93" t="n"/>
      <c r="M143" s="94">
        <f>IF(B143="","",IF(L143&lt;&gt;"",L143-B143,IF(I143="Yes",MAX(0,cfg_AsOf-B143),"")))</f>
        <v/>
      </c>
      <c r="N143" s="94">
        <f>IF(B143="","",IF(OR(B143&lt;cfg_PilotStart,B143&gt;cfg_PilotEnd),"Outside",B143-cfg_PilotStart+1))</f>
        <v/>
      </c>
      <c r="O143" s="86">
        <f>IF(B143="","","FB-"&amp;TEXT(ROW()-5,"0000"))</f>
        <v/>
      </c>
    </row>
    <row r="144" ht="30" customHeight="1">
      <c r="B144" s="93" t="n"/>
      <c r="C144" s="140" t="n"/>
      <c r="D144" s="141" t="n"/>
      <c r="E144" s="142" t="n"/>
      <c r="F144" s="95" t="n"/>
      <c r="G144" s="95" t="n"/>
      <c r="H144" s="95" t="n"/>
      <c r="I144" s="141" t="n"/>
      <c r="J144" s="95" t="n"/>
      <c r="K144" s="141" t="n"/>
      <c r="L144" s="93" t="n"/>
      <c r="M144" s="94">
        <f>IF(B144="","",IF(L144&lt;&gt;"",L144-B144,IF(I144="Yes",MAX(0,cfg_AsOf-B144),"")))</f>
        <v/>
      </c>
      <c r="N144" s="94">
        <f>IF(B144="","",IF(OR(B144&lt;cfg_PilotStart,B144&gt;cfg_PilotEnd),"Outside",B144-cfg_PilotStart+1))</f>
        <v/>
      </c>
      <c r="O144" s="86">
        <f>IF(B144="","","FB-"&amp;TEXT(ROW()-5,"0000"))</f>
        <v/>
      </c>
    </row>
    <row r="145" ht="30" customHeight="1">
      <c r="B145" s="93" t="n"/>
      <c r="C145" s="140" t="n"/>
      <c r="D145" s="141" t="n"/>
      <c r="E145" s="142" t="n"/>
      <c r="F145" s="95" t="n"/>
      <c r="G145" s="95" t="n"/>
      <c r="H145" s="95" t="n"/>
      <c r="I145" s="141" t="n"/>
      <c r="J145" s="95" t="n"/>
      <c r="K145" s="141" t="n"/>
      <c r="L145" s="93" t="n"/>
      <c r="M145" s="94">
        <f>IF(B145="","",IF(L145&lt;&gt;"",L145-B145,IF(I145="Yes",MAX(0,cfg_AsOf-B145),"")))</f>
        <v/>
      </c>
      <c r="N145" s="94">
        <f>IF(B145="","",IF(OR(B145&lt;cfg_PilotStart,B145&gt;cfg_PilotEnd),"Outside",B145-cfg_PilotStart+1))</f>
        <v/>
      </c>
      <c r="O145" s="86">
        <f>IF(B145="","","FB-"&amp;TEXT(ROW()-5,"0000"))</f>
        <v/>
      </c>
    </row>
    <row r="146" ht="30" customHeight="1">
      <c r="B146" s="93" t="n"/>
      <c r="C146" s="140" t="n"/>
      <c r="D146" s="141" t="n"/>
      <c r="E146" s="142" t="n"/>
      <c r="F146" s="95" t="n"/>
      <c r="G146" s="95" t="n"/>
      <c r="H146" s="95" t="n"/>
      <c r="I146" s="141" t="n"/>
      <c r="J146" s="95" t="n"/>
      <c r="K146" s="141" t="n"/>
      <c r="L146" s="93" t="n"/>
      <c r="M146" s="94">
        <f>IF(B146="","",IF(L146&lt;&gt;"",L146-B146,IF(I146="Yes",MAX(0,cfg_AsOf-B146),"")))</f>
        <v/>
      </c>
      <c r="N146" s="94">
        <f>IF(B146="","",IF(OR(B146&lt;cfg_PilotStart,B146&gt;cfg_PilotEnd),"Outside",B146-cfg_PilotStart+1))</f>
        <v/>
      </c>
      <c r="O146" s="86">
        <f>IF(B146="","","FB-"&amp;TEXT(ROW()-5,"0000"))</f>
        <v/>
      </c>
    </row>
    <row r="147" ht="30" customHeight="1">
      <c r="B147" s="93" t="n"/>
      <c r="C147" s="140" t="n"/>
      <c r="D147" s="141" t="n"/>
      <c r="E147" s="142" t="n"/>
      <c r="F147" s="95" t="n"/>
      <c r="G147" s="95" t="n"/>
      <c r="H147" s="95" t="n"/>
      <c r="I147" s="141" t="n"/>
      <c r="J147" s="95" t="n"/>
      <c r="K147" s="141" t="n"/>
      <c r="L147" s="93" t="n"/>
      <c r="M147" s="94">
        <f>IF(B147="","",IF(L147&lt;&gt;"",L147-B147,IF(I147="Yes",MAX(0,cfg_AsOf-B147),"")))</f>
        <v/>
      </c>
      <c r="N147" s="94">
        <f>IF(B147="","",IF(OR(B147&lt;cfg_PilotStart,B147&gt;cfg_PilotEnd),"Outside",B147-cfg_PilotStart+1))</f>
        <v/>
      </c>
      <c r="O147" s="86">
        <f>IF(B147="","","FB-"&amp;TEXT(ROW()-5,"0000"))</f>
        <v/>
      </c>
    </row>
    <row r="148" ht="30" customHeight="1">
      <c r="B148" s="93" t="n"/>
      <c r="C148" s="140" t="n"/>
      <c r="D148" s="141" t="n"/>
      <c r="E148" s="142" t="n"/>
      <c r="F148" s="95" t="n"/>
      <c r="G148" s="95" t="n"/>
      <c r="H148" s="95" t="n"/>
      <c r="I148" s="141" t="n"/>
      <c r="J148" s="95" t="n"/>
      <c r="K148" s="141" t="n"/>
      <c r="L148" s="93" t="n"/>
      <c r="M148" s="94">
        <f>IF(B148="","",IF(L148&lt;&gt;"",L148-B148,IF(I148="Yes",MAX(0,cfg_AsOf-B148),"")))</f>
        <v/>
      </c>
      <c r="N148" s="94">
        <f>IF(B148="","",IF(OR(B148&lt;cfg_PilotStart,B148&gt;cfg_PilotEnd),"Outside",B148-cfg_PilotStart+1))</f>
        <v/>
      </c>
      <c r="O148" s="86">
        <f>IF(B148="","","FB-"&amp;TEXT(ROW()-5,"0000"))</f>
        <v/>
      </c>
    </row>
    <row r="149" ht="30" customHeight="1">
      <c r="B149" s="93" t="n"/>
      <c r="C149" s="140" t="n"/>
      <c r="D149" s="141" t="n"/>
      <c r="E149" s="142" t="n"/>
      <c r="F149" s="95" t="n"/>
      <c r="G149" s="95" t="n"/>
      <c r="H149" s="95" t="n"/>
      <c r="I149" s="141" t="n"/>
      <c r="J149" s="95" t="n"/>
      <c r="K149" s="141" t="n"/>
      <c r="L149" s="93" t="n"/>
      <c r="M149" s="94">
        <f>IF(B149="","",IF(L149&lt;&gt;"",L149-B149,IF(I149="Yes",MAX(0,cfg_AsOf-B149),"")))</f>
        <v/>
      </c>
      <c r="N149" s="94">
        <f>IF(B149="","",IF(OR(B149&lt;cfg_PilotStart,B149&gt;cfg_PilotEnd),"Outside",B149-cfg_PilotStart+1))</f>
        <v/>
      </c>
      <c r="O149" s="86">
        <f>IF(B149="","","FB-"&amp;TEXT(ROW()-5,"0000"))</f>
        <v/>
      </c>
    </row>
    <row r="150" ht="30" customHeight="1">
      <c r="B150" s="93" t="n"/>
      <c r="C150" s="140" t="n"/>
      <c r="D150" s="141" t="n"/>
      <c r="E150" s="142" t="n"/>
      <c r="F150" s="95" t="n"/>
      <c r="G150" s="95" t="n"/>
      <c r="H150" s="95" t="n"/>
      <c r="I150" s="141" t="n"/>
      <c r="J150" s="95" t="n"/>
      <c r="K150" s="141" t="n"/>
      <c r="L150" s="93" t="n"/>
      <c r="M150" s="94">
        <f>IF(B150="","",IF(L150&lt;&gt;"",L150-B150,IF(I150="Yes",MAX(0,cfg_AsOf-B150),"")))</f>
        <v/>
      </c>
      <c r="N150" s="94">
        <f>IF(B150="","",IF(OR(B150&lt;cfg_PilotStart,B150&gt;cfg_PilotEnd),"Outside",B150-cfg_PilotStart+1))</f>
        <v/>
      </c>
      <c r="O150" s="86">
        <f>IF(B150="","","FB-"&amp;TEXT(ROW()-5,"0000"))</f>
        <v/>
      </c>
    </row>
    <row r="151" ht="30" customHeight="1">
      <c r="B151" s="93" t="n"/>
      <c r="C151" s="140" t="n"/>
      <c r="D151" s="141" t="n"/>
      <c r="E151" s="142" t="n"/>
      <c r="F151" s="95" t="n"/>
      <c r="G151" s="95" t="n"/>
      <c r="H151" s="95" t="n"/>
      <c r="I151" s="141" t="n"/>
      <c r="J151" s="95" t="n"/>
      <c r="K151" s="141" t="n"/>
      <c r="L151" s="93" t="n"/>
      <c r="M151" s="94">
        <f>IF(B151="","",IF(L151&lt;&gt;"",L151-B151,IF(I151="Yes",MAX(0,cfg_AsOf-B151),"")))</f>
        <v/>
      </c>
      <c r="N151" s="94">
        <f>IF(B151="","",IF(OR(B151&lt;cfg_PilotStart,B151&gt;cfg_PilotEnd),"Outside",B151-cfg_PilotStart+1))</f>
        <v/>
      </c>
      <c r="O151" s="86">
        <f>IF(B151="","","FB-"&amp;TEXT(ROW()-5,"0000"))</f>
        <v/>
      </c>
    </row>
    <row r="152" ht="30" customHeight="1">
      <c r="B152" s="93" t="n"/>
      <c r="C152" s="140" t="n"/>
      <c r="D152" s="141" t="n"/>
      <c r="E152" s="142" t="n"/>
      <c r="F152" s="95" t="n"/>
      <c r="G152" s="95" t="n"/>
      <c r="H152" s="95" t="n"/>
      <c r="I152" s="141" t="n"/>
      <c r="J152" s="95" t="n"/>
      <c r="K152" s="141" t="n"/>
      <c r="L152" s="93" t="n"/>
      <c r="M152" s="94">
        <f>IF(B152="","",IF(L152&lt;&gt;"",L152-B152,IF(I152="Yes",MAX(0,cfg_AsOf-B152),"")))</f>
        <v/>
      </c>
      <c r="N152" s="94">
        <f>IF(B152="","",IF(OR(B152&lt;cfg_PilotStart,B152&gt;cfg_PilotEnd),"Outside",B152-cfg_PilotStart+1))</f>
        <v/>
      </c>
      <c r="O152" s="86">
        <f>IF(B152="","","FB-"&amp;TEXT(ROW()-5,"0000"))</f>
        <v/>
      </c>
    </row>
    <row r="153" ht="30" customHeight="1">
      <c r="B153" s="93" t="n"/>
      <c r="C153" s="140" t="n"/>
      <c r="D153" s="141" t="n"/>
      <c r="E153" s="142" t="n"/>
      <c r="F153" s="95" t="n"/>
      <c r="G153" s="95" t="n"/>
      <c r="H153" s="95" t="n"/>
      <c r="I153" s="141" t="n"/>
      <c r="J153" s="95" t="n"/>
      <c r="K153" s="141" t="n"/>
      <c r="L153" s="93" t="n"/>
      <c r="M153" s="94">
        <f>IF(B153="","",IF(L153&lt;&gt;"",L153-B153,IF(I153="Yes",MAX(0,cfg_AsOf-B153),"")))</f>
        <v/>
      </c>
      <c r="N153" s="94">
        <f>IF(B153="","",IF(OR(B153&lt;cfg_PilotStart,B153&gt;cfg_PilotEnd),"Outside",B153-cfg_PilotStart+1))</f>
        <v/>
      </c>
      <c r="O153" s="86">
        <f>IF(B153="","","FB-"&amp;TEXT(ROW()-5,"0000"))</f>
        <v/>
      </c>
    </row>
    <row r="154" ht="30" customHeight="1">
      <c r="B154" s="93" t="n"/>
      <c r="C154" s="140" t="n"/>
      <c r="D154" s="141" t="n"/>
      <c r="E154" s="142" t="n"/>
      <c r="F154" s="95" t="n"/>
      <c r="G154" s="95" t="n"/>
      <c r="H154" s="95" t="n"/>
      <c r="I154" s="141" t="n"/>
      <c r="J154" s="95" t="n"/>
      <c r="K154" s="141" t="n"/>
      <c r="L154" s="93" t="n"/>
      <c r="M154" s="94">
        <f>IF(B154="","",IF(L154&lt;&gt;"",L154-B154,IF(I154="Yes",MAX(0,cfg_AsOf-B154),"")))</f>
        <v/>
      </c>
      <c r="N154" s="94">
        <f>IF(B154="","",IF(OR(B154&lt;cfg_PilotStart,B154&gt;cfg_PilotEnd),"Outside",B154-cfg_PilotStart+1))</f>
        <v/>
      </c>
      <c r="O154" s="86">
        <f>IF(B154="","","FB-"&amp;TEXT(ROW()-5,"0000"))</f>
        <v/>
      </c>
    </row>
    <row r="155" ht="30" customHeight="1">
      <c r="B155" s="93" t="n"/>
      <c r="C155" s="140" t="n"/>
      <c r="D155" s="141" t="n"/>
      <c r="E155" s="142" t="n"/>
      <c r="F155" s="95" t="n"/>
      <c r="G155" s="95" t="n"/>
      <c r="H155" s="95" t="n"/>
      <c r="I155" s="141" t="n"/>
      <c r="J155" s="95" t="n"/>
      <c r="K155" s="141" t="n"/>
      <c r="L155" s="93" t="n"/>
      <c r="M155" s="94">
        <f>IF(B155="","",IF(L155&lt;&gt;"",L155-B155,IF(I155="Yes",MAX(0,cfg_AsOf-B155),"")))</f>
        <v/>
      </c>
      <c r="N155" s="94">
        <f>IF(B155="","",IF(OR(B155&lt;cfg_PilotStart,B155&gt;cfg_PilotEnd),"Outside",B155-cfg_PilotStart+1))</f>
        <v/>
      </c>
      <c r="O155" s="86">
        <f>IF(B155="","","FB-"&amp;TEXT(ROW()-5,"0000"))</f>
        <v/>
      </c>
    </row>
    <row r="156" ht="30" customHeight="1">
      <c r="B156" s="93" t="n"/>
      <c r="C156" s="140" t="n"/>
      <c r="D156" s="141" t="n"/>
      <c r="E156" s="142" t="n"/>
      <c r="F156" s="95" t="n"/>
      <c r="G156" s="95" t="n"/>
      <c r="H156" s="95" t="n"/>
      <c r="I156" s="141" t="n"/>
      <c r="J156" s="95" t="n"/>
      <c r="K156" s="141" t="n"/>
      <c r="L156" s="93" t="n"/>
      <c r="M156" s="94">
        <f>IF(B156="","",IF(L156&lt;&gt;"",L156-B156,IF(I156="Yes",MAX(0,cfg_AsOf-B156),"")))</f>
        <v/>
      </c>
      <c r="N156" s="94">
        <f>IF(B156="","",IF(OR(B156&lt;cfg_PilotStart,B156&gt;cfg_PilotEnd),"Outside",B156-cfg_PilotStart+1))</f>
        <v/>
      </c>
      <c r="O156" s="86">
        <f>IF(B156="","","FB-"&amp;TEXT(ROW()-5,"0000"))</f>
        <v/>
      </c>
    </row>
    <row r="157" ht="30" customHeight="1">
      <c r="B157" s="93" t="n"/>
      <c r="C157" s="140" t="n"/>
      <c r="D157" s="141" t="n"/>
      <c r="E157" s="142" t="n"/>
      <c r="F157" s="95" t="n"/>
      <c r="G157" s="95" t="n"/>
      <c r="H157" s="95" t="n"/>
      <c r="I157" s="141" t="n"/>
      <c r="J157" s="95" t="n"/>
      <c r="K157" s="141" t="n"/>
      <c r="L157" s="93" t="n"/>
      <c r="M157" s="94">
        <f>IF(B157="","",IF(L157&lt;&gt;"",L157-B157,IF(I157="Yes",MAX(0,cfg_AsOf-B157),"")))</f>
        <v/>
      </c>
      <c r="N157" s="94">
        <f>IF(B157="","",IF(OR(B157&lt;cfg_PilotStart,B157&gt;cfg_PilotEnd),"Outside",B157-cfg_PilotStart+1))</f>
        <v/>
      </c>
      <c r="O157" s="86">
        <f>IF(B157="","","FB-"&amp;TEXT(ROW()-5,"0000"))</f>
        <v/>
      </c>
    </row>
    <row r="158" ht="30" customHeight="1">
      <c r="B158" s="93" t="n"/>
      <c r="C158" s="140" t="n"/>
      <c r="D158" s="141" t="n"/>
      <c r="E158" s="142" t="n"/>
      <c r="F158" s="95" t="n"/>
      <c r="G158" s="95" t="n"/>
      <c r="H158" s="95" t="n"/>
      <c r="I158" s="141" t="n"/>
      <c r="J158" s="95" t="n"/>
      <c r="K158" s="141" t="n"/>
      <c r="L158" s="93" t="n"/>
      <c r="M158" s="94">
        <f>IF(B158="","",IF(L158&lt;&gt;"",L158-B158,IF(I158="Yes",MAX(0,cfg_AsOf-B158),"")))</f>
        <v/>
      </c>
      <c r="N158" s="94">
        <f>IF(B158="","",IF(OR(B158&lt;cfg_PilotStart,B158&gt;cfg_PilotEnd),"Outside",B158-cfg_PilotStart+1))</f>
        <v/>
      </c>
      <c r="O158" s="86">
        <f>IF(B158="","","FB-"&amp;TEXT(ROW()-5,"0000"))</f>
        <v/>
      </c>
    </row>
    <row r="159" ht="30" customHeight="1">
      <c r="B159" s="93" t="n"/>
      <c r="C159" s="140" t="n"/>
      <c r="D159" s="141" t="n"/>
      <c r="E159" s="142" t="n"/>
      <c r="F159" s="95" t="n"/>
      <c r="G159" s="95" t="n"/>
      <c r="H159" s="95" t="n"/>
      <c r="I159" s="141" t="n"/>
      <c r="J159" s="95" t="n"/>
      <c r="K159" s="141" t="n"/>
      <c r="L159" s="93" t="n"/>
      <c r="M159" s="94">
        <f>IF(B159="","",IF(L159&lt;&gt;"",L159-B159,IF(I159="Yes",MAX(0,cfg_AsOf-B159),"")))</f>
        <v/>
      </c>
      <c r="N159" s="94">
        <f>IF(B159="","",IF(OR(B159&lt;cfg_PilotStart,B159&gt;cfg_PilotEnd),"Outside",B159-cfg_PilotStart+1))</f>
        <v/>
      </c>
      <c r="O159" s="86">
        <f>IF(B159="","","FB-"&amp;TEXT(ROW()-5,"0000"))</f>
        <v/>
      </c>
    </row>
    <row r="160" ht="30" customHeight="1">
      <c r="B160" s="93" t="n"/>
      <c r="C160" s="140" t="n"/>
      <c r="D160" s="141" t="n"/>
      <c r="E160" s="142" t="n"/>
      <c r="F160" s="95" t="n"/>
      <c r="G160" s="95" t="n"/>
      <c r="H160" s="95" t="n"/>
      <c r="I160" s="141" t="n"/>
      <c r="J160" s="95" t="n"/>
      <c r="K160" s="141" t="n"/>
      <c r="L160" s="93" t="n"/>
      <c r="M160" s="94">
        <f>IF(B160="","",IF(L160&lt;&gt;"",L160-B160,IF(I160="Yes",MAX(0,cfg_AsOf-B160),"")))</f>
        <v/>
      </c>
      <c r="N160" s="94">
        <f>IF(B160="","",IF(OR(B160&lt;cfg_PilotStart,B160&gt;cfg_PilotEnd),"Outside",B160-cfg_PilotStart+1))</f>
        <v/>
      </c>
      <c r="O160" s="86">
        <f>IF(B160="","","FB-"&amp;TEXT(ROW()-5,"0000"))</f>
        <v/>
      </c>
    </row>
    <row r="161" ht="30" customHeight="1">
      <c r="B161" s="93" t="n"/>
      <c r="C161" s="140" t="n"/>
      <c r="D161" s="141" t="n"/>
      <c r="E161" s="142" t="n"/>
      <c r="F161" s="95" t="n"/>
      <c r="G161" s="95" t="n"/>
      <c r="H161" s="95" t="n"/>
      <c r="I161" s="141" t="n"/>
      <c r="J161" s="95" t="n"/>
      <c r="K161" s="141" t="n"/>
      <c r="L161" s="93" t="n"/>
      <c r="M161" s="94">
        <f>IF(B161="","",IF(L161&lt;&gt;"",L161-B161,IF(I161="Yes",MAX(0,cfg_AsOf-B161),"")))</f>
        <v/>
      </c>
      <c r="N161" s="94">
        <f>IF(B161="","",IF(OR(B161&lt;cfg_PilotStart,B161&gt;cfg_PilotEnd),"Outside",B161-cfg_PilotStart+1))</f>
        <v/>
      </c>
      <c r="O161" s="86">
        <f>IF(B161="","","FB-"&amp;TEXT(ROW()-5,"0000"))</f>
        <v/>
      </c>
    </row>
    <row r="162" ht="30" customHeight="1">
      <c r="B162" s="93" t="n"/>
      <c r="C162" s="140" t="n"/>
      <c r="D162" s="141" t="n"/>
      <c r="E162" s="142" t="n"/>
      <c r="F162" s="95" t="n"/>
      <c r="G162" s="95" t="n"/>
      <c r="H162" s="95" t="n"/>
      <c r="I162" s="141" t="n"/>
      <c r="J162" s="95" t="n"/>
      <c r="K162" s="141" t="n"/>
      <c r="L162" s="93" t="n"/>
      <c r="M162" s="94">
        <f>IF(B162="","",IF(L162&lt;&gt;"",L162-B162,IF(I162="Yes",MAX(0,cfg_AsOf-B162),"")))</f>
        <v/>
      </c>
      <c r="N162" s="94">
        <f>IF(B162="","",IF(OR(B162&lt;cfg_PilotStart,B162&gt;cfg_PilotEnd),"Outside",B162-cfg_PilotStart+1))</f>
        <v/>
      </c>
      <c r="O162" s="86">
        <f>IF(B162="","","FB-"&amp;TEXT(ROW()-5,"0000"))</f>
        <v/>
      </c>
    </row>
    <row r="163" ht="30" customHeight="1">
      <c r="B163" s="93" t="n"/>
      <c r="C163" s="140" t="n"/>
      <c r="D163" s="141" t="n"/>
      <c r="E163" s="142" t="n"/>
      <c r="F163" s="95" t="n"/>
      <c r="G163" s="95" t="n"/>
      <c r="H163" s="95" t="n"/>
      <c r="I163" s="141" t="n"/>
      <c r="J163" s="95" t="n"/>
      <c r="K163" s="141" t="n"/>
      <c r="L163" s="93" t="n"/>
      <c r="M163" s="94">
        <f>IF(B163="","",IF(L163&lt;&gt;"",L163-B163,IF(I163="Yes",MAX(0,cfg_AsOf-B163),"")))</f>
        <v/>
      </c>
      <c r="N163" s="94">
        <f>IF(B163="","",IF(OR(B163&lt;cfg_PilotStart,B163&gt;cfg_PilotEnd),"Outside",B163-cfg_PilotStart+1))</f>
        <v/>
      </c>
      <c r="O163" s="86">
        <f>IF(B163="","","FB-"&amp;TEXT(ROW()-5,"0000"))</f>
        <v/>
      </c>
    </row>
    <row r="164" ht="30" customHeight="1">
      <c r="B164" s="93" t="n"/>
      <c r="C164" s="140" t="n"/>
      <c r="D164" s="141" t="n"/>
      <c r="E164" s="142" t="n"/>
      <c r="F164" s="95" t="n"/>
      <c r="G164" s="95" t="n"/>
      <c r="H164" s="95" t="n"/>
      <c r="I164" s="141" t="n"/>
      <c r="J164" s="95" t="n"/>
      <c r="K164" s="141" t="n"/>
      <c r="L164" s="93" t="n"/>
      <c r="M164" s="94">
        <f>IF(B164="","",IF(L164&lt;&gt;"",L164-B164,IF(I164="Yes",MAX(0,cfg_AsOf-B164),"")))</f>
        <v/>
      </c>
      <c r="N164" s="94">
        <f>IF(B164="","",IF(OR(B164&lt;cfg_PilotStart,B164&gt;cfg_PilotEnd),"Outside",B164-cfg_PilotStart+1))</f>
        <v/>
      </c>
      <c r="O164" s="86">
        <f>IF(B164="","","FB-"&amp;TEXT(ROW()-5,"0000"))</f>
        <v/>
      </c>
    </row>
    <row r="165" ht="30" customHeight="1">
      <c r="B165" s="93" t="n"/>
      <c r="C165" s="140" t="n"/>
      <c r="D165" s="141" t="n"/>
      <c r="E165" s="142" t="n"/>
      <c r="F165" s="95" t="n"/>
      <c r="G165" s="95" t="n"/>
      <c r="H165" s="95" t="n"/>
      <c r="I165" s="141" t="n"/>
      <c r="J165" s="95" t="n"/>
      <c r="K165" s="141" t="n"/>
      <c r="L165" s="93" t="n"/>
      <c r="M165" s="94">
        <f>IF(B165="","",IF(L165&lt;&gt;"",L165-B165,IF(I165="Yes",MAX(0,cfg_AsOf-B165),"")))</f>
        <v/>
      </c>
      <c r="N165" s="94">
        <f>IF(B165="","",IF(OR(B165&lt;cfg_PilotStart,B165&gt;cfg_PilotEnd),"Outside",B165-cfg_PilotStart+1))</f>
        <v/>
      </c>
      <c r="O165" s="86">
        <f>IF(B165="","","FB-"&amp;TEXT(ROW()-5,"0000"))</f>
        <v/>
      </c>
    </row>
    <row r="166" ht="30" customHeight="1">
      <c r="B166" s="93" t="n"/>
      <c r="C166" s="140" t="n"/>
      <c r="D166" s="141" t="n"/>
      <c r="E166" s="142" t="n"/>
      <c r="F166" s="95" t="n"/>
      <c r="G166" s="95" t="n"/>
      <c r="H166" s="95" t="n"/>
      <c r="I166" s="141" t="n"/>
      <c r="J166" s="95" t="n"/>
      <c r="K166" s="141" t="n"/>
      <c r="L166" s="93" t="n"/>
      <c r="M166" s="94">
        <f>IF(B166="","",IF(L166&lt;&gt;"",L166-B166,IF(I166="Yes",MAX(0,cfg_AsOf-B166),"")))</f>
        <v/>
      </c>
      <c r="N166" s="94">
        <f>IF(B166="","",IF(OR(B166&lt;cfg_PilotStart,B166&gt;cfg_PilotEnd),"Outside",B166-cfg_PilotStart+1))</f>
        <v/>
      </c>
      <c r="O166" s="86">
        <f>IF(B166="","","FB-"&amp;TEXT(ROW()-5,"0000"))</f>
        <v/>
      </c>
    </row>
    <row r="167" ht="30" customHeight="1">
      <c r="B167" s="93" t="n"/>
      <c r="C167" s="140" t="n"/>
      <c r="D167" s="141" t="n"/>
      <c r="E167" s="142" t="n"/>
      <c r="F167" s="95" t="n"/>
      <c r="G167" s="95" t="n"/>
      <c r="H167" s="95" t="n"/>
      <c r="I167" s="141" t="n"/>
      <c r="J167" s="95" t="n"/>
      <c r="K167" s="141" t="n"/>
      <c r="L167" s="93" t="n"/>
      <c r="M167" s="94">
        <f>IF(B167="","",IF(L167&lt;&gt;"",L167-B167,IF(I167="Yes",MAX(0,cfg_AsOf-B167),"")))</f>
        <v/>
      </c>
      <c r="N167" s="94">
        <f>IF(B167="","",IF(OR(B167&lt;cfg_PilotStart,B167&gt;cfg_PilotEnd),"Outside",B167-cfg_PilotStart+1))</f>
        <v/>
      </c>
      <c r="O167" s="86">
        <f>IF(B167="","","FB-"&amp;TEXT(ROW()-5,"0000"))</f>
        <v/>
      </c>
    </row>
    <row r="168" ht="30" customHeight="1">
      <c r="B168" s="93" t="n"/>
      <c r="C168" s="140" t="n"/>
      <c r="D168" s="141" t="n"/>
      <c r="E168" s="142" t="n"/>
      <c r="F168" s="95" t="n"/>
      <c r="G168" s="95" t="n"/>
      <c r="H168" s="95" t="n"/>
      <c r="I168" s="141" t="n"/>
      <c r="J168" s="95" t="n"/>
      <c r="K168" s="141" t="n"/>
      <c r="L168" s="93" t="n"/>
      <c r="M168" s="94">
        <f>IF(B168="","",IF(L168&lt;&gt;"",L168-B168,IF(I168="Yes",MAX(0,cfg_AsOf-B168),"")))</f>
        <v/>
      </c>
      <c r="N168" s="94">
        <f>IF(B168="","",IF(OR(B168&lt;cfg_PilotStart,B168&gt;cfg_PilotEnd),"Outside",B168-cfg_PilotStart+1))</f>
        <v/>
      </c>
      <c r="O168" s="86">
        <f>IF(B168="","","FB-"&amp;TEXT(ROW()-5,"0000"))</f>
        <v/>
      </c>
    </row>
    <row r="169" ht="30" customHeight="1">
      <c r="B169" s="93" t="n"/>
      <c r="C169" s="140" t="n"/>
      <c r="D169" s="141" t="n"/>
      <c r="E169" s="142" t="n"/>
      <c r="F169" s="95" t="n"/>
      <c r="G169" s="95" t="n"/>
      <c r="H169" s="95" t="n"/>
      <c r="I169" s="141" t="n"/>
      <c r="J169" s="95" t="n"/>
      <c r="K169" s="141" t="n"/>
      <c r="L169" s="93" t="n"/>
      <c r="M169" s="94">
        <f>IF(B169="","",IF(L169&lt;&gt;"",L169-B169,IF(I169="Yes",MAX(0,cfg_AsOf-B169),"")))</f>
        <v/>
      </c>
      <c r="N169" s="94">
        <f>IF(B169="","",IF(OR(B169&lt;cfg_PilotStart,B169&gt;cfg_PilotEnd),"Outside",B169-cfg_PilotStart+1))</f>
        <v/>
      </c>
      <c r="O169" s="86">
        <f>IF(B169="","","FB-"&amp;TEXT(ROW()-5,"0000"))</f>
        <v/>
      </c>
    </row>
    <row r="170" ht="30" customHeight="1">
      <c r="B170" s="93" t="n"/>
      <c r="C170" s="140" t="n"/>
      <c r="D170" s="141" t="n"/>
      <c r="E170" s="142" t="n"/>
      <c r="F170" s="95" t="n"/>
      <c r="G170" s="95" t="n"/>
      <c r="H170" s="95" t="n"/>
      <c r="I170" s="141" t="n"/>
      <c r="J170" s="95" t="n"/>
      <c r="K170" s="141" t="n"/>
      <c r="L170" s="93" t="n"/>
      <c r="M170" s="94">
        <f>IF(B170="","",IF(L170&lt;&gt;"",L170-B170,IF(I170="Yes",MAX(0,cfg_AsOf-B170),"")))</f>
        <v/>
      </c>
      <c r="N170" s="94">
        <f>IF(B170="","",IF(OR(B170&lt;cfg_PilotStart,B170&gt;cfg_PilotEnd),"Outside",B170-cfg_PilotStart+1))</f>
        <v/>
      </c>
      <c r="O170" s="86">
        <f>IF(B170="","","FB-"&amp;TEXT(ROW()-5,"0000"))</f>
        <v/>
      </c>
    </row>
    <row r="171" ht="30" customHeight="1">
      <c r="B171" s="93" t="n"/>
      <c r="C171" s="140" t="n"/>
      <c r="D171" s="141" t="n"/>
      <c r="E171" s="142" t="n"/>
      <c r="F171" s="95" t="n"/>
      <c r="G171" s="95" t="n"/>
      <c r="H171" s="95" t="n"/>
      <c r="I171" s="141" t="n"/>
      <c r="J171" s="95" t="n"/>
      <c r="K171" s="141" t="n"/>
      <c r="L171" s="93" t="n"/>
      <c r="M171" s="94">
        <f>IF(B171="","",IF(L171&lt;&gt;"",L171-B171,IF(I171="Yes",MAX(0,cfg_AsOf-B171),"")))</f>
        <v/>
      </c>
      <c r="N171" s="94">
        <f>IF(B171="","",IF(OR(B171&lt;cfg_PilotStart,B171&gt;cfg_PilotEnd),"Outside",B171-cfg_PilotStart+1))</f>
        <v/>
      </c>
      <c r="O171" s="86">
        <f>IF(B171="","","FB-"&amp;TEXT(ROW()-5,"0000"))</f>
        <v/>
      </c>
    </row>
    <row r="172" ht="30" customHeight="1">
      <c r="B172" s="93" t="n"/>
      <c r="C172" s="140" t="n"/>
      <c r="D172" s="141" t="n"/>
      <c r="E172" s="142" t="n"/>
      <c r="F172" s="95" t="n"/>
      <c r="G172" s="95" t="n"/>
      <c r="H172" s="95" t="n"/>
      <c r="I172" s="141" t="n"/>
      <c r="J172" s="95" t="n"/>
      <c r="K172" s="141" t="n"/>
      <c r="L172" s="93" t="n"/>
      <c r="M172" s="94">
        <f>IF(B172="","",IF(L172&lt;&gt;"",L172-B172,IF(I172="Yes",MAX(0,cfg_AsOf-B172),"")))</f>
        <v/>
      </c>
      <c r="N172" s="94">
        <f>IF(B172="","",IF(OR(B172&lt;cfg_PilotStart,B172&gt;cfg_PilotEnd),"Outside",B172-cfg_PilotStart+1))</f>
        <v/>
      </c>
      <c r="O172" s="86">
        <f>IF(B172="","","FB-"&amp;TEXT(ROW()-5,"0000"))</f>
        <v/>
      </c>
    </row>
    <row r="173" ht="30" customHeight="1">
      <c r="B173" s="93" t="n"/>
      <c r="C173" s="140" t="n"/>
      <c r="D173" s="141" t="n"/>
      <c r="E173" s="142" t="n"/>
      <c r="F173" s="95" t="n"/>
      <c r="G173" s="95" t="n"/>
      <c r="H173" s="95" t="n"/>
      <c r="I173" s="141" t="n"/>
      <c r="J173" s="95" t="n"/>
      <c r="K173" s="141" t="n"/>
      <c r="L173" s="93" t="n"/>
      <c r="M173" s="94">
        <f>IF(B173="","",IF(L173&lt;&gt;"",L173-B173,IF(I173="Yes",MAX(0,cfg_AsOf-B173),"")))</f>
        <v/>
      </c>
      <c r="N173" s="94">
        <f>IF(B173="","",IF(OR(B173&lt;cfg_PilotStart,B173&gt;cfg_PilotEnd),"Outside",B173-cfg_PilotStart+1))</f>
        <v/>
      </c>
      <c r="O173" s="86">
        <f>IF(B173="","","FB-"&amp;TEXT(ROW()-5,"0000"))</f>
        <v/>
      </c>
    </row>
    <row r="174" ht="30" customHeight="1">
      <c r="B174" s="93" t="n"/>
      <c r="C174" s="140" t="n"/>
      <c r="D174" s="141" t="n"/>
      <c r="E174" s="142" t="n"/>
      <c r="F174" s="95" t="n"/>
      <c r="G174" s="95" t="n"/>
      <c r="H174" s="95" t="n"/>
      <c r="I174" s="141" t="n"/>
      <c r="J174" s="95" t="n"/>
      <c r="K174" s="141" t="n"/>
      <c r="L174" s="93" t="n"/>
      <c r="M174" s="94">
        <f>IF(B174="","",IF(L174&lt;&gt;"",L174-B174,IF(I174="Yes",MAX(0,cfg_AsOf-B174),"")))</f>
        <v/>
      </c>
      <c r="N174" s="94">
        <f>IF(B174="","",IF(OR(B174&lt;cfg_PilotStart,B174&gt;cfg_PilotEnd),"Outside",B174-cfg_PilotStart+1))</f>
        <v/>
      </c>
      <c r="O174" s="86">
        <f>IF(B174="","","FB-"&amp;TEXT(ROW()-5,"0000"))</f>
        <v/>
      </c>
    </row>
    <row r="175" ht="30" customHeight="1">
      <c r="B175" s="93" t="n"/>
      <c r="C175" s="140" t="n"/>
      <c r="D175" s="141" t="n"/>
      <c r="E175" s="142" t="n"/>
      <c r="F175" s="95" t="n"/>
      <c r="G175" s="95" t="n"/>
      <c r="H175" s="95" t="n"/>
      <c r="I175" s="141" t="n"/>
      <c r="J175" s="95" t="n"/>
      <c r="K175" s="141" t="n"/>
      <c r="L175" s="93" t="n"/>
      <c r="M175" s="94">
        <f>IF(B175="","",IF(L175&lt;&gt;"",L175-B175,IF(I175="Yes",MAX(0,cfg_AsOf-B175),"")))</f>
        <v/>
      </c>
      <c r="N175" s="94">
        <f>IF(B175="","",IF(OR(B175&lt;cfg_PilotStart,B175&gt;cfg_PilotEnd),"Outside",B175-cfg_PilotStart+1))</f>
        <v/>
      </c>
      <c r="O175" s="86">
        <f>IF(B175="","","FB-"&amp;TEXT(ROW()-5,"0000"))</f>
        <v/>
      </c>
    </row>
    <row r="176" ht="30" customHeight="1">
      <c r="B176" s="93" t="n"/>
      <c r="C176" s="140" t="n"/>
      <c r="D176" s="141" t="n"/>
      <c r="E176" s="142" t="n"/>
      <c r="F176" s="95" t="n"/>
      <c r="G176" s="95" t="n"/>
      <c r="H176" s="95" t="n"/>
      <c r="I176" s="141" t="n"/>
      <c r="J176" s="95" t="n"/>
      <c r="K176" s="141" t="n"/>
      <c r="L176" s="93" t="n"/>
      <c r="M176" s="94">
        <f>IF(B176="","",IF(L176&lt;&gt;"",L176-B176,IF(I176="Yes",MAX(0,cfg_AsOf-B176),"")))</f>
        <v/>
      </c>
      <c r="N176" s="94">
        <f>IF(B176="","",IF(OR(B176&lt;cfg_PilotStart,B176&gt;cfg_PilotEnd),"Outside",B176-cfg_PilotStart+1))</f>
        <v/>
      </c>
      <c r="O176" s="86">
        <f>IF(B176="","","FB-"&amp;TEXT(ROW()-5,"0000"))</f>
        <v/>
      </c>
    </row>
    <row r="177" ht="30" customHeight="1">
      <c r="B177" s="93" t="n"/>
      <c r="C177" s="140" t="n"/>
      <c r="D177" s="141" t="n"/>
      <c r="E177" s="142" t="n"/>
      <c r="F177" s="95" t="n"/>
      <c r="G177" s="95" t="n"/>
      <c r="H177" s="95" t="n"/>
      <c r="I177" s="141" t="n"/>
      <c r="J177" s="95" t="n"/>
      <c r="K177" s="141" t="n"/>
      <c r="L177" s="93" t="n"/>
      <c r="M177" s="94">
        <f>IF(B177="","",IF(L177&lt;&gt;"",L177-B177,IF(I177="Yes",MAX(0,cfg_AsOf-B177),"")))</f>
        <v/>
      </c>
      <c r="N177" s="94">
        <f>IF(B177="","",IF(OR(B177&lt;cfg_PilotStart,B177&gt;cfg_PilotEnd),"Outside",B177-cfg_PilotStart+1))</f>
        <v/>
      </c>
      <c r="O177" s="86">
        <f>IF(B177="","","FB-"&amp;TEXT(ROW()-5,"0000"))</f>
        <v/>
      </c>
    </row>
    <row r="178" ht="30" customHeight="1">
      <c r="B178" s="93" t="n"/>
      <c r="C178" s="140" t="n"/>
      <c r="D178" s="141" t="n"/>
      <c r="E178" s="142" t="n"/>
      <c r="F178" s="95" t="n"/>
      <c r="G178" s="95" t="n"/>
      <c r="H178" s="95" t="n"/>
      <c r="I178" s="141" t="n"/>
      <c r="J178" s="95" t="n"/>
      <c r="K178" s="141" t="n"/>
      <c r="L178" s="93" t="n"/>
      <c r="M178" s="94">
        <f>IF(B178="","",IF(L178&lt;&gt;"",L178-B178,IF(I178="Yes",MAX(0,cfg_AsOf-B178),"")))</f>
        <v/>
      </c>
      <c r="N178" s="94">
        <f>IF(B178="","",IF(OR(B178&lt;cfg_PilotStart,B178&gt;cfg_PilotEnd),"Outside",B178-cfg_PilotStart+1))</f>
        <v/>
      </c>
      <c r="O178" s="86">
        <f>IF(B178="","","FB-"&amp;TEXT(ROW()-5,"0000"))</f>
        <v/>
      </c>
    </row>
    <row r="179" ht="30" customHeight="1">
      <c r="B179" s="93" t="n"/>
      <c r="C179" s="140" t="n"/>
      <c r="D179" s="141" t="n"/>
      <c r="E179" s="142" t="n"/>
      <c r="F179" s="95" t="n"/>
      <c r="G179" s="95" t="n"/>
      <c r="H179" s="95" t="n"/>
      <c r="I179" s="141" t="n"/>
      <c r="J179" s="95" t="n"/>
      <c r="K179" s="141" t="n"/>
      <c r="L179" s="93" t="n"/>
      <c r="M179" s="94">
        <f>IF(B179="","",IF(L179&lt;&gt;"",L179-B179,IF(I179="Yes",MAX(0,cfg_AsOf-B179),"")))</f>
        <v/>
      </c>
      <c r="N179" s="94">
        <f>IF(B179="","",IF(OR(B179&lt;cfg_PilotStart,B179&gt;cfg_PilotEnd),"Outside",B179-cfg_PilotStart+1))</f>
        <v/>
      </c>
      <c r="O179" s="86">
        <f>IF(B179="","","FB-"&amp;TEXT(ROW()-5,"0000"))</f>
        <v/>
      </c>
    </row>
    <row r="180" ht="30" customHeight="1">
      <c r="B180" s="93" t="n"/>
      <c r="C180" s="140" t="n"/>
      <c r="D180" s="141" t="n"/>
      <c r="E180" s="142" t="n"/>
      <c r="F180" s="95" t="n"/>
      <c r="G180" s="95" t="n"/>
      <c r="H180" s="95" t="n"/>
      <c r="I180" s="141" t="n"/>
      <c r="J180" s="95" t="n"/>
      <c r="K180" s="141" t="n"/>
      <c r="L180" s="93" t="n"/>
      <c r="M180" s="94">
        <f>IF(B180="","",IF(L180&lt;&gt;"",L180-B180,IF(I180="Yes",MAX(0,cfg_AsOf-B180),"")))</f>
        <v/>
      </c>
      <c r="N180" s="94">
        <f>IF(B180="","",IF(OR(B180&lt;cfg_PilotStart,B180&gt;cfg_PilotEnd),"Outside",B180-cfg_PilotStart+1))</f>
        <v/>
      </c>
      <c r="O180" s="86">
        <f>IF(B180="","","FB-"&amp;TEXT(ROW()-5,"0000"))</f>
        <v/>
      </c>
    </row>
    <row r="181" ht="30" customHeight="1">
      <c r="B181" s="93" t="n"/>
      <c r="C181" s="140" t="n"/>
      <c r="D181" s="141" t="n"/>
      <c r="E181" s="142" t="n"/>
      <c r="F181" s="95" t="n"/>
      <c r="G181" s="95" t="n"/>
      <c r="H181" s="95" t="n"/>
      <c r="I181" s="141" t="n"/>
      <c r="J181" s="95" t="n"/>
      <c r="K181" s="141" t="n"/>
      <c r="L181" s="93" t="n"/>
      <c r="M181" s="94">
        <f>IF(B181="","",IF(L181&lt;&gt;"",L181-B181,IF(I181="Yes",MAX(0,cfg_AsOf-B181),"")))</f>
        <v/>
      </c>
      <c r="N181" s="94">
        <f>IF(B181="","",IF(OR(B181&lt;cfg_PilotStart,B181&gt;cfg_PilotEnd),"Outside",B181-cfg_PilotStart+1))</f>
        <v/>
      </c>
      <c r="O181" s="86">
        <f>IF(B181="","","FB-"&amp;TEXT(ROW()-5,"0000"))</f>
        <v/>
      </c>
    </row>
    <row r="182" ht="30" customHeight="1">
      <c r="B182" s="93" t="n"/>
      <c r="C182" s="140" t="n"/>
      <c r="D182" s="141" t="n"/>
      <c r="E182" s="142" t="n"/>
      <c r="F182" s="95" t="n"/>
      <c r="G182" s="95" t="n"/>
      <c r="H182" s="95" t="n"/>
      <c r="I182" s="141" t="n"/>
      <c r="J182" s="95" t="n"/>
      <c r="K182" s="141" t="n"/>
      <c r="L182" s="93" t="n"/>
      <c r="M182" s="94">
        <f>IF(B182="","",IF(L182&lt;&gt;"",L182-B182,IF(I182="Yes",MAX(0,cfg_AsOf-B182),"")))</f>
        <v/>
      </c>
      <c r="N182" s="94">
        <f>IF(B182="","",IF(OR(B182&lt;cfg_PilotStart,B182&gt;cfg_PilotEnd),"Outside",B182-cfg_PilotStart+1))</f>
        <v/>
      </c>
      <c r="O182" s="86">
        <f>IF(B182="","","FB-"&amp;TEXT(ROW()-5,"0000"))</f>
        <v/>
      </c>
    </row>
    <row r="183" ht="30" customHeight="1">
      <c r="B183" s="93" t="n"/>
      <c r="C183" s="140" t="n"/>
      <c r="D183" s="141" t="n"/>
      <c r="E183" s="142" t="n"/>
      <c r="F183" s="95" t="n"/>
      <c r="G183" s="95" t="n"/>
      <c r="H183" s="95" t="n"/>
      <c r="I183" s="141" t="n"/>
      <c r="J183" s="95" t="n"/>
      <c r="K183" s="141" t="n"/>
      <c r="L183" s="93" t="n"/>
      <c r="M183" s="94">
        <f>IF(B183="","",IF(L183&lt;&gt;"",L183-B183,IF(I183="Yes",MAX(0,cfg_AsOf-B183),"")))</f>
        <v/>
      </c>
      <c r="N183" s="94">
        <f>IF(B183="","",IF(OR(B183&lt;cfg_PilotStart,B183&gt;cfg_PilotEnd),"Outside",B183-cfg_PilotStart+1))</f>
        <v/>
      </c>
      <c r="O183" s="86">
        <f>IF(B183="","","FB-"&amp;TEXT(ROW()-5,"0000"))</f>
        <v/>
      </c>
    </row>
    <row r="184" ht="30" customHeight="1">
      <c r="B184" s="93" t="n"/>
      <c r="C184" s="140" t="n"/>
      <c r="D184" s="141" t="n"/>
      <c r="E184" s="142" t="n"/>
      <c r="F184" s="95" t="n"/>
      <c r="G184" s="95" t="n"/>
      <c r="H184" s="95" t="n"/>
      <c r="I184" s="141" t="n"/>
      <c r="J184" s="95" t="n"/>
      <c r="K184" s="141" t="n"/>
      <c r="L184" s="93" t="n"/>
      <c r="M184" s="94">
        <f>IF(B184="","",IF(L184&lt;&gt;"",L184-B184,IF(I184="Yes",MAX(0,cfg_AsOf-B184),"")))</f>
        <v/>
      </c>
      <c r="N184" s="94">
        <f>IF(B184="","",IF(OR(B184&lt;cfg_PilotStart,B184&gt;cfg_PilotEnd),"Outside",B184-cfg_PilotStart+1))</f>
        <v/>
      </c>
      <c r="O184" s="86">
        <f>IF(B184="","","FB-"&amp;TEXT(ROW()-5,"0000"))</f>
        <v/>
      </c>
    </row>
    <row r="185" ht="30" customHeight="1">
      <c r="B185" s="93" t="n"/>
      <c r="C185" s="140" t="n"/>
      <c r="D185" s="141" t="n"/>
      <c r="E185" s="142" t="n"/>
      <c r="F185" s="95" t="n"/>
      <c r="G185" s="95" t="n"/>
      <c r="H185" s="95" t="n"/>
      <c r="I185" s="141" t="n"/>
      <c r="J185" s="95" t="n"/>
      <c r="K185" s="141" t="n"/>
      <c r="L185" s="93" t="n"/>
      <c r="M185" s="94">
        <f>IF(B185="","",IF(L185&lt;&gt;"",L185-B185,IF(I185="Yes",MAX(0,cfg_AsOf-B185),"")))</f>
        <v/>
      </c>
      <c r="N185" s="94">
        <f>IF(B185="","",IF(OR(B185&lt;cfg_PilotStart,B185&gt;cfg_PilotEnd),"Outside",B185-cfg_PilotStart+1))</f>
        <v/>
      </c>
      <c r="O185" s="86">
        <f>IF(B185="","","FB-"&amp;TEXT(ROW()-5,"0000"))</f>
        <v/>
      </c>
    </row>
    <row r="186" ht="30" customHeight="1">
      <c r="B186" s="93" t="n"/>
      <c r="C186" s="140" t="n"/>
      <c r="D186" s="141" t="n"/>
      <c r="E186" s="142" t="n"/>
      <c r="F186" s="95" t="n"/>
      <c r="G186" s="95" t="n"/>
      <c r="H186" s="95" t="n"/>
      <c r="I186" s="141" t="n"/>
      <c r="J186" s="95" t="n"/>
      <c r="K186" s="141" t="n"/>
      <c r="L186" s="93" t="n"/>
      <c r="M186" s="94">
        <f>IF(B186="","",IF(L186&lt;&gt;"",L186-B186,IF(I186="Yes",MAX(0,cfg_AsOf-B186),"")))</f>
        <v/>
      </c>
      <c r="N186" s="94">
        <f>IF(B186="","",IF(OR(B186&lt;cfg_PilotStart,B186&gt;cfg_PilotEnd),"Outside",B186-cfg_PilotStart+1))</f>
        <v/>
      </c>
      <c r="O186" s="86">
        <f>IF(B186="","","FB-"&amp;TEXT(ROW()-5,"0000"))</f>
        <v/>
      </c>
    </row>
    <row r="187" ht="30" customHeight="1">
      <c r="B187" s="93" t="n"/>
      <c r="C187" s="140" t="n"/>
      <c r="D187" s="141" t="n"/>
      <c r="E187" s="142" t="n"/>
      <c r="F187" s="95" t="n"/>
      <c r="G187" s="95" t="n"/>
      <c r="H187" s="95" t="n"/>
      <c r="I187" s="141" t="n"/>
      <c r="J187" s="95" t="n"/>
      <c r="K187" s="141" t="n"/>
      <c r="L187" s="93" t="n"/>
      <c r="M187" s="94">
        <f>IF(B187="","",IF(L187&lt;&gt;"",L187-B187,IF(I187="Yes",MAX(0,cfg_AsOf-B187),"")))</f>
        <v/>
      </c>
      <c r="N187" s="94">
        <f>IF(B187="","",IF(OR(B187&lt;cfg_PilotStart,B187&gt;cfg_PilotEnd),"Outside",B187-cfg_PilotStart+1))</f>
        <v/>
      </c>
      <c r="O187" s="86">
        <f>IF(B187="","","FB-"&amp;TEXT(ROW()-5,"0000"))</f>
        <v/>
      </c>
    </row>
    <row r="188" ht="30" customHeight="1">
      <c r="B188" s="93" t="n"/>
      <c r="C188" s="140" t="n"/>
      <c r="D188" s="141" t="n"/>
      <c r="E188" s="142" t="n"/>
      <c r="F188" s="95" t="n"/>
      <c r="G188" s="95" t="n"/>
      <c r="H188" s="95" t="n"/>
      <c r="I188" s="141" t="n"/>
      <c r="J188" s="95" t="n"/>
      <c r="K188" s="141" t="n"/>
      <c r="L188" s="93" t="n"/>
      <c r="M188" s="94">
        <f>IF(B188="","",IF(L188&lt;&gt;"",L188-B188,IF(I188="Yes",MAX(0,cfg_AsOf-B188),"")))</f>
        <v/>
      </c>
      <c r="N188" s="94">
        <f>IF(B188="","",IF(OR(B188&lt;cfg_PilotStart,B188&gt;cfg_PilotEnd),"Outside",B188-cfg_PilotStart+1))</f>
        <v/>
      </c>
      <c r="O188" s="86">
        <f>IF(B188="","","FB-"&amp;TEXT(ROW()-5,"0000"))</f>
        <v/>
      </c>
    </row>
    <row r="189" ht="30" customHeight="1">
      <c r="B189" s="93" t="n"/>
      <c r="C189" s="140" t="n"/>
      <c r="D189" s="141" t="n"/>
      <c r="E189" s="142" t="n"/>
      <c r="F189" s="95" t="n"/>
      <c r="G189" s="95" t="n"/>
      <c r="H189" s="95" t="n"/>
      <c r="I189" s="141" t="n"/>
      <c r="J189" s="95" t="n"/>
      <c r="K189" s="141" t="n"/>
      <c r="L189" s="93" t="n"/>
      <c r="M189" s="94">
        <f>IF(B189="","",IF(L189&lt;&gt;"",L189-B189,IF(I189="Yes",MAX(0,cfg_AsOf-B189),"")))</f>
        <v/>
      </c>
      <c r="N189" s="94">
        <f>IF(B189="","",IF(OR(B189&lt;cfg_PilotStart,B189&gt;cfg_PilotEnd),"Outside",B189-cfg_PilotStart+1))</f>
        <v/>
      </c>
      <c r="O189" s="86">
        <f>IF(B189="","","FB-"&amp;TEXT(ROW()-5,"0000"))</f>
        <v/>
      </c>
    </row>
    <row r="190" ht="30" customHeight="1">
      <c r="B190" s="93" t="n"/>
      <c r="C190" s="140" t="n"/>
      <c r="D190" s="141" t="n"/>
      <c r="E190" s="142" t="n"/>
      <c r="F190" s="95" t="n"/>
      <c r="G190" s="95" t="n"/>
      <c r="H190" s="95" t="n"/>
      <c r="I190" s="141" t="n"/>
      <c r="J190" s="95" t="n"/>
      <c r="K190" s="141" t="n"/>
      <c r="L190" s="93" t="n"/>
      <c r="M190" s="94">
        <f>IF(B190="","",IF(L190&lt;&gt;"",L190-B190,IF(I190="Yes",MAX(0,cfg_AsOf-B190),"")))</f>
        <v/>
      </c>
      <c r="N190" s="94">
        <f>IF(B190="","",IF(OR(B190&lt;cfg_PilotStart,B190&gt;cfg_PilotEnd),"Outside",B190-cfg_PilotStart+1))</f>
        <v/>
      </c>
      <c r="O190" s="86">
        <f>IF(B190="","","FB-"&amp;TEXT(ROW()-5,"0000"))</f>
        <v/>
      </c>
    </row>
    <row r="191" ht="30" customHeight="1">
      <c r="B191" s="93" t="n"/>
      <c r="C191" s="140" t="n"/>
      <c r="D191" s="141" t="n"/>
      <c r="E191" s="142" t="n"/>
      <c r="F191" s="95" t="n"/>
      <c r="G191" s="95" t="n"/>
      <c r="H191" s="95" t="n"/>
      <c r="I191" s="141" t="n"/>
      <c r="J191" s="95" t="n"/>
      <c r="K191" s="141" t="n"/>
      <c r="L191" s="93" t="n"/>
      <c r="M191" s="94">
        <f>IF(B191="","",IF(L191&lt;&gt;"",L191-B191,IF(I191="Yes",MAX(0,cfg_AsOf-B191),"")))</f>
        <v/>
      </c>
      <c r="N191" s="94">
        <f>IF(B191="","",IF(OR(B191&lt;cfg_PilotStart,B191&gt;cfg_PilotEnd),"Outside",B191-cfg_PilotStart+1))</f>
        <v/>
      </c>
      <c r="O191" s="86">
        <f>IF(B191="","","FB-"&amp;TEXT(ROW()-5,"0000"))</f>
        <v/>
      </c>
    </row>
    <row r="192" ht="30" customHeight="1">
      <c r="B192" s="93" t="n"/>
      <c r="C192" s="140" t="n"/>
      <c r="D192" s="141" t="n"/>
      <c r="E192" s="142" t="n"/>
      <c r="F192" s="95" t="n"/>
      <c r="G192" s="95" t="n"/>
      <c r="H192" s="95" t="n"/>
      <c r="I192" s="141" t="n"/>
      <c r="J192" s="95" t="n"/>
      <c r="K192" s="141" t="n"/>
      <c r="L192" s="93" t="n"/>
      <c r="M192" s="94">
        <f>IF(B192="","",IF(L192&lt;&gt;"",L192-B192,IF(I192="Yes",MAX(0,cfg_AsOf-B192),"")))</f>
        <v/>
      </c>
      <c r="N192" s="94">
        <f>IF(B192="","",IF(OR(B192&lt;cfg_PilotStart,B192&gt;cfg_PilotEnd),"Outside",B192-cfg_PilotStart+1))</f>
        <v/>
      </c>
      <c r="O192" s="86">
        <f>IF(B192="","","FB-"&amp;TEXT(ROW()-5,"0000"))</f>
        <v/>
      </c>
    </row>
    <row r="193" ht="30" customHeight="1">
      <c r="B193" s="93" t="n"/>
      <c r="C193" s="140" t="n"/>
      <c r="D193" s="141" t="n"/>
      <c r="E193" s="142" t="n"/>
      <c r="F193" s="95" t="n"/>
      <c r="G193" s="95" t="n"/>
      <c r="H193" s="95" t="n"/>
      <c r="I193" s="141" t="n"/>
      <c r="J193" s="95" t="n"/>
      <c r="K193" s="141" t="n"/>
      <c r="L193" s="93" t="n"/>
      <c r="M193" s="94">
        <f>IF(B193="","",IF(L193&lt;&gt;"",L193-B193,IF(I193="Yes",MAX(0,cfg_AsOf-B193),"")))</f>
        <v/>
      </c>
      <c r="N193" s="94">
        <f>IF(B193="","",IF(OR(B193&lt;cfg_PilotStart,B193&gt;cfg_PilotEnd),"Outside",B193-cfg_PilotStart+1))</f>
        <v/>
      </c>
      <c r="O193" s="86">
        <f>IF(B193="","","FB-"&amp;TEXT(ROW()-5,"0000"))</f>
        <v/>
      </c>
    </row>
    <row r="194" ht="30" customHeight="1">
      <c r="B194" s="93" t="n"/>
      <c r="C194" s="140" t="n"/>
      <c r="D194" s="141" t="n"/>
      <c r="E194" s="142" t="n"/>
      <c r="F194" s="95" t="n"/>
      <c r="G194" s="95" t="n"/>
      <c r="H194" s="95" t="n"/>
      <c r="I194" s="141" t="n"/>
      <c r="J194" s="95" t="n"/>
      <c r="K194" s="141" t="n"/>
      <c r="L194" s="93" t="n"/>
      <c r="M194" s="94">
        <f>IF(B194="","",IF(L194&lt;&gt;"",L194-B194,IF(I194="Yes",MAX(0,cfg_AsOf-B194),"")))</f>
        <v/>
      </c>
      <c r="N194" s="94">
        <f>IF(B194="","",IF(OR(B194&lt;cfg_PilotStart,B194&gt;cfg_PilotEnd),"Outside",B194-cfg_PilotStart+1))</f>
        <v/>
      </c>
      <c r="O194" s="86">
        <f>IF(B194="","","FB-"&amp;TEXT(ROW()-5,"0000"))</f>
        <v/>
      </c>
    </row>
    <row r="195" ht="30" customHeight="1">
      <c r="B195" s="93" t="n"/>
      <c r="C195" s="140" t="n"/>
      <c r="D195" s="141" t="n"/>
      <c r="E195" s="142" t="n"/>
      <c r="F195" s="95" t="n"/>
      <c r="G195" s="95" t="n"/>
      <c r="H195" s="95" t="n"/>
      <c r="I195" s="141" t="n"/>
      <c r="J195" s="95" t="n"/>
      <c r="K195" s="141" t="n"/>
      <c r="L195" s="93" t="n"/>
      <c r="M195" s="94">
        <f>IF(B195="","",IF(L195&lt;&gt;"",L195-B195,IF(I195="Yes",MAX(0,cfg_AsOf-B195),"")))</f>
        <v/>
      </c>
      <c r="N195" s="94">
        <f>IF(B195="","",IF(OR(B195&lt;cfg_PilotStart,B195&gt;cfg_PilotEnd),"Outside",B195-cfg_PilotStart+1))</f>
        <v/>
      </c>
      <c r="O195" s="86">
        <f>IF(B195="","","FB-"&amp;TEXT(ROW()-5,"0000"))</f>
        <v/>
      </c>
    </row>
    <row r="196" ht="30" customHeight="1">
      <c r="B196" s="93" t="n"/>
      <c r="C196" s="140" t="n"/>
      <c r="D196" s="141" t="n"/>
      <c r="E196" s="142" t="n"/>
      <c r="F196" s="95" t="n"/>
      <c r="G196" s="95" t="n"/>
      <c r="H196" s="95" t="n"/>
      <c r="I196" s="141" t="n"/>
      <c r="J196" s="95" t="n"/>
      <c r="K196" s="141" t="n"/>
      <c r="L196" s="93" t="n"/>
      <c r="M196" s="94">
        <f>IF(B196="","",IF(L196&lt;&gt;"",L196-B196,IF(I196="Yes",MAX(0,cfg_AsOf-B196),"")))</f>
        <v/>
      </c>
      <c r="N196" s="94">
        <f>IF(B196="","",IF(OR(B196&lt;cfg_PilotStart,B196&gt;cfg_PilotEnd),"Outside",B196-cfg_PilotStart+1))</f>
        <v/>
      </c>
      <c r="O196" s="86">
        <f>IF(B196="","","FB-"&amp;TEXT(ROW()-5,"0000"))</f>
        <v/>
      </c>
    </row>
    <row r="197" ht="30" customHeight="1">
      <c r="B197" s="93" t="n"/>
      <c r="C197" s="140" t="n"/>
      <c r="D197" s="141" t="n"/>
      <c r="E197" s="142" t="n"/>
      <c r="F197" s="95" t="n"/>
      <c r="G197" s="95" t="n"/>
      <c r="H197" s="95" t="n"/>
      <c r="I197" s="141" t="n"/>
      <c r="J197" s="95" t="n"/>
      <c r="K197" s="141" t="n"/>
      <c r="L197" s="93" t="n"/>
      <c r="M197" s="94">
        <f>IF(B197="","",IF(L197&lt;&gt;"",L197-B197,IF(I197="Yes",MAX(0,cfg_AsOf-B197),"")))</f>
        <v/>
      </c>
      <c r="N197" s="94">
        <f>IF(B197="","",IF(OR(B197&lt;cfg_PilotStart,B197&gt;cfg_PilotEnd),"Outside",B197-cfg_PilotStart+1))</f>
        <v/>
      </c>
      <c r="O197" s="86">
        <f>IF(B197="","","FB-"&amp;TEXT(ROW()-5,"0000"))</f>
        <v/>
      </c>
    </row>
    <row r="198" ht="30" customHeight="1">
      <c r="B198" s="93" t="n"/>
      <c r="C198" s="140" t="n"/>
      <c r="D198" s="141" t="n"/>
      <c r="E198" s="142" t="n"/>
      <c r="F198" s="95" t="n"/>
      <c r="G198" s="95" t="n"/>
      <c r="H198" s="95" t="n"/>
      <c r="I198" s="141" t="n"/>
      <c r="J198" s="95" t="n"/>
      <c r="K198" s="141" t="n"/>
      <c r="L198" s="93" t="n"/>
      <c r="M198" s="94">
        <f>IF(B198="","",IF(L198&lt;&gt;"",L198-B198,IF(I198="Yes",MAX(0,cfg_AsOf-B198),"")))</f>
        <v/>
      </c>
      <c r="N198" s="94">
        <f>IF(B198="","",IF(OR(B198&lt;cfg_PilotStart,B198&gt;cfg_PilotEnd),"Outside",B198-cfg_PilotStart+1))</f>
        <v/>
      </c>
      <c r="O198" s="86">
        <f>IF(B198="","","FB-"&amp;TEXT(ROW()-5,"0000"))</f>
        <v/>
      </c>
    </row>
    <row r="199" ht="30" customHeight="1">
      <c r="B199" s="93" t="n"/>
      <c r="C199" s="140" t="n"/>
      <c r="D199" s="141" t="n"/>
      <c r="E199" s="142" t="n"/>
      <c r="F199" s="95" t="n"/>
      <c r="G199" s="95" t="n"/>
      <c r="H199" s="95" t="n"/>
      <c r="I199" s="141" t="n"/>
      <c r="J199" s="95" t="n"/>
      <c r="K199" s="141" t="n"/>
      <c r="L199" s="93" t="n"/>
      <c r="M199" s="94">
        <f>IF(B199="","",IF(L199&lt;&gt;"",L199-B199,IF(I199="Yes",MAX(0,cfg_AsOf-B199),"")))</f>
        <v/>
      </c>
      <c r="N199" s="94">
        <f>IF(B199="","",IF(OR(B199&lt;cfg_PilotStart,B199&gt;cfg_PilotEnd),"Outside",B199-cfg_PilotStart+1))</f>
        <v/>
      </c>
      <c r="O199" s="86">
        <f>IF(B199="","","FB-"&amp;TEXT(ROW()-5,"0000"))</f>
        <v/>
      </c>
    </row>
    <row r="200" ht="30" customHeight="1">
      <c r="B200" s="93" t="n"/>
      <c r="C200" s="140" t="n"/>
      <c r="D200" s="141" t="n"/>
      <c r="E200" s="142" t="n"/>
      <c r="F200" s="95" t="n"/>
      <c r="G200" s="95" t="n"/>
      <c r="H200" s="95" t="n"/>
      <c r="I200" s="141" t="n"/>
      <c r="J200" s="95" t="n"/>
      <c r="K200" s="141" t="n"/>
      <c r="L200" s="93" t="n"/>
      <c r="M200" s="94">
        <f>IF(B200="","",IF(L200&lt;&gt;"",L200-B200,IF(I200="Yes",MAX(0,cfg_AsOf-B200),"")))</f>
        <v/>
      </c>
      <c r="N200" s="94">
        <f>IF(B200="","",IF(OR(B200&lt;cfg_PilotStart,B200&gt;cfg_PilotEnd),"Outside",B200-cfg_PilotStart+1))</f>
        <v/>
      </c>
      <c r="O200" s="86">
        <f>IF(B200="","","FB-"&amp;TEXT(ROW()-5,"0000"))</f>
        <v/>
      </c>
    </row>
    <row r="201" ht="30" customHeight="1">
      <c r="B201" s="93" t="n"/>
      <c r="C201" s="140" t="n"/>
      <c r="D201" s="141" t="n"/>
      <c r="E201" s="142" t="n"/>
      <c r="F201" s="95" t="n"/>
      <c r="G201" s="95" t="n"/>
      <c r="H201" s="95" t="n"/>
      <c r="I201" s="141" t="n"/>
      <c r="J201" s="95" t="n"/>
      <c r="K201" s="141" t="n"/>
      <c r="L201" s="93" t="n"/>
      <c r="M201" s="94">
        <f>IF(B201="","",IF(L201&lt;&gt;"",L201-B201,IF(I201="Yes",MAX(0,cfg_AsOf-B201),"")))</f>
        <v/>
      </c>
      <c r="N201" s="94">
        <f>IF(B201="","",IF(OR(B201&lt;cfg_PilotStart,B201&gt;cfg_PilotEnd),"Outside",B201-cfg_PilotStart+1))</f>
        <v/>
      </c>
      <c r="O201" s="86">
        <f>IF(B201="","","FB-"&amp;TEXT(ROW()-5,"0000"))</f>
        <v/>
      </c>
    </row>
    <row r="202" ht="30" customHeight="1">
      <c r="B202" s="93" t="n"/>
      <c r="C202" s="140" t="n"/>
      <c r="D202" s="141" t="n"/>
      <c r="E202" s="142" t="n"/>
      <c r="F202" s="95" t="n"/>
      <c r="G202" s="95" t="n"/>
      <c r="H202" s="95" t="n"/>
      <c r="I202" s="141" t="n"/>
      <c r="J202" s="95" t="n"/>
      <c r="K202" s="141" t="n"/>
      <c r="L202" s="93" t="n"/>
      <c r="M202" s="94">
        <f>IF(B202="","",IF(L202&lt;&gt;"",L202-B202,IF(I202="Yes",MAX(0,cfg_AsOf-B202),"")))</f>
        <v/>
      </c>
      <c r="N202" s="94">
        <f>IF(B202="","",IF(OR(B202&lt;cfg_PilotStart,B202&gt;cfg_PilotEnd),"Outside",B202-cfg_PilotStart+1))</f>
        <v/>
      </c>
      <c r="O202" s="86">
        <f>IF(B202="","","FB-"&amp;TEXT(ROW()-5,"0000"))</f>
        <v/>
      </c>
    </row>
    <row r="203" ht="30" customHeight="1">
      <c r="B203" s="93" t="n"/>
      <c r="C203" s="140" t="n"/>
      <c r="D203" s="141" t="n"/>
      <c r="E203" s="142" t="n"/>
      <c r="F203" s="95" t="n"/>
      <c r="G203" s="95" t="n"/>
      <c r="H203" s="95" t="n"/>
      <c r="I203" s="141" t="n"/>
      <c r="J203" s="95" t="n"/>
      <c r="K203" s="141" t="n"/>
      <c r="L203" s="93" t="n"/>
      <c r="M203" s="94">
        <f>IF(B203="","",IF(L203&lt;&gt;"",L203-B203,IF(I203="Yes",MAX(0,cfg_AsOf-B203),"")))</f>
        <v/>
      </c>
      <c r="N203" s="94">
        <f>IF(B203="","",IF(OR(B203&lt;cfg_PilotStart,B203&gt;cfg_PilotEnd),"Outside",B203-cfg_PilotStart+1))</f>
        <v/>
      </c>
      <c r="O203" s="86">
        <f>IF(B203="","","FB-"&amp;TEXT(ROW()-5,"0000"))</f>
        <v/>
      </c>
    </row>
    <row r="204" ht="30" customHeight="1">
      <c r="B204" s="93" t="n"/>
      <c r="C204" s="140" t="n"/>
      <c r="D204" s="141" t="n"/>
      <c r="E204" s="142" t="n"/>
      <c r="F204" s="95" t="n"/>
      <c r="G204" s="95" t="n"/>
      <c r="H204" s="95" t="n"/>
      <c r="I204" s="141" t="n"/>
      <c r="J204" s="95" t="n"/>
      <c r="K204" s="141" t="n"/>
      <c r="L204" s="93" t="n"/>
      <c r="M204" s="94">
        <f>IF(B204="","",IF(L204&lt;&gt;"",L204-B204,IF(I204="Yes",MAX(0,cfg_AsOf-B204),"")))</f>
        <v/>
      </c>
      <c r="N204" s="94">
        <f>IF(B204="","",IF(OR(B204&lt;cfg_PilotStart,B204&gt;cfg_PilotEnd),"Outside",B204-cfg_PilotStart+1))</f>
        <v/>
      </c>
      <c r="O204" s="86">
        <f>IF(B204="","","FB-"&amp;TEXT(ROW()-5,"0000"))</f>
        <v/>
      </c>
    </row>
    <row r="205" ht="30" customHeight="1">
      <c r="B205" s="93" t="n"/>
      <c r="C205" s="140" t="n"/>
      <c r="D205" s="141" t="n"/>
      <c r="E205" s="142" t="n"/>
      <c r="F205" s="95" t="n"/>
      <c r="G205" s="95" t="n"/>
      <c r="H205" s="95" t="n"/>
      <c r="I205" s="141" t="n"/>
      <c r="J205" s="95" t="n"/>
      <c r="K205" s="141" t="n"/>
      <c r="L205" s="93" t="n"/>
      <c r="M205" s="94">
        <f>IF(B205="","",IF(L205&lt;&gt;"",L205-B205,IF(I205="Yes",MAX(0,cfg_AsOf-B205),"")))</f>
        <v/>
      </c>
      <c r="N205" s="94">
        <f>IF(B205="","",IF(OR(B205&lt;cfg_PilotStart,B205&gt;cfg_PilotEnd),"Outside",B205-cfg_PilotStart+1))</f>
        <v/>
      </c>
      <c r="O205" s="86">
        <f>IF(B205="","","FB-"&amp;TEXT(ROW()-5,"0000"))</f>
        <v/>
      </c>
    </row>
    <row r="206" ht="30" customHeight="1">
      <c r="B206" s="93" t="n"/>
      <c r="C206" s="140" t="n"/>
      <c r="D206" s="141" t="n"/>
      <c r="E206" s="142" t="n"/>
      <c r="F206" s="95" t="n"/>
      <c r="G206" s="95" t="n"/>
      <c r="H206" s="95" t="n"/>
      <c r="I206" s="141" t="n"/>
      <c r="J206" s="95" t="n"/>
      <c r="K206" s="141" t="n"/>
      <c r="L206" s="93" t="n"/>
      <c r="M206" s="94">
        <f>IF(B206="","",IF(L206&lt;&gt;"",L206-B206,IF(I206="Yes",MAX(0,cfg_AsOf-B206),"")))</f>
        <v/>
      </c>
      <c r="N206" s="94">
        <f>IF(B206="","",IF(OR(B206&lt;cfg_PilotStart,B206&gt;cfg_PilotEnd),"Outside",B206-cfg_PilotStart+1))</f>
        <v/>
      </c>
      <c r="O206" s="86">
        <f>IF(B206="","","FB-"&amp;TEXT(ROW()-5,"0000"))</f>
        <v/>
      </c>
    </row>
    <row r="207" ht="30" customHeight="1">
      <c r="B207" s="93" t="n"/>
      <c r="C207" s="140" t="n"/>
      <c r="D207" s="141" t="n"/>
      <c r="E207" s="142" t="n"/>
      <c r="F207" s="95" t="n"/>
      <c r="G207" s="95" t="n"/>
      <c r="H207" s="95" t="n"/>
      <c r="I207" s="141" t="n"/>
      <c r="J207" s="95" t="n"/>
      <c r="K207" s="141" t="n"/>
      <c r="L207" s="93" t="n"/>
      <c r="M207" s="94">
        <f>IF(B207="","",IF(L207&lt;&gt;"",L207-B207,IF(I207="Yes",MAX(0,cfg_AsOf-B207),"")))</f>
        <v/>
      </c>
      <c r="N207" s="94">
        <f>IF(B207="","",IF(OR(B207&lt;cfg_PilotStart,B207&gt;cfg_PilotEnd),"Outside",B207-cfg_PilotStart+1))</f>
        <v/>
      </c>
      <c r="O207" s="86">
        <f>IF(B207="","","FB-"&amp;TEXT(ROW()-5,"0000"))</f>
        <v/>
      </c>
    </row>
    <row r="208" ht="30" customHeight="1">
      <c r="B208" s="93" t="n"/>
      <c r="C208" s="140" t="n"/>
      <c r="D208" s="141" t="n"/>
      <c r="E208" s="142" t="n"/>
      <c r="F208" s="95" t="n"/>
      <c r="G208" s="95" t="n"/>
      <c r="H208" s="95" t="n"/>
      <c r="I208" s="141" t="n"/>
      <c r="J208" s="95" t="n"/>
      <c r="K208" s="141" t="n"/>
      <c r="L208" s="93" t="n"/>
      <c r="M208" s="94">
        <f>IF(B208="","",IF(L208&lt;&gt;"",L208-B208,IF(I208="Yes",MAX(0,cfg_AsOf-B208),"")))</f>
        <v/>
      </c>
      <c r="N208" s="94">
        <f>IF(B208="","",IF(OR(B208&lt;cfg_PilotStart,B208&gt;cfg_PilotEnd),"Outside",B208-cfg_PilotStart+1))</f>
        <v/>
      </c>
      <c r="O208" s="86">
        <f>IF(B208="","","FB-"&amp;TEXT(ROW()-5,"0000"))</f>
        <v/>
      </c>
    </row>
    <row r="209" ht="30" customHeight="1">
      <c r="B209" s="93" t="n"/>
      <c r="C209" s="140" t="n"/>
      <c r="D209" s="141" t="n"/>
      <c r="E209" s="142" t="n"/>
      <c r="F209" s="95" t="n"/>
      <c r="G209" s="95" t="n"/>
      <c r="H209" s="95" t="n"/>
      <c r="I209" s="141" t="n"/>
      <c r="J209" s="95" t="n"/>
      <c r="K209" s="141" t="n"/>
      <c r="L209" s="93" t="n"/>
      <c r="M209" s="94">
        <f>IF(B209="","",IF(L209&lt;&gt;"",L209-B209,IF(I209="Yes",MAX(0,cfg_AsOf-B209),"")))</f>
        <v/>
      </c>
      <c r="N209" s="94">
        <f>IF(B209="","",IF(OR(B209&lt;cfg_PilotStart,B209&gt;cfg_PilotEnd),"Outside",B209-cfg_PilotStart+1))</f>
        <v/>
      </c>
      <c r="O209" s="86">
        <f>IF(B209="","","FB-"&amp;TEXT(ROW()-5,"0000"))</f>
        <v/>
      </c>
    </row>
    <row r="210" ht="30" customHeight="1">
      <c r="B210" s="93" t="n"/>
      <c r="C210" s="140" t="n"/>
      <c r="D210" s="141" t="n"/>
      <c r="E210" s="142" t="n"/>
      <c r="F210" s="95" t="n"/>
      <c r="G210" s="95" t="n"/>
      <c r="H210" s="95" t="n"/>
      <c r="I210" s="141" t="n"/>
      <c r="J210" s="95" t="n"/>
      <c r="K210" s="141" t="n"/>
      <c r="L210" s="93" t="n"/>
      <c r="M210" s="94">
        <f>IF(B210="","",IF(L210&lt;&gt;"",L210-B210,IF(I210="Yes",MAX(0,cfg_AsOf-B210),"")))</f>
        <v/>
      </c>
      <c r="N210" s="94">
        <f>IF(B210="","",IF(OR(B210&lt;cfg_PilotStart,B210&gt;cfg_PilotEnd),"Outside",B210-cfg_PilotStart+1))</f>
        <v/>
      </c>
      <c r="O210" s="86">
        <f>IF(B210="","","FB-"&amp;TEXT(ROW()-5,"0000"))</f>
        <v/>
      </c>
    </row>
    <row r="211" ht="30" customHeight="1">
      <c r="B211" s="93" t="n"/>
      <c r="C211" s="140" t="n"/>
      <c r="D211" s="141" t="n"/>
      <c r="E211" s="142" t="n"/>
      <c r="F211" s="95" t="n"/>
      <c r="G211" s="95" t="n"/>
      <c r="H211" s="95" t="n"/>
      <c r="I211" s="141" t="n"/>
      <c r="J211" s="95" t="n"/>
      <c r="K211" s="141" t="n"/>
      <c r="L211" s="93" t="n"/>
      <c r="M211" s="94">
        <f>IF(B211="","",IF(L211&lt;&gt;"",L211-B211,IF(I211="Yes",MAX(0,cfg_AsOf-B211),"")))</f>
        <v/>
      </c>
      <c r="N211" s="94">
        <f>IF(B211="","",IF(OR(B211&lt;cfg_PilotStart,B211&gt;cfg_PilotEnd),"Outside",B211-cfg_PilotStart+1))</f>
        <v/>
      </c>
      <c r="O211" s="86">
        <f>IF(B211="","","FB-"&amp;TEXT(ROW()-5,"0000"))</f>
        <v/>
      </c>
    </row>
    <row r="212" ht="30" customHeight="1">
      <c r="B212" s="93" t="n"/>
      <c r="C212" s="140" t="n"/>
      <c r="D212" s="141" t="n"/>
      <c r="E212" s="142" t="n"/>
      <c r="F212" s="95" t="n"/>
      <c r="G212" s="95" t="n"/>
      <c r="H212" s="95" t="n"/>
      <c r="I212" s="141" t="n"/>
      <c r="J212" s="95" t="n"/>
      <c r="K212" s="141" t="n"/>
      <c r="L212" s="93" t="n"/>
      <c r="M212" s="94">
        <f>IF(B212="","",IF(L212&lt;&gt;"",L212-B212,IF(I212="Yes",MAX(0,cfg_AsOf-B212),"")))</f>
        <v/>
      </c>
      <c r="N212" s="94">
        <f>IF(B212="","",IF(OR(B212&lt;cfg_PilotStart,B212&gt;cfg_PilotEnd),"Outside",B212-cfg_PilotStart+1))</f>
        <v/>
      </c>
      <c r="O212" s="86">
        <f>IF(B212="","","FB-"&amp;TEXT(ROW()-5,"0000"))</f>
        <v/>
      </c>
    </row>
    <row r="213" ht="30" customHeight="1">
      <c r="B213" s="93" t="n"/>
      <c r="C213" s="140" t="n"/>
      <c r="D213" s="141" t="n"/>
      <c r="E213" s="142" t="n"/>
      <c r="F213" s="95" t="n"/>
      <c r="G213" s="95" t="n"/>
      <c r="H213" s="95" t="n"/>
      <c r="I213" s="141" t="n"/>
      <c r="J213" s="95" t="n"/>
      <c r="K213" s="141" t="n"/>
      <c r="L213" s="93" t="n"/>
      <c r="M213" s="94">
        <f>IF(B213="","",IF(L213&lt;&gt;"",L213-B213,IF(I213="Yes",MAX(0,cfg_AsOf-B213),"")))</f>
        <v/>
      </c>
      <c r="N213" s="94">
        <f>IF(B213="","",IF(OR(B213&lt;cfg_PilotStart,B213&gt;cfg_PilotEnd),"Outside",B213-cfg_PilotStart+1))</f>
        <v/>
      </c>
      <c r="O213" s="86">
        <f>IF(B213="","","FB-"&amp;TEXT(ROW()-5,"0000"))</f>
        <v/>
      </c>
    </row>
    <row r="214" ht="30" customHeight="1">
      <c r="B214" s="93" t="n"/>
      <c r="C214" s="140" t="n"/>
      <c r="D214" s="141" t="n"/>
      <c r="E214" s="142" t="n"/>
      <c r="F214" s="95" t="n"/>
      <c r="G214" s="95" t="n"/>
      <c r="H214" s="95" t="n"/>
      <c r="I214" s="141" t="n"/>
      <c r="J214" s="95" t="n"/>
      <c r="K214" s="141" t="n"/>
      <c r="L214" s="93" t="n"/>
      <c r="M214" s="94">
        <f>IF(B214="","",IF(L214&lt;&gt;"",L214-B214,IF(I214="Yes",MAX(0,cfg_AsOf-B214),"")))</f>
        <v/>
      </c>
      <c r="N214" s="94">
        <f>IF(B214="","",IF(OR(B214&lt;cfg_PilotStart,B214&gt;cfg_PilotEnd),"Outside",B214-cfg_PilotStart+1))</f>
        <v/>
      </c>
      <c r="O214" s="86">
        <f>IF(B214="","","FB-"&amp;TEXT(ROW()-5,"0000"))</f>
        <v/>
      </c>
    </row>
    <row r="215" ht="30" customHeight="1">
      <c r="B215" s="93" t="n"/>
      <c r="C215" s="140" t="n"/>
      <c r="D215" s="141" t="n"/>
      <c r="E215" s="142" t="n"/>
      <c r="F215" s="95" t="n"/>
      <c r="G215" s="95" t="n"/>
      <c r="H215" s="95" t="n"/>
      <c r="I215" s="141" t="n"/>
      <c r="J215" s="95" t="n"/>
      <c r="K215" s="141" t="n"/>
      <c r="L215" s="93" t="n"/>
      <c r="M215" s="94">
        <f>IF(B215="","",IF(L215&lt;&gt;"",L215-B215,IF(I215="Yes",MAX(0,cfg_AsOf-B215),"")))</f>
        <v/>
      </c>
      <c r="N215" s="94">
        <f>IF(B215="","",IF(OR(B215&lt;cfg_PilotStart,B215&gt;cfg_PilotEnd),"Outside",B215-cfg_PilotStart+1))</f>
        <v/>
      </c>
      <c r="O215" s="86">
        <f>IF(B215="","","FB-"&amp;TEXT(ROW()-5,"0000"))</f>
        <v/>
      </c>
    </row>
    <row r="216" ht="30" customHeight="1">
      <c r="B216" s="93" t="n"/>
      <c r="C216" s="140" t="n"/>
      <c r="D216" s="141" t="n"/>
      <c r="E216" s="142" t="n"/>
      <c r="F216" s="95" t="n"/>
      <c r="G216" s="95" t="n"/>
      <c r="H216" s="95" t="n"/>
      <c r="I216" s="141" t="n"/>
      <c r="J216" s="95" t="n"/>
      <c r="K216" s="141" t="n"/>
      <c r="L216" s="93" t="n"/>
      <c r="M216" s="94">
        <f>IF(B216="","",IF(L216&lt;&gt;"",L216-B216,IF(I216="Yes",MAX(0,cfg_AsOf-B216),"")))</f>
        <v/>
      </c>
      <c r="N216" s="94">
        <f>IF(B216="","",IF(OR(B216&lt;cfg_PilotStart,B216&gt;cfg_PilotEnd),"Outside",B216-cfg_PilotStart+1))</f>
        <v/>
      </c>
      <c r="O216" s="86">
        <f>IF(B216="","","FB-"&amp;TEXT(ROW()-5,"0000"))</f>
        <v/>
      </c>
    </row>
    <row r="217" ht="30" customHeight="1">
      <c r="B217" s="93" t="n"/>
      <c r="C217" s="140" t="n"/>
      <c r="D217" s="141" t="n"/>
      <c r="E217" s="142" t="n"/>
      <c r="F217" s="95" t="n"/>
      <c r="G217" s="95" t="n"/>
      <c r="H217" s="95" t="n"/>
      <c r="I217" s="141" t="n"/>
      <c r="J217" s="95" t="n"/>
      <c r="K217" s="141" t="n"/>
      <c r="L217" s="93" t="n"/>
      <c r="M217" s="94">
        <f>IF(B217="","",IF(L217&lt;&gt;"",L217-B217,IF(I217="Yes",MAX(0,cfg_AsOf-B217),"")))</f>
        <v/>
      </c>
      <c r="N217" s="94">
        <f>IF(B217="","",IF(OR(B217&lt;cfg_PilotStart,B217&gt;cfg_PilotEnd),"Outside",B217-cfg_PilotStart+1))</f>
        <v/>
      </c>
      <c r="O217" s="86">
        <f>IF(B217="","","FB-"&amp;TEXT(ROW()-5,"0000"))</f>
        <v/>
      </c>
    </row>
    <row r="218" ht="30" customHeight="1">
      <c r="B218" s="93" t="n"/>
      <c r="C218" s="140" t="n"/>
      <c r="D218" s="141" t="n"/>
      <c r="E218" s="142" t="n"/>
      <c r="F218" s="95" t="n"/>
      <c r="G218" s="95" t="n"/>
      <c r="H218" s="95" t="n"/>
      <c r="I218" s="141" t="n"/>
      <c r="J218" s="95" t="n"/>
      <c r="K218" s="141" t="n"/>
      <c r="L218" s="93" t="n"/>
      <c r="M218" s="94">
        <f>IF(B218="","",IF(L218&lt;&gt;"",L218-B218,IF(I218="Yes",MAX(0,cfg_AsOf-B218),"")))</f>
        <v/>
      </c>
      <c r="N218" s="94">
        <f>IF(B218="","",IF(OR(B218&lt;cfg_PilotStart,B218&gt;cfg_PilotEnd),"Outside",B218-cfg_PilotStart+1))</f>
        <v/>
      </c>
      <c r="O218" s="86">
        <f>IF(B218="","","FB-"&amp;TEXT(ROW()-5,"0000"))</f>
        <v/>
      </c>
    </row>
    <row r="219" ht="30" customHeight="1">
      <c r="B219" s="93" t="n"/>
      <c r="C219" s="140" t="n"/>
      <c r="D219" s="141" t="n"/>
      <c r="E219" s="142" t="n"/>
      <c r="F219" s="95" t="n"/>
      <c r="G219" s="95" t="n"/>
      <c r="H219" s="95" t="n"/>
      <c r="I219" s="141" t="n"/>
      <c r="J219" s="95" t="n"/>
      <c r="K219" s="141" t="n"/>
      <c r="L219" s="93" t="n"/>
      <c r="M219" s="94">
        <f>IF(B219="","",IF(L219&lt;&gt;"",L219-B219,IF(I219="Yes",MAX(0,cfg_AsOf-B219),"")))</f>
        <v/>
      </c>
      <c r="N219" s="94">
        <f>IF(B219="","",IF(OR(B219&lt;cfg_PilotStart,B219&gt;cfg_PilotEnd),"Outside",B219-cfg_PilotStart+1))</f>
        <v/>
      </c>
      <c r="O219" s="86">
        <f>IF(B219="","","FB-"&amp;TEXT(ROW()-5,"0000"))</f>
        <v/>
      </c>
    </row>
    <row r="220" ht="30" customHeight="1">
      <c r="B220" s="93" t="n"/>
      <c r="C220" s="140" t="n"/>
      <c r="D220" s="141" t="n"/>
      <c r="E220" s="142" t="n"/>
      <c r="F220" s="95" t="n"/>
      <c r="G220" s="95" t="n"/>
      <c r="H220" s="95" t="n"/>
      <c r="I220" s="141" t="n"/>
      <c r="J220" s="95" t="n"/>
      <c r="K220" s="141" t="n"/>
      <c r="L220" s="93" t="n"/>
      <c r="M220" s="94">
        <f>IF(B220="","",IF(L220&lt;&gt;"",L220-B220,IF(I220="Yes",MAX(0,cfg_AsOf-B220),"")))</f>
        <v/>
      </c>
      <c r="N220" s="94">
        <f>IF(B220="","",IF(OR(B220&lt;cfg_PilotStart,B220&gt;cfg_PilotEnd),"Outside",B220-cfg_PilotStart+1))</f>
        <v/>
      </c>
      <c r="O220" s="86">
        <f>IF(B220="","","FB-"&amp;TEXT(ROW()-5,"0000"))</f>
        <v/>
      </c>
    </row>
    <row r="221" ht="30" customHeight="1">
      <c r="B221" s="93" t="n"/>
      <c r="C221" s="140" t="n"/>
      <c r="D221" s="141" t="n"/>
      <c r="E221" s="142" t="n"/>
      <c r="F221" s="95" t="n"/>
      <c r="G221" s="95" t="n"/>
      <c r="H221" s="95" t="n"/>
      <c r="I221" s="141" t="n"/>
      <c r="J221" s="95" t="n"/>
      <c r="K221" s="141" t="n"/>
      <c r="L221" s="93" t="n"/>
      <c r="M221" s="94">
        <f>IF(B221="","",IF(L221&lt;&gt;"",L221-B221,IF(I221="Yes",MAX(0,cfg_AsOf-B221),"")))</f>
        <v/>
      </c>
      <c r="N221" s="94">
        <f>IF(B221="","",IF(OR(B221&lt;cfg_PilotStart,B221&gt;cfg_PilotEnd),"Outside",B221-cfg_PilotStart+1))</f>
        <v/>
      </c>
      <c r="O221" s="86">
        <f>IF(B221="","","FB-"&amp;TEXT(ROW()-5,"0000"))</f>
        <v/>
      </c>
    </row>
    <row r="222" ht="30" customHeight="1">
      <c r="B222" s="93" t="n"/>
      <c r="C222" s="140" t="n"/>
      <c r="D222" s="141" t="n"/>
      <c r="E222" s="142" t="n"/>
      <c r="F222" s="95" t="n"/>
      <c r="G222" s="95" t="n"/>
      <c r="H222" s="95" t="n"/>
      <c r="I222" s="141" t="n"/>
      <c r="J222" s="95" t="n"/>
      <c r="K222" s="141" t="n"/>
      <c r="L222" s="93" t="n"/>
      <c r="M222" s="94">
        <f>IF(B222="","",IF(L222&lt;&gt;"",L222-B222,IF(I222="Yes",MAX(0,cfg_AsOf-B222),"")))</f>
        <v/>
      </c>
      <c r="N222" s="94">
        <f>IF(B222="","",IF(OR(B222&lt;cfg_PilotStart,B222&gt;cfg_PilotEnd),"Outside",B222-cfg_PilotStart+1))</f>
        <v/>
      </c>
      <c r="O222" s="86">
        <f>IF(B222="","","FB-"&amp;TEXT(ROW()-5,"0000"))</f>
        <v/>
      </c>
    </row>
    <row r="223" ht="30" customHeight="1">
      <c r="B223" s="93" t="n"/>
      <c r="C223" s="140" t="n"/>
      <c r="D223" s="141" t="n"/>
      <c r="E223" s="142" t="n"/>
      <c r="F223" s="95" t="n"/>
      <c r="G223" s="95" t="n"/>
      <c r="H223" s="95" t="n"/>
      <c r="I223" s="141" t="n"/>
      <c r="J223" s="95" t="n"/>
      <c r="K223" s="141" t="n"/>
      <c r="L223" s="93" t="n"/>
      <c r="M223" s="94">
        <f>IF(B223="","",IF(L223&lt;&gt;"",L223-B223,IF(I223="Yes",MAX(0,cfg_AsOf-B223),"")))</f>
        <v/>
      </c>
      <c r="N223" s="94">
        <f>IF(B223="","",IF(OR(B223&lt;cfg_PilotStart,B223&gt;cfg_PilotEnd),"Outside",B223-cfg_PilotStart+1))</f>
        <v/>
      </c>
      <c r="O223" s="86">
        <f>IF(B223="","","FB-"&amp;TEXT(ROW()-5,"0000"))</f>
        <v/>
      </c>
    </row>
    <row r="224" ht="30" customHeight="1">
      <c r="B224" s="93" t="n"/>
      <c r="C224" s="140" t="n"/>
      <c r="D224" s="141" t="n"/>
      <c r="E224" s="142" t="n"/>
      <c r="F224" s="95" t="n"/>
      <c r="G224" s="95" t="n"/>
      <c r="H224" s="95" t="n"/>
      <c r="I224" s="141" t="n"/>
      <c r="J224" s="95" t="n"/>
      <c r="K224" s="141" t="n"/>
      <c r="L224" s="93" t="n"/>
      <c r="M224" s="94">
        <f>IF(B224="","",IF(L224&lt;&gt;"",L224-B224,IF(I224="Yes",MAX(0,cfg_AsOf-B224),"")))</f>
        <v/>
      </c>
      <c r="N224" s="94">
        <f>IF(B224="","",IF(OR(B224&lt;cfg_PilotStart,B224&gt;cfg_PilotEnd),"Outside",B224-cfg_PilotStart+1))</f>
        <v/>
      </c>
      <c r="O224" s="86">
        <f>IF(B224="","","FB-"&amp;TEXT(ROW()-5,"0000"))</f>
        <v/>
      </c>
    </row>
    <row r="225" ht="30" customHeight="1">
      <c r="B225" s="93" t="n"/>
      <c r="C225" s="140" t="n"/>
      <c r="D225" s="141" t="n"/>
      <c r="E225" s="142" t="n"/>
      <c r="F225" s="95" t="n"/>
      <c r="G225" s="95" t="n"/>
      <c r="H225" s="95" t="n"/>
      <c r="I225" s="141" t="n"/>
      <c r="J225" s="95" t="n"/>
      <c r="K225" s="141" t="n"/>
      <c r="L225" s="93" t="n"/>
      <c r="M225" s="94">
        <f>IF(B225="","",IF(L225&lt;&gt;"",L225-B225,IF(I225="Yes",MAX(0,cfg_AsOf-B225),"")))</f>
        <v/>
      </c>
      <c r="N225" s="94">
        <f>IF(B225="","",IF(OR(B225&lt;cfg_PilotStart,B225&gt;cfg_PilotEnd),"Outside",B225-cfg_PilotStart+1))</f>
        <v/>
      </c>
      <c r="O225" s="86">
        <f>IF(B225="","","FB-"&amp;TEXT(ROW()-5,"0000"))</f>
        <v/>
      </c>
    </row>
    <row r="226" ht="30" customHeight="1">
      <c r="B226" s="93" t="n"/>
      <c r="C226" s="140" t="n"/>
      <c r="D226" s="141" t="n"/>
      <c r="E226" s="142" t="n"/>
      <c r="F226" s="95" t="n"/>
      <c r="G226" s="95" t="n"/>
      <c r="H226" s="95" t="n"/>
      <c r="I226" s="141" t="n"/>
      <c r="J226" s="95" t="n"/>
      <c r="K226" s="141" t="n"/>
      <c r="L226" s="93" t="n"/>
      <c r="M226" s="94">
        <f>IF(B226="","",IF(L226&lt;&gt;"",L226-B226,IF(I226="Yes",MAX(0,cfg_AsOf-B226),"")))</f>
        <v/>
      </c>
      <c r="N226" s="94">
        <f>IF(B226="","",IF(OR(B226&lt;cfg_PilotStart,B226&gt;cfg_PilotEnd),"Outside",B226-cfg_PilotStart+1))</f>
        <v/>
      </c>
      <c r="O226" s="86">
        <f>IF(B226="","","FB-"&amp;TEXT(ROW()-5,"0000"))</f>
        <v/>
      </c>
    </row>
    <row r="227" ht="30" customHeight="1">
      <c r="B227" s="93" t="n"/>
      <c r="C227" s="140" t="n"/>
      <c r="D227" s="141" t="n"/>
      <c r="E227" s="142" t="n"/>
      <c r="F227" s="95" t="n"/>
      <c r="G227" s="95" t="n"/>
      <c r="H227" s="95" t="n"/>
      <c r="I227" s="141" t="n"/>
      <c r="J227" s="95" t="n"/>
      <c r="K227" s="141" t="n"/>
      <c r="L227" s="93" t="n"/>
      <c r="M227" s="94">
        <f>IF(B227="","",IF(L227&lt;&gt;"",L227-B227,IF(I227="Yes",MAX(0,cfg_AsOf-B227),"")))</f>
        <v/>
      </c>
      <c r="N227" s="94">
        <f>IF(B227="","",IF(OR(B227&lt;cfg_PilotStart,B227&gt;cfg_PilotEnd),"Outside",B227-cfg_PilotStart+1))</f>
        <v/>
      </c>
      <c r="O227" s="86">
        <f>IF(B227="","","FB-"&amp;TEXT(ROW()-5,"0000"))</f>
        <v/>
      </c>
    </row>
    <row r="228" ht="30" customHeight="1">
      <c r="B228" s="93" t="n"/>
      <c r="C228" s="140" t="n"/>
      <c r="D228" s="141" t="n"/>
      <c r="E228" s="142" t="n"/>
      <c r="F228" s="95" t="n"/>
      <c r="G228" s="95" t="n"/>
      <c r="H228" s="95" t="n"/>
      <c r="I228" s="141" t="n"/>
      <c r="J228" s="95" t="n"/>
      <c r="K228" s="141" t="n"/>
      <c r="L228" s="93" t="n"/>
      <c r="M228" s="94">
        <f>IF(B228="","",IF(L228&lt;&gt;"",L228-B228,IF(I228="Yes",MAX(0,cfg_AsOf-B228),"")))</f>
        <v/>
      </c>
      <c r="N228" s="94">
        <f>IF(B228="","",IF(OR(B228&lt;cfg_PilotStart,B228&gt;cfg_PilotEnd),"Outside",B228-cfg_PilotStart+1))</f>
        <v/>
      </c>
      <c r="O228" s="86">
        <f>IF(B228="","","FB-"&amp;TEXT(ROW()-5,"0000"))</f>
        <v/>
      </c>
    </row>
    <row r="229" ht="30" customHeight="1">
      <c r="B229" s="93" t="n"/>
      <c r="C229" s="140" t="n"/>
      <c r="D229" s="141" t="n"/>
      <c r="E229" s="142" t="n"/>
      <c r="F229" s="95" t="n"/>
      <c r="G229" s="95" t="n"/>
      <c r="H229" s="95" t="n"/>
      <c r="I229" s="141" t="n"/>
      <c r="J229" s="95" t="n"/>
      <c r="K229" s="141" t="n"/>
      <c r="L229" s="93" t="n"/>
      <c r="M229" s="94">
        <f>IF(B229="","",IF(L229&lt;&gt;"",L229-B229,IF(I229="Yes",MAX(0,cfg_AsOf-B229),"")))</f>
        <v/>
      </c>
      <c r="N229" s="94">
        <f>IF(B229="","",IF(OR(B229&lt;cfg_PilotStart,B229&gt;cfg_PilotEnd),"Outside",B229-cfg_PilotStart+1))</f>
        <v/>
      </c>
      <c r="O229" s="86">
        <f>IF(B229="","","FB-"&amp;TEXT(ROW()-5,"0000"))</f>
        <v/>
      </c>
    </row>
    <row r="230" ht="30" customHeight="1">
      <c r="B230" s="93" t="n"/>
      <c r="C230" s="140" t="n"/>
      <c r="D230" s="141" t="n"/>
      <c r="E230" s="142" t="n"/>
      <c r="F230" s="95" t="n"/>
      <c r="G230" s="95" t="n"/>
      <c r="H230" s="95" t="n"/>
      <c r="I230" s="141" t="n"/>
      <c r="J230" s="95" t="n"/>
      <c r="K230" s="141" t="n"/>
      <c r="L230" s="93" t="n"/>
      <c r="M230" s="94">
        <f>IF(B230="","",IF(L230&lt;&gt;"",L230-B230,IF(I230="Yes",MAX(0,cfg_AsOf-B230),"")))</f>
        <v/>
      </c>
      <c r="N230" s="94">
        <f>IF(B230="","",IF(OR(B230&lt;cfg_PilotStart,B230&gt;cfg_PilotEnd),"Outside",B230-cfg_PilotStart+1))</f>
        <v/>
      </c>
      <c r="O230" s="86">
        <f>IF(B230="","","FB-"&amp;TEXT(ROW()-5,"0000"))</f>
        <v/>
      </c>
    </row>
    <row r="231" ht="30" customHeight="1">
      <c r="B231" s="93" t="n"/>
      <c r="C231" s="140" t="n"/>
      <c r="D231" s="141" t="n"/>
      <c r="E231" s="142" t="n"/>
      <c r="F231" s="95" t="n"/>
      <c r="G231" s="95" t="n"/>
      <c r="H231" s="95" t="n"/>
      <c r="I231" s="141" t="n"/>
      <c r="J231" s="95" t="n"/>
      <c r="K231" s="141" t="n"/>
      <c r="L231" s="93" t="n"/>
      <c r="M231" s="94">
        <f>IF(B231="","",IF(L231&lt;&gt;"",L231-B231,IF(I231="Yes",MAX(0,cfg_AsOf-B231),"")))</f>
        <v/>
      </c>
      <c r="N231" s="94">
        <f>IF(B231="","",IF(OR(B231&lt;cfg_PilotStart,B231&gt;cfg_PilotEnd),"Outside",B231-cfg_PilotStart+1))</f>
        <v/>
      </c>
      <c r="O231" s="86">
        <f>IF(B231="","","FB-"&amp;TEXT(ROW()-5,"0000"))</f>
        <v/>
      </c>
    </row>
    <row r="232" ht="30" customHeight="1">
      <c r="B232" s="93" t="n"/>
      <c r="C232" s="140" t="n"/>
      <c r="D232" s="141" t="n"/>
      <c r="E232" s="142" t="n"/>
      <c r="F232" s="95" t="n"/>
      <c r="G232" s="95" t="n"/>
      <c r="H232" s="95" t="n"/>
      <c r="I232" s="141" t="n"/>
      <c r="J232" s="95" t="n"/>
      <c r="K232" s="141" t="n"/>
      <c r="L232" s="93" t="n"/>
      <c r="M232" s="94">
        <f>IF(B232="","",IF(L232&lt;&gt;"",L232-B232,IF(I232="Yes",MAX(0,cfg_AsOf-B232),"")))</f>
        <v/>
      </c>
      <c r="N232" s="94">
        <f>IF(B232="","",IF(OR(B232&lt;cfg_PilotStart,B232&gt;cfg_PilotEnd),"Outside",B232-cfg_PilotStart+1))</f>
        <v/>
      </c>
      <c r="O232" s="86">
        <f>IF(B232="","","FB-"&amp;TEXT(ROW()-5,"0000"))</f>
        <v/>
      </c>
    </row>
    <row r="233" ht="30" customHeight="1">
      <c r="B233" s="93" t="n"/>
      <c r="C233" s="140" t="n"/>
      <c r="D233" s="141" t="n"/>
      <c r="E233" s="142" t="n"/>
      <c r="F233" s="95" t="n"/>
      <c r="G233" s="95" t="n"/>
      <c r="H233" s="95" t="n"/>
      <c r="I233" s="141" t="n"/>
      <c r="J233" s="95" t="n"/>
      <c r="K233" s="141" t="n"/>
      <c r="L233" s="93" t="n"/>
      <c r="M233" s="94">
        <f>IF(B233="","",IF(L233&lt;&gt;"",L233-B233,IF(I233="Yes",MAX(0,cfg_AsOf-B233),"")))</f>
        <v/>
      </c>
      <c r="N233" s="94">
        <f>IF(B233="","",IF(OR(B233&lt;cfg_PilotStart,B233&gt;cfg_PilotEnd),"Outside",B233-cfg_PilotStart+1))</f>
        <v/>
      </c>
      <c r="O233" s="86">
        <f>IF(B233="","","FB-"&amp;TEXT(ROW()-5,"0000"))</f>
        <v/>
      </c>
    </row>
    <row r="234" ht="30" customHeight="1">
      <c r="B234" s="93" t="n"/>
      <c r="C234" s="140" t="n"/>
      <c r="D234" s="141" t="n"/>
      <c r="E234" s="142" t="n"/>
      <c r="F234" s="95" t="n"/>
      <c r="G234" s="95" t="n"/>
      <c r="H234" s="95" t="n"/>
      <c r="I234" s="141" t="n"/>
      <c r="J234" s="95" t="n"/>
      <c r="K234" s="141" t="n"/>
      <c r="L234" s="93" t="n"/>
      <c r="M234" s="94">
        <f>IF(B234="","",IF(L234&lt;&gt;"",L234-B234,IF(I234="Yes",MAX(0,cfg_AsOf-B234),"")))</f>
        <v/>
      </c>
      <c r="N234" s="94">
        <f>IF(B234="","",IF(OR(B234&lt;cfg_PilotStart,B234&gt;cfg_PilotEnd),"Outside",B234-cfg_PilotStart+1))</f>
        <v/>
      </c>
      <c r="O234" s="86">
        <f>IF(B234="","","FB-"&amp;TEXT(ROW()-5,"0000"))</f>
        <v/>
      </c>
    </row>
    <row r="235" ht="30" customHeight="1">
      <c r="B235" s="93" t="n"/>
      <c r="C235" s="140" t="n"/>
      <c r="D235" s="141" t="n"/>
      <c r="E235" s="142" t="n"/>
      <c r="F235" s="95" t="n"/>
      <c r="G235" s="95" t="n"/>
      <c r="H235" s="95" t="n"/>
      <c r="I235" s="141" t="n"/>
      <c r="J235" s="95" t="n"/>
      <c r="K235" s="141" t="n"/>
      <c r="L235" s="93" t="n"/>
      <c r="M235" s="94">
        <f>IF(B235="","",IF(L235&lt;&gt;"",L235-B235,IF(I235="Yes",MAX(0,cfg_AsOf-B235),"")))</f>
        <v/>
      </c>
      <c r="N235" s="94">
        <f>IF(B235="","",IF(OR(B235&lt;cfg_PilotStart,B235&gt;cfg_PilotEnd),"Outside",B235-cfg_PilotStart+1))</f>
        <v/>
      </c>
      <c r="O235" s="86">
        <f>IF(B235="","","FB-"&amp;TEXT(ROW()-5,"0000"))</f>
        <v/>
      </c>
    </row>
    <row r="236" ht="30" customHeight="1">
      <c r="B236" s="93" t="n"/>
      <c r="C236" s="140" t="n"/>
      <c r="D236" s="141" t="n"/>
      <c r="E236" s="142" t="n"/>
      <c r="F236" s="95" t="n"/>
      <c r="G236" s="95" t="n"/>
      <c r="H236" s="95" t="n"/>
      <c r="I236" s="141" t="n"/>
      <c r="J236" s="95" t="n"/>
      <c r="K236" s="141" t="n"/>
      <c r="L236" s="93" t="n"/>
      <c r="M236" s="94">
        <f>IF(B236="","",IF(L236&lt;&gt;"",L236-B236,IF(I236="Yes",MAX(0,cfg_AsOf-B236),"")))</f>
        <v/>
      </c>
      <c r="N236" s="94">
        <f>IF(B236="","",IF(OR(B236&lt;cfg_PilotStart,B236&gt;cfg_PilotEnd),"Outside",B236-cfg_PilotStart+1))</f>
        <v/>
      </c>
      <c r="O236" s="86">
        <f>IF(B236="","","FB-"&amp;TEXT(ROW()-5,"0000"))</f>
        <v/>
      </c>
    </row>
    <row r="237" ht="30" customHeight="1">
      <c r="B237" s="93" t="n"/>
      <c r="C237" s="140" t="n"/>
      <c r="D237" s="141" t="n"/>
      <c r="E237" s="142" t="n"/>
      <c r="F237" s="95" t="n"/>
      <c r="G237" s="95" t="n"/>
      <c r="H237" s="95" t="n"/>
      <c r="I237" s="141" t="n"/>
      <c r="J237" s="95" t="n"/>
      <c r="K237" s="141" t="n"/>
      <c r="L237" s="93" t="n"/>
      <c r="M237" s="94">
        <f>IF(B237="","",IF(L237&lt;&gt;"",L237-B237,IF(I237="Yes",MAX(0,cfg_AsOf-B237),"")))</f>
        <v/>
      </c>
      <c r="N237" s="94">
        <f>IF(B237="","",IF(OR(B237&lt;cfg_PilotStart,B237&gt;cfg_PilotEnd),"Outside",B237-cfg_PilotStart+1))</f>
        <v/>
      </c>
      <c r="O237" s="86">
        <f>IF(B237="","","FB-"&amp;TEXT(ROW()-5,"0000"))</f>
        <v/>
      </c>
    </row>
    <row r="238" ht="30" customHeight="1">
      <c r="B238" s="93" t="n"/>
      <c r="C238" s="140" t="n"/>
      <c r="D238" s="141" t="n"/>
      <c r="E238" s="142" t="n"/>
      <c r="F238" s="95" t="n"/>
      <c r="G238" s="95" t="n"/>
      <c r="H238" s="95" t="n"/>
      <c r="I238" s="141" t="n"/>
      <c r="J238" s="95" t="n"/>
      <c r="K238" s="141" t="n"/>
      <c r="L238" s="93" t="n"/>
      <c r="M238" s="94">
        <f>IF(B238="","",IF(L238&lt;&gt;"",L238-B238,IF(I238="Yes",MAX(0,cfg_AsOf-B238),"")))</f>
        <v/>
      </c>
      <c r="N238" s="94">
        <f>IF(B238="","",IF(OR(B238&lt;cfg_PilotStart,B238&gt;cfg_PilotEnd),"Outside",B238-cfg_PilotStart+1))</f>
        <v/>
      </c>
      <c r="O238" s="86">
        <f>IF(B238="","","FB-"&amp;TEXT(ROW()-5,"0000"))</f>
        <v/>
      </c>
    </row>
    <row r="239" ht="30" customHeight="1">
      <c r="B239" s="93" t="n"/>
      <c r="C239" s="140" t="n"/>
      <c r="D239" s="141" t="n"/>
      <c r="E239" s="142" t="n"/>
      <c r="F239" s="95" t="n"/>
      <c r="G239" s="95" t="n"/>
      <c r="H239" s="95" t="n"/>
      <c r="I239" s="141" t="n"/>
      <c r="J239" s="95" t="n"/>
      <c r="K239" s="141" t="n"/>
      <c r="L239" s="93" t="n"/>
      <c r="M239" s="94">
        <f>IF(B239="","",IF(L239&lt;&gt;"",L239-B239,IF(I239="Yes",MAX(0,cfg_AsOf-B239),"")))</f>
        <v/>
      </c>
      <c r="N239" s="94">
        <f>IF(B239="","",IF(OR(B239&lt;cfg_PilotStart,B239&gt;cfg_PilotEnd),"Outside",B239-cfg_PilotStart+1))</f>
        <v/>
      </c>
      <c r="O239" s="86">
        <f>IF(B239="","","FB-"&amp;TEXT(ROW()-5,"0000"))</f>
        <v/>
      </c>
    </row>
    <row r="240" ht="30" customHeight="1">
      <c r="B240" s="93" t="n"/>
      <c r="C240" s="140" t="n"/>
      <c r="D240" s="141" t="n"/>
      <c r="E240" s="142" t="n"/>
      <c r="F240" s="95" t="n"/>
      <c r="G240" s="95" t="n"/>
      <c r="H240" s="95" t="n"/>
      <c r="I240" s="141" t="n"/>
      <c r="J240" s="95" t="n"/>
      <c r="K240" s="141" t="n"/>
      <c r="L240" s="93" t="n"/>
      <c r="M240" s="94">
        <f>IF(B240="","",IF(L240&lt;&gt;"",L240-B240,IF(I240="Yes",MAX(0,cfg_AsOf-B240),"")))</f>
        <v/>
      </c>
      <c r="N240" s="94">
        <f>IF(B240="","",IF(OR(B240&lt;cfg_PilotStart,B240&gt;cfg_PilotEnd),"Outside",B240-cfg_PilotStart+1))</f>
        <v/>
      </c>
      <c r="O240" s="86">
        <f>IF(B240="","","FB-"&amp;TEXT(ROW()-5,"0000"))</f>
        <v/>
      </c>
    </row>
    <row r="241" ht="30" customHeight="1">
      <c r="B241" s="93" t="n"/>
      <c r="C241" s="140" t="n"/>
      <c r="D241" s="141" t="n"/>
      <c r="E241" s="142" t="n"/>
      <c r="F241" s="95" t="n"/>
      <c r="G241" s="95" t="n"/>
      <c r="H241" s="95" t="n"/>
      <c r="I241" s="141" t="n"/>
      <c r="J241" s="95" t="n"/>
      <c r="K241" s="141" t="n"/>
      <c r="L241" s="93" t="n"/>
      <c r="M241" s="94">
        <f>IF(B241="","",IF(L241&lt;&gt;"",L241-B241,IF(I241="Yes",MAX(0,cfg_AsOf-B241),"")))</f>
        <v/>
      </c>
      <c r="N241" s="94">
        <f>IF(B241="","",IF(OR(B241&lt;cfg_PilotStart,B241&gt;cfg_PilotEnd),"Outside",B241-cfg_PilotStart+1))</f>
        <v/>
      </c>
      <c r="O241" s="86">
        <f>IF(B241="","","FB-"&amp;TEXT(ROW()-5,"0000"))</f>
        <v/>
      </c>
    </row>
    <row r="242" ht="30" customHeight="1">
      <c r="B242" s="93" t="n"/>
      <c r="C242" s="140" t="n"/>
      <c r="D242" s="141" t="n"/>
      <c r="E242" s="142" t="n"/>
      <c r="F242" s="95" t="n"/>
      <c r="G242" s="95" t="n"/>
      <c r="H242" s="95" t="n"/>
      <c r="I242" s="141" t="n"/>
      <c r="J242" s="95" t="n"/>
      <c r="K242" s="141" t="n"/>
      <c r="L242" s="93" t="n"/>
      <c r="M242" s="94">
        <f>IF(B242="","",IF(L242&lt;&gt;"",L242-B242,IF(I242="Yes",MAX(0,cfg_AsOf-B242),"")))</f>
        <v/>
      </c>
      <c r="N242" s="94">
        <f>IF(B242="","",IF(OR(B242&lt;cfg_PilotStart,B242&gt;cfg_PilotEnd),"Outside",B242-cfg_PilotStart+1))</f>
        <v/>
      </c>
      <c r="O242" s="86">
        <f>IF(B242="","","FB-"&amp;TEXT(ROW()-5,"0000"))</f>
        <v/>
      </c>
    </row>
    <row r="243" ht="30" customHeight="1">
      <c r="B243" s="93" t="n"/>
      <c r="C243" s="140" t="n"/>
      <c r="D243" s="141" t="n"/>
      <c r="E243" s="142" t="n"/>
      <c r="F243" s="95" t="n"/>
      <c r="G243" s="95" t="n"/>
      <c r="H243" s="95" t="n"/>
      <c r="I243" s="141" t="n"/>
      <c r="J243" s="95" t="n"/>
      <c r="K243" s="141" t="n"/>
      <c r="L243" s="93" t="n"/>
      <c r="M243" s="94">
        <f>IF(B243="","",IF(L243&lt;&gt;"",L243-B243,IF(I243="Yes",MAX(0,cfg_AsOf-B243),"")))</f>
        <v/>
      </c>
      <c r="N243" s="94">
        <f>IF(B243="","",IF(OR(B243&lt;cfg_PilotStart,B243&gt;cfg_PilotEnd),"Outside",B243-cfg_PilotStart+1))</f>
        <v/>
      </c>
      <c r="O243" s="86">
        <f>IF(B243="","","FB-"&amp;TEXT(ROW()-5,"0000"))</f>
        <v/>
      </c>
    </row>
    <row r="244" ht="30" customHeight="1">
      <c r="B244" s="93" t="n"/>
      <c r="C244" s="140" t="n"/>
      <c r="D244" s="141" t="n"/>
      <c r="E244" s="142" t="n"/>
      <c r="F244" s="95" t="n"/>
      <c r="G244" s="95" t="n"/>
      <c r="H244" s="95" t="n"/>
      <c r="I244" s="141" t="n"/>
      <c r="J244" s="95" t="n"/>
      <c r="K244" s="141" t="n"/>
      <c r="L244" s="93" t="n"/>
      <c r="M244" s="94">
        <f>IF(B244="","",IF(L244&lt;&gt;"",L244-B244,IF(I244="Yes",MAX(0,cfg_AsOf-B244),"")))</f>
        <v/>
      </c>
      <c r="N244" s="94">
        <f>IF(B244="","",IF(OR(B244&lt;cfg_PilotStart,B244&gt;cfg_PilotEnd),"Outside",B244-cfg_PilotStart+1))</f>
        <v/>
      </c>
      <c r="O244" s="86">
        <f>IF(B244="","","FB-"&amp;TEXT(ROW()-5,"0000"))</f>
        <v/>
      </c>
    </row>
    <row r="245" ht="30" customHeight="1">
      <c r="B245" s="93" t="n"/>
      <c r="C245" s="140" t="n"/>
      <c r="D245" s="141" t="n"/>
      <c r="E245" s="142" t="n"/>
      <c r="F245" s="95" t="n"/>
      <c r="G245" s="95" t="n"/>
      <c r="H245" s="95" t="n"/>
      <c r="I245" s="141" t="n"/>
      <c r="J245" s="95" t="n"/>
      <c r="K245" s="141" t="n"/>
      <c r="L245" s="93" t="n"/>
      <c r="M245" s="94">
        <f>IF(B245="","",IF(L245&lt;&gt;"",L245-B245,IF(I245="Yes",MAX(0,cfg_AsOf-B245),"")))</f>
        <v/>
      </c>
      <c r="N245" s="94">
        <f>IF(B245="","",IF(OR(B245&lt;cfg_PilotStart,B245&gt;cfg_PilotEnd),"Outside",B245-cfg_PilotStart+1))</f>
        <v/>
      </c>
      <c r="O245" s="86">
        <f>IF(B245="","","FB-"&amp;TEXT(ROW()-5,"0000"))</f>
        <v/>
      </c>
    </row>
    <row r="246" ht="30" customHeight="1">
      <c r="B246" s="93" t="n"/>
      <c r="C246" s="140" t="n"/>
      <c r="D246" s="141" t="n"/>
      <c r="E246" s="142" t="n"/>
      <c r="F246" s="95" t="n"/>
      <c r="G246" s="95" t="n"/>
      <c r="H246" s="95" t="n"/>
      <c r="I246" s="141" t="n"/>
      <c r="J246" s="95" t="n"/>
      <c r="K246" s="141" t="n"/>
      <c r="L246" s="93" t="n"/>
      <c r="M246" s="94">
        <f>IF(B246="","",IF(L246&lt;&gt;"",L246-B246,IF(I246="Yes",MAX(0,cfg_AsOf-B246),"")))</f>
        <v/>
      </c>
      <c r="N246" s="94">
        <f>IF(B246="","",IF(OR(B246&lt;cfg_PilotStart,B246&gt;cfg_PilotEnd),"Outside",B246-cfg_PilotStart+1))</f>
        <v/>
      </c>
      <c r="O246" s="86">
        <f>IF(B246="","","FB-"&amp;TEXT(ROW()-5,"0000"))</f>
        <v/>
      </c>
    </row>
    <row r="247" ht="30" customHeight="1">
      <c r="B247" s="93" t="n"/>
      <c r="C247" s="140" t="n"/>
      <c r="D247" s="141" t="n"/>
      <c r="E247" s="142" t="n"/>
      <c r="F247" s="95" t="n"/>
      <c r="G247" s="95" t="n"/>
      <c r="H247" s="95" t="n"/>
      <c r="I247" s="141" t="n"/>
      <c r="J247" s="95" t="n"/>
      <c r="K247" s="141" t="n"/>
      <c r="L247" s="93" t="n"/>
      <c r="M247" s="94">
        <f>IF(B247="","",IF(L247&lt;&gt;"",L247-B247,IF(I247="Yes",MAX(0,cfg_AsOf-B247),"")))</f>
        <v/>
      </c>
      <c r="N247" s="94">
        <f>IF(B247="","",IF(OR(B247&lt;cfg_PilotStart,B247&gt;cfg_PilotEnd),"Outside",B247-cfg_PilotStart+1))</f>
        <v/>
      </c>
      <c r="O247" s="86">
        <f>IF(B247="","","FB-"&amp;TEXT(ROW()-5,"0000"))</f>
        <v/>
      </c>
    </row>
    <row r="248" ht="30" customHeight="1">
      <c r="B248" s="93" t="n"/>
      <c r="C248" s="140" t="n"/>
      <c r="D248" s="141" t="n"/>
      <c r="E248" s="142" t="n"/>
      <c r="F248" s="95" t="n"/>
      <c r="G248" s="95" t="n"/>
      <c r="H248" s="95" t="n"/>
      <c r="I248" s="141" t="n"/>
      <c r="J248" s="95" t="n"/>
      <c r="K248" s="141" t="n"/>
      <c r="L248" s="93" t="n"/>
      <c r="M248" s="94">
        <f>IF(B248="","",IF(L248&lt;&gt;"",L248-B248,IF(I248="Yes",MAX(0,cfg_AsOf-B248),"")))</f>
        <v/>
      </c>
      <c r="N248" s="94">
        <f>IF(B248="","",IF(OR(B248&lt;cfg_PilotStart,B248&gt;cfg_PilotEnd),"Outside",B248-cfg_PilotStart+1))</f>
        <v/>
      </c>
      <c r="O248" s="86">
        <f>IF(B248="","","FB-"&amp;TEXT(ROW()-5,"0000"))</f>
        <v/>
      </c>
    </row>
    <row r="249" ht="30" customHeight="1">
      <c r="B249" s="93" t="n"/>
      <c r="C249" s="140" t="n"/>
      <c r="D249" s="141" t="n"/>
      <c r="E249" s="142" t="n"/>
      <c r="F249" s="95" t="n"/>
      <c r="G249" s="95" t="n"/>
      <c r="H249" s="95" t="n"/>
      <c r="I249" s="141" t="n"/>
      <c r="J249" s="95" t="n"/>
      <c r="K249" s="141" t="n"/>
      <c r="L249" s="93" t="n"/>
      <c r="M249" s="94">
        <f>IF(B249="","",IF(L249&lt;&gt;"",L249-B249,IF(I249="Yes",MAX(0,cfg_AsOf-B249),"")))</f>
        <v/>
      </c>
      <c r="N249" s="94">
        <f>IF(B249="","",IF(OR(B249&lt;cfg_PilotStart,B249&gt;cfg_PilotEnd),"Outside",B249-cfg_PilotStart+1))</f>
        <v/>
      </c>
      <c r="O249" s="86">
        <f>IF(B249="","","FB-"&amp;TEXT(ROW()-5,"0000"))</f>
        <v/>
      </c>
    </row>
    <row r="250" ht="30" customHeight="1">
      <c r="B250" s="93" t="n"/>
      <c r="C250" s="140" t="n"/>
      <c r="D250" s="141" t="n"/>
      <c r="E250" s="142" t="n"/>
      <c r="F250" s="95" t="n"/>
      <c r="G250" s="95" t="n"/>
      <c r="H250" s="95" t="n"/>
      <c r="I250" s="141" t="n"/>
      <c r="J250" s="95" t="n"/>
      <c r="K250" s="141" t="n"/>
      <c r="L250" s="93" t="n"/>
      <c r="M250" s="94">
        <f>IF(B250="","",IF(L250&lt;&gt;"",L250-B250,IF(I250="Yes",MAX(0,cfg_AsOf-B250),"")))</f>
        <v/>
      </c>
      <c r="N250" s="94">
        <f>IF(B250="","",IF(OR(B250&lt;cfg_PilotStart,B250&gt;cfg_PilotEnd),"Outside",B250-cfg_PilotStart+1))</f>
        <v/>
      </c>
      <c r="O250" s="86">
        <f>IF(B250="","","FB-"&amp;TEXT(ROW()-5,"0000"))</f>
        <v/>
      </c>
    </row>
    <row r="251" ht="30" customHeight="1">
      <c r="B251" s="93" t="n"/>
      <c r="C251" s="140" t="n"/>
      <c r="D251" s="141" t="n"/>
      <c r="E251" s="142" t="n"/>
      <c r="F251" s="95" t="n"/>
      <c r="G251" s="95" t="n"/>
      <c r="H251" s="95" t="n"/>
      <c r="I251" s="141" t="n"/>
      <c r="J251" s="95" t="n"/>
      <c r="K251" s="141" t="n"/>
      <c r="L251" s="93" t="n"/>
      <c r="M251" s="94">
        <f>IF(B251="","",IF(L251&lt;&gt;"",L251-B251,IF(I251="Yes",MAX(0,cfg_AsOf-B251),"")))</f>
        <v/>
      </c>
      <c r="N251" s="94">
        <f>IF(B251="","",IF(OR(B251&lt;cfg_PilotStart,B251&gt;cfg_PilotEnd),"Outside",B251-cfg_PilotStart+1))</f>
        <v/>
      </c>
      <c r="O251" s="86">
        <f>IF(B251="","","FB-"&amp;TEXT(ROW()-5,"0000"))</f>
        <v/>
      </c>
    </row>
    <row r="252" ht="30" customHeight="1">
      <c r="B252" s="93" t="n"/>
      <c r="C252" s="140" t="n"/>
      <c r="D252" s="141" t="n"/>
      <c r="E252" s="142" t="n"/>
      <c r="F252" s="95" t="n"/>
      <c r="G252" s="95" t="n"/>
      <c r="H252" s="95" t="n"/>
      <c r="I252" s="141" t="n"/>
      <c r="J252" s="95" t="n"/>
      <c r="K252" s="141" t="n"/>
      <c r="L252" s="93" t="n"/>
      <c r="M252" s="94">
        <f>IF(B252="","",IF(L252&lt;&gt;"",L252-B252,IF(I252="Yes",MAX(0,cfg_AsOf-B252),"")))</f>
        <v/>
      </c>
      <c r="N252" s="94">
        <f>IF(B252="","",IF(OR(B252&lt;cfg_PilotStart,B252&gt;cfg_PilotEnd),"Outside",B252-cfg_PilotStart+1))</f>
        <v/>
      </c>
      <c r="O252" s="86">
        <f>IF(B252="","","FB-"&amp;TEXT(ROW()-5,"0000"))</f>
        <v/>
      </c>
    </row>
    <row r="253" ht="30" customHeight="1">
      <c r="B253" s="93" t="n"/>
      <c r="C253" s="140" t="n"/>
      <c r="D253" s="141" t="n"/>
      <c r="E253" s="142" t="n"/>
      <c r="F253" s="95" t="n"/>
      <c r="G253" s="95" t="n"/>
      <c r="H253" s="95" t="n"/>
      <c r="I253" s="141" t="n"/>
      <c r="J253" s="95" t="n"/>
      <c r="K253" s="141" t="n"/>
      <c r="L253" s="93" t="n"/>
      <c r="M253" s="94">
        <f>IF(B253="","",IF(L253&lt;&gt;"",L253-B253,IF(I253="Yes",MAX(0,cfg_AsOf-B253),"")))</f>
        <v/>
      </c>
      <c r="N253" s="94">
        <f>IF(B253="","",IF(OR(B253&lt;cfg_PilotStart,B253&gt;cfg_PilotEnd),"Outside",B253-cfg_PilotStart+1))</f>
        <v/>
      </c>
      <c r="O253" s="86">
        <f>IF(B253="","","FB-"&amp;TEXT(ROW()-5,"0000"))</f>
        <v/>
      </c>
    </row>
    <row r="254" ht="30" customHeight="1">
      <c r="B254" s="93" t="n"/>
      <c r="C254" s="140" t="n"/>
      <c r="D254" s="141" t="n"/>
      <c r="E254" s="142" t="n"/>
      <c r="F254" s="95" t="n"/>
      <c r="G254" s="95" t="n"/>
      <c r="H254" s="95" t="n"/>
      <c r="I254" s="141" t="n"/>
      <c r="J254" s="95" t="n"/>
      <c r="K254" s="141" t="n"/>
      <c r="L254" s="93" t="n"/>
      <c r="M254" s="94">
        <f>IF(B254="","",IF(L254&lt;&gt;"",L254-B254,IF(I254="Yes",MAX(0,cfg_AsOf-B254),"")))</f>
        <v/>
      </c>
      <c r="N254" s="94">
        <f>IF(B254="","",IF(OR(B254&lt;cfg_PilotStart,B254&gt;cfg_PilotEnd),"Outside",B254-cfg_PilotStart+1))</f>
        <v/>
      </c>
      <c r="O254" s="86">
        <f>IF(B254="","","FB-"&amp;TEXT(ROW()-5,"0000"))</f>
        <v/>
      </c>
    </row>
    <row r="255" ht="30" customHeight="1">
      <c r="B255" s="93" t="n"/>
      <c r="C255" s="140" t="n"/>
      <c r="D255" s="141" t="n"/>
      <c r="E255" s="142" t="n"/>
      <c r="F255" s="95" t="n"/>
      <c r="G255" s="95" t="n"/>
      <c r="H255" s="95" t="n"/>
      <c r="I255" s="141" t="n"/>
      <c r="J255" s="95" t="n"/>
      <c r="K255" s="141" t="n"/>
      <c r="L255" s="93" t="n"/>
      <c r="M255" s="94">
        <f>IF(B255="","",IF(L255&lt;&gt;"",L255-B255,IF(I255="Yes",MAX(0,cfg_AsOf-B255),"")))</f>
        <v/>
      </c>
      <c r="N255" s="94">
        <f>IF(B255="","",IF(OR(B255&lt;cfg_PilotStart,B255&gt;cfg_PilotEnd),"Outside",B255-cfg_PilotStart+1))</f>
        <v/>
      </c>
      <c r="O255" s="86">
        <f>IF(B255="","","FB-"&amp;TEXT(ROW()-5,"0000"))</f>
        <v/>
      </c>
    </row>
    <row r="256" ht="30" customHeight="1">
      <c r="B256" s="93" t="n"/>
      <c r="C256" s="140" t="n"/>
      <c r="D256" s="141" t="n"/>
      <c r="E256" s="142" t="n"/>
      <c r="F256" s="95" t="n"/>
      <c r="G256" s="95" t="n"/>
      <c r="H256" s="95" t="n"/>
      <c r="I256" s="141" t="n"/>
      <c r="J256" s="95" t="n"/>
      <c r="K256" s="141" t="n"/>
      <c r="L256" s="93" t="n"/>
      <c r="M256" s="94">
        <f>IF(B256="","",IF(L256&lt;&gt;"",L256-B256,IF(I256="Yes",MAX(0,cfg_AsOf-B256),"")))</f>
        <v/>
      </c>
      <c r="N256" s="94">
        <f>IF(B256="","",IF(OR(B256&lt;cfg_PilotStart,B256&gt;cfg_PilotEnd),"Outside",B256-cfg_PilotStart+1))</f>
        <v/>
      </c>
      <c r="O256" s="86">
        <f>IF(B256="","","FB-"&amp;TEXT(ROW()-5,"0000"))</f>
        <v/>
      </c>
    </row>
    <row r="257" ht="30" customHeight="1">
      <c r="B257" s="93" t="n"/>
      <c r="C257" s="140" t="n"/>
      <c r="D257" s="141" t="n"/>
      <c r="E257" s="142" t="n"/>
      <c r="F257" s="95" t="n"/>
      <c r="G257" s="95" t="n"/>
      <c r="H257" s="95" t="n"/>
      <c r="I257" s="141" t="n"/>
      <c r="J257" s="95" t="n"/>
      <c r="K257" s="141" t="n"/>
      <c r="L257" s="93" t="n"/>
      <c r="M257" s="94">
        <f>IF(B257="","",IF(L257&lt;&gt;"",L257-B257,IF(I257="Yes",MAX(0,cfg_AsOf-B257),"")))</f>
        <v/>
      </c>
      <c r="N257" s="94">
        <f>IF(B257="","",IF(OR(B257&lt;cfg_PilotStart,B257&gt;cfg_PilotEnd),"Outside",B257-cfg_PilotStart+1))</f>
        <v/>
      </c>
      <c r="O257" s="86">
        <f>IF(B257="","","FB-"&amp;TEXT(ROW()-5,"0000"))</f>
        <v/>
      </c>
    </row>
    <row r="258" ht="30" customHeight="1">
      <c r="B258" s="93" t="n"/>
      <c r="C258" s="140" t="n"/>
      <c r="D258" s="141" t="n"/>
      <c r="E258" s="142" t="n"/>
      <c r="F258" s="95" t="n"/>
      <c r="G258" s="95" t="n"/>
      <c r="H258" s="95" t="n"/>
      <c r="I258" s="141" t="n"/>
      <c r="J258" s="95" t="n"/>
      <c r="K258" s="141" t="n"/>
      <c r="L258" s="93" t="n"/>
      <c r="M258" s="94">
        <f>IF(B258="","",IF(L258&lt;&gt;"",L258-B258,IF(I258="Yes",MAX(0,cfg_AsOf-B258),"")))</f>
        <v/>
      </c>
      <c r="N258" s="94">
        <f>IF(B258="","",IF(OR(B258&lt;cfg_PilotStart,B258&gt;cfg_PilotEnd),"Outside",B258-cfg_PilotStart+1))</f>
        <v/>
      </c>
      <c r="O258" s="86">
        <f>IF(B258="","","FB-"&amp;TEXT(ROW()-5,"0000"))</f>
        <v/>
      </c>
    </row>
    <row r="259" ht="30" customHeight="1">
      <c r="B259" s="93" t="n"/>
      <c r="C259" s="140" t="n"/>
      <c r="D259" s="141" t="n"/>
      <c r="E259" s="142" t="n"/>
      <c r="F259" s="95" t="n"/>
      <c r="G259" s="95" t="n"/>
      <c r="H259" s="95" t="n"/>
      <c r="I259" s="141" t="n"/>
      <c r="J259" s="95" t="n"/>
      <c r="K259" s="141" t="n"/>
      <c r="L259" s="93" t="n"/>
      <c r="M259" s="94">
        <f>IF(B259="","",IF(L259&lt;&gt;"",L259-B259,IF(I259="Yes",MAX(0,cfg_AsOf-B259),"")))</f>
        <v/>
      </c>
      <c r="N259" s="94">
        <f>IF(B259="","",IF(OR(B259&lt;cfg_PilotStart,B259&gt;cfg_PilotEnd),"Outside",B259-cfg_PilotStart+1))</f>
        <v/>
      </c>
      <c r="O259" s="86">
        <f>IF(B259="","","FB-"&amp;TEXT(ROW()-5,"0000"))</f>
        <v/>
      </c>
    </row>
    <row r="260" ht="30" customHeight="1">
      <c r="B260" s="93" t="n"/>
      <c r="C260" s="140" t="n"/>
      <c r="D260" s="141" t="n"/>
      <c r="E260" s="142" t="n"/>
      <c r="F260" s="95" t="n"/>
      <c r="G260" s="95" t="n"/>
      <c r="H260" s="95" t="n"/>
      <c r="I260" s="141" t="n"/>
      <c r="J260" s="95" t="n"/>
      <c r="K260" s="141" t="n"/>
      <c r="L260" s="93" t="n"/>
      <c r="M260" s="94">
        <f>IF(B260="","",IF(L260&lt;&gt;"",L260-B260,IF(I260="Yes",MAX(0,cfg_AsOf-B260),"")))</f>
        <v/>
      </c>
      <c r="N260" s="94">
        <f>IF(B260="","",IF(OR(B260&lt;cfg_PilotStart,B260&gt;cfg_PilotEnd),"Outside",B260-cfg_PilotStart+1))</f>
        <v/>
      </c>
      <c r="O260" s="86">
        <f>IF(B260="","","FB-"&amp;TEXT(ROW()-5,"0000"))</f>
        <v/>
      </c>
    </row>
    <row r="261" ht="30" customHeight="1">
      <c r="B261" s="93" t="n"/>
      <c r="C261" s="140" t="n"/>
      <c r="D261" s="141" t="n"/>
      <c r="E261" s="142" t="n"/>
      <c r="F261" s="95" t="n"/>
      <c r="G261" s="95" t="n"/>
      <c r="H261" s="95" t="n"/>
      <c r="I261" s="141" t="n"/>
      <c r="J261" s="95" t="n"/>
      <c r="K261" s="141" t="n"/>
      <c r="L261" s="93" t="n"/>
      <c r="M261" s="94">
        <f>IF(B261="","",IF(L261&lt;&gt;"",L261-B261,IF(I261="Yes",MAX(0,cfg_AsOf-B261),"")))</f>
        <v/>
      </c>
      <c r="N261" s="94">
        <f>IF(B261="","",IF(OR(B261&lt;cfg_PilotStart,B261&gt;cfg_PilotEnd),"Outside",B261-cfg_PilotStart+1))</f>
        <v/>
      </c>
      <c r="O261" s="86">
        <f>IF(B261="","","FB-"&amp;TEXT(ROW()-5,"0000"))</f>
        <v/>
      </c>
    </row>
    <row r="262" ht="30" customHeight="1">
      <c r="B262" s="93" t="n"/>
      <c r="C262" s="140" t="n"/>
      <c r="D262" s="141" t="n"/>
      <c r="E262" s="142" t="n"/>
      <c r="F262" s="95" t="n"/>
      <c r="G262" s="95" t="n"/>
      <c r="H262" s="95" t="n"/>
      <c r="I262" s="141" t="n"/>
      <c r="J262" s="95" t="n"/>
      <c r="K262" s="141" t="n"/>
      <c r="L262" s="93" t="n"/>
      <c r="M262" s="94">
        <f>IF(B262="","",IF(L262&lt;&gt;"",L262-B262,IF(I262="Yes",MAX(0,cfg_AsOf-B262),"")))</f>
        <v/>
      </c>
      <c r="N262" s="94">
        <f>IF(B262="","",IF(OR(B262&lt;cfg_PilotStart,B262&gt;cfg_PilotEnd),"Outside",B262-cfg_PilotStart+1))</f>
        <v/>
      </c>
      <c r="O262" s="86">
        <f>IF(B262="","","FB-"&amp;TEXT(ROW()-5,"0000"))</f>
        <v/>
      </c>
    </row>
    <row r="263" ht="30" customHeight="1">
      <c r="B263" s="93" t="n"/>
      <c r="C263" s="140" t="n"/>
      <c r="D263" s="141" t="n"/>
      <c r="E263" s="142" t="n"/>
      <c r="F263" s="95" t="n"/>
      <c r="G263" s="95" t="n"/>
      <c r="H263" s="95" t="n"/>
      <c r="I263" s="141" t="n"/>
      <c r="J263" s="95" t="n"/>
      <c r="K263" s="141" t="n"/>
      <c r="L263" s="93" t="n"/>
      <c r="M263" s="94">
        <f>IF(B263="","",IF(L263&lt;&gt;"",L263-B263,IF(I263="Yes",MAX(0,cfg_AsOf-B263),"")))</f>
        <v/>
      </c>
      <c r="N263" s="94">
        <f>IF(B263="","",IF(OR(B263&lt;cfg_PilotStart,B263&gt;cfg_PilotEnd),"Outside",B263-cfg_PilotStart+1))</f>
        <v/>
      </c>
      <c r="O263" s="86">
        <f>IF(B263="","","FB-"&amp;TEXT(ROW()-5,"0000"))</f>
        <v/>
      </c>
    </row>
    <row r="264" ht="30" customHeight="1">
      <c r="B264" s="93" t="n"/>
      <c r="C264" s="140" t="n"/>
      <c r="D264" s="141" t="n"/>
      <c r="E264" s="142" t="n"/>
      <c r="F264" s="95" t="n"/>
      <c r="G264" s="95" t="n"/>
      <c r="H264" s="95" t="n"/>
      <c r="I264" s="141" t="n"/>
      <c r="J264" s="95" t="n"/>
      <c r="K264" s="141" t="n"/>
      <c r="L264" s="93" t="n"/>
      <c r="M264" s="94">
        <f>IF(B264="","",IF(L264&lt;&gt;"",L264-B264,IF(I264="Yes",MAX(0,cfg_AsOf-B264),"")))</f>
        <v/>
      </c>
      <c r="N264" s="94">
        <f>IF(B264="","",IF(OR(B264&lt;cfg_PilotStart,B264&gt;cfg_PilotEnd),"Outside",B264-cfg_PilotStart+1))</f>
        <v/>
      </c>
      <c r="O264" s="86">
        <f>IF(B264="","","FB-"&amp;TEXT(ROW()-5,"0000"))</f>
        <v/>
      </c>
    </row>
    <row r="265" ht="30" customHeight="1">
      <c r="B265" s="93" t="n"/>
      <c r="C265" s="140" t="n"/>
      <c r="D265" s="141" t="n"/>
      <c r="E265" s="142" t="n"/>
      <c r="F265" s="95" t="n"/>
      <c r="G265" s="95" t="n"/>
      <c r="H265" s="95" t="n"/>
      <c r="I265" s="141" t="n"/>
      <c r="J265" s="95" t="n"/>
      <c r="K265" s="141" t="n"/>
      <c r="L265" s="93" t="n"/>
      <c r="M265" s="94">
        <f>IF(B265="","",IF(L265&lt;&gt;"",L265-B265,IF(I265="Yes",MAX(0,cfg_AsOf-B265),"")))</f>
        <v/>
      </c>
      <c r="N265" s="94">
        <f>IF(B265="","",IF(OR(B265&lt;cfg_PilotStart,B265&gt;cfg_PilotEnd),"Outside",B265-cfg_PilotStart+1))</f>
        <v/>
      </c>
      <c r="O265" s="86">
        <f>IF(B265="","","FB-"&amp;TEXT(ROW()-5,"0000"))</f>
        <v/>
      </c>
    </row>
    <row r="266" ht="30" customHeight="1">
      <c r="B266" s="93" t="n"/>
      <c r="C266" s="140" t="n"/>
      <c r="D266" s="141" t="n"/>
      <c r="E266" s="142" t="n"/>
      <c r="F266" s="95" t="n"/>
      <c r="G266" s="95" t="n"/>
      <c r="H266" s="95" t="n"/>
      <c r="I266" s="141" t="n"/>
      <c r="J266" s="95" t="n"/>
      <c r="K266" s="141" t="n"/>
      <c r="L266" s="93" t="n"/>
      <c r="M266" s="94">
        <f>IF(B266="","",IF(L266&lt;&gt;"",L266-B266,IF(I266="Yes",MAX(0,cfg_AsOf-B266),"")))</f>
        <v/>
      </c>
      <c r="N266" s="94">
        <f>IF(B266="","",IF(OR(B266&lt;cfg_PilotStart,B266&gt;cfg_PilotEnd),"Outside",B266-cfg_PilotStart+1))</f>
        <v/>
      </c>
      <c r="O266" s="86">
        <f>IF(B266="","","FB-"&amp;TEXT(ROW()-5,"0000"))</f>
        <v/>
      </c>
    </row>
    <row r="267" ht="30" customHeight="1">
      <c r="B267" s="93" t="n"/>
      <c r="C267" s="140" t="n"/>
      <c r="D267" s="141" t="n"/>
      <c r="E267" s="142" t="n"/>
      <c r="F267" s="95" t="n"/>
      <c r="G267" s="95" t="n"/>
      <c r="H267" s="95" t="n"/>
      <c r="I267" s="141" t="n"/>
      <c r="J267" s="95" t="n"/>
      <c r="K267" s="141" t="n"/>
      <c r="L267" s="93" t="n"/>
      <c r="M267" s="94">
        <f>IF(B267="","",IF(L267&lt;&gt;"",L267-B267,IF(I267="Yes",MAX(0,cfg_AsOf-B267),"")))</f>
        <v/>
      </c>
      <c r="N267" s="94">
        <f>IF(B267="","",IF(OR(B267&lt;cfg_PilotStart,B267&gt;cfg_PilotEnd),"Outside",B267-cfg_PilotStart+1))</f>
        <v/>
      </c>
      <c r="O267" s="86">
        <f>IF(B267="","","FB-"&amp;TEXT(ROW()-5,"0000"))</f>
        <v/>
      </c>
    </row>
    <row r="268" ht="30" customHeight="1">
      <c r="B268" s="93" t="n"/>
      <c r="C268" s="140" t="n"/>
      <c r="D268" s="141" t="n"/>
      <c r="E268" s="142" t="n"/>
      <c r="F268" s="95" t="n"/>
      <c r="G268" s="95" t="n"/>
      <c r="H268" s="95" t="n"/>
      <c r="I268" s="141" t="n"/>
      <c r="J268" s="95" t="n"/>
      <c r="K268" s="141" t="n"/>
      <c r="L268" s="93" t="n"/>
      <c r="M268" s="94">
        <f>IF(B268="","",IF(L268&lt;&gt;"",L268-B268,IF(I268="Yes",MAX(0,cfg_AsOf-B268),"")))</f>
        <v/>
      </c>
      <c r="N268" s="94">
        <f>IF(B268="","",IF(OR(B268&lt;cfg_PilotStart,B268&gt;cfg_PilotEnd),"Outside",B268-cfg_PilotStart+1))</f>
        <v/>
      </c>
      <c r="O268" s="86">
        <f>IF(B268="","","FB-"&amp;TEXT(ROW()-5,"0000"))</f>
        <v/>
      </c>
    </row>
    <row r="269" ht="30" customHeight="1">
      <c r="B269" s="93" t="n"/>
      <c r="C269" s="140" t="n"/>
      <c r="D269" s="141" t="n"/>
      <c r="E269" s="142" t="n"/>
      <c r="F269" s="95" t="n"/>
      <c r="G269" s="95" t="n"/>
      <c r="H269" s="95" t="n"/>
      <c r="I269" s="141" t="n"/>
      <c r="J269" s="95" t="n"/>
      <c r="K269" s="141" t="n"/>
      <c r="L269" s="93" t="n"/>
      <c r="M269" s="94">
        <f>IF(B269="","",IF(L269&lt;&gt;"",L269-B269,IF(I269="Yes",MAX(0,cfg_AsOf-B269),"")))</f>
        <v/>
      </c>
      <c r="N269" s="94">
        <f>IF(B269="","",IF(OR(B269&lt;cfg_PilotStart,B269&gt;cfg_PilotEnd),"Outside",B269-cfg_PilotStart+1))</f>
        <v/>
      </c>
      <c r="O269" s="86">
        <f>IF(B269="","","FB-"&amp;TEXT(ROW()-5,"0000"))</f>
        <v/>
      </c>
    </row>
    <row r="270" ht="30" customHeight="1">
      <c r="B270" s="93" t="n"/>
      <c r="C270" s="140" t="n"/>
      <c r="D270" s="141" t="n"/>
      <c r="E270" s="142" t="n"/>
      <c r="F270" s="95" t="n"/>
      <c r="G270" s="95" t="n"/>
      <c r="H270" s="95" t="n"/>
      <c r="I270" s="141" t="n"/>
      <c r="J270" s="95" t="n"/>
      <c r="K270" s="141" t="n"/>
      <c r="L270" s="93" t="n"/>
      <c r="M270" s="94">
        <f>IF(B270="","",IF(L270&lt;&gt;"",L270-B270,IF(I270="Yes",MAX(0,cfg_AsOf-B270),"")))</f>
        <v/>
      </c>
      <c r="N270" s="94">
        <f>IF(B270="","",IF(OR(B270&lt;cfg_PilotStart,B270&gt;cfg_PilotEnd),"Outside",B270-cfg_PilotStart+1))</f>
        <v/>
      </c>
      <c r="O270" s="86">
        <f>IF(B270="","","FB-"&amp;TEXT(ROW()-5,"0000"))</f>
        <v/>
      </c>
    </row>
    <row r="271" ht="30" customHeight="1">
      <c r="B271" s="93" t="n"/>
      <c r="C271" s="140" t="n"/>
      <c r="D271" s="141" t="n"/>
      <c r="E271" s="142" t="n"/>
      <c r="F271" s="95" t="n"/>
      <c r="G271" s="95" t="n"/>
      <c r="H271" s="95" t="n"/>
      <c r="I271" s="141" t="n"/>
      <c r="J271" s="95" t="n"/>
      <c r="K271" s="141" t="n"/>
      <c r="L271" s="93" t="n"/>
      <c r="M271" s="94">
        <f>IF(B271="","",IF(L271&lt;&gt;"",L271-B271,IF(I271="Yes",MAX(0,cfg_AsOf-B271),"")))</f>
        <v/>
      </c>
      <c r="N271" s="94">
        <f>IF(B271="","",IF(OR(B271&lt;cfg_PilotStart,B271&gt;cfg_PilotEnd),"Outside",B271-cfg_PilotStart+1))</f>
        <v/>
      </c>
      <c r="O271" s="86">
        <f>IF(B271="","","FB-"&amp;TEXT(ROW()-5,"0000"))</f>
        <v/>
      </c>
    </row>
    <row r="272" ht="30" customHeight="1">
      <c r="B272" s="93" t="n"/>
      <c r="C272" s="140" t="n"/>
      <c r="D272" s="141" t="n"/>
      <c r="E272" s="142" t="n"/>
      <c r="F272" s="95" t="n"/>
      <c r="G272" s="95" t="n"/>
      <c r="H272" s="95" t="n"/>
      <c r="I272" s="141" t="n"/>
      <c r="J272" s="95" t="n"/>
      <c r="K272" s="141" t="n"/>
      <c r="L272" s="93" t="n"/>
      <c r="M272" s="94">
        <f>IF(B272="","",IF(L272&lt;&gt;"",L272-B272,IF(I272="Yes",MAX(0,cfg_AsOf-B272),"")))</f>
        <v/>
      </c>
      <c r="N272" s="94">
        <f>IF(B272="","",IF(OR(B272&lt;cfg_PilotStart,B272&gt;cfg_PilotEnd),"Outside",B272-cfg_PilotStart+1))</f>
        <v/>
      </c>
      <c r="O272" s="86">
        <f>IF(B272="","","FB-"&amp;TEXT(ROW()-5,"0000"))</f>
        <v/>
      </c>
    </row>
    <row r="273" ht="30" customHeight="1">
      <c r="B273" s="93" t="n"/>
      <c r="C273" s="140" t="n"/>
      <c r="D273" s="141" t="n"/>
      <c r="E273" s="142" t="n"/>
      <c r="F273" s="95" t="n"/>
      <c r="G273" s="95" t="n"/>
      <c r="H273" s="95" t="n"/>
      <c r="I273" s="141" t="n"/>
      <c r="J273" s="95" t="n"/>
      <c r="K273" s="141" t="n"/>
      <c r="L273" s="93" t="n"/>
      <c r="M273" s="94">
        <f>IF(B273="","",IF(L273&lt;&gt;"",L273-B273,IF(I273="Yes",MAX(0,cfg_AsOf-B273),"")))</f>
        <v/>
      </c>
      <c r="N273" s="94">
        <f>IF(B273="","",IF(OR(B273&lt;cfg_PilotStart,B273&gt;cfg_PilotEnd),"Outside",B273-cfg_PilotStart+1))</f>
        <v/>
      </c>
      <c r="O273" s="86">
        <f>IF(B273="","","FB-"&amp;TEXT(ROW()-5,"0000"))</f>
        <v/>
      </c>
    </row>
    <row r="274" ht="30" customHeight="1">
      <c r="B274" s="93" t="n"/>
      <c r="C274" s="140" t="n"/>
      <c r="D274" s="141" t="n"/>
      <c r="E274" s="142" t="n"/>
      <c r="F274" s="95" t="n"/>
      <c r="G274" s="95" t="n"/>
      <c r="H274" s="95" t="n"/>
      <c r="I274" s="141" t="n"/>
      <c r="J274" s="95" t="n"/>
      <c r="K274" s="141" t="n"/>
      <c r="L274" s="93" t="n"/>
      <c r="M274" s="94">
        <f>IF(B274="","",IF(L274&lt;&gt;"",L274-B274,IF(I274="Yes",MAX(0,cfg_AsOf-B274),"")))</f>
        <v/>
      </c>
      <c r="N274" s="94">
        <f>IF(B274="","",IF(OR(B274&lt;cfg_PilotStart,B274&gt;cfg_PilotEnd),"Outside",B274-cfg_PilotStart+1))</f>
        <v/>
      </c>
      <c r="O274" s="86">
        <f>IF(B274="","","FB-"&amp;TEXT(ROW()-5,"0000"))</f>
        <v/>
      </c>
    </row>
    <row r="275" ht="30" customHeight="1">
      <c r="B275" s="93" t="n"/>
      <c r="C275" s="140" t="n"/>
      <c r="D275" s="141" t="n"/>
      <c r="E275" s="142" t="n"/>
      <c r="F275" s="95" t="n"/>
      <c r="G275" s="95" t="n"/>
      <c r="H275" s="95" t="n"/>
      <c r="I275" s="141" t="n"/>
      <c r="J275" s="95" t="n"/>
      <c r="K275" s="141" t="n"/>
      <c r="L275" s="93" t="n"/>
      <c r="M275" s="94">
        <f>IF(B275="","",IF(L275&lt;&gt;"",L275-B275,IF(I275="Yes",MAX(0,cfg_AsOf-B275),"")))</f>
        <v/>
      </c>
      <c r="N275" s="94">
        <f>IF(B275="","",IF(OR(B275&lt;cfg_PilotStart,B275&gt;cfg_PilotEnd),"Outside",B275-cfg_PilotStart+1))</f>
        <v/>
      </c>
      <c r="O275" s="86">
        <f>IF(B275="","","FB-"&amp;TEXT(ROW()-5,"0000"))</f>
        <v/>
      </c>
    </row>
    <row r="276" ht="30" customHeight="1">
      <c r="B276" s="93" t="n"/>
      <c r="C276" s="140" t="n"/>
      <c r="D276" s="141" t="n"/>
      <c r="E276" s="142" t="n"/>
      <c r="F276" s="95" t="n"/>
      <c r="G276" s="95" t="n"/>
      <c r="H276" s="95" t="n"/>
      <c r="I276" s="141" t="n"/>
      <c r="J276" s="95" t="n"/>
      <c r="K276" s="141" t="n"/>
      <c r="L276" s="93" t="n"/>
      <c r="M276" s="94">
        <f>IF(B276="","",IF(L276&lt;&gt;"",L276-B276,IF(I276="Yes",MAX(0,cfg_AsOf-B276),"")))</f>
        <v/>
      </c>
      <c r="N276" s="94">
        <f>IF(B276="","",IF(OR(B276&lt;cfg_PilotStart,B276&gt;cfg_PilotEnd),"Outside",B276-cfg_PilotStart+1))</f>
        <v/>
      </c>
      <c r="O276" s="86">
        <f>IF(B276="","","FB-"&amp;TEXT(ROW()-5,"0000"))</f>
        <v/>
      </c>
    </row>
    <row r="277" ht="30" customHeight="1">
      <c r="B277" s="93" t="n"/>
      <c r="C277" s="140" t="n"/>
      <c r="D277" s="141" t="n"/>
      <c r="E277" s="142" t="n"/>
      <c r="F277" s="95" t="n"/>
      <c r="G277" s="95" t="n"/>
      <c r="H277" s="95" t="n"/>
      <c r="I277" s="141" t="n"/>
      <c r="J277" s="95" t="n"/>
      <c r="K277" s="141" t="n"/>
      <c r="L277" s="93" t="n"/>
      <c r="M277" s="94">
        <f>IF(B277="","",IF(L277&lt;&gt;"",L277-B277,IF(I277="Yes",MAX(0,cfg_AsOf-B277),"")))</f>
        <v/>
      </c>
      <c r="N277" s="94">
        <f>IF(B277="","",IF(OR(B277&lt;cfg_PilotStart,B277&gt;cfg_PilotEnd),"Outside",B277-cfg_PilotStart+1))</f>
        <v/>
      </c>
      <c r="O277" s="86">
        <f>IF(B277="","","FB-"&amp;TEXT(ROW()-5,"0000"))</f>
        <v/>
      </c>
    </row>
    <row r="278" ht="30" customHeight="1">
      <c r="B278" s="93" t="n"/>
      <c r="C278" s="140" t="n"/>
      <c r="D278" s="141" t="n"/>
      <c r="E278" s="142" t="n"/>
      <c r="F278" s="95" t="n"/>
      <c r="G278" s="95" t="n"/>
      <c r="H278" s="95" t="n"/>
      <c r="I278" s="141" t="n"/>
      <c r="J278" s="95" t="n"/>
      <c r="K278" s="141" t="n"/>
      <c r="L278" s="93" t="n"/>
      <c r="M278" s="94">
        <f>IF(B278="","",IF(L278&lt;&gt;"",L278-B278,IF(I278="Yes",MAX(0,cfg_AsOf-B278),"")))</f>
        <v/>
      </c>
      <c r="N278" s="94">
        <f>IF(B278="","",IF(OR(B278&lt;cfg_PilotStart,B278&gt;cfg_PilotEnd),"Outside",B278-cfg_PilotStart+1))</f>
        <v/>
      </c>
      <c r="O278" s="86">
        <f>IF(B278="","","FB-"&amp;TEXT(ROW()-5,"0000"))</f>
        <v/>
      </c>
    </row>
    <row r="279" ht="30" customHeight="1">
      <c r="B279" s="93" t="n"/>
      <c r="C279" s="140" t="n"/>
      <c r="D279" s="141" t="n"/>
      <c r="E279" s="142" t="n"/>
      <c r="F279" s="95" t="n"/>
      <c r="G279" s="95" t="n"/>
      <c r="H279" s="95" t="n"/>
      <c r="I279" s="141" t="n"/>
      <c r="J279" s="95" t="n"/>
      <c r="K279" s="141" t="n"/>
      <c r="L279" s="93" t="n"/>
      <c r="M279" s="94">
        <f>IF(B279="","",IF(L279&lt;&gt;"",L279-B279,IF(I279="Yes",MAX(0,cfg_AsOf-B279),"")))</f>
        <v/>
      </c>
      <c r="N279" s="94">
        <f>IF(B279="","",IF(OR(B279&lt;cfg_PilotStart,B279&gt;cfg_PilotEnd),"Outside",B279-cfg_PilotStart+1))</f>
        <v/>
      </c>
      <c r="O279" s="86">
        <f>IF(B279="","","FB-"&amp;TEXT(ROW()-5,"0000"))</f>
        <v/>
      </c>
    </row>
    <row r="280" ht="30" customHeight="1">
      <c r="B280" s="93" t="n"/>
      <c r="C280" s="140" t="n"/>
      <c r="D280" s="141" t="n"/>
      <c r="E280" s="142" t="n"/>
      <c r="F280" s="95" t="n"/>
      <c r="G280" s="95" t="n"/>
      <c r="H280" s="95" t="n"/>
      <c r="I280" s="141" t="n"/>
      <c r="J280" s="95" t="n"/>
      <c r="K280" s="141" t="n"/>
      <c r="L280" s="93" t="n"/>
      <c r="M280" s="94">
        <f>IF(B280="","",IF(L280&lt;&gt;"",L280-B280,IF(I280="Yes",MAX(0,cfg_AsOf-B280),"")))</f>
        <v/>
      </c>
      <c r="N280" s="94">
        <f>IF(B280="","",IF(OR(B280&lt;cfg_PilotStart,B280&gt;cfg_PilotEnd),"Outside",B280-cfg_PilotStart+1))</f>
        <v/>
      </c>
      <c r="O280" s="86">
        <f>IF(B280="","","FB-"&amp;TEXT(ROW()-5,"0000"))</f>
        <v/>
      </c>
    </row>
    <row r="281" ht="30" customHeight="1">
      <c r="B281" s="93" t="n"/>
      <c r="C281" s="140" t="n"/>
      <c r="D281" s="141" t="n"/>
      <c r="E281" s="142" t="n"/>
      <c r="F281" s="95" t="n"/>
      <c r="G281" s="95" t="n"/>
      <c r="H281" s="95" t="n"/>
      <c r="I281" s="141" t="n"/>
      <c r="J281" s="95" t="n"/>
      <c r="K281" s="141" t="n"/>
      <c r="L281" s="93" t="n"/>
      <c r="M281" s="94">
        <f>IF(B281="","",IF(L281&lt;&gt;"",L281-B281,IF(I281="Yes",MAX(0,cfg_AsOf-B281),"")))</f>
        <v/>
      </c>
      <c r="N281" s="94">
        <f>IF(B281="","",IF(OR(B281&lt;cfg_PilotStart,B281&gt;cfg_PilotEnd),"Outside",B281-cfg_PilotStart+1))</f>
        <v/>
      </c>
      <c r="O281" s="86">
        <f>IF(B281="","","FB-"&amp;TEXT(ROW()-5,"0000"))</f>
        <v/>
      </c>
    </row>
    <row r="282" ht="30" customHeight="1">
      <c r="B282" s="93" t="n"/>
      <c r="C282" s="140" t="n"/>
      <c r="D282" s="141" t="n"/>
      <c r="E282" s="142" t="n"/>
      <c r="F282" s="95" t="n"/>
      <c r="G282" s="95" t="n"/>
      <c r="H282" s="95" t="n"/>
      <c r="I282" s="141" t="n"/>
      <c r="J282" s="95" t="n"/>
      <c r="K282" s="141" t="n"/>
      <c r="L282" s="93" t="n"/>
      <c r="M282" s="94">
        <f>IF(B282="","",IF(L282&lt;&gt;"",L282-B282,IF(I282="Yes",MAX(0,cfg_AsOf-B282),"")))</f>
        <v/>
      </c>
      <c r="N282" s="94">
        <f>IF(B282="","",IF(OR(B282&lt;cfg_PilotStart,B282&gt;cfg_PilotEnd),"Outside",B282-cfg_PilotStart+1))</f>
        <v/>
      </c>
      <c r="O282" s="86">
        <f>IF(B282="","","FB-"&amp;TEXT(ROW()-5,"0000"))</f>
        <v/>
      </c>
    </row>
    <row r="283" ht="30" customHeight="1">
      <c r="B283" s="93" t="n"/>
      <c r="C283" s="140" t="n"/>
      <c r="D283" s="141" t="n"/>
      <c r="E283" s="142" t="n"/>
      <c r="F283" s="95" t="n"/>
      <c r="G283" s="95" t="n"/>
      <c r="H283" s="95" t="n"/>
      <c r="I283" s="141" t="n"/>
      <c r="J283" s="95" t="n"/>
      <c r="K283" s="141" t="n"/>
      <c r="L283" s="93" t="n"/>
      <c r="M283" s="94">
        <f>IF(B283="","",IF(L283&lt;&gt;"",L283-B283,IF(I283="Yes",MAX(0,cfg_AsOf-B283),"")))</f>
        <v/>
      </c>
      <c r="N283" s="94">
        <f>IF(B283="","",IF(OR(B283&lt;cfg_PilotStart,B283&gt;cfg_PilotEnd),"Outside",B283-cfg_PilotStart+1))</f>
        <v/>
      </c>
      <c r="O283" s="86">
        <f>IF(B283="","","FB-"&amp;TEXT(ROW()-5,"0000"))</f>
        <v/>
      </c>
    </row>
    <row r="284" ht="30" customHeight="1">
      <c r="B284" s="93" t="n"/>
      <c r="C284" s="140" t="n"/>
      <c r="D284" s="141" t="n"/>
      <c r="E284" s="142" t="n"/>
      <c r="F284" s="95" t="n"/>
      <c r="G284" s="95" t="n"/>
      <c r="H284" s="95" t="n"/>
      <c r="I284" s="141" t="n"/>
      <c r="J284" s="95" t="n"/>
      <c r="K284" s="141" t="n"/>
      <c r="L284" s="93" t="n"/>
      <c r="M284" s="94">
        <f>IF(B284="","",IF(L284&lt;&gt;"",L284-B284,IF(I284="Yes",MAX(0,cfg_AsOf-B284),"")))</f>
        <v/>
      </c>
      <c r="N284" s="94">
        <f>IF(B284="","",IF(OR(B284&lt;cfg_PilotStart,B284&gt;cfg_PilotEnd),"Outside",B284-cfg_PilotStart+1))</f>
        <v/>
      </c>
      <c r="O284" s="86">
        <f>IF(B284="","","FB-"&amp;TEXT(ROW()-5,"0000"))</f>
        <v/>
      </c>
    </row>
    <row r="285" ht="30" customHeight="1">
      <c r="B285" s="93" t="n"/>
      <c r="C285" s="140" t="n"/>
      <c r="D285" s="141" t="n"/>
      <c r="E285" s="142" t="n"/>
      <c r="F285" s="95" t="n"/>
      <c r="G285" s="95" t="n"/>
      <c r="H285" s="95" t="n"/>
      <c r="I285" s="141" t="n"/>
      <c r="J285" s="95" t="n"/>
      <c r="K285" s="141" t="n"/>
      <c r="L285" s="93" t="n"/>
      <c r="M285" s="94">
        <f>IF(B285="","",IF(L285&lt;&gt;"",L285-B285,IF(I285="Yes",MAX(0,cfg_AsOf-B285),"")))</f>
        <v/>
      </c>
      <c r="N285" s="94">
        <f>IF(B285="","",IF(OR(B285&lt;cfg_PilotStart,B285&gt;cfg_PilotEnd),"Outside",B285-cfg_PilotStart+1))</f>
        <v/>
      </c>
      <c r="O285" s="86">
        <f>IF(B285="","","FB-"&amp;TEXT(ROW()-5,"0000"))</f>
        <v/>
      </c>
    </row>
    <row r="286" ht="30" customHeight="1">
      <c r="B286" s="93" t="n"/>
      <c r="C286" s="140" t="n"/>
      <c r="D286" s="141" t="n"/>
      <c r="E286" s="142" t="n"/>
      <c r="F286" s="95" t="n"/>
      <c r="G286" s="95" t="n"/>
      <c r="H286" s="95" t="n"/>
      <c r="I286" s="141" t="n"/>
      <c r="J286" s="95" t="n"/>
      <c r="K286" s="141" t="n"/>
      <c r="L286" s="93" t="n"/>
      <c r="M286" s="94">
        <f>IF(B286="","",IF(L286&lt;&gt;"",L286-B286,IF(I286="Yes",MAX(0,cfg_AsOf-B286),"")))</f>
        <v/>
      </c>
      <c r="N286" s="94">
        <f>IF(B286="","",IF(OR(B286&lt;cfg_PilotStart,B286&gt;cfg_PilotEnd),"Outside",B286-cfg_PilotStart+1))</f>
        <v/>
      </c>
      <c r="O286" s="86">
        <f>IF(B286="","","FB-"&amp;TEXT(ROW()-5,"0000"))</f>
        <v/>
      </c>
    </row>
    <row r="287" ht="30" customHeight="1">
      <c r="B287" s="93" t="n"/>
      <c r="C287" s="140" t="n"/>
      <c r="D287" s="141" t="n"/>
      <c r="E287" s="142" t="n"/>
      <c r="F287" s="95" t="n"/>
      <c r="G287" s="95" t="n"/>
      <c r="H287" s="95" t="n"/>
      <c r="I287" s="141" t="n"/>
      <c r="J287" s="95" t="n"/>
      <c r="K287" s="141" t="n"/>
      <c r="L287" s="93" t="n"/>
      <c r="M287" s="94">
        <f>IF(B287="","",IF(L287&lt;&gt;"",L287-B287,IF(I287="Yes",MAX(0,cfg_AsOf-B287),"")))</f>
        <v/>
      </c>
      <c r="N287" s="94">
        <f>IF(B287="","",IF(OR(B287&lt;cfg_PilotStart,B287&gt;cfg_PilotEnd),"Outside",B287-cfg_PilotStart+1))</f>
        <v/>
      </c>
      <c r="O287" s="86">
        <f>IF(B287="","","FB-"&amp;TEXT(ROW()-5,"0000"))</f>
        <v/>
      </c>
    </row>
    <row r="288" ht="30" customHeight="1">
      <c r="B288" s="93" t="n"/>
      <c r="C288" s="140" t="n"/>
      <c r="D288" s="141" t="n"/>
      <c r="E288" s="142" t="n"/>
      <c r="F288" s="95" t="n"/>
      <c r="G288" s="95" t="n"/>
      <c r="H288" s="95" t="n"/>
      <c r="I288" s="141" t="n"/>
      <c r="J288" s="95" t="n"/>
      <c r="K288" s="141" t="n"/>
      <c r="L288" s="93" t="n"/>
      <c r="M288" s="94">
        <f>IF(B288="","",IF(L288&lt;&gt;"",L288-B288,IF(I288="Yes",MAX(0,cfg_AsOf-B288),"")))</f>
        <v/>
      </c>
      <c r="N288" s="94">
        <f>IF(B288="","",IF(OR(B288&lt;cfg_PilotStart,B288&gt;cfg_PilotEnd),"Outside",B288-cfg_PilotStart+1))</f>
        <v/>
      </c>
      <c r="O288" s="86">
        <f>IF(B288="","","FB-"&amp;TEXT(ROW()-5,"0000"))</f>
        <v/>
      </c>
    </row>
    <row r="289" ht="30" customHeight="1">
      <c r="B289" s="93" t="n"/>
      <c r="C289" s="140" t="n"/>
      <c r="D289" s="141" t="n"/>
      <c r="E289" s="142" t="n"/>
      <c r="F289" s="95" t="n"/>
      <c r="G289" s="95" t="n"/>
      <c r="H289" s="95" t="n"/>
      <c r="I289" s="141" t="n"/>
      <c r="J289" s="95" t="n"/>
      <c r="K289" s="141" t="n"/>
      <c r="L289" s="93" t="n"/>
      <c r="M289" s="94">
        <f>IF(B289="","",IF(L289&lt;&gt;"",L289-B289,IF(I289="Yes",MAX(0,cfg_AsOf-B289),"")))</f>
        <v/>
      </c>
      <c r="N289" s="94">
        <f>IF(B289="","",IF(OR(B289&lt;cfg_PilotStart,B289&gt;cfg_PilotEnd),"Outside",B289-cfg_PilotStart+1))</f>
        <v/>
      </c>
      <c r="O289" s="86">
        <f>IF(B289="","","FB-"&amp;TEXT(ROW()-5,"0000"))</f>
        <v/>
      </c>
    </row>
    <row r="290" ht="30" customHeight="1">
      <c r="B290" s="93" t="n"/>
      <c r="C290" s="140" t="n"/>
      <c r="D290" s="141" t="n"/>
      <c r="E290" s="142" t="n"/>
      <c r="F290" s="95" t="n"/>
      <c r="G290" s="95" t="n"/>
      <c r="H290" s="95" t="n"/>
      <c r="I290" s="141" t="n"/>
      <c r="J290" s="95" t="n"/>
      <c r="K290" s="141" t="n"/>
      <c r="L290" s="93" t="n"/>
      <c r="M290" s="94">
        <f>IF(B290="","",IF(L290&lt;&gt;"",L290-B290,IF(I290="Yes",MAX(0,cfg_AsOf-B290),"")))</f>
        <v/>
      </c>
      <c r="N290" s="94">
        <f>IF(B290="","",IF(OR(B290&lt;cfg_PilotStart,B290&gt;cfg_PilotEnd),"Outside",B290-cfg_PilotStart+1))</f>
        <v/>
      </c>
      <c r="O290" s="86">
        <f>IF(B290="","","FB-"&amp;TEXT(ROW()-5,"0000"))</f>
        <v/>
      </c>
    </row>
    <row r="291" ht="30" customHeight="1">
      <c r="B291" s="93" t="n"/>
      <c r="C291" s="140" t="n"/>
      <c r="D291" s="141" t="n"/>
      <c r="E291" s="142" t="n"/>
      <c r="F291" s="95" t="n"/>
      <c r="G291" s="95" t="n"/>
      <c r="H291" s="95" t="n"/>
      <c r="I291" s="141" t="n"/>
      <c r="J291" s="95" t="n"/>
      <c r="K291" s="141" t="n"/>
      <c r="L291" s="93" t="n"/>
      <c r="M291" s="94">
        <f>IF(B291="","",IF(L291&lt;&gt;"",L291-B291,IF(I291="Yes",MAX(0,cfg_AsOf-B291),"")))</f>
        <v/>
      </c>
      <c r="N291" s="94">
        <f>IF(B291="","",IF(OR(B291&lt;cfg_PilotStart,B291&gt;cfg_PilotEnd),"Outside",B291-cfg_PilotStart+1))</f>
        <v/>
      </c>
      <c r="O291" s="86">
        <f>IF(B291="","","FB-"&amp;TEXT(ROW()-5,"0000"))</f>
        <v/>
      </c>
    </row>
    <row r="292" ht="30" customHeight="1">
      <c r="B292" s="93" t="n"/>
      <c r="C292" s="140" t="n"/>
      <c r="D292" s="141" t="n"/>
      <c r="E292" s="142" t="n"/>
      <c r="F292" s="95" t="n"/>
      <c r="G292" s="95" t="n"/>
      <c r="H292" s="95" t="n"/>
      <c r="I292" s="141" t="n"/>
      <c r="J292" s="95" t="n"/>
      <c r="K292" s="141" t="n"/>
      <c r="L292" s="93" t="n"/>
      <c r="M292" s="94">
        <f>IF(B292="","",IF(L292&lt;&gt;"",L292-B292,IF(I292="Yes",MAX(0,cfg_AsOf-B292),"")))</f>
        <v/>
      </c>
      <c r="N292" s="94">
        <f>IF(B292="","",IF(OR(B292&lt;cfg_PilotStart,B292&gt;cfg_PilotEnd),"Outside",B292-cfg_PilotStart+1))</f>
        <v/>
      </c>
      <c r="O292" s="86">
        <f>IF(B292="","","FB-"&amp;TEXT(ROW()-5,"0000"))</f>
        <v/>
      </c>
    </row>
    <row r="293" ht="30" customHeight="1">
      <c r="B293" s="93" t="n"/>
      <c r="C293" s="140" t="n"/>
      <c r="D293" s="141" t="n"/>
      <c r="E293" s="142" t="n"/>
      <c r="F293" s="95" t="n"/>
      <c r="G293" s="95" t="n"/>
      <c r="H293" s="95" t="n"/>
      <c r="I293" s="141" t="n"/>
      <c r="J293" s="95" t="n"/>
      <c r="K293" s="141" t="n"/>
      <c r="L293" s="93" t="n"/>
      <c r="M293" s="94">
        <f>IF(B293="","",IF(L293&lt;&gt;"",L293-B293,IF(I293="Yes",MAX(0,cfg_AsOf-B293),"")))</f>
        <v/>
      </c>
      <c r="N293" s="94">
        <f>IF(B293="","",IF(OR(B293&lt;cfg_PilotStart,B293&gt;cfg_PilotEnd),"Outside",B293-cfg_PilotStart+1))</f>
        <v/>
      </c>
      <c r="O293" s="86">
        <f>IF(B293="","","FB-"&amp;TEXT(ROW()-5,"0000"))</f>
        <v/>
      </c>
    </row>
    <row r="294" ht="30" customHeight="1">
      <c r="B294" s="93" t="n"/>
      <c r="C294" s="140" t="n"/>
      <c r="D294" s="141" t="n"/>
      <c r="E294" s="142" t="n"/>
      <c r="F294" s="95" t="n"/>
      <c r="G294" s="95" t="n"/>
      <c r="H294" s="95" t="n"/>
      <c r="I294" s="141" t="n"/>
      <c r="J294" s="95" t="n"/>
      <c r="K294" s="141" t="n"/>
      <c r="L294" s="93" t="n"/>
      <c r="M294" s="94">
        <f>IF(B294="","",IF(L294&lt;&gt;"",L294-B294,IF(I294="Yes",MAX(0,cfg_AsOf-B294),"")))</f>
        <v/>
      </c>
      <c r="N294" s="94">
        <f>IF(B294="","",IF(OR(B294&lt;cfg_PilotStart,B294&gt;cfg_PilotEnd),"Outside",B294-cfg_PilotStart+1))</f>
        <v/>
      </c>
      <c r="O294" s="86">
        <f>IF(B294="","","FB-"&amp;TEXT(ROW()-5,"0000"))</f>
        <v/>
      </c>
    </row>
    <row r="295" ht="30" customHeight="1">
      <c r="B295" s="93" t="n"/>
      <c r="C295" s="140" t="n"/>
      <c r="D295" s="141" t="n"/>
      <c r="E295" s="142" t="n"/>
      <c r="F295" s="95" t="n"/>
      <c r="G295" s="95" t="n"/>
      <c r="H295" s="95" t="n"/>
      <c r="I295" s="141" t="n"/>
      <c r="J295" s="95" t="n"/>
      <c r="K295" s="141" t="n"/>
      <c r="L295" s="93" t="n"/>
      <c r="M295" s="94">
        <f>IF(B295="","",IF(L295&lt;&gt;"",L295-B295,IF(I295="Yes",MAX(0,cfg_AsOf-B295),"")))</f>
        <v/>
      </c>
      <c r="N295" s="94">
        <f>IF(B295="","",IF(OR(B295&lt;cfg_PilotStart,B295&gt;cfg_PilotEnd),"Outside",B295-cfg_PilotStart+1))</f>
        <v/>
      </c>
      <c r="O295" s="86">
        <f>IF(B295="","","FB-"&amp;TEXT(ROW()-5,"0000"))</f>
        <v/>
      </c>
    </row>
    <row r="296" ht="30" customHeight="1">
      <c r="B296" s="93" t="n"/>
      <c r="C296" s="140" t="n"/>
      <c r="D296" s="141" t="n"/>
      <c r="E296" s="142" t="n"/>
      <c r="F296" s="95" t="n"/>
      <c r="G296" s="95" t="n"/>
      <c r="H296" s="95" t="n"/>
      <c r="I296" s="141" t="n"/>
      <c r="J296" s="95" t="n"/>
      <c r="K296" s="141" t="n"/>
      <c r="L296" s="93" t="n"/>
      <c r="M296" s="94">
        <f>IF(B296="","",IF(L296&lt;&gt;"",L296-B296,IF(I296="Yes",MAX(0,cfg_AsOf-B296),"")))</f>
        <v/>
      </c>
      <c r="N296" s="94">
        <f>IF(B296="","",IF(OR(B296&lt;cfg_PilotStart,B296&gt;cfg_PilotEnd),"Outside",B296-cfg_PilotStart+1))</f>
        <v/>
      </c>
      <c r="O296" s="86">
        <f>IF(B296="","","FB-"&amp;TEXT(ROW()-5,"0000"))</f>
        <v/>
      </c>
    </row>
    <row r="297" ht="30" customHeight="1">
      <c r="B297" s="93" t="n"/>
      <c r="C297" s="140" t="n"/>
      <c r="D297" s="141" t="n"/>
      <c r="E297" s="142" t="n"/>
      <c r="F297" s="95" t="n"/>
      <c r="G297" s="95" t="n"/>
      <c r="H297" s="95" t="n"/>
      <c r="I297" s="141" t="n"/>
      <c r="J297" s="95" t="n"/>
      <c r="K297" s="141" t="n"/>
      <c r="L297" s="93" t="n"/>
      <c r="M297" s="94">
        <f>IF(B297="","",IF(L297&lt;&gt;"",L297-B297,IF(I297="Yes",MAX(0,cfg_AsOf-B297),"")))</f>
        <v/>
      </c>
      <c r="N297" s="94">
        <f>IF(B297="","",IF(OR(B297&lt;cfg_PilotStart,B297&gt;cfg_PilotEnd),"Outside",B297-cfg_PilotStart+1))</f>
        <v/>
      </c>
      <c r="O297" s="86">
        <f>IF(B297="","","FB-"&amp;TEXT(ROW()-5,"0000"))</f>
        <v/>
      </c>
    </row>
    <row r="298" ht="30" customHeight="1">
      <c r="B298" s="93" t="n"/>
      <c r="C298" s="140" t="n"/>
      <c r="D298" s="141" t="n"/>
      <c r="E298" s="142" t="n"/>
      <c r="F298" s="95" t="n"/>
      <c r="G298" s="95" t="n"/>
      <c r="H298" s="95" t="n"/>
      <c r="I298" s="141" t="n"/>
      <c r="J298" s="95" t="n"/>
      <c r="K298" s="141" t="n"/>
      <c r="L298" s="93" t="n"/>
      <c r="M298" s="94">
        <f>IF(B298="","",IF(L298&lt;&gt;"",L298-B298,IF(I298="Yes",MAX(0,cfg_AsOf-B298),"")))</f>
        <v/>
      </c>
      <c r="N298" s="94">
        <f>IF(B298="","",IF(OR(B298&lt;cfg_PilotStart,B298&gt;cfg_PilotEnd),"Outside",B298-cfg_PilotStart+1))</f>
        <v/>
      </c>
      <c r="O298" s="86">
        <f>IF(B298="","","FB-"&amp;TEXT(ROW()-5,"0000"))</f>
        <v/>
      </c>
    </row>
    <row r="299" ht="30" customHeight="1">
      <c r="B299" s="93" t="n"/>
      <c r="C299" s="140" t="n"/>
      <c r="D299" s="141" t="n"/>
      <c r="E299" s="142" t="n"/>
      <c r="F299" s="95" t="n"/>
      <c r="G299" s="95" t="n"/>
      <c r="H299" s="95" t="n"/>
      <c r="I299" s="141" t="n"/>
      <c r="J299" s="95" t="n"/>
      <c r="K299" s="141" t="n"/>
      <c r="L299" s="93" t="n"/>
      <c r="M299" s="94">
        <f>IF(B299="","",IF(L299&lt;&gt;"",L299-B299,IF(I299="Yes",MAX(0,cfg_AsOf-B299),"")))</f>
        <v/>
      </c>
      <c r="N299" s="94">
        <f>IF(B299="","",IF(OR(B299&lt;cfg_PilotStart,B299&gt;cfg_PilotEnd),"Outside",B299-cfg_PilotStart+1))</f>
        <v/>
      </c>
      <c r="O299" s="86">
        <f>IF(B299="","","FB-"&amp;TEXT(ROW()-5,"0000"))</f>
        <v/>
      </c>
    </row>
    <row r="300" ht="30" customHeight="1">
      <c r="B300" s="93" t="n"/>
      <c r="C300" s="140" t="n"/>
      <c r="D300" s="141" t="n"/>
      <c r="E300" s="142" t="n"/>
      <c r="F300" s="95" t="n"/>
      <c r="G300" s="95" t="n"/>
      <c r="H300" s="95" t="n"/>
      <c r="I300" s="141" t="n"/>
      <c r="J300" s="95" t="n"/>
      <c r="K300" s="141" t="n"/>
      <c r="L300" s="93" t="n"/>
      <c r="M300" s="94">
        <f>IF(B300="","",IF(L300&lt;&gt;"",L300-B300,IF(I300="Yes",MAX(0,cfg_AsOf-B300),"")))</f>
        <v/>
      </c>
      <c r="N300" s="94">
        <f>IF(B300="","",IF(OR(B300&lt;cfg_PilotStart,B300&gt;cfg_PilotEnd),"Outside",B300-cfg_PilotStart+1))</f>
        <v/>
      </c>
      <c r="O300" s="86">
        <f>IF(B300="","","FB-"&amp;TEXT(ROW()-5,"0000"))</f>
        <v/>
      </c>
    </row>
    <row r="301" ht="30" customHeight="1">
      <c r="B301" s="93" t="n"/>
      <c r="C301" s="140" t="n"/>
      <c r="D301" s="141" t="n"/>
      <c r="E301" s="142" t="n"/>
      <c r="F301" s="95" t="n"/>
      <c r="G301" s="95" t="n"/>
      <c r="H301" s="95" t="n"/>
      <c r="I301" s="141" t="n"/>
      <c r="J301" s="95" t="n"/>
      <c r="K301" s="141" t="n"/>
      <c r="L301" s="93" t="n"/>
      <c r="M301" s="94">
        <f>IF(B301="","",IF(L301&lt;&gt;"",L301-B301,IF(I301="Yes",MAX(0,cfg_AsOf-B301),"")))</f>
        <v/>
      </c>
      <c r="N301" s="94">
        <f>IF(B301="","",IF(OR(B301&lt;cfg_PilotStart,B301&gt;cfg_PilotEnd),"Outside",B301-cfg_PilotStart+1))</f>
        <v/>
      </c>
      <c r="O301" s="86">
        <f>IF(B301="","","FB-"&amp;TEXT(ROW()-5,"0000"))</f>
        <v/>
      </c>
    </row>
    <row r="302" ht="30" customHeight="1">
      <c r="B302" s="93" t="n"/>
      <c r="C302" s="140" t="n"/>
      <c r="D302" s="141" t="n"/>
      <c r="E302" s="142" t="n"/>
      <c r="F302" s="95" t="n"/>
      <c r="G302" s="95" t="n"/>
      <c r="H302" s="95" t="n"/>
      <c r="I302" s="141" t="n"/>
      <c r="J302" s="95" t="n"/>
      <c r="K302" s="141" t="n"/>
      <c r="L302" s="93" t="n"/>
      <c r="M302" s="94">
        <f>IF(B302="","",IF(L302&lt;&gt;"",L302-B302,IF(I302="Yes",MAX(0,cfg_AsOf-B302),"")))</f>
        <v/>
      </c>
      <c r="N302" s="94">
        <f>IF(B302="","",IF(OR(B302&lt;cfg_PilotStart,B302&gt;cfg_PilotEnd),"Outside",B302-cfg_PilotStart+1))</f>
        <v/>
      </c>
      <c r="O302" s="86">
        <f>IF(B302="","","FB-"&amp;TEXT(ROW()-5,"0000"))</f>
        <v/>
      </c>
    </row>
    <row r="303" ht="30" customHeight="1">
      <c r="B303" s="93" t="n"/>
      <c r="C303" s="140" t="n"/>
      <c r="D303" s="141" t="n"/>
      <c r="E303" s="142" t="n"/>
      <c r="F303" s="95" t="n"/>
      <c r="G303" s="95" t="n"/>
      <c r="H303" s="95" t="n"/>
      <c r="I303" s="141" t="n"/>
      <c r="J303" s="95" t="n"/>
      <c r="K303" s="141" t="n"/>
      <c r="L303" s="93" t="n"/>
      <c r="M303" s="94">
        <f>IF(B303="","",IF(L303&lt;&gt;"",L303-B303,IF(I303="Yes",MAX(0,cfg_AsOf-B303),"")))</f>
        <v/>
      </c>
      <c r="N303" s="94">
        <f>IF(B303="","",IF(OR(B303&lt;cfg_PilotStart,B303&gt;cfg_PilotEnd),"Outside",B303-cfg_PilotStart+1))</f>
        <v/>
      </c>
      <c r="O303" s="86">
        <f>IF(B303="","","FB-"&amp;TEXT(ROW()-5,"0000"))</f>
        <v/>
      </c>
    </row>
    <row r="304" ht="30" customHeight="1">
      <c r="B304" s="93" t="n"/>
      <c r="C304" s="140" t="n"/>
      <c r="D304" s="141" t="n"/>
      <c r="E304" s="142" t="n"/>
      <c r="F304" s="95" t="n"/>
      <c r="G304" s="95" t="n"/>
      <c r="H304" s="95" t="n"/>
      <c r="I304" s="141" t="n"/>
      <c r="J304" s="95" t="n"/>
      <c r="K304" s="141" t="n"/>
      <c r="L304" s="93" t="n"/>
      <c r="M304" s="94">
        <f>IF(B304="","",IF(L304&lt;&gt;"",L304-B304,IF(I304="Yes",MAX(0,cfg_AsOf-B304),"")))</f>
        <v/>
      </c>
      <c r="N304" s="94">
        <f>IF(B304="","",IF(OR(B304&lt;cfg_PilotStart,B304&gt;cfg_PilotEnd),"Outside",B304-cfg_PilotStart+1))</f>
        <v/>
      </c>
      <c r="O304" s="86">
        <f>IF(B304="","","FB-"&amp;TEXT(ROW()-5,"0000"))</f>
        <v/>
      </c>
    </row>
    <row r="305" ht="30" customHeight="1">
      <c r="B305" s="93" t="n"/>
      <c r="C305" s="140" t="n"/>
      <c r="D305" s="141" t="n"/>
      <c r="E305" s="142" t="n"/>
      <c r="F305" s="95" t="n"/>
      <c r="G305" s="95" t="n"/>
      <c r="H305" s="95" t="n"/>
      <c r="I305" s="141" t="n"/>
      <c r="J305" s="95" t="n"/>
      <c r="K305" s="141" t="n"/>
      <c r="L305" s="93" t="n"/>
      <c r="M305" s="94">
        <f>IF(B305="","",IF(L305&lt;&gt;"",L305-B305,IF(I305="Yes",MAX(0,cfg_AsOf-B305),"")))</f>
        <v/>
      </c>
      <c r="N305" s="94">
        <f>IF(B305="","",IF(OR(B305&lt;cfg_PilotStart,B305&gt;cfg_PilotEnd),"Outside",B305-cfg_PilotStart+1))</f>
        <v/>
      </c>
      <c r="O305" s="86">
        <f>IF(B305="","","FB-"&amp;TEXT(ROW()-5,"0000"))</f>
        <v/>
      </c>
    </row>
    <row r="306" ht="30" customHeight="1">
      <c r="B306" s="93" t="n"/>
      <c r="C306" s="140" t="n"/>
      <c r="D306" s="141" t="n"/>
      <c r="E306" s="142" t="n"/>
      <c r="F306" s="95" t="n"/>
      <c r="G306" s="95" t="n"/>
      <c r="H306" s="95" t="n"/>
      <c r="I306" s="141" t="n"/>
      <c r="J306" s="95" t="n"/>
      <c r="K306" s="141" t="n"/>
      <c r="L306" s="93" t="n"/>
      <c r="M306" s="94">
        <f>IF(B306="","",IF(L306&lt;&gt;"",L306-B306,IF(I306="Yes",MAX(0,cfg_AsOf-B306),"")))</f>
        <v/>
      </c>
      <c r="N306" s="94">
        <f>IF(B306="","",IF(OR(B306&lt;cfg_PilotStart,B306&gt;cfg_PilotEnd),"Outside",B306-cfg_PilotStart+1))</f>
        <v/>
      </c>
      <c r="O306" s="86">
        <f>IF(B306="","","FB-"&amp;TEXT(ROW()-5,"0000"))</f>
        <v/>
      </c>
    </row>
    <row r="307" ht="30" customHeight="1">
      <c r="B307" s="93" t="n"/>
      <c r="C307" s="140" t="n"/>
      <c r="D307" s="141" t="n"/>
      <c r="E307" s="142" t="n"/>
      <c r="F307" s="95" t="n"/>
      <c r="G307" s="95" t="n"/>
      <c r="H307" s="95" t="n"/>
      <c r="I307" s="141" t="n"/>
      <c r="J307" s="95" t="n"/>
      <c r="K307" s="141" t="n"/>
      <c r="L307" s="93" t="n"/>
      <c r="M307" s="94">
        <f>IF(B307="","",IF(L307&lt;&gt;"",L307-B307,IF(I307="Yes",MAX(0,cfg_AsOf-B307),"")))</f>
        <v/>
      </c>
      <c r="N307" s="94">
        <f>IF(B307="","",IF(OR(B307&lt;cfg_PilotStart,B307&gt;cfg_PilotEnd),"Outside",B307-cfg_PilotStart+1))</f>
        <v/>
      </c>
      <c r="O307" s="86">
        <f>IF(B307="","","FB-"&amp;TEXT(ROW()-5,"0000"))</f>
        <v/>
      </c>
    </row>
    <row r="308" ht="30" customHeight="1">
      <c r="B308" s="93" t="n"/>
      <c r="C308" s="140" t="n"/>
      <c r="D308" s="141" t="n"/>
      <c r="E308" s="142" t="n"/>
      <c r="F308" s="95" t="n"/>
      <c r="G308" s="95" t="n"/>
      <c r="H308" s="95" t="n"/>
      <c r="I308" s="141" t="n"/>
      <c r="J308" s="95" t="n"/>
      <c r="K308" s="141" t="n"/>
      <c r="L308" s="93" t="n"/>
      <c r="M308" s="94">
        <f>IF(B308="","",IF(L308&lt;&gt;"",L308-B308,IF(I308="Yes",MAX(0,cfg_AsOf-B308),"")))</f>
        <v/>
      </c>
      <c r="N308" s="94">
        <f>IF(B308="","",IF(OR(B308&lt;cfg_PilotStart,B308&gt;cfg_PilotEnd),"Outside",B308-cfg_PilotStart+1))</f>
        <v/>
      </c>
      <c r="O308" s="86">
        <f>IF(B308="","","FB-"&amp;TEXT(ROW()-5,"0000"))</f>
        <v/>
      </c>
    </row>
    <row r="309" ht="30" customHeight="1">
      <c r="B309" s="93" t="n"/>
      <c r="C309" s="140" t="n"/>
      <c r="D309" s="141" t="n"/>
      <c r="E309" s="142" t="n"/>
      <c r="F309" s="95" t="n"/>
      <c r="G309" s="95" t="n"/>
      <c r="H309" s="95" t="n"/>
      <c r="I309" s="141" t="n"/>
      <c r="J309" s="95" t="n"/>
      <c r="K309" s="141" t="n"/>
      <c r="L309" s="93" t="n"/>
      <c r="M309" s="94">
        <f>IF(B309="","",IF(L309&lt;&gt;"",L309-B309,IF(I309="Yes",MAX(0,cfg_AsOf-B309),"")))</f>
        <v/>
      </c>
      <c r="N309" s="94">
        <f>IF(B309="","",IF(OR(B309&lt;cfg_PilotStart,B309&gt;cfg_PilotEnd),"Outside",B309-cfg_PilotStart+1))</f>
        <v/>
      </c>
      <c r="O309" s="86">
        <f>IF(B309="","","FB-"&amp;TEXT(ROW()-5,"0000"))</f>
        <v/>
      </c>
    </row>
    <row r="310" ht="30" customHeight="1">
      <c r="B310" s="93" t="n"/>
      <c r="C310" s="140" t="n"/>
      <c r="D310" s="141" t="n"/>
      <c r="E310" s="142" t="n"/>
      <c r="F310" s="95" t="n"/>
      <c r="G310" s="95" t="n"/>
      <c r="H310" s="95" t="n"/>
      <c r="I310" s="141" t="n"/>
      <c r="J310" s="95" t="n"/>
      <c r="K310" s="141" t="n"/>
      <c r="L310" s="93" t="n"/>
      <c r="M310" s="94">
        <f>IF(B310="","",IF(L310&lt;&gt;"",L310-B310,IF(I310="Yes",MAX(0,cfg_AsOf-B310),"")))</f>
        <v/>
      </c>
      <c r="N310" s="94">
        <f>IF(B310="","",IF(OR(B310&lt;cfg_PilotStart,B310&gt;cfg_PilotEnd),"Outside",B310-cfg_PilotStart+1))</f>
        <v/>
      </c>
      <c r="O310" s="86">
        <f>IF(B310="","","FB-"&amp;TEXT(ROW()-5,"0000"))</f>
        <v/>
      </c>
    </row>
    <row r="311" ht="30" customHeight="1">
      <c r="B311" s="93" t="n"/>
      <c r="C311" s="140" t="n"/>
      <c r="D311" s="141" t="n"/>
      <c r="E311" s="142" t="n"/>
      <c r="F311" s="95" t="n"/>
      <c r="G311" s="95" t="n"/>
      <c r="H311" s="95" t="n"/>
      <c r="I311" s="141" t="n"/>
      <c r="J311" s="95" t="n"/>
      <c r="K311" s="141" t="n"/>
      <c r="L311" s="93" t="n"/>
      <c r="M311" s="94">
        <f>IF(B311="","",IF(L311&lt;&gt;"",L311-B311,IF(I311="Yes",MAX(0,cfg_AsOf-B311),"")))</f>
        <v/>
      </c>
      <c r="N311" s="94">
        <f>IF(B311="","",IF(OR(B311&lt;cfg_PilotStart,B311&gt;cfg_PilotEnd),"Outside",B311-cfg_PilotStart+1))</f>
        <v/>
      </c>
      <c r="O311" s="86">
        <f>IF(B311="","","FB-"&amp;TEXT(ROW()-5,"0000"))</f>
        <v/>
      </c>
    </row>
    <row r="312" ht="30" customHeight="1">
      <c r="B312" s="93" t="n"/>
      <c r="C312" s="140" t="n"/>
      <c r="D312" s="141" t="n"/>
      <c r="E312" s="142" t="n"/>
      <c r="F312" s="95" t="n"/>
      <c r="G312" s="95" t="n"/>
      <c r="H312" s="95" t="n"/>
      <c r="I312" s="141" t="n"/>
      <c r="J312" s="95" t="n"/>
      <c r="K312" s="141" t="n"/>
      <c r="L312" s="93" t="n"/>
      <c r="M312" s="94">
        <f>IF(B312="","",IF(L312&lt;&gt;"",L312-B312,IF(I312="Yes",MAX(0,cfg_AsOf-B312),"")))</f>
        <v/>
      </c>
      <c r="N312" s="94">
        <f>IF(B312="","",IF(OR(B312&lt;cfg_PilotStart,B312&gt;cfg_PilotEnd),"Outside",B312-cfg_PilotStart+1))</f>
        <v/>
      </c>
      <c r="O312" s="86">
        <f>IF(B312="","","FB-"&amp;TEXT(ROW()-5,"0000"))</f>
        <v/>
      </c>
    </row>
    <row r="313" ht="30" customHeight="1">
      <c r="B313" s="93" t="n"/>
      <c r="C313" s="140" t="n"/>
      <c r="D313" s="141" t="n"/>
      <c r="E313" s="142" t="n"/>
      <c r="F313" s="95" t="n"/>
      <c r="G313" s="95" t="n"/>
      <c r="H313" s="95" t="n"/>
      <c r="I313" s="141" t="n"/>
      <c r="J313" s="95" t="n"/>
      <c r="K313" s="141" t="n"/>
      <c r="L313" s="93" t="n"/>
      <c r="M313" s="94">
        <f>IF(B313="","",IF(L313&lt;&gt;"",L313-B313,IF(I313="Yes",MAX(0,cfg_AsOf-B313),"")))</f>
        <v/>
      </c>
      <c r="N313" s="94">
        <f>IF(B313="","",IF(OR(B313&lt;cfg_PilotStart,B313&gt;cfg_PilotEnd),"Outside",B313-cfg_PilotStart+1))</f>
        <v/>
      </c>
      <c r="O313" s="86">
        <f>IF(B313="","","FB-"&amp;TEXT(ROW()-5,"0000"))</f>
        <v/>
      </c>
    </row>
    <row r="314" ht="30" customHeight="1">
      <c r="B314" s="93" t="n"/>
      <c r="C314" s="140" t="n"/>
      <c r="D314" s="141" t="n"/>
      <c r="E314" s="142" t="n"/>
      <c r="F314" s="95" t="n"/>
      <c r="G314" s="95" t="n"/>
      <c r="H314" s="95" t="n"/>
      <c r="I314" s="141" t="n"/>
      <c r="J314" s="95" t="n"/>
      <c r="K314" s="141" t="n"/>
      <c r="L314" s="93" t="n"/>
      <c r="M314" s="94">
        <f>IF(B314="","",IF(L314&lt;&gt;"",L314-B314,IF(I314="Yes",MAX(0,cfg_AsOf-B314),"")))</f>
        <v/>
      </c>
      <c r="N314" s="94">
        <f>IF(B314="","",IF(OR(B314&lt;cfg_PilotStart,B314&gt;cfg_PilotEnd),"Outside",B314-cfg_PilotStart+1))</f>
        <v/>
      </c>
      <c r="O314" s="86">
        <f>IF(B314="","","FB-"&amp;TEXT(ROW()-5,"0000"))</f>
        <v/>
      </c>
    </row>
    <row r="315" ht="30" customHeight="1">
      <c r="B315" s="93" t="n"/>
      <c r="C315" s="140" t="n"/>
      <c r="D315" s="141" t="n"/>
      <c r="E315" s="142" t="n"/>
      <c r="F315" s="95" t="n"/>
      <c r="G315" s="95" t="n"/>
      <c r="H315" s="95" t="n"/>
      <c r="I315" s="141" t="n"/>
      <c r="J315" s="95" t="n"/>
      <c r="K315" s="141" t="n"/>
      <c r="L315" s="93" t="n"/>
      <c r="M315" s="94">
        <f>IF(B315="","",IF(L315&lt;&gt;"",L315-B315,IF(I315="Yes",MAX(0,cfg_AsOf-B315),"")))</f>
        <v/>
      </c>
      <c r="N315" s="94">
        <f>IF(B315="","",IF(OR(B315&lt;cfg_PilotStart,B315&gt;cfg_PilotEnd),"Outside",B315-cfg_PilotStart+1))</f>
        <v/>
      </c>
      <c r="O315" s="86">
        <f>IF(B315="","","FB-"&amp;TEXT(ROW()-5,"0000"))</f>
        <v/>
      </c>
    </row>
    <row r="316" ht="30" customHeight="1">
      <c r="B316" s="93" t="n"/>
      <c r="C316" s="140" t="n"/>
      <c r="D316" s="141" t="n"/>
      <c r="E316" s="142" t="n"/>
      <c r="F316" s="95" t="n"/>
      <c r="G316" s="95" t="n"/>
      <c r="H316" s="95" t="n"/>
      <c r="I316" s="141" t="n"/>
      <c r="J316" s="95" t="n"/>
      <c r="K316" s="141" t="n"/>
      <c r="L316" s="93" t="n"/>
      <c r="M316" s="94">
        <f>IF(B316="","",IF(L316&lt;&gt;"",L316-B316,IF(I316="Yes",MAX(0,cfg_AsOf-B316),"")))</f>
        <v/>
      </c>
      <c r="N316" s="94">
        <f>IF(B316="","",IF(OR(B316&lt;cfg_PilotStart,B316&gt;cfg_PilotEnd),"Outside",B316-cfg_PilotStart+1))</f>
        <v/>
      </c>
      <c r="O316" s="86">
        <f>IF(B316="","","FB-"&amp;TEXT(ROW()-5,"0000"))</f>
        <v/>
      </c>
    </row>
    <row r="317" ht="30" customHeight="1">
      <c r="B317" s="93" t="n"/>
      <c r="C317" s="140" t="n"/>
      <c r="D317" s="141" t="n"/>
      <c r="E317" s="142" t="n"/>
      <c r="F317" s="95" t="n"/>
      <c r="G317" s="95" t="n"/>
      <c r="H317" s="95" t="n"/>
      <c r="I317" s="141" t="n"/>
      <c r="J317" s="95" t="n"/>
      <c r="K317" s="141" t="n"/>
      <c r="L317" s="93" t="n"/>
      <c r="M317" s="94">
        <f>IF(B317="","",IF(L317&lt;&gt;"",L317-B317,IF(I317="Yes",MAX(0,cfg_AsOf-B317),"")))</f>
        <v/>
      </c>
      <c r="N317" s="94">
        <f>IF(B317="","",IF(OR(B317&lt;cfg_PilotStart,B317&gt;cfg_PilotEnd),"Outside",B317-cfg_PilotStart+1))</f>
        <v/>
      </c>
      <c r="O317" s="86">
        <f>IF(B317="","","FB-"&amp;TEXT(ROW()-5,"0000"))</f>
        <v/>
      </c>
    </row>
    <row r="318" ht="30" customHeight="1">
      <c r="B318" s="93" t="n"/>
      <c r="C318" s="140" t="n"/>
      <c r="D318" s="141" t="n"/>
      <c r="E318" s="142" t="n"/>
      <c r="F318" s="95" t="n"/>
      <c r="G318" s="95" t="n"/>
      <c r="H318" s="95" t="n"/>
      <c r="I318" s="141" t="n"/>
      <c r="J318" s="95" t="n"/>
      <c r="K318" s="141" t="n"/>
      <c r="L318" s="93" t="n"/>
      <c r="M318" s="94">
        <f>IF(B318="","",IF(L318&lt;&gt;"",L318-B318,IF(I318="Yes",MAX(0,cfg_AsOf-B318),"")))</f>
        <v/>
      </c>
      <c r="N318" s="94">
        <f>IF(B318="","",IF(OR(B318&lt;cfg_PilotStart,B318&gt;cfg_PilotEnd),"Outside",B318-cfg_PilotStart+1))</f>
        <v/>
      </c>
      <c r="O318" s="86">
        <f>IF(B318="","","FB-"&amp;TEXT(ROW()-5,"0000"))</f>
        <v/>
      </c>
    </row>
    <row r="319" ht="30" customHeight="1">
      <c r="B319" s="93" t="n"/>
      <c r="C319" s="140" t="n"/>
      <c r="D319" s="141" t="n"/>
      <c r="E319" s="142" t="n"/>
      <c r="F319" s="95" t="n"/>
      <c r="G319" s="95" t="n"/>
      <c r="H319" s="95" t="n"/>
      <c r="I319" s="141" t="n"/>
      <c r="J319" s="95" t="n"/>
      <c r="K319" s="141" t="n"/>
      <c r="L319" s="93" t="n"/>
      <c r="M319" s="94">
        <f>IF(B319="","",IF(L319&lt;&gt;"",L319-B319,IF(I319="Yes",MAX(0,cfg_AsOf-B319),"")))</f>
        <v/>
      </c>
      <c r="N319" s="94">
        <f>IF(B319="","",IF(OR(B319&lt;cfg_PilotStart,B319&gt;cfg_PilotEnd),"Outside",B319-cfg_PilotStart+1))</f>
        <v/>
      </c>
      <c r="O319" s="86">
        <f>IF(B319="","","FB-"&amp;TEXT(ROW()-5,"0000"))</f>
        <v/>
      </c>
    </row>
    <row r="320" ht="30" customHeight="1">
      <c r="B320" s="93" t="n"/>
      <c r="C320" s="140" t="n"/>
      <c r="D320" s="141" t="n"/>
      <c r="E320" s="142" t="n"/>
      <c r="F320" s="95" t="n"/>
      <c r="G320" s="95" t="n"/>
      <c r="H320" s="95" t="n"/>
      <c r="I320" s="141" t="n"/>
      <c r="J320" s="95" t="n"/>
      <c r="K320" s="141" t="n"/>
      <c r="L320" s="93" t="n"/>
      <c r="M320" s="94">
        <f>IF(B320="","",IF(L320&lt;&gt;"",L320-B320,IF(I320="Yes",MAX(0,cfg_AsOf-B320),"")))</f>
        <v/>
      </c>
      <c r="N320" s="94">
        <f>IF(B320="","",IF(OR(B320&lt;cfg_PilotStart,B320&gt;cfg_PilotEnd),"Outside",B320-cfg_PilotStart+1))</f>
        <v/>
      </c>
      <c r="O320" s="86">
        <f>IF(B320="","","FB-"&amp;TEXT(ROW()-5,"0000"))</f>
        <v/>
      </c>
    </row>
    <row r="321" ht="30" customHeight="1">
      <c r="B321" s="93" t="n"/>
      <c r="C321" s="140" t="n"/>
      <c r="D321" s="141" t="n"/>
      <c r="E321" s="142" t="n"/>
      <c r="F321" s="95" t="n"/>
      <c r="G321" s="95" t="n"/>
      <c r="H321" s="95" t="n"/>
      <c r="I321" s="141" t="n"/>
      <c r="J321" s="95" t="n"/>
      <c r="K321" s="141" t="n"/>
      <c r="L321" s="93" t="n"/>
      <c r="M321" s="94">
        <f>IF(B321="","",IF(L321&lt;&gt;"",L321-B321,IF(I321="Yes",MAX(0,cfg_AsOf-B321),"")))</f>
        <v/>
      </c>
      <c r="N321" s="94">
        <f>IF(B321="","",IF(OR(B321&lt;cfg_PilotStart,B321&gt;cfg_PilotEnd),"Outside",B321-cfg_PilotStart+1))</f>
        <v/>
      </c>
      <c r="O321" s="86">
        <f>IF(B321="","","FB-"&amp;TEXT(ROW()-5,"0000"))</f>
        <v/>
      </c>
    </row>
    <row r="322" ht="30" customHeight="1">
      <c r="B322" s="93" t="n"/>
      <c r="C322" s="140" t="n"/>
      <c r="D322" s="141" t="n"/>
      <c r="E322" s="142" t="n"/>
      <c r="F322" s="95" t="n"/>
      <c r="G322" s="95" t="n"/>
      <c r="H322" s="95" t="n"/>
      <c r="I322" s="141" t="n"/>
      <c r="J322" s="95" t="n"/>
      <c r="K322" s="141" t="n"/>
      <c r="L322" s="93" t="n"/>
      <c r="M322" s="94">
        <f>IF(B322="","",IF(L322&lt;&gt;"",L322-B322,IF(I322="Yes",MAX(0,cfg_AsOf-B322),"")))</f>
        <v/>
      </c>
      <c r="N322" s="94">
        <f>IF(B322="","",IF(OR(B322&lt;cfg_PilotStart,B322&gt;cfg_PilotEnd),"Outside",B322-cfg_PilotStart+1))</f>
        <v/>
      </c>
      <c r="O322" s="86">
        <f>IF(B322="","","FB-"&amp;TEXT(ROW()-5,"0000"))</f>
        <v/>
      </c>
    </row>
    <row r="323" ht="30" customHeight="1">
      <c r="B323" s="93" t="n"/>
      <c r="C323" s="140" t="n"/>
      <c r="D323" s="141" t="n"/>
      <c r="E323" s="142" t="n"/>
      <c r="F323" s="95" t="n"/>
      <c r="G323" s="95" t="n"/>
      <c r="H323" s="95" t="n"/>
      <c r="I323" s="141" t="n"/>
      <c r="J323" s="95" t="n"/>
      <c r="K323" s="141" t="n"/>
      <c r="L323" s="93" t="n"/>
      <c r="M323" s="94">
        <f>IF(B323="","",IF(L323&lt;&gt;"",L323-B323,IF(I323="Yes",MAX(0,cfg_AsOf-B323),"")))</f>
        <v/>
      </c>
      <c r="N323" s="94">
        <f>IF(B323="","",IF(OR(B323&lt;cfg_PilotStart,B323&gt;cfg_PilotEnd),"Outside",B323-cfg_PilotStart+1))</f>
        <v/>
      </c>
      <c r="O323" s="86">
        <f>IF(B323="","","FB-"&amp;TEXT(ROW()-5,"0000"))</f>
        <v/>
      </c>
    </row>
    <row r="324" ht="30" customHeight="1">
      <c r="B324" s="93" t="n"/>
      <c r="C324" s="140" t="n"/>
      <c r="D324" s="141" t="n"/>
      <c r="E324" s="142" t="n"/>
      <c r="F324" s="95" t="n"/>
      <c r="G324" s="95" t="n"/>
      <c r="H324" s="95" t="n"/>
      <c r="I324" s="141" t="n"/>
      <c r="J324" s="95" t="n"/>
      <c r="K324" s="141" t="n"/>
      <c r="L324" s="93" t="n"/>
      <c r="M324" s="94">
        <f>IF(B324="","",IF(L324&lt;&gt;"",L324-B324,IF(I324="Yes",MAX(0,cfg_AsOf-B324),"")))</f>
        <v/>
      </c>
      <c r="N324" s="94">
        <f>IF(B324="","",IF(OR(B324&lt;cfg_PilotStart,B324&gt;cfg_PilotEnd),"Outside",B324-cfg_PilotStart+1))</f>
        <v/>
      </c>
      <c r="O324" s="86">
        <f>IF(B324="","","FB-"&amp;TEXT(ROW()-5,"0000"))</f>
        <v/>
      </c>
    </row>
    <row r="325" ht="30" customHeight="1">
      <c r="B325" s="93" t="n"/>
      <c r="C325" s="140" t="n"/>
      <c r="D325" s="141" t="n"/>
      <c r="E325" s="142" t="n"/>
      <c r="F325" s="95" t="n"/>
      <c r="G325" s="95" t="n"/>
      <c r="H325" s="95" t="n"/>
      <c r="I325" s="141" t="n"/>
      <c r="J325" s="95" t="n"/>
      <c r="K325" s="141" t="n"/>
      <c r="L325" s="93" t="n"/>
      <c r="M325" s="94">
        <f>IF(B325="","",IF(L325&lt;&gt;"",L325-B325,IF(I325="Yes",MAX(0,cfg_AsOf-B325),"")))</f>
        <v/>
      </c>
      <c r="N325" s="94">
        <f>IF(B325="","",IF(OR(B325&lt;cfg_PilotStart,B325&gt;cfg_PilotEnd),"Outside",B325-cfg_PilotStart+1))</f>
        <v/>
      </c>
      <c r="O325" s="86">
        <f>IF(B325="","","FB-"&amp;TEXT(ROW()-5,"0000"))</f>
        <v/>
      </c>
    </row>
    <row r="326" ht="30" customHeight="1">
      <c r="B326" s="93" t="n"/>
      <c r="C326" s="140" t="n"/>
      <c r="D326" s="141" t="n"/>
      <c r="E326" s="142" t="n"/>
      <c r="F326" s="95" t="n"/>
      <c r="G326" s="95" t="n"/>
      <c r="H326" s="95" t="n"/>
      <c r="I326" s="141" t="n"/>
      <c r="J326" s="95" t="n"/>
      <c r="K326" s="141" t="n"/>
      <c r="L326" s="93" t="n"/>
      <c r="M326" s="94">
        <f>IF(B326="","",IF(L326&lt;&gt;"",L326-B326,IF(I326="Yes",MAX(0,cfg_AsOf-B326),"")))</f>
        <v/>
      </c>
      <c r="N326" s="94">
        <f>IF(B326="","",IF(OR(B326&lt;cfg_PilotStart,B326&gt;cfg_PilotEnd),"Outside",B326-cfg_PilotStart+1))</f>
        <v/>
      </c>
      <c r="O326" s="86">
        <f>IF(B326="","","FB-"&amp;TEXT(ROW()-5,"0000"))</f>
        <v/>
      </c>
    </row>
    <row r="327" ht="30" customHeight="1">
      <c r="B327" s="93" t="n"/>
      <c r="C327" s="140" t="n"/>
      <c r="D327" s="141" t="n"/>
      <c r="E327" s="142" t="n"/>
      <c r="F327" s="95" t="n"/>
      <c r="G327" s="95" t="n"/>
      <c r="H327" s="95" t="n"/>
      <c r="I327" s="141" t="n"/>
      <c r="J327" s="95" t="n"/>
      <c r="K327" s="141" t="n"/>
      <c r="L327" s="93" t="n"/>
      <c r="M327" s="94">
        <f>IF(B327="","",IF(L327&lt;&gt;"",L327-B327,IF(I327="Yes",MAX(0,cfg_AsOf-B327),"")))</f>
        <v/>
      </c>
      <c r="N327" s="94">
        <f>IF(B327="","",IF(OR(B327&lt;cfg_PilotStart,B327&gt;cfg_PilotEnd),"Outside",B327-cfg_PilotStart+1))</f>
        <v/>
      </c>
      <c r="O327" s="86">
        <f>IF(B327="","","FB-"&amp;TEXT(ROW()-5,"0000"))</f>
        <v/>
      </c>
    </row>
    <row r="328" ht="30" customHeight="1">
      <c r="B328" s="93" t="n"/>
      <c r="C328" s="140" t="n"/>
      <c r="D328" s="141" t="n"/>
      <c r="E328" s="142" t="n"/>
      <c r="F328" s="95" t="n"/>
      <c r="G328" s="95" t="n"/>
      <c r="H328" s="95" t="n"/>
      <c r="I328" s="141" t="n"/>
      <c r="J328" s="95" t="n"/>
      <c r="K328" s="141" t="n"/>
      <c r="L328" s="93" t="n"/>
      <c r="M328" s="94">
        <f>IF(B328="","",IF(L328&lt;&gt;"",L328-B328,IF(I328="Yes",MAX(0,cfg_AsOf-B328),"")))</f>
        <v/>
      </c>
      <c r="N328" s="94">
        <f>IF(B328="","",IF(OR(B328&lt;cfg_PilotStart,B328&gt;cfg_PilotEnd),"Outside",B328-cfg_PilotStart+1))</f>
        <v/>
      </c>
      <c r="O328" s="86">
        <f>IF(B328="","","FB-"&amp;TEXT(ROW()-5,"0000"))</f>
        <v/>
      </c>
    </row>
    <row r="329" ht="30" customHeight="1">
      <c r="B329" s="93" t="n"/>
      <c r="C329" s="140" t="n"/>
      <c r="D329" s="141" t="n"/>
      <c r="E329" s="142" t="n"/>
      <c r="F329" s="95" t="n"/>
      <c r="G329" s="95" t="n"/>
      <c r="H329" s="95" t="n"/>
      <c r="I329" s="141" t="n"/>
      <c r="J329" s="95" t="n"/>
      <c r="K329" s="141" t="n"/>
      <c r="L329" s="93" t="n"/>
      <c r="M329" s="94">
        <f>IF(B329="","",IF(L329&lt;&gt;"",L329-B329,IF(I329="Yes",MAX(0,cfg_AsOf-B329),"")))</f>
        <v/>
      </c>
      <c r="N329" s="94">
        <f>IF(B329="","",IF(OR(B329&lt;cfg_PilotStart,B329&gt;cfg_PilotEnd),"Outside",B329-cfg_PilotStart+1))</f>
        <v/>
      </c>
      <c r="O329" s="86">
        <f>IF(B329="","","FB-"&amp;TEXT(ROW()-5,"0000"))</f>
        <v/>
      </c>
    </row>
    <row r="330" ht="30" customHeight="1">
      <c r="B330" s="93" t="n"/>
      <c r="C330" s="140" t="n"/>
      <c r="D330" s="141" t="n"/>
      <c r="E330" s="142" t="n"/>
      <c r="F330" s="95" t="n"/>
      <c r="G330" s="95" t="n"/>
      <c r="H330" s="95" t="n"/>
      <c r="I330" s="141" t="n"/>
      <c r="J330" s="95" t="n"/>
      <c r="K330" s="141" t="n"/>
      <c r="L330" s="93" t="n"/>
      <c r="M330" s="94">
        <f>IF(B330="","",IF(L330&lt;&gt;"",L330-B330,IF(I330="Yes",MAX(0,cfg_AsOf-B330),"")))</f>
        <v/>
      </c>
      <c r="N330" s="94">
        <f>IF(B330="","",IF(OR(B330&lt;cfg_PilotStart,B330&gt;cfg_PilotEnd),"Outside",B330-cfg_PilotStart+1))</f>
        <v/>
      </c>
      <c r="O330" s="86">
        <f>IF(B330="","","FB-"&amp;TEXT(ROW()-5,"0000"))</f>
        <v/>
      </c>
    </row>
    <row r="331" ht="30" customHeight="1">
      <c r="B331" s="93" t="n"/>
      <c r="C331" s="140" t="n"/>
      <c r="D331" s="141" t="n"/>
      <c r="E331" s="142" t="n"/>
      <c r="F331" s="95" t="n"/>
      <c r="G331" s="95" t="n"/>
      <c r="H331" s="95" t="n"/>
      <c r="I331" s="141" t="n"/>
      <c r="J331" s="95" t="n"/>
      <c r="K331" s="141" t="n"/>
      <c r="L331" s="93" t="n"/>
      <c r="M331" s="94">
        <f>IF(B331="","",IF(L331&lt;&gt;"",L331-B331,IF(I331="Yes",MAX(0,cfg_AsOf-B331),"")))</f>
        <v/>
      </c>
      <c r="N331" s="94">
        <f>IF(B331="","",IF(OR(B331&lt;cfg_PilotStart,B331&gt;cfg_PilotEnd),"Outside",B331-cfg_PilotStart+1))</f>
        <v/>
      </c>
      <c r="O331" s="86">
        <f>IF(B331="","","FB-"&amp;TEXT(ROW()-5,"0000"))</f>
        <v/>
      </c>
    </row>
    <row r="332" ht="30" customHeight="1">
      <c r="B332" s="93" t="n"/>
      <c r="C332" s="140" t="n"/>
      <c r="D332" s="141" t="n"/>
      <c r="E332" s="142" t="n"/>
      <c r="F332" s="95" t="n"/>
      <c r="G332" s="95" t="n"/>
      <c r="H332" s="95" t="n"/>
      <c r="I332" s="141" t="n"/>
      <c r="J332" s="95" t="n"/>
      <c r="K332" s="141" t="n"/>
      <c r="L332" s="93" t="n"/>
      <c r="M332" s="94">
        <f>IF(B332="","",IF(L332&lt;&gt;"",L332-B332,IF(I332="Yes",MAX(0,cfg_AsOf-B332),"")))</f>
        <v/>
      </c>
      <c r="N332" s="94">
        <f>IF(B332="","",IF(OR(B332&lt;cfg_PilotStart,B332&gt;cfg_PilotEnd),"Outside",B332-cfg_PilotStart+1))</f>
        <v/>
      </c>
      <c r="O332" s="86">
        <f>IF(B332="","","FB-"&amp;TEXT(ROW()-5,"0000"))</f>
        <v/>
      </c>
    </row>
    <row r="333" ht="30" customHeight="1">
      <c r="B333" s="93" t="n"/>
      <c r="C333" s="140" t="n"/>
      <c r="D333" s="141" t="n"/>
      <c r="E333" s="142" t="n"/>
      <c r="F333" s="95" t="n"/>
      <c r="G333" s="95" t="n"/>
      <c r="H333" s="95" t="n"/>
      <c r="I333" s="141" t="n"/>
      <c r="J333" s="95" t="n"/>
      <c r="K333" s="141" t="n"/>
      <c r="L333" s="93" t="n"/>
      <c r="M333" s="94">
        <f>IF(B333="","",IF(L333&lt;&gt;"",L333-B333,IF(I333="Yes",MAX(0,cfg_AsOf-B333),"")))</f>
        <v/>
      </c>
      <c r="N333" s="94">
        <f>IF(B333="","",IF(OR(B333&lt;cfg_PilotStart,B333&gt;cfg_PilotEnd),"Outside",B333-cfg_PilotStart+1))</f>
        <v/>
      </c>
      <c r="O333" s="86">
        <f>IF(B333="","","FB-"&amp;TEXT(ROW()-5,"0000"))</f>
        <v/>
      </c>
    </row>
    <row r="334" ht="30" customHeight="1">
      <c r="B334" s="93" t="n"/>
      <c r="C334" s="140" t="n"/>
      <c r="D334" s="141" t="n"/>
      <c r="E334" s="142" t="n"/>
      <c r="F334" s="95" t="n"/>
      <c r="G334" s="95" t="n"/>
      <c r="H334" s="95" t="n"/>
      <c r="I334" s="141" t="n"/>
      <c r="J334" s="95" t="n"/>
      <c r="K334" s="141" t="n"/>
      <c r="L334" s="93" t="n"/>
      <c r="M334" s="94">
        <f>IF(B334="","",IF(L334&lt;&gt;"",L334-B334,IF(I334="Yes",MAX(0,cfg_AsOf-B334),"")))</f>
        <v/>
      </c>
      <c r="N334" s="94">
        <f>IF(B334="","",IF(OR(B334&lt;cfg_PilotStart,B334&gt;cfg_PilotEnd),"Outside",B334-cfg_PilotStart+1))</f>
        <v/>
      </c>
      <c r="O334" s="86">
        <f>IF(B334="","","FB-"&amp;TEXT(ROW()-5,"0000"))</f>
        <v/>
      </c>
    </row>
    <row r="335" ht="30" customHeight="1">
      <c r="B335" s="93" t="n"/>
      <c r="C335" s="140" t="n"/>
      <c r="D335" s="141" t="n"/>
      <c r="E335" s="142" t="n"/>
      <c r="F335" s="95" t="n"/>
      <c r="G335" s="95" t="n"/>
      <c r="H335" s="95" t="n"/>
      <c r="I335" s="141" t="n"/>
      <c r="J335" s="95" t="n"/>
      <c r="K335" s="141" t="n"/>
      <c r="L335" s="93" t="n"/>
      <c r="M335" s="94">
        <f>IF(B335="","",IF(L335&lt;&gt;"",L335-B335,IF(I335="Yes",MAX(0,cfg_AsOf-B335),"")))</f>
        <v/>
      </c>
      <c r="N335" s="94">
        <f>IF(B335="","",IF(OR(B335&lt;cfg_PilotStart,B335&gt;cfg_PilotEnd),"Outside",B335-cfg_PilotStart+1))</f>
        <v/>
      </c>
      <c r="O335" s="86">
        <f>IF(B335="","","FB-"&amp;TEXT(ROW()-5,"0000"))</f>
        <v/>
      </c>
    </row>
    <row r="336" ht="30" customHeight="1">
      <c r="B336" s="93" t="n"/>
      <c r="C336" s="140" t="n"/>
      <c r="D336" s="141" t="n"/>
      <c r="E336" s="142" t="n"/>
      <c r="F336" s="95" t="n"/>
      <c r="G336" s="95" t="n"/>
      <c r="H336" s="95" t="n"/>
      <c r="I336" s="141" t="n"/>
      <c r="J336" s="95" t="n"/>
      <c r="K336" s="141" t="n"/>
      <c r="L336" s="93" t="n"/>
      <c r="M336" s="94">
        <f>IF(B336="","",IF(L336&lt;&gt;"",L336-B336,IF(I336="Yes",MAX(0,cfg_AsOf-B336),"")))</f>
        <v/>
      </c>
      <c r="N336" s="94">
        <f>IF(B336="","",IF(OR(B336&lt;cfg_PilotStart,B336&gt;cfg_PilotEnd),"Outside",B336-cfg_PilotStart+1))</f>
        <v/>
      </c>
      <c r="O336" s="86">
        <f>IF(B336="","","FB-"&amp;TEXT(ROW()-5,"0000"))</f>
        <v/>
      </c>
    </row>
    <row r="337" ht="30" customHeight="1">
      <c r="B337" s="93" t="n"/>
      <c r="C337" s="140" t="n"/>
      <c r="D337" s="141" t="n"/>
      <c r="E337" s="142" t="n"/>
      <c r="F337" s="95" t="n"/>
      <c r="G337" s="95" t="n"/>
      <c r="H337" s="95" t="n"/>
      <c r="I337" s="141" t="n"/>
      <c r="J337" s="95" t="n"/>
      <c r="K337" s="141" t="n"/>
      <c r="L337" s="93" t="n"/>
      <c r="M337" s="94">
        <f>IF(B337="","",IF(L337&lt;&gt;"",L337-B337,IF(I337="Yes",MAX(0,cfg_AsOf-B337),"")))</f>
        <v/>
      </c>
      <c r="N337" s="94">
        <f>IF(B337="","",IF(OR(B337&lt;cfg_PilotStart,B337&gt;cfg_PilotEnd),"Outside",B337-cfg_PilotStart+1))</f>
        <v/>
      </c>
      <c r="O337" s="86">
        <f>IF(B337="","","FB-"&amp;TEXT(ROW()-5,"0000"))</f>
        <v/>
      </c>
    </row>
    <row r="338" ht="30" customHeight="1">
      <c r="B338" s="93" t="n"/>
      <c r="C338" s="140" t="n"/>
      <c r="D338" s="141" t="n"/>
      <c r="E338" s="142" t="n"/>
      <c r="F338" s="95" t="n"/>
      <c r="G338" s="95" t="n"/>
      <c r="H338" s="95" t="n"/>
      <c r="I338" s="141" t="n"/>
      <c r="J338" s="95" t="n"/>
      <c r="K338" s="141" t="n"/>
      <c r="L338" s="93" t="n"/>
      <c r="M338" s="94">
        <f>IF(B338="","",IF(L338&lt;&gt;"",L338-B338,IF(I338="Yes",MAX(0,cfg_AsOf-B338),"")))</f>
        <v/>
      </c>
      <c r="N338" s="94">
        <f>IF(B338="","",IF(OR(B338&lt;cfg_PilotStart,B338&gt;cfg_PilotEnd),"Outside",B338-cfg_PilotStart+1))</f>
        <v/>
      </c>
      <c r="O338" s="86">
        <f>IF(B338="","","FB-"&amp;TEXT(ROW()-5,"0000"))</f>
        <v/>
      </c>
    </row>
    <row r="339" ht="30" customHeight="1">
      <c r="B339" s="93" t="n"/>
      <c r="C339" s="140" t="n"/>
      <c r="D339" s="141" t="n"/>
      <c r="E339" s="142" t="n"/>
      <c r="F339" s="95" t="n"/>
      <c r="G339" s="95" t="n"/>
      <c r="H339" s="95" t="n"/>
      <c r="I339" s="141" t="n"/>
      <c r="J339" s="95" t="n"/>
      <c r="K339" s="141" t="n"/>
      <c r="L339" s="93" t="n"/>
      <c r="M339" s="94">
        <f>IF(B339="","",IF(L339&lt;&gt;"",L339-B339,IF(I339="Yes",MAX(0,cfg_AsOf-B339),"")))</f>
        <v/>
      </c>
      <c r="N339" s="94">
        <f>IF(B339="","",IF(OR(B339&lt;cfg_PilotStart,B339&gt;cfg_PilotEnd),"Outside",B339-cfg_PilotStart+1))</f>
        <v/>
      </c>
      <c r="O339" s="86">
        <f>IF(B339="","","FB-"&amp;TEXT(ROW()-5,"0000"))</f>
        <v/>
      </c>
    </row>
    <row r="340" ht="30" customHeight="1">
      <c r="B340" s="93" t="n"/>
      <c r="C340" s="140" t="n"/>
      <c r="D340" s="141" t="n"/>
      <c r="E340" s="142" t="n"/>
      <c r="F340" s="95" t="n"/>
      <c r="G340" s="95" t="n"/>
      <c r="H340" s="95" t="n"/>
      <c r="I340" s="141" t="n"/>
      <c r="J340" s="95" t="n"/>
      <c r="K340" s="141" t="n"/>
      <c r="L340" s="93" t="n"/>
      <c r="M340" s="94">
        <f>IF(B340="","",IF(L340&lt;&gt;"",L340-B340,IF(I340="Yes",MAX(0,cfg_AsOf-B340),"")))</f>
        <v/>
      </c>
      <c r="N340" s="94">
        <f>IF(B340="","",IF(OR(B340&lt;cfg_PilotStart,B340&gt;cfg_PilotEnd),"Outside",B340-cfg_PilotStart+1))</f>
        <v/>
      </c>
      <c r="O340" s="86">
        <f>IF(B340="","","FB-"&amp;TEXT(ROW()-5,"0000"))</f>
        <v/>
      </c>
    </row>
    <row r="341" ht="30" customHeight="1">
      <c r="B341" s="93" t="n"/>
      <c r="C341" s="140" t="n"/>
      <c r="D341" s="141" t="n"/>
      <c r="E341" s="142" t="n"/>
      <c r="F341" s="95" t="n"/>
      <c r="G341" s="95" t="n"/>
      <c r="H341" s="95" t="n"/>
      <c r="I341" s="141" t="n"/>
      <c r="J341" s="95" t="n"/>
      <c r="K341" s="141" t="n"/>
      <c r="L341" s="93" t="n"/>
      <c r="M341" s="94">
        <f>IF(B341="","",IF(L341&lt;&gt;"",L341-B341,IF(I341="Yes",MAX(0,cfg_AsOf-B341),"")))</f>
        <v/>
      </c>
      <c r="N341" s="94">
        <f>IF(B341="","",IF(OR(B341&lt;cfg_PilotStart,B341&gt;cfg_PilotEnd),"Outside",B341-cfg_PilotStart+1))</f>
        <v/>
      </c>
      <c r="O341" s="86">
        <f>IF(B341="","","FB-"&amp;TEXT(ROW()-5,"0000"))</f>
        <v/>
      </c>
    </row>
    <row r="342" ht="30" customHeight="1">
      <c r="B342" s="93" t="n"/>
      <c r="C342" s="140" t="n"/>
      <c r="D342" s="141" t="n"/>
      <c r="E342" s="142" t="n"/>
      <c r="F342" s="95" t="n"/>
      <c r="G342" s="95" t="n"/>
      <c r="H342" s="95" t="n"/>
      <c r="I342" s="141" t="n"/>
      <c r="J342" s="95" t="n"/>
      <c r="K342" s="141" t="n"/>
      <c r="L342" s="93" t="n"/>
      <c r="M342" s="94">
        <f>IF(B342="","",IF(L342&lt;&gt;"",L342-B342,IF(I342="Yes",MAX(0,cfg_AsOf-B342),"")))</f>
        <v/>
      </c>
      <c r="N342" s="94">
        <f>IF(B342="","",IF(OR(B342&lt;cfg_PilotStart,B342&gt;cfg_PilotEnd),"Outside",B342-cfg_PilotStart+1))</f>
        <v/>
      </c>
      <c r="O342" s="86">
        <f>IF(B342="","","FB-"&amp;TEXT(ROW()-5,"0000"))</f>
        <v/>
      </c>
    </row>
    <row r="343" ht="30" customHeight="1">
      <c r="B343" s="93" t="n"/>
      <c r="C343" s="140" t="n"/>
      <c r="D343" s="141" t="n"/>
      <c r="E343" s="142" t="n"/>
      <c r="F343" s="95" t="n"/>
      <c r="G343" s="95" t="n"/>
      <c r="H343" s="95" t="n"/>
      <c r="I343" s="141" t="n"/>
      <c r="J343" s="95" t="n"/>
      <c r="K343" s="141" t="n"/>
      <c r="L343" s="93" t="n"/>
      <c r="M343" s="94">
        <f>IF(B343="","",IF(L343&lt;&gt;"",L343-B343,IF(I343="Yes",MAX(0,cfg_AsOf-B343),"")))</f>
        <v/>
      </c>
      <c r="N343" s="94">
        <f>IF(B343="","",IF(OR(B343&lt;cfg_PilotStart,B343&gt;cfg_PilotEnd),"Outside",B343-cfg_PilotStart+1))</f>
        <v/>
      </c>
      <c r="O343" s="86">
        <f>IF(B343="","","FB-"&amp;TEXT(ROW()-5,"0000"))</f>
        <v/>
      </c>
    </row>
    <row r="344" ht="30" customHeight="1">
      <c r="B344" s="93" t="n"/>
      <c r="C344" s="140" t="n"/>
      <c r="D344" s="141" t="n"/>
      <c r="E344" s="142" t="n"/>
      <c r="F344" s="95" t="n"/>
      <c r="G344" s="95" t="n"/>
      <c r="H344" s="95" t="n"/>
      <c r="I344" s="141" t="n"/>
      <c r="J344" s="95" t="n"/>
      <c r="K344" s="141" t="n"/>
      <c r="L344" s="93" t="n"/>
      <c r="M344" s="94">
        <f>IF(B344="","",IF(L344&lt;&gt;"",L344-B344,IF(I344="Yes",MAX(0,cfg_AsOf-B344),"")))</f>
        <v/>
      </c>
      <c r="N344" s="94">
        <f>IF(B344="","",IF(OR(B344&lt;cfg_PilotStart,B344&gt;cfg_PilotEnd),"Outside",B344-cfg_PilotStart+1))</f>
        <v/>
      </c>
      <c r="O344" s="86">
        <f>IF(B344="","","FB-"&amp;TEXT(ROW()-5,"0000"))</f>
        <v/>
      </c>
    </row>
    <row r="345" ht="30" customHeight="1">
      <c r="B345" s="93" t="n"/>
      <c r="C345" s="140" t="n"/>
      <c r="D345" s="141" t="n"/>
      <c r="E345" s="142" t="n"/>
      <c r="F345" s="95" t="n"/>
      <c r="G345" s="95" t="n"/>
      <c r="H345" s="95" t="n"/>
      <c r="I345" s="141" t="n"/>
      <c r="J345" s="95" t="n"/>
      <c r="K345" s="141" t="n"/>
      <c r="L345" s="93" t="n"/>
      <c r="M345" s="94">
        <f>IF(B345="","",IF(L345&lt;&gt;"",L345-B345,IF(I345="Yes",MAX(0,cfg_AsOf-B345),"")))</f>
        <v/>
      </c>
      <c r="N345" s="94">
        <f>IF(B345="","",IF(OR(B345&lt;cfg_PilotStart,B345&gt;cfg_PilotEnd),"Outside",B345-cfg_PilotStart+1))</f>
        <v/>
      </c>
      <c r="O345" s="86">
        <f>IF(B345="","","FB-"&amp;TEXT(ROW()-5,"0000"))</f>
        <v/>
      </c>
    </row>
    <row r="346" ht="30" customHeight="1">
      <c r="B346" s="93" t="n"/>
      <c r="C346" s="140" t="n"/>
      <c r="D346" s="141" t="n"/>
      <c r="E346" s="142" t="n"/>
      <c r="F346" s="95" t="n"/>
      <c r="G346" s="95" t="n"/>
      <c r="H346" s="95" t="n"/>
      <c r="I346" s="141" t="n"/>
      <c r="J346" s="95" t="n"/>
      <c r="K346" s="141" t="n"/>
      <c r="L346" s="93" t="n"/>
      <c r="M346" s="94">
        <f>IF(B346="","",IF(L346&lt;&gt;"",L346-B346,IF(I346="Yes",MAX(0,cfg_AsOf-B346),"")))</f>
        <v/>
      </c>
      <c r="N346" s="94">
        <f>IF(B346="","",IF(OR(B346&lt;cfg_PilotStart,B346&gt;cfg_PilotEnd),"Outside",B346-cfg_PilotStart+1))</f>
        <v/>
      </c>
      <c r="O346" s="86">
        <f>IF(B346="","","FB-"&amp;TEXT(ROW()-5,"0000"))</f>
        <v/>
      </c>
    </row>
    <row r="347" ht="30" customHeight="1">
      <c r="B347" s="93" t="n"/>
      <c r="C347" s="140" t="n"/>
      <c r="D347" s="141" t="n"/>
      <c r="E347" s="142" t="n"/>
      <c r="F347" s="95" t="n"/>
      <c r="G347" s="95" t="n"/>
      <c r="H347" s="95" t="n"/>
      <c r="I347" s="141" t="n"/>
      <c r="J347" s="95" t="n"/>
      <c r="K347" s="141" t="n"/>
      <c r="L347" s="93" t="n"/>
      <c r="M347" s="94">
        <f>IF(B347="","",IF(L347&lt;&gt;"",L347-B347,IF(I347="Yes",MAX(0,cfg_AsOf-B347),"")))</f>
        <v/>
      </c>
      <c r="N347" s="94">
        <f>IF(B347="","",IF(OR(B347&lt;cfg_PilotStart,B347&gt;cfg_PilotEnd),"Outside",B347-cfg_PilotStart+1))</f>
        <v/>
      </c>
      <c r="O347" s="86">
        <f>IF(B347="","","FB-"&amp;TEXT(ROW()-5,"0000"))</f>
        <v/>
      </c>
    </row>
    <row r="348" ht="30" customHeight="1">
      <c r="B348" s="93" t="n"/>
      <c r="C348" s="140" t="n"/>
      <c r="D348" s="141" t="n"/>
      <c r="E348" s="142" t="n"/>
      <c r="F348" s="95" t="n"/>
      <c r="G348" s="95" t="n"/>
      <c r="H348" s="95" t="n"/>
      <c r="I348" s="141" t="n"/>
      <c r="J348" s="95" t="n"/>
      <c r="K348" s="141" t="n"/>
      <c r="L348" s="93" t="n"/>
      <c r="M348" s="94">
        <f>IF(B348="","",IF(L348&lt;&gt;"",L348-B348,IF(I348="Yes",MAX(0,cfg_AsOf-B348),"")))</f>
        <v/>
      </c>
      <c r="N348" s="94">
        <f>IF(B348="","",IF(OR(B348&lt;cfg_PilotStart,B348&gt;cfg_PilotEnd),"Outside",B348-cfg_PilotStart+1))</f>
        <v/>
      </c>
      <c r="O348" s="86">
        <f>IF(B348="","","FB-"&amp;TEXT(ROW()-5,"0000"))</f>
        <v/>
      </c>
    </row>
    <row r="349" ht="30" customHeight="1">
      <c r="B349" s="93" t="n"/>
      <c r="C349" s="140" t="n"/>
      <c r="D349" s="141" t="n"/>
      <c r="E349" s="142" t="n"/>
      <c r="F349" s="95" t="n"/>
      <c r="G349" s="95" t="n"/>
      <c r="H349" s="95" t="n"/>
      <c r="I349" s="141" t="n"/>
      <c r="J349" s="95" t="n"/>
      <c r="K349" s="141" t="n"/>
      <c r="L349" s="93" t="n"/>
      <c r="M349" s="94">
        <f>IF(B349="","",IF(L349&lt;&gt;"",L349-B349,IF(I349="Yes",MAX(0,cfg_AsOf-B349),"")))</f>
        <v/>
      </c>
      <c r="N349" s="94">
        <f>IF(B349="","",IF(OR(B349&lt;cfg_PilotStart,B349&gt;cfg_PilotEnd),"Outside",B349-cfg_PilotStart+1))</f>
        <v/>
      </c>
      <c r="O349" s="86">
        <f>IF(B349="","","FB-"&amp;TEXT(ROW()-5,"0000"))</f>
        <v/>
      </c>
    </row>
    <row r="350" ht="30" customHeight="1">
      <c r="B350" s="93" t="n"/>
      <c r="C350" s="140" t="n"/>
      <c r="D350" s="141" t="n"/>
      <c r="E350" s="142" t="n"/>
      <c r="F350" s="95" t="n"/>
      <c r="G350" s="95" t="n"/>
      <c r="H350" s="95" t="n"/>
      <c r="I350" s="141" t="n"/>
      <c r="J350" s="95" t="n"/>
      <c r="K350" s="141" t="n"/>
      <c r="L350" s="93" t="n"/>
      <c r="M350" s="94">
        <f>IF(B350="","",IF(L350&lt;&gt;"",L350-B350,IF(I350="Yes",MAX(0,cfg_AsOf-B350),"")))</f>
        <v/>
      </c>
      <c r="N350" s="94">
        <f>IF(B350="","",IF(OR(B350&lt;cfg_PilotStart,B350&gt;cfg_PilotEnd),"Outside",B350-cfg_PilotStart+1))</f>
        <v/>
      </c>
      <c r="O350" s="86">
        <f>IF(B350="","","FB-"&amp;TEXT(ROW()-5,"0000"))</f>
        <v/>
      </c>
    </row>
    <row r="351" ht="30" customHeight="1">
      <c r="B351" s="93" t="n"/>
      <c r="C351" s="140" t="n"/>
      <c r="D351" s="141" t="n"/>
      <c r="E351" s="142" t="n"/>
      <c r="F351" s="95" t="n"/>
      <c r="G351" s="95" t="n"/>
      <c r="H351" s="95" t="n"/>
      <c r="I351" s="141" t="n"/>
      <c r="J351" s="95" t="n"/>
      <c r="K351" s="141" t="n"/>
      <c r="L351" s="93" t="n"/>
      <c r="M351" s="94">
        <f>IF(B351="","",IF(L351&lt;&gt;"",L351-B351,IF(I351="Yes",MAX(0,cfg_AsOf-B351),"")))</f>
        <v/>
      </c>
      <c r="N351" s="94">
        <f>IF(B351="","",IF(OR(B351&lt;cfg_PilotStart,B351&gt;cfg_PilotEnd),"Outside",B351-cfg_PilotStart+1))</f>
        <v/>
      </c>
      <c r="O351" s="86">
        <f>IF(B351="","","FB-"&amp;TEXT(ROW()-5,"0000"))</f>
        <v/>
      </c>
    </row>
    <row r="352" ht="30" customHeight="1">
      <c r="B352" s="93" t="n"/>
      <c r="C352" s="140" t="n"/>
      <c r="D352" s="141" t="n"/>
      <c r="E352" s="142" t="n"/>
      <c r="F352" s="95" t="n"/>
      <c r="G352" s="95" t="n"/>
      <c r="H352" s="95" t="n"/>
      <c r="I352" s="141" t="n"/>
      <c r="J352" s="95" t="n"/>
      <c r="K352" s="141" t="n"/>
      <c r="L352" s="93" t="n"/>
      <c r="M352" s="94">
        <f>IF(B352="","",IF(L352&lt;&gt;"",L352-B352,IF(I352="Yes",MAX(0,cfg_AsOf-B352),"")))</f>
        <v/>
      </c>
      <c r="N352" s="94">
        <f>IF(B352="","",IF(OR(B352&lt;cfg_PilotStart,B352&gt;cfg_PilotEnd),"Outside",B352-cfg_PilotStart+1))</f>
        <v/>
      </c>
      <c r="O352" s="86">
        <f>IF(B352="","","FB-"&amp;TEXT(ROW()-5,"0000"))</f>
        <v/>
      </c>
    </row>
    <row r="353" ht="30" customHeight="1">
      <c r="B353" s="93" t="n"/>
      <c r="C353" s="140" t="n"/>
      <c r="D353" s="141" t="n"/>
      <c r="E353" s="142" t="n"/>
      <c r="F353" s="95" t="n"/>
      <c r="G353" s="95" t="n"/>
      <c r="H353" s="95" t="n"/>
      <c r="I353" s="141" t="n"/>
      <c r="J353" s="95" t="n"/>
      <c r="K353" s="141" t="n"/>
      <c r="L353" s="93" t="n"/>
      <c r="M353" s="94">
        <f>IF(B353="","",IF(L353&lt;&gt;"",L353-B353,IF(I353="Yes",MAX(0,cfg_AsOf-B353),"")))</f>
        <v/>
      </c>
      <c r="N353" s="94">
        <f>IF(B353="","",IF(OR(B353&lt;cfg_PilotStart,B353&gt;cfg_PilotEnd),"Outside",B353-cfg_PilotStart+1))</f>
        <v/>
      </c>
      <c r="O353" s="86">
        <f>IF(B353="","","FB-"&amp;TEXT(ROW()-5,"0000"))</f>
        <v/>
      </c>
    </row>
    <row r="354" ht="30" customHeight="1">
      <c r="B354" s="93" t="n"/>
      <c r="C354" s="140" t="n"/>
      <c r="D354" s="141" t="n"/>
      <c r="E354" s="142" t="n"/>
      <c r="F354" s="95" t="n"/>
      <c r="G354" s="95" t="n"/>
      <c r="H354" s="95" t="n"/>
      <c r="I354" s="141" t="n"/>
      <c r="J354" s="95" t="n"/>
      <c r="K354" s="141" t="n"/>
      <c r="L354" s="93" t="n"/>
      <c r="M354" s="94">
        <f>IF(B354="","",IF(L354&lt;&gt;"",L354-B354,IF(I354="Yes",MAX(0,cfg_AsOf-B354),"")))</f>
        <v/>
      </c>
      <c r="N354" s="94">
        <f>IF(B354="","",IF(OR(B354&lt;cfg_PilotStart,B354&gt;cfg_PilotEnd),"Outside",B354-cfg_PilotStart+1))</f>
        <v/>
      </c>
      <c r="O354" s="86">
        <f>IF(B354="","","FB-"&amp;TEXT(ROW()-5,"0000"))</f>
        <v/>
      </c>
    </row>
    <row r="355" ht="30" customHeight="1">
      <c r="B355" s="93" t="n"/>
      <c r="C355" s="140" t="n"/>
      <c r="D355" s="141" t="n"/>
      <c r="E355" s="142" t="n"/>
      <c r="F355" s="95" t="n"/>
      <c r="G355" s="95" t="n"/>
      <c r="H355" s="95" t="n"/>
      <c r="I355" s="141" t="n"/>
      <c r="J355" s="95" t="n"/>
      <c r="K355" s="141" t="n"/>
      <c r="L355" s="93" t="n"/>
      <c r="M355" s="94">
        <f>IF(B355="","",IF(L355&lt;&gt;"",L355-B355,IF(I355="Yes",MAX(0,cfg_AsOf-B355),"")))</f>
        <v/>
      </c>
      <c r="N355" s="94">
        <f>IF(B355="","",IF(OR(B355&lt;cfg_PilotStart,B355&gt;cfg_PilotEnd),"Outside",B355-cfg_PilotStart+1))</f>
        <v/>
      </c>
      <c r="O355" s="86">
        <f>IF(B355="","","FB-"&amp;TEXT(ROW()-5,"0000"))</f>
        <v/>
      </c>
    </row>
    <row r="356" ht="30" customHeight="1">
      <c r="B356" s="93" t="n"/>
      <c r="C356" s="140" t="n"/>
      <c r="D356" s="141" t="n"/>
      <c r="E356" s="142" t="n"/>
      <c r="F356" s="95" t="n"/>
      <c r="G356" s="95" t="n"/>
      <c r="H356" s="95" t="n"/>
      <c r="I356" s="141" t="n"/>
      <c r="J356" s="95" t="n"/>
      <c r="K356" s="141" t="n"/>
      <c r="L356" s="93" t="n"/>
      <c r="M356" s="94">
        <f>IF(B356="","",IF(L356&lt;&gt;"",L356-B356,IF(I356="Yes",MAX(0,cfg_AsOf-B356),"")))</f>
        <v/>
      </c>
      <c r="N356" s="94">
        <f>IF(B356="","",IF(OR(B356&lt;cfg_PilotStart,B356&gt;cfg_PilotEnd),"Outside",B356-cfg_PilotStart+1))</f>
        <v/>
      </c>
      <c r="O356" s="86">
        <f>IF(B356="","","FB-"&amp;TEXT(ROW()-5,"0000"))</f>
        <v/>
      </c>
    </row>
    <row r="357" ht="30" customHeight="1">
      <c r="B357" s="93" t="n"/>
      <c r="C357" s="140" t="n"/>
      <c r="D357" s="141" t="n"/>
      <c r="E357" s="142" t="n"/>
      <c r="F357" s="95" t="n"/>
      <c r="G357" s="95" t="n"/>
      <c r="H357" s="95" t="n"/>
      <c r="I357" s="141" t="n"/>
      <c r="J357" s="95" t="n"/>
      <c r="K357" s="141" t="n"/>
      <c r="L357" s="93" t="n"/>
      <c r="M357" s="94">
        <f>IF(B357="","",IF(L357&lt;&gt;"",L357-B357,IF(I357="Yes",MAX(0,cfg_AsOf-B357),"")))</f>
        <v/>
      </c>
      <c r="N357" s="94">
        <f>IF(B357="","",IF(OR(B357&lt;cfg_PilotStart,B357&gt;cfg_PilotEnd),"Outside",B357-cfg_PilotStart+1))</f>
        <v/>
      </c>
      <c r="O357" s="86">
        <f>IF(B357="","","FB-"&amp;TEXT(ROW()-5,"0000"))</f>
        <v/>
      </c>
    </row>
    <row r="358" ht="30" customHeight="1">
      <c r="B358" s="93" t="n"/>
      <c r="C358" s="140" t="n"/>
      <c r="D358" s="141" t="n"/>
      <c r="E358" s="142" t="n"/>
      <c r="F358" s="95" t="n"/>
      <c r="G358" s="95" t="n"/>
      <c r="H358" s="95" t="n"/>
      <c r="I358" s="141" t="n"/>
      <c r="J358" s="95" t="n"/>
      <c r="K358" s="141" t="n"/>
      <c r="L358" s="93" t="n"/>
      <c r="M358" s="94">
        <f>IF(B358="","",IF(L358&lt;&gt;"",L358-B358,IF(I358="Yes",MAX(0,cfg_AsOf-B358),"")))</f>
        <v/>
      </c>
      <c r="N358" s="94">
        <f>IF(B358="","",IF(OR(B358&lt;cfg_PilotStart,B358&gt;cfg_PilotEnd),"Outside",B358-cfg_PilotStart+1))</f>
        <v/>
      </c>
      <c r="O358" s="86">
        <f>IF(B358="","","FB-"&amp;TEXT(ROW()-5,"0000"))</f>
        <v/>
      </c>
    </row>
    <row r="359" ht="30" customHeight="1">
      <c r="B359" s="93" t="n"/>
      <c r="C359" s="140" t="n"/>
      <c r="D359" s="141" t="n"/>
      <c r="E359" s="142" t="n"/>
      <c r="F359" s="95" t="n"/>
      <c r="G359" s="95" t="n"/>
      <c r="H359" s="95" t="n"/>
      <c r="I359" s="141" t="n"/>
      <c r="J359" s="95" t="n"/>
      <c r="K359" s="141" t="n"/>
      <c r="L359" s="93" t="n"/>
      <c r="M359" s="94">
        <f>IF(B359="","",IF(L359&lt;&gt;"",L359-B359,IF(I359="Yes",MAX(0,cfg_AsOf-B359),"")))</f>
        <v/>
      </c>
      <c r="N359" s="94">
        <f>IF(B359="","",IF(OR(B359&lt;cfg_PilotStart,B359&gt;cfg_PilotEnd),"Outside",B359-cfg_PilotStart+1))</f>
        <v/>
      </c>
      <c r="O359" s="86">
        <f>IF(B359="","","FB-"&amp;TEXT(ROW()-5,"0000"))</f>
        <v/>
      </c>
    </row>
    <row r="360" ht="30" customHeight="1">
      <c r="B360" s="93" t="n"/>
      <c r="C360" s="140" t="n"/>
      <c r="D360" s="141" t="n"/>
      <c r="E360" s="142" t="n"/>
      <c r="F360" s="95" t="n"/>
      <c r="G360" s="95" t="n"/>
      <c r="H360" s="95" t="n"/>
      <c r="I360" s="141" t="n"/>
      <c r="J360" s="95" t="n"/>
      <c r="K360" s="141" t="n"/>
      <c r="L360" s="93" t="n"/>
      <c r="M360" s="94">
        <f>IF(B360="","",IF(L360&lt;&gt;"",L360-B360,IF(I360="Yes",MAX(0,cfg_AsOf-B360),"")))</f>
        <v/>
      </c>
      <c r="N360" s="94">
        <f>IF(B360="","",IF(OR(B360&lt;cfg_PilotStart,B360&gt;cfg_PilotEnd),"Outside",B360-cfg_PilotStart+1))</f>
        <v/>
      </c>
      <c r="O360" s="86">
        <f>IF(B360="","","FB-"&amp;TEXT(ROW()-5,"0000"))</f>
        <v/>
      </c>
    </row>
    <row r="361" ht="30" customHeight="1">
      <c r="B361" s="93" t="n"/>
      <c r="C361" s="140" t="n"/>
      <c r="D361" s="141" t="n"/>
      <c r="E361" s="142" t="n"/>
      <c r="F361" s="95" t="n"/>
      <c r="G361" s="95" t="n"/>
      <c r="H361" s="95" t="n"/>
      <c r="I361" s="141" t="n"/>
      <c r="J361" s="95" t="n"/>
      <c r="K361" s="141" t="n"/>
      <c r="L361" s="93" t="n"/>
      <c r="M361" s="94">
        <f>IF(B361="","",IF(L361&lt;&gt;"",L361-B361,IF(I361="Yes",MAX(0,cfg_AsOf-B361),"")))</f>
        <v/>
      </c>
      <c r="N361" s="94">
        <f>IF(B361="","",IF(OR(B361&lt;cfg_PilotStart,B361&gt;cfg_PilotEnd),"Outside",B361-cfg_PilotStart+1))</f>
        <v/>
      </c>
      <c r="O361" s="86">
        <f>IF(B361="","","FB-"&amp;TEXT(ROW()-5,"0000"))</f>
        <v/>
      </c>
    </row>
    <row r="362" ht="30" customHeight="1">
      <c r="B362" s="93" t="n"/>
      <c r="C362" s="140" t="n"/>
      <c r="D362" s="141" t="n"/>
      <c r="E362" s="142" t="n"/>
      <c r="F362" s="95" t="n"/>
      <c r="G362" s="95" t="n"/>
      <c r="H362" s="95" t="n"/>
      <c r="I362" s="141" t="n"/>
      <c r="J362" s="95" t="n"/>
      <c r="K362" s="141" t="n"/>
      <c r="L362" s="93" t="n"/>
      <c r="M362" s="94">
        <f>IF(B362="","",IF(L362&lt;&gt;"",L362-B362,IF(I362="Yes",MAX(0,cfg_AsOf-B362),"")))</f>
        <v/>
      </c>
      <c r="N362" s="94">
        <f>IF(B362="","",IF(OR(B362&lt;cfg_PilotStart,B362&gt;cfg_PilotEnd),"Outside",B362-cfg_PilotStart+1))</f>
        <v/>
      </c>
      <c r="O362" s="86">
        <f>IF(B362="","","FB-"&amp;TEXT(ROW()-5,"0000"))</f>
        <v/>
      </c>
    </row>
    <row r="363" ht="30" customHeight="1">
      <c r="B363" s="93" t="n"/>
      <c r="C363" s="140" t="n"/>
      <c r="D363" s="141" t="n"/>
      <c r="E363" s="142" t="n"/>
      <c r="F363" s="95" t="n"/>
      <c r="G363" s="95" t="n"/>
      <c r="H363" s="95" t="n"/>
      <c r="I363" s="141" t="n"/>
      <c r="J363" s="95" t="n"/>
      <c r="K363" s="141" t="n"/>
      <c r="L363" s="93" t="n"/>
      <c r="M363" s="94">
        <f>IF(B363="","",IF(L363&lt;&gt;"",L363-B363,IF(I363="Yes",MAX(0,cfg_AsOf-B363),"")))</f>
        <v/>
      </c>
      <c r="N363" s="94">
        <f>IF(B363="","",IF(OR(B363&lt;cfg_PilotStart,B363&gt;cfg_PilotEnd),"Outside",B363-cfg_PilotStart+1))</f>
        <v/>
      </c>
      <c r="O363" s="86">
        <f>IF(B363="","","FB-"&amp;TEXT(ROW()-5,"0000"))</f>
        <v/>
      </c>
    </row>
    <row r="364" ht="30" customHeight="1">
      <c r="B364" s="93" t="n"/>
      <c r="C364" s="140" t="n"/>
      <c r="D364" s="141" t="n"/>
      <c r="E364" s="142" t="n"/>
      <c r="F364" s="95" t="n"/>
      <c r="G364" s="95" t="n"/>
      <c r="H364" s="95" t="n"/>
      <c r="I364" s="141" t="n"/>
      <c r="J364" s="95" t="n"/>
      <c r="K364" s="141" t="n"/>
      <c r="L364" s="93" t="n"/>
      <c r="M364" s="94">
        <f>IF(B364="","",IF(L364&lt;&gt;"",L364-B364,IF(I364="Yes",MAX(0,cfg_AsOf-B364),"")))</f>
        <v/>
      </c>
      <c r="N364" s="94">
        <f>IF(B364="","",IF(OR(B364&lt;cfg_PilotStart,B364&gt;cfg_PilotEnd),"Outside",B364-cfg_PilotStart+1))</f>
        <v/>
      </c>
      <c r="O364" s="86">
        <f>IF(B364="","","FB-"&amp;TEXT(ROW()-5,"0000"))</f>
        <v/>
      </c>
    </row>
    <row r="365" ht="30" customHeight="1">
      <c r="B365" s="93" t="n"/>
      <c r="C365" s="140" t="n"/>
      <c r="D365" s="141" t="n"/>
      <c r="E365" s="142" t="n"/>
      <c r="F365" s="95" t="n"/>
      <c r="G365" s="95" t="n"/>
      <c r="H365" s="95" t="n"/>
      <c r="I365" s="141" t="n"/>
      <c r="J365" s="95" t="n"/>
      <c r="K365" s="141" t="n"/>
      <c r="L365" s="93" t="n"/>
      <c r="M365" s="94">
        <f>IF(B365="","",IF(L365&lt;&gt;"",L365-B365,IF(I365="Yes",MAX(0,cfg_AsOf-B365),"")))</f>
        <v/>
      </c>
      <c r="N365" s="94">
        <f>IF(B365="","",IF(OR(B365&lt;cfg_PilotStart,B365&gt;cfg_PilotEnd),"Outside",B365-cfg_PilotStart+1))</f>
        <v/>
      </c>
      <c r="O365" s="86">
        <f>IF(B365="","","FB-"&amp;TEXT(ROW()-5,"0000"))</f>
        <v/>
      </c>
    </row>
    <row r="366" ht="30" customHeight="1">
      <c r="B366" s="93" t="n"/>
      <c r="C366" s="140" t="n"/>
      <c r="D366" s="141" t="n"/>
      <c r="E366" s="142" t="n"/>
      <c r="F366" s="95" t="n"/>
      <c r="G366" s="95" t="n"/>
      <c r="H366" s="95" t="n"/>
      <c r="I366" s="141" t="n"/>
      <c r="J366" s="95" t="n"/>
      <c r="K366" s="141" t="n"/>
      <c r="L366" s="93" t="n"/>
      <c r="M366" s="94">
        <f>IF(B366="","",IF(L366&lt;&gt;"",L366-B366,IF(I366="Yes",MAX(0,cfg_AsOf-B366),"")))</f>
        <v/>
      </c>
      <c r="N366" s="94">
        <f>IF(B366="","",IF(OR(B366&lt;cfg_PilotStart,B366&gt;cfg_PilotEnd),"Outside",B366-cfg_PilotStart+1))</f>
        <v/>
      </c>
      <c r="O366" s="86">
        <f>IF(B366="","","FB-"&amp;TEXT(ROW()-5,"0000"))</f>
        <v/>
      </c>
    </row>
    <row r="367" ht="30" customHeight="1">
      <c r="B367" s="93" t="n"/>
      <c r="C367" s="140" t="n"/>
      <c r="D367" s="141" t="n"/>
      <c r="E367" s="142" t="n"/>
      <c r="F367" s="95" t="n"/>
      <c r="G367" s="95" t="n"/>
      <c r="H367" s="95" t="n"/>
      <c r="I367" s="141" t="n"/>
      <c r="J367" s="95" t="n"/>
      <c r="K367" s="141" t="n"/>
      <c r="L367" s="93" t="n"/>
      <c r="M367" s="94">
        <f>IF(B367="","",IF(L367&lt;&gt;"",L367-B367,IF(I367="Yes",MAX(0,cfg_AsOf-B367),"")))</f>
        <v/>
      </c>
      <c r="N367" s="94">
        <f>IF(B367="","",IF(OR(B367&lt;cfg_PilotStart,B367&gt;cfg_PilotEnd),"Outside",B367-cfg_PilotStart+1))</f>
        <v/>
      </c>
      <c r="O367" s="86">
        <f>IF(B367="","","FB-"&amp;TEXT(ROW()-5,"0000"))</f>
        <v/>
      </c>
    </row>
    <row r="368" ht="30" customHeight="1">
      <c r="B368" s="93" t="n"/>
      <c r="C368" s="140" t="n"/>
      <c r="D368" s="141" t="n"/>
      <c r="E368" s="142" t="n"/>
      <c r="F368" s="95" t="n"/>
      <c r="G368" s="95" t="n"/>
      <c r="H368" s="95" t="n"/>
      <c r="I368" s="141" t="n"/>
      <c r="J368" s="95" t="n"/>
      <c r="K368" s="141" t="n"/>
      <c r="L368" s="93" t="n"/>
      <c r="M368" s="94">
        <f>IF(B368="","",IF(L368&lt;&gt;"",L368-B368,IF(I368="Yes",MAX(0,cfg_AsOf-B368),"")))</f>
        <v/>
      </c>
      <c r="N368" s="94">
        <f>IF(B368="","",IF(OR(B368&lt;cfg_PilotStart,B368&gt;cfg_PilotEnd),"Outside",B368-cfg_PilotStart+1))</f>
        <v/>
      </c>
      <c r="O368" s="86">
        <f>IF(B368="","","FB-"&amp;TEXT(ROW()-5,"0000"))</f>
        <v/>
      </c>
    </row>
    <row r="369" ht="30" customHeight="1">
      <c r="B369" s="93" t="n"/>
      <c r="C369" s="140" t="n"/>
      <c r="D369" s="141" t="n"/>
      <c r="E369" s="142" t="n"/>
      <c r="F369" s="95" t="n"/>
      <c r="G369" s="95" t="n"/>
      <c r="H369" s="95" t="n"/>
      <c r="I369" s="141" t="n"/>
      <c r="J369" s="95" t="n"/>
      <c r="K369" s="141" t="n"/>
      <c r="L369" s="93" t="n"/>
      <c r="M369" s="94">
        <f>IF(B369="","",IF(L369&lt;&gt;"",L369-B369,IF(I369="Yes",MAX(0,cfg_AsOf-B369),"")))</f>
        <v/>
      </c>
      <c r="N369" s="94">
        <f>IF(B369="","",IF(OR(B369&lt;cfg_PilotStart,B369&gt;cfg_PilotEnd),"Outside",B369-cfg_PilotStart+1))</f>
        <v/>
      </c>
      <c r="O369" s="86">
        <f>IF(B369="","","FB-"&amp;TEXT(ROW()-5,"0000"))</f>
        <v/>
      </c>
    </row>
    <row r="370" ht="30" customHeight="1">
      <c r="B370" s="93" t="n"/>
      <c r="C370" s="140" t="n"/>
      <c r="D370" s="141" t="n"/>
      <c r="E370" s="142" t="n"/>
      <c r="F370" s="95" t="n"/>
      <c r="G370" s="95" t="n"/>
      <c r="H370" s="95" t="n"/>
      <c r="I370" s="141" t="n"/>
      <c r="J370" s="95" t="n"/>
      <c r="K370" s="141" t="n"/>
      <c r="L370" s="93" t="n"/>
      <c r="M370" s="94">
        <f>IF(B370="","",IF(L370&lt;&gt;"",L370-B370,IF(I370="Yes",MAX(0,cfg_AsOf-B370),"")))</f>
        <v/>
      </c>
      <c r="N370" s="94">
        <f>IF(B370="","",IF(OR(B370&lt;cfg_PilotStart,B370&gt;cfg_PilotEnd),"Outside",B370-cfg_PilotStart+1))</f>
        <v/>
      </c>
      <c r="O370" s="86">
        <f>IF(B370="","","FB-"&amp;TEXT(ROW()-5,"0000"))</f>
        <v/>
      </c>
    </row>
    <row r="371" ht="30" customHeight="1">
      <c r="B371" s="93" t="n"/>
      <c r="C371" s="140" t="n"/>
      <c r="D371" s="141" t="n"/>
      <c r="E371" s="142" t="n"/>
      <c r="F371" s="95" t="n"/>
      <c r="G371" s="95" t="n"/>
      <c r="H371" s="95" t="n"/>
      <c r="I371" s="141" t="n"/>
      <c r="J371" s="95" t="n"/>
      <c r="K371" s="141" t="n"/>
      <c r="L371" s="93" t="n"/>
      <c r="M371" s="94">
        <f>IF(B371="","",IF(L371&lt;&gt;"",L371-B371,IF(I371="Yes",MAX(0,cfg_AsOf-B371),"")))</f>
        <v/>
      </c>
      <c r="N371" s="94">
        <f>IF(B371="","",IF(OR(B371&lt;cfg_PilotStart,B371&gt;cfg_PilotEnd),"Outside",B371-cfg_PilotStart+1))</f>
        <v/>
      </c>
      <c r="O371" s="86">
        <f>IF(B371="","","FB-"&amp;TEXT(ROW()-5,"0000"))</f>
        <v/>
      </c>
    </row>
    <row r="372" ht="30" customHeight="1">
      <c r="B372" s="93" t="n"/>
      <c r="C372" s="140" t="n"/>
      <c r="D372" s="141" t="n"/>
      <c r="E372" s="142" t="n"/>
      <c r="F372" s="95" t="n"/>
      <c r="G372" s="95" t="n"/>
      <c r="H372" s="95" t="n"/>
      <c r="I372" s="141" t="n"/>
      <c r="J372" s="95" t="n"/>
      <c r="K372" s="141" t="n"/>
      <c r="L372" s="93" t="n"/>
      <c r="M372" s="94">
        <f>IF(B372="","",IF(L372&lt;&gt;"",L372-B372,IF(I372="Yes",MAX(0,cfg_AsOf-B372),"")))</f>
        <v/>
      </c>
      <c r="N372" s="94">
        <f>IF(B372="","",IF(OR(B372&lt;cfg_PilotStart,B372&gt;cfg_PilotEnd),"Outside",B372-cfg_PilotStart+1))</f>
        <v/>
      </c>
      <c r="O372" s="86">
        <f>IF(B372="","","FB-"&amp;TEXT(ROW()-5,"0000"))</f>
        <v/>
      </c>
    </row>
    <row r="373" ht="30" customHeight="1">
      <c r="B373" s="93" t="n"/>
      <c r="C373" s="140" t="n"/>
      <c r="D373" s="141" t="n"/>
      <c r="E373" s="142" t="n"/>
      <c r="F373" s="95" t="n"/>
      <c r="G373" s="95" t="n"/>
      <c r="H373" s="95" t="n"/>
      <c r="I373" s="141" t="n"/>
      <c r="J373" s="95" t="n"/>
      <c r="K373" s="141" t="n"/>
      <c r="L373" s="93" t="n"/>
      <c r="M373" s="94">
        <f>IF(B373="","",IF(L373&lt;&gt;"",L373-B373,IF(I373="Yes",MAX(0,cfg_AsOf-B373),"")))</f>
        <v/>
      </c>
      <c r="N373" s="94">
        <f>IF(B373="","",IF(OR(B373&lt;cfg_PilotStart,B373&gt;cfg_PilotEnd),"Outside",B373-cfg_PilotStart+1))</f>
        <v/>
      </c>
      <c r="O373" s="86">
        <f>IF(B373="","","FB-"&amp;TEXT(ROW()-5,"0000"))</f>
        <v/>
      </c>
    </row>
    <row r="374" ht="30" customHeight="1">
      <c r="B374" s="93" t="n"/>
      <c r="C374" s="140" t="n"/>
      <c r="D374" s="141" t="n"/>
      <c r="E374" s="142" t="n"/>
      <c r="F374" s="95" t="n"/>
      <c r="G374" s="95" t="n"/>
      <c r="H374" s="95" t="n"/>
      <c r="I374" s="141" t="n"/>
      <c r="J374" s="95" t="n"/>
      <c r="K374" s="141" t="n"/>
      <c r="L374" s="93" t="n"/>
      <c r="M374" s="94">
        <f>IF(B374="","",IF(L374&lt;&gt;"",L374-B374,IF(I374="Yes",MAX(0,cfg_AsOf-B374),"")))</f>
        <v/>
      </c>
      <c r="N374" s="94">
        <f>IF(B374="","",IF(OR(B374&lt;cfg_PilotStart,B374&gt;cfg_PilotEnd),"Outside",B374-cfg_PilotStart+1))</f>
        <v/>
      </c>
      <c r="O374" s="86">
        <f>IF(B374="","","FB-"&amp;TEXT(ROW()-5,"0000"))</f>
        <v/>
      </c>
    </row>
    <row r="375" ht="30" customHeight="1">
      <c r="B375" s="93" t="n"/>
      <c r="C375" s="140" t="n"/>
      <c r="D375" s="141" t="n"/>
      <c r="E375" s="142" t="n"/>
      <c r="F375" s="95" t="n"/>
      <c r="G375" s="95" t="n"/>
      <c r="H375" s="95" t="n"/>
      <c r="I375" s="141" t="n"/>
      <c r="J375" s="95" t="n"/>
      <c r="K375" s="141" t="n"/>
      <c r="L375" s="93" t="n"/>
      <c r="M375" s="94">
        <f>IF(B375="","",IF(L375&lt;&gt;"",L375-B375,IF(I375="Yes",MAX(0,cfg_AsOf-B375),"")))</f>
        <v/>
      </c>
      <c r="N375" s="94">
        <f>IF(B375="","",IF(OR(B375&lt;cfg_PilotStart,B375&gt;cfg_PilotEnd),"Outside",B375-cfg_PilotStart+1))</f>
        <v/>
      </c>
      <c r="O375" s="86">
        <f>IF(B375="","","FB-"&amp;TEXT(ROW()-5,"0000"))</f>
        <v/>
      </c>
    </row>
    <row r="376" ht="30" customHeight="1">
      <c r="B376" s="93" t="n"/>
      <c r="C376" s="140" t="n"/>
      <c r="D376" s="141" t="n"/>
      <c r="E376" s="142" t="n"/>
      <c r="F376" s="95" t="n"/>
      <c r="G376" s="95" t="n"/>
      <c r="H376" s="95" t="n"/>
      <c r="I376" s="141" t="n"/>
      <c r="J376" s="95" t="n"/>
      <c r="K376" s="141" t="n"/>
      <c r="L376" s="93" t="n"/>
      <c r="M376" s="94">
        <f>IF(B376="","",IF(L376&lt;&gt;"",L376-B376,IF(I376="Yes",MAX(0,cfg_AsOf-B376),"")))</f>
        <v/>
      </c>
      <c r="N376" s="94">
        <f>IF(B376="","",IF(OR(B376&lt;cfg_PilotStart,B376&gt;cfg_PilotEnd),"Outside",B376-cfg_PilotStart+1))</f>
        <v/>
      </c>
      <c r="O376" s="86">
        <f>IF(B376="","","FB-"&amp;TEXT(ROW()-5,"0000"))</f>
        <v/>
      </c>
    </row>
    <row r="377" ht="30" customHeight="1">
      <c r="B377" s="93" t="n"/>
      <c r="C377" s="140" t="n"/>
      <c r="D377" s="141" t="n"/>
      <c r="E377" s="142" t="n"/>
      <c r="F377" s="95" t="n"/>
      <c r="G377" s="95" t="n"/>
      <c r="H377" s="95" t="n"/>
      <c r="I377" s="141" t="n"/>
      <c r="J377" s="95" t="n"/>
      <c r="K377" s="141" t="n"/>
      <c r="L377" s="93" t="n"/>
      <c r="M377" s="94">
        <f>IF(B377="","",IF(L377&lt;&gt;"",L377-B377,IF(I377="Yes",MAX(0,cfg_AsOf-B377),"")))</f>
        <v/>
      </c>
      <c r="N377" s="94">
        <f>IF(B377="","",IF(OR(B377&lt;cfg_PilotStart,B377&gt;cfg_PilotEnd),"Outside",B377-cfg_PilotStart+1))</f>
        <v/>
      </c>
      <c r="O377" s="86">
        <f>IF(B377="","","FB-"&amp;TEXT(ROW()-5,"0000"))</f>
        <v/>
      </c>
    </row>
    <row r="378" ht="30" customHeight="1">
      <c r="B378" s="93" t="n"/>
      <c r="C378" s="140" t="n"/>
      <c r="D378" s="141" t="n"/>
      <c r="E378" s="142" t="n"/>
      <c r="F378" s="95" t="n"/>
      <c r="G378" s="95" t="n"/>
      <c r="H378" s="95" t="n"/>
      <c r="I378" s="141" t="n"/>
      <c r="J378" s="95" t="n"/>
      <c r="K378" s="141" t="n"/>
      <c r="L378" s="93" t="n"/>
      <c r="M378" s="94">
        <f>IF(B378="","",IF(L378&lt;&gt;"",L378-B378,IF(I378="Yes",MAX(0,cfg_AsOf-B378),"")))</f>
        <v/>
      </c>
      <c r="N378" s="94">
        <f>IF(B378="","",IF(OR(B378&lt;cfg_PilotStart,B378&gt;cfg_PilotEnd),"Outside",B378-cfg_PilotStart+1))</f>
        <v/>
      </c>
      <c r="O378" s="86">
        <f>IF(B378="","","FB-"&amp;TEXT(ROW()-5,"0000"))</f>
        <v/>
      </c>
    </row>
    <row r="379" ht="30" customHeight="1">
      <c r="B379" s="93" t="n"/>
      <c r="C379" s="140" t="n"/>
      <c r="D379" s="141" t="n"/>
      <c r="E379" s="142" t="n"/>
      <c r="F379" s="95" t="n"/>
      <c r="G379" s="95" t="n"/>
      <c r="H379" s="95" t="n"/>
      <c r="I379" s="141" t="n"/>
      <c r="J379" s="95" t="n"/>
      <c r="K379" s="141" t="n"/>
      <c r="L379" s="93" t="n"/>
      <c r="M379" s="94">
        <f>IF(B379="","",IF(L379&lt;&gt;"",L379-B379,IF(I379="Yes",MAX(0,cfg_AsOf-B379),"")))</f>
        <v/>
      </c>
      <c r="N379" s="94">
        <f>IF(B379="","",IF(OR(B379&lt;cfg_PilotStart,B379&gt;cfg_PilotEnd),"Outside",B379-cfg_PilotStart+1))</f>
        <v/>
      </c>
      <c r="O379" s="86">
        <f>IF(B379="","","FB-"&amp;TEXT(ROW()-5,"0000"))</f>
        <v/>
      </c>
    </row>
    <row r="380" ht="30" customHeight="1">
      <c r="B380" s="93" t="n"/>
      <c r="C380" s="140" t="n"/>
      <c r="D380" s="141" t="n"/>
      <c r="E380" s="142" t="n"/>
      <c r="F380" s="95" t="n"/>
      <c r="G380" s="95" t="n"/>
      <c r="H380" s="95" t="n"/>
      <c r="I380" s="141" t="n"/>
      <c r="J380" s="95" t="n"/>
      <c r="K380" s="141" t="n"/>
      <c r="L380" s="93" t="n"/>
      <c r="M380" s="94">
        <f>IF(B380="","",IF(L380&lt;&gt;"",L380-B380,IF(I380="Yes",MAX(0,cfg_AsOf-B380),"")))</f>
        <v/>
      </c>
      <c r="N380" s="94">
        <f>IF(B380="","",IF(OR(B380&lt;cfg_PilotStart,B380&gt;cfg_PilotEnd),"Outside",B380-cfg_PilotStart+1))</f>
        <v/>
      </c>
      <c r="O380" s="86">
        <f>IF(B380="","","FB-"&amp;TEXT(ROW()-5,"0000"))</f>
        <v/>
      </c>
    </row>
    <row r="381" ht="30" customHeight="1">
      <c r="B381" s="93" t="n"/>
      <c r="C381" s="140" t="n"/>
      <c r="D381" s="141" t="n"/>
      <c r="E381" s="142" t="n"/>
      <c r="F381" s="95" t="n"/>
      <c r="G381" s="95" t="n"/>
      <c r="H381" s="95" t="n"/>
      <c r="I381" s="141" t="n"/>
      <c r="J381" s="95" t="n"/>
      <c r="K381" s="141" t="n"/>
      <c r="L381" s="93" t="n"/>
      <c r="M381" s="94">
        <f>IF(B381="","",IF(L381&lt;&gt;"",L381-B381,IF(I381="Yes",MAX(0,cfg_AsOf-B381),"")))</f>
        <v/>
      </c>
      <c r="N381" s="94">
        <f>IF(B381="","",IF(OR(B381&lt;cfg_PilotStart,B381&gt;cfg_PilotEnd),"Outside",B381-cfg_PilotStart+1))</f>
        <v/>
      </c>
      <c r="O381" s="86">
        <f>IF(B381="","","FB-"&amp;TEXT(ROW()-5,"0000"))</f>
        <v/>
      </c>
    </row>
    <row r="382" ht="30" customHeight="1">
      <c r="B382" s="93" t="n"/>
      <c r="C382" s="140" t="n"/>
      <c r="D382" s="141" t="n"/>
      <c r="E382" s="142" t="n"/>
      <c r="F382" s="95" t="n"/>
      <c r="G382" s="95" t="n"/>
      <c r="H382" s="95" t="n"/>
      <c r="I382" s="141" t="n"/>
      <c r="J382" s="95" t="n"/>
      <c r="K382" s="141" t="n"/>
      <c r="L382" s="93" t="n"/>
      <c r="M382" s="94">
        <f>IF(B382="","",IF(L382&lt;&gt;"",L382-B382,IF(I382="Yes",MAX(0,cfg_AsOf-B382),"")))</f>
        <v/>
      </c>
      <c r="N382" s="94">
        <f>IF(B382="","",IF(OR(B382&lt;cfg_PilotStart,B382&gt;cfg_PilotEnd),"Outside",B382-cfg_PilotStart+1))</f>
        <v/>
      </c>
      <c r="O382" s="86">
        <f>IF(B382="","","FB-"&amp;TEXT(ROW()-5,"0000"))</f>
        <v/>
      </c>
    </row>
    <row r="383" ht="30" customHeight="1">
      <c r="B383" s="93" t="n"/>
      <c r="C383" s="140" t="n"/>
      <c r="D383" s="141" t="n"/>
      <c r="E383" s="142" t="n"/>
      <c r="F383" s="95" t="n"/>
      <c r="G383" s="95" t="n"/>
      <c r="H383" s="95" t="n"/>
      <c r="I383" s="141" t="n"/>
      <c r="J383" s="95" t="n"/>
      <c r="K383" s="141" t="n"/>
      <c r="L383" s="93" t="n"/>
      <c r="M383" s="94">
        <f>IF(B383="","",IF(L383&lt;&gt;"",L383-B383,IF(I383="Yes",MAX(0,cfg_AsOf-B383),"")))</f>
        <v/>
      </c>
      <c r="N383" s="94">
        <f>IF(B383="","",IF(OR(B383&lt;cfg_PilotStart,B383&gt;cfg_PilotEnd),"Outside",B383-cfg_PilotStart+1))</f>
        <v/>
      </c>
      <c r="O383" s="86">
        <f>IF(B383="","","FB-"&amp;TEXT(ROW()-5,"0000"))</f>
        <v/>
      </c>
    </row>
    <row r="384" ht="30" customHeight="1">
      <c r="B384" s="93" t="n"/>
      <c r="C384" s="140" t="n"/>
      <c r="D384" s="141" t="n"/>
      <c r="E384" s="142" t="n"/>
      <c r="F384" s="95" t="n"/>
      <c r="G384" s="95" t="n"/>
      <c r="H384" s="95" t="n"/>
      <c r="I384" s="141" t="n"/>
      <c r="J384" s="95" t="n"/>
      <c r="K384" s="141" t="n"/>
      <c r="L384" s="93" t="n"/>
      <c r="M384" s="94">
        <f>IF(B384="","",IF(L384&lt;&gt;"",L384-B384,IF(I384="Yes",MAX(0,cfg_AsOf-B384),"")))</f>
        <v/>
      </c>
      <c r="N384" s="94">
        <f>IF(B384="","",IF(OR(B384&lt;cfg_PilotStart,B384&gt;cfg_PilotEnd),"Outside",B384-cfg_PilotStart+1))</f>
        <v/>
      </c>
      <c r="O384" s="86">
        <f>IF(B384="","","FB-"&amp;TEXT(ROW()-5,"0000"))</f>
        <v/>
      </c>
    </row>
    <row r="385" ht="30" customHeight="1">
      <c r="B385" s="93" t="n"/>
      <c r="C385" s="140" t="n"/>
      <c r="D385" s="141" t="n"/>
      <c r="E385" s="142" t="n"/>
      <c r="F385" s="95" t="n"/>
      <c r="G385" s="95" t="n"/>
      <c r="H385" s="95" t="n"/>
      <c r="I385" s="141" t="n"/>
      <c r="J385" s="95" t="n"/>
      <c r="K385" s="141" t="n"/>
      <c r="L385" s="93" t="n"/>
      <c r="M385" s="94">
        <f>IF(B385="","",IF(L385&lt;&gt;"",L385-B385,IF(I385="Yes",MAX(0,cfg_AsOf-B385),"")))</f>
        <v/>
      </c>
      <c r="N385" s="94">
        <f>IF(B385="","",IF(OR(B385&lt;cfg_PilotStart,B385&gt;cfg_PilotEnd),"Outside",B385-cfg_PilotStart+1))</f>
        <v/>
      </c>
      <c r="O385" s="86">
        <f>IF(B385="","","FB-"&amp;TEXT(ROW()-5,"0000"))</f>
        <v/>
      </c>
    </row>
    <row r="386" ht="30" customHeight="1">
      <c r="B386" s="93" t="n"/>
      <c r="C386" s="140" t="n"/>
      <c r="D386" s="141" t="n"/>
      <c r="E386" s="142" t="n"/>
      <c r="F386" s="95" t="n"/>
      <c r="G386" s="95" t="n"/>
      <c r="H386" s="95" t="n"/>
      <c r="I386" s="141" t="n"/>
      <c r="J386" s="95" t="n"/>
      <c r="K386" s="141" t="n"/>
      <c r="L386" s="93" t="n"/>
      <c r="M386" s="94">
        <f>IF(B386="","",IF(L386&lt;&gt;"",L386-B386,IF(I386="Yes",MAX(0,cfg_AsOf-B386),"")))</f>
        <v/>
      </c>
      <c r="N386" s="94">
        <f>IF(B386="","",IF(OR(B386&lt;cfg_PilotStart,B386&gt;cfg_PilotEnd),"Outside",B386-cfg_PilotStart+1))</f>
        <v/>
      </c>
      <c r="O386" s="86">
        <f>IF(B386="","","FB-"&amp;TEXT(ROW()-5,"0000"))</f>
        <v/>
      </c>
    </row>
    <row r="387" ht="30" customHeight="1">
      <c r="B387" s="93" t="n"/>
      <c r="C387" s="140" t="n"/>
      <c r="D387" s="141" t="n"/>
      <c r="E387" s="142" t="n"/>
      <c r="F387" s="95" t="n"/>
      <c r="G387" s="95" t="n"/>
      <c r="H387" s="95" t="n"/>
      <c r="I387" s="141" t="n"/>
      <c r="J387" s="95" t="n"/>
      <c r="K387" s="141" t="n"/>
      <c r="L387" s="93" t="n"/>
      <c r="M387" s="94">
        <f>IF(B387="","",IF(L387&lt;&gt;"",L387-B387,IF(I387="Yes",MAX(0,cfg_AsOf-B387),"")))</f>
        <v/>
      </c>
      <c r="N387" s="94">
        <f>IF(B387="","",IF(OR(B387&lt;cfg_PilotStart,B387&gt;cfg_PilotEnd),"Outside",B387-cfg_PilotStart+1))</f>
        <v/>
      </c>
      <c r="O387" s="86">
        <f>IF(B387="","","FB-"&amp;TEXT(ROW()-5,"0000"))</f>
        <v/>
      </c>
    </row>
    <row r="388" ht="30" customHeight="1">
      <c r="B388" s="93" t="n"/>
      <c r="C388" s="140" t="n"/>
      <c r="D388" s="141" t="n"/>
      <c r="E388" s="142" t="n"/>
      <c r="F388" s="95" t="n"/>
      <c r="G388" s="95" t="n"/>
      <c r="H388" s="95" t="n"/>
      <c r="I388" s="141" t="n"/>
      <c r="J388" s="95" t="n"/>
      <c r="K388" s="141" t="n"/>
      <c r="L388" s="93" t="n"/>
      <c r="M388" s="94">
        <f>IF(B388="","",IF(L388&lt;&gt;"",L388-B388,IF(I388="Yes",MAX(0,cfg_AsOf-B388),"")))</f>
        <v/>
      </c>
      <c r="N388" s="94">
        <f>IF(B388="","",IF(OR(B388&lt;cfg_PilotStart,B388&gt;cfg_PilotEnd),"Outside",B388-cfg_PilotStart+1))</f>
        <v/>
      </c>
      <c r="O388" s="86">
        <f>IF(B388="","","FB-"&amp;TEXT(ROW()-5,"0000"))</f>
        <v/>
      </c>
    </row>
    <row r="389" ht="30" customHeight="1">
      <c r="B389" s="93" t="n"/>
      <c r="C389" s="140" t="n"/>
      <c r="D389" s="141" t="n"/>
      <c r="E389" s="142" t="n"/>
      <c r="F389" s="95" t="n"/>
      <c r="G389" s="95" t="n"/>
      <c r="H389" s="95" t="n"/>
      <c r="I389" s="141" t="n"/>
      <c r="J389" s="95" t="n"/>
      <c r="K389" s="141" t="n"/>
      <c r="L389" s="93" t="n"/>
      <c r="M389" s="94">
        <f>IF(B389="","",IF(L389&lt;&gt;"",L389-B389,IF(I389="Yes",MAX(0,cfg_AsOf-B389),"")))</f>
        <v/>
      </c>
      <c r="N389" s="94">
        <f>IF(B389="","",IF(OR(B389&lt;cfg_PilotStart,B389&gt;cfg_PilotEnd),"Outside",B389-cfg_PilotStart+1))</f>
        <v/>
      </c>
      <c r="O389" s="86">
        <f>IF(B389="","","FB-"&amp;TEXT(ROW()-5,"0000"))</f>
        <v/>
      </c>
    </row>
    <row r="390" ht="30" customHeight="1">
      <c r="B390" s="93" t="n"/>
      <c r="C390" s="140" t="n"/>
      <c r="D390" s="141" t="n"/>
      <c r="E390" s="142" t="n"/>
      <c r="F390" s="95" t="n"/>
      <c r="G390" s="95" t="n"/>
      <c r="H390" s="95" t="n"/>
      <c r="I390" s="141" t="n"/>
      <c r="J390" s="95" t="n"/>
      <c r="K390" s="141" t="n"/>
      <c r="L390" s="93" t="n"/>
      <c r="M390" s="94">
        <f>IF(B390="","",IF(L390&lt;&gt;"",L390-B390,IF(I390="Yes",MAX(0,cfg_AsOf-B390),"")))</f>
        <v/>
      </c>
      <c r="N390" s="94">
        <f>IF(B390="","",IF(OR(B390&lt;cfg_PilotStart,B390&gt;cfg_PilotEnd),"Outside",B390-cfg_PilotStart+1))</f>
        <v/>
      </c>
      <c r="O390" s="86">
        <f>IF(B390="","","FB-"&amp;TEXT(ROW()-5,"0000"))</f>
        <v/>
      </c>
    </row>
    <row r="391" ht="30" customHeight="1">
      <c r="B391" s="93" t="n"/>
      <c r="C391" s="140" t="n"/>
      <c r="D391" s="141" t="n"/>
      <c r="E391" s="142" t="n"/>
      <c r="F391" s="95" t="n"/>
      <c r="G391" s="95" t="n"/>
      <c r="H391" s="95" t="n"/>
      <c r="I391" s="141" t="n"/>
      <c r="J391" s="95" t="n"/>
      <c r="K391" s="141" t="n"/>
      <c r="L391" s="93" t="n"/>
      <c r="M391" s="94">
        <f>IF(B391="","",IF(L391&lt;&gt;"",L391-B391,IF(I391="Yes",MAX(0,cfg_AsOf-B391),"")))</f>
        <v/>
      </c>
      <c r="N391" s="94">
        <f>IF(B391="","",IF(OR(B391&lt;cfg_PilotStart,B391&gt;cfg_PilotEnd),"Outside",B391-cfg_PilotStart+1))</f>
        <v/>
      </c>
      <c r="O391" s="86">
        <f>IF(B391="","","FB-"&amp;TEXT(ROW()-5,"0000"))</f>
        <v/>
      </c>
    </row>
    <row r="392" ht="30" customHeight="1">
      <c r="B392" s="93" t="n"/>
      <c r="C392" s="140" t="n"/>
      <c r="D392" s="141" t="n"/>
      <c r="E392" s="142" t="n"/>
      <c r="F392" s="95" t="n"/>
      <c r="G392" s="95" t="n"/>
      <c r="H392" s="95" t="n"/>
      <c r="I392" s="141" t="n"/>
      <c r="J392" s="95" t="n"/>
      <c r="K392" s="141" t="n"/>
      <c r="L392" s="93" t="n"/>
      <c r="M392" s="94">
        <f>IF(B392="","",IF(L392&lt;&gt;"",L392-B392,IF(I392="Yes",MAX(0,cfg_AsOf-B392),"")))</f>
        <v/>
      </c>
      <c r="N392" s="94">
        <f>IF(B392="","",IF(OR(B392&lt;cfg_PilotStart,B392&gt;cfg_PilotEnd),"Outside",B392-cfg_PilotStart+1))</f>
        <v/>
      </c>
      <c r="O392" s="86">
        <f>IF(B392="","","FB-"&amp;TEXT(ROW()-5,"0000"))</f>
        <v/>
      </c>
    </row>
    <row r="393" ht="30" customHeight="1">
      <c r="B393" s="93" t="n"/>
      <c r="C393" s="140" t="n"/>
      <c r="D393" s="141" t="n"/>
      <c r="E393" s="142" t="n"/>
      <c r="F393" s="95" t="n"/>
      <c r="G393" s="95" t="n"/>
      <c r="H393" s="95" t="n"/>
      <c r="I393" s="141" t="n"/>
      <c r="J393" s="95" t="n"/>
      <c r="K393" s="141" t="n"/>
      <c r="L393" s="93" t="n"/>
      <c r="M393" s="94">
        <f>IF(B393="","",IF(L393&lt;&gt;"",L393-B393,IF(I393="Yes",MAX(0,cfg_AsOf-B393),"")))</f>
        <v/>
      </c>
      <c r="N393" s="94">
        <f>IF(B393="","",IF(OR(B393&lt;cfg_PilotStart,B393&gt;cfg_PilotEnd),"Outside",B393-cfg_PilotStart+1))</f>
        <v/>
      </c>
      <c r="O393" s="86">
        <f>IF(B393="","","FB-"&amp;TEXT(ROW()-5,"0000"))</f>
        <v/>
      </c>
    </row>
    <row r="394" ht="30" customHeight="1">
      <c r="B394" s="93" t="n"/>
      <c r="C394" s="140" t="n"/>
      <c r="D394" s="141" t="n"/>
      <c r="E394" s="142" t="n"/>
      <c r="F394" s="95" t="n"/>
      <c r="G394" s="95" t="n"/>
      <c r="H394" s="95" t="n"/>
      <c r="I394" s="141" t="n"/>
      <c r="J394" s="95" t="n"/>
      <c r="K394" s="141" t="n"/>
      <c r="L394" s="93" t="n"/>
      <c r="M394" s="94">
        <f>IF(B394="","",IF(L394&lt;&gt;"",L394-B394,IF(I394="Yes",MAX(0,cfg_AsOf-B394),"")))</f>
        <v/>
      </c>
      <c r="N394" s="94">
        <f>IF(B394="","",IF(OR(B394&lt;cfg_PilotStart,B394&gt;cfg_PilotEnd),"Outside",B394-cfg_PilotStart+1))</f>
        <v/>
      </c>
      <c r="O394" s="86">
        <f>IF(B394="","","FB-"&amp;TEXT(ROW()-5,"0000"))</f>
        <v/>
      </c>
    </row>
    <row r="395" ht="30" customHeight="1">
      <c r="B395" s="93" t="n"/>
      <c r="C395" s="140" t="n"/>
      <c r="D395" s="141" t="n"/>
      <c r="E395" s="142" t="n"/>
      <c r="F395" s="95" t="n"/>
      <c r="G395" s="95" t="n"/>
      <c r="H395" s="95" t="n"/>
      <c r="I395" s="141" t="n"/>
      <c r="J395" s="95" t="n"/>
      <c r="K395" s="141" t="n"/>
      <c r="L395" s="93" t="n"/>
      <c r="M395" s="94">
        <f>IF(B395="","",IF(L395&lt;&gt;"",L395-B395,IF(I395="Yes",MAX(0,cfg_AsOf-B395),"")))</f>
        <v/>
      </c>
      <c r="N395" s="94">
        <f>IF(B395="","",IF(OR(B395&lt;cfg_PilotStart,B395&gt;cfg_PilotEnd),"Outside",B395-cfg_PilotStart+1))</f>
        <v/>
      </c>
      <c r="O395" s="86">
        <f>IF(B395="","","FB-"&amp;TEXT(ROW()-5,"0000"))</f>
        <v/>
      </c>
    </row>
    <row r="396" ht="30" customHeight="1">
      <c r="B396" s="93" t="n"/>
      <c r="C396" s="140" t="n"/>
      <c r="D396" s="141" t="n"/>
      <c r="E396" s="142" t="n"/>
      <c r="F396" s="95" t="n"/>
      <c r="G396" s="95" t="n"/>
      <c r="H396" s="95" t="n"/>
      <c r="I396" s="141" t="n"/>
      <c r="J396" s="95" t="n"/>
      <c r="K396" s="141" t="n"/>
      <c r="L396" s="93" t="n"/>
      <c r="M396" s="94">
        <f>IF(B396="","",IF(L396&lt;&gt;"",L396-B396,IF(I396="Yes",MAX(0,cfg_AsOf-B396),"")))</f>
        <v/>
      </c>
      <c r="N396" s="94">
        <f>IF(B396="","",IF(OR(B396&lt;cfg_PilotStart,B396&gt;cfg_PilotEnd),"Outside",B396-cfg_PilotStart+1))</f>
        <v/>
      </c>
      <c r="O396" s="86">
        <f>IF(B396="","","FB-"&amp;TEXT(ROW()-5,"0000"))</f>
        <v/>
      </c>
    </row>
    <row r="397" ht="30" customHeight="1">
      <c r="B397" s="93" t="n"/>
      <c r="C397" s="140" t="n"/>
      <c r="D397" s="141" t="n"/>
      <c r="E397" s="142" t="n"/>
      <c r="F397" s="95" t="n"/>
      <c r="G397" s="95" t="n"/>
      <c r="H397" s="95" t="n"/>
      <c r="I397" s="141" t="n"/>
      <c r="J397" s="95" t="n"/>
      <c r="K397" s="141" t="n"/>
      <c r="L397" s="93" t="n"/>
      <c r="M397" s="94">
        <f>IF(B397="","",IF(L397&lt;&gt;"",L397-B397,IF(I397="Yes",MAX(0,cfg_AsOf-B397),"")))</f>
        <v/>
      </c>
      <c r="N397" s="94">
        <f>IF(B397="","",IF(OR(B397&lt;cfg_PilotStart,B397&gt;cfg_PilotEnd),"Outside",B397-cfg_PilotStart+1))</f>
        <v/>
      </c>
      <c r="O397" s="86">
        <f>IF(B397="","","FB-"&amp;TEXT(ROW()-5,"0000"))</f>
        <v/>
      </c>
    </row>
    <row r="398" ht="30" customHeight="1">
      <c r="B398" s="93" t="n"/>
      <c r="C398" s="140" t="n"/>
      <c r="D398" s="141" t="n"/>
      <c r="E398" s="142" t="n"/>
      <c r="F398" s="95" t="n"/>
      <c r="G398" s="95" t="n"/>
      <c r="H398" s="95" t="n"/>
      <c r="I398" s="141" t="n"/>
      <c r="J398" s="95" t="n"/>
      <c r="K398" s="141" t="n"/>
      <c r="L398" s="93" t="n"/>
      <c r="M398" s="94">
        <f>IF(B398="","",IF(L398&lt;&gt;"",L398-B398,IF(I398="Yes",MAX(0,cfg_AsOf-B398),"")))</f>
        <v/>
      </c>
      <c r="N398" s="94">
        <f>IF(B398="","",IF(OR(B398&lt;cfg_PilotStart,B398&gt;cfg_PilotEnd),"Outside",B398-cfg_PilotStart+1))</f>
        <v/>
      </c>
      <c r="O398" s="86">
        <f>IF(B398="","","FB-"&amp;TEXT(ROW()-5,"0000"))</f>
        <v/>
      </c>
    </row>
    <row r="399" ht="30" customHeight="1">
      <c r="B399" s="93" t="n"/>
      <c r="C399" s="140" t="n"/>
      <c r="D399" s="141" t="n"/>
      <c r="E399" s="142" t="n"/>
      <c r="F399" s="95" t="n"/>
      <c r="G399" s="95" t="n"/>
      <c r="H399" s="95" t="n"/>
      <c r="I399" s="141" t="n"/>
      <c r="J399" s="95" t="n"/>
      <c r="K399" s="141" t="n"/>
      <c r="L399" s="93" t="n"/>
      <c r="M399" s="94">
        <f>IF(B399="","",IF(L399&lt;&gt;"",L399-B399,IF(I399="Yes",MAX(0,cfg_AsOf-B399),"")))</f>
        <v/>
      </c>
      <c r="N399" s="94">
        <f>IF(B399="","",IF(OR(B399&lt;cfg_PilotStart,B399&gt;cfg_PilotEnd),"Outside",B399-cfg_PilotStart+1))</f>
        <v/>
      </c>
      <c r="O399" s="86">
        <f>IF(B399="","","FB-"&amp;TEXT(ROW()-5,"0000"))</f>
        <v/>
      </c>
    </row>
    <row r="400" ht="30" customHeight="1">
      <c r="B400" s="93" t="n"/>
      <c r="C400" s="140" t="n"/>
      <c r="D400" s="141" t="n"/>
      <c r="E400" s="142" t="n"/>
      <c r="F400" s="95" t="n"/>
      <c r="G400" s="95" t="n"/>
      <c r="H400" s="95" t="n"/>
      <c r="I400" s="141" t="n"/>
      <c r="J400" s="95" t="n"/>
      <c r="K400" s="141" t="n"/>
      <c r="L400" s="93" t="n"/>
      <c r="M400" s="94">
        <f>IF(B400="","",IF(L400&lt;&gt;"",L400-B400,IF(I400="Yes",MAX(0,cfg_AsOf-B400),"")))</f>
        <v/>
      </c>
      <c r="N400" s="94">
        <f>IF(B400="","",IF(OR(B400&lt;cfg_PilotStart,B400&gt;cfg_PilotEnd),"Outside",B400-cfg_PilotStart+1))</f>
        <v/>
      </c>
      <c r="O400" s="86">
        <f>IF(B400="","","FB-"&amp;TEXT(ROW()-5,"0000"))</f>
        <v/>
      </c>
    </row>
    <row r="401" ht="30" customHeight="1">
      <c r="B401" s="93" t="n"/>
      <c r="C401" s="140" t="n"/>
      <c r="D401" s="141" t="n"/>
      <c r="E401" s="142" t="n"/>
      <c r="F401" s="95" t="n"/>
      <c r="G401" s="95" t="n"/>
      <c r="H401" s="95" t="n"/>
      <c r="I401" s="141" t="n"/>
      <c r="J401" s="95" t="n"/>
      <c r="K401" s="141" t="n"/>
      <c r="L401" s="93" t="n"/>
      <c r="M401" s="94">
        <f>IF(B401="","",IF(L401&lt;&gt;"",L401-B401,IF(I401="Yes",MAX(0,cfg_AsOf-B401),"")))</f>
        <v/>
      </c>
      <c r="N401" s="94">
        <f>IF(B401="","",IF(OR(B401&lt;cfg_PilotStart,B401&gt;cfg_PilotEnd),"Outside",B401-cfg_PilotStart+1))</f>
        <v/>
      </c>
      <c r="O401" s="86">
        <f>IF(B401="","","FB-"&amp;TEXT(ROW()-5,"0000"))</f>
        <v/>
      </c>
    </row>
    <row r="402" ht="30" customHeight="1">
      <c r="B402" s="93" t="n"/>
      <c r="C402" s="140" t="n"/>
      <c r="D402" s="141" t="n"/>
      <c r="E402" s="142" t="n"/>
      <c r="F402" s="95" t="n"/>
      <c r="G402" s="95" t="n"/>
      <c r="H402" s="95" t="n"/>
      <c r="I402" s="141" t="n"/>
      <c r="J402" s="95" t="n"/>
      <c r="K402" s="141" t="n"/>
      <c r="L402" s="93" t="n"/>
      <c r="M402" s="94">
        <f>IF(B402="","",IF(L402&lt;&gt;"",L402-B402,IF(I402="Yes",MAX(0,cfg_AsOf-B402),"")))</f>
        <v/>
      </c>
      <c r="N402" s="94">
        <f>IF(B402="","",IF(OR(B402&lt;cfg_PilotStart,B402&gt;cfg_PilotEnd),"Outside",B402-cfg_PilotStart+1))</f>
        <v/>
      </c>
      <c r="O402" s="86">
        <f>IF(B402="","","FB-"&amp;TEXT(ROW()-5,"0000"))</f>
        <v/>
      </c>
    </row>
    <row r="403" ht="30" customHeight="1">
      <c r="B403" s="93" t="n"/>
      <c r="C403" s="140" t="n"/>
      <c r="D403" s="141" t="n"/>
      <c r="E403" s="142" t="n"/>
      <c r="F403" s="95" t="n"/>
      <c r="G403" s="95" t="n"/>
      <c r="H403" s="95" t="n"/>
      <c r="I403" s="141" t="n"/>
      <c r="J403" s="95" t="n"/>
      <c r="K403" s="141" t="n"/>
      <c r="L403" s="93" t="n"/>
      <c r="M403" s="94">
        <f>IF(B403="","",IF(L403&lt;&gt;"",L403-B403,IF(I403="Yes",MAX(0,cfg_AsOf-B403),"")))</f>
        <v/>
      </c>
      <c r="N403" s="94">
        <f>IF(B403="","",IF(OR(B403&lt;cfg_PilotStart,B403&gt;cfg_PilotEnd),"Outside",B403-cfg_PilotStart+1))</f>
        <v/>
      </c>
      <c r="O403" s="86">
        <f>IF(B403="","","FB-"&amp;TEXT(ROW()-5,"0000"))</f>
        <v/>
      </c>
    </row>
    <row r="404" ht="30" customHeight="1">
      <c r="B404" s="93" t="n"/>
      <c r="C404" s="140" t="n"/>
      <c r="D404" s="141" t="n"/>
      <c r="E404" s="142" t="n"/>
      <c r="F404" s="95" t="n"/>
      <c r="G404" s="95" t="n"/>
      <c r="H404" s="95" t="n"/>
      <c r="I404" s="141" t="n"/>
      <c r="J404" s="95" t="n"/>
      <c r="K404" s="141" t="n"/>
      <c r="L404" s="93" t="n"/>
      <c r="M404" s="94">
        <f>IF(B404="","",IF(L404&lt;&gt;"",L404-B404,IF(I404="Yes",MAX(0,cfg_AsOf-B404),"")))</f>
        <v/>
      </c>
      <c r="N404" s="94">
        <f>IF(B404="","",IF(OR(B404&lt;cfg_PilotStart,B404&gt;cfg_PilotEnd),"Outside",B404-cfg_PilotStart+1))</f>
        <v/>
      </c>
      <c r="O404" s="86">
        <f>IF(B404="","","FB-"&amp;TEXT(ROW()-5,"0000"))</f>
        <v/>
      </c>
    </row>
    <row r="405" ht="30" customHeight="1">
      <c r="B405" s="93" t="n"/>
      <c r="C405" s="140" t="n"/>
      <c r="D405" s="141" t="n"/>
      <c r="E405" s="142" t="n"/>
      <c r="F405" s="95" t="n"/>
      <c r="G405" s="95" t="n"/>
      <c r="H405" s="95" t="n"/>
      <c r="I405" s="141" t="n"/>
      <c r="J405" s="95" t="n"/>
      <c r="K405" s="141" t="n"/>
      <c r="L405" s="93" t="n"/>
      <c r="M405" s="94">
        <f>IF(B405="","",IF(L405&lt;&gt;"",L405-B405,IF(I405="Yes",MAX(0,cfg_AsOf-B405),"")))</f>
        <v/>
      </c>
      <c r="N405" s="94">
        <f>IF(B405="","",IF(OR(B405&lt;cfg_PilotStart,B405&gt;cfg_PilotEnd),"Outside",B405-cfg_PilotStart+1))</f>
        <v/>
      </c>
      <c r="O405" s="86">
        <f>IF(B405="","","FB-"&amp;TEXT(ROW()-5,"0000"))</f>
        <v/>
      </c>
    </row>
    <row r="406" ht="30" customHeight="1">
      <c r="B406" s="93" t="n"/>
      <c r="C406" s="140" t="n"/>
      <c r="D406" s="141" t="n"/>
      <c r="E406" s="142" t="n"/>
      <c r="F406" s="95" t="n"/>
      <c r="G406" s="95" t="n"/>
      <c r="H406" s="95" t="n"/>
      <c r="I406" s="141" t="n"/>
      <c r="J406" s="95" t="n"/>
      <c r="K406" s="141" t="n"/>
      <c r="L406" s="93" t="n"/>
      <c r="M406" s="94">
        <f>IF(B406="","",IF(L406&lt;&gt;"",L406-B406,IF(I406="Yes",MAX(0,cfg_AsOf-B406),"")))</f>
        <v/>
      </c>
      <c r="N406" s="94">
        <f>IF(B406="","",IF(OR(B406&lt;cfg_PilotStart,B406&gt;cfg_PilotEnd),"Outside",B406-cfg_PilotStart+1))</f>
        <v/>
      </c>
      <c r="O406" s="86">
        <f>IF(B406="","","FB-"&amp;TEXT(ROW()-5,"0000"))</f>
        <v/>
      </c>
    </row>
    <row r="407" ht="30" customHeight="1">
      <c r="B407" s="93" t="n"/>
      <c r="C407" s="140" t="n"/>
      <c r="D407" s="141" t="n"/>
      <c r="E407" s="142" t="n"/>
      <c r="F407" s="95" t="n"/>
      <c r="G407" s="95" t="n"/>
      <c r="H407" s="95" t="n"/>
      <c r="I407" s="141" t="n"/>
      <c r="J407" s="95" t="n"/>
      <c r="K407" s="141" t="n"/>
      <c r="L407" s="93" t="n"/>
      <c r="M407" s="94">
        <f>IF(B407="","",IF(L407&lt;&gt;"",L407-B407,IF(I407="Yes",MAX(0,cfg_AsOf-B407),"")))</f>
        <v/>
      </c>
      <c r="N407" s="94">
        <f>IF(B407="","",IF(OR(B407&lt;cfg_PilotStart,B407&gt;cfg_PilotEnd),"Outside",B407-cfg_PilotStart+1))</f>
        <v/>
      </c>
      <c r="O407" s="86">
        <f>IF(B407="","","FB-"&amp;TEXT(ROW()-5,"0000"))</f>
        <v/>
      </c>
    </row>
    <row r="408" ht="30" customHeight="1">
      <c r="B408" s="93" t="n"/>
      <c r="C408" s="140" t="n"/>
      <c r="D408" s="141" t="n"/>
      <c r="E408" s="142" t="n"/>
      <c r="F408" s="95" t="n"/>
      <c r="G408" s="95" t="n"/>
      <c r="H408" s="95" t="n"/>
      <c r="I408" s="141" t="n"/>
      <c r="J408" s="95" t="n"/>
      <c r="K408" s="141" t="n"/>
      <c r="L408" s="93" t="n"/>
      <c r="M408" s="94">
        <f>IF(B408="","",IF(L408&lt;&gt;"",L408-B408,IF(I408="Yes",MAX(0,cfg_AsOf-B408),"")))</f>
        <v/>
      </c>
      <c r="N408" s="94">
        <f>IF(B408="","",IF(OR(B408&lt;cfg_PilotStart,B408&gt;cfg_PilotEnd),"Outside",B408-cfg_PilotStart+1))</f>
        <v/>
      </c>
      <c r="O408" s="86">
        <f>IF(B408="","","FB-"&amp;TEXT(ROW()-5,"0000"))</f>
        <v/>
      </c>
    </row>
    <row r="409" ht="30" customHeight="1">
      <c r="B409" s="93" t="n"/>
      <c r="C409" s="140" t="n"/>
      <c r="D409" s="141" t="n"/>
      <c r="E409" s="142" t="n"/>
      <c r="F409" s="95" t="n"/>
      <c r="G409" s="95" t="n"/>
      <c r="H409" s="95" t="n"/>
      <c r="I409" s="141" t="n"/>
      <c r="J409" s="95" t="n"/>
      <c r="K409" s="141" t="n"/>
      <c r="L409" s="93" t="n"/>
      <c r="M409" s="94">
        <f>IF(B409="","",IF(L409&lt;&gt;"",L409-B409,IF(I409="Yes",MAX(0,cfg_AsOf-B409),"")))</f>
        <v/>
      </c>
      <c r="N409" s="94">
        <f>IF(B409="","",IF(OR(B409&lt;cfg_PilotStart,B409&gt;cfg_PilotEnd),"Outside",B409-cfg_PilotStart+1))</f>
        <v/>
      </c>
      <c r="O409" s="86">
        <f>IF(B409="","","FB-"&amp;TEXT(ROW()-5,"0000"))</f>
        <v/>
      </c>
    </row>
    <row r="410" ht="30" customHeight="1">
      <c r="B410" s="93" t="n"/>
      <c r="C410" s="140" t="n"/>
      <c r="D410" s="141" t="n"/>
      <c r="E410" s="142" t="n"/>
      <c r="F410" s="95" t="n"/>
      <c r="G410" s="95" t="n"/>
      <c r="H410" s="95" t="n"/>
      <c r="I410" s="141" t="n"/>
      <c r="J410" s="95" t="n"/>
      <c r="K410" s="141" t="n"/>
      <c r="L410" s="93" t="n"/>
      <c r="M410" s="94">
        <f>IF(B410="","",IF(L410&lt;&gt;"",L410-B410,IF(I410="Yes",MAX(0,cfg_AsOf-B410),"")))</f>
        <v/>
      </c>
      <c r="N410" s="94">
        <f>IF(B410="","",IF(OR(B410&lt;cfg_PilotStart,B410&gt;cfg_PilotEnd),"Outside",B410-cfg_PilotStart+1))</f>
        <v/>
      </c>
      <c r="O410" s="86">
        <f>IF(B410="","","FB-"&amp;TEXT(ROW()-5,"0000"))</f>
        <v/>
      </c>
    </row>
    <row r="411" ht="30" customHeight="1">
      <c r="B411" s="93" t="n"/>
      <c r="C411" s="140" t="n"/>
      <c r="D411" s="141" t="n"/>
      <c r="E411" s="142" t="n"/>
      <c r="F411" s="95" t="n"/>
      <c r="G411" s="95" t="n"/>
      <c r="H411" s="95" t="n"/>
      <c r="I411" s="141" t="n"/>
      <c r="J411" s="95" t="n"/>
      <c r="K411" s="141" t="n"/>
      <c r="L411" s="93" t="n"/>
      <c r="M411" s="94">
        <f>IF(B411="","",IF(L411&lt;&gt;"",L411-B411,IF(I411="Yes",MAX(0,cfg_AsOf-B411),"")))</f>
        <v/>
      </c>
      <c r="N411" s="94">
        <f>IF(B411="","",IF(OR(B411&lt;cfg_PilotStart,B411&gt;cfg_PilotEnd),"Outside",B411-cfg_PilotStart+1))</f>
        <v/>
      </c>
      <c r="O411" s="86">
        <f>IF(B411="","","FB-"&amp;TEXT(ROW()-5,"0000"))</f>
        <v/>
      </c>
    </row>
    <row r="412" ht="30" customHeight="1">
      <c r="B412" s="93" t="n"/>
      <c r="C412" s="140" t="n"/>
      <c r="D412" s="141" t="n"/>
      <c r="E412" s="142" t="n"/>
      <c r="F412" s="95" t="n"/>
      <c r="G412" s="95" t="n"/>
      <c r="H412" s="95" t="n"/>
      <c r="I412" s="141" t="n"/>
      <c r="J412" s="95" t="n"/>
      <c r="K412" s="141" t="n"/>
      <c r="L412" s="93" t="n"/>
      <c r="M412" s="94">
        <f>IF(B412="","",IF(L412&lt;&gt;"",L412-B412,IF(I412="Yes",MAX(0,cfg_AsOf-B412),"")))</f>
        <v/>
      </c>
      <c r="N412" s="94">
        <f>IF(B412="","",IF(OR(B412&lt;cfg_PilotStart,B412&gt;cfg_PilotEnd),"Outside",B412-cfg_PilotStart+1))</f>
        <v/>
      </c>
      <c r="O412" s="86">
        <f>IF(B412="","","FB-"&amp;TEXT(ROW()-5,"0000"))</f>
        <v/>
      </c>
    </row>
    <row r="413" ht="30" customHeight="1">
      <c r="B413" s="93" t="n"/>
      <c r="C413" s="140" t="n"/>
      <c r="D413" s="141" t="n"/>
      <c r="E413" s="142" t="n"/>
      <c r="F413" s="95" t="n"/>
      <c r="G413" s="95" t="n"/>
      <c r="H413" s="95" t="n"/>
      <c r="I413" s="141" t="n"/>
      <c r="J413" s="95" t="n"/>
      <c r="K413" s="141" t="n"/>
      <c r="L413" s="93" t="n"/>
      <c r="M413" s="94">
        <f>IF(B413="","",IF(L413&lt;&gt;"",L413-B413,IF(I413="Yes",MAX(0,cfg_AsOf-B413),"")))</f>
        <v/>
      </c>
      <c r="N413" s="94">
        <f>IF(B413="","",IF(OR(B413&lt;cfg_PilotStart,B413&gt;cfg_PilotEnd),"Outside",B413-cfg_PilotStart+1))</f>
        <v/>
      </c>
      <c r="O413" s="86">
        <f>IF(B413="","","FB-"&amp;TEXT(ROW()-5,"0000"))</f>
        <v/>
      </c>
    </row>
    <row r="414" ht="30" customHeight="1">
      <c r="B414" s="93" t="n"/>
      <c r="C414" s="140" t="n"/>
      <c r="D414" s="141" t="n"/>
      <c r="E414" s="142" t="n"/>
      <c r="F414" s="95" t="n"/>
      <c r="G414" s="95" t="n"/>
      <c r="H414" s="95" t="n"/>
      <c r="I414" s="141" t="n"/>
      <c r="J414" s="95" t="n"/>
      <c r="K414" s="141" t="n"/>
      <c r="L414" s="93" t="n"/>
      <c r="M414" s="94">
        <f>IF(B414="","",IF(L414&lt;&gt;"",L414-B414,IF(I414="Yes",MAX(0,cfg_AsOf-B414),"")))</f>
        <v/>
      </c>
      <c r="N414" s="94">
        <f>IF(B414="","",IF(OR(B414&lt;cfg_PilotStart,B414&gt;cfg_PilotEnd),"Outside",B414-cfg_PilotStart+1))</f>
        <v/>
      </c>
      <c r="O414" s="86">
        <f>IF(B414="","","FB-"&amp;TEXT(ROW()-5,"0000"))</f>
        <v/>
      </c>
    </row>
    <row r="415" ht="30" customHeight="1">
      <c r="B415" s="93" t="n"/>
      <c r="C415" s="140" t="n"/>
      <c r="D415" s="141" t="n"/>
      <c r="E415" s="142" t="n"/>
      <c r="F415" s="95" t="n"/>
      <c r="G415" s="95" t="n"/>
      <c r="H415" s="95" t="n"/>
      <c r="I415" s="141" t="n"/>
      <c r="J415" s="95" t="n"/>
      <c r="K415" s="141" t="n"/>
      <c r="L415" s="93" t="n"/>
      <c r="M415" s="94">
        <f>IF(B415="","",IF(L415&lt;&gt;"",L415-B415,IF(I415="Yes",MAX(0,cfg_AsOf-B415),"")))</f>
        <v/>
      </c>
      <c r="N415" s="94">
        <f>IF(B415="","",IF(OR(B415&lt;cfg_PilotStart,B415&gt;cfg_PilotEnd),"Outside",B415-cfg_PilotStart+1))</f>
        <v/>
      </c>
      <c r="O415" s="86">
        <f>IF(B415="","","FB-"&amp;TEXT(ROW()-5,"0000"))</f>
        <v/>
      </c>
    </row>
    <row r="416" ht="30" customHeight="1">
      <c r="B416" s="93" t="n"/>
      <c r="C416" s="140" t="n"/>
      <c r="D416" s="141" t="n"/>
      <c r="E416" s="142" t="n"/>
      <c r="F416" s="95" t="n"/>
      <c r="G416" s="95" t="n"/>
      <c r="H416" s="95" t="n"/>
      <c r="I416" s="141" t="n"/>
      <c r="J416" s="95" t="n"/>
      <c r="K416" s="141" t="n"/>
      <c r="L416" s="93" t="n"/>
      <c r="M416" s="94">
        <f>IF(B416="","",IF(L416&lt;&gt;"",L416-B416,IF(I416="Yes",MAX(0,cfg_AsOf-B416),"")))</f>
        <v/>
      </c>
      <c r="N416" s="94">
        <f>IF(B416="","",IF(OR(B416&lt;cfg_PilotStart,B416&gt;cfg_PilotEnd),"Outside",B416-cfg_PilotStart+1))</f>
        <v/>
      </c>
      <c r="O416" s="86">
        <f>IF(B416="","","FB-"&amp;TEXT(ROW()-5,"0000"))</f>
        <v/>
      </c>
    </row>
    <row r="417" ht="30" customHeight="1">
      <c r="B417" s="93" t="n"/>
      <c r="C417" s="140" t="n"/>
      <c r="D417" s="141" t="n"/>
      <c r="E417" s="142" t="n"/>
      <c r="F417" s="95" t="n"/>
      <c r="G417" s="95" t="n"/>
      <c r="H417" s="95" t="n"/>
      <c r="I417" s="141" t="n"/>
      <c r="J417" s="95" t="n"/>
      <c r="K417" s="141" t="n"/>
      <c r="L417" s="93" t="n"/>
      <c r="M417" s="94">
        <f>IF(B417="","",IF(L417&lt;&gt;"",L417-B417,IF(I417="Yes",MAX(0,cfg_AsOf-B417),"")))</f>
        <v/>
      </c>
      <c r="N417" s="94">
        <f>IF(B417="","",IF(OR(B417&lt;cfg_PilotStart,B417&gt;cfg_PilotEnd),"Outside",B417-cfg_PilotStart+1))</f>
        <v/>
      </c>
      <c r="O417" s="86">
        <f>IF(B417="","","FB-"&amp;TEXT(ROW()-5,"0000"))</f>
        <v/>
      </c>
    </row>
    <row r="418" ht="30" customHeight="1">
      <c r="B418" s="93" t="n"/>
      <c r="C418" s="140" t="n"/>
      <c r="D418" s="141" t="n"/>
      <c r="E418" s="142" t="n"/>
      <c r="F418" s="95" t="n"/>
      <c r="G418" s="95" t="n"/>
      <c r="H418" s="95" t="n"/>
      <c r="I418" s="141" t="n"/>
      <c r="J418" s="95" t="n"/>
      <c r="K418" s="141" t="n"/>
      <c r="L418" s="93" t="n"/>
      <c r="M418" s="94">
        <f>IF(B418="","",IF(L418&lt;&gt;"",L418-B418,IF(I418="Yes",MAX(0,cfg_AsOf-B418),"")))</f>
        <v/>
      </c>
      <c r="N418" s="94">
        <f>IF(B418="","",IF(OR(B418&lt;cfg_PilotStart,B418&gt;cfg_PilotEnd),"Outside",B418-cfg_PilotStart+1))</f>
        <v/>
      </c>
      <c r="O418" s="86">
        <f>IF(B418="","","FB-"&amp;TEXT(ROW()-5,"0000"))</f>
        <v/>
      </c>
    </row>
    <row r="419" ht="30" customHeight="1">
      <c r="B419" s="93" t="n"/>
      <c r="C419" s="140" t="n"/>
      <c r="D419" s="141" t="n"/>
      <c r="E419" s="142" t="n"/>
      <c r="F419" s="95" t="n"/>
      <c r="G419" s="95" t="n"/>
      <c r="H419" s="95" t="n"/>
      <c r="I419" s="141" t="n"/>
      <c r="J419" s="95" t="n"/>
      <c r="K419" s="141" t="n"/>
      <c r="L419" s="93" t="n"/>
      <c r="M419" s="94">
        <f>IF(B419="","",IF(L419&lt;&gt;"",L419-B419,IF(I419="Yes",MAX(0,cfg_AsOf-B419),"")))</f>
        <v/>
      </c>
      <c r="N419" s="94">
        <f>IF(B419="","",IF(OR(B419&lt;cfg_PilotStart,B419&gt;cfg_PilotEnd),"Outside",B419-cfg_PilotStart+1))</f>
        <v/>
      </c>
      <c r="O419" s="86">
        <f>IF(B419="","","FB-"&amp;TEXT(ROW()-5,"0000"))</f>
        <v/>
      </c>
    </row>
    <row r="420" ht="30" customHeight="1">
      <c r="B420" s="93" t="n"/>
      <c r="C420" s="140" t="n"/>
      <c r="D420" s="141" t="n"/>
      <c r="E420" s="142" t="n"/>
      <c r="F420" s="95" t="n"/>
      <c r="G420" s="95" t="n"/>
      <c r="H420" s="95" t="n"/>
      <c r="I420" s="141" t="n"/>
      <c r="J420" s="95" t="n"/>
      <c r="K420" s="141" t="n"/>
      <c r="L420" s="93" t="n"/>
      <c r="M420" s="94">
        <f>IF(B420="","",IF(L420&lt;&gt;"",L420-B420,IF(I420="Yes",MAX(0,cfg_AsOf-B420),"")))</f>
        <v/>
      </c>
      <c r="N420" s="94">
        <f>IF(B420="","",IF(OR(B420&lt;cfg_PilotStart,B420&gt;cfg_PilotEnd),"Outside",B420-cfg_PilotStart+1))</f>
        <v/>
      </c>
      <c r="O420" s="86">
        <f>IF(B420="","","FB-"&amp;TEXT(ROW()-5,"0000"))</f>
        <v/>
      </c>
    </row>
    <row r="421" ht="30" customHeight="1">
      <c r="B421" s="93" t="n"/>
      <c r="C421" s="140" t="n"/>
      <c r="D421" s="141" t="n"/>
      <c r="E421" s="142" t="n"/>
      <c r="F421" s="95" t="n"/>
      <c r="G421" s="95" t="n"/>
      <c r="H421" s="95" t="n"/>
      <c r="I421" s="141" t="n"/>
      <c r="J421" s="95" t="n"/>
      <c r="K421" s="141" t="n"/>
      <c r="L421" s="93" t="n"/>
      <c r="M421" s="94">
        <f>IF(B421="","",IF(L421&lt;&gt;"",L421-B421,IF(I421="Yes",MAX(0,cfg_AsOf-B421),"")))</f>
        <v/>
      </c>
      <c r="N421" s="94">
        <f>IF(B421="","",IF(OR(B421&lt;cfg_PilotStart,B421&gt;cfg_PilotEnd),"Outside",B421-cfg_PilotStart+1))</f>
        <v/>
      </c>
      <c r="O421" s="86">
        <f>IF(B421="","","FB-"&amp;TEXT(ROW()-5,"0000"))</f>
        <v/>
      </c>
    </row>
    <row r="422" ht="30" customHeight="1">
      <c r="B422" s="93" t="n"/>
      <c r="C422" s="140" t="n"/>
      <c r="D422" s="141" t="n"/>
      <c r="E422" s="142" t="n"/>
      <c r="F422" s="95" t="n"/>
      <c r="G422" s="95" t="n"/>
      <c r="H422" s="95" t="n"/>
      <c r="I422" s="141" t="n"/>
      <c r="J422" s="95" t="n"/>
      <c r="K422" s="141" t="n"/>
      <c r="L422" s="93" t="n"/>
      <c r="M422" s="94">
        <f>IF(B422="","",IF(L422&lt;&gt;"",L422-B422,IF(I422="Yes",MAX(0,cfg_AsOf-B422),"")))</f>
        <v/>
      </c>
      <c r="N422" s="94">
        <f>IF(B422="","",IF(OR(B422&lt;cfg_PilotStart,B422&gt;cfg_PilotEnd),"Outside",B422-cfg_PilotStart+1))</f>
        <v/>
      </c>
      <c r="O422" s="86">
        <f>IF(B422="","","FB-"&amp;TEXT(ROW()-5,"0000"))</f>
        <v/>
      </c>
    </row>
    <row r="423" ht="30" customHeight="1">
      <c r="B423" s="93" t="n"/>
      <c r="C423" s="140" t="n"/>
      <c r="D423" s="141" t="n"/>
      <c r="E423" s="142" t="n"/>
      <c r="F423" s="95" t="n"/>
      <c r="G423" s="95" t="n"/>
      <c r="H423" s="95" t="n"/>
      <c r="I423" s="141" t="n"/>
      <c r="J423" s="95" t="n"/>
      <c r="K423" s="141" t="n"/>
      <c r="L423" s="93" t="n"/>
      <c r="M423" s="94">
        <f>IF(B423="","",IF(L423&lt;&gt;"",L423-B423,IF(I423="Yes",MAX(0,cfg_AsOf-B423),"")))</f>
        <v/>
      </c>
      <c r="N423" s="94">
        <f>IF(B423="","",IF(OR(B423&lt;cfg_PilotStart,B423&gt;cfg_PilotEnd),"Outside",B423-cfg_PilotStart+1))</f>
        <v/>
      </c>
      <c r="O423" s="86">
        <f>IF(B423="","","FB-"&amp;TEXT(ROW()-5,"0000"))</f>
        <v/>
      </c>
    </row>
    <row r="424" ht="30" customHeight="1">
      <c r="B424" s="93" t="n"/>
      <c r="C424" s="140" t="n"/>
      <c r="D424" s="141" t="n"/>
      <c r="E424" s="142" t="n"/>
      <c r="F424" s="95" t="n"/>
      <c r="G424" s="95" t="n"/>
      <c r="H424" s="95" t="n"/>
      <c r="I424" s="141" t="n"/>
      <c r="J424" s="95" t="n"/>
      <c r="K424" s="141" t="n"/>
      <c r="L424" s="93" t="n"/>
      <c r="M424" s="94">
        <f>IF(B424="","",IF(L424&lt;&gt;"",L424-B424,IF(I424="Yes",MAX(0,cfg_AsOf-B424),"")))</f>
        <v/>
      </c>
      <c r="N424" s="94">
        <f>IF(B424="","",IF(OR(B424&lt;cfg_PilotStart,B424&gt;cfg_PilotEnd),"Outside",B424-cfg_PilotStart+1))</f>
        <v/>
      </c>
      <c r="O424" s="86">
        <f>IF(B424="","","FB-"&amp;TEXT(ROW()-5,"0000"))</f>
        <v/>
      </c>
    </row>
    <row r="425" ht="30" customHeight="1">
      <c r="B425" s="93" t="n"/>
      <c r="C425" s="140" t="n"/>
      <c r="D425" s="141" t="n"/>
      <c r="E425" s="142" t="n"/>
      <c r="F425" s="95" t="n"/>
      <c r="G425" s="95" t="n"/>
      <c r="H425" s="95" t="n"/>
      <c r="I425" s="141" t="n"/>
      <c r="J425" s="95" t="n"/>
      <c r="K425" s="141" t="n"/>
      <c r="L425" s="93" t="n"/>
      <c r="M425" s="94">
        <f>IF(B425="","",IF(L425&lt;&gt;"",L425-B425,IF(I425="Yes",MAX(0,cfg_AsOf-B425),"")))</f>
        <v/>
      </c>
      <c r="N425" s="94">
        <f>IF(B425="","",IF(OR(B425&lt;cfg_PilotStart,B425&gt;cfg_PilotEnd),"Outside",B425-cfg_PilotStart+1))</f>
        <v/>
      </c>
      <c r="O425" s="86">
        <f>IF(B425="","","FB-"&amp;TEXT(ROW()-5,"0000"))</f>
        <v/>
      </c>
    </row>
    <row r="426" ht="30" customHeight="1">
      <c r="B426" s="93" t="n"/>
      <c r="C426" s="140" t="n"/>
      <c r="D426" s="141" t="n"/>
      <c r="E426" s="142" t="n"/>
      <c r="F426" s="95" t="n"/>
      <c r="G426" s="95" t="n"/>
      <c r="H426" s="95" t="n"/>
      <c r="I426" s="141" t="n"/>
      <c r="J426" s="95" t="n"/>
      <c r="K426" s="141" t="n"/>
      <c r="L426" s="93" t="n"/>
      <c r="M426" s="94">
        <f>IF(B426="","",IF(L426&lt;&gt;"",L426-B426,IF(I426="Yes",MAX(0,cfg_AsOf-B426),"")))</f>
        <v/>
      </c>
      <c r="N426" s="94">
        <f>IF(B426="","",IF(OR(B426&lt;cfg_PilotStart,B426&gt;cfg_PilotEnd),"Outside",B426-cfg_PilotStart+1))</f>
        <v/>
      </c>
      <c r="O426" s="86">
        <f>IF(B426="","","FB-"&amp;TEXT(ROW()-5,"0000"))</f>
        <v/>
      </c>
    </row>
    <row r="427" ht="30" customHeight="1">
      <c r="B427" s="93" t="n"/>
      <c r="C427" s="140" t="n"/>
      <c r="D427" s="141" t="n"/>
      <c r="E427" s="142" t="n"/>
      <c r="F427" s="95" t="n"/>
      <c r="G427" s="95" t="n"/>
      <c r="H427" s="95" t="n"/>
      <c r="I427" s="141" t="n"/>
      <c r="J427" s="95" t="n"/>
      <c r="K427" s="141" t="n"/>
      <c r="L427" s="93" t="n"/>
      <c r="M427" s="94">
        <f>IF(B427="","",IF(L427&lt;&gt;"",L427-B427,IF(I427="Yes",MAX(0,cfg_AsOf-B427),"")))</f>
        <v/>
      </c>
      <c r="N427" s="94">
        <f>IF(B427="","",IF(OR(B427&lt;cfg_PilotStart,B427&gt;cfg_PilotEnd),"Outside",B427-cfg_PilotStart+1))</f>
        <v/>
      </c>
      <c r="O427" s="86">
        <f>IF(B427="","","FB-"&amp;TEXT(ROW()-5,"0000"))</f>
        <v/>
      </c>
    </row>
    <row r="428" ht="30" customHeight="1">
      <c r="B428" s="93" t="n"/>
      <c r="C428" s="140" t="n"/>
      <c r="D428" s="141" t="n"/>
      <c r="E428" s="142" t="n"/>
      <c r="F428" s="95" t="n"/>
      <c r="G428" s="95" t="n"/>
      <c r="H428" s="95" t="n"/>
      <c r="I428" s="141" t="n"/>
      <c r="J428" s="95" t="n"/>
      <c r="K428" s="141" t="n"/>
      <c r="L428" s="93" t="n"/>
      <c r="M428" s="94">
        <f>IF(B428="","",IF(L428&lt;&gt;"",L428-B428,IF(I428="Yes",MAX(0,cfg_AsOf-B428),"")))</f>
        <v/>
      </c>
      <c r="N428" s="94">
        <f>IF(B428="","",IF(OR(B428&lt;cfg_PilotStart,B428&gt;cfg_PilotEnd),"Outside",B428-cfg_PilotStart+1))</f>
        <v/>
      </c>
      <c r="O428" s="86">
        <f>IF(B428="","","FB-"&amp;TEXT(ROW()-5,"0000"))</f>
        <v/>
      </c>
    </row>
    <row r="429" ht="30" customHeight="1">
      <c r="B429" s="93" t="n"/>
      <c r="C429" s="140" t="n"/>
      <c r="D429" s="141" t="n"/>
      <c r="E429" s="142" t="n"/>
      <c r="F429" s="95" t="n"/>
      <c r="G429" s="95" t="n"/>
      <c r="H429" s="95" t="n"/>
      <c r="I429" s="141" t="n"/>
      <c r="J429" s="95" t="n"/>
      <c r="K429" s="141" t="n"/>
      <c r="L429" s="93" t="n"/>
      <c r="M429" s="94">
        <f>IF(B429="","",IF(L429&lt;&gt;"",L429-B429,IF(I429="Yes",MAX(0,cfg_AsOf-B429),"")))</f>
        <v/>
      </c>
      <c r="N429" s="94">
        <f>IF(B429="","",IF(OR(B429&lt;cfg_PilotStart,B429&gt;cfg_PilotEnd),"Outside",B429-cfg_PilotStart+1))</f>
        <v/>
      </c>
      <c r="O429" s="86">
        <f>IF(B429="","","FB-"&amp;TEXT(ROW()-5,"0000"))</f>
        <v/>
      </c>
    </row>
    <row r="430" ht="30" customHeight="1">
      <c r="B430" s="93" t="n"/>
      <c r="C430" s="140" t="n"/>
      <c r="D430" s="141" t="n"/>
      <c r="E430" s="142" t="n"/>
      <c r="F430" s="95" t="n"/>
      <c r="G430" s="95" t="n"/>
      <c r="H430" s="95" t="n"/>
      <c r="I430" s="141" t="n"/>
      <c r="J430" s="95" t="n"/>
      <c r="K430" s="141" t="n"/>
      <c r="L430" s="93" t="n"/>
      <c r="M430" s="94">
        <f>IF(B430="","",IF(L430&lt;&gt;"",L430-B430,IF(I430="Yes",MAX(0,cfg_AsOf-B430),"")))</f>
        <v/>
      </c>
      <c r="N430" s="94">
        <f>IF(B430="","",IF(OR(B430&lt;cfg_PilotStart,B430&gt;cfg_PilotEnd),"Outside",B430-cfg_PilotStart+1))</f>
        <v/>
      </c>
      <c r="O430" s="86">
        <f>IF(B430="","","FB-"&amp;TEXT(ROW()-5,"0000"))</f>
        <v/>
      </c>
    </row>
    <row r="431" ht="30" customHeight="1">
      <c r="B431" s="93" t="n"/>
      <c r="C431" s="140" t="n"/>
      <c r="D431" s="141" t="n"/>
      <c r="E431" s="142" t="n"/>
      <c r="F431" s="95" t="n"/>
      <c r="G431" s="95" t="n"/>
      <c r="H431" s="95" t="n"/>
      <c r="I431" s="141" t="n"/>
      <c r="J431" s="95" t="n"/>
      <c r="K431" s="141" t="n"/>
      <c r="L431" s="93" t="n"/>
      <c r="M431" s="94">
        <f>IF(B431="","",IF(L431&lt;&gt;"",L431-B431,IF(I431="Yes",MAX(0,cfg_AsOf-B431),"")))</f>
        <v/>
      </c>
      <c r="N431" s="94">
        <f>IF(B431="","",IF(OR(B431&lt;cfg_PilotStart,B431&gt;cfg_PilotEnd),"Outside",B431-cfg_PilotStart+1))</f>
        <v/>
      </c>
      <c r="O431" s="86">
        <f>IF(B431="","","FB-"&amp;TEXT(ROW()-5,"0000"))</f>
        <v/>
      </c>
    </row>
    <row r="432" ht="30" customHeight="1">
      <c r="B432" s="93" t="n"/>
      <c r="C432" s="140" t="n"/>
      <c r="D432" s="141" t="n"/>
      <c r="E432" s="142" t="n"/>
      <c r="F432" s="95" t="n"/>
      <c r="G432" s="95" t="n"/>
      <c r="H432" s="95" t="n"/>
      <c r="I432" s="141" t="n"/>
      <c r="J432" s="95" t="n"/>
      <c r="K432" s="141" t="n"/>
      <c r="L432" s="93" t="n"/>
      <c r="M432" s="94">
        <f>IF(B432="","",IF(L432&lt;&gt;"",L432-B432,IF(I432="Yes",MAX(0,cfg_AsOf-B432),"")))</f>
        <v/>
      </c>
      <c r="N432" s="94">
        <f>IF(B432="","",IF(OR(B432&lt;cfg_PilotStart,B432&gt;cfg_PilotEnd),"Outside",B432-cfg_PilotStart+1))</f>
        <v/>
      </c>
      <c r="O432" s="86">
        <f>IF(B432="","","FB-"&amp;TEXT(ROW()-5,"0000"))</f>
        <v/>
      </c>
    </row>
    <row r="433" ht="30" customHeight="1">
      <c r="B433" s="93" t="n"/>
      <c r="C433" s="140" t="n"/>
      <c r="D433" s="141" t="n"/>
      <c r="E433" s="142" t="n"/>
      <c r="F433" s="95" t="n"/>
      <c r="G433" s="95" t="n"/>
      <c r="H433" s="95" t="n"/>
      <c r="I433" s="141" t="n"/>
      <c r="J433" s="95" t="n"/>
      <c r="K433" s="141" t="n"/>
      <c r="L433" s="93" t="n"/>
      <c r="M433" s="94">
        <f>IF(B433="","",IF(L433&lt;&gt;"",L433-B433,IF(I433="Yes",MAX(0,cfg_AsOf-B433),"")))</f>
        <v/>
      </c>
      <c r="N433" s="94">
        <f>IF(B433="","",IF(OR(B433&lt;cfg_PilotStart,B433&gt;cfg_PilotEnd),"Outside",B433-cfg_PilotStart+1))</f>
        <v/>
      </c>
      <c r="O433" s="86">
        <f>IF(B433="","","FB-"&amp;TEXT(ROW()-5,"0000"))</f>
        <v/>
      </c>
    </row>
    <row r="434" ht="30" customHeight="1">
      <c r="B434" s="93" t="n"/>
      <c r="C434" s="140" t="n"/>
      <c r="D434" s="141" t="n"/>
      <c r="E434" s="142" t="n"/>
      <c r="F434" s="95" t="n"/>
      <c r="G434" s="95" t="n"/>
      <c r="H434" s="95" t="n"/>
      <c r="I434" s="141" t="n"/>
      <c r="J434" s="95" t="n"/>
      <c r="K434" s="141" t="n"/>
      <c r="L434" s="93" t="n"/>
      <c r="M434" s="94">
        <f>IF(B434="","",IF(L434&lt;&gt;"",L434-B434,IF(I434="Yes",MAX(0,cfg_AsOf-B434),"")))</f>
        <v/>
      </c>
      <c r="N434" s="94">
        <f>IF(B434="","",IF(OR(B434&lt;cfg_PilotStart,B434&gt;cfg_PilotEnd),"Outside",B434-cfg_PilotStart+1))</f>
        <v/>
      </c>
      <c r="O434" s="86">
        <f>IF(B434="","","FB-"&amp;TEXT(ROW()-5,"0000"))</f>
        <v/>
      </c>
    </row>
    <row r="435" ht="30" customHeight="1">
      <c r="B435" s="93" t="n"/>
      <c r="C435" s="140" t="n"/>
      <c r="D435" s="141" t="n"/>
      <c r="E435" s="142" t="n"/>
      <c r="F435" s="95" t="n"/>
      <c r="G435" s="95" t="n"/>
      <c r="H435" s="95" t="n"/>
      <c r="I435" s="141" t="n"/>
      <c r="J435" s="95" t="n"/>
      <c r="K435" s="141" t="n"/>
      <c r="L435" s="93" t="n"/>
      <c r="M435" s="94">
        <f>IF(B435="","",IF(L435&lt;&gt;"",L435-B435,IF(I435="Yes",MAX(0,cfg_AsOf-B435),"")))</f>
        <v/>
      </c>
      <c r="N435" s="94">
        <f>IF(B435="","",IF(OR(B435&lt;cfg_PilotStart,B435&gt;cfg_PilotEnd),"Outside",B435-cfg_PilotStart+1))</f>
        <v/>
      </c>
      <c r="O435" s="86">
        <f>IF(B435="","","FB-"&amp;TEXT(ROW()-5,"0000"))</f>
        <v/>
      </c>
    </row>
    <row r="436" ht="30" customHeight="1">
      <c r="B436" s="93" t="n"/>
      <c r="C436" s="140" t="n"/>
      <c r="D436" s="141" t="n"/>
      <c r="E436" s="142" t="n"/>
      <c r="F436" s="95" t="n"/>
      <c r="G436" s="95" t="n"/>
      <c r="H436" s="95" t="n"/>
      <c r="I436" s="141" t="n"/>
      <c r="J436" s="95" t="n"/>
      <c r="K436" s="141" t="n"/>
      <c r="L436" s="93" t="n"/>
      <c r="M436" s="94">
        <f>IF(B436="","",IF(L436&lt;&gt;"",L436-B436,IF(I436="Yes",MAX(0,cfg_AsOf-B436),"")))</f>
        <v/>
      </c>
      <c r="N436" s="94">
        <f>IF(B436="","",IF(OR(B436&lt;cfg_PilotStart,B436&gt;cfg_PilotEnd),"Outside",B436-cfg_PilotStart+1))</f>
        <v/>
      </c>
      <c r="O436" s="86">
        <f>IF(B436="","","FB-"&amp;TEXT(ROW()-5,"0000"))</f>
        <v/>
      </c>
    </row>
    <row r="437" ht="30" customHeight="1">
      <c r="B437" s="93" t="n"/>
      <c r="C437" s="140" t="n"/>
      <c r="D437" s="141" t="n"/>
      <c r="E437" s="142" t="n"/>
      <c r="F437" s="95" t="n"/>
      <c r="G437" s="95" t="n"/>
      <c r="H437" s="95" t="n"/>
      <c r="I437" s="141" t="n"/>
      <c r="J437" s="95" t="n"/>
      <c r="K437" s="141" t="n"/>
      <c r="L437" s="93" t="n"/>
      <c r="M437" s="94">
        <f>IF(B437="","",IF(L437&lt;&gt;"",L437-B437,IF(I437="Yes",MAX(0,cfg_AsOf-B437),"")))</f>
        <v/>
      </c>
      <c r="N437" s="94">
        <f>IF(B437="","",IF(OR(B437&lt;cfg_PilotStart,B437&gt;cfg_PilotEnd),"Outside",B437-cfg_PilotStart+1))</f>
        <v/>
      </c>
      <c r="O437" s="86">
        <f>IF(B437="","","FB-"&amp;TEXT(ROW()-5,"0000"))</f>
        <v/>
      </c>
    </row>
    <row r="438" ht="30" customHeight="1">
      <c r="B438" s="93" t="n"/>
      <c r="C438" s="140" t="n"/>
      <c r="D438" s="141" t="n"/>
      <c r="E438" s="142" t="n"/>
      <c r="F438" s="95" t="n"/>
      <c r="G438" s="95" t="n"/>
      <c r="H438" s="95" t="n"/>
      <c r="I438" s="141" t="n"/>
      <c r="J438" s="95" t="n"/>
      <c r="K438" s="141" t="n"/>
      <c r="L438" s="93" t="n"/>
      <c r="M438" s="94">
        <f>IF(B438="","",IF(L438&lt;&gt;"",L438-B438,IF(I438="Yes",MAX(0,cfg_AsOf-B438),"")))</f>
        <v/>
      </c>
      <c r="N438" s="94">
        <f>IF(B438="","",IF(OR(B438&lt;cfg_PilotStart,B438&gt;cfg_PilotEnd),"Outside",B438-cfg_PilotStart+1))</f>
        <v/>
      </c>
      <c r="O438" s="86">
        <f>IF(B438="","","FB-"&amp;TEXT(ROW()-5,"0000"))</f>
        <v/>
      </c>
    </row>
    <row r="439" ht="30" customHeight="1">
      <c r="B439" s="93" t="n"/>
      <c r="C439" s="140" t="n"/>
      <c r="D439" s="141" t="n"/>
      <c r="E439" s="142" t="n"/>
      <c r="F439" s="95" t="n"/>
      <c r="G439" s="95" t="n"/>
      <c r="H439" s="95" t="n"/>
      <c r="I439" s="141" t="n"/>
      <c r="J439" s="95" t="n"/>
      <c r="K439" s="141" t="n"/>
      <c r="L439" s="93" t="n"/>
      <c r="M439" s="94">
        <f>IF(B439="","",IF(L439&lt;&gt;"",L439-B439,IF(I439="Yes",MAX(0,cfg_AsOf-B439),"")))</f>
        <v/>
      </c>
      <c r="N439" s="94">
        <f>IF(B439="","",IF(OR(B439&lt;cfg_PilotStart,B439&gt;cfg_PilotEnd),"Outside",B439-cfg_PilotStart+1))</f>
        <v/>
      </c>
      <c r="O439" s="86">
        <f>IF(B439="","","FB-"&amp;TEXT(ROW()-5,"0000"))</f>
        <v/>
      </c>
    </row>
    <row r="440" ht="30" customHeight="1">
      <c r="B440" s="93" t="n"/>
      <c r="C440" s="140" t="n"/>
      <c r="D440" s="141" t="n"/>
      <c r="E440" s="142" t="n"/>
      <c r="F440" s="95" t="n"/>
      <c r="G440" s="95" t="n"/>
      <c r="H440" s="95" t="n"/>
      <c r="I440" s="141" t="n"/>
      <c r="J440" s="95" t="n"/>
      <c r="K440" s="141" t="n"/>
      <c r="L440" s="93" t="n"/>
      <c r="M440" s="94">
        <f>IF(B440="","",IF(L440&lt;&gt;"",L440-B440,IF(I440="Yes",MAX(0,cfg_AsOf-B440),"")))</f>
        <v/>
      </c>
      <c r="N440" s="94">
        <f>IF(B440="","",IF(OR(B440&lt;cfg_PilotStart,B440&gt;cfg_PilotEnd),"Outside",B440-cfg_PilotStart+1))</f>
        <v/>
      </c>
      <c r="O440" s="86">
        <f>IF(B440="","","FB-"&amp;TEXT(ROW()-5,"0000"))</f>
        <v/>
      </c>
    </row>
    <row r="441" ht="30" customHeight="1">
      <c r="B441" s="93" t="n"/>
      <c r="C441" s="140" t="n"/>
      <c r="D441" s="141" t="n"/>
      <c r="E441" s="142" t="n"/>
      <c r="F441" s="95" t="n"/>
      <c r="G441" s="95" t="n"/>
      <c r="H441" s="95" t="n"/>
      <c r="I441" s="141" t="n"/>
      <c r="J441" s="95" t="n"/>
      <c r="K441" s="141" t="n"/>
      <c r="L441" s="93" t="n"/>
      <c r="M441" s="94">
        <f>IF(B441="","",IF(L441&lt;&gt;"",L441-B441,IF(I441="Yes",MAX(0,cfg_AsOf-B441),"")))</f>
        <v/>
      </c>
      <c r="N441" s="94">
        <f>IF(B441="","",IF(OR(B441&lt;cfg_PilotStart,B441&gt;cfg_PilotEnd),"Outside",B441-cfg_PilotStart+1))</f>
        <v/>
      </c>
      <c r="O441" s="86">
        <f>IF(B441="","","FB-"&amp;TEXT(ROW()-5,"0000"))</f>
        <v/>
      </c>
    </row>
    <row r="442" ht="30" customHeight="1">
      <c r="B442" s="93" t="n"/>
      <c r="C442" s="140" t="n"/>
      <c r="D442" s="141" t="n"/>
      <c r="E442" s="142" t="n"/>
      <c r="F442" s="95" t="n"/>
      <c r="G442" s="95" t="n"/>
      <c r="H442" s="95" t="n"/>
      <c r="I442" s="141" t="n"/>
      <c r="J442" s="95" t="n"/>
      <c r="K442" s="141" t="n"/>
      <c r="L442" s="93" t="n"/>
      <c r="M442" s="94">
        <f>IF(B442="","",IF(L442&lt;&gt;"",L442-B442,IF(I442="Yes",MAX(0,cfg_AsOf-B442),"")))</f>
        <v/>
      </c>
      <c r="N442" s="94">
        <f>IF(B442="","",IF(OR(B442&lt;cfg_PilotStart,B442&gt;cfg_PilotEnd),"Outside",B442-cfg_PilotStart+1))</f>
        <v/>
      </c>
      <c r="O442" s="86">
        <f>IF(B442="","","FB-"&amp;TEXT(ROW()-5,"0000"))</f>
        <v/>
      </c>
    </row>
    <row r="443" ht="30" customHeight="1">
      <c r="B443" s="93" t="n"/>
      <c r="C443" s="140" t="n"/>
      <c r="D443" s="141" t="n"/>
      <c r="E443" s="142" t="n"/>
      <c r="F443" s="95" t="n"/>
      <c r="G443" s="95" t="n"/>
      <c r="H443" s="95" t="n"/>
      <c r="I443" s="141" t="n"/>
      <c r="J443" s="95" t="n"/>
      <c r="K443" s="141" t="n"/>
      <c r="L443" s="93" t="n"/>
      <c r="M443" s="94">
        <f>IF(B443="","",IF(L443&lt;&gt;"",L443-B443,IF(I443="Yes",MAX(0,cfg_AsOf-B443),"")))</f>
        <v/>
      </c>
      <c r="N443" s="94">
        <f>IF(B443="","",IF(OR(B443&lt;cfg_PilotStart,B443&gt;cfg_PilotEnd),"Outside",B443-cfg_PilotStart+1))</f>
        <v/>
      </c>
      <c r="O443" s="86">
        <f>IF(B443="","","FB-"&amp;TEXT(ROW()-5,"0000"))</f>
        <v/>
      </c>
    </row>
    <row r="444" ht="30" customHeight="1">
      <c r="B444" s="93" t="n"/>
      <c r="C444" s="140" t="n"/>
      <c r="D444" s="141" t="n"/>
      <c r="E444" s="142" t="n"/>
      <c r="F444" s="95" t="n"/>
      <c r="G444" s="95" t="n"/>
      <c r="H444" s="95" t="n"/>
      <c r="I444" s="141" t="n"/>
      <c r="J444" s="95" t="n"/>
      <c r="K444" s="141" t="n"/>
      <c r="L444" s="93" t="n"/>
      <c r="M444" s="94">
        <f>IF(B444="","",IF(L444&lt;&gt;"",L444-B444,IF(I444="Yes",MAX(0,cfg_AsOf-B444),"")))</f>
        <v/>
      </c>
      <c r="N444" s="94">
        <f>IF(B444="","",IF(OR(B444&lt;cfg_PilotStart,B444&gt;cfg_PilotEnd),"Outside",B444-cfg_PilotStart+1))</f>
        <v/>
      </c>
      <c r="O444" s="86">
        <f>IF(B444="","","FB-"&amp;TEXT(ROW()-5,"0000"))</f>
        <v/>
      </c>
    </row>
    <row r="445" ht="30" customHeight="1">
      <c r="B445" s="93" t="n"/>
      <c r="C445" s="140" t="n"/>
      <c r="D445" s="141" t="n"/>
      <c r="E445" s="142" t="n"/>
      <c r="F445" s="95" t="n"/>
      <c r="G445" s="95" t="n"/>
      <c r="H445" s="95" t="n"/>
      <c r="I445" s="141" t="n"/>
      <c r="J445" s="95" t="n"/>
      <c r="K445" s="141" t="n"/>
      <c r="L445" s="93" t="n"/>
      <c r="M445" s="94">
        <f>IF(B445="","",IF(L445&lt;&gt;"",L445-B445,IF(I445="Yes",MAX(0,cfg_AsOf-B445),"")))</f>
        <v/>
      </c>
      <c r="N445" s="94">
        <f>IF(B445="","",IF(OR(B445&lt;cfg_PilotStart,B445&gt;cfg_PilotEnd),"Outside",B445-cfg_PilotStart+1))</f>
        <v/>
      </c>
      <c r="O445" s="86">
        <f>IF(B445="","","FB-"&amp;TEXT(ROW()-5,"0000"))</f>
        <v/>
      </c>
    </row>
    <row r="446" ht="30" customHeight="1">
      <c r="B446" s="93" t="n"/>
      <c r="C446" s="140" t="n"/>
      <c r="D446" s="141" t="n"/>
      <c r="E446" s="142" t="n"/>
      <c r="F446" s="95" t="n"/>
      <c r="G446" s="95" t="n"/>
      <c r="H446" s="95" t="n"/>
      <c r="I446" s="141" t="n"/>
      <c r="J446" s="95" t="n"/>
      <c r="K446" s="141" t="n"/>
      <c r="L446" s="93" t="n"/>
      <c r="M446" s="94">
        <f>IF(B446="","",IF(L446&lt;&gt;"",L446-B446,IF(I446="Yes",MAX(0,cfg_AsOf-B446),"")))</f>
        <v/>
      </c>
      <c r="N446" s="94">
        <f>IF(B446="","",IF(OR(B446&lt;cfg_PilotStart,B446&gt;cfg_PilotEnd),"Outside",B446-cfg_PilotStart+1))</f>
        <v/>
      </c>
      <c r="O446" s="86">
        <f>IF(B446="","","FB-"&amp;TEXT(ROW()-5,"0000"))</f>
        <v/>
      </c>
    </row>
    <row r="447" ht="30" customHeight="1">
      <c r="B447" s="93" t="n"/>
      <c r="C447" s="140" t="n"/>
      <c r="D447" s="141" t="n"/>
      <c r="E447" s="142" t="n"/>
      <c r="F447" s="95" t="n"/>
      <c r="G447" s="95" t="n"/>
      <c r="H447" s="95" t="n"/>
      <c r="I447" s="141" t="n"/>
      <c r="J447" s="95" t="n"/>
      <c r="K447" s="141" t="n"/>
      <c r="L447" s="93" t="n"/>
      <c r="M447" s="94">
        <f>IF(B447="","",IF(L447&lt;&gt;"",L447-B447,IF(I447="Yes",MAX(0,cfg_AsOf-B447),"")))</f>
        <v/>
      </c>
      <c r="N447" s="94">
        <f>IF(B447="","",IF(OR(B447&lt;cfg_PilotStart,B447&gt;cfg_PilotEnd),"Outside",B447-cfg_PilotStart+1))</f>
        <v/>
      </c>
      <c r="O447" s="86">
        <f>IF(B447="","","FB-"&amp;TEXT(ROW()-5,"0000"))</f>
        <v/>
      </c>
    </row>
    <row r="448" ht="30" customHeight="1">
      <c r="B448" s="93" t="n"/>
      <c r="C448" s="140" t="n"/>
      <c r="D448" s="141" t="n"/>
      <c r="E448" s="142" t="n"/>
      <c r="F448" s="95" t="n"/>
      <c r="G448" s="95" t="n"/>
      <c r="H448" s="95" t="n"/>
      <c r="I448" s="141" t="n"/>
      <c r="J448" s="95" t="n"/>
      <c r="K448" s="141" t="n"/>
      <c r="L448" s="93" t="n"/>
      <c r="M448" s="94">
        <f>IF(B448="","",IF(L448&lt;&gt;"",L448-B448,IF(I448="Yes",MAX(0,cfg_AsOf-B448),"")))</f>
        <v/>
      </c>
      <c r="N448" s="94">
        <f>IF(B448="","",IF(OR(B448&lt;cfg_PilotStart,B448&gt;cfg_PilotEnd),"Outside",B448-cfg_PilotStart+1))</f>
        <v/>
      </c>
      <c r="O448" s="86">
        <f>IF(B448="","","FB-"&amp;TEXT(ROW()-5,"0000"))</f>
        <v/>
      </c>
    </row>
    <row r="449" ht="30" customHeight="1">
      <c r="B449" s="93" t="n"/>
      <c r="C449" s="140" t="n"/>
      <c r="D449" s="141" t="n"/>
      <c r="E449" s="142" t="n"/>
      <c r="F449" s="95" t="n"/>
      <c r="G449" s="95" t="n"/>
      <c r="H449" s="95" t="n"/>
      <c r="I449" s="141" t="n"/>
      <c r="J449" s="95" t="n"/>
      <c r="K449" s="141" t="n"/>
      <c r="L449" s="93" t="n"/>
      <c r="M449" s="94">
        <f>IF(B449="","",IF(L449&lt;&gt;"",L449-B449,IF(I449="Yes",MAX(0,cfg_AsOf-B449),"")))</f>
        <v/>
      </c>
      <c r="N449" s="94">
        <f>IF(B449="","",IF(OR(B449&lt;cfg_PilotStart,B449&gt;cfg_PilotEnd),"Outside",B449-cfg_PilotStart+1))</f>
        <v/>
      </c>
      <c r="O449" s="86">
        <f>IF(B449="","","FB-"&amp;TEXT(ROW()-5,"0000"))</f>
        <v/>
      </c>
    </row>
    <row r="450" ht="30" customHeight="1">
      <c r="B450" s="93" t="n"/>
      <c r="C450" s="140" t="n"/>
      <c r="D450" s="141" t="n"/>
      <c r="E450" s="142" t="n"/>
      <c r="F450" s="95" t="n"/>
      <c r="G450" s="95" t="n"/>
      <c r="H450" s="95" t="n"/>
      <c r="I450" s="141" t="n"/>
      <c r="J450" s="95" t="n"/>
      <c r="K450" s="141" t="n"/>
      <c r="L450" s="93" t="n"/>
      <c r="M450" s="94">
        <f>IF(B450="","",IF(L450&lt;&gt;"",L450-B450,IF(I450="Yes",MAX(0,cfg_AsOf-B450),"")))</f>
        <v/>
      </c>
      <c r="N450" s="94">
        <f>IF(B450="","",IF(OR(B450&lt;cfg_PilotStart,B450&gt;cfg_PilotEnd),"Outside",B450-cfg_PilotStart+1))</f>
        <v/>
      </c>
      <c r="O450" s="86">
        <f>IF(B450="","","FB-"&amp;TEXT(ROW()-5,"0000"))</f>
        <v/>
      </c>
    </row>
    <row r="451" ht="30" customHeight="1">
      <c r="B451" s="93" t="n"/>
      <c r="C451" s="140" t="n"/>
      <c r="D451" s="141" t="n"/>
      <c r="E451" s="142" t="n"/>
      <c r="F451" s="95" t="n"/>
      <c r="G451" s="95" t="n"/>
      <c r="H451" s="95" t="n"/>
      <c r="I451" s="141" t="n"/>
      <c r="J451" s="95" t="n"/>
      <c r="K451" s="141" t="n"/>
      <c r="L451" s="93" t="n"/>
      <c r="M451" s="94">
        <f>IF(B451="","",IF(L451&lt;&gt;"",L451-B451,IF(I451="Yes",MAX(0,cfg_AsOf-B451),"")))</f>
        <v/>
      </c>
      <c r="N451" s="94">
        <f>IF(B451="","",IF(OR(B451&lt;cfg_PilotStart,B451&gt;cfg_PilotEnd),"Outside",B451-cfg_PilotStart+1))</f>
        <v/>
      </c>
      <c r="O451" s="86">
        <f>IF(B451="","","FB-"&amp;TEXT(ROW()-5,"0000"))</f>
        <v/>
      </c>
    </row>
    <row r="452" ht="30" customHeight="1">
      <c r="B452" s="93" t="n"/>
      <c r="C452" s="140" t="n"/>
      <c r="D452" s="141" t="n"/>
      <c r="E452" s="142" t="n"/>
      <c r="F452" s="95" t="n"/>
      <c r="G452" s="95" t="n"/>
      <c r="H452" s="95" t="n"/>
      <c r="I452" s="141" t="n"/>
      <c r="J452" s="95" t="n"/>
      <c r="K452" s="141" t="n"/>
      <c r="L452" s="93" t="n"/>
      <c r="M452" s="94">
        <f>IF(B452="","",IF(L452&lt;&gt;"",L452-B452,IF(I452="Yes",MAX(0,cfg_AsOf-B452),"")))</f>
        <v/>
      </c>
      <c r="N452" s="94">
        <f>IF(B452="","",IF(OR(B452&lt;cfg_PilotStart,B452&gt;cfg_PilotEnd),"Outside",B452-cfg_PilotStart+1))</f>
        <v/>
      </c>
      <c r="O452" s="86">
        <f>IF(B452="","","FB-"&amp;TEXT(ROW()-5,"0000"))</f>
        <v/>
      </c>
    </row>
    <row r="453" ht="30" customHeight="1">
      <c r="B453" s="93" t="n"/>
      <c r="C453" s="140" t="n"/>
      <c r="D453" s="141" t="n"/>
      <c r="E453" s="142" t="n"/>
      <c r="F453" s="95" t="n"/>
      <c r="G453" s="95" t="n"/>
      <c r="H453" s="95" t="n"/>
      <c r="I453" s="141" t="n"/>
      <c r="J453" s="95" t="n"/>
      <c r="K453" s="141" t="n"/>
      <c r="L453" s="93" t="n"/>
      <c r="M453" s="94">
        <f>IF(B453="","",IF(L453&lt;&gt;"",L453-B453,IF(I453="Yes",MAX(0,cfg_AsOf-B453),"")))</f>
        <v/>
      </c>
      <c r="N453" s="94">
        <f>IF(B453="","",IF(OR(B453&lt;cfg_PilotStart,B453&gt;cfg_PilotEnd),"Outside",B453-cfg_PilotStart+1))</f>
        <v/>
      </c>
      <c r="O453" s="86">
        <f>IF(B453="","","FB-"&amp;TEXT(ROW()-5,"0000"))</f>
        <v/>
      </c>
    </row>
    <row r="454" ht="30" customHeight="1">
      <c r="B454" s="93" t="n"/>
      <c r="C454" s="140" t="n"/>
      <c r="D454" s="141" t="n"/>
      <c r="E454" s="142" t="n"/>
      <c r="F454" s="95" t="n"/>
      <c r="G454" s="95" t="n"/>
      <c r="H454" s="95" t="n"/>
      <c r="I454" s="141" t="n"/>
      <c r="J454" s="95" t="n"/>
      <c r="K454" s="141" t="n"/>
      <c r="L454" s="93" t="n"/>
      <c r="M454" s="94">
        <f>IF(B454="","",IF(L454&lt;&gt;"",L454-B454,IF(I454="Yes",MAX(0,cfg_AsOf-B454),"")))</f>
        <v/>
      </c>
      <c r="N454" s="94">
        <f>IF(B454="","",IF(OR(B454&lt;cfg_PilotStart,B454&gt;cfg_PilotEnd),"Outside",B454-cfg_PilotStart+1))</f>
        <v/>
      </c>
      <c r="O454" s="86">
        <f>IF(B454="","","FB-"&amp;TEXT(ROW()-5,"0000"))</f>
        <v/>
      </c>
    </row>
    <row r="455" ht="30" customHeight="1">
      <c r="B455" s="93" t="n"/>
      <c r="C455" s="140" t="n"/>
      <c r="D455" s="141" t="n"/>
      <c r="E455" s="142" t="n"/>
      <c r="F455" s="95" t="n"/>
      <c r="G455" s="95" t="n"/>
      <c r="H455" s="95" t="n"/>
      <c r="I455" s="141" t="n"/>
      <c r="J455" s="95" t="n"/>
      <c r="K455" s="141" t="n"/>
      <c r="L455" s="93" t="n"/>
      <c r="M455" s="94">
        <f>IF(B455="","",IF(L455&lt;&gt;"",L455-B455,IF(I455="Yes",MAX(0,cfg_AsOf-B455),"")))</f>
        <v/>
      </c>
      <c r="N455" s="94">
        <f>IF(B455="","",IF(OR(B455&lt;cfg_PilotStart,B455&gt;cfg_PilotEnd),"Outside",B455-cfg_PilotStart+1))</f>
        <v/>
      </c>
      <c r="O455" s="86">
        <f>IF(B455="","","FB-"&amp;TEXT(ROW()-5,"0000"))</f>
        <v/>
      </c>
    </row>
    <row r="456" ht="30" customHeight="1">
      <c r="B456" s="93" t="n"/>
      <c r="C456" s="140" t="n"/>
      <c r="D456" s="141" t="n"/>
      <c r="E456" s="142" t="n"/>
      <c r="F456" s="95" t="n"/>
      <c r="G456" s="95" t="n"/>
      <c r="H456" s="95" t="n"/>
      <c r="I456" s="141" t="n"/>
      <c r="J456" s="95" t="n"/>
      <c r="K456" s="141" t="n"/>
      <c r="L456" s="93" t="n"/>
      <c r="M456" s="94">
        <f>IF(B456="","",IF(L456&lt;&gt;"",L456-B456,IF(I456="Yes",MAX(0,cfg_AsOf-B456),"")))</f>
        <v/>
      </c>
      <c r="N456" s="94">
        <f>IF(B456="","",IF(OR(B456&lt;cfg_PilotStart,B456&gt;cfg_PilotEnd),"Outside",B456-cfg_PilotStart+1))</f>
        <v/>
      </c>
      <c r="O456" s="86">
        <f>IF(B456="","","FB-"&amp;TEXT(ROW()-5,"0000"))</f>
        <v/>
      </c>
    </row>
    <row r="457" ht="30" customHeight="1">
      <c r="B457" s="93" t="n"/>
      <c r="C457" s="140" t="n"/>
      <c r="D457" s="141" t="n"/>
      <c r="E457" s="142" t="n"/>
      <c r="F457" s="95" t="n"/>
      <c r="G457" s="95" t="n"/>
      <c r="H457" s="95" t="n"/>
      <c r="I457" s="141" t="n"/>
      <c r="J457" s="95" t="n"/>
      <c r="K457" s="141" t="n"/>
      <c r="L457" s="93" t="n"/>
      <c r="M457" s="94">
        <f>IF(B457="","",IF(L457&lt;&gt;"",L457-B457,IF(I457="Yes",MAX(0,cfg_AsOf-B457),"")))</f>
        <v/>
      </c>
      <c r="N457" s="94">
        <f>IF(B457="","",IF(OR(B457&lt;cfg_PilotStart,B457&gt;cfg_PilotEnd),"Outside",B457-cfg_PilotStart+1))</f>
        <v/>
      </c>
      <c r="O457" s="86">
        <f>IF(B457="","","FB-"&amp;TEXT(ROW()-5,"0000"))</f>
        <v/>
      </c>
    </row>
    <row r="458" ht="30" customHeight="1">
      <c r="B458" s="93" t="n"/>
      <c r="C458" s="140" t="n"/>
      <c r="D458" s="141" t="n"/>
      <c r="E458" s="142" t="n"/>
      <c r="F458" s="95" t="n"/>
      <c r="G458" s="95" t="n"/>
      <c r="H458" s="95" t="n"/>
      <c r="I458" s="141" t="n"/>
      <c r="J458" s="95" t="n"/>
      <c r="K458" s="141" t="n"/>
      <c r="L458" s="93" t="n"/>
      <c r="M458" s="94">
        <f>IF(B458="","",IF(L458&lt;&gt;"",L458-B458,IF(I458="Yes",MAX(0,cfg_AsOf-B458),"")))</f>
        <v/>
      </c>
      <c r="N458" s="94">
        <f>IF(B458="","",IF(OR(B458&lt;cfg_PilotStart,B458&gt;cfg_PilotEnd),"Outside",B458-cfg_PilotStart+1))</f>
        <v/>
      </c>
      <c r="O458" s="86">
        <f>IF(B458="","","FB-"&amp;TEXT(ROW()-5,"0000"))</f>
        <v/>
      </c>
    </row>
    <row r="459" ht="30" customHeight="1">
      <c r="B459" s="93" t="n"/>
      <c r="C459" s="140" t="n"/>
      <c r="D459" s="141" t="n"/>
      <c r="E459" s="142" t="n"/>
      <c r="F459" s="95" t="n"/>
      <c r="G459" s="95" t="n"/>
      <c r="H459" s="95" t="n"/>
      <c r="I459" s="141" t="n"/>
      <c r="J459" s="95" t="n"/>
      <c r="K459" s="141" t="n"/>
      <c r="L459" s="93" t="n"/>
      <c r="M459" s="94">
        <f>IF(B459="","",IF(L459&lt;&gt;"",L459-B459,IF(I459="Yes",MAX(0,cfg_AsOf-B459),"")))</f>
        <v/>
      </c>
      <c r="N459" s="94">
        <f>IF(B459="","",IF(OR(B459&lt;cfg_PilotStart,B459&gt;cfg_PilotEnd),"Outside",B459-cfg_PilotStart+1))</f>
        <v/>
      </c>
      <c r="O459" s="86">
        <f>IF(B459="","","FB-"&amp;TEXT(ROW()-5,"0000"))</f>
        <v/>
      </c>
    </row>
    <row r="460" ht="30" customHeight="1">
      <c r="B460" s="93" t="n"/>
      <c r="C460" s="140" t="n"/>
      <c r="D460" s="141" t="n"/>
      <c r="E460" s="142" t="n"/>
      <c r="F460" s="95" t="n"/>
      <c r="G460" s="95" t="n"/>
      <c r="H460" s="95" t="n"/>
      <c r="I460" s="141" t="n"/>
      <c r="J460" s="95" t="n"/>
      <c r="K460" s="141" t="n"/>
      <c r="L460" s="93" t="n"/>
      <c r="M460" s="94">
        <f>IF(B460="","",IF(L460&lt;&gt;"",L460-B460,IF(I460="Yes",MAX(0,cfg_AsOf-B460),"")))</f>
        <v/>
      </c>
      <c r="N460" s="94">
        <f>IF(B460="","",IF(OR(B460&lt;cfg_PilotStart,B460&gt;cfg_PilotEnd),"Outside",B460-cfg_PilotStart+1))</f>
        <v/>
      </c>
      <c r="O460" s="86">
        <f>IF(B460="","","FB-"&amp;TEXT(ROW()-5,"0000"))</f>
        <v/>
      </c>
    </row>
    <row r="461" ht="30" customHeight="1">
      <c r="B461" s="93" t="n"/>
      <c r="C461" s="140" t="n"/>
      <c r="D461" s="141" t="n"/>
      <c r="E461" s="142" t="n"/>
      <c r="F461" s="95" t="n"/>
      <c r="G461" s="95" t="n"/>
      <c r="H461" s="95" t="n"/>
      <c r="I461" s="141" t="n"/>
      <c r="J461" s="95" t="n"/>
      <c r="K461" s="141" t="n"/>
      <c r="L461" s="93" t="n"/>
      <c r="M461" s="94">
        <f>IF(B461="","",IF(L461&lt;&gt;"",L461-B461,IF(I461="Yes",MAX(0,cfg_AsOf-B461),"")))</f>
        <v/>
      </c>
      <c r="N461" s="94">
        <f>IF(B461="","",IF(OR(B461&lt;cfg_PilotStart,B461&gt;cfg_PilotEnd),"Outside",B461-cfg_PilotStart+1))</f>
        <v/>
      </c>
      <c r="O461" s="86">
        <f>IF(B461="","","FB-"&amp;TEXT(ROW()-5,"0000"))</f>
        <v/>
      </c>
    </row>
    <row r="462" ht="30" customHeight="1">
      <c r="B462" s="93" t="n"/>
      <c r="C462" s="140" t="n"/>
      <c r="D462" s="141" t="n"/>
      <c r="E462" s="142" t="n"/>
      <c r="F462" s="95" t="n"/>
      <c r="G462" s="95" t="n"/>
      <c r="H462" s="95" t="n"/>
      <c r="I462" s="141" t="n"/>
      <c r="J462" s="95" t="n"/>
      <c r="K462" s="141" t="n"/>
      <c r="L462" s="93" t="n"/>
      <c r="M462" s="94">
        <f>IF(B462="","",IF(L462&lt;&gt;"",L462-B462,IF(I462="Yes",MAX(0,cfg_AsOf-B462),"")))</f>
        <v/>
      </c>
      <c r="N462" s="94">
        <f>IF(B462="","",IF(OR(B462&lt;cfg_PilotStart,B462&gt;cfg_PilotEnd),"Outside",B462-cfg_PilotStart+1))</f>
        <v/>
      </c>
      <c r="O462" s="86">
        <f>IF(B462="","","FB-"&amp;TEXT(ROW()-5,"0000"))</f>
        <v/>
      </c>
    </row>
    <row r="463" ht="30" customHeight="1">
      <c r="B463" s="93" t="n"/>
      <c r="C463" s="140" t="n"/>
      <c r="D463" s="141" t="n"/>
      <c r="E463" s="142" t="n"/>
      <c r="F463" s="95" t="n"/>
      <c r="G463" s="95" t="n"/>
      <c r="H463" s="95" t="n"/>
      <c r="I463" s="141" t="n"/>
      <c r="J463" s="95" t="n"/>
      <c r="K463" s="141" t="n"/>
      <c r="L463" s="93" t="n"/>
      <c r="M463" s="94">
        <f>IF(B463="","",IF(L463&lt;&gt;"",L463-B463,IF(I463="Yes",MAX(0,cfg_AsOf-B463),"")))</f>
        <v/>
      </c>
      <c r="N463" s="94">
        <f>IF(B463="","",IF(OR(B463&lt;cfg_PilotStart,B463&gt;cfg_PilotEnd),"Outside",B463-cfg_PilotStart+1))</f>
        <v/>
      </c>
      <c r="O463" s="86">
        <f>IF(B463="","","FB-"&amp;TEXT(ROW()-5,"0000"))</f>
        <v/>
      </c>
    </row>
    <row r="464" ht="30" customHeight="1">
      <c r="B464" s="93" t="n"/>
      <c r="C464" s="140" t="n"/>
      <c r="D464" s="141" t="n"/>
      <c r="E464" s="142" t="n"/>
      <c r="F464" s="95" t="n"/>
      <c r="G464" s="95" t="n"/>
      <c r="H464" s="95" t="n"/>
      <c r="I464" s="141" t="n"/>
      <c r="J464" s="95" t="n"/>
      <c r="K464" s="141" t="n"/>
      <c r="L464" s="93" t="n"/>
      <c r="M464" s="94">
        <f>IF(B464="","",IF(L464&lt;&gt;"",L464-B464,IF(I464="Yes",MAX(0,cfg_AsOf-B464),"")))</f>
        <v/>
      </c>
      <c r="N464" s="94">
        <f>IF(B464="","",IF(OR(B464&lt;cfg_PilotStart,B464&gt;cfg_PilotEnd),"Outside",B464-cfg_PilotStart+1))</f>
        <v/>
      </c>
      <c r="O464" s="86">
        <f>IF(B464="","","FB-"&amp;TEXT(ROW()-5,"0000"))</f>
        <v/>
      </c>
    </row>
    <row r="465" ht="30" customHeight="1">
      <c r="B465" s="93" t="n"/>
      <c r="C465" s="140" t="n"/>
      <c r="D465" s="141" t="n"/>
      <c r="E465" s="142" t="n"/>
      <c r="F465" s="95" t="n"/>
      <c r="G465" s="95" t="n"/>
      <c r="H465" s="95" t="n"/>
      <c r="I465" s="141" t="n"/>
      <c r="J465" s="95" t="n"/>
      <c r="K465" s="141" t="n"/>
      <c r="L465" s="93" t="n"/>
      <c r="M465" s="94">
        <f>IF(B465="","",IF(L465&lt;&gt;"",L465-B465,IF(I465="Yes",MAX(0,cfg_AsOf-B465),"")))</f>
        <v/>
      </c>
      <c r="N465" s="94">
        <f>IF(B465="","",IF(OR(B465&lt;cfg_PilotStart,B465&gt;cfg_PilotEnd),"Outside",B465-cfg_PilotStart+1))</f>
        <v/>
      </c>
      <c r="O465" s="86">
        <f>IF(B465="","","FB-"&amp;TEXT(ROW()-5,"0000"))</f>
        <v/>
      </c>
    </row>
    <row r="466" ht="30" customHeight="1">
      <c r="B466" s="93" t="n"/>
      <c r="C466" s="140" t="n"/>
      <c r="D466" s="141" t="n"/>
      <c r="E466" s="142" t="n"/>
      <c r="F466" s="95" t="n"/>
      <c r="G466" s="95" t="n"/>
      <c r="H466" s="95" t="n"/>
      <c r="I466" s="141" t="n"/>
      <c r="J466" s="95" t="n"/>
      <c r="K466" s="141" t="n"/>
      <c r="L466" s="93" t="n"/>
      <c r="M466" s="94">
        <f>IF(B466="","",IF(L466&lt;&gt;"",L466-B466,IF(I466="Yes",MAX(0,cfg_AsOf-B466),"")))</f>
        <v/>
      </c>
      <c r="N466" s="94">
        <f>IF(B466="","",IF(OR(B466&lt;cfg_PilotStart,B466&gt;cfg_PilotEnd),"Outside",B466-cfg_PilotStart+1))</f>
        <v/>
      </c>
      <c r="O466" s="86">
        <f>IF(B466="","","FB-"&amp;TEXT(ROW()-5,"0000"))</f>
        <v/>
      </c>
    </row>
    <row r="467" ht="30" customHeight="1">
      <c r="B467" s="93" t="n"/>
      <c r="C467" s="140" t="n"/>
      <c r="D467" s="141" t="n"/>
      <c r="E467" s="142" t="n"/>
      <c r="F467" s="95" t="n"/>
      <c r="G467" s="95" t="n"/>
      <c r="H467" s="95" t="n"/>
      <c r="I467" s="141" t="n"/>
      <c r="J467" s="95" t="n"/>
      <c r="K467" s="141" t="n"/>
      <c r="L467" s="93" t="n"/>
      <c r="M467" s="94">
        <f>IF(B467="","",IF(L467&lt;&gt;"",L467-B467,IF(I467="Yes",MAX(0,cfg_AsOf-B467),"")))</f>
        <v/>
      </c>
      <c r="N467" s="94">
        <f>IF(B467="","",IF(OR(B467&lt;cfg_PilotStart,B467&gt;cfg_PilotEnd),"Outside",B467-cfg_PilotStart+1))</f>
        <v/>
      </c>
      <c r="O467" s="86">
        <f>IF(B467="","","FB-"&amp;TEXT(ROW()-5,"0000"))</f>
        <v/>
      </c>
    </row>
    <row r="468" ht="30" customHeight="1">
      <c r="B468" s="93" t="n"/>
      <c r="C468" s="140" t="n"/>
      <c r="D468" s="141" t="n"/>
      <c r="E468" s="142" t="n"/>
      <c r="F468" s="95" t="n"/>
      <c r="G468" s="95" t="n"/>
      <c r="H468" s="95" t="n"/>
      <c r="I468" s="141" t="n"/>
      <c r="J468" s="95" t="n"/>
      <c r="K468" s="141" t="n"/>
      <c r="L468" s="93" t="n"/>
      <c r="M468" s="94">
        <f>IF(B468="","",IF(L468&lt;&gt;"",L468-B468,IF(I468="Yes",MAX(0,cfg_AsOf-B468),"")))</f>
        <v/>
      </c>
      <c r="N468" s="94">
        <f>IF(B468="","",IF(OR(B468&lt;cfg_PilotStart,B468&gt;cfg_PilotEnd),"Outside",B468-cfg_PilotStart+1))</f>
        <v/>
      </c>
      <c r="O468" s="86">
        <f>IF(B468="","","FB-"&amp;TEXT(ROW()-5,"0000"))</f>
        <v/>
      </c>
    </row>
    <row r="469" ht="30" customHeight="1">
      <c r="B469" s="93" t="n"/>
      <c r="C469" s="140" t="n"/>
      <c r="D469" s="141" t="n"/>
      <c r="E469" s="142" t="n"/>
      <c r="F469" s="95" t="n"/>
      <c r="G469" s="95" t="n"/>
      <c r="H469" s="95" t="n"/>
      <c r="I469" s="141" t="n"/>
      <c r="J469" s="95" t="n"/>
      <c r="K469" s="141" t="n"/>
      <c r="L469" s="93" t="n"/>
      <c r="M469" s="94">
        <f>IF(B469="","",IF(L469&lt;&gt;"",L469-B469,IF(I469="Yes",MAX(0,cfg_AsOf-B469),"")))</f>
        <v/>
      </c>
      <c r="N469" s="94">
        <f>IF(B469="","",IF(OR(B469&lt;cfg_PilotStart,B469&gt;cfg_PilotEnd),"Outside",B469-cfg_PilotStart+1))</f>
        <v/>
      </c>
      <c r="O469" s="86">
        <f>IF(B469="","","FB-"&amp;TEXT(ROW()-5,"0000"))</f>
        <v/>
      </c>
    </row>
    <row r="470" ht="30" customHeight="1">
      <c r="B470" s="93" t="n"/>
      <c r="C470" s="140" t="n"/>
      <c r="D470" s="141" t="n"/>
      <c r="E470" s="142" t="n"/>
      <c r="F470" s="95" t="n"/>
      <c r="G470" s="95" t="n"/>
      <c r="H470" s="95" t="n"/>
      <c r="I470" s="141" t="n"/>
      <c r="J470" s="95" t="n"/>
      <c r="K470" s="141" t="n"/>
      <c r="L470" s="93" t="n"/>
      <c r="M470" s="94">
        <f>IF(B470="","",IF(L470&lt;&gt;"",L470-B470,IF(I470="Yes",MAX(0,cfg_AsOf-B470),"")))</f>
        <v/>
      </c>
      <c r="N470" s="94">
        <f>IF(B470="","",IF(OR(B470&lt;cfg_PilotStart,B470&gt;cfg_PilotEnd),"Outside",B470-cfg_PilotStart+1))</f>
        <v/>
      </c>
      <c r="O470" s="86">
        <f>IF(B470="","","FB-"&amp;TEXT(ROW()-5,"0000"))</f>
        <v/>
      </c>
    </row>
    <row r="471" ht="30" customHeight="1">
      <c r="B471" s="93" t="n"/>
      <c r="C471" s="140" t="n"/>
      <c r="D471" s="141" t="n"/>
      <c r="E471" s="142" t="n"/>
      <c r="F471" s="95" t="n"/>
      <c r="G471" s="95" t="n"/>
      <c r="H471" s="95" t="n"/>
      <c r="I471" s="141" t="n"/>
      <c r="J471" s="95" t="n"/>
      <c r="K471" s="141" t="n"/>
      <c r="L471" s="93" t="n"/>
      <c r="M471" s="94">
        <f>IF(B471="","",IF(L471&lt;&gt;"",L471-B471,IF(I471="Yes",MAX(0,cfg_AsOf-B471),"")))</f>
        <v/>
      </c>
      <c r="N471" s="94">
        <f>IF(B471="","",IF(OR(B471&lt;cfg_PilotStart,B471&gt;cfg_PilotEnd),"Outside",B471-cfg_PilotStart+1))</f>
        <v/>
      </c>
      <c r="O471" s="86">
        <f>IF(B471="","","FB-"&amp;TEXT(ROW()-5,"0000"))</f>
        <v/>
      </c>
    </row>
    <row r="472" ht="30" customHeight="1">
      <c r="B472" s="93" t="n"/>
      <c r="C472" s="140" t="n"/>
      <c r="D472" s="141" t="n"/>
      <c r="E472" s="142" t="n"/>
      <c r="F472" s="95" t="n"/>
      <c r="G472" s="95" t="n"/>
      <c r="H472" s="95" t="n"/>
      <c r="I472" s="141" t="n"/>
      <c r="J472" s="95" t="n"/>
      <c r="K472" s="141" t="n"/>
      <c r="L472" s="93" t="n"/>
      <c r="M472" s="94">
        <f>IF(B472="","",IF(L472&lt;&gt;"",L472-B472,IF(I472="Yes",MAX(0,cfg_AsOf-B472),"")))</f>
        <v/>
      </c>
      <c r="N472" s="94">
        <f>IF(B472="","",IF(OR(B472&lt;cfg_PilotStart,B472&gt;cfg_PilotEnd),"Outside",B472-cfg_PilotStart+1))</f>
        <v/>
      </c>
      <c r="O472" s="86">
        <f>IF(B472="","","FB-"&amp;TEXT(ROW()-5,"0000"))</f>
        <v/>
      </c>
    </row>
    <row r="473" ht="30" customHeight="1">
      <c r="B473" s="93" t="n"/>
      <c r="C473" s="140" t="n"/>
      <c r="D473" s="141" t="n"/>
      <c r="E473" s="142" t="n"/>
      <c r="F473" s="95" t="n"/>
      <c r="G473" s="95" t="n"/>
      <c r="H473" s="95" t="n"/>
      <c r="I473" s="141" t="n"/>
      <c r="J473" s="95" t="n"/>
      <c r="K473" s="141" t="n"/>
      <c r="L473" s="93" t="n"/>
      <c r="M473" s="94">
        <f>IF(B473="","",IF(L473&lt;&gt;"",L473-B473,IF(I473="Yes",MAX(0,cfg_AsOf-B473),"")))</f>
        <v/>
      </c>
      <c r="N473" s="94">
        <f>IF(B473="","",IF(OR(B473&lt;cfg_PilotStart,B473&gt;cfg_PilotEnd),"Outside",B473-cfg_PilotStart+1))</f>
        <v/>
      </c>
      <c r="O473" s="86">
        <f>IF(B473="","","FB-"&amp;TEXT(ROW()-5,"0000"))</f>
        <v/>
      </c>
    </row>
    <row r="474" ht="30" customHeight="1">
      <c r="B474" s="93" t="n"/>
      <c r="C474" s="140" t="n"/>
      <c r="D474" s="141" t="n"/>
      <c r="E474" s="142" t="n"/>
      <c r="F474" s="95" t="n"/>
      <c r="G474" s="95" t="n"/>
      <c r="H474" s="95" t="n"/>
      <c r="I474" s="141" t="n"/>
      <c r="J474" s="95" t="n"/>
      <c r="K474" s="141" t="n"/>
      <c r="L474" s="93" t="n"/>
      <c r="M474" s="94">
        <f>IF(B474="","",IF(L474&lt;&gt;"",L474-B474,IF(I474="Yes",MAX(0,cfg_AsOf-B474),"")))</f>
        <v/>
      </c>
      <c r="N474" s="94">
        <f>IF(B474="","",IF(OR(B474&lt;cfg_PilotStart,B474&gt;cfg_PilotEnd),"Outside",B474-cfg_PilotStart+1))</f>
        <v/>
      </c>
      <c r="O474" s="86">
        <f>IF(B474="","","FB-"&amp;TEXT(ROW()-5,"0000"))</f>
        <v/>
      </c>
    </row>
    <row r="475" ht="30" customHeight="1">
      <c r="B475" s="93" t="n"/>
      <c r="C475" s="140" t="n"/>
      <c r="D475" s="141" t="n"/>
      <c r="E475" s="142" t="n"/>
      <c r="F475" s="95" t="n"/>
      <c r="G475" s="95" t="n"/>
      <c r="H475" s="95" t="n"/>
      <c r="I475" s="141" t="n"/>
      <c r="J475" s="95" t="n"/>
      <c r="K475" s="141" t="n"/>
      <c r="L475" s="93" t="n"/>
      <c r="M475" s="94">
        <f>IF(B475="","",IF(L475&lt;&gt;"",L475-B475,IF(I475="Yes",MAX(0,cfg_AsOf-B475),"")))</f>
        <v/>
      </c>
      <c r="N475" s="94">
        <f>IF(B475="","",IF(OR(B475&lt;cfg_PilotStart,B475&gt;cfg_PilotEnd),"Outside",B475-cfg_PilotStart+1))</f>
        <v/>
      </c>
      <c r="O475" s="86">
        <f>IF(B475="","","FB-"&amp;TEXT(ROW()-5,"0000"))</f>
        <v/>
      </c>
    </row>
    <row r="476" ht="30" customHeight="1">
      <c r="B476" s="93" t="n"/>
      <c r="C476" s="140" t="n"/>
      <c r="D476" s="141" t="n"/>
      <c r="E476" s="142" t="n"/>
      <c r="F476" s="95" t="n"/>
      <c r="G476" s="95" t="n"/>
      <c r="H476" s="95" t="n"/>
      <c r="I476" s="141" t="n"/>
      <c r="J476" s="95" t="n"/>
      <c r="K476" s="141" t="n"/>
      <c r="L476" s="93" t="n"/>
      <c r="M476" s="94">
        <f>IF(B476="","",IF(L476&lt;&gt;"",L476-B476,IF(I476="Yes",MAX(0,cfg_AsOf-B476),"")))</f>
        <v/>
      </c>
      <c r="N476" s="94">
        <f>IF(B476="","",IF(OR(B476&lt;cfg_PilotStart,B476&gt;cfg_PilotEnd),"Outside",B476-cfg_PilotStart+1))</f>
        <v/>
      </c>
      <c r="O476" s="86">
        <f>IF(B476="","","FB-"&amp;TEXT(ROW()-5,"0000"))</f>
        <v/>
      </c>
    </row>
    <row r="477" ht="30" customHeight="1">
      <c r="B477" s="93" t="n"/>
      <c r="C477" s="140" t="n"/>
      <c r="D477" s="141" t="n"/>
      <c r="E477" s="142" t="n"/>
      <c r="F477" s="95" t="n"/>
      <c r="G477" s="95" t="n"/>
      <c r="H477" s="95" t="n"/>
      <c r="I477" s="141" t="n"/>
      <c r="J477" s="95" t="n"/>
      <c r="K477" s="141" t="n"/>
      <c r="L477" s="93" t="n"/>
      <c r="M477" s="94">
        <f>IF(B477="","",IF(L477&lt;&gt;"",L477-B477,IF(I477="Yes",MAX(0,cfg_AsOf-B477),"")))</f>
        <v/>
      </c>
      <c r="N477" s="94">
        <f>IF(B477="","",IF(OR(B477&lt;cfg_PilotStart,B477&gt;cfg_PilotEnd),"Outside",B477-cfg_PilotStart+1))</f>
        <v/>
      </c>
      <c r="O477" s="86">
        <f>IF(B477="","","FB-"&amp;TEXT(ROW()-5,"0000"))</f>
        <v/>
      </c>
    </row>
    <row r="478" ht="30" customHeight="1">
      <c r="B478" s="93" t="n"/>
      <c r="C478" s="140" t="n"/>
      <c r="D478" s="141" t="n"/>
      <c r="E478" s="142" t="n"/>
      <c r="F478" s="95" t="n"/>
      <c r="G478" s="95" t="n"/>
      <c r="H478" s="95" t="n"/>
      <c r="I478" s="141" t="n"/>
      <c r="J478" s="95" t="n"/>
      <c r="K478" s="141" t="n"/>
      <c r="L478" s="93" t="n"/>
      <c r="M478" s="94">
        <f>IF(B478="","",IF(L478&lt;&gt;"",L478-B478,IF(I478="Yes",MAX(0,cfg_AsOf-B478),"")))</f>
        <v/>
      </c>
      <c r="N478" s="94">
        <f>IF(B478="","",IF(OR(B478&lt;cfg_PilotStart,B478&gt;cfg_PilotEnd),"Outside",B478-cfg_PilotStart+1))</f>
        <v/>
      </c>
      <c r="O478" s="86">
        <f>IF(B478="","","FB-"&amp;TEXT(ROW()-5,"0000"))</f>
        <v/>
      </c>
    </row>
    <row r="479" ht="30" customHeight="1">
      <c r="B479" s="93" t="n"/>
      <c r="C479" s="140" t="n"/>
      <c r="D479" s="141" t="n"/>
      <c r="E479" s="142" t="n"/>
      <c r="F479" s="95" t="n"/>
      <c r="G479" s="95" t="n"/>
      <c r="H479" s="95" t="n"/>
      <c r="I479" s="141" t="n"/>
      <c r="J479" s="95" t="n"/>
      <c r="K479" s="141" t="n"/>
      <c r="L479" s="93" t="n"/>
      <c r="M479" s="94">
        <f>IF(B479="","",IF(L479&lt;&gt;"",L479-B479,IF(I479="Yes",MAX(0,cfg_AsOf-B479),"")))</f>
        <v/>
      </c>
      <c r="N479" s="94">
        <f>IF(B479="","",IF(OR(B479&lt;cfg_PilotStart,B479&gt;cfg_PilotEnd),"Outside",B479-cfg_PilotStart+1))</f>
        <v/>
      </c>
      <c r="O479" s="86">
        <f>IF(B479="","","FB-"&amp;TEXT(ROW()-5,"0000"))</f>
        <v/>
      </c>
    </row>
    <row r="480" ht="30" customHeight="1">
      <c r="B480" s="93" t="n"/>
      <c r="C480" s="140" t="n"/>
      <c r="D480" s="141" t="n"/>
      <c r="E480" s="142" t="n"/>
      <c r="F480" s="95" t="n"/>
      <c r="G480" s="95" t="n"/>
      <c r="H480" s="95" t="n"/>
      <c r="I480" s="141" t="n"/>
      <c r="J480" s="95" t="n"/>
      <c r="K480" s="141" t="n"/>
      <c r="L480" s="93" t="n"/>
      <c r="M480" s="94">
        <f>IF(B480="","",IF(L480&lt;&gt;"",L480-B480,IF(I480="Yes",MAX(0,cfg_AsOf-B480),"")))</f>
        <v/>
      </c>
      <c r="N480" s="94">
        <f>IF(B480="","",IF(OR(B480&lt;cfg_PilotStart,B480&gt;cfg_PilotEnd),"Outside",B480-cfg_PilotStart+1))</f>
        <v/>
      </c>
      <c r="O480" s="86">
        <f>IF(B480="","","FB-"&amp;TEXT(ROW()-5,"0000"))</f>
        <v/>
      </c>
    </row>
    <row r="481" ht="30" customHeight="1">
      <c r="B481" s="93" t="n"/>
      <c r="C481" s="140" t="n"/>
      <c r="D481" s="141" t="n"/>
      <c r="E481" s="142" t="n"/>
      <c r="F481" s="95" t="n"/>
      <c r="G481" s="95" t="n"/>
      <c r="H481" s="95" t="n"/>
      <c r="I481" s="141" t="n"/>
      <c r="J481" s="95" t="n"/>
      <c r="K481" s="141" t="n"/>
      <c r="L481" s="93" t="n"/>
      <c r="M481" s="94">
        <f>IF(B481="","",IF(L481&lt;&gt;"",L481-B481,IF(I481="Yes",MAX(0,cfg_AsOf-B481),"")))</f>
        <v/>
      </c>
      <c r="N481" s="94">
        <f>IF(B481="","",IF(OR(B481&lt;cfg_PilotStart,B481&gt;cfg_PilotEnd),"Outside",B481-cfg_PilotStart+1))</f>
        <v/>
      </c>
      <c r="O481" s="86">
        <f>IF(B481="","","FB-"&amp;TEXT(ROW()-5,"0000"))</f>
        <v/>
      </c>
    </row>
    <row r="482" ht="30" customHeight="1">
      <c r="B482" s="93" t="n"/>
      <c r="C482" s="140" t="n"/>
      <c r="D482" s="141" t="n"/>
      <c r="E482" s="142" t="n"/>
      <c r="F482" s="95" t="n"/>
      <c r="G482" s="95" t="n"/>
      <c r="H482" s="95" t="n"/>
      <c r="I482" s="141" t="n"/>
      <c r="J482" s="95" t="n"/>
      <c r="K482" s="141" t="n"/>
      <c r="L482" s="93" t="n"/>
      <c r="M482" s="94">
        <f>IF(B482="","",IF(L482&lt;&gt;"",L482-B482,IF(I482="Yes",MAX(0,cfg_AsOf-B482),"")))</f>
        <v/>
      </c>
      <c r="N482" s="94">
        <f>IF(B482="","",IF(OR(B482&lt;cfg_PilotStart,B482&gt;cfg_PilotEnd),"Outside",B482-cfg_PilotStart+1))</f>
        <v/>
      </c>
      <c r="O482" s="86">
        <f>IF(B482="","","FB-"&amp;TEXT(ROW()-5,"0000"))</f>
        <v/>
      </c>
    </row>
    <row r="483" ht="30" customHeight="1">
      <c r="B483" s="93" t="n"/>
      <c r="C483" s="140" t="n"/>
      <c r="D483" s="141" t="n"/>
      <c r="E483" s="142" t="n"/>
      <c r="F483" s="95" t="n"/>
      <c r="G483" s="95" t="n"/>
      <c r="H483" s="95" t="n"/>
      <c r="I483" s="141" t="n"/>
      <c r="J483" s="95" t="n"/>
      <c r="K483" s="141" t="n"/>
      <c r="L483" s="93" t="n"/>
      <c r="M483" s="94">
        <f>IF(B483="","",IF(L483&lt;&gt;"",L483-B483,IF(I483="Yes",MAX(0,cfg_AsOf-B483),"")))</f>
        <v/>
      </c>
      <c r="N483" s="94">
        <f>IF(B483="","",IF(OR(B483&lt;cfg_PilotStart,B483&gt;cfg_PilotEnd),"Outside",B483-cfg_PilotStart+1))</f>
        <v/>
      </c>
      <c r="O483" s="86">
        <f>IF(B483="","","FB-"&amp;TEXT(ROW()-5,"0000"))</f>
        <v/>
      </c>
    </row>
    <row r="484" ht="30" customHeight="1">
      <c r="B484" s="93" t="n"/>
      <c r="C484" s="140" t="n"/>
      <c r="D484" s="141" t="n"/>
      <c r="E484" s="142" t="n"/>
      <c r="F484" s="95" t="n"/>
      <c r="G484" s="95" t="n"/>
      <c r="H484" s="95" t="n"/>
      <c r="I484" s="141" t="n"/>
      <c r="J484" s="95" t="n"/>
      <c r="K484" s="141" t="n"/>
      <c r="L484" s="93" t="n"/>
      <c r="M484" s="94">
        <f>IF(B484="","",IF(L484&lt;&gt;"",L484-B484,IF(I484="Yes",MAX(0,cfg_AsOf-B484),"")))</f>
        <v/>
      </c>
      <c r="N484" s="94">
        <f>IF(B484="","",IF(OR(B484&lt;cfg_PilotStart,B484&gt;cfg_PilotEnd),"Outside",B484-cfg_PilotStart+1))</f>
        <v/>
      </c>
      <c r="O484" s="86">
        <f>IF(B484="","","FB-"&amp;TEXT(ROW()-5,"0000"))</f>
        <v/>
      </c>
    </row>
    <row r="485" ht="30" customHeight="1">
      <c r="B485" s="93" t="n"/>
      <c r="C485" s="140" t="n"/>
      <c r="D485" s="141" t="n"/>
      <c r="E485" s="142" t="n"/>
      <c r="F485" s="95" t="n"/>
      <c r="G485" s="95" t="n"/>
      <c r="H485" s="95" t="n"/>
      <c r="I485" s="141" t="n"/>
      <c r="J485" s="95" t="n"/>
      <c r="K485" s="141" t="n"/>
      <c r="L485" s="93" t="n"/>
      <c r="M485" s="94">
        <f>IF(B485="","",IF(L485&lt;&gt;"",L485-B485,IF(I485="Yes",MAX(0,cfg_AsOf-B485),"")))</f>
        <v/>
      </c>
      <c r="N485" s="94">
        <f>IF(B485="","",IF(OR(B485&lt;cfg_PilotStart,B485&gt;cfg_PilotEnd),"Outside",B485-cfg_PilotStart+1))</f>
        <v/>
      </c>
      <c r="O485" s="86">
        <f>IF(B485="","","FB-"&amp;TEXT(ROW()-5,"0000"))</f>
        <v/>
      </c>
    </row>
    <row r="486" ht="30" customHeight="1">
      <c r="B486" s="93" t="n"/>
      <c r="C486" s="140" t="n"/>
      <c r="D486" s="141" t="n"/>
      <c r="E486" s="142" t="n"/>
      <c r="F486" s="95" t="n"/>
      <c r="G486" s="95" t="n"/>
      <c r="H486" s="95" t="n"/>
      <c r="I486" s="141" t="n"/>
      <c r="J486" s="95" t="n"/>
      <c r="K486" s="141" t="n"/>
      <c r="L486" s="93" t="n"/>
      <c r="M486" s="94">
        <f>IF(B486="","",IF(L486&lt;&gt;"",L486-B486,IF(I486="Yes",MAX(0,cfg_AsOf-B486),"")))</f>
        <v/>
      </c>
      <c r="N486" s="94">
        <f>IF(B486="","",IF(OR(B486&lt;cfg_PilotStart,B486&gt;cfg_PilotEnd),"Outside",B486-cfg_PilotStart+1))</f>
        <v/>
      </c>
      <c r="O486" s="86">
        <f>IF(B486="","","FB-"&amp;TEXT(ROW()-5,"0000"))</f>
        <v/>
      </c>
    </row>
    <row r="487" ht="30" customHeight="1">
      <c r="B487" s="93" t="n"/>
      <c r="C487" s="140" t="n"/>
      <c r="D487" s="141" t="n"/>
      <c r="E487" s="142" t="n"/>
      <c r="F487" s="95" t="n"/>
      <c r="G487" s="95" t="n"/>
      <c r="H487" s="95" t="n"/>
      <c r="I487" s="141" t="n"/>
      <c r="J487" s="95" t="n"/>
      <c r="K487" s="141" t="n"/>
      <c r="L487" s="93" t="n"/>
      <c r="M487" s="94">
        <f>IF(B487="","",IF(L487&lt;&gt;"",L487-B487,IF(I487="Yes",MAX(0,cfg_AsOf-B487),"")))</f>
        <v/>
      </c>
      <c r="N487" s="94">
        <f>IF(B487="","",IF(OR(B487&lt;cfg_PilotStart,B487&gt;cfg_PilotEnd),"Outside",B487-cfg_PilotStart+1))</f>
        <v/>
      </c>
      <c r="O487" s="86">
        <f>IF(B487="","","FB-"&amp;TEXT(ROW()-5,"0000"))</f>
        <v/>
      </c>
    </row>
    <row r="488" ht="30" customHeight="1">
      <c r="B488" s="93" t="n"/>
      <c r="C488" s="140" t="n"/>
      <c r="D488" s="141" t="n"/>
      <c r="E488" s="142" t="n"/>
      <c r="F488" s="95" t="n"/>
      <c r="G488" s="95" t="n"/>
      <c r="H488" s="95" t="n"/>
      <c r="I488" s="141" t="n"/>
      <c r="J488" s="95" t="n"/>
      <c r="K488" s="141" t="n"/>
      <c r="L488" s="93" t="n"/>
      <c r="M488" s="94">
        <f>IF(B488="","",IF(L488&lt;&gt;"",L488-B488,IF(I488="Yes",MAX(0,cfg_AsOf-B488),"")))</f>
        <v/>
      </c>
      <c r="N488" s="94">
        <f>IF(B488="","",IF(OR(B488&lt;cfg_PilotStart,B488&gt;cfg_PilotEnd),"Outside",B488-cfg_PilotStart+1))</f>
        <v/>
      </c>
      <c r="O488" s="86">
        <f>IF(B488="","","FB-"&amp;TEXT(ROW()-5,"0000"))</f>
        <v/>
      </c>
    </row>
    <row r="489" ht="30" customHeight="1">
      <c r="B489" s="93" t="n"/>
      <c r="C489" s="140" t="n"/>
      <c r="D489" s="141" t="n"/>
      <c r="E489" s="142" t="n"/>
      <c r="F489" s="95" t="n"/>
      <c r="G489" s="95" t="n"/>
      <c r="H489" s="95" t="n"/>
      <c r="I489" s="141" t="n"/>
      <c r="J489" s="95" t="n"/>
      <c r="K489" s="141" t="n"/>
      <c r="L489" s="93" t="n"/>
      <c r="M489" s="94">
        <f>IF(B489="","",IF(L489&lt;&gt;"",L489-B489,IF(I489="Yes",MAX(0,cfg_AsOf-B489),"")))</f>
        <v/>
      </c>
      <c r="N489" s="94">
        <f>IF(B489="","",IF(OR(B489&lt;cfg_PilotStart,B489&gt;cfg_PilotEnd),"Outside",B489-cfg_PilotStart+1))</f>
        <v/>
      </c>
      <c r="O489" s="86">
        <f>IF(B489="","","FB-"&amp;TEXT(ROW()-5,"0000"))</f>
        <v/>
      </c>
    </row>
    <row r="490" ht="30" customHeight="1">
      <c r="B490" s="93" t="n"/>
      <c r="C490" s="140" t="n"/>
      <c r="D490" s="141" t="n"/>
      <c r="E490" s="142" t="n"/>
      <c r="F490" s="95" t="n"/>
      <c r="G490" s="95" t="n"/>
      <c r="H490" s="95" t="n"/>
      <c r="I490" s="141" t="n"/>
      <c r="J490" s="95" t="n"/>
      <c r="K490" s="141" t="n"/>
      <c r="L490" s="93" t="n"/>
      <c r="M490" s="94">
        <f>IF(B490="","",IF(L490&lt;&gt;"",L490-B490,IF(I490="Yes",MAX(0,cfg_AsOf-B490),"")))</f>
        <v/>
      </c>
      <c r="N490" s="94">
        <f>IF(B490="","",IF(OR(B490&lt;cfg_PilotStart,B490&gt;cfg_PilotEnd),"Outside",B490-cfg_PilotStart+1))</f>
        <v/>
      </c>
      <c r="O490" s="86">
        <f>IF(B490="","","FB-"&amp;TEXT(ROW()-5,"0000"))</f>
        <v/>
      </c>
    </row>
    <row r="491" ht="30" customHeight="1">
      <c r="B491" s="93" t="n"/>
      <c r="C491" s="140" t="n"/>
      <c r="D491" s="141" t="n"/>
      <c r="E491" s="142" t="n"/>
      <c r="F491" s="95" t="n"/>
      <c r="G491" s="95" t="n"/>
      <c r="H491" s="95" t="n"/>
      <c r="I491" s="141" t="n"/>
      <c r="J491" s="95" t="n"/>
      <c r="K491" s="141" t="n"/>
      <c r="L491" s="93" t="n"/>
      <c r="M491" s="94">
        <f>IF(B491="","",IF(L491&lt;&gt;"",L491-B491,IF(I491="Yes",MAX(0,cfg_AsOf-B491),"")))</f>
        <v/>
      </c>
      <c r="N491" s="94">
        <f>IF(B491="","",IF(OR(B491&lt;cfg_PilotStart,B491&gt;cfg_PilotEnd),"Outside",B491-cfg_PilotStart+1))</f>
        <v/>
      </c>
      <c r="O491" s="86">
        <f>IF(B491="","","FB-"&amp;TEXT(ROW()-5,"0000"))</f>
        <v/>
      </c>
    </row>
    <row r="492" ht="30" customHeight="1">
      <c r="B492" s="93" t="n"/>
      <c r="C492" s="140" t="n"/>
      <c r="D492" s="141" t="n"/>
      <c r="E492" s="142" t="n"/>
      <c r="F492" s="95" t="n"/>
      <c r="G492" s="95" t="n"/>
      <c r="H492" s="95" t="n"/>
      <c r="I492" s="141" t="n"/>
      <c r="J492" s="95" t="n"/>
      <c r="K492" s="141" t="n"/>
      <c r="L492" s="93" t="n"/>
      <c r="M492" s="94">
        <f>IF(B492="","",IF(L492&lt;&gt;"",L492-B492,IF(I492="Yes",MAX(0,cfg_AsOf-B492),"")))</f>
        <v/>
      </c>
      <c r="N492" s="94">
        <f>IF(B492="","",IF(OR(B492&lt;cfg_PilotStart,B492&gt;cfg_PilotEnd),"Outside",B492-cfg_PilotStart+1))</f>
        <v/>
      </c>
      <c r="O492" s="86">
        <f>IF(B492="","","FB-"&amp;TEXT(ROW()-5,"0000"))</f>
        <v/>
      </c>
    </row>
    <row r="493" ht="30" customHeight="1">
      <c r="B493" s="93" t="n"/>
      <c r="C493" s="140" t="n"/>
      <c r="D493" s="141" t="n"/>
      <c r="E493" s="142" t="n"/>
      <c r="F493" s="95" t="n"/>
      <c r="G493" s="95" t="n"/>
      <c r="H493" s="95" t="n"/>
      <c r="I493" s="141" t="n"/>
      <c r="J493" s="95" t="n"/>
      <c r="K493" s="141" t="n"/>
      <c r="L493" s="93" t="n"/>
      <c r="M493" s="94">
        <f>IF(B493="","",IF(L493&lt;&gt;"",L493-B493,IF(I493="Yes",MAX(0,cfg_AsOf-B493),"")))</f>
        <v/>
      </c>
      <c r="N493" s="94">
        <f>IF(B493="","",IF(OR(B493&lt;cfg_PilotStart,B493&gt;cfg_PilotEnd),"Outside",B493-cfg_PilotStart+1))</f>
        <v/>
      </c>
      <c r="O493" s="86">
        <f>IF(B493="","","FB-"&amp;TEXT(ROW()-5,"0000"))</f>
        <v/>
      </c>
    </row>
    <row r="494" ht="30" customHeight="1">
      <c r="B494" s="93" t="n"/>
      <c r="C494" s="140" t="n"/>
      <c r="D494" s="141" t="n"/>
      <c r="E494" s="142" t="n"/>
      <c r="F494" s="95" t="n"/>
      <c r="G494" s="95" t="n"/>
      <c r="H494" s="95" t="n"/>
      <c r="I494" s="141" t="n"/>
      <c r="J494" s="95" t="n"/>
      <c r="K494" s="141" t="n"/>
      <c r="L494" s="93" t="n"/>
      <c r="M494" s="94">
        <f>IF(B494="","",IF(L494&lt;&gt;"",L494-B494,IF(I494="Yes",MAX(0,cfg_AsOf-B494),"")))</f>
        <v/>
      </c>
      <c r="N494" s="94">
        <f>IF(B494="","",IF(OR(B494&lt;cfg_PilotStart,B494&gt;cfg_PilotEnd),"Outside",B494-cfg_PilotStart+1))</f>
        <v/>
      </c>
      <c r="O494" s="86">
        <f>IF(B494="","","FB-"&amp;TEXT(ROW()-5,"0000"))</f>
        <v/>
      </c>
    </row>
    <row r="495" ht="30" customHeight="1">
      <c r="B495" s="93" t="n"/>
      <c r="C495" s="140" t="n"/>
      <c r="D495" s="141" t="n"/>
      <c r="E495" s="142" t="n"/>
      <c r="F495" s="95" t="n"/>
      <c r="G495" s="95" t="n"/>
      <c r="H495" s="95" t="n"/>
      <c r="I495" s="141" t="n"/>
      <c r="J495" s="95" t="n"/>
      <c r="K495" s="141" t="n"/>
      <c r="L495" s="93" t="n"/>
      <c r="M495" s="94">
        <f>IF(B495="","",IF(L495&lt;&gt;"",L495-B495,IF(I495="Yes",MAX(0,cfg_AsOf-B495),"")))</f>
        <v/>
      </c>
      <c r="N495" s="94">
        <f>IF(B495="","",IF(OR(B495&lt;cfg_PilotStart,B495&gt;cfg_PilotEnd),"Outside",B495-cfg_PilotStart+1))</f>
        <v/>
      </c>
      <c r="O495" s="86">
        <f>IF(B495="","","FB-"&amp;TEXT(ROW()-5,"0000"))</f>
        <v/>
      </c>
    </row>
    <row r="496" ht="30" customHeight="1">
      <c r="B496" s="93" t="n"/>
      <c r="C496" s="140" t="n"/>
      <c r="D496" s="141" t="n"/>
      <c r="E496" s="142" t="n"/>
      <c r="F496" s="95" t="n"/>
      <c r="G496" s="95" t="n"/>
      <c r="H496" s="95" t="n"/>
      <c r="I496" s="141" t="n"/>
      <c r="J496" s="95" t="n"/>
      <c r="K496" s="141" t="n"/>
      <c r="L496" s="93" t="n"/>
      <c r="M496" s="94">
        <f>IF(B496="","",IF(L496&lt;&gt;"",L496-B496,IF(I496="Yes",MAX(0,cfg_AsOf-B496),"")))</f>
        <v/>
      </c>
      <c r="N496" s="94">
        <f>IF(B496="","",IF(OR(B496&lt;cfg_PilotStart,B496&gt;cfg_PilotEnd),"Outside",B496-cfg_PilotStart+1))</f>
        <v/>
      </c>
      <c r="O496" s="86">
        <f>IF(B496="","","FB-"&amp;TEXT(ROW()-5,"0000"))</f>
        <v/>
      </c>
    </row>
    <row r="497" ht="30" customHeight="1">
      <c r="B497" s="93" t="n"/>
      <c r="C497" s="140" t="n"/>
      <c r="D497" s="141" t="n"/>
      <c r="E497" s="142" t="n"/>
      <c r="F497" s="95" t="n"/>
      <c r="G497" s="95" t="n"/>
      <c r="H497" s="95" t="n"/>
      <c r="I497" s="141" t="n"/>
      <c r="J497" s="95" t="n"/>
      <c r="K497" s="141" t="n"/>
      <c r="L497" s="93" t="n"/>
      <c r="M497" s="94">
        <f>IF(B497="","",IF(L497&lt;&gt;"",L497-B497,IF(I497="Yes",MAX(0,cfg_AsOf-B497),"")))</f>
        <v/>
      </c>
      <c r="N497" s="94">
        <f>IF(B497="","",IF(OR(B497&lt;cfg_PilotStart,B497&gt;cfg_PilotEnd),"Outside",B497-cfg_PilotStart+1))</f>
        <v/>
      </c>
      <c r="O497" s="86">
        <f>IF(B497="","","FB-"&amp;TEXT(ROW()-5,"0000"))</f>
        <v/>
      </c>
    </row>
    <row r="498" ht="30" customHeight="1">
      <c r="B498" s="93" t="n"/>
      <c r="C498" s="140" t="n"/>
      <c r="D498" s="141" t="n"/>
      <c r="E498" s="142" t="n"/>
      <c r="F498" s="95" t="n"/>
      <c r="G498" s="95" t="n"/>
      <c r="H498" s="95" t="n"/>
      <c r="I498" s="141" t="n"/>
      <c r="J498" s="95" t="n"/>
      <c r="K498" s="141" t="n"/>
      <c r="L498" s="93" t="n"/>
      <c r="M498" s="94">
        <f>IF(B498="","",IF(L498&lt;&gt;"",L498-B498,IF(I498="Yes",MAX(0,cfg_AsOf-B498),"")))</f>
        <v/>
      </c>
      <c r="N498" s="94">
        <f>IF(B498="","",IF(OR(B498&lt;cfg_PilotStart,B498&gt;cfg_PilotEnd),"Outside",B498-cfg_PilotStart+1))</f>
        <v/>
      </c>
      <c r="O498" s="86">
        <f>IF(B498="","","FB-"&amp;TEXT(ROW()-5,"0000"))</f>
        <v/>
      </c>
    </row>
    <row r="499" ht="30" customHeight="1">
      <c r="B499" s="93" t="n"/>
      <c r="C499" s="140" t="n"/>
      <c r="D499" s="141" t="n"/>
      <c r="E499" s="142" t="n"/>
      <c r="F499" s="95" t="n"/>
      <c r="G499" s="95" t="n"/>
      <c r="H499" s="95" t="n"/>
      <c r="I499" s="141" t="n"/>
      <c r="J499" s="95" t="n"/>
      <c r="K499" s="141" t="n"/>
      <c r="L499" s="93" t="n"/>
      <c r="M499" s="94">
        <f>IF(B499="","",IF(L499&lt;&gt;"",L499-B499,IF(I499="Yes",MAX(0,cfg_AsOf-B499),"")))</f>
        <v/>
      </c>
      <c r="N499" s="94">
        <f>IF(B499="","",IF(OR(B499&lt;cfg_PilotStart,B499&gt;cfg_PilotEnd),"Outside",B499-cfg_PilotStart+1))</f>
        <v/>
      </c>
      <c r="O499" s="86">
        <f>IF(B499="","","FB-"&amp;TEXT(ROW()-5,"0000"))</f>
        <v/>
      </c>
    </row>
    <row r="500" ht="30" customHeight="1">
      <c r="B500" s="93" t="n"/>
      <c r="C500" s="140" t="n"/>
      <c r="D500" s="141" t="n"/>
      <c r="E500" s="142" t="n"/>
      <c r="F500" s="95" t="n"/>
      <c r="G500" s="95" t="n"/>
      <c r="H500" s="95" t="n"/>
      <c r="I500" s="141" t="n"/>
      <c r="J500" s="95" t="n"/>
      <c r="K500" s="141" t="n"/>
      <c r="L500" s="93" t="n"/>
      <c r="M500" s="94">
        <f>IF(B500="","",IF(L500&lt;&gt;"",L500-B500,IF(I500="Yes",MAX(0,cfg_AsOf-B500),"")))</f>
        <v/>
      </c>
      <c r="N500" s="94">
        <f>IF(B500="","",IF(OR(B500&lt;cfg_PilotStart,B500&gt;cfg_PilotEnd),"Outside",B500-cfg_PilotStart+1))</f>
        <v/>
      </c>
      <c r="O500" s="86">
        <f>IF(B500="","","FB-"&amp;TEXT(ROW()-5,"0000"))</f>
        <v/>
      </c>
    </row>
    <row r="501" ht="30" customHeight="1">
      <c r="B501" s="93" t="n"/>
      <c r="C501" s="140" t="n"/>
      <c r="D501" s="141" t="n"/>
      <c r="E501" s="142" t="n"/>
      <c r="F501" s="95" t="n"/>
      <c r="G501" s="95" t="n"/>
      <c r="H501" s="95" t="n"/>
      <c r="I501" s="141" t="n"/>
      <c r="J501" s="95" t="n"/>
      <c r="K501" s="141" t="n"/>
      <c r="L501" s="93" t="n"/>
      <c r="M501" s="94">
        <f>IF(B501="","",IF(L501&lt;&gt;"",L501-B501,IF(I501="Yes",MAX(0,cfg_AsOf-B501),"")))</f>
        <v/>
      </c>
      <c r="N501" s="94">
        <f>IF(B501="","",IF(OR(B501&lt;cfg_PilotStart,B501&gt;cfg_PilotEnd),"Outside",B501-cfg_PilotStart+1))</f>
        <v/>
      </c>
      <c r="O501" s="86">
        <f>IF(B501="","","FB-"&amp;TEXT(ROW()-5,"0000"))</f>
        <v/>
      </c>
    </row>
    <row r="502" ht="30" customHeight="1">
      <c r="B502" s="93" t="n"/>
      <c r="C502" s="140" t="n"/>
      <c r="D502" s="141" t="n"/>
      <c r="E502" s="142" t="n"/>
      <c r="F502" s="95" t="n"/>
      <c r="G502" s="95" t="n"/>
      <c r="H502" s="95" t="n"/>
      <c r="I502" s="141" t="n"/>
      <c r="J502" s="95" t="n"/>
      <c r="K502" s="141" t="n"/>
      <c r="L502" s="93" t="n"/>
      <c r="M502" s="94">
        <f>IF(B502="","",IF(L502&lt;&gt;"",L502-B502,IF(I502="Yes",MAX(0,cfg_AsOf-B502),"")))</f>
        <v/>
      </c>
      <c r="N502" s="94">
        <f>IF(B502="","",IF(OR(B502&lt;cfg_PilotStart,B502&gt;cfg_PilotEnd),"Outside",B502-cfg_PilotStart+1))</f>
        <v/>
      </c>
      <c r="O502" s="86">
        <f>IF(B502="","","FB-"&amp;TEXT(ROW()-5,"0000"))</f>
        <v/>
      </c>
    </row>
    <row r="503" ht="30" customHeight="1">
      <c r="B503" s="93" t="n"/>
      <c r="C503" s="140" t="n"/>
      <c r="D503" s="141" t="n"/>
      <c r="E503" s="142" t="n"/>
      <c r="F503" s="95" t="n"/>
      <c r="G503" s="95" t="n"/>
      <c r="H503" s="95" t="n"/>
      <c r="I503" s="141" t="n"/>
      <c r="J503" s="95" t="n"/>
      <c r="K503" s="141" t="n"/>
      <c r="L503" s="93" t="n"/>
      <c r="M503" s="94">
        <f>IF(B503="","",IF(L503&lt;&gt;"",L503-B503,IF(I503="Yes",MAX(0,cfg_AsOf-B503),"")))</f>
        <v/>
      </c>
      <c r="N503" s="94">
        <f>IF(B503="","",IF(OR(B503&lt;cfg_PilotStart,B503&gt;cfg_PilotEnd),"Outside",B503-cfg_PilotStart+1))</f>
        <v/>
      </c>
      <c r="O503" s="86">
        <f>IF(B503="","","FB-"&amp;TEXT(ROW()-5,"0000"))</f>
        <v/>
      </c>
    </row>
    <row r="504" ht="30" customHeight="1">
      <c r="B504" s="93" t="n"/>
      <c r="C504" s="140" t="n"/>
      <c r="D504" s="141" t="n"/>
      <c r="E504" s="142" t="n"/>
      <c r="F504" s="95" t="n"/>
      <c r="G504" s="95" t="n"/>
      <c r="H504" s="95" t="n"/>
      <c r="I504" s="141" t="n"/>
      <c r="J504" s="95" t="n"/>
      <c r="K504" s="141" t="n"/>
      <c r="L504" s="93" t="n"/>
      <c r="M504" s="94">
        <f>IF(B504="","",IF(L504&lt;&gt;"",L504-B504,IF(I504="Yes",MAX(0,cfg_AsOf-B504),"")))</f>
        <v/>
      </c>
      <c r="N504" s="94">
        <f>IF(B504="","",IF(OR(B504&lt;cfg_PilotStart,B504&gt;cfg_PilotEnd),"Outside",B504-cfg_PilotStart+1))</f>
        <v/>
      </c>
      <c r="O504" s="86">
        <f>IF(B504="","","FB-"&amp;TEXT(ROW()-5,"0000"))</f>
        <v/>
      </c>
    </row>
    <row r="505" ht="30" customHeight="1">
      <c r="B505" s="93" t="n"/>
      <c r="C505" s="140" t="n"/>
      <c r="D505" s="141" t="n"/>
      <c r="E505" s="142" t="n"/>
      <c r="F505" s="95" t="n"/>
      <c r="G505" s="95" t="n"/>
      <c r="H505" s="95" t="n"/>
      <c r="I505" s="141" t="n"/>
      <c r="J505" s="95" t="n"/>
      <c r="K505" s="141" t="n"/>
      <c r="L505" s="93" t="n"/>
      <c r="M505" s="94">
        <f>IF(B505="","",IF(L505&lt;&gt;"",L505-B505,IF(I505="Yes",MAX(0,cfg_AsOf-B505),"")))</f>
        <v/>
      </c>
      <c r="N505" s="94">
        <f>IF(B505="","",IF(OR(B505&lt;cfg_PilotStart,B505&gt;cfg_PilotEnd),"Outside",B505-cfg_PilotStart+1))</f>
        <v/>
      </c>
      <c r="O505" s="86">
        <f>IF(B505="","","FB-"&amp;TEXT(ROW()-5,"0000"))</f>
        <v/>
      </c>
    </row>
    <row r="506" ht="30" customHeight="1">
      <c r="B506" s="93" t="n"/>
      <c r="C506" s="140" t="n"/>
      <c r="D506" s="141" t="n"/>
      <c r="E506" s="142" t="n"/>
      <c r="F506" s="95" t="n"/>
      <c r="G506" s="95" t="n"/>
      <c r="H506" s="95" t="n"/>
      <c r="I506" s="141" t="n"/>
      <c r="J506" s="95" t="n"/>
      <c r="K506" s="141" t="n"/>
      <c r="L506" s="93" t="n"/>
      <c r="M506" s="94">
        <f>IF(B506="","",IF(L506&lt;&gt;"",L506-B506,IF(I506="Yes",MAX(0,cfg_AsOf-B506),"")))</f>
        <v/>
      </c>
      <c r="N506" s="94">
        <f>IF(B506="","",IF(OR(B506&lt;cfg_PilotStart,B506&gt;cfg_PilotEnd),"Outside",B506-cfg_PilotStart+1))</f>
        <v/>
      </c>
      <c r="O506" s="86">
        <f>IF(B506="","","FB-"&amp;TEXT(ROW()-5,"0000"))</f>
        <v/>
      </c>
    </row>
    <row r="507" ht="30" customHeight="1">
      <c r="B507" s="93" t="n"/>
      <c r="C507" s="140" t="n"/>
      <c r="D507" s="141" t="n"/>
      <c r="E507" s="142" t="n"/>
      <c r="F507" s="95" t="n"/>
      <c r="G507" s="95" t="n"/>
      <c r="H507" s="95" t="n"/>
      <c r="I507" s="141" t="n"/>
      <c r="J507" s="95" t="n"/>
      <c r="K507" s="141" t="n"/>
      <c r="L507" s="93" t="n"/>
      <c r="M507" s="94">
        <f>IF(B507="","",IF(L507&lt;&gt;"",L507-B507,IF(I507="Yes",MAX(0,cfg_AsOf-B507),"")))</f>
        <v/>
      </c>
      <c r="N507" s="94">
        <f>IF(B507="","",IF(OR(B507&lt;cfg_PilotStart,B507&gt;cfg_PilotEnd),"Outside",B507-cfg_PilotStart+1))</f>
        <v/>
      </c>
      <c r="O507" s="86">
        <f>IF(B507="","","FB-"&amp;TEXT(ROW()-5,"0000"))</f>
        <v/>
      </c>
    </row>
    <row r="508" ht="30" customHeight="1">
      <c r="B508" s="93" t="n"/>
      <c r="C508" s="140" t="n"/>
      <c r="D508" s="141" t="n"/>
      <c r="E508" s="142" t="n"/>
      <c r="F508" s="95" t="n"/>
      <c r="G508" s="95" t="n"/>
      <c r="H508" s="95" t="n"/>
      <c r="I508" s="141" t="n"/>
      <c r="J508" s="95" t="n"/>
      <c r="K508" s="141" t="n"/>
      <c r="L508" s="93" t="n"/>
      <c r="M508" s="94">
        <f>IF(B508="","",IF(L508&lt;&gt;"",L508-B508,IF(I508="Yes",MAX(0,cfg_AsOf-B508),"")))</f>
        <v/>
      </c>
      <c r="N508" s="94">
        <f>IF(B508="","",IF(OR(B508&lt;cfg_PilotStart,B508&gt;cfg_PilotEnd),"Outside",B508-cfg_PilotStart+1))</f>
        <v/>
      </c>
      <c r="O508" s="86">
        <f>IF(B508="","","FB-"&amp;TEXT(ROW()-5,"0000"))</f>
        <v/>
      </c>
    </row>
    <row r="509" ht="30" customHeight="1">
      <c r="B509" s="93" t="n"/>
      <c r="C509" s="140" t="n"/>
      <c r="D509" s="141" t="n"/>
      <c r="E509" s="142" t="n"/>
      <c r="F509" s="95" t="n"/>
      <c r="G509" s="95" t="n"/>
      <c r="H509" s="95" t="n"/>
      <c r="I509" s="141" t="n"/>
      <c r="J509" s="95" t="n"/>
      <c r="K509" s="141" t="n"/>
      <c r="L509" s="93" t="n"/>
      <c r="M509" s="94">
        <f>IF(B509="","",IF(L509&lt;&gt;"",L509-B509,IF(I509="Yes",MAX(0,cfg_AsOf-B509),"")))</f>
        <v/>
      </c>
      <c r="N509" s="94">
        <f>IF(B509="","",IF(OR(B509&lt;cfg_PilotStart,B509&gt;cfg_PilotEnd),"Outside",B509-cfg_PilotStart+1))</f>
        <v/>
      </c>
      <c r="O509" s="86">
        <f>IF(B509="","","FB-"&amp;TEXT(ROW()-5,"0000"))</f>
        <v/>
      </c>
    </row>
    <row r="510" ht="30" customHeight="1">
      <c r="B510" s="93" t="n"/>
      <c r="C510" s="140" t="n"/>
      <c r="D510" s="141" t="n"/>
      <c r="E510" s="142" t="n"/>
      <c r="F510" s="95" t="n"/>
      <c r="G510" s="95" t="n"/>
      <c r="H510" s="95" t="n"/>
      <c r="I510" s="141" t="n"/>
      <c r="J510" s="95" t="n"/>
      <c r="K510" s="141" t="n"/>
      <c r="L510" s="93" t="n"/>
      <c r="M510" s="94">
        <f>IF(B510="","",IF(L510&lt;&gt;"",L510-B510,IF(I510="Yes",MAX(0,cfg_AsOf-B510),"")))</f>
        <v/>
      </c>
      <c r="N510" s="94">
        <f>IF(B510="","",IF(OR(B510&lt;cfg_PilotStart,B510&gt;cfg_PilotEnd),"Outside",B510-cfg_PilotStart+1))</f>
        <v/>
      </c>
      <c r="O510" s="86">
        <f>IF(B510="","","FB-"&amp;TEXT(ROW()-5,"0000"))</f>
        <v/>
      </c>
    </row>
    <row r="511" ht="30" customHeight="1">
      <c r="B511" s="93" t="n"/>
      <c r="C511" s="140" t="n"/>
      <c r="D511" s="141" t="n"/>
      <c r="E511" s="142" t="n"/>
      <c r="F511" s="95" t="n"/>
      <c r="G511" s="95" t="n"/>
      <c r="H511" s="95" t="n"/>
      <c r="I511" s="141" t="n"/>
      <c r="J511" s="95" t="n"/>
      <c r="K511" s="141" t="n"/>
      <c r="L511" s="93" t="n"/>
      <c r="M511" s="94">
        <f>IF(B511="","",IF(L511&lt;&gt;"",L511-B511,IF(I511="Yes",MAX(0,cfg_AsOf-B511),"")))</f>
        <v/>
      </c>
      <c r="N511" s="94">
        <f>IF(B511="","",IF(OR(B511&lt;cfg_PilotStart,B511&gt;cfg_PilotEnd),"Outside",B511-cfg_PilotStart+1))</f>
        <v/>
      </c>
      <c r="O511" s="86">
        <f>IF(B511="","","FB-"&amp;TEXT(ROW()-5,"0000"))</f>
        <v/>
      </c>
    </row>
    <row r="512" ht="30" customHeight="1">
      <c r="B512" s="93" t="n"/>
      <c r="C512" s="140" t="n"/>
      <c r="D512" s="141" t="n"/>
      <c r="E512" s="142" t="n"/>
      <c r="F512" s="95" t="n"/>
      <c r="G512" s="95" t="n"/>
      <c r="H512" s="95" t="n"/>
      <c r="I512" s="141" t="n"/>
      <c r="J512" s="95" t="n"/>
      <c r="K512" s="141" t="n"/>
      <c r="L512" s="93" t="n"/>
      <c r="M512" s="94">
        <f>IF(B512="","",IF(L512&lt;&gt;"",L512-B512,IF(I512="Yes",MAX(0,cfg_AsOf-B512),"")))</f>
        <v/>
      </c>
      <c r="N512" s="94">
        <f>IF(B512="","",IF(OR(B512&lt;cfg_PilotStart,B512&gt;cfg_PilotEnd),"Outside",B512-cfg_PilotStart+1))</f>
        <v/>
      </c>
      <c r="O512" s="86">
        <f>IF(B512="","","FB-"&amp;TEXT(ROW()-5,"0000"))</f>
        <v/>
      </c>
    </row>
    <row r="513" ht="30" customHeight="1">
      <c r="B513" s="93" t="n"/>
      <c r="C513" s="140" t="n"/>
      <c r="D513" s="141" t="n"/>
      <c r="E513" s="142" t="n"/>
      <c r="F513" s="95" t="n"/>
      <c r="G513" s="95" t="n"/>
      <c r="H513" s="95" t="n"/>
      <c r="I513" s="141" t="n"/>
      <c r="J513" s="95" t="n"/>
      <c r="K513" s="141" t="n"/>
      <c r="L513" s="93" t="n"/>
      <c r="M513" s="94">
        <f>IF(B513="","",IF(L513&lt;&gt;"",L513-B513,IF(I513="Yes",MAX(0,cfg_AsOf-B513),"")))</f>
        <v/>
      </c>
      <c r="N513" s="94">
        <f>IF(B513="","",IF(OR(B513&lt;cfg_PilotStart,B513&gt;cfg_PilotEnd),"Outside",B513-cfg_PilotStart+1))</f>
        <v/>
      </c>
      <c r="O513" s="86">
        <f>IF(B513="","","FB-"&amp;TEXT(ROW()-5,"0000"))</f>
        <v/>
      </c>
    </row>
    <row r="514" ht="30" customHeight="1">
      <c r="B514" s="93" t="n"/>
      <c r="C514" s="140" t="n"/>
      <c r="D514" s="141" t="n"/>
      <c r="E514" s="142" t="n"/>
      <c r="F514" s="95" t="n"/>
      <c r="G514" s="95" t="n"/>
      <c r="H514" s="95" t="n"/>
      <c r="I514" s="141" t="n"/>
      <c r="J514" s="95" t="n"/>
      <c r="K514" s="141" t="n"/>
      <c r="L514" s="93" t="n"/>
      <c r="M514" s="94">
        <f>IF(B514="","",IF(L514&lt;&gt;"",L514-B514,IF(I514="Yes",MAX(0,cfg_AsOf-B514),"")))</f>
        <v/>
      </c>
      <c r="N514" s="94">
        <f>IF(B514="","",IF(OR(B514&lt;cfg_PilotStart,B514&gt;cfg_PilotEnd),"Outside",B514-cfg_PilotStart+1))</f>
        <v/>
      </c>
      <c r="O514" s="86">
        <f>IF(B514="","","FB-"&amp;TEXT(ROW()-5,"0000"))</f>
        <v/>
      </c>
    </row>
    <row r="515" ht="30" customHeight="1">
      <c r="B515" s="93" t="n"/>
      <c r="C515" s="140" t="n"/>
      <c r="D515" s="141" t="n"/>
      <c r="E515" s="142" t="n"/>
      <c r="F515" s="95" t="n"/>
      <c r="G515" s="95" t="n"/>
      <c r="H515" s="95" t="n"/>
      <c r="I515" s="141" t="n"/>
      <c r="J515" s="95" t="n"/>
      <c r="K515" s="141" t="n"/>
      <c r="L515" s="93" t="n"/>
      <c r="M515" s="94">
        <f>IF(B515="","",IF(L515&lt;&gt;"",L515-B515,IF(I515="Yes",MAX(0,cfg_AsOf-B515),"")))</f>
        <v/>
      </c>
      <c r="N515" s="94">
        <f>IF(B515="","",IF(OR(B515&lt;cfg_PilotStart,B515&gt;cfg_PilotEnd),"Outside",B515-cfg_PilotStart+1))</f>
        <v/>
      </c>
      <c r="O515" s="86">
        <f>IF(B515="","","FB-"&amp;TEXT(ROW()-5,"0000"))</f>
        <v/>
      </c>
    </row>
    <row r="516" ht="30" customHeight="1">
      <c r="B516" s="93" t="n"/>
      <c r="C516" s="140" t="n"/>
      <c r="D516" s="141" t="n"/>
      <c r="E516" s="142" t="n"/>
      <c r="F516" s="95" t="n"/>
      <c r="G516" s="95" t="n"/>
      <c r="H516" s="95" t="n"/>
      <c r="I516" s="141" t="n"/>
      <c r="J516" s="95" t="n"/>
      <c r="K516" s="141" t="n"/>
      <c r="L516" s="93" t="n"/>
      <c r="M516" s="94">
        <f>IF(B516="","",IF(L516&lt;&gt;"",L516-B516,IF(I516="Yes",MAX(0,cfg_AsOf-B516),"")))</f>
        <v/>
      </c>
      <c r="N516" s="94">
        <f>IF(B516="","",IF(OR(B516&lt;cfg_PilotStart,B516&gt;cfg_PilotEnd),"Outside",B516-cfg_PilotStart+1))</f>
        <v/>
      </c>
      <c r="O516" s="86">
        <f>IF(B516="","","FB-"&amp;TEXT(ROW()-5,"0000"))</f>
        <v/>
      </c>
    </row>
    <row r="517" ht="30" customHeight="1">
      <c r="B517" s="93" t="n"/>
      <c r="C517" s="140" t="n"/>
      <c r="D517" s="141" t="n"/>
      <c r="E517" s="142" t="n"/>
      <c r="F517" s="95" t="n"/>
      <c r="G517" s="95" t="n"/>
      <c r="H517" s="95" t="n"/>
      <c r="I517" s="141" t="n"/>
      <c r="J517" s="95" t="n"/>
      <c r="K517" s="141" t="n"/>
      <c r="L517" s="93" t="n"/>
      <c r="M517" s="94">
        <f>IF(B517="","",IF(L517&lt;&gt;"",L517-B517,IF(I517="Yes",MAX(0,cfg_AsOf-B517),"")))</f>
        <v/>
      </c>
      <c r="N517" s="94">
        <f>IF(B517="","",IF(OR(B517&lt;cfg_PilotStart,B517&gt;cfg_PilotEnd),"Outside",B517-cfg_PilotStart+1))</f>
        <v/>
      </c>
      <c r="O517" s="86">
        <f>IF(B517="","","FB-"&amp;TEXT(ROW()-5,"0000"))</f>
        <v/>
      </c>
    </row>
    <row r="518" ht="30" customHeight="1">
      <c r="B518" s="93" t="n"/>
      <c r="C518" s="140" t="n"/>
      <c r="D518" s="141" t="n"/>
      <c r="E518" s="142" t="n"/>
      <c r="F518" s="95" t="n"/>
      <c r="G518" s="95" t="n"/>
      <c r="H518" s="95" t="n"/>
      <c r="I518" s="141" t="n"/>
      <c r="J518" s="95" t="n"/>
      <c r="K518" s="141" t="n"/>
      <c r="L518" s="93" t="n"/>
      <c r="M518" s="94">
        <f>IF(B518="","",IF(L518&lt;&gt;"",L518-B518,IF(I518="Yes",MAX(0,cfg_AsOf-B518),"")))</f>
        <v/>
      </c>
      <c r="N518" s="94">
        <f>IF(B518="","",IF(OR(B518&lt;cfg_PilotStart,B518&gt;cfg_PilotEnd),"Outside",B518-cfg_PilotStart+1))</f>
        <v/>
      </c>
      <c r="O518" s="86">
        <f>IF(B518="","","FB-"&amp;TEXT(ROW()-5,"0000"))</f>
        <v/>
      </c>
    </row>
    <row r="519" ht="30" customHeight="1">
      <c r="B519" s="93" t="n"/>
      <c r="C519" s="140" t="n"/>
      <c r="D519" s="141" t="n"/>
      <c r="E519" s="142" t="n"/>
      <c r="F519" s="95" t="n"/>
      <c r="G519" s="95" t="n"/>
      <c r="H519" s="95" t="n"/>
      <c r="I519" s="141" t="n"/>
      <c r="J519" s="95" t="n"/>
      <c r="K519" s="141" t="n"/>
      <c r="L519" s="93" t="n"/>
      <c r="M519" s="94">
        <f>IF(B519="","",IF(L519&lt;&gt;"",L519-B519,IF(I519="Yes",MAX(0,cfg_AsOf-B519),"")))</f>
        <v/>
      </c>
      <c r="N519" s="94">
        <f>IF(B519="","",IF(OR(B519&lt;cfg_PilotStart,B519&gt;cfg_PilotEnd),"Outside",B519-cfg_PilotStart+1))</f>
        <v/>
      </c>
      <c r="O519" s="86">
        <f>IF(B519="","","FB-"&amp;TEXT(ROW()-5,"0000"))</f>
        <v/>
      </c>
    </row>
    <row r="520" ht="30" customHeight="1">
      <c r="B520" s="93" t="n"/>
      <c r="C520" s="140" t="n"/>
      <c r="D520" s="141" t="n"/>
      <c r="E520" s="142" t="n"/>
      <c r="F520" s="95" t="n"/>
      <c r="G520" s="95" t="n"/>
      <c r="H520" s="95" t="n"/>
      <c r="I520" s="141" t="n"/>
      <c r="J520" s="95" t="n"/>
      <c r="K520" s="141" t="n"/>
      <c r="L520" s="93" t="n"/>
      <c r="M520" s="94">
        <f>IF(B520="","",IF(L520&lt;&gt;"",L520-B520,IF(I520="Yes",MAX(0,cfg_AsOf-B520),"")))</f>
        <v/>
      </c>
      <c r="N520" s="94">
        <f>IF(B520="","",IF(OR(B520&lt;cfg_PilotStart,B520&gt;cfg_PilotEnd),"Outside",B520-cfg_PilotStart+1))</f>
        <v/>
      </c>
      <c r="O520" s="86">
        <f>IF(B520="","","FB-"&amp;TEXT(ROW()-5,"0000"))</f>
        <v/>
      </c>
    </row>
    <row r="521" ht="30" customHeight="1">
      <c r="B521" s="93" t="n"/>
      <c r="C521" s="140" t="n"/>
      <c r="D521" s="141" t="n"/>
      <c r="E521" s="142" t="n"/>
      <c r="F521" s="95" t="n"/>
      <c r="G521" s="95" t="n"/>
      <c r="H521" s="95" t="n"/>
      <c r="I521" s="141" t="n"/>
      <c r="J521" s="95" t="n"/>
      <c r="K521" s="141" t="n"/>
      <c r="L521" s="93" t="n"/>
      <c r="M521" s="94">
        <f>IF(B521="","",IF(L521&lt;&gt;"",L521-B521,IF(I521="Yes",MAX(0,cfg_AsOf-B521),"")))</f>
        <v/>
      </c>
      <c r="N521" s="94">
        <f>IF(B521="","",IF(OR(B521&lt;cfg_PilotStart,B521&gt;cfg_PilotEnd),"Outside",B521-cfg_PilotStart+1))</f>
        <v/>
      </c>
      <c r="O521" s="86">
        <f>IF(B521="","","FB-"&amp;TEXT(ROW()-5,"0000"))</f>
        <v/>
      </c>
    </row>
    <row r="522" ht="30" customHeight="1">
      <c r="B522" s="93" t="n"/>
      <c r="C522" s="140" t="n"/>
      <c r="D522" s="141" t="n"/>
      <c r="E522" s="142" t="n"/>
      <c r="F522" s="95" t="n"/>
      <c r="G522" s="95" t="n"/>
      <c r="H522" s="95" t="n"/>
      <c r="I522" s="141" t="n"/>
      <c r="J522" s="95" t="n"/>
      <c r="K522" s="141" t="n"/>
      <c r="L522" s="93" t="n"/>
      <c r="M522" s="94">
        <f>IF(B522="","",IF(L522&lt;&gt;"",L522-B522,IF(I522="Yes",MAX(0,cfg_AsOf-B522),"")))</f>
        <v/>
      </c>
      <c r="N522" s="94">
        <f>IF(B522="","",IF(OR(B522&lt;cfg_PilotStart,B522&gt;cfg_PilotEnd),"Outside",B522-cfg_PilotStart+1))</f>
        <v/>
      </c>
      <c r="O522" s="86">
        <f>IF(B522="","","FB-"&amp;TEXT(ROW()-5,"0000"))</f>
        <v/>
      </c>
    </row>
    <row r="523" ht="30" customHeight="1">
      <c r="B523" s="93" t="n"/>
      <c r="C523" s="140" t="n"/>
      <c r="D523" s="141" t="n"/>
      <c r="E523" s="142" t="n"/>
      <c r="F523" s="95" t="n"/>
      <c r="G523" s="95" t="n"/>
      <c r="H523" s="95" t="n"/>
      <c r="I523" s="141" t="n"/>
      <c r="J523" s="95" t="n"/>
      <c r="K523" s="141" t="n"/>
      <c r="L523" s="93" t="n"/>
      <c r="M523" s="94">
        <f>IF(B523="","",IF(L523&lt;&gt;"",L523-B523,IF(I523="Yes",MAX(0,cfg_AsOf-B523),"")))</f>
        <v/>
      </c>
      <c r="N523" s="94">
        <f>IF(B523="","",IF(OR(B523&lt;cfg_PilotStart,B523&gt;cfg_PilotEnd),"Outside",B523-cfg_PilotStart+1))</f>
        <v/>
      </c>
      <c r="O523" s="86">
        <f>IF(B523="","","FB-"&amp;TEXT(ROW()-5,"0000"))</f>
        <v/>
      </c>
    </row>
    <row r="524" ht="30" customHeight="1">
      <c r="B524" s="93" t="n"/>
      <c r="C524" s="140" t="n"/>
      <c r="D524" s="141" t="n"/>
      <c r="E524" s="142" t="n"/>
      <c r="F524" s="95" t="n"/>
      <c r="G524" s="95" t="n"/>
      <c r="H524" s="95" t="n"/>
      <c r="I524" s="141" t="n"/>
      <c r="J524" s="95" t="n"/>
      <c r="K524" s="141" t="n"/>
      <c r="L524" s="93" t="n"/>
      <c r="M524" s="94">
        <f>IF(B524="","",IF(L524&lt;&gt;"",L524-B524,IF(I524="Yes",MAX(0,cfg_AsOf-B524),"")))</f>
        <v/>
      </c>
      <c r="N524" s="94">
        <f>IF(B524="","",IF(OR(B524&lt;cfg_PilotStart,B524&gt;cfg_PilotEnd),"Outside",B524-cfg_PilotStart+1))</f>
        <v/>
      </c>
      <c r="O524" s="86">
        <f>IF(B524="","","FB-"&amp;TEXT(ROW()-5,"0000"))</f>
        <v/>
      </c>
    </row>
    <row r="525" ht="30" customHeight="1">
      <c r="B525" s="93" t="n"/>
      <c r="C525" s="140" t="n"/>
      <c r="D525" s="141" t="n"/>
      <c r="E525" s="142" t="n"/>
      <c r="F525" s="95" t="n"/>
      <c r="G525" s="95" t="n"/>
      <c r="H525" s="95" t="n"/>
      <c r="I525" s="141" t="n"/>
      <c r="J525" s="95" t="n"/>
      <c r="K525" s="141" t="n"/>
      <c r="L525" s="93" t="n"/>
      <c r="M525" s="94">
        <f>IF(B525="","",IF(L525&lt;&gt;"",L525-B525,IF(I525="Yes",MAX(0,cfg_AsOf-B525),"")))</f>
        <v/>
      </c>
      <c r="N525" s="94">
        <f>IF(B525="","",IF(OR(B525&lt;cfg_PilotStart,B525&gt;cfg_PilotEnd),"Outside",B525-cfg_PilotStart+1))</f>
        <v/>
      </c>
      <c r="O525" s="86">
        <f>IF(B525="","","FB-"&amp;TEXT(ROW()-5,"0000"))</f>
        <v/>
      </c>
    </row>
    <row r="526" ht="30" customHeight="1">
      <c r="B526" s="93" t="n"/>
      <c r="C526" s="140" t="n"/>
      <c r="D526" s="141" t="n"/>
      <c r="E526" s="142" t="n"/>
      <c r="F526" s="95" t="n"/>
      <c r="G526" s="95" t="n"/>
      <c r="H526" s="95" t="n"/>
      <c r="I526" s="141" t="n"/>
      <c r="J526" s="95" t="n"/>
      <c r="K526" s="141" t="n"/>
      <c r="L526" s="93" t="n"/>
      <c r="M526" s="94">
        <f>IF(B526="","",IF(L526&lt;&gt;"",L526-B526,IF(I526="Yes",MAX(0,cfg_AsOf-B526),"")))</f>
        <v/>
      </c>
      <c r="N526" s="94">
        <f>IF(B526="","",IF(OR(B526&lt;cfg_PilotStart,B526&gt;cfg_PilotEnd),"Outside",B526-cfg_PilotStart+1))</f>
        <v/>
      </c>
      <c r="O526" s="86">
        <f>IF(B526="","","FB-"&amp;TEXT(ROW()-5,"0000"))</f>
        <v/>
      </c>
    </row>
    <row r="527" ht="30" customHeight="1">
      <c r="B527" s="93" t="n"/>
      <c r="C527" s="140" t="n"/>
      <c r="D527" s="141" t="n"/>
      <c r="E527" s="142" t="n"/>
      <c r="F527" s="95" t="n"/>
      <c r="G527" s="95" t="n"/>
      <c r="H527" s="95" t="n"/>
      <c r="I527" s="141" t="n"/>
      <c r="J527" s="95" t="n"/>
      <c r="K527" s="141" t="n"/>
      <c r="L527" s="93" t="n"/>
      <c r="M527" s="94">
        <f>IF(B527="","",IF(L527&lt;&gt;"",L527-B527,IF(I527="Yes",MAX(0,cfg_AsOf-B527),"")))</f>
        <v/>
      </c>
      <c r="N527" s="94">
        <f>IF(B527="","",IF(OR(B527&lt;cfg_PilotStart,B527&gt;cfg_PilotEnd),"Outside",B527-cfg_PilotStart+1))</f>
        <v/>
      </c>
      <c r="O527" s="86">
        <f>IF(B527="","","FB-"&amp;TEXT(ROW()-5,"0000"))</f>
        <v/>
      </c>
    </row>
    <row r="528" ht="30" customHeight="1">
      <c r="B528" s="93" t="n"/>
      <c r="C528" s="140" t="n"/>
      <c r="D528" s="141" t="n"/>
      <c r="E528" s="142" t="n"/>
      <c r="F528" s="95" t="n"/>
      <c r="G528" s="95" t="n"/>
      <c r="H528" s="95" t="n"/>
      <c r="I528" s="141" t="n"/>
      <c r="J528" s="95" t="n"/>
      <c r="K528" s="141" t="n"/>
      <c r="L528" s="93" t="n"/>
      <c r="M528" s="94">
        <f>IF(B528="","",IF(L528&lt;&gt;"",L528-B528,IF(I528="Yes",MAX(0,cfg_AsOf-B528),"")))</f>
        <v/>
      </c>
      <c r="N528" s="94">
        <f>IF(B528="","",IF(OR(B528&lt;cfg_PilotStart,B528&gt;cfg_PilotEnd),"Outside",B528-cfg_PilotStart+1))</f>
        <v/>
      </c>
      <c r="O528" s="86">
        <f>IF(B528="","","FB-"&amp;TEXT(ROW()-5,"0000"))</f>
        <v/>
      </c>
    </row>
    <row r="529" ht="30" customHeight="1">
      <c r="B529" s="93" t="n"/>
      <c r="C529" s="140" t="n"/>
      <c r="D529" s="141" t="n"/>
      <c r="E529" s="142" t="n"/>
      <c r="F529" s="95" t="n"/>
      <c r="G529" s="95" t="n"/>
      <c r="H529" s="95" t="n"/>
      <c r="I529" s="141" t="n"/>
      <c r="J529" s="95" t="n"/>
      <c r="K529" s="141" t="n"/>
      <c r="L529" s="93" t="n"/>
      <c r="M529" s="94">
        <f>IF(B529="","",IF(L529&lt;&gt;"",L529-B529,IF(I529="Yes",MAX(0,cfg_AsOf-B529),"")))</f>
        <v/>
      </c>
      <c r="N529" s="94">
        <f>IF(B529="","",IF(OR(B529&lt;cfg_PilotStart,B529&gt;cfg_PilotEnd),"Outside",B529-cfg_PilotStart+1))</f>
        <v/>
      </c>
      <c r="O529" s="86">
        <f>IF(B529="","","FB-"&amp;TEXT(ROW()-5,"0000"))</f>
        <v/>
      </c>
    </row>
    <row r="530" ht="30" customHeight="1">
      <c r="B530" s="93" t="n"/>
      <c r="C530" s="140" t="n"/>
      <c r="D530" s="141" t="n"/>
      <c r="E530" s="142" t="n"/>
      <c r="F530" s="95" t="n"/>
      <c r="G530" s="95" t="n"/>
      <c r="H530" s="95" t="n"/>
      <c r="I530" s="141" t="n"/>
      <c r="J530" s="95" t="n"/>
      <c r="K530" s="141" t="n"/>
      <c r="L530" s="93" t="n"/>
      <c r="M530" s="94">
        <f>IF(B530="","",IF(L530&lt;&gt;"",L530-B530,IF(I530="Yes",MAX(0,cfg_AsOf-B530),"")))</f>
        <v/>
      </c>
      <c r="N530" s="94">
        <f>IF(B530="","",IF(OR(B530&lt;cfg_PilotStart,B530&gt;cfg_PilotEnd),"Outside",B530-cfg_PilotStart+1))</f>
        <v/>
      </c>
      <c r="O530" s="86">
        <f>IF(B530="","","FB-"&amp;TEXT(ROW()-5,"0000"))</f>
        <v/>
      </c>
    </row>
    <row r="531" ht="30" customHeight="1">
      <c r="B531" s="93" t="n"/>
      <c r="C531" s="140" t="n"/>
      <c r="D531" s="141" t="n"/>
      <c r="E531" s="142" t="n"/>
      <c r="F531" s="95" t="n"/>
      <c r="G531" s="95" t="n"/>
      <c r="H531" s="95" t="n"/>
      <c r="I531" s="141" t="n"/>
      <c r="J531" s="95" t="n"/>
      <c r="K531" s="141" t="n"/>
      <c r="L531" s="93" t="n"/>
      <c r="M531" s="94">
        <f>IF(B531="","",IF(L531&lt;&gt;"",L531-B531,IF(I531="Yes",MAX(0,cfg_AsOf-B531),"")))</f>
        <v/>
      </c>
      <c r="N531" s="94">
        <f>IF(B531="","",IF(OR(B531&lt;cfg_PilotStart,B531&gt;cfg_PilotEnd),"Outside",B531-cfg_PilotStart+1))</f>
        <v/>
      </c>
      <c r="O531" s="86">
        <f>IF(B531="","","FB-"&amp;TEXT(ROW()-5,"0000"))</f>
        <v/>
      </c>
    </row>
    <row r="532" ht="30" customHeight="1">
      <c r="B532" s="93" t="n"/>
      <c r="C532" s="140" t="n"/>
      <c r="D532" s="141" t="n"/>
      <c r="E532" s="142" t="n"/>
      <c r="F532" s="95" t="n"/>
      <c r="G532" s="95" t="n"/>
      <c r="H532" s="95" t="n"/>
      <c r="I532" s="141" t="n"/>
      <c r="J532" s="95" t="n"/>
      <c r="K532" s="141" t="n"/>
      <c r="L532" s="93" t="n"/>
      <c r="M532" s="94">
        <f>IF(B532="","",IF(L532&lt;&gt;"",L532-B532,IF(I532="Yes",MAX(0,cfg_AsOf-B532),"")))</f>
        <v/>
      </c>
      <c r="N532" s="94">
        <f>IF(B532="","",IF(OR(B532&lt;cfg_PilotStart,B532&gt;cfg_PilotEnd),"Outside",B532-cfg_PilotStart+1))</f>
        <v/>
      </c>
      <c r="O532" s="86">
        <f>IF(B532="","","FB-"&amp;TEXT(ROW()-5,"0000"))</f>
        <v/>
      </c>
    </row>
    <row r="533" ht="30" customHeight="1">
      <c r="B533" s="93" t="n"/>
      <c r="C533" s="140" t="n"/>
      <c r="D533" s="141" t="n"/>
      <c r="E533" s="142" t="n"/>
      <c r="F533" s="95" t="n"/>
      <c r="G533" s="95" t="n"/>
      <c r="H533" s="95" t="n"/>
      <c r="I533" s="141" t="n"/>
      <c r="J533" s="95" t="n"/>
      <c r="K533" s="141" t="n"/>
      <c r="L533" s="93" t="n"/>
      <c r="M533" s="94">
        <f>IF(B533="","",IF(L533&lt;&gt;"",L533-B533,IF(I533="Yes",MAX(0,cfg_AsOf-B533),"")))</f>
        <v/>
      </c>
      <c r="N533" s="94">
        <f>IF(B533="","",IF(OR(B533&lt;cfg_PilotStart,B533&gt;cfg_PilotEnd),"Outside",B533-cfg_PilotStart+1))</f>
        <v/>
      </c>
      <c r="O533" s="86">
        <f>IF(B533="","","FB-"&amp;TEXT(ROW()-5,"0000"))</f>
        <v/>
      </c>
    </row>
    <row r="534" ht="30" customHeight="1">
      <c r="B534" s="93" t="n"/>
      <c r="C534" s="140" t="n"/>
      <c r="D534" s="141" t="n"/>
      <c r="E534" s="142" t="n"/>
      <c r="F534" s="95" t="n"/>
      <c r="G534" s="95" t="n"/>
      <c r="H534" s="95" t="n"/>
      <c r="I534" s="141" t="n"/>
      <c r="J534" s="95" t="n"/>
      <c r="K534" s="141" t="n"/>
      <c r="L534" s="93" t="n"/>
      <c r="M534" s="94">
        <f>IF(B534="","",IF(L534&lt;&gt;"",L534-B534,IF(I534="Yes",MAX(0,cfg_AsOf-B534),"")))</f>
        <v/>
      </c>
      <c r="N534" s="94">
        <f>IF(B534="","",IF(OR(B534&lt;cfg_PilotStart,B534&gt;cfg_PilotEnd),"Outside",B534-cfg_PilotStart+1))</f>
        <v/>
      </c>
      <c r="O534" s="86">
        <f>IF(B534="","","FB-"&amp;TEXT(ROW()-5,"0000"))</f>
        <v/>
      </c>
    </row>
    <row r="535" ht="30" customHeight="1">
      <c r="B535" s="93" t="n"/>
      <c r="C535" s="140" t="n"/>
      <c r="D535" s="141" t="n"/>
      <c r="E535" s="142" t="n"/>
      <c r="F535" s="95" t="n"/>
      <c r="G535" s="95" t="n"/>
      <c r="H535" s="95" t="n"/>
      <c r="I535" s="141" t="n"/>
      <c r="J535" s="95" t="n"/>
      <c r="K535" s="141" t="n"/>
      <c r="L535" s="93" t="n"/>
      <c r="M535" s="94">
        <f>IF(B535="","",IF(L535&lt;&gt;"",L535-B535,IF(I535="Yes",MAX(0,cfg_AsOf-B535),"")))</f>
        <v/>
      </c>
      <c r="N535" s="94">
        <f>IF(B535="","",IF(OR(B535&lt;cfg_PilotStart,B535&gt;cfg_PilotEnd),"Outside",B535-cfg_PilotStart+1))</f>
        <v/>
      </c>
      <c r="O535" s="86">
        <f>IF(B535="","","FB-"&amp;TEXT(ROW()-5,"0000"))</f>
        <v/>
      </c>
    </row>
    <row r="536" ht="30" customHeight="1">
      <c r="B536" s="93" t="n"/>
      <c r="C536" s="140" t="n"/>
      <c r="D536" s="141" t="n"/>
      <c r="E536" s="142" t="n"/>
      <c r="F536" s="95" t="n"/>
      <c r="G536" s="95" t="n"/>
      <c r="H536" s="95" t="n"/>
      <c r="I536" s="141" t="n"/>
      <c r="J536" s="95" t="n"/>
      <c r="K536" s="141" t="n"/>
      <c r="L536" s="93" t="n"/>
      <c r="M536" s="94">
        <f>IF(B536="","",IF(L536&lt;&gt;"",L536-B536,IF(I536="Yes",MAX(0,cfg_AsOf-B536),"")))</f>
        <v/>
      </c>
      <c r="N536" s="94">
        <f>IF(B536="","",IF(OR(B536&lt;cfg_PilotStart,B536&gt;cfg_PilotEnd),"Outside",B536-cfg_PilotStart+1))</f>
        <v/>
      </c>
      <c r="O536" s="86">
        <f>IF(B536="","","FB-"&amp;TEXT(ROW()-5,"0000"))</f>
        <v/>
      </c>
    </row>
    <row r="537" ht="30" customHeight="1">
      <c r="B537" s="93" t="n"/>
      <c r="C537" s="140" t="n"/>
      <c r="D537" s="141" t="n"/>
      <c r="E537" s="142" t="n"/>
      <c r="F537" s="95" t="n"/>
      <c r="G537" s="95" t="n"/>
      <c r="H537" s="95" t="n"/>
      <c r="I537" s="141" t="n"/>
      <c r="J537" s="95" t="n"/>
      <c r="K537" s="141" t="n"/>
      <c r="L537" s="93" t="n"/>
      <c r="M537" s="94">
        <f>IF(B537="","",IF(L537&lt;&gt;"",L537-B537,IF(I537="Yes",MAX(0,cfg_AsOf-B537),"")))</f>
        <v/>
      </c>
      <c r="N537" s="94">
        <f>IF(B537="","",IF(OR(B537&lt;cfg_PilotStart,B537&gt;cfg_PilotEnd),"Outside",B537-cfg_PilotStart+1))</f>
        <v/>
      </c>
      <c r="O537" s="86">
        <f>IF(B537="","","FB-"&amp;TEXT(ROW()-5,"0000"))</f>
        <v/>
      </c>
    </row>
    <row r="538" ht="30" customHeight="1">
      <c r="B538" s="93" t="n"/>
      <c r="C538" s="140" t="n"/>
      <c r="D538" s="141" t="n"/>
      <c r="E538" s="142" t="n"/>
      <c r="F538" s="95" t="n"/>
      <c r="G538" s="95" t="n"/>
      <c r="H538" s="95" t="n"/>
      <c r="I538" s="141" t="n"/>
      <c r="J538" s="95" t="n"/>
      <c r="K538" s="141" t="n"/>
      <c r="L538" s="93" t="n"/>
      <c r="M538" s="94">
        <f>IF(B538="","",IF(L538&lt;&gt;"",L538-B538,IF(I538="Yes",MAX(0,cfg_AsOf-B538),"")))</f>
        <v/>
      </c>
      <c r="N538" s="94">
        <f>IF(B538="","",IF(OR(B538&lt;cfg_PilotStart,B538&gt;cfg_PilotEnd),"Outside",B538-cfg_PilotStart+1))</f>
        <v/>
      </c>
      <c r="O538" s="86">
        <f>IF(B538="","","FB-"&amp;TEXT(ROW()-5,"0000"))</f>
        <v/>
      </c>
    </row>
    <row r="539" ht="30" customHeight="1">
      <c r="B539" s="93" t="n"/>
      <c r="C539" s="140" t="n"/>
      <c r="D539" s="141" t="n"/>
      <c r="E539" s="142" t="n"/>
      <c r="F539" s="95" t="n"/>
      <c r="G539" s="95" t="n"/>
      <c r="H539" s="95" t="n"/>
      <c r="I539" s="141" t="n"/>
      <c r="J539" s="95" t="n"/>
      <c r="K539" s="141" t="n"/>
      <c r="L539" s="93" t="n"/>
      <c r="M539" s="94">
        <f>IF(B539="","",IF(L539&lt;&gt;"",L539-B539,IF(I539="Yes",MAX(0,cfg_AsOf-B539),"")))</f>
        <v/>
      </c>
      <c r="N539" s="94">
        <f>IF(B539="","",IF(OR(B539&lt;cfg_PilotStart,B539&gt;cfg_PilotEnd),"Outside",B539-cfg_PilotStart+1))</f>
        <v/>
      </c>
      <c r="O539" s="86">
        <f>IF(B539="","","FB-"&amp;TEXT(ROW()-5,"0000"))</f>
        <v/>
      </c>
    </row>
    <row r="540" ht="30" customHeight="1">
      <c r="B540" s="93" t="n"/>
      <c r="C540" s="140" t="n"/>
      <c r="D540" s="141" t="n"/>
      <c r="E540" s="142" t="n"/>
      <c r="F540" s="95" t="n"/>
      <c r="G540" s="95" t="n"/>
      <c r="H540" s="95" t="n"/>
      <c r="I540" s="141" t="n"/>
      <c r="J540" s="95" t="n"/>
      <c r="K540" s="141" t="n"/>
      <c r="L540" s="93" t="n"/>
      <c r="M540" s="94">
        <f>IF(B540="","",IF(L540&lt;&gt;"",L540-B540,IF(I540="Yes",MAX(0,cfg_AsOf-B540),"")))</f>
        <v/>
      </c>
      <c r="N540" s="94">
        <f>IF(B540="","",IF(OR(B540&lt;cfg_PilotStart,B540&gt;cfg_PilotEnd),"Outside",B540-cfg_PilotStart+1))</f>
        <v/>
      </c>
      <c r="O540" s="86">
        <f>IF(B540="","","FB-"&amp;TEXT(ROW()-5,"0000"))</f>
        <v/>
      </c>
    </row>
    <row r="541" ht="30" customHeight="1">
      <c r="B541" s="93" t="n"/>
      <c r="C541" s="140" t="n"/>
      <c r="D541" s="141" t="n"/>
      <c r="E541" s="142" t="n"/>
      <c r="F541" s="95" t="n"/>
      <c r="G541" s="95" t="n"/>
      <c r="H541" s="95" t="n"/>
      <c r="I541" s="141" t="n"/>
      <c r="J541" s="95" t="n"/>
      <c r="K541" s="141" t="n"/>
      <c r="L541" s="93" t="n"/>
      <c r="M541" s="94">
        <f>IF(B541="","",IF(L541&lt;&gt;"",L541-B541,IF(I541="Yes",MAX(0,cfg_AsOf-B541),"")))</f>
        <v/>
      </c>
      <c r="N541" s="94">
        <f>IF(B541="","",IF(OR(B541&lt;cfg_PilotStart,B541&gt;cfg_PilotEnd),"Outside",B541-cfg_PilotStart+1))</f>
        <v/>
      </c>
      <c r="O541" s="86">
        <f>IF(B541="","","FB-"&amp;TEXT(ROW()-5,"0000"))</f>
        <v/>
      </c>
    </row>
    <row r="542" ht="30" customHeight="1">
      <c r="B542" s="93" t="n"/>
      <c r="C542" s="140" t="n"/>
      <c r="D542" s="141" t="n"/>
      <c r="E542" s="142" t="n"/>
      <c r="F542" s="95" t="n"/>
      <c r="G542" s="95" t="n"/>
      <c r="H542" s="95" t="n"/>
      <c r="I542" s="141" t="n"/>
      <c r="J542" s="95" t="n"/>
      <c r="K542" s="141" t="n"/>
      <c r="L542" s="93" t="n"/>
      <c r="M542" s="94">
        <f>IF(B542="","",IF(L542&lt;&gt;"",L542-B542,IF(I542="Yes",MAX(0,cfg_AsOf-B542),"")))</f>
        <v/>
      </c>
      <c r="N542" s="94">
        <f>IF(B542="","",IF(OR(B542&lt;cfg_PilotStart,B542&gt;cfg_PilotEnd),"Outside",B542-cfg_PilotStart+1))</f>
        <v/>
      </c>
      <c r="O542" s="86">
        <f>IF(B542="","","FB-"&amp;TEXT(ROW()-5,"0000"))</f>
        <v/>
      </c>
    </row>
    <row r="543" ht="30" customHeight="1">
      <c r="B543" s="93" t="n"/>
      <c r="C543" s="140" t="n"/>
      <c r="D543" s="141" t="n"/>
      <c r="E543" s="142" t="n"/>
      <c r="F543" s="95" t="n"/>
      <c r="G543" s="95" t="n"/>
      <c r="H543" s="95" t="n"/>
      <c r="I543" s="141" t="n"/>
      <c r="J543" s="95" t="n"/>
      <c r="K543" s="141" t="n"/>
      <c r="L543" s="93" t="n"/>
      <c r="M543" s="94">
        <f>IF(B543="","",IF(L543&lt;&gt;"",L543-B543,IF(I543="Yes",MAX(0,cfg_AsOf-B543),"")))</f>
        <v/>
      </c>
      <c r="N543" s="94">
        <f>IF(B543="","",IF(OR(B543&lt;cfg_PilotStart,B543&gt;cfg_PilotEnd),"Outside",B543-cfg_PilotStart+1))</f>
        <v/>
      </c>
      <c r="O543" s="86">
        <f>IF(B543="","","FB-"&amp;TEXT(ROW()-5,"0000"))</f>
        <v/>
      </c>
    </row>
    <row r="544" ht="30" customHeight="1">
      <c r="B544" s="93" t="n"/>
      <c r="C544" s="140" t="n"/>
      <c r="D544" s="141" t="n"/>
      <c r="E544" s="142" t="n"/>
      <c r="F544" s="95" t="n"/>
      <c r="G544" s="95" t="n"/>
      <c r="H544" s="95" t="n"/>
      <c r="I544" s="141" t="n"/>
      <c r="J544" s="95" t="n"/>
      <c r="K544" s="141" t="n"/>
      <c r="L544" s="93" t="n"/>
      <c r="M544" s="94">
        <f>IF(B544="","",IF(L544&lt;&gt;"",L544-B544,IF(I544="Yes",MAX(0,cfg_AsOf-B544),"")))</f>
        <v/>
      </c>
      <c r="N544" s="94">
        <f>IF(B544="","",IF(OR(B544&lt;cfg_PilotStart,B544&gt;cfg_PilotEnd),"Outside",B544-cfg_PilotStart+1))</f>
        <v/>
      </c>
      <c r="O544" s="86">
        <f>IF(B544="","","FB-"&amp;TEXT(ROW()-5,"0000"))</f>
        <v/>
      </c>
    </row>
    <row r="545" ht="30" customHeight="1">
      <c r="B545" s="93" t="n"/>
      <c r="C545" s="140" t="n"/>
      <c r="D545" s="141" t="n"/>
      <c r="E545" s="142" t="n"/>
      <c r="F545" s="95" t="n"/>
      <c r="G545" s="95" t="n"/>
      <c r="H545" s="95" t="n"/>
      <c r="I545" s="141" t="n"/>
      <c r="J545" s="95" t="n"/>
      <c r="K545" s="141" t="n"/>
      <c r="L545" s="93" t="n"/>
      <c r="M545" s="94">
        <f>IF(B545="","",IF(L545&lt;&gt;"",L545-B545,IF(I545="Yes",MAX(0,cfg_AsOf-B545),"")))</f>
        <v/>
      </c>
      <c r="N545" s="94">
        <f>IF(B545="","",IF(OR(B545&lt;cfg_PilotStart,B545&gt;cfg_PilotEnd),"Outside",B545-cfg_PilotStart+1))</f>
        <v/>
      </c>
      <c r="O545" s="86">
        <f>IF(B545="","","FB-"&amp;TEXT(ROW()-5,"0000"))</f>
        <v/>
      </c>
    </row>
    <row r="546" ht="30" customHeight="1">
      <c r="B546" s="93" t="n"/>
      <c r="C546" s="140" t="n"/>
      <c r="D546" s="141" t="n"/>
      <c r="E546" s="142" t="n"/>
      <c r="F546" s="95" t="n"/>
      <c r="G546" s="95" t="n"/>
      <c r="H546" s="95" t="n"/>
      <c r="I546" s="141" t="n"/>
      <c r="J546" s="95" t="n"/>
      <c r="K546" s="141" t="n"/>
      <c r="L546" s="93" t="n"/>
      <c r="M546" s="94">
        <f>IF(B546="","",IF(L546&lt;&gt;"",L546-B546,IF(I546="Yes",MAX(0,cfg_AsOf-B546),"")))</f>
        <v/>
      </c>
      <c r="N546" s="94">
        <f>IF(B546="","",IF(OR(B546&lt;cfg_PilotStart,B546&gt;cfg_PilotEnd),"Outside",B546-cfg_PilotStart+1))</f>
        <v/>
      </c>
      <c r="O546" s="86">
        <f>IF(B546="","","FB-"&amp;TEXT(ROW()-5,"0000"))</f>
        <v/>
      </c>
    </row>
    <row r="547" ht="30" customHeight="1">
      <c r="B547" s="93" t="n"/>
      <c r="C547" s="140" t="n"/>
      <c r="D547" s="141" t="n"/>
      <c r="E547" s="142" t="n"/>
      <c r="F547" s="95" t="n"/>
      <c r="G547" s="95" t="n"/>
      <c r="H547" s="95" t="n"/>
      <c r="I547" s="141" t="n"/>
      <c r="J547" s="95" t="n"/>
      <c r="K547" s="141" t="n"/>
      <c r="L547" s="93" t="n"/>
      <c r="M547" s="94">
        <f>IF(B547="","",IF(L547&lt;&gt;"",L547-B547,IF(I547="Yes",MAX(0,cfg_AsOf-B547),"")))</f>
        <v/>
      </c>
      <c r="N547" s="94">
        <f>IF(B547="","",IF(OR(B547&lt;cfg_PilotStart,B547&gt;cfg_PilotEnd),"Outside",B547-cfg_PilotStart+1))</f>
        <v/>
      </c>
      <c r="O547" s="86">
        <f>IF(B547="","","FB-"&amp;TEXT(ROW()-5,"0000"))</f>
        <v/>
      </c>
    </row>
    <row r="548" ht="30" customHeight="1">
      <c r="B548" s="93" t="n"/>
      <c r="C548" s="140" t="n"/>
      <c r="D548" s="141" t="n"/>
      <c r="E548" s="142" t="n"/>
      <c r="F548" s="95" t="n"/>
      <c r="G548" s="95" t="n"/>
      <c r="H548" s="95" t="n"/>
      <c r="I548" s="141" t="n"/>
      <c r="J548" s="95" t="n"/>
      <c r="K548" s="141" t="n"/>
      <c r="L548" s="93" t="n"/>
      <c r="M548" s="94">
        <f>IF(B548="","",IF(L548&lt;&gt;"",L548-B548,IF(I548="Yes",MAX(0,cfg_AsOf-B548),"")))</f>
        <v/>
      </c>
      <c r="N548" s="94">
        <f>IF(B548="","",IF(OR(B548&lt;cfg_PilotStart,B548&gt;cfg_PilotEnd),"Outside",B548-cfg_PilotStart+1))</f>
        <v/>
      </c>
      <c r="O548" s="86">
        <f>IF(B548="","","FB-"&amp;TEXT(ROW()-5,"0000"))</f>
        <v/>
      </c>
    </row>
    <row r="549" ht="30" customHeight="1">
      <c r="B549" s="93" t="n"/>
      <c r="C549" s="140" t="n"/>
      <c r="D549" s="141" t="n"/>
      <c r="E549" s="142" t="n"/>
      <c r="F549" s="95" t="n"/>
      <c r="G549" s="95" t="n"/>
      <c r="H549" s="95" t="n"/>
      <c r="I549" s="141" t="n"/>
      <c r="J549" s="95" t="n"/>
      <c r="K549" s="141" t="n"/>
      <c r="L549" s="93" t="n"/>
      <c r="M549" s="94">
        <f>IF(B549="","",IF(L549&lt;&gt;"",L549-B549,IF(I549="Yes",MAX(0,cfg_AsOf-B549),"")))</f>
        <v/>
      </c>
      <c r="N549" s="94">
        <f>IF(B549="","",IF(OR(B549&lt;cfg_PilotStart,B549&gt;cfg_PilotEnd),"Outside",B549-cfg_PilotStart+1))</f>
        <v/>
      </c>
      <c r="O549" s="86">
        <f>IF(B549="","","FB-"&amp;TEXT(ROW()-5,"0000"))</f>
        <v/>
      </c>
    </row>
    <row r="550" ht="30" customHeight="1">
      <c r="B550" s="93" t="n"/>
      <c r="C550" s="140" t="n"/>
      <c r="D550" s="141" t="n"/>
      <c r="E550" s="142" t="n"/>
      <c r="F550" s="95" t="n"/>
      <c r="G550" s="95" t="n"/>
      <c r="H550" s="95" t="n"/>
      <c r="I550" s="141" t="n"/>
      <c r="J550" s="95" t="n"/>
      <c r="K550" s="141" t="n"/>
      <c r="L550" s="93" t="n"/>
      <c r="M550" s="94">
        <f>IF(B550="","",IF(L550&lt;&gt;"",L550-B550,IF(I550="Yes",MAX(0,cfg_AsOf-B550),"")))</f>
        <v/>
      </c>
      <c r="N550" s="94">
        <f>IF(B550="","",IF(OR(B550&lt;cfg_PilotStart,B550&gt;cfg_PilotEnd),"Outside",B550-cfg_PilotStart+1))</f>
        <v/>
      </c>
      <c r="O550" s="86">
        <f>IF(B550="","","FB-"&amp;TEXT(ROW()-5,"0000"))</f>
        <v/>
      </c>
    </row>
    <row r="551" ht="30" customHeight="1">
      <c r="B551" s="93" t="n"/>
      <c r="C551" s="140" t="n"/>
      <c r="D551" s="141" t="n"/>
      <c r="E551" s="142" t="n"/>
      <c r="F551" s="95" t="n"/>
      <c r="G551" s="95" t="n"/>
      <c r="H551" s="95" t="n"/>
      <c r="I551" s="141" t="n"/>
      <c r="J551" s="95" t="n"/>
      <c r="K551" s="141" t="n"/>
      <c r="L551" s="93" t="n"/>
      <c r="M551" s="94">
        <f>IF(B551="","",IF(L551&lt;&gt;"",L551-B551,IF(I551="Yes",MAX(0,cfg_AsOf-B551),"")))</f>
        <v/>
      </c>
      <c r="N551" s="94">
        <f>IF(B551="","",IF(OR(B551&lt;cfg_PilotStart,B551&gt;cfg_PilotEnd),"Outside",B551-cfg_PilotStart+1))</f>
        <v/>
      </c>
      <c r="O551" s="86">
        <f>IF(B551="","","FB-"&amp;TEXT(ROW()-5,"0000"))</f>
        <v/>
      </c>
    </row>
    <row r="552" ht="30" customHeight="1">
      <c r="B552" s="93" t="n"/>
      <c r="C552" s="140" t="n"/>
      <c r="D552" s="141" t="n"/>
      <c r="E552" s="142" t="n"/>
      <c r="F552" s="95" t="n"/>
      <c r="G552" s="95" t="n"/>
      <c r="H552" s="95" t="n"/>
      <c r="I552" s="141" t="n"/>
      <c r="J552" s="95" t="n"/>
      <c r="K552" s="141" t="n"/>
      <c r="L552" s="93" t="n"/>
      <c r="M552" s="94">
        <f>IF(B552="","",IF(L552&lt;&gt;"",L552-B552,IF(I552="Yes",MAX(0,cfg_AsOf-B552),"")))</f>
        <v/>
      </c>
      <c r="N552" s="94">
        <f>IF(B552="","",IF(OR(B552&lt;cfg_PilotStart,B552&gt;cfg_PilotEnd),"Outside",B552-cfg_PilotStart+1))</f>
        <v/>
      </c>
      <c r="O552" s="86">
        <f>IF(B552="","","FB-"&amp;TEXT(ROW()-5,"0000"))</f>
        <v/>
      </c>
    </row>
    <row r="553" ht="30" customHeight="1">
      <c r="B553" s="93" t="n"/>
      <c r="C553" s="140" t="n"/>
      <c r="D553" s="141" t="n"/>
      <c r="E553" s="142" t="n"/>
      <c r="F553" s="95" t="n"/>
      <c r="G553" s="95" t="n"/>
      <c r="H553" s="95" t="n"/>
      <c r="I553" s="141" t="n"/>
      <c r="J553" s="95" t="n"/>
      <c r="K553" s="141" t="n"/>
      <c r="L553" s="93" t="n"/>
      <c r="M553" s="94">
        <f>IF(B553="","",IF(L553&lt;&gt;"",L553-B553,IF(I553="Yes",MAX(0,cfg_AsOf-B553),"")))</f>
        <v/>
      </c>
      <c r="N553" s="94">
        <f>IF(B553="","",IF(OR(B553&lt;cfg_PilotStart,B553&gt;cfg_PilotEnd),"Outside",B553-cfg_PilotStart+1))</f>
        <v/>
      </c>
      <c r="O553" s="86">
        <f>IF(B553="","","FB-"&amp;TEXT(ROW()-5,"0000"))</f>
        <v/>
      </c>
    </row>
    <row r="554" ht="30" customHeight="1">
      <c r="B554" s="93" t="n"/>
      <c r="C554" s="140" t="n"/>
      <c r="D554" s="141" t="n"/>
      <c r="E554" s="142" t="n"/>
      <c r="F554" s="95" t="n"/>
      <c r="G554" s="95" t="n"/>
      <c r="H554" s="95" t="n"/>
      <c r="I554" s="141" t="n"/>
      <c r="J554" s="95" t="n"/>
      <c r="K554" s="141" t="n"/>
      <c r="L554" s="93" t="n"/>
      <c r="M554" s="94">
        <f>IF(B554="","",IF(L554&lt;&gt;"",L554-B554,IF(I554="Yes",MAX(0,cfg_AsOf-B554),"")))</f>
        <v/>
      </c>
      <c r="N554" s="94">
        <f>IF(B554="","",IF(OR(B554&lt;cfg_PilotStart,B554&gt;cfg_PilotEnd),"Outside",B554-cfg_PilotStart+1))</f>
        <v/>
      </c>
      <c r="O554" s="86">
        <f>IF(B554="","","FB-"&amp;TEXT(ROW()-5,"0000"))</f>
        <v/>
      </c>
    </row>
    <row r="555" ht="30" customHeight="1">
      <c r="B555" s="93" t="n"/>
      <c r="C555" s="140" t="n"/>
      <c r="D555" s="141" t="n"/>
      <c r="E555" s="142" t="n"/>
      <c r="F555" s="95" t="n"/>
      <c r="G555" s="95" t="n"/>
      <c r="H555" s="95" t="n"/>
      <c r="I555" s="141" t="n"/>
      <c r="J555" s="95" t="n"/>
      <c r="K555" s="141" t="n"/>
      <c r="L555" s="93" t="n"/>
      <c r="M555" s="94">
        <f>IF(B555="","",IF(L555&lt;&gt;"",L555-B555,IF(I555="Yes",MAX(0,cfg_AsOf-B555),"")))</f>
        <v/>
      </c>
      <c r="N555" s="94">
        <f>IF(B555="","",IF(OR(B555&lt;cfg_PilotStart,B555&gt;cfg_PilotEnd),"Outside",B555-cfg_PilotStart+1))</f>
        <v/>
      </c>
      <c r="O555" s="86">
        <f>IF(B555="","","FB-"&amp;TEXT(ROW()-5,"0000"))</f>
        <v/>
      </c>
    </row>
    <row r="556" ht="30" customHeight="1">
      <c r="B556" s="93" t="n"/>
      <c r="C556" s="140" t="n"/>
      <c r="D556" s="141" t="n"/>
      <c r="E556" s="142" t="n"/>
      <c r="F556" s="95" t="n"/>
      <c r="G556" s="95" t="n"/>
      <c r="H556" s="95" t="n"/>
      <c r="I556" s="141" t="n"/>
      <c r="J556" s="95" t="n"/>
      <c r="K556" s="141" t="n"/>
      <c r="L556" s="93" t="n"/>
      <c r="M556" s="94">
        <f>IF(B556="","",IF(L556&lt;&gt;"",L556-B556,IF(I556="Yes",MAX(0,cfg_AsOf-B556),"")))</f>
        <v/>
      </c>
      <c r="N556" s="94">
        <f>IF(B556="","",IF(OR(B556&lt;cfg_PilotStart,B556&gt;cfg_PilotEnd),"Outside",B556-cfg_PilotStart+1))</f>
        <v/>
      </c>
      <c r="O556" s="86">
        <f>IF(B556="","","FB-"&amp;TEXT(ROW()-5,"0000"))</f>
        <v/>
      </c>
    </row>
    <row r="557" ht="30" customHeight="1">
      <c r="B557" s="93" t="n"/>
      <c r="C557" s="140" t="n"/>
      <c r="D557" s="141" t="n"/>
      <c r="E557" s="142" t="n"/>
      <c r="F557" s="95" t="n"/>
      <c r="G557" s="95" t="n"/>
      <c r="H557" s="95" t="n"/>
      <c r="I557" s="141" t="n"/>
      <c r="J557" s="95" t="n"/>
      <c r="K557" s="141" t="n"/>
      <c r="L557" s="93" t="n"/>
      <c r="M557" s="94">
        <f>IF(B557="","",IF(L557&lt;&gt;"",L557-B557,IF(I557="Yes",MAX(0,cfg_AsOf-B557),"")))</f>
        <v/>
      </c>
      <c r="N557" s="94">
        <f>IF(B557="","",IF(OR(B557&lt;cfg_PilotStart,B557&gt;cfg_PilotEnd),"Outside",B557-cfg_PilotStart+1))</f>
        <v/>
      </c>
      <c r="O557" s="86">
        <f>IF(B557="","","FB-"&amp;TEXT(ROW()-5,"0000"))</f>
        <v/>
      </c>
    </row>
    <row r="558" ht="30" customHeight="1">
      <c r="B558" s="93" t="n"/>
      <c r="C558" s="140" t="n"/>
      <c r="D558" s="141" t="n"/>
      <c r="E558" s="142" t="n"/>
      <c r="F558" s="95" t="n"/>
      <c r="G558" s="95" t="n"/>
      <c r="H558" s="95" t="n"/>
      <c r="I558" s="141" t="n"/>
      <c r="J558" s="95" t="n"/>
      <c r="K558" s="141" t="n"/>
      <c r="L558" s="93" t="n"/>
      <c r="M558" s="94">
        <f>IF(B558="","",IF(L558&lt;&gt;"",L558-B558,IF(I558="Yes",MAX(0,cfg_AsOf-B558),"")))</f>
        <v/>
      </c>
      <c r="N558" s="94">
        <f>IF(B558="","",IF(OR(B558&lt;cfg_PilotStart,B558&gt;cfg_PilotEnd),"Outside",B558-cfg_PilotStart+1))</f>
        <v/>
      </c>
      <c r="O558" s="86">
        <f>IF(B558="","","FB-"&amp;TEXT(ROW()-5,"0000"))</f>
        <v/>
      </c>
    </row>
    <row r="559" ht="30" customHeight="1">
      <c r="B559" s="93" t="n"/>
      <c r="C559" s="140" t="n"/>
      <c r="D559" s="141" t="n"/>
      <c r="E559" s="142" t="n"/>
      <c r="F559" s="95" t="n"/>
      <c r="G559" s="95" t="n"/>
      <c r="H559" s="95" t="n"/>
      <c r="I559" s="141" t="n"/>
      <c r="J559" s="95" t="n"/>
      <c r="K559" s="141" t="n"/>
      <c r="L559" s="93" t="n"/>
      <c r="M559" s="94">
        <f>IF(B559="","",IF(L559&lt;&gt;"",L559-B559,IF(I559="Yes",MAX(0,cfg_AsOf-B559),"")))</f>
        <v/>
      </c>
      <c r="N559" s="94">
        <f>IF(B559="","",IF(OR(B559&lt;cfg_PilotStart,B559&gt;cfg_PilotEnd),"Outside",B559-cfg_PilotStart+1))</f>
        <v/>
      </c>
      <c r="O559" s="86">
        <f>IF(B559="","","FB-"&amp;TEXT(ROW()-5,"0000"))</f>
        <v/>
      </c>
    </row>
    <row r="560" ht="30" customHeight="1">
      <c r="B560" s="93" t="n"/>
      <c r="C560" s="140" t="n"/>
      <c r="D560" s="141" t="n"/>
      <c r="E560" s="142" t="n"/>
      <c r="F560" s="95" t="n"/>
      <c r="G560" s="95" t="n"/>
      <c r="H560" s="95" t="n"/>
      <c r="I560" s="141" t="n"/>
      <c r="J560" s="95" t="n"/>
      <c r="K560" s="141" t="n"/>
      <c r="L560" s="93" t="n"/>
      <c r="M560" s="94">
        <f>IF(B560="","",IF(L560&lt;&gt;"",L560-B560,IF(I560="Yes",MAX(0,cfg_AsOf-B560),"")))</f>
        <v/>
      </c>
      <c r="N560" s="94">
        <f>IF(B560="","",IF(OR(B560&lt;cfg_PilotStart,B560&gt;cfg_PilotEnd),"Outside",B560-cfg_PilotStart+1))</f>
        <v/>
      </c>
      <c r="O560" s="86">
        <f>IF(B560="","","FB-"&amp;TEXT(ROW()-5,"0000"))</f>
        <v/>
      </c>
    </row>
    <row r="561" ht="30" customHeight="1">
      <c r="B561" s="93" t="n"/>
      <c r="C561" s="140" t="n"/>
      <c r="D561" s="141" t="n"/>
      <c r="E561" s="142" t="n"/>
      <c r="F561" s="95" t="n"/>
      <c r="G561" s="95" t="n"/>
      <c r="H561" s="95" t="n"/>
      <c r="I561" s="141" t="n"/>
      <c r="J561" s="95" t="n"/>
      <c r="K561" s="141" t="n"/>
      <c r="L561" s="93" t="n"/>
      <c r="M561" s="94">
        <f>IF(B561="","",IF(L561&lt;&gt;"",L561-B561,IF(I561="Yes",MAX(0,cfg_AsOf-B561),"")))</f>
        <v/>
      </c>
      <c r="N561" s="94">
        <f>IF(B561="","",IF(OR(B561&lt;cfg_PilotStart,B561&gt;cfg_PilotEnd),"Outside",B561-cfg_PilotStart+1))</f>
        <v/>
      </c>
      <c r="O561" s="86">
        <f>IF(B561="","","FB-"&amp;TEXT(ROW()-5,"0000"))</f>
        <v/>
      </c>
    </row>
    <row r="562" ht="30" customHeight="1">
      <c r="B562" s="93" t="n"/>
      <c r="C562" s="140" t="n"/>
      <c r="D562" s="141" t="n"/>
      <c r="E562" s="142" t="n"/>
      <c r="F562" s="95" t="n"/>
      <c r="G562" s="95" t="n"/>
      <c r="H562" s="95" t="n"/>
      <c r="I562" s="141" t="n"/>
      <c r="J562" s="95" t="n"/>
      <c r="K562" s="141" t="n"/>
      <c r="L562" s="93" t="n"/>
      <c r="M562" s="94">
        <f>IF(B562="","",IF(L562&lt;&gt;"",L562-B562,IF(I562="Yes",MAX(0,cfg_AsOf-B562),"")))</f>
        <v/>
      </c>
      <c r="N562" s="94">
        <f>IF(B562="","",IF(OR(B562&lt;cfg_PilotStart,B562&gt;cfg_PilotEnd),"Outside",B562-cfg_PilotStart+1))</f>
        <v/>
      </c>
      <c r="O562" s="86">
        <f>IF(B562="","","FB-"&amp;TEXT(ROW()-5,"0000"))</f>
        <v/>
      </c>
    </row>
    <row r="563" ht="30" customHeight="1">
      <c r="B563" s="93" t="n"/>
      <c r="C563" s="140" t="n"/>
      <c r="D563" s="141" t="n"/>
      <c r="E563" s="142" t="n"/>
      <c r="F563" s="95" t="n"/>
      <c r="G563" s="95" t="n"/>
      <c r="H563" s="95" t="n"/>
      <c r="I563" s="141" t="n"/>
      <c r="J563" s="95" t="n"/>
      <c r="K563" s="141" t="n"/>
      <c r="L563" s="93" t="n"/>
      <c r="M563" s="94">
        <f>IF(B563="","",IF(L563&lt;&gt;"",L563-B563,IF(I563="Yes",MAX(0,cfg_AsOf-B563),"")))</f>
        <v/>
      </c>
      <c r="N563" s="94">
        <f>IF(B563="","",IF(OR(B563&lt;cfg_PilotStart,B563&gt;cfg_PilotEnd),"Outside",B563-cfg_PilotStart+1))</f>
        <v/>
      </c>
      <c r="O563" s="86">
        <f>IF(B563="","","FB-"&amp;TEXT(ROW()-5,"0000"))</f>
        <v/>
      </c>
    </row>
    <row r="564" ht="30" customHeight="1">
      <c r="B564" s="93" t="n"/>
      <c r="C564" s="140" t="n"/>
      <c r="D564" s="141" t="n"/>
      <c r="E564" s="142" t="n"/>
      <c r="F564" s="95" t="n"/>
      <c r="G564" s="95" t="n"/>
      <c r="H564" s="95" t="n"/>
      <c r="I564" s="141" t="n"/>
      <c r="J564" s="95" t="n"/>
      <c r="K564" s="141" t="n"/>
      <c r="L564" s="93" t="n"/>
      <c r="M564" s="94">
        <f>IF(B564="","",IF(L564&lt;&gt;"",L564-B564,IF(I564="Yes",MAX(0,cfg_AsOf-B564),"")))</f>
        <v/>
      </c>
      <c r="N564" s="94">
        <f>IF(B564="","",IF(OR(B564&lt;cfg_PilotStart,B564&gt;cfg_PilotEnd),"Outside",B564-cfg_PilotStart+1))</f>
        <v/>
      </c>
      <c r="O564" s="86">
        <f>IF(B564="","","FB-"&amp;TEXT(ROW()-5,"0000"))</f>
        <v/>
      </c>
    </row>
    <row r="565" ht="30" customHeight="1">
      <c r="B565" s="93" t="n"/>
      <c r="C565" s="140" t="n"/>
      <c r="D565" s="141" t="n"/>
      <c r="E565" s="142" t="n"/>
      <c r="F565" s="95" t="n"/>
      <c r="G565" s="95" t="n"/>
      <c r="H565" s="95" t="n"/>
      <c r="I565" s="141" t="n"/>
      <c r="J565" s="95" t="n"/>
      <c r="K565" s="141" t="n"/>
      <c r="L565" s="93" t="n"/>
      <c r="M565" s="94">
        <f>IF(B565="","",IF(L565&lt;&gt;"",L565-B565,IF(I565="Yes",MAX(0,cfg_AsOf-B565),"")))</f>
        <v/>
      </c>
      <c r="N565" s="94">
        <f>IF(B565="","",IF(OR(B565&lt;cfg_PilotStart,B565&gt;cfg_PilotEnd),"Outside",B565-cfg_PilotStart+1))</f>
        <v/>
      </c>
      <c r="O565" s="86">
        <f>IF(B565="","","FB-"&amp;TEXT(ROW()-5,"0000"))</f>
        <v/>
      </c>
    </row>
    <row r="566" ht="30" customHeight="1">
      <c r="B566" s="93" t="n"/>
      <c r="C566" s="140" t="n"/>
      <c r="D566" s="141" t="n"/>
      <c r="E566" s="142" t="n"/>
      <c r="F566" s="95" t="n"/>
      <c r="G566" s="95" t="n"/>
      <c r="H566" s="95" t="n"/>
      <c r="I566" s="141" t="n"/>
      <c r="J566" s="95" t="n"/>
      <c r="K566" s="141" t="n"/>
      <c r="L566" s="93" t="n"/>
      <c r="M566" s="94">
        <f>IF(B566="","",IF(L566&lt;&gt;"",L566-B566,IF(I566="Yes",MAX(0,cfg_AsOf-B566),"")))</f>
        <v/>
      </c>
      <c r="N566" s="94">
        <f>IF(B566="","",IF(OR(B566&lt;cfg_PilotStart,B566&gt;cfg_PilotEnd),"Outside",B566-cfg_PilotStart+1))</f>
        <v/>
      </c>
      <c r="O566" s="86">
        <f>IF(B566="","","FB-"&amp;TEXT(ROW()-5,"0000"))</f>
        <v/>
      </c>
    </row>
    <row r="567" ht="30" customHeight="1">
      <c r="B567" s="93" t="n"/>
      <c r="C567" s="140" t="n"/>
      <c r="D567" s="141" t="n"/>
      <c r="E567" s="142" t="n"/>
      <c r="F567" s="95" t="n"/>
      <c r="G567" s="95" t="n"/>
      <c r="H567" s="95" t="n"/>
      <c r="I567" s="141" t="n"/>
      <c r="J567" s="95" t="n"/>
      <c r="K567" s="141" t="n"/>
      <c r="L567" s="93" t="n"/>
      <c r="M567" s="94">
        <f>IF(B567="","",IF(L567&lt;&gt;"",L567-B567,IF(I567="Yes",MAX(0,cfg_AsOf-B567),"")))</f>
        <v/>
      </c>
      <c r="N567" s="94">
        <f>IF(B567="","",IF(OR(B567&lt;cfg_PilotStart,B567&gt;cfg_PilotEnd),"Outside",B567-cfg_PilotStart+1))</f>
        <v/>
      </c>
      <c r="O567" s="86">
        <f>IF(B567="","","FB-"&amp;TEXT(ROW()-5,"0000"))</f>
        <v/>
      </c>
    </row>
    <row r="568" ht="30" customHeight="1">
      <c r="B568" s="93" t="n"/>
      <c r="C568" s="140" t="n"/>
      <c r="D568" s="141" t="n"/>
      <c r="E568" s="142" t="n"/>
      <c r="F568" s="95" t="n"/>
      <c r="G568" s="95" t="n"/>
      <c r="H568" s="95" t="n"/>
      <c r="I568" s="141" t="n"/>
      <c r="J568" s="95" t="n"/>
      <c r="K568" s="141" t="n"/>
      <c r="L568" s="93" t="n"/>
      <c r="M568" s="94">
        <f>IF(B568="","",IF(L568&lt;&gt;"",L568-B568,IF(I568="Yes",MAX(0,cfg_AsOf-B568),"")))</f>
        <v/>
      </c>
      <c r="N568" s="94">
        <f>IF(B568="","",IF(OR(B568&lt;cfg_PilotStart,B568&gt;cfg_PilotEnd),"Outside",B568-cfg_PilotStart+1))</f>
        <v/>
      </c>
      <c r="O568" s="86">
        <f>IF(B568="","","FB-"&amp;TEXT(ROW()-5,"0000"))</f>
        <v/>
      </c>
    </row>
    <row r="569" ht="30" customHeight="1">
      <c r="B569" s="93" t="n"/>
      <c r="C569" s="140" t="n"/>
      <c r="D569" s="141" t="n"/>
      <c r="E569" s="142" t="n"/>
      <c r="F569" s="95" t="n"/>
      <c r="G569" s="95" t="n"/>
      <c r="H569" s="95" t="n"/>
      <c r="I569" s="141" t="n"/>
      <c r="J569" s="95" t="n"/>
      <c r="K569" s="141" t="n"/>
      <c r="L569" s="93" t="n"/>
      <c r="M569" s="94">
        <f>IF(B569="","",IF(L569&lt;&gt;"",L569-B569,IF(I569="Yes",MAX(0,cfg_AsOf-B569),"")))</f>
        <v/>
      </c>
      <c r="N569" s="94">
        <f>IF(B569="","",IF(OR(B569&lt;cfg_PilotStart,B569&gt;cfg_PilotEnd),"Outside",B569-cfg_PilotStart+1))</f>
        <v/>
      </c>
      <c r="O569" s="86">
        <f>IF(B569="","","FB-"&amp;TEXT(ROW()-5,"0000"))</f>
        <v/>
      </c>
    </row>
    <row r="570" ht="30" customHeight="1">
      <c r="B570" s="93" t="n"/>
      <c r="C570" s="140" t="n"/>
      <c r="D570" s="141" t="n"/>
      <c r="E570" s="142" t="n"/>
      <c r="F570" s="95" t="n"/>
      <c r="G570" s="95" t="n"/>
      <c r="H570" s="95" t="n"/>
      <c r="I570" s="141" t="n"/>
      <c r="J570" s="95" t="n"/>
      <c r="K570" s="141" t="n"/>
      <c r="L570" s="93" t="n"/>
      <c r="M570" s="94">
        <f>IF(B570="","",IF(L570&lt;&gt;"",L570-B570,IF(I570="Yes",MAX(0,cfg_AsOf-B570),"")))</f>
        <v/>
      </c>
      <c r="N570" s="94">
        <f>IF(B570="","",IF(OR(B570&lt;cfg_PilotStart,B570&gt;cfg_PilotEnd),"Outside",B570-cfg_PilotStart+1))</f>
        <v/>
      </c>
      <c r="O570" s="86">
        <f>IF(B570="","","FB-"&amp;TEXT(ROW()-5,"0000"))</f>
        <v/>
      </c>
    </row>
    <row r="571" ht="30" customHeight="1">
      <c r="B571" s="93" t="n"/>
      <c r="C571" s="140" t="n"/>
      <c r="D571" s="141" t="n"/>
      <c r="E571" s="142" t="n"/>
      <c r="F571" s="95" t="n"/>
      <c r="G571" s="95" t="n"/>
      <c r="H571" s="95" t="n"/>
      <c r="I571" s="141" t="n"/>
      <c r="J571" s="95" t="n"/>
      <c r="K571" s="141" t="n"/>
      <c r="L571" s="93" t="n"/>
      <c r="M571" s="94">
        <f>IF(B571="","",IF(L571&lt;&gt;"",L571-B571,IF(I571="Yes",MAX(0,cfg_AsOf-B571),"")))</f>
        <v/>
      </c>
      <c r="N571" s="94">
        <f>IF(B571="","",IF(OR(B571&lt;cfg_PilotStart,B571&gt;cfg_PilotEnd),"Outside",B571-cfg_PilotStart+1))</f>
        <v/>
      </c>
      <c r="O571" s="86">
        <f>IF(B571="","","FB-"&amp;TEXT(ROW()-5,"0000"))</f>
        <v/>
      </c>
    </row>
    <row r="572" ht="30" customHeight="1">
      <c r="B572" s="93" t="n"/>
      <c r="C572" s="140" t="n"/>
      <c r="D572" s="141" t="n"/>
      <c r="E572" s="142" t="n"/>
      <c r="F572" s="95" t="n"/>
      <c r="G572" s="95" t="n"/>
      <c r="H572" s="95" t="n"/>
      <c r="I572" s="141" t="n"/>
      <c r="J572" s="95" t="n"/>
      <c r="K572" s="141" t="n"/>
      <c r="L572" s="93" t="n"/>
      <c r="M572" s="94">
        <f>IF(B572="","",IF(L572&lt;&gt;"",L572-B572,IF(I572="Yes",MAX(0,cfg_AsOf-B572),"")))</f>
        <v/>
      </c>
      <c r="N572" s="94">
        <f>IF(B572="","",IF(OR(B572&lt;cfg_PilotStart,B572&gt;cfg_PilotEnd),"Outside",B572-cfg_PilotStart+1))</f>
        <v/>
      </c>
      <c r="O572" s="86">
        <f>IF(B572="","","FB-"&amp;TEXT(ROW()-5,"0000"))</f>
        <v/>
      </c>
    </row>
    <row r="573" ht="30" customHeight="1">
      <c r="B573" s="93" t="n"/>
      <c r="C573" s="140" t="n"/>
      <c r="D573" s="141" t="n"/>
      <c r="E573" s="142" t="n"/>
      <c r="F573" s="95" t="n"/>
      <c r="G573" s="95" t="n"/>
      <c r="H573" s="95" t="n"/>
      <c r="I573" s="141" t="n"/>
      <c r="J573" s="95" t="n"/>
      <c r="K573" s="141" t="n"/>
      <c r="L573" s="93" t="n"/>
      <c r="M573" s="94">
        <f>IF(B573="","",IF(L573&lt;&gt;"",L573-B573,IF(I573="Yes",MAX(0,cfg_AsOf-B573),"")))</f>
        <v/>
      </c>
      <c r="N573" s="94">
        <f>IF(B573="","",IF(OR(B573&lt;cfg_PilotStart,B573&gt;cfg_PilotEnd),"Outside",B573-cfg_PilotStart+1))</f>
        <v/>
      </c>
      <c r="O573" s="86">
        <f>IF(B573="","","FB-"&amp;TEXT(ROW()-5,"0000"))</f>
        <v/>
      </c>
    </row>
    <row r="574" ht="30" customHeight="1">
      <c r="B574" s="93" t="n"/>
      <c r="C574" s="140" t="n"/>
      <c r="D574" s="141" t="n"/>
      <c r="E574" s="142" t="n"/>
      <c r="F574" s="95" t="n"/>
      <c r="G574" s="95" t="n"/>
      <c r="H574" s="95" t="n"/>
      <c r="I574" s="141" t="n"/>
      <c r="J574" s="95" t="n"/>
      <c r="K574" s="141" t="n"/>
      <c r="L574" s="93" t="n"/>
      <c r="M574" s="94">
        <f>IF(B574="","",IF(L574&lt;&gt;"",L574-B574,IF(I574="Yes",MAX(0,cfg_AsOf-B574),"")))</f>
        <v/>
      </c>
      <c r="N574" s="94">
        <f>IF(B574="","",IF(OR(B574&lt;cfg_PilotStart,B574&gt;cfg_PilotEnd),"Outside",B574-cfg_PilotStart+1))</f>
        <v/>
      </c>
      <c r="O574" s="86">
        <f>IF(B574="","","FB-"&amp;TEXT(ROW()-5,"0000"))</f>
        <v/>
      </c>
    </row>
    <row r="575" ht="30" customHeight="1">
      <c r="B575" s="93" t="n"/>
      <c r="C575" s="140" t="n"/>
      <c r="D575" s="141" t="n"/>
      <c r="E575" s="142" t="n"/>
      <c r="F575" s="95" t="n"/>
      <c r="G575" s="95" t="n"/>
      <c r="H575" s="95" t="n"/>
      <c r="I575" s="141" t="n"/>
      <c r="J575" s="95" t="n"/>
      <c r="K575" s="141" t="n"/>
      <c r="L575" s="93" t="n"/>
      <c r="M575" s="94">
        <f>IF(B575="","",IF(L575&lt;&gt;"",L575-B575,IF(I575="Yes",MAX(0,cfg_AsOf-B575),"")))</f>
        <v/>
      </c>
      <c r="N575" s="94">
        <f>IF(B575="","",IF(OR(B575&lt;cfg_PilotStart,B575&gt;cfg_PilotEnd),"Outside",B575-cfg_PilotStart+1))</f>
        <v/>
      </c>
      <c r="O575" s="86">
        <f>IF(B575="","","FB-"&amp;TEXT(ROW()-5,"0000"))</f>
        <v/>
      </c>
    </row>
    <row r="576" ht="30" customHeight="1">
      <c r="B576" s="93" t="n"/>
      <c r="C576" s="140" t="n"/>
      <c r="D576" s="141" t="n"/>
      <c r="E576" s="142" t="n"/>
      <c r="F576" s="95" t="n"/>
      <c r="G576" s="95" t="n"/>
      <c r="H576" s="95" t="n"/>
      <c r="I576" s="141" t="n"/>
      <c r="J576" s="95" t="n"/>
      <c r="K576" s="141" t="n"/>
      <c r="L576" s="93" t="n"/>
      <c r="M576" s="94">
        <f>IF(B576="","",IF(L576&lt;&gt;"",L576-B576,IF(I576="Yes",MAX(0,cfg_AsOf-B576),"")))</f>
        <v/>
      </c>
      <c r="N576" s="94">
        <f>IF(B576="","",IF(OR(B576&lt;cfg_PilotStart,B576&gt;cfg_PilotEnd),"Outside",B576-cfg_PilotStart+1))</f>
        <v/>
      </c>
      <c r="O576" s="86">
        <f>IF(B576="","","FB-"&amp;TEXT(ROW()-5,"0000"))</f>
        <v/>
      </c>
    </row>
    <row r="577" ht="30" customHeight="1">
      <c r="B577" s="93" t="n"/>
      <c r="C577" s="140" t="n"/>
      <c r="D577" s="141" t="n"/>
      <c r="E577" s="142" t="n"/>
      <c r="F577" s="95" t="n"/>
      <c r="G577" s="95" t="n"/>
      <c r="H577" s="95" t="n"/>
      <c r="I577" s="141" t="n"/>
      <c r="J577" s="95" t="n"/>
      <c r="K577" s="141" t="n"/>
      <c r="L577" s="93" t="n"/>
      <c r="M577" s="94">
        <f>IF(B577="","",IF(L577&lt;&gt;"",L577-B577,IF(I577="Yes",MAX(0,cfg_AsOf-B577),"")))</f>
        <v/>
      </c>
      <c r="N577" s="94">
        <f>IF(B577="","",IF(OR(B577&lt;cfg_PilotStart,B577&gt;cfg_PilotEnd),"Outside",B577-cfg_PilotStart+1))</f>
        <v/>
      </c>
      <c r="O577" s="86">
        <f>IF(B577="","","FB-"&amp;TEXT(ROW()-5,"0000"))</f>
        <v/>
      </c>
    </row>
    <row r="578" ht="30" customHeight="1">
      <c r="B578" s="93" t="n"/>
      <c r="C578" s="140" t="n"/>
      <c r="D578" s="141" t="n"/>
      <c r="E578" s="142" t="n"/>
      <c r="F578" s="95" t="n"/>
      <c r="G578" s="95" t="n"/>
      <c r="H578" s="95" t="n"/>
      <c r="I578" s="141" t="n"/>
      <c r="J578" s="95" t="n"/>
      <c r="K578" s="141" t="n"/>
      <c r="L578" s="93" t="n"/>
      <c r="M578" s="94">
        <f>IF(B578="","",IF(L578&lt;&gt;"",L578-B578,IF(I578="Yes",MAX(0,cfg_AsOf-B578),"")))</f>
        <v/>
      </c>
      <c r="N578" s="94">
        <f>IF(B578="","",IF(OR(B578&lt;cfg_PilotStart,B578&gt;cfg_PilotEnd),"Outside",B578-cfg_PilotStart+1))</f>
        <v/>
      </c>
      <c r="O578" s="86">
        <f>IF(B578="","","FB-"&amp;TEXT(ROW()-5,"0000"))</f>
        <v/>
      </c>
    </row>
    <row r="579" ht="30" customHeight="1">
      <c r="B579" s="93" t="n"/>
      <c r="C579" s="140" t="n"/>
      <c r="D579" s="141" t="n"/>
      <c r="E579" s="142" t="n"/>
      <c r="F579" s="95" t="n"/>
      <c r="G579" s="95" t="n"/>
      <c r="H579" s="95" t="n"/>
      <c r="I579" s="141" t="n"/>
      <c r="J579" s="95" t="n"/>
      <c r="K579" s="141" t="n"/>
      <c r="L579" s="93" t="n"/>
      <c r="M579" s="94">
        <f>IF(B579="","",IF(L579&lt;&gt;"",L579-B579,IF(I579="Yes",MAX(0,cfg_AsOf-B579),"")))</f>
        <v/>
      </c>
      <c r="N579" s="94">
        <f>IF(B579="","",IF(OR(B579&lt;cfg_PilotStart,B579&gt;cfg_PilotEnd),"Outside",B579-cfg_PilotStart+1))</f>
        <v/>
      </c>
      <c r="O579" s="86">
        <f>IF(B579="","","FB-"&amp;TEXT(ROW()-5,"0000"))</f>
        <v/>
      </c>
    </row>
    <row r="580" ht="30" customHeight="1">
      <c r="B580" s="93" t="n"/>
      <c r="C580" s="140" t="n"/>
      <c r="D580" s="141" t="n"/>
      <c r="E580" s="142" t="n"/>
      <c r="F580" s="95" t="n"/>
      <c r="G580" s="95" t="n"/>
      <c r="H580" s="95" t="n"/>
      <c r="I580" s="141" t="n"/>
      <c r="J580" s="95" t="n"/>
      <c r="K580" s="141" t="n"/>
      <c r="L580" s="93" t="n"/>
      <c r="M580" s="94">
        <f>IF(B580="","",IF(L580&lt;&gt;"",L580-B580,IF(I580="Yes",MAX(0,cfg_AsOf-B580),"")))</f>
        <v/>
      </c>
      <c r="N580" s="94">
        <f>IF(B580="","",IF(OR(B580&lt;cfg_PilotStart,B580&gt;cfg_PilotEnd),"Outside",B580-cfg_PilotStart+1))</f>
        <v/>
      </c>
      <c r="O580" s="86">
        <f>IF(B580="","","FB-"&amp;TEXT(ROW()-5,"0000"))</f>
        <v/>
      </c>
    </row>
    <row r="581" ht="30" customHeight="1">
      <c r="B581" s="93" t="n"/>
      <c r="C581" s="140" t="n"/>
      <c r="D581" s="141" t="n"/>
      <c r="E581" s="142" t="n"/>
      <c r="F581" s="95" t="n"/>
      <c r="G581" s="95" t="n"/>
      <c r="H581" s="95" t="n"/>
      <c r="I581" s="141" t="n"/>
      <c r="J581" s="95" t="n"/>
      <c r="K581" s="141" t="n"/>
      <c r="L581" s="93" t="n"/>
      <c r="M581" s="94">
        <f>IF(B581="","",IF(L581&lt;&gt;"",L581-B581,IF(I581="Yes",MAX(0,cfg_AsOf-B581),"")))</f>
        <v/>
      </c>
      <c r="N581" s="94">
        <f>IF(B581="","",IF(OR(B581&lt;cfg_PilotStart,B581&gt;cfg_PilotEnd),"Outside",B581-cfg_PilotStart+1))</f>
        <v/>
      </c>
      <c r="O581" s="86">
        <f>IF(B581="","","FB-"&amp;TEXT(ROW()-5,"0000"))</f>
        <v/>
      </c>
    </row>
    <row r="582" ht="30" customHeight="1">
      <c r="B582" s="93" t="n"/>
      <c r="C582" s="140" t="n"/>
      <c r="D582" s="141" t="n"/>
      <c r="E582" s="142" t="n"/>
      <c r="F582" s="95" t="n"/>
      <c r="G582" s="95" t="n"/>
      <c r="H582" s="95" t="n"/>
      <c r="I582" s="141" t="n"/>
      <c r="J582" s="95" t="n"/>
      <c r="K582" s="141" t="n"/>
      <c r="L582" s="93" t="n"/>
      <c r="M582" s="94">
        <f>IF(B582="","",IF(L582&lt;&gt;"",L582-B582,IF(I582="Yes",MAX(0,cfg_AsOf-B582),"")))</f>
        <v/>
      </c>
      <c r="N582" s="94">
        <f>IF(B582="","",IF(OR(B582&lt;cfg_PilotStart,B582&gt;cfg_PilotEnd),"Outside",B582-cfg_PilotStart+1))</f>
        <v/>
      </c>
      <c r="O582" s="86">
        <f>IF(B582="","","FB-"&amp;TEXT(ROW()-5,"0000"))</f>
        <v/>
      </c>
    </row>
    <row r="583" ht="30" customHeight="1">
      <c r="B583" s="93" t="n"/>
      <c r="C583" s="140" t="n"/>
      <c r="D583" s="141" t="n"/>
      <c r="E583" s="142" t="n"/>
      <c r="F583" s="95" t="n"/>
      <c r="G583" s="95" t="n"/>
      <c r="H583" s="95" t="n"/>
      <c r="I583" s="141" t="n"/>
      <c r="J583" s="95" t="n"/>
      <c r="K583" s="141" t="n"/>
      <c r="L583" s="93" t="n"/>
      <c r="M583" s="94">
        <f>IF(B583="","",IF(L583&lt;&gt;"",L583-B583,IF(I583="Yes",MAX(0,cfg_AsOf-B583),"")))</f>
        <v/>
      </c>
      <c r="N583" s="94">
        <f>IF(B583="","",IF(OR(B583&lt;cfg_PilotStart,B583&gt;cfg_PilotEnd),"Outside",B583-cfg_PilotStart+1))</f>
        <v/>
      </c>
      <c r="O583" s="86">
        <f>IF(B583="","","FB-"&amp;TEXT(ROW()-5,"0000"))</f>
        <v/>
      </c>
    </row>
    <row r="584" ht="30" customHeight="1">
      <c r="B584" s="93" t="n"/>
      <c r="C584" s="140" t="n"/>
      <c r="D584" s="141" t="n"/>
      <c r="E584" s="142" t="n"/>
      <c r="F584" s="95" t="n"/>
      <c r="G584" s="95" t="n"/>
      <c r="H584" s="95" t="n"/>
      <c r="I584" s="141" t="n"/>
      <c r="J584" s="95" t="n"/>
      <c r="K584" s="141" t="n"/>
      <c r="L584" s="93" t="n"/>
      <c r="M584" s="94">
        <f>IF(B584="","",IF(L584&lt;&gt;"",L584-B584,IF(I584="Yes",MAX(0,cfg_AsOf-B584),"")))</f>
        <v/>
      </c>
      <c r="N584" s="94">
        <f>IF(B584="","",IF(OR(B584&lt;cfg_PilotStart,B584&gt;cfg_PilotEnd),"Outside",B584-cfg_PilotStart+1))</f>
        <v/>
      </c>
      <c r="O584" s="86">
        <f>IF(B584="","","FB-"&amp;TEXT(ROW()-5,"0000"))</f>
        <v/>
      </c>
    </row>
    <row r="585" ht="30" customHeight="1">
      <c r="B585" s="93" t="n"/>
      <c r="C585" s="140" t="n"/>
      <c r="D585" s="141" t="n"/>
      <c r="E585" s="142" t="n"/>
      <c r="F585" s="95" t="n"/>
      <c r="G585" s="95" t="n"/>
      <c r="H585" s="95" t="n"/>
      <c r="I585" s="141" t="n"/>
      <c r="J585" s="95" t="n"/>
      <c r="K585" s="141" t="n"/>
      <c r="L585" s="93" t="n"/>
      <c r="M585" s="94">
        <f>IF(B585="","",IF(L585&lt;&gt;"",L585-B585,IF(I585="Yes",MAX(0,cfg_AsOf-B585),"")))</f>
        <v/>
      </c>
      <c r="N585" s="94">
        <f>IF(B585="","",IF(OR(B585&lt;cfg_PilotStart,B585&gt;cfg_PilotEnd),"Outside",B585-cfg_PilotStart+1))</f>
        <v/>
      </c>
      <c r="O585" s="86">
        <f>IF(B585="","","FB-"&amp;TEXT(ROW()-5,"0000"))</f>
        <v/>
      </c>
    </row>
    <row r="586" ht="30" customHeight="1">
      <c r="B586" s="93" t="n"/>
      <c r="C586" s="140" t="n"/>
      <c r="D586" s="141" t="n"/>
      <c r="E586" s="142" t="n"/>
      <c r="F586" s="95" t="n"/>
      <c r="G586" s="95" t="n"/>
      <c r="H586" s="95" t="n"/>
      <c r="I586" s="141" t="n"/>
      <c r="J586" s="95" t="n"/>
      <c r="K586" s="141" t="n"/>
      <c r="L586" s="93" t="n"/>
      <c r="M586" s="94">
        <f>IF(B586="","",IF(L586&lt;&gt;"",L586-B586,IF(I586="Yes",MAX(0,cfg_AsOf-B586),"")))</f>
        <v/>
      </c>
      <c r="N586" s="94">
        <f>IF(B586="","",IF(OR(B586&lt;cfg_PilotStart,B586&gt;cfg_PilotEnd),"Outside",B586-cfg_PilotStart+1))</f>
        <v/>
      </c>
      <c r="O586" s="86">
        <f>IF(B586="","","FB-"&amp;TEXT(ROW()-5,"0000"))</f>
        <v/>
      </c>
    </row>
    <row r="587" ht="30" customHeight="1">
      <c r="B587" s="93" t="n"/>
      <c r="C587" s="140" t="n"/>
      <c r="D587" s="141" t="n"/>
      <c r="E587" s="142" t="n"/>
      <c r="F587" s="95" t="n"/>
      <c r="G587" s="95" t="n"/>
      <c r="H587" s="95" t="n"/>
      <c r="I587" s="141" t="n"/>
      <c r="J587" s="95" t="n"/>
      <c r="K587" s="141" t="n"/>
      <c r="L587" s="93" t="n"/>
      <c r="M587" s="94">
        <f>IF(B587="","",IF(L587&lt;&gt;"",L587-B587,IF(I587="Yes",MAX(0,cfg_AsOf-B587),"")))</f>
        <v/>
      </c>
      <c r="N587" s="94">
        <f>IF(B587="","",IF(OR(B587&lt;cfg_PilotStart,B587&gt;cfg_PilotEnd),"Outside",B587-cfg_PilotStart+1))</f>
        <v/>
      </c>
      <c r="O587" s="86">
        <f>IF(B587="","","FB-"&amp;TEXT(ROW()-5,"0000"))</f>
        <v/>
      </c>
    </row>
    <row r="588" ht="30" customHeight="1">
      <c r="B588" s="93" t="n"/>
      <c r="C588" s="140" t="n"/>
      <c r="D588" s="141" t="n"/>
      <c r="E588" s="142" t="n"/>
      <c r="F588" s="95" t="n"/>
      <c r="G588" s="95" t="n"/>
      <c r="H588" s="95" t="n"/>
      <c r="I588" s="141" t="n"/>
      <c r="J588" s="95" t="n"/>
      <c r="K588" s="141" t="n"/>
      <c r="L588" s="93" t="n"/>
      <c r="M588" s="94">
        <f>IF(B588="","",IF(L588&lt;&gt;"",L588-B588,IF(I588="Yes",MAX(0,cfg_AsOf-B588),"")))</f>
        <v/>
      </c>
      <c r="N588" s="94">
        <f>IF(B588="","",IF(OR(B588&lt;cfg_PilotStart,B588&gt;cfg_PilotEnd),"Outside",B588-cfg_PilotStart+1))</f>
        <v/>
      </c>
      <c r="O588" s="86">
        <f>IF(B588="","","FB-"&amp;TEXT(ROW()-5,"0000"))</f>
        <v/>
      </c>
    </row>
    <row r="589" ht="30" customHeight="1">
      <c r="B589" s="93" t="n"/>
      <c r="C589" s="140" t="n"/>
      <c r="D589" s="141" t="n"/>
      <c r="E589" s="142" t="n"/>
      <c r="F589" s="95" t="n"/>
      <c r="G589" s="95" t="n"/>
      <c r="H589" s="95" t="n"/>
      <c r="I589" s="141" t="n"/>
      <c r="J589" s="95" t="n"/>
      <c r="K589" s="141" t="n"/>
      <c r="L589" s="93" t="n"/>
      <c r="M589" s="94">
        <f>IF(B589="","",IF(L589&lt;&gt;"",L589-B589,IF(I589="Yes",MAX(0,cfg_AsOf-B589),"")))</f>
        <v/>
      </c>
      <c r="N589" s="94">
        <f>IF(B589="","",IF(OR(B589&lt;cfg_PilotStart,B589&gt;cfg_PilotEnd),"Outside",B589-cfg_PilotStart+1))</f>
        <v/>
      </c>
      <c r="O589" s="86">
        <f>IF(B589="","","FB-"&amp;TEXT(ROW()-5,"0000"))</f>
        <v/>
      </c>
    </row>
    <row r="590" ht="30" customHeight="1">
      <c r="B590" s="93" t="n"/>
      <c r="C590" s="140" t="n"/>
      <c r="D590" s="141" t="n"/>
      <c r="E590" s="142" t="n"/>
      <c r="F590" s="95" t="n"/>
      <c r="G590" s="95" t="n"/>
      <c r="H590" s="95" t="n"/>
      <c r="I590" s="141" t="n"/>
      <c r="J590" s="95" t="n"/>
      <c r="K590" s="141" t="n"/>
      <c r="L590" s="93" t="n"/>
      <c r="M590" s="94">
        <f>IF(B590="","",IF(L590&lt;&gt;"",L590-B590,IF(I590="Yes",MAX(0,cfg_AsOf-B590),"")))</f>
        <v/>
      </c>
      <c r="N590" s="94">
        <f>IF(B590="","",IF(OR(B590&lt;cfg_PilotStart,B590&gt;cfg_PilotEnd),"Outside",B590-cfg_PilotStart+1))</f>
        <v/>
      </c>
      <c r="O590" s="86">
        <f>IF(B590="","","FB-"&amp;TEXT(ROW()-5,"0000"))</f>
        <v/>
      </c>
    </row>
    <row r="591" ht="30" customHeight="1">
      <c r="B591" s="93" t="n"/>
      <c r="C591" s="140" t="n"/>
      <c r="D591" s="141" t="n"/>
      <c r="E591" s="142" t="n"/>
      <c r="F591" s="95" t="n"/>
      <c r="G591" s="95" t="n"/>
      <c r="H591" s="95" t="n"/>
      <c r="I591" s="141" t="n"/>
      <c r="J591" s="95" t="n"/>
      <c r="K591" s="141" t="n"/>
      <c r="L591" s="93" t="n"/>
      <c r="M591" s="94">
        <f>IF(B591="","",IF(L591&lt;&gt;"",L591-B591,IF(I591="Yes",MAX(0,cfg_AsOf-B591),"")))</f>
        <v/>
      </c>
      <c r="N591" s="94">
        <f>IF(B591="","",IF(OR(B591&lt;cfg_PilotStart,B591&gt;cfg_PilotEnd),"Outside",B591-cfg_PilotStart+1))</f>
        <v/>
      </c>
      <c r="O591" s="86">
        <f>IF(B591="","","FB-"&amp;TEXT(ROW()-5,"0000"))</f>
        <v/>
      </c>
    </row>
    <row r="592" ht="30" customHeight="1">
      <c r="B592" s="93" t="n"/>
      <c r="C592" s="140" t="n"/>
      <c r="D592" s="141" t="n"/>
      <c r="E592" s="142" t="n"/>
      <c r="F592" s="95" t="n"/>
      <c r="G592" s="95" t="n"/>
      <c r="H592" s="95" t="n"/>
      <c r="I592" s="141" t="n"/>
      <c r="J592" s="95" t="n"/>
      <c r="K592" s="141" t="n"/>
      <c r="L592" s="93" t="n"/>
      <c r="M592" s="94">
        <f>IF(B592="","",IF(L592&lt;&gt;"",L592-B592,IF(I592="Yes",MAX(0,cfg_AsOf-B592),"")))</f>
        <v/>
      </c>
      <c r="N592" s="94">
        <f>IF(B592="","",IF(OR(B592&lt;cfg_PilotStart,B592&gt;cfg_PilotEnd),"Outside",B592-cfg_PilotStart+1))</f>
        <v/>
      </c>
      <c r="O592" s="86">
        <f>IF(B592="","","FB-"&amp;TEXT(ROW()-5,"0000"))</f>
        <v/>
      </c>
    </row>
    <row r="593" ht="30" customHeight="1">
      <c r="B593" s="93" t="n"/>
      <c r="C593" s="140" t="n"/>
      <c r="D593" s="141" t="n"/>
      <c r="E593" s="142" t="n"/>
      <c r="F593" s="95" t="n"/>
      <c r="G593" s="95" t="n"/>
      <c r="H593" s="95" t="n"/>
      <c r="I593" s="141" t="n"/>
      <c r="J593" s="95" t="n"/>
      <c r="K593" s="141" t="n"/>
      <c r="L593" s="93" t="n"/>
      <c r="M593" s="94">
        <f>IF(B593="","",IF(L593&lt;&gt;"",L593-B593,IF(I593="Yes",MAX(0,cfg_AsOf-B593),"")))</f>
        <v/>
      </c>
      <c r="N593" s="94">
        <f>IF(B593="","",IF(OR(B593&lt;cfg_PilotStart,B593&gt;cfg_PilotEnd),"Outside",B593-cfg_PilotStart+1))</f>
        <v/>
      </c>
      <c r="O593" s="86">
        <f>IF(B593="","","FB-"&amp;TEXT(ROW()-5,"0000"))</f>
        <v/>
      </c>
    </row>
    <row r="594" ht="30" customHeight="1">
      <c r="B594" s="93" t="n"/>
      <c r="C594" s="140" t="n"/>
      <c r="D594" s="141" t="n"/>
      <c r="E594" s="142" t="n"/>
      <c r="F594" s="95" t="n"/>
      <c r="G594" s="95" t="n"/>
      <c r="H594" s="95" t="n"/>
      <c r="I594" s="141" t="n"/>
      <c r="J594" s="95" t="n"/>
      <c r="K594" s="141" t="n"/>
      <c r="L594" s="93" t="n"/>
      <c r="M594" s="94">
        <f>IF(B594="","",IF(L594&lt;&gt;"",L594-B594,IF(I594="Yes",MAX(0,cfg_AsOf-B594),"")))</f>
        <v/>
      </c>
      <c r="N594" s="94">
        <f>IF(B594="","",IF(OR(B594&lt;cfg_PilotStart,B594&gt;cfg_PilotEnd),"Outside",B594-cfg_PilotStart+1))</f>
        <v/>
      </c>
      <c r="O594" s="86">
        <f>IF(B594="","","FB-"&amp;TEXT(ROW()-5,"0000"))</f>
        <v/>
      </c>
    </row>
    <row r="595" ht="30" customHeight="1">
      <c r="B595" s="93" t="n"/>
      <c r="C595" s="140" t="n"/>
      <c r="D595" s="141" t="n"/>
      <c r="E595" s="142" t="n"/>
      <c r="F595" s="95" t="n"/>
      <c r="G595" s="95" t="n"/>
      <c r="H595" s="95" t="n"/>
      <c r="I595" s="141" t="n"/>
      <c r="J595" s="95" t="n"/>
      <c r="K595" s="141" t="n"/>
      <c r="L595" s="93" t="n"/>
      <c r="M595" s="94">
        <f>IF(B595="","",IF(L595&lt;&gt;"",L595-B595,IF(I595="Yes",MAX(0,cfg_AsOf-B595),"")))</f>
        <v/>
      </c>
      <c r="N595" s="94">
        <f>IF(B595="","",IF(OR(B595&lt;cfg_PilotStart,B595&gt;cfg_PilotEnd),"Outside",B595-cfg_PilotStart+1))</f>
        <v/>
      </c>
      <c r="O595" s="86">
        <f>IF(B595="","","FB-"&amp;TEXT(ROW()-5,"0000"))</f>
        <v/>
      </c>
    </row>
    <row r="596" ht="30" customHeight="1">
      <c r="B596" s="93" t="n"/>
      <c r="C596" s="140" t="n"/>
      <c r="D596" s="141" t="n"/>
      <c r="E596" s="142" t="n"/>
      <c r="F596" s="95" t="n"/>
      <c r="G596" s="95" t="n"/>
      <c r="H596" s="95" t="n"/>
      <c r="I596" s="141" t="n"/>
      <c r="J596" s="95" t="n"/>
      <c r="K596" s="141" t="n"/>
      <c r="L596" s="93" t="n"/>
      <c r="M596" s="94">
        <f>IF(B596="","",IF(L596&lt;&gt;"",L596-B596,IF(I596="Yes",MAX(0,cfg_AsOf-B596),"")))</f>
        <v/>
      </c>
      <c r="N596" s="94">
        <f>IF(B596="","",IF(OR(B596&lt;cfg_PilotStart,B596&gt;cfg_PilotEnd),"Outside",B596-cfg_PilotStart+1))</f>
        <v/>
      </c>
      <c r="O596" s="86">
        <f>IF(B596="","","FB-"&amp;TEXT(ROW()-5,"0000"))</f>
        <v/>
      </c>
    </row>
    <row r="597" ht="30" customHeight="1">
      <c r="B597" s="93" t="n"/>
      <c r="C597" s="140" t="n"/>
      <c r="D597" s="141" t="n"/>
      <c r="E597" s="142" t="n"/>
      <c r="F597" s="95" t="n"/>
      <c r="G597" s="95" t="n"/>
      <c r="H597" s="95" t="n"/>
      <c r="I597" s="141" t="n"/>
      <c r="J597" s="95" t="n"/>
      <c r="K597" s="141" t="n"/>
      <c r="L597" s="93" t="n"/>
      <c r="M597" s="94">
        <f>IF(B597="","",IF(L597&lt;&gt;"",L597-B597,IF(I597="Yes",MAX(0,cfg_AsOf-B597),"")))</f>
        <v/>
      </c>
      <c r="N597" s="94">
        <f>IF(B597="","",IF(OR(B597&lt;cfg_PilotStart,B597&gt;cfg_PilotEnd),"Outside",B597-cfg_PilotStart+1))</f>
        <v/>
      </c>
      <c r="O597" s="86">
        <f>IF(B597="","","FB-"&amp;TEXT(ROW()-5,"0000"))</f>
        <v/>
      </c>
    </row>
    <row r="598" ht="30" customHeight="1">
      <c r="B598" s="93" t="n"/>
      <c r="C598" s="140" t="n"/>
      <c r="D598" s="141" t="n"/>
      <c r="E598" s="142" t="n"/>
      <c r="F598" s="95" t="n"/>
      <c r="G598" s="95" t="n"/>
      <c r="H598" s="95" t="n"/>
      <c r="I598" s="141" t="n"/>
      <c r="J598" s="95" t="n"/>
      <c r="K598" s="141" t="n"/>
      <c r="L598" s="93" t="n"/>
      <c r="M598" s="94">
        <f>IF(B598="","",IF(L598&lt;&gt;"",L598-B598,IF(I598="Yes",MAX(0,cfg_AsOf-B598),"")))</f>
        <v/>
      </c>
      <c r="N598" s="94">
        <f>IF(B598="","",IF(OR(B598&lt;cfg_PilotStart,B598&gt;cfg_PilotEnd),"Outside",B598-cfg_PilotStart+1))</f>
        <v/>
      </c>
      <c r="O598" s="86">
        <f>IF(B598="","","FB-"&amp;TEXT(ROW()-5,"0000"))</f>
        <v/>
      </c>
    </row>
    <row r="599" ht="30" customHeight="1">
      <c r="B599" s="93" t="n"/>
      <c r="C599" s="140" t="n"/>
      <c r="D599" s="141" t="n"/>
      <c r="E599" s="142" t="n"/>
      <c r="F599" s="95" t="n"/>
      <c r="G599" s="95" t="n"/>
      <c r="H599" s="95" t="n"/>
      <c r="I599" s="141" t="n"/>
      <c r="J599" s="95" t="n"/>
      <c r="K599" s="141" t="n"/>
      <c r="L599" s="93" t="n"/>
      <c r="M599" s="94">
        <f>IF(B599="","",IF(L599&lt;&gt;"",L599-B599,IF(I599="Yes",MAX(0,cfg_AsOf-B599),"")))</f>
        <v/>
      </c>
      <c r="N599" s="94">
        <f>IF(B599="","",IF(OR(B599&lt;cfg_PilotStart,B599&gt;cfg_PilotEnd),"Outside",B599-cfg_PilotStart+1))</f>
        <v/>
      </c>
      <c r="O599" s="86">
        <f>IF(B599="","","FB-"&amp;TEXT(ROW()-5,"0000"))</f>
        <v/>
      </c>
    </row>
    <row r="600" ht="30" customHeight="1">
      <c r="B600" s="93" t="n"/>
      <c r="C600" s="140" t="n"/>
      <c r="D600" s="141" t="n"/>
      <c r="E600" s="142" t="n"/>
      <c r="F600" s="95" t="n"/>
      <c r="G600" s="95" t="n"/>
      <c r="H600" s="95" t="n"/>
      <c r="I600" s="141" t="n"/>
      <c r="J600" s="95" t="n"/>
      <c r="K600" s="141" t="n"/>
      <c r="L600" s="93" t="n"/>
      <c r="M600" s="94">
        <f>IF(B600="","",IF(L600&lt;&gt;"",L600-B600,IF(I600="Yes",MAX(0,cfg_AsOf-B600),"")))</f>
        <v/>
      </c>
      <c r="N600" s="94">
        <f>IF(B600="","",IF(OR(B600&lt;cfg_PilotStart,B600&gt;cfg_PilotEnd),"Outside",B600-cfg_PilotStart+1))</f>
        <v/>
      </c>
      <c r="O600" s="86">
        <f>IF(B600="","","FB-"&amp;TEXT(ROW()-5,"0000"))</f>
        <v/>
      </c>
    </row>
    <row r="601" ht="30" customHeight="1">
      <c r="B601" s="93" t="n"/>
      <c r="C601" s="140" t="n"/>
      <c r="D601" s="141" t="n"/>
      <c r="E601" s="142" t="n"/>
      <c r="F601" s="95" t="n"/>
      <c r="G601" s="95" t="n"/>
      <c r="H601" s="95" t="n"/>
      <c r="I601" s="141" t="n"/>
      <c r="J601" s="95" t="n"/>
      <c r="K601" s="141" t="n"/>
      <c r="L601" s="93" t="n"/>
      <c r="M601" s="94">
        <f>IF(B601="","",IF(L601&lt;&gt;"",L601-B601,IF(I601="Yes",MAX(0,cfg_AsOf-B601),"")))</f>
        <v/>
      </c>
      <c r="N601" s="94">
        <f>IF(B601="","",IF(OR(B601&lt;cfg_PilotStart,B601&gt;cfg_PilotEnd),"Outside",B601-cfg_PilotStart+1))</f>
        <v/>
      </c>
      <c r="O601" s="86">
        <f>IF(B601="","","FB-"&amp;TEXT(ROW()-5,"0000"))</f>
        <v/>
      </c>
    </row>
    <row r="602" ht="30" customHeight="1">
      <c r="B602" s="93" t="n"/>
      <c r="C602" s="140" t="n"/>
      <c r="D602" s="141" t="n"/>
      <c r="E602" s="142" t="n"/>
      <c r="F602" s="95" t="n"/>
      <c r="G602" s="95" t="n"/>
      <c r="H602" s="95" t="n"/>
      <c r="I602" s="141" t="n"/>
      <c r="J602" s="95" t="n"/>
      <c r="K602" s="141" t="n"/>
      <c r="L602" s="93" t="n"/>
      <c r="M602" s="94">
        <f>IF(B602="","",IF(L602&lt;&gt;"",L602-B602,IF(I602="Yes",MAX(0,cfg_AsOf-B602),"")))</f>
        <v/>
      </c>
      <c r="N602" s="94">
        <f>IF(B602="","",IF(OR(B602&lt;cfg_PilotStart,B602&gt;cfg_PilotEnd),"Outside",B602-cfg_PilotStart+1))</f>
        <v/>
      </c>
      <c r="O602" s="86">
        <f>IF(B602="","","FB-"&amp;TEXT(ROW()-5,"0000"))</f>
        <v/>
      </c>
    </row>
    <row r="603" ht="30" customHeight="1">
      <c r="B603" s="93" t="n"/>
      <c r="C603" s="140" t="n"/>
      <c r="D603" s="141" t="n"/>
      <c r="E603" s="142" t="n"/>
      <c r="F603" s="95" t="n"/>
      <c r="G603" s="95" t="n"/>
      <c r="H603" s="95" t="n"/>
      <c r="I603" s="141" t="n"/>
      <c r="J603" s="95" t="n"/>
      <c r="K603" s="141" t="n"/>
      <c r="L603" s="93" t="n"/>
      <c r="M603" s="94">
        <f>IF(B603="","",IF(L603&lt;&gt;"",L603-B603,IF(I603="Yes",MAX(0,cfg_AsOf-B603),"")))</f>
        <v/>
      </c>
      <c r="N603" s="94">
        <f>IF(B603="","",IF(OR(B603&lt;cfg_PilotStart,B603&gt;cfg_PilotEnd),"Outside",B603-cfg_PilotStart+1))</f>
        <v/>
      </c>
      <c r="O603" s="86">
        <f>IF(B603="","","FB-"&amp;TEXT(ROW()-5,"0000"))</f>
        <v/>
      </c>
    </row>
    <row r="604" ht="30" customHeight="1">
      <c r="B604" s="93" t="n"/>
      <c r="C604" s="140" t="n"/>
      <c r="D604" s="141" t="n"/>
      <c r="E604" s="142" t="n"/>
      <c r="F604" s="95" t="n"/>
      <c r="G604" s="95" t="n"/>
      <c r="H604" s="95" t="n"/>
      <c r="I604" s="141" t="n"/>
      <c r="J604" s="95" t="n"/>
      <c r="K604" s="141" t="n"/>
      <c r="L604" s="93" t="n"/>
      <c r="M604" s="94">
        <f>IF(B604="","",IF(L604&lt;&gt;"",L604-B604,IF(I604="Yes",MAX(0,cfg_AsOf-B604),"")))</f>
        <v/>
      </c>
      <c r="N604" s="94">
        <f>IF(B604="","",IF(OR(B604&lt;cfg_PilotStart,B604&gt;cfg_PilotEnd),"Outside",B604-cfg_PilotStart+1))</f>
        <v/>
      </c>
      <c r="O604" s="86">
        <f>IF(B604="","","FB-"&amp;TEXT(ROW()-5,"0000"))</f>
        <v/>
      </c>
    </row>
    <row r="605" ht="30" customHeight="1">
      <c r="B605" s="93" t="n"/>
      <c r="C605" s="140" t="n"/>
      <c r="D605" s="141" t="n"/>
      <c r="E605" s="142" t="n"/>
      <c r="F605" s="95" t="n"/>
      <c r="G605" s="95" t="n"/>
      <c r="H605" s="95" t="n"/>
      <c r="I605" s="141" t="n"/>
      <c r="J605" s="95" t="n"/>
      <c r="K605" s="141" t="n"/>
      <c r="L605" s="93" t="n"/>
      <c r="M605" s="94">
        <f>IF(B605="","",IF(L605&lt;&gt;"",L605-B605,IF(I605="Yes",MAX(0,cfg_AsOf-B605),"")))</f>
        <v/>
      </c>
      <c r="N605" s="94">
        <f>IF(B605="","",IF(OR(B605&lt;cfg_PilotStart,B605&gt;cfg_PilotEnd),"Outside",B605-cfg_PilotStart+1))</f>
        <v/>
      </c>
      <c r="O605" s="86">
        <f>IF(B605="","","FB-"&amp;TEXT(ROW()-5,"0000"))</f>
        <v/>
      </c>
    </row>
    <row r="606" ht="30" customHeight="1">
      <c r="B606" s="93" t="n"/>
      <c r="C606" s="140" t="n"/>
      <c r="D606" s="141" t="n"/>
      <c r="E606" s="142" t="n"/>
      <c r="F606" s="95" t="n"/>
      <c r="G606" s="95" t="n"/>
      <c r="H606" s="95" t="n"/>
      <c r="I606" s="141" t="n"/>
      <c r="J606" s="95" t="n"/>
      <c r="K606" s="141" t="n"/>
      <c r="L606" s="93" t="n"/>
      <c r="M606" s="94">
        <f>IF(B606="","",IF(L606&lt;&gt;"",L606-B606,IF(I606="Yes",MAX(0,cfg_AsOf-B606),"")))</f>
        <v/>
      </c>
      <c r="N606" s="94">
        <f>IF(B606="","",IF(OR(B606&lt;cfg_PilotStart,B606&gt;cfg_PilotEnd),"Outside",B606-cfg_PilotStart+1))</f>
        <v/>
      </c>
      <c r="O606" s="86">
        <f>IF(B606="","","FB-"&amp;TEXT(ROW()-5,"0000"))</f>
        <v/>
      </c>
    </row>
    <row r="607" ht="30" customHeight="1">
      <c r="B607" s="93" t="n"/>
      <c r="C607" s="140" t="n"/>
      <c r="D607" s="141" t="n"/>
      <c r="E607" s="142" t="n"/>
      <c r="F607" s="95" t="n"/>
      <c r="G607" s="95" t="n"/>
      <c r="H607" s="95" t="n"/>
      <c r="I607" s="141" t="n"/>
      <c r="J607" s="95" t="n"/>
      <c r="K607" s="141" t="n"/>
      <c r="L607" s="93" t="n"/>
      <c r="M607" s="94">
        <f>IF(B607="","",IF(L607&lt;&gt;"",L607-B607,IF(I607="Yes",MAX(0,cfg_AsOf-B607),"")))</f>
        <v/>
      </c>
      <c r="N607" s="94">
        <f>IF(B607="","",IF(OR(B607&lt;cfg_PilotStart,B607&gt;cfg_PilotEnd),"Outside",B607-cfg_PilotStart+1))</f>
        <v/>
      </c>
      <c r="O607" s="86">
        <f>IF(B607="","","FB-"&amp;TEXT(ROW()-5,"0000"))</f>
        <v/>
      </c>
    </row>
    <row r="608" ht="30" customHeight="1">
      <c r="B608" s="93" t="n"/>
      <c r="C608" s="140" t="n"/>
      <c r="D608" s="141" t="n"/>
      <c r="E608" s="142" t="n"/>
      <c r="F608" s="95" t="n"/>
      <c r="G608" s="95" t="n"/>
      <c r="H608" s="95" t="n"/>
      <c r="I608" s="141" t="n"/>
      <c r="J608" s="95" t="n"/>
      <c r="K608" s="141" t="n"/>
      <c r="L608" s="93" t="n"/>
      <c r="M608" s="94">
        <f>IF(B608="","",IF(L608&lt;&gt;"",L608-B608,IF(I608="Yes",MAX(0,cfg_AsOf-B608),"")))</f>
        <v/>
      </c>
      <c r="N608" s="94">
        <f>IF(B608="","",IF(OR(B608&lt;cfg_PilotStart,B608&gt;cfg_PilotEnd),"Outside",B608-cfg_PilotStart+1))</f>
        <v/>
      </c>
      <c r="O608" s="86">
        <f>IF(B608="","","FB-"&amp;TEXT(ROW()-5,"0000"))</f>
        <v/>
      </c>
    </row>
    <row r="609" ht="30" customHeight="1">
      <c r="B609" s="93" t="n"/>
      <c r="C609" s="140" t="n"/>
      <c r="D609" s="141" t="n"/>
      <c r="E609" s="142" t="n"/>
      <c r="F609" s="95" t="n"/>
      <c r="G609" s="95" t="n"/>
      <c r="H609" s="95" t="n"/>
      <c r="I609" s="141" t="n"/>
      <c r="J609" s="95" t="n"/>
      <c r="K609" s="141" t="n"/>
      <c r="L609" s="93" t="n"/>
      <c r="M609" s="94">
        <f>IF(B609="","",IF(L609&lt;&gt;"",L609-B609,IF(I609="Yes",MAX(0,cfg_AsOf-B609),"")))</f>
        <v/>
      </c>
      <c r="N609" s="94">
        <f>IF(B609="","",IF(OR(B609&lt;cfg_PilotStart,B609&gt;cfg_PilotEnd),"Outside",B609-cfg_PilotStart+1))</f>
        <v/>
      </c>
      <c r="O609" s="86">
        <f>IF(B609="","","FB-"&amp;TEXT(ROW()-5,"0000"))</f>
        <v/>
      </c>
    </row>
    <row r="610" ht="30" customHeight="1">
      <c r="B610" s="93" t="n"/>
      <c r="C610" s="140" t="n"/>
      <c r="D610" s="141" t="n"/>
      <c r="E610" s="142" t="n"/>
      <c r="F610" s="95" t="n"/>
      <c r="G610" s="95" t="n"/>
      <c r="H610" s="95" t="n"/>
      <c r="I610" s="141" t="n"/>
      <c r="J610" s="95" t="n"/>
      <c r="K610" s="141" t="n"/>
      <c r="L610" s="93" t="n"/>
      <c r="M610" s="94">
        <f>IF(B610="","",IF(L610&lt;&gt;"",L610-B610,IF(I610="Yes",MAX(0,cfg_AsOf-B610),"")))</f>
        <v/>
      </c>
      <c r="N610" s="94">
        <f>IF(B610="","",IF(OR(B610&lt;cfg_PilotStart,B610&gt;cfg_PilotEnd),"Outside",B610-cfg_PilotStart+1))</f>
        <v/>
      </c>
      <c r="O610" s="86">
        <f>IF(B610="","","FB-"&amp;TEXT(ROW()-5,"0000"))</f>
        <v/>
      </c>
    </row>
    <row r="611" ht="30" customHeight="1">
      <c r="B611" s="93" t="n"/>
      <c r="C611" s="140" t="n"/>
      <c r="D611" s="141" t="n"/>
      <c r="E611" s="142" t="n"/>
      <c r="F611" s="95" t="n"/>
      <c r="G611" s="95" t="n"/>
      <c r="H611" s="95" t="n"/>
      <c r="I611" s="141" t="n"/>
      <c r="J611" s="95" t="n"/>
      <c r="K611" s="141" t="n"/>
      <c r="L611" s="93" t="n"/>
      <c r="M611" s="94">
        <f>IF(B611="","",IF(L611&lt;&gt;"",L611-B611,IF(I611="Yes",MAX(0,cfg_AsOf-B611),"")))</f>
        <v/>
      </c>
      <c r="N611" s="94">
        <f>IF(B611="","",IF(OR(B611&lt;cfg_PilotStart,B611&gt;cfg_PilotEnd),"Outside",B611-cfg_PilotStart+1))</f>
        <v/>
      </c>
      <c r="O611" s="86">
        <f>IF(B611="","","FB-"&amp;TEXT(ROW()-5,"0000"))</f>
        <v/>
      </c>
    </row>
    <row r="612" ht="30" customHeight="1">
      <c r="B612" s="93" t="n"/>
      <c r="C612" s="140" t="n"/>
      <c r="D612" s="141" t="n"/>
      <c r="E612" s="142" t="n"/>
      <c r="F612" s="95" t="n"/>
      <c r="G612" s="95" t="n"/>
      <c r="H612" s="95" t="n"/>
      <c r="I612" s="141" t="n"/>
      <c r="J612" s="95" t="n"/>
      <c r="K612" s="141" t="n"/>
      <c r="L612" s="93" t="n"/>
      <c r="M612" s="94">
        <f>IF(B612="","",IF(L612&lt;&gt;"",L612-B612,IF(I612="Yes",MAX(0,cfg_AsOf-B612),"")))</f>
        <v/>
      </c>
      <c r="N612" s="94">
        <f>IF(B612="","",IF(OR(B612&lt;cfg_PilotStart,B612&gt;cfg_PilotEnd),"Outside",B612-cfg_PilotStart+1))</f>
        <v/>
      </c>
      <c r="O612" s="86">
        <f>IF(B612="","","FB-"&amp;TEXT(ROW()-5,"0000"))</f>
        <v/>
      </c>
    </row>
    <row r="613" ht="30" customHeight="1">
      <c r="B613" s="93" t="n"/>
      <c r="C613" s="140" t="n"/>
      <c r="D613" s="141" t="n"/>
      <c r="E613" s="142" t="n"/>
      <c r="F613" s="95" t="n"/>
      <c r="G613" s="95" t="n"/>
      <c r="H613" s="95" t="n"/>
      <c r="I613" s="141" t="n"/>
      <c r="J613" s="95" t="n"/>
      <c r="K613" s="141" t="n"/>
      <c r="L613" s="93" t="n"/>
      <c r="M613" s="94">
        <f>IF(B613="","",IF(L613&lt;&gt;"",L613-B613,IF(I613="Yes",MAX(0,cfg_AsOf-B613),"")))</f>
        <v/>
      </c>
      <c r="N613" s="94">
        <f>IF(B613="","",IF(OR(B613&lt;cfg_PilotStart,B613&gt;cfg_PilotEnd),"Outside",B613-cfg_PilotStart+1))</f>
        <v/>
      </c>
      <c r="O613" s="86">
        <f>IF(B613="","","FB-"&amp;TEXT(ROW()-5,"0000"))</f>
        <v/>
      </c>
    </row>
    <row r="614" ht="30" customHeight="1">
      <c r="B614" s="93" t="n"/>
      <c r="C614" s="140" t="n"/>
      <c r="D614" s="141" t="n"/>
      <c r="E614" s="142" t="n"/>
      <c r="F614" s="95" t="n"/>
      <c r="G614" s="95" t="n"/>
      <c r="H614" s="95" t="n"/>
      <c r="I614" s="141" t="n"/>
      <c r="J614" s="95" t="n"/>
      <c r="K614" s="141" t="n"/>
      <c r="L614" s="93" t="n"/>
      <c r="M614" s="94">
        <f>IF(B614="","",IF(L614&lt;&gt;"",L614-B614,IF(I614="Yes",MAX(0,cfg_AsOf-B614),"")))</f>
        <v/>
      </c>
      <c r="N614" s="94">
        <f>IF(B614="","",IF(OR(B614&lt;cfg_PilotStart,B614&gt;cfg_PilotEnd),"Outside",B614-cfg_PilotStart+1))</f>
        <v/>
      </c>
      <c r="O614" s="86">
        <f>IF(B614="","","FB-"&amp;TEXT(ROW()-5,"0000"))</f>
        <v/>
      </c>
    </row>
    <row r="615" ht="30" customHeight="1">
      <c r="B615" s="93" t="n"/>
      <c r="C615" s="140" t="n"/>
      <c r="D615" s="141" t="n"/>
      <c r="E615" s="142" t="n"/>
      <c r="F615" s="95" t="n"/>
      <c r="G615" s="95" t="n"/>
      <c r="H615" s="95" t="n"/>
      <c r="I615" s="141" t="n"/>
      <c r="J615" s="95" t="n"/>
      <c r="K615" s="141" t="n"/>
      <c r="L615" s="93" t="n"/>
      <c r="M615" s="94">
        <f>IF(B615="","",IF(L615&lt;&gt;"",L615-B615,IF(I615="Yes",MAX(0,cfg_AsOf-B615),"")))</f>
        <v/>
      </c>
      <c r="N615" s="94">
        <f>IF(B615="","",IF(OR(B615&lt;cfg_PilotStart,B615&gt;cfg_PilotEnd),"Outside",B615-cfg_PilotStart+1))</f>
        <v/>
      </c>
      <c r="O615" s="86">
        <f>IF(B615="","","FB-"&amp;TEXT(ROW()-5,"0000"))</f>
        <v/>
      </c>
    </row>
    <row r="616" ht="30" customHeight="1">
      <c r="B616" s="93" t="n"/>
      <c r="C616" s="140" t="n"/>
      <c r="D616" s="141" t="n"/>
      <c r="E616" s="142" t="n"/>
      <c r="F616" s="95" t="n"/>
      <c r="G616" s="95" t="n"/>
      <c r="H616" s="95" t="n"/>
      <c r="I616" s="141" t="n"/>
      <c r="J616" s="95" t="n"/>
      <c r="K616" s="141" t="n"/>
      <c r="L616" s="93" t="n"/>
      <c r="M616" s="94">
        <f>IF(B616="","",IF(L616&lt;&gt;"",L616-B616,IF(I616="Yes",MAX(0,cfg_AsOf-B616),"")))</f>
        <v/>
      </c>
      <c r="N616" s="94">
        <f>IF(B616="","",IF(OR(B616&lt;cfg_PilotStart,B616&gt;cfg_PilotEnd),"Outside",B616-cfg_PilotStart+1))</f>
        <v/>
      </c>
      <c r="O616" s="86">
        <f>IF(B616="","","FB-"&amp;TEXT(ROW()-5,"0000"))</f>
        <v/>
      </c>
    </row>
    <row r="617" ht="30" customHeight="1">
      <c r="B617" s="93" t="n"/>
      <c r="C617" s="140" t="n"/>
      <c r="D617" s="141" t="n"/>
      <c r="E617" s="142" t="n"/>
      <c r="F617" s="95" t="n"/>
      <c r="G617" s="95" t="n"/>
      <c r="H617" s="95" t="n"/>
      <c r="I617" s="141" t="n"/>
      <c r="J617" s="95" t="n"/>
      <c r="K617" s="141" t="n"/>
      <c r="L617" s="93" t="n"/>
      <c r="M617" s="94">
        <f>IF(B617="","",IF(L617&lt;&gt;"",L617-B617,IF(I617="Yes",MAX(0,cfg_AsOf-B617),"")))</f>
        <v/>
      </c>
      <c r="N617" s="94">
        <f>IF(B617="","",IF(OR(B617&lt;cfg_PilotStart,B617&gt;cfg_PilotEnd),"Outside",B617-cfg_PilotStart+1))</f>
        <v/>
      </c>
      <c r="O617" s="86">
        <f>IF(B617="","","FB-"&amp;TEXT(ROW()-5,"0000"))</f>
        <v/>
      </c>
    </row>
    <row r="618" ht="30" customHeight="1">
      <c r="B618" s="93" t="n"/>
      <c r="C618" s="140" t="n"/>
      <c r="D618" s="141" t="n"/>
      <c r="E618" s="142" t="n"/>
      <c r="F618" s="95" t="n"/>
      <c r="G618" s="95" t="n"/>
      <c r="H618" s="95" t="n"/>
      <c r="I618" s="141" t="n"/>
      <c r="J618" s="95" t="n"/>
      <c r="K618" s="141" t="n"/>
      <c r="L618" s="93" t="n"/>
      <c r="M618" s="94">
        <f>IF(B618="","",IF(L618&lt;&gt;"",L618-B618,IF(I618="Yes",MAX(0,cfg_AsOf-B618),"")))</f>
        <v/>
      </c>
      <c r="N618" s="94">
        <f>IF(B618="","",IF(OR(B618&lt;cfg_PilotStart,B618&gt;cfg_PilotEnd),"Outside",B618-cfg_PilotStart+1))</f>
        <v/>
      </c>
      <c r="O618" s="86">
        <f>IF(B618="","","FB-"&amp;TEXT(ROW()-5,"0000"))</f>
        <v/>
      </c>
    </row>
    <row r="619" ht="30" customHeight="1">
      <c r="B619" s="93" t="n"/>
      <c r="C619" s="140" t="n"/>
      <c r="D619" s="141" t="n"/>
      <c r="E619" s="142" t="n"/>
      <c r="F619" s="95" t="n"/>
      <c r="G619" s="95" t="n"/>
      <c r="H619" s="95" t="n"/>
      <c r="I619" s="141" t="n"/>
      <c r="J619" s="95" t="n"/>
      <c r="K619" s="141" t="n"/>
      <c r="L619" s="93" t="n"/>
      <c r="M619" s="94">
        <f>IF(B619="","",IF(L619&lt;&gt;"",L619-B619,IF(I619="Yes",MAX(0,cfg_AsOf-B619),"")))</f>
        <v/>
      </c>
      <c r="N619" s="94">
        <f>IF(B619="","",IF(OR(B619&lt;cfg_PilotStart,B619&gt;cfg_PilotEnd),"Outside",B619-cfg_PilotStart+1))</f>
        <v/>
      </c>
      <c r="O619" s="86">
        <f>IF(B619="","","FB-"&amp;TEXT(ROW()-5,"0000"))</f>
        <v/>
      </c>
    </row>
    <row r="620" ht="30" customHeight="1">
      <c r="B620" s="93" t="n"/>
      <c r="C620" s="140" t="n"/>
      <c r="D620" s="141" t="n"/>
      <c r="E620" s="142" t="n"/>
      <c r="F620" s="95" t="n"/>
      <c r="G620" s="95" t="n"/>
      <c r="H620" s="95" t="n"/>
      <c r="I620" s="141" t="n"/>
      <c r="J620" s="95" t="n"/>
      <c r="K620" s="141" t="n"/>
      <c r="L620" s="93" t="n"/>
      <c r="M620" s="94">
        <f>IF(B620="","",IF(L620&lt;&gt;"",L620-B620,IF(I620="Yes",MAX(0,cfg_AsOf-B620),"")))</f>
        <v/>
      </c>
      <c r="N620" s="94">
        <f>IF(B620="","",IF(OR(B620&lt;cfg_PilotStart,B620&gt;cfg_PilotEnd),"Outside",B620-cfg_PilotStart+1))</f>
        <v/>
      </c>
      <c r="O620" s="86">
        <f>IF(B620="","","FB-"&amp;TEXT(ROW()-5,"0000"))</f>
        <v/>
      </c>
    </row>
    <row r="621" ht="30" customHeight="1">
      <c r="B621" s="93" t="n"/>
      <c r="C621" s="140" t="n"/>
      <c r="D621" s="141" t="n"/>
      <c r="E621" s="142" t="n"/>
      <c r="F621" s="95" t="n"/>
      <c r="G621" s="95" t="n"/>
      <c r="H621" s="95" t="n"/>
      <c r="I621" s="141" t="n"/>
      <c r="J621" s="95" t="n"/>
      <c r="K621" s="141" t="n"/>
      <c r="L621" s="93" t="n"/>
      <c r="M621" s="94">
        <f>IF(B621="","",IF(L621&lt;&gt;"",L621-B621,IF(I621="Yes",MAX(0,cfg_AsOf-B621),"")))</f>
        <v/>
      </c>
      <c r="N621" s="94">
        <f>IF(B621="","",IF(OR(B621&lt;cfg_PilotStart,B621&gt;cfg_PilotEnd),"Outside",B621-cfg_PilotStart+1))</f>
        <v/>
      </c>
      <c r="O621" s="86">
        <f>IF(B621="","","FB-"&amp;TEXT(ROW()-5,"0000"))</f>
        <v/>
      </c>
    </row>
    <row r="622" ht="30" customHeight="1">
      <c r="B622" s="93" t="n"/>
      <c r="C622" s="140" t="n"/>
      <c r="D622" s="141" t="n"/>
      <c r="E622" s="142" t="n"/>
      <c r="F622" s="95" t="n"/>
      <c r="G622" s="95" t="n"/>
      <c r="H622" s="95" t="n"/>
      <c r="I622" s="141" t="n"/>
      <c r="J622" s="95" t="n"/>
      <c r="K622" s="141" t="n"/>
      <c r="L622" s="93" t="n"/>
      <c r="M622" s="94">
        <f>IF(B622="","",IF(L622&lt;&gt;"",L622-B622,IF(I622="Yes",MAX(0,cfg_AsOf-B622),"")))</f>
        <v/>
      </c>
      <c r="N622" s="94">
        <f>IF(B622="","",IF(OR(B622&lt;cfg_PilotStart,B622&gt;cfg_PilotEnd),"Outside",B622-cfg_PilotStart+1))</f>
        <v/>
      </c>
      <c r="O622" s="86">
        <f>IF(B622="","","FB-"&amp;TEXT(ROW()-5,"0000"))</f>
        <v/>
      </c>
    </row>
    <row r="623" ht="30" customHeight="1">
      <c r="B623" s="93" t="n"/>
      <c r="C623" s="140" t="n"/>
      <c r="D623" s="141" t="n"/>
      <c r="E623" s="142" t="n"/>
      <c r="F623" s="95" t="n"/>
      <c r="G623" s="95" t="n"/>
      <c r="H623" s="95" t="n"/>
      <c r="I623" s="141" t="n"/>
      <c r="J623" s="95" t="n"/>
      <c r="K623" s="141" t="n"/>
      <c r="L623" s="93" t="n"/>
      <c r="M623" s="94">
        <f>IF(B623="","",IF(L623&lt;&gt;"",L623-B623,IF(I623="Yes",MAX(0,cfg_AsOf-B623),"")))</f>
        <v/>
      </c>
      <c r="N623" s="94">
        <f>IF(B623="","",IF(OR(B623&lt;cfg_PilotStart,B623&gt;cfg_PilotEnd),"Outside",B623-cfg_PilotStart+1))</f>
        <v/>
      </c>
      <c r="O623" s="86">
        <f>IF(B623="","","FB-"&amp;TEXT(ROW()-5,"0000"))</f>
        <v/>
      </c>
    </row>
    <row r="624" ht="30" customHeight="1">
      <c r="B624" s="93" t="n"/>
      <c r="C624" s="140" t="n"/>
      <c r="D624" s="141" t="n"/>
      <c r="E624" s="142" t="n"/>
      <c r="F624" s="95" t="n"/>
      <c r="G624" s="95" t="n"/>
      <c r="H624" s="95" t="n"/>
      <c r="I624" s="141" t="n"/>
      <c r="J624" s="95" t="n"/>
      <c r="K624" s="141" t="n"/>
      <c r="L624" s="93" t="n"/>
      <c r="M624" s="94">
        <f>IF(B624="","",IF(L624&lt;&gt;"",L624-B624,IF(I624="Yes",MAX(0,cfg_AsOf-B624),"")))</f>
        <v/>
      </c>
      <c r="N624" s="94">
        <f>IF(B624="","",IF(OR(B624&lt;cfg_PilotStart,B624&gt;cfg_PilotEnd),"Outside",B624-cfg_PilotStart+1))</f>
        <v/>
      </c>
      <c r="O624" s="86">
        <f>IF(B624="","","FB-"&amp;TEXT(ROW()-5,"0000"))</f>
        <v/>
      </c>
    </row>
    <row r="625" ht="30" customHeight="1">
      <c r="B625" s="93" t="n"/>
      <c r="C625" s="140" t="n"/>
      <c r="D625" s="141" t="n"/>
      <c r="E625" s="142" t="n"/>
      <c r="F625" s="95" t="n"/>
      <c r="G625" s="95" t="n"/>
      <c r="H625" s="95" t="n"/>
      <c r="I625" s="141" t="n"/>
      <c r="J625" s="95" t="n"/>
      <c r="K625" s="141" t="n"/>
      <c r="L625" s="93" t="n"/>
      <c r="M625" s="94">
        <f>IF(B625="","",IF(L625&lt;&gt;"",L625-B625,IF(I625="Yes",MAX(0,cfg_AsOf-B625),"")))</f>
        <v/>
      </c>
      <c r="N625" s="94">
        <f>IF(B625="","",IF(OR(B625&lt;cfg_PilotStart,B625&gt;cfg_PilotEnd),"Outside",B625-cfg_PilotStart+1))</f>
        <v/>
      </c>
      <c r="O625" s="86">
        <f>IF(B625="","","FB-"&amp;TEXT(ROW()-5,"0000"))</f>
        <v/>
      </c>
    </row>
    <row r="626" ht="30" customHeight="1">
      <c r="B626" s="93" t="n"/>
      <c r="C626" s="140" t="n"/>
      <c r="D626" s="141" t="n"/>
      <c r="E626" s="142" t="n"/>
      <c r="F626" s="95" t="n"/>
      <c r="G626" s="95" t="n"/>
      <c r="H626" s="95" t="n"/>
      <c r="I626" s="141" t="n"/>
      <c r="J626" s="95" t="n"/>
      <c r="K626" s="141" t="n"/>
      <c r="L626" s="93" t="n"/>
      <c r="M626" s="94">
        <f>IF(B626="","",IF(L626&lt;&gt;"",L626-B626,IF(I626="Yes",MAX(0,cfg_AsOf-B626),"")))</f>
        <v/>
      </c>
      <c r="N626" s="94">
        <f>IF(B626="","",IF(OR(B626&lt;cfg_PilotStart,B626&gt;cfg_PilotEnd),"Outside",B626-cfg_PilotStart+1))</f>
        <v/>
      </c>
      <c r="O626" s="86">
        <f>IF(B626="","","FB-"&amp;TEXT(ROW()-5,"0000"))</f>
        <v/>
      </c>
    </row>
    <row r="627" ht="30" customHeight="1">
      <c r="B627" s="93" t="n"/>
      <c r="C627" s="140" t="n"/>
      <c r="D627" s="141" t="n"/>
      <c r="E627" s="142" t="n"/>
      <c r="F627" s="95" t="n"/>
      <c r="G627" s="95" t="n"/>
      <c r="H627" s="95" t="n"/>
      <c r="I627" s="141" t="n"/>
      <c r="J627" s="95" t="n"/>
      <c r="K627" s="141" t="n"/>
      <c r="L627" s="93" t="n"/>
      <c r="M627" s="94">
        <f>IF(B627="","",IF(L627&lt;&gt;"",L627-B627,IF(I627="Yes",MAX(0,cfg_AsOf-B627),"")))</f>
        <v/>
      </c>
      <c r="N627" s="94">
        <f>IF(B627="","",IF(OR(B627&lt;cfg_PilotStart,B627&gt;cfg_PilotEnd),"Outside",B627-cfg_PilotStart+1))</f>
        <v/>
      </c>
      <c r="O627" s="86">
        <f>IF(B627="","","FB-"&amp;TEXT(ROW()-5,"0000"))</f>
        <v/>
      </c>
    </row>
    <row r="628" ht="30" customHeight="1">
      <c r="B628" s="93" t="n"/>
      <c r="C628" s="140" t="n"/>
      <c r="D628" s="141" t="n"/>
      <c r="E628" s="142" t="n"/>
      <c r="F628" s="95" t="n"/>
      <c r="G628" s="95" t="n"/>
      <c r="H628" s="95" t="n"/>
      <c r="I628" s="141" t="n"/>
      <c r="J628" s="95" t="n"/>
      <c r="K628" s="141" t="n"/>
      <c r="L628" s="93" t="n"/>
      <c r="M628" s="94">
        <f>IF(B628="","",IF(L628&lt;&gt;"",L628-B628,IF(I628="Yes",MAX(0,cfg_AsOf-B628),"")))</f>
        <v/>
      </c>
      <c r="N628" s="94">
        <f>IF(B628="","",IF(OR(B628&lt;cfg_PilotStart,B628&gt;cfg_PilotEnd),"Outside",B628-cfg_PilotStart+1))</f>
        <v/>
      </c>
      <c r="O628" s="86">
        <f>IF(B628="","","FB-"&amp;TEXT(ROW()-5,"0000"))</f>
        <v/>
      </c>
    </row>
    <row r="629" ht="30" customHeight="1">
      <c r="B629" s="93" t="n"/>
      <c r="C629" s="140" t="n"/>
      <c r="D629" s="141" t="n"/>
      <c r="E629" s="142" t="n"/>
      <c r="F629" s="95" t="n"/>
      <c r="G629" s="95" t="n"/>
      <c r="H629" s="95" t="n"/>
      <c r="I629" s="141" t="n"/>
      <c r="J629" s="95" t="n"/>
      <c r="K629" s="141" t="n"/>
      <c r="L629" s="93" t="n"/>
      <c r="M629" s="94">
        <f>IF(B629="","",IF(L629&lt;&gt;"",L629-B629,IF(I629="Yes",MAX(0,cfg_AsOf-B629),"")))</f>
        <v/>
      </c>
      <c r="N629" s="94">
        <f>IF(B629="","",IF(OR(B629&lt;cfg_PilotStart,B629&gt;cfg_PilotEnd),"Outside",B629-cfg_PilotStart+1))</f>
        <v/>
      </c>
      <c r="O629" s="86">
        <f>IF(B629="","","FB-"&amp;TEXT(ROW()-5,"0000"))</f>
        <v/>
      </c>
    </row>
    <row r="630" ht="30" customHeight="1">
      <c r="B630" s="93" t="n"/>
      <c r="C630" s="140" t="n"/>
      <c r="D630" s="141" t="n"/>
      <c r="E630" s="142" t="n"/>
      <c r="F630" s="95" t="n"/>
      <c r="G630" s="95" t="n"/>
      <c r="H630" s="95" t="n"/>
      <c r="I630" s="141" t="n"/>
      <c r="J630" s="95" t="n"/>
      <c r="K630" s="141" t="n"/>
      <c r="L630" s="93" t="n"/>
      <c r="M630" s="94">
        <f>IF(B630="","",IF(L630&lt;&gt;"",L630-B630,IF(I630="Yes",MAX(0,cfg_AsOf-B630),"")))</f>
        <v/>
      </c>
      <c r="N630" s="94">
        <f>IF(B630="","",IF(OR(B630&lt;cfg_PilotStart,B630&gt;cfg_PilotEnd),"Outside",B630-cfg_PilotStart+1))</f>
        <v/>
      </c>
      <c r="O630" s="86">
        <f>IF(B630="","","FB-"&amp;TEXT(ROW()-5,"0000"))</f>
        <v/>
      </c>
    </row>
    <row r="631" ht="30" customHeight="1">
      <c r="B631" s="93" t="n"/>
      <c r="C631" s="140" t="n"/>
      <c r="D631" s="141" t="n"/>
      <c r="E631" s="142" t="n"/>
      <c r="F631" s="95" t="n"/>
      <c r="G631" s="95" t="n"/>
      <c r="H631" s="95" t="n"/>
      <c r="I631" s="141" t="n"/>
      <c r="J631" s="95" t="n"/>
      <c r="K631" s="141" t="n"/>
      <c r="L631" s="93" t="n"/>
      <c r="M631" s="94">
        <f>IF(B631="","",IF(L631&lt;&gt;"",L631-B631,IF(I631="Yes",MAX(0,cfg_AsOf-B631),"")))</f>
        <v/>
      </c>
      <c r="N631" s="94">
        <f>IF(B631="","",IF(OR(B631&lt;cfg_PilotStart,B631&gt;cfg_PilotEnd),"Outside",B631-cfg_PilotStart+1))</f>
        <v/>
      </c>
      <c r="O631" s="86">
        <f>IF(B631="","","FB-"&amp;TEXT(ROW()-5,"0000"))</f>
        <v/>
      </c>
    </row>
    <row r="632" ht="30" customHeight="1">
      <c r="B632" s="93" t="n"/>
      <c r="C632" s="140" t="n"/>
      <c r="D632" s="141" t="n"/>
      <c r="E632" s="142" t="n"/>
      <c r="F632" s="95" t="n"/>
      <c r="G632" s="95" t="n"/>
      <c r="H632" s="95" t="n"/>
      <c r="I632" s="141" t="n"/>
      <c r="J632" s="95" t="n"/>
      <c r="K632" s="141" t="n"/>
      <c r="L632" s="93" t="n"/>
      <c r="M632" s="94">
        <f>IF(B632="","",IF(L632&lt;&gt;"",L632-B632,IF(I632="Yes",MAX(0,cfg_AsOf-B632),"")))</f>
        <v/>
      </c>
      <c r="N632" s="94">
        <f>IF(B632="","",IF(OR(B632&lt;cfg_PilotStart,B632&gt;cfg_PilotEnd),"Outside",B632-cfg_PilotStart+1))</f>
        <v/>
      </c>
      <c r="O632" s="86">
        <f>IF(B632="","","FB-"&amp;TEXT(ROW()-5,"0000"))</f>
        <v/>
      </c>
    </row>
    <row r="633" ht="30" customHeight="1">
      <c r="B633" s="93" t="n"/>
      <c r="C633" s="140" t="n"/>
      <c r="D633" s="141" t="n"/>
      <c r="E633" s="142" t="n"/>
      <c r="F633" s="95" t="n"/>
      <c r="G633" s="95" t="n"/>
      <c r="H633" s="95" t="n"/>
      <c r="I633" s="141" t="n"/>
      <c r="J633" s="95" t="n"/>
      <c r="K633" s="141" t="n"/>
      <c r="L633" s="93" t="n"/>
      <c r="M633" s="94">
        <f>IF(B633="","",IF(L633&lt;&gt;"",L633-B633,IF(I633="Yes",MAX(0,cfg_AsOf-B633),"")))</f>
        <v/>
      </c>
      <c r="N633" s="94">
        <f>IF(B633="","",IF(OR(B633&lt;cfg_PilotStart,B633&gt;cfg_PilotEnd),"Outside",B633-cfg_PilotStart+1))</f>
        <v/>
      </c>
      <c r="O633" s="86">
        <f>IF(B633="","","FB-"&amp;TEXT(ROW()-5,"0000"))</f>
        <v/>
      </c>
    </row>
    <row r="634" ht="30" customHeight="1">
      <c r="B634" s="93" t="n"/>
      <c r="C634" s="140" t="n"/>
      <c r="D634" s="141" t="n"/>
      <c r="E634" s="142" t="n"/>
      <c r="F634" s="95" t="n"/>
      <c r="G634" s="95" t="n"/>
      <c r="H634" s="95" t="n"/>
      <c r="I634" s="141" t="n"/>
      <c r="J634" s="95" t="n"/>
      <c r="K634" s="141" t="n"/>
      <c r="L634" s="93" t="n"/>
      <c r="M634" s="94">
        <f>IF(B634="","",IF(L634&lt;&gt;"",L634-B634,IF(I634="Yes",MAX(0,cfg_AsOf-B634),"")))</f>
        <v/>
      </c>
      <c r="N634" s="94">
        <f>IF(B634="","",IF(OR(B634&lt;cfg_PilotStart,B634&gt;cfg_PilotEnd),"Outside",B634-cfg_PilotStart+1))</f>
        <v/>
      </c>
      <c r="O634" s="86">
        <f>IF(B634="","","FB-"&amp;TEXT(ROW()-5,"0000"))</f>
        <v/>
      </c>
    </row>
    <row r="635" ht="30" customHeight="1">
      <c r="B635" s="93" t="n"/>
      <c r="C635" s="140" t="n"/>
      <c r="D635" s="141" t="n"/>
      <c r="E635" s="142" t="n"/>
      <c r="F635" s="95" t="n"/>
      <c r="G635" s="95" t="n"/>
      <c r="H635" s="95" t="n"/>
      <c r="I635" s="141" t="n"/>
      <c r="J635" s="95" t="n"/>
      <c r="K635" s="141" t="n"/>
      <c r="L635" s="93" t="n"/>
      <c r="M635" s="94">
        <f>IF(B635="","",IF(L635&lt;&gt;"",L635-B635,IF(I635="Yes",MAX(0,cfg_AsOf-B635),"")))</f>
        <v/>
      </c>
      <c r="N635" s="94">
        <f>IF(B635="","",IF(OR(B635&lt;cfg_PilotStart,B635&gt;cfg_PilotEnd),"Outside",B635-cfg_PilotStart+1))</f>
        <v/>
      </c>
      <c r="O635" s="86">
        <f>IF(B635="","","FB-"&amp;TEXT(ROW()-5,"0000"))</f>
        <v/>
      </c>
    </row>
    <row r="636" ht="30" customHeight="1">
      <c r="B636" s="93" t="n"/>
      <c r="C636" s="140" t="n"/>
      <c r="D636" s="141" t="n"/>
      <c r="E636" s="142" t="n"/>
      <c r="F636" s="95" t="n"/>
      <c r="G636" s="95" t="n"/>
      <c r="H636" s="95" t="n"/>
      <c r="I636" s="141" t="n"/>
      <c r="J636" s="95" t="n"/>
      <c r="K636" s="141" t="n"/>
      <c r="L636" s="93" t="n"/>
      <c r="M636" s="94">
        <f>IF(B636="","",IF(L636&lt;&gt;"",L636-B636,IF(I636="Yes",MAX(0,cfg_AsOf-B636),"")))</f>
        <v/>
      </c>
      <c r="N636" s="94">
        <f>IF(B636="","",IF(OR(B636&lt;cfg_PilotStart,B636&gt;cfg_PilotEnd),"Outside",B636-cfg_PilotStart+1))</f>
        <v/>
      </c>
      <c r="O636" s="86">
        <f>IF(B636="","","FB-"&amp;TEXT(ROW()-5,"0000"))</f>
        <v/>
      </c>
    </row>
    <row r="637" ht="30" customHeight="1">
      <c r="B637" s="93" t="n"/>
      <c r="C637" s="140" t="n"/>
      <c r="D637" s="141" t="n"/>
      <c r="E637" s="142" t="n"/>
      <c r="F637" s="95" t="n"/>
      <c r="G637" s="95" t="n"/>
      <c r="H637" s="95" t="n"/>
      <c r="I637" s="141" t="n"/>
      <c r="J637" s="95" t="n"/>
      <c r="K637" s="141" t="n"/>
      <c r="L637" s="93" t="n"/>
      <c r="M637" s="94">
        <f>IF(B637="","",IF(L637&lt;&gt;"",L637-B637,IF(I637="Yes",MAX(0,cfg_AsOf-B637),"")))</f>
        <v/>
      </c>
      <c r="N637" s="94">
        <f>IF(B637="","",IF(OR(B637&lt;cfg_PilotStart,B637&gt;cfg_PilotEnd),"Outside",B637-cfg_PilotStart+1))</f>
        <v/>
      </c>
      <c r="O637" s="86">
        <f>IF(B637="","","FB-"&amp;TEXT(ROW()-5,"0000"))</f>
        <v/>
      </c>
    </row>
    <row r="638" ht="30" customHeight="1">
      <c r="B638" s="93" t="n"/>
      <c r="C638" s="140" t="n"/>
      <c r="D638" s="141" t="n"/>
      <c r="E638" s="142" t="n"/>
      <c r="F638" s="95" t="n"/>
      <c r="G638" s="95" t="n"/>
      <c r="H638" s="95" t="n"/>
      <c r="I638" s="141" t="n"/>
      <c r="J638" s="95" t="n"/>
      <c r="K638" s="141" t="n"/>
      <c r="L638" s="93" t="n"/>
      <c r="M638" s="94">
        <f>IF(B638="","",IF(L638&lt;&gt;"",L638-B638,IF(I638="Yes",MAX(0,cfg_AsOf-B638),"")))</f>
        <v/>
      </c>
      <c r="N638" s="94">
        <f>IF(B638="","",IF(OR(B638&lt;cfg_PilotStart,B638&gt;cfg_PilotEnd),"Outside",B638-cfg_PilotStart+1))</f>
        <v/>
      </c>
      <c r="O638" s="86">
        <f>IF(B638="","","FB-"&amp;TEXT(ROW()-5,"0000"))</f>
        <v/>
      </c>
    </row>
    <row r="639" ht="30" customHeight="1">
      <c r="B639" s="93" t="n"/>
      <c r="C639" s="140" t="n"/>
      <c r="D639" s="141" t="n"/>
      <c r="E639" s="142" t="n"/>
      <c r="F639" s="95" t="n"/>
      <c r="G639" s="95" t="n"/>
      <c r="H639" s="95" t="n"/>
      <c r="I639" s="141" t="n"/>
      <c r="J639" s="95" t="n"/>
      <c r="K639" s="141" t="n"/>
      <c r="L639" s="93" t="n"/>
      <c r="M639" s="94">
        <f>IF(B639="","",IF(L639&lt;&gt;"",L639-B639,IF(I639="Yes",MAX(0,cfg_AsOf-B639),"")))</f>
        <v/>
      </c>
      <c r="N639" s="94">
        <f>IF(B639="","",IF(OR(B639&lt;cfg_PilotStart,B639&gt;cfg_PilotEnd),"Outside",B639-cfg_PilotStart+1))</f>
        <v/>
      </c>
      <c r="O639" s="86">
        <f>IF(B639="","","FB-"&amp;TEXT(ROW()-5,"0000"))</f>
        <v/>
      </c>
    </row>
    <row r="640" ht="30" customHeight="1">
      <c r="B640" s="93" t="n"/>
      <c r="C640" s="140" t="n"/>
      <c r="D640" s="141" t="n"/>
      <c r="E640" s="142" t="n"/>
      <c r="F640" s="95" t="n"/>
      <c r="G640" s="95" t="n"/>
      <c r="H640" s="95" t="n"/>
      <c r="I640" s="141" t="n"/>
      <c r="J640" s="95" t="n"/>
      <c r="K640" s="141" t="n"/>
      <c r="L640" s="93" t="n"/>
      <c r="M640" s="94">
        <f>IF(B640="","",IF(L640&lt;&gt;"",L640-B640,IF(I640="Yes",MAX(0,cfg_AsOf-B640),"")))</f>
        <v/>
      </c>
      <c r="N640" s="94">
        <f>IF(B640="","",IF(OR(B640&lt;cfg_PilotStart,B640&gt;cfg_PilotEnd),"Outside",B640-cfg_PilotStart+1))</f>
        <v/>
      </c>
      <c r="O640" s="86">
        <f>IF(B640="","","FB-"&amp;TEXT(ROW()-5,"0000"))</f>
        <v/>
      </c>
    </row>
    <row r="641" ht="30" customHeight="1">
      <c r="B641" s="93" t="n"/>
      <c r="C641" s="140" t="n"/>
      <c r="D641" s="141" t="n"/>
      <c r="E641" s="142" t="n"/>
      <c r="F641" s="95" t="n"/>
      <c r="G641" s="95" t="n"/>
      <c r="H641" s="95" t="n"/>
      <c r="I641" s="141" t="n"/>
      <c r="J641" s="95" t="n"/>
      <c r="K641" s="141" t="n"/>
      <c r="L641" s="93" t="n"/>
      <c r="M641" s="94">
        <f>IF(B641="","",IF(L641&lt;&gt;"",L641-B641,IF(I641="Yes",MAX(0,cfg_AsOf-B641),"")))</f>
        <v/>
      </c>
      <c r="N641" s="94">
        <f>IF(B641="","",IF(OR(B641&lt;cfg_PilotStart,B641&gt;cfg_PilotEnd),"Outside",B641-cfg_PilotStart+1))</f>
        <v/>
      </c>
      <c r="O641" s="86">
        <f>IF(B641="","","FB-"&amp;TEXT(ROW()-5,"0000"))</f>
        <v/>
      </c>
    </row>
    <row r="642" ht="30" customHeight="1">
      <c r="B642" s="93" t="n"/>
      <c r="C642" s="140" t="n"/>
      <c r="D642" s="141" t="n"/>
      <c r="E642" s="142" t="n"/>
      <c r="F642" s="95" t="n"/>
      <c r="G642" s="95" t="n"/>
      <c r="H642" s="95" t="n"/>
      <c r="I642" s="141" t="n"/>
      <c r="J642" s="95" t="n"/>
      <c r="K642" s="141" t="n"/>
      <c r="L642" s="93" t="n"/>
      <c r="M642" s="94">
        <f>IF(B642="","",IF(L642&lt;&gt;"",L642-B642,IF(I642="Yes",MAX(0,cfg_AsOf-B642),"")))</f>
        <v/>
      </c>
      <c r="N642" s="94">
        <f>IF(B642="","",IF(OR(B642&lt;cfg_PilotStart,B642&gt;cfg_PilotEnd),"Outside",B642-cfg_PilotStart+1))</f>
        <v/>
      </c>
      <c r="O642" s="86">
        <f>IF(B642="","","FB-"&amp;TEXT(ROW()-5,"0000"))</f>
        <v/>
      </c>
    </row>
    <row r="643" ht="30" customHeight="1">
      <c r="B643" s="93" t="n"/>
      <c r="C643" s="140" t="n"/>
      <c r="D643" s="141" t="n"/>
      <c r="E643" s="142" t="n"/>
      <c r="F643" s="95" t="n"/>
      <c r="G643" s="95" t="n"/>
      <c r="H643" s="95" t="n"/>
      <c r="I643" s="141" t="n"/>
      <c r="J643" s="95" t="n"/>
      <c r="K643" s="141" t="n"/>
      <c r="L643" s="93" t="n"/>
      <c r="M643" s="94">
        <f>IF(B643="","",IF(L643&lt;&gt;"",L643-B643,IF(I643="Yes",MAX(0,cfg_AsOf-B643),"")))</f>
        <v/>
      </c>
      <c r="N643" s="94">
        <f>IF(B643="","",IF(OR(B643&lt;cfg_PilotStart,B643&gt;cfg_PilotEnd),"Outside",B643-cfg_PilotStart+1))</f>
        <v/>
      </c>
      <c r="O643" s="86">
        <f>IF(B643="","","FB-"&amp;TEXT(ROW()-5,"0000"))</f>
        <v/>
      </c>
    </row>
    <row r="644" ht="30" customHeight="1">
      <c r="B644" s="93" t="n"/>
      <c r="C644" s="140" t="n"/>
      <c r="D644" s="141" t="n"/>
      <c r="E644" s="142" t="n"/>
      <c r="F644" s="95" t="n"/>
      <c r="G644" s="95" t="n"/>
      <c r="H644" s="95" t="n"/>
      <c r="I644" s="141" t="n"/>
      <c r="J644" s="95" t="n"/>
      <c r="K644" s="141" t="n"/>
      <c r="L644" s="93" t="n"/>
      <c r="M644" s="94">
        <f>IF(B644="","",IF(L644&lt;&gt;"",L644-B644,IF(I644="Yes",MAX(0,cfg_AsOf-B644),"")))</f>
        <v/>
      </c>
      <c r="N644" s="94">
        <f>IF(B644="","",IF(OR(B644&lt;cfg_PilotStart,B644&gt;cfg_PilotEnd),"Outside",B644-cfg_PilotStart+1))</f>
        <v/>
      </c>
      <c r="O644" s="86">
        <f>IF(B644="","","FB-"&amp;TEXT(ROW()-5,"0000"))</f>
        <v/>
      </c>
    </row>
    <row r="645" ht="30" customHeight="1">
      <c r="B645" s="93" t="n"/>
      <c r="C645" s="140" t="n"/>
      <c r="D645" s="141" t="n"/>
      <c r="E645" s="142" t="n"/>
      <c r="F645" s="95" t="n"/>
      <c r="G645" s="95" t="n"/>
      <c r="H645" s="95" t="n"/>
      <c r="I645" s="141" t="n"/>
      <c r="J645" s="95" t="n"/>
      <c r="K645" s="141" t="n"/>
      <c r="L645" s="93" t="n"/>
      <c r="M645" s="94">
        <f>IF(B645="","",IF(L645&lt;&gt;"",L645-B645,IF(I645="Yes",MAX(0,cfg_AsOf-B645),"")))</f>
        <v/>
      </c>
      <c r="N645" s="94">
        <f>IF(B645="","",IF(OR(B645&lt;cfg_PilotStart,B645&gt;cfg_PilotEnd),"Outside",B645-cfg_PilotStart+1))</f>
        <v/>
      </c>
      <c r="O645" s="86">
        <f>IF(B645="","","FB-"&amp;TEXT(ROW()-5,"0000"))</f>
        <v/>
      </c>
    </row>
    <row r="646" ht="30" customHeight="1">
      <c r="B646" s="93" t="n"/>
      <c r="C646" s="140" t="n"/>
      <c r="D646" s="141" t="n"/>
      <c r="E646" s="142" t="n"/>
      <c r="F646" s="95" t="n"/>
      <c r="G646" s="95" t="n"/>
      <c r="H646" s="95" t="n"/>
      <c r="I646" s="141" t="n"/>
      <c r="J646" s="95" t="n"/>
      <c r="K646" s="141" t="n"/>
      <c r="L646" s="93" t="n"/>
      <c r="M646" s="94">
        <f>IF(B646="","",IF(L646&lt;&gt;"",L646-B646,IF(I646="Yes",MAX(0,cfg_AsOf-B646),"")))</f>
        <v/>
      </c>
      <c r="N646" s="94">
        <f>IF(B646="","",IF(OR(B646&lt;cfg_PilotStart,B646&gt;cfg_PilotEnd),"Outside",B646-cfg_PilotStart+1))</f>
        <v/>
      </c>
      <c r="O646" s="86">
        <f>IF(B646="","","FB-"&amp;TEXT(ROW()-5,"0000"))</f>
        <v/>
      </c>
    </row>
    <row r="647" ht="30" customHeight="1">
      <c r="B647" s="93" t="n"/>
      <c r="C647" s="140" t="n"/>
      <c r="D647" s="141" t="n"/>
      <c r="E647" s="142" t="n"/>
      <c r="F647" s="95" t="n"/>
      <c r="G647" s="95" t="n"/>
      <c r="H647" s="95" t="n"/>
      <c r="I647" s="141" t="n"/>
      <c r="J647" s="95" t="n"/>
      <c r="K647" s="141" t="n"/>
      <c r="L647" s="93" t="n"/>
      <c r="M647" s="94">
        <f>IF(B647="","",IF(L647&lt;&gt;"",L647-B647,IF(I647="Yes",MAX(0,cfg_AsOf-B647),"")))</f>
        <v/>
      </c>
      <c r="N647" s="94">
        <f>IF(B647="","",IF(OR(B647&lt;cfg_PilotStart,B647&gt;cfg_PilotEnd),"Outside",B647-cfg_PilotStart+1))</f>
        <v/>
      </c>
      <c r="O647" s="86">
        <f>IF(B647="","","FB-"&amp;TEXT(ROW()-5,"0000"))</f>
        <v/>
      </c>
    </row>
    <row r="648" ht="30" customHeight="1">
      <c r="B648" s="93" t="n"/>
      <c r="C648" s="140" t="n"/>
      <c r="D648" s="141" t="n"/>
      <c r="E648" s="142" t="n"/>
      <c r="F648" s="95" t="n"/>
      <c r="G648" s="95" t="n"/>
      <c r="H648" s="95" t="n"/>
      <c r="I648" s="141" t="n"/>
      <c r="J648" s="95" t="n"/>
      <c r="K648" s="141" t="n"/>
      <c r="L648" s="93" t="n"/>
      <c r="M648" s="94">
        <f>IF(B648="","",IF(L648&lt;&gt;"",L648-B648,IF(I648="Yes",MAX(0,cfg_AsOf-B648),"")))</f>
        <v/>
      </c>
      <c r="N648" s="94">
        <f>IF(B648="","",IF(OR(B648&lt;cfg_PilotStart,B648&gt;cfg_PilotEnd),"Outside",B648-cfg_PilotStart+1))</f>
        <v/>
      </c>
      <c r="O648" s="86">
        <f>IF(B648="","","FB-"&amp;TEXT(ROW()-5,"0000"))</f>
        <v/>
      </c>
    </row>
    <row r="649" ht="30" customHeight="1">
      <c r="B649" s="93" t="n"/>
      <c r="C649" s="140" t="n"/>
      <c r="D649" s="141" t="n"/>
      <c r="E649" s="142" t="n"/>
      <c r="F649" s="95" t="n"/>
      <c r="G649" s="95" t="n"/>
      <c r="H649" s="95" t="n"/>
      <c r="I649" s="141" t="n"/>
      <c r="J649" s="95" t="n"/>
      <c r="K649" s="141" t="n"/>
      <c r="L649" s="93" t="n"/>
      <c r="M649" s="94">
        <f>IF(B649="","",IF(L649&lt;&gt;"",L649-B649,IF(I649="Yes",MAX(0,cfg_AsOf-B649),"")))</f>
        <v/>
      </c>
      <c r="N649" s="94">
        <f>IF(B649="","",IF(OR(B649&lt;cfg_PilotStart,B649&gt;cfg_PilotEnd),"Outside",B649-cfg_PilotStart+1))</f>
        <v/>
      </c>
      <c r="O649" s="86">
        <f>IF(B649="","","FB-"&amp;TEXT(ROW()-5,"0000"))</f>
        <v/>
      </c>
    </row>
    <row r="650" ht="30" customHeight="1">
      <c r="B650" s="93" t="n"/>
      <c r="C650" s="140" t="n"/>
      <c r="D650" s="141" t="n"/>
      <c r="E650" s="142" t="n"/>
      <c r="F650" s="95" t="n"/>
      <c r="G650" s="95" t="n"/>
      <c r="H650" s="95" t="n"/>
      <c r="I650" s="141" t="n"/>
      <c r="J650" s="95" t="n"/>
      <c r="K650" s="141" t="n"/>
      <c r="L650" s="93" t="n"/>
      <c r="M650" s="94">
        <f>IF(B650="","",IF(L650&lt;&gt;"",L650-B650,IF(I650="Yes",MAX(0,cfg_AsOf-B650),"")))</f>
        <v/>
      </c>
      <c r="N650" s="94">
        <f>IF(B650="","",IF(OR(B650&lt;cfg_PilotStart,B650&gt;cfg_PilotEnd),"Outside",B650-cfg_PilotStart+1))</f>
        <v/>
      </c>
      <c r="O650" s="86">
        <f>IF(B650="","","FB-"&amp;TEXT(ROW()-5,"0000"))</f>
        <v/>
      </c>
    </row>
    <row r="651" ht="30" customHeight="1">
      <c r="B651" s="93" t="n"/>
      <c r="C651" s="140" t="n"/>
      <c r="D651" s="141" t="n"/>
      <c r="E651" s="142" t="n"/>
      <c r="F651" s="95" t="n"/>
      <c r="G651" s="95" t="n"/>
      <c r="H651" s="95" t="n"/>
      <c r="I651" s="141" t="n"/>
      <c r="J651" s="95" t="n"/>
      <c r="K651" s="141" t="n"/>
      <c r="L651" s="93" t="n"/>
      <c r="M651" s="94">
        <f>IF(B651="","",IF(L651&lt;&gt;"",L651-B651,IF(I651="Yes",MAX(0,cfg_AsOf-B651),"")))</f>
        <v/>
      </c>
      <c r="N651" s="94">
        <f>IF(B651="","",IF(OR(B651&lt;cfg_PilotStart,B651&gt;cfg_PilotEnd),"Outside",B651-cfg_PilotStart+1))</f>
        <v/>
      </c>
      <c r="O651" s="86">
        <f>IF(B651="","","FB-"&amp;TEXT(ROW()-5,"0000"))</f>
        <v/>
      </c>
    </row>
    <row r="652" ht="30" customHeight="1">
      <c r="B652" s="93" t="n"/>
      <c r="C652" s="140" t="n"/>
      <c r="D652" s="141" t="n"/>
      <c r="E652" s="142" t="n"/>
      <c r="F652" s="95" t="n"/>
      <c r="G652" s="95" t="n"/>
      <c r="H652" s="95" t="n"/>
      <c r="I652" s="141" t="n"/>
      <c r="J652" s="95" t="n"/>
      <c r="K652" s="141" t="n"/>
      <c r="L652" s="93" t="n"/>
      <c r="M652" s="94">
        <f>IF(B652="","",IF(L652&lt;&gt;"",L652-B652,IF(I652="Yes",MAX(0,cfg_AsOf-B652),"")))</f>
        <v/>
      </c>
      <c r="N652" s="94">
        <f>IF(B652="","",IF(OR(B652&lt;cfg_PilotStart,B652&gt;cfg_PilotEnd),"Outside",B652-cfg_PilotStart+1))</f>
        <v/>
      </c>
      <c r="O652" s="86">
        <f>IF(B652="","","FB-"&amp;TEXT(ROW()-5,"0000"))</f>
        <v/>
      </c>
    </row>
    <row r="653" ht="30" customHeight="1">
      <c r="B653" s="93" t="n"/>
      <c r="C653" s="140" t="n"/>
      <c r="D653" s="141" t="n"/>
      <c r="E653" s="142" t="n"/>
      <c r="F653" s="95" t="n"/>
      <c r="G653" s="95" t="n"/>
      <c r="H653" s="95" t="n"/>
      <c r="I653" s="141" t="n"/>
      <c r="J653" s="95" t="n"/>
      <c r="K653" s="141" t="n"/>
      <c r="L653" s="93" t="n"/>
      <c r="M653" s="94">
        <f>IF(B653="","",IF(L653&lt;&gt;"",L653-B653,IF(I653="Yes",MAX(0,cfg_AsOf-B653),"")))</f>
        <v/>
      </c>
      <c r="N653" s="94">
        <f>IF(B653="","",IF(OR(B653&lt;cfg_PilotStart,B653&gt;cfg_PilotEnd),"Outside",B653-cfg_PilotStart+1))</f>
        <v/>
      </c>
      <c r="O653" s="86">
        <f>IF(B653="","","FB-"&amp;TEXT(ROW()-5,"0000"))</f>
        <v/>
      </c>
    </row>
    <row r="654" ht="30" customHeight="1">
      <c r="B654" s="93" t="n"/>
      <c r="C654" s="140" t="n"/>
      <c r="D654" s="141" t="n"/>
      <c r="E654" s="142" t="n"/>
      <c r="F654" s="95" t="n"/>
      <c r="G654" s="95" t="n"/>
      <c r="H654" s="95" t="n"/>
      <c r="I654" s="141" t="n"/>
      <c r="J654" s="95" t="n"/>
      <c r="K654" s="141" t="n"/>
      <c r="L654" s="93" t="n"/>
      <c r="M654" s="94">
        <f>IF(B654="","",IF(L654&lt;&gt;"",L654-B654,IF(I654="Yes",MAX(0,cfg_AsOf-B654),"")))</f>
        <v/>
      </c>
      <c r="N654" s="94">
        <f>IF(B654="","",IF(OR(B654&lt;cfg_PilotStart,B654&gt;cfg_PilotEnd),"Outside",B654-cfg_PilotStart+1))</f>
        <v/>
      </c>
      <c r="O654" s="86">
        <f>IF(B654="","","FB-"&amp;TEXT(ROW()-5,"0000"))</f>
        <v/>
      </c>
    </row>
    <row r="655" ht="30" customHeight="1">
      <c r="B655" s="93" t="n"/>
      <c r="C655" s="140" t="n"/>
      <c r="D655" s="141" t="n"/>
      <c r="E655" s="142" t="n"/>
      <c r="F655" s="95" t="n"/>
      <c r="G655" s="95" t="n"/>
      <c r="H655" s="95" t="n"/>
      <c r="I655" s="141" t="n"/>
      <c r="J655" s="95" t="n"/>
      <c r="K655" s="141" t="n"/>
      <c r="L655" s="93" t="n"/>
      <c r="M655" s="94">
        <f>IF(B655="","",IF(L655&lt;&gt;"",L655-B655,IF(I655="Yes",MAX(0,cfg_AsOf-B655),"")))</f>
        <v/>
      </c>
      <c r="N655" s="94">
        <f>IF(B655="","",IF(OR(B655&lt;cfg_PilotStart,B655&gt;cfg_PilotEnd),"Outside",B655-cfg_PilotStart+1))</f>
        <v/>
      </c>
      <c r="O655" s="86">
        <f>IF(B655="","","FB-"&amp;TEXT(ROW()-5,"0000"))</f>
        <v/>
      </c>
    </row>
    <row r="656" ht="30" customHeight="1">
      <c r="B656" s="93" t="n"/>
      <c r="C656" s="140" t="n"/>
      <c r="D656" s="141" t="n"/>
      <c r="E656" s="142" t="n"/>
      <c r="F656" s="95" t="n"/>
      <c r="G656" s="95" t="n"/>
      <c r="H656" s="95" t="n"/>
      <c r="I656" s="141" t="n"/>
      <c r="J656" s="95" t="n"/>
      <c r="K656" s="141" t="n"/>
      <c r="L656" s="93" t="n"/>
      <c r="M656" s="94">
        <f>IF(B656="","",IF(L656&lt;&gt;"",L656-B656,IF(I656="Yes",MAX(0,cfg_AsOf-B656),"")))</f>
        <v/>
      </c>
      <c r="N656" s="94">
        <f>IF(B656="","",IF(OR(B656&lt;cfg_PilotStart,B656&gt;cfg_PilotEnd),"Outside",B656-cfg_PilotStart+1))</f>
        <v/>
      </c>
      <c r="O656" s="86">
        <f>IF(B656="","","FB-"&amp;TEXT(ROW()-5,"0000"))</f>
        <v/>
      </c>
    </row>
    <row r="657" ht="30" customHeight="1">
      <c r="B657" s="93" t="n"/>
      <c r="C657" s="140" t="n"/>
      <c r="D657" s="141" t="n"/>
      <c r="E657" s="142" t="n"/>
      <c r="F657" s="95" t="n"/>
      <c r="G657" s="95" t="n"/>
      <c r="H657" s="95" t="n"/>
      <c r="I657" s="141" t="n"/>
      <c r="J657" s="95" t="n"/>
      <c r="K657" s="141" t="n"/>
      <c r="L657" s="93" t="n"/>
      <c r="M657" s="94">
        <f>IF(B657="","",IF(L657&lt;&gt;"",L657-B657,IF(I657="Yes",MAX(0,cfg_AsOf-B657),"")))</f>
        <v/>
      </c>
      <c r="N657" s="94">
        <f>IF(B657="","",IF(OR(B657&lt;cfg_PilotStart,B657&gt;cfg_PilotEnd),"Outside",B657-cfg_PilotStart+1))</f>
        <v/>
      </c>
      <c r="O657" s="86">
        <f>IF(B657="","","FB-"&amp;TEXT(ROW()-5,"0000"))</f>
        <v/>
      </c>
    </row>
    <row r="658" ht="30" customHeight="1">
      <c r="B658" s="93" t="n"/>
      <c r="C658" s="140" t="n"/>
      <c r="D658" s="141" t="n"/>
      <c r="E658" s="142" t="n"/>
      <c r="F658" s="95" t="n"/>
      <c r="G658" s="95" t="n"/>
      <c r="H658" s="95" t="n"/>
      <c r="I658" s="141" t="n"/>
      <c r="J658" s="95" t="n"/>
      <c r="K658" s="141" t="n"/>
      <c r="L658" s="93" t="n"/>
      <c r="M658" s="94">
        <f>IF(B658="","",IF(L658&lt;&gt;"",L658-B658,IF(I658="Yes",MAX(0,cfg_AsOf-B658),"")))</f>
        <v/>
      </c>
      <c r="N658" s="94">
        <f>IF(B658="","",IF(OR(B658&lt;cfg_PilotStart,B658&gt;cfg_PilotEnd),"Outside",B658-cfg_PilotStart+1))</f>
        <v/>
      </c>
      <c r="O658" s="86">
        <f>IF(B658="","","FB-"&amp;TEXT(ROW()-5,"0000"))</f>
        <v/>
      </c>
    </row>
    <row r="659" ht="30" customHeight="1">
      <c r="B659" s="93" t="n"/>
      <c r="C659" s="140" t="n"/>
      <c r="D659" s="141" t="n"/>
      <c r="E659" s="142" t="n"/>
      <c r="F659" s="95" t="n"/>
      <c r="G659" s="95" t="n"/>
      <c r="H659" s="95" t="n"/>
      <c r="I659" s="141" t="n"/>
      <c r="J659" s="95" t="n"/>
      <c r="K659" s="141" t="n"/>
      <c r="L659" s="93" t="n"/>
      <c r="M659" s="94">
        <f>IF(B659="","",IF(L659&lt;&gt;"",L659-B659,IF(I659="Yes",MAX(0,cfg_AsOf-B659),"")))</f>
        <v/>
      </c>
      <c r="N659" s="94">
        <f>IF(B659="","",IF(OR(B659&lt;cfg_PilotStart,B659&gt;cfg_PilotEnd),"Outside",B659-cfg_PilotStart+1))</f>
        <v/>
      </c>
      <c r="O659" s="86">
        <f>IF(B659="","","FB-"&amp;TEXT(ROW()-5,"0000"))</f>
        <v/>
      </c>
    </row>
    <row r="660" ht="30" customHeight="1">
      <c r="B660" s="93" t="n"/>
      <c r="C660" s="140" t="n"/>
      <c r="D660" s="141" t="n"/>
      <c r="E660" s="142" t="n"/>
      <c r="F660" s="95" t="n"/>
      <c r="G660" s="95" t="n"/>
      <c r="H660" s="95" t="n"/>
      <c r="I660" s="141" t="n"/>
      <c r="J660" s="95" t="n"/>
      <c r="K660" s="141" t="n"/>
      <c r="L660" s="93" t="n"/>
      <c r="M660" s="94">
        <f>IF(B660="","",IF(L660&lt;&gt;"",L660-B660,IF(I660="Yes",MAX(0,cfg_AsOf-B660),"")))</f>
        <v/>
      </c>
      <c r="N660" s="94">
        <f>IF(B660="","",IF(OR(B660&lt;cfg_PilotStart,B660&gt;cfg_PilotEnd),"Outside",B660-cfg_PilotStart+1))</f>
        <v/>
      </c>
      <c r="O660" s="86">
        <f>IF(B660="","","FB-"&amp;TEXT(ROW()-5,"0000"))</f>
        <v/>
      </c>
    </row>
    <row r="661" ht="30" customHeight="1">
      <c r="B661" s="93" t="n"/>
      <c r="C661" s="140" t="n"/>
      <c r="D661" s="141" t="n"/>
      <c r="E661" s="142" t="n"/>
      <c r="F661" s="95" t="n"/>
      <c r="G661" s="95" t="n"/>
      <c r="H661" s="95" t="n"/>
      <c r="I661" s="141" t="n"/>
      <c r="J661" s="95" t="n"/>
      <c r="K661" s="141" t="n"/>
      <c r="L661" s="93" t="n"/>
      <c r="M661" s="94">
        <f>IF(B661="","",IF(L661&lt;&gt;"",L661-B661,IF(I661="Yes",MAX(0,cfg_AsOf-B661),"")))</f>
        <v/>
      </c>
      <c r="N661" s="94">
        <f>IF(B661="","",IF(OR(B661&lt;cfg_PilotStart,B661&gt;cfg_PilotEnd),"Outside",B661-cfg_PilotStart+1))</f>
        <v/>
      </c>
      <c r="O661" s="86">
        <f>IF(B661="","","FB-"&amp;TEXT(ROW()-5,"0000"))</f>
        <v/>
      </c>
    </row>
    <row r="662" ht="30" customHeight="1">
      <c r="B662" s="93" t="n"/>
      <c r="C662" s="140" t="n"/>
      <c r="D662" s="141" t="n"/>
      <c r="E662" s="142" t="n"/>
      <c r="F662" s="95" t="n"/>
      <c r="G662" s="95" t="n"/>
      <c r="H662" s="95" t="n"/>
      <c r="I662" s="141" t="n"/>
      <c r="J662" s="95" t="n"/>
      <c r="K662" s="141" t="n"/>
      <c r="L662" s="93" t="n"/>
      <c r="M662" s="94">
        <f>IF(B662="","",IF(L662&lt;&gt;"",L662-B662,IF(I662="Yes",MAX(0,cfg_AsOf-B662),"")))</f>
        <v/>
      </c>
      <c r="N662" s="94">
        <f>IF(B662="","",IF(OR(B662&lt;cfg_PilotStart,B662&gt;cfg_PilotEnd),"Outside",B662-cfg_PilotStart+1))</f>
        <v/>
      </c>
      <c r="O662" s="86">
        <f>IF(B662="","","FB-"&amp;TEXT(ROW()-5,"0000"))</f>
        <v/>
      </c>
    </row>
    <row r="663" ht="30" customHeight="1">
      <c r="B663" s="93" t="n"/>
      <c r="C663" s="140" t="n"/>
      <c r="D663" s="141" t="n"/>
      <c r="E663" s="142" t="n"/>
      <c r="F663" s="95" t="n"/>
      <c r="G663" s="95" t="n"/>
      <c r="H663" s="95" t="n"/>
      <c r="I663" s="141" t="n"/>
      <c r="J663" s="95" t="n"/>
      <c r="K663" s="141" t="n"/>
      <c r="L663" s="93" t="n"/>
      <c r="M663" s="94">
        <f>IF(B663="","",IF(L663&lt;&gt;"",L663-B663,IF(I663="Yes",MAX(0,cfg_AsOf-B663),"")))</f>
        <v/>
      </c>
      <c r="N663" s="94">
        <f>IF(B663="","",IF(OR(B663&lt;cfg_PilotStart,B663&gt;cfg_PilotEnd),"Outside",B663-cfg_PilotStart+1))</f>
        <v/>
      </c>
      <c r="O663" s="86">
        <f>IF(B663="","","FB-"&amp;TEXT(ROW()-5,"0000"))</f>
        <v/>
      </c>
    </row>
    <row r="664" ht="30" customHeight="1">
      <c r="B664" s="93" t="n"/>
      <c r="C664" s="140" t="n"/>
      <c r="D664" s="141" t="n"/>
      <c r="E664" s="142" t="n"/>
      <c r="F664" s="95" t="n"/>
      <c r="G664" s="95" t="n"/>
      <c r="H664" s="95" t="n"/>
      <c r="I664" s="141" t="n"/>
      <c r="J664" s="95" t="n"/>
      <c r="K664" s="141" t="n"/>
      <c r="L664" s="93" t="n"/>
      <c r="M664" s="94">
        <f>IF(B664="","",IF(L664&lt;&gt;"",L664-B664,IF(I664="Yes",MAX(0,cfg_AsOf-B664),"")))</f>
        <v/>
      </c>
      <c r="N664" s="94">
        <f>IF(B664="","",IF(OR(B664&lt;cfg_PilotStart,B664&gt;cfg_PilotEnd),"Outside",B664-cfg_PilotStart+1))</f>
        <v/>
      </c>
      <c r="O664" s="86">
        <f>IF(B664="","","FB-"&amp;TEXT(ROW()-5,"0000"))</f>
        <v/>
      </c>
    </row>
    <row r="665" ht="30" customHeight="1">
      <c r="B665" s="93" t="n"/>
      <c r="C665" s="140" t="n"/>
      <c r="D665" s="141" t="n"/>
      <c r="E665" s="142" t="n"/>
      <c r="F665" s="95" t="n"/>
      <c r="G665" s="95" t="n"/>
      <c r="H665" s="95" t="n"/>
      <c r="I665" s="141" t="n"/>
      <c r="J665" s="95" t="n"/>
      <c r="K665" s="141" t="n"/>
      <c r="L665" s="93" t="n"/>
      <c r="M665" s="94">
        <f>IF(B665="","",IF(L665&lt;&gt;"",L665-B665,IF(I665="Yes",MAX(0,cfg_AsOf-B665),"")))</f>
        <v/>
      </c>
      <c r="N665" s="94">
        <f>IF(B665="","",IF(OR(B665&lt;cfg_PilotStart,B665&gt;cfg_PilotEnd),"Outside",B665-cfg_PilotStart+1))</f>
        <v/>
      </c>
      <c r="O665" s="86">
        <f>IF(B665="","","FB-"&amp;TEXT(ROW()-5,"0000"))</f>
        <v/>
      </c>
    </row>
    <row r="666" ht="30" customHeight="1">
      <c r="B666" s="93" t="n"/>
      <c r="C666" s="140" t="n"/>
      <c r="D666" s="141" t="n"/>
      <c r="E666" s="142" t="n"/>
      <c r="F666" s="95" t="n"/>
      <c r="G666" s="95" t="n"/>
      <c r="H666" s="95" t="n"/>
      <c r="I666" s="141" t="n"/>
      <c r="J666" s="95" t="n"/>
      <c r="K666" s="141" t="n"/>
      <c r="L666" s="93" t="n"/>
      <c r="M666" s="94">
        <f>IF(B666="","",IF(L666&lt;&gt;"",L666-B666,IF(I666="Yes",MAX(0,cfg_AsOf-B666),"")))</f>
        <v/>
      </c>
      <c r="N666" s="94">
        <f>IF(B666="","",IF(OR(B666&lt;cfg_PilotStart,B666&gt;cfg_PilotEnd),"Outside",B666-cfg_PilotStart+1))</f>
        <v/>
      </c>
      <c r="O666" s="86">
        <f>IF(B666="","","FB-"&amp;TEXT(ROW()-5,"0000"))</f>
        <v/>
      </c>
    </row>
    <row r="667" ht="30" customHeight="1">
      <c r="B667" s="93" t="n"/>
      <c r="C667" s="140" t="n"/>
      <c r="D667" s="141" t="n"/>
      <c r="E667" s="142" t="n"/>
      <c r="F667" s="95" t="n"/>
      <c r="G667" s="95" t="n"/>
      <c r="H667" s="95" t="n"/>
      <c r="I667" s="141" t="n"/>
      <c r="J667" s="95" t="n"/>
      <c r="K667" s="141" t="n"/>
      <c r="L667" s="93" t="n"/>
      <c r="M667" s="94">
        <f>IF(B667="","",IF(L667&lt;&gt;"",L667-B667,IF(I667="Yes",MAX(0,cfg_AsOf-B667),"")))</f>
        <v/>
      </c>
      <c r="N667" s="94">
        <f>IF(B667="","",IF(OR(B667&lt;cfg_PilotStart,B667&gt;cfg_PilotEnd),"Outside",B667-cfg_PilotStart+1))</f>
        <v/>
      </c>
      <c r="O667" s="86">
        <f>IF(B667="","","FB-"&amp;TEXT(ROW()-5,"0000"))</f>
        <v/>
      </c>
    </row>
    <row r="668" ht="30" customHeight="1">
      <c r="B668" s="93" t="n"/>
      <c r="C668" s="140" t="n"/>
      <c r="D668" s="141" t="n"/>
      <c r="E668" s="142" t="n"/>
      <c r="F668" s="95" t="n"/>
      <c r="G668" s="95" t="n"/>
      <c r="H668" s="95" t="n"/>
      <c r="I668" s="141" t="n"/>
      <c r="J668" s="95" t="n"/>
      <c r="K668" s="141" t="n"/>
      <c r="L668" s="93" t="n"/>
      <c r="M668" s="94">
        <f>IF(B668="","",IF(L668&lt;&gt;"",L668-B668,IF(I668="Yes",MAX(0,cfg_AsOf-B668),"")))</f>
        <v/>
      </c>
      <c r="N668" s="94">
        <f>IF(B668="","",IF(OR(B668&lt;cfg_PilotStart,B668&gt;cfg_PilotEnd),"Outside",B668-cfg_PilotStart+1))</f>
        <v/>
      </c>
      <c r="O668" s="86">
        <f>IF(B668="","","FB-"&amp;TEXT(ROW()-5,"0000"))</f>
        <v/>
      </c>
    </row>
    <row r="669" ht="30" customHeight="1">
      <c r="B669" s="93" t="n"/>
      <c r="C669" s="140" t="n"/>
      <c r="D669" s="141" t="n"/>
      <c r="E669" s="142" t="n"/>
      <c r="F669" s="95" t="n"/>
      <c r="G669" s="95" t="n"/>
      <c r="H669" s="95" t="n"/>
      <c r="I669" s="141" t="n"/>
      <c r="J669" s="95" t="n"/>
      <c r="K669" s="141" t="n"/>
      <c r="L669" s="93" t="n"/>
      <c r="M669" s="94">
        <f>IF(B669="","",IF(L669&lt;&gt;"",L669-B669,IF(I669="Yes",MAX(0,cfg_AsOf-B669),"")))</f>
        <v/>
      </c>
      <c r="N669" s="94">
        <f>IF(B669="","",IF(OR(B669&lt;cfg_PilotStart,B669&gt;cfg_PilotEnd),"Outside",B669-cfg_PilotStart+1))</f>
        <v/>
      </c>
      <c r="O669" s="86">
        <f>IF(B669="","","FB-"&amp;TEXT(ROW()-5,"0000"))</f>
        <v/>
      </c>
    </row>
    <row r="670" ht="30" customHeight="1">
      <c r="B670" s="93" t="n"/>
      <c r="C670" s="140" t="n"/>
      <c r="D670" s="141" t="n"/>
      <c r="E670" s="142" t="n"/>
      <c r="F670" s="95" t="n"/>
      <c r="G670" s="95" t="n"/>
      <c r="H670" s="95" t="n"/>
      <c r="I670" s="141" t="n"/>
      <c r="J670" s="95" t="n"/>
      <c r="K670" s="141" t="n"/>
      <c r="L670" s="93" t="n"/>
      <c r="M670" s="94">
        <f>IF(B670="","",IF(L670&lt;&gt;"",L670-B670,IF(I670="Yes",MAX(0,cfg_AsOf-B670),"")))</f>
        <v/>
      </c>
      <c r="N670" s="94">
        <f>IF(B670="","",IF(OR(B670&lt;cfg_PilotStart,B670&gt;cfg_PilotEnd),"Outside",B670-cfg_PilotStart+1))</f>
        <v/>
      </c>
      <c r="O670" s="86">
        <f>IF(B670="","","FB-"&amp;TEXT(ROW()-5,"0000"))</f>
        <v/>
      </c>
    </row>
    <row r="671" ht="30" customHeight="1">
      <c r="B671" s="93" t="n"/>
      <c r="C671" s="140" t="n"/>
      <c r="D671" s="141" t="n"/>
      <c r="E671" s="142" t="n"/>
      <c r="F671" s="95" t="n"/>
      <c r="G671" s="95" t="n"/>
      <c r="H671" s="95" t="n"/>
      <c r="I671" s="141" t="n"/>
      <c r="J671" s="95" t="n"/>
      <c r="K671" s="141" t="n"/>
      <c r="L671" s="93" t="n"/>
      <c r="M671" s="94">
        <f>IF(B671="","",IF(L671&lt;&gt;"",L671-B671,IF(I671="Yes",MAX(0,cfg_AsOf-B671),"")))</f>
        <v/>
      </c>
      <c r="N671" s="94">
        <f>IF(B671="","",IF(OR(B671&lt;cfg_PilotStart,B671&gt;cfg_PilotEnd),"Outside",B671-cfg_PilotStart+1))</f>
        <v/>
      </c>
      <c r="O671" s="86">
        <f>IF(B671="","","FB-"&amp;TEXT(ROW()-5,"0000"))</f>
        <v/>
      </c>
    </row>
    <row r="672" ht="30" customHeight="1">
      <c r="B672" s="93" t="n"/>
      <c r="C672" s="140" t="n"/>
      <c r="D672" s="141" t="n"/>
      <c r="E672" s="142" t="n"/>
      <c r="F672" s="95" t="n"/>
      <c r="G672" s="95" t="n"/>
      <c r="H672" s="95" t="n"/>
      <c r="I672" s="141" t="n"/>
      <c r="J672" s="95" t="n"/>
      <c r="K672" s="141" t="n"/>
      <c r="L672" s="93" t="n"/>
      <c r="M672" s="94">
        <f>IF(B672="","",IF(L672&lt;&gt;"",L672-B672,IF(I672="Yes",MAX(0,cfg_AsOf-B672),"")))</f>
        <v/>
      </c>
      <c r="N672" s="94">
        <f>IF(B672="","",IF(OR(B672&lt;cfg_PilotStart,B672&gt;cfg_PilotEnd),"Outside",B672-cfg_PilotStart+1))</f>
        <v/>
      </c>
      <c r="O672" s="86">
        <f>IF(B672="","","FB-"&amp;TEXT(ROW()-5,"0000"))</f>
        <v/>
      </c>
    </row>
    <row r="673" ht="30" customHeight="1">
      <c r="B673" s="93" t="n"/>
      <c r="C673" s="140" t="n"/>
      <c r="D673" s="141" t="n"/>
      <c r="E673" s="142" t="n"/>
      <c r="F673" s="95" t="n"/>
      <c r="G673" s="95" t="n"/>
      <c r="H673" s="95" t="n"/>
      <c r="I673" s="141" t="n"/>
      <c r="J673" s="95" t="n"/>
      <c r="K673" s="141" t="n"/>
      <c r="L673" s="93" t="n"/>
      <c r="M673" s="94">
        <f>IF(B673="","",IF(L673&lt;&gt;"",L673-B673,IF(I673="Yes",MAX(0,cfg_AsOf-B673),"")))</f>
        <v/>
      </c>
      <c r="N673" s="94">
        <f>IF(B673="","",IF(OR(B673&lt;cfg_PilotStart,B673&gt;cfg_PilotEnd),"Outside",B673-cfg_PilotStart+1))</f>
        <v/>
      </c>
      <c r="O673" s="86">
        <f>IF(B673="","","FB-"&amp;TEXT(ROW()-5,"0000"))</f>
        <v/>
      </c>
    </row>
    <row r="674" ht="30" customHeight="1">
      <c r="B674" s="93" t="n"/>
      <c r="C674" s="140" t="n"/>
      <c r="D674" s="141" t="n"/>
      <c r="E674" s="142" t="n"/>
      <c r="F674" s="95" t="n"/>
      <c r="G674" s="95" t="n"/>
      <c r="H674" s="95" t="n"/>
      <c r="I674" s="141" t="n"/>
      <c r="J674" s="95" t="n"/>
      <c r="K674" s="141" t="n"/>
      <c r="L674" s="93" t="n"/>
      <c r="M674" s="94">
        <f>IF(B674="","",IF(L674&lt;&gt;"",L674-B674,IF(I674="Yes",MAX(0,cfg_AsOf-B674),"")))</f>
        <v/>
      </c>
      <c r="N674" s="94">
        <f>IF(B674="","",IF(OR(B674&lt;cfg_PilotStart,B674&gt;cfg_PilotEnd),"Outside",B674-cfg_PilotStart+1))</f>
        <v/>
      </c>
      <c r="O674" s="86">
        <f>IF(B674="","","FB-"&amp;TEXT(ROW()-5,"0000"))</f>
        <v/>
      </c>
    </row>
    <row r="675" ht="30" customHeight="1">
      <c r="B675" s="93" t="n"/>
      <c r="C675" s="140" t="n"/>
      <c r="D675" s="141" t="n"/>
      <c r="E675" s="142" t="n"/>
      <c r="F675" s="95" t="n"/>
      <c r="G675" s="95" t="n"/>
      <c r="H675" s="95" t="n"/>
      <c r="I675" s="141" t="n"/>
      <c r="J675" s="95" t="n"/>
      <c r="K675" s="141" t="n"/>
      <c r="L675" s="93" t="n"/>
      <c r="M675" s="94">
        <f>IF(B675="","",IF(L675&lt;&gt;"",L675-B675,IF(I675="Yes",MAX(0,cfg_AsOf-B675),"")))</f>
        <v/>
      </c>
      <c r="N675" s="94">
        <f>IF(B675="","",IF(OR(B675&lt;cfg_PilotStart,B675&gt;cfg_PilotEnd),"Outside",B675-cfg_PilotStart+1))</f>
        <v/>
      </c>
      <c r="O675" s="86">
        <f>IF(B675="","","FB-"&amp;TEXT(ROW()-5,"0000"))</f>
        <v/>
      </c>
    </row>
    <row r="676" ht="30" customHeight="1">
      <c r="B676" s="93" t="n"/>
      <c r="C676" s="140" t="n"/>
      <c r="D676" s="141" t="n"/>
      <c r="E676" s="142" t="n"/>
      <c r="F676" s="95" t="n"/>
      <c r="G676" s="95" t="n"/>
      <c r="H676" s="95" t="n"/>
      <c r="I676" s="141" t="n"/>
      <c r="J676" s="95" t="n"/>
      <c r="K676" s="141" t="n"/>
      <c r="L676" s="93" t="n"/>
      <c r="M676" s="94">
        <f>IF(B676="","",IF(L676&lt;&gt;"",L676-B676,IF(I676="Yes",MAX(0,cfg_AsOf-B676),"")))</f>
        <v/>
      </c>
      <c r="N676" s="94">
        <f>IF(B676="","",IF(OR(B676&lt;cfg_PilotStart,B676&gt;cfg_PilotEnd),"Outside",B676-cfg_PilotStart+1))</f>
        <v/>
      </c>
      <c r="O676" s="86">
        <f>IF(B676="","","FB-"&amp;TEXT(ROW()-5,"0000"))</f>
        <v/>
      </c>
    </row>
    <row r="677" ht="30" customHeight="1">
      <c r="B677" s="93" t="n"/>
      <c r="C677" s="140" t="n"/>
      <c r="D677" s="141" t="n"/>
      <c r="E677" s="142" t="n"/>
      <c r="F677" s="95" t="n"/>
      <c r="G677" s="95" t="n"/>
      <c r="H677" s="95" t="n"/>
      <c r="I677" s="141" t="n"/>
      <c r="J677" s="95" t="n"/>
      <c r="K677" s="141" t="n"/>
      <c r="L677" s="93" t="n"/>
      <c r="M677" s="94">
        <f>IF(B677="","",IF(L677&lt;&gt;"",L677-B677,IF(I677="Yes",MAX(0,cfg_AsOf-B677),"")))</f>
        <v/>
      </c>
      <c r="N677" s="94">
        <f>IF(B677="","",IF(OR(B677&lt;cfg_PilotStart,B677&gt;cfg_PilotEnd),"Outside",B677-cfg_PilotStart+1))</f>
        <v/>
      </c>
      <c r="O677" s="86">
        <f>IF(B677="","","FB-"&amp;TEXT(ROW()-5,"0000"))</f>
        <v/>
      </c>
    </row>
    <row r="678" ht="30" customHeight="1">
      <c r="B678" s="93" t="n"/>
      <c r="C678" s="140" t="n"/>
      <c r="D678" s="141" t="n"/>
      <c r="E678" s="142" t="n"/>
      <c r="F678" s="95" t="n"/>
      <c r="G678" s="95" t="n"/>
      <c r="H678" s="95" t="n"/>
      <c r="I678" s="141" t="n"/>
      <c r="J678" s="95" t="n"/>
      <c r="K678" s="141" t="n"/>
      <c r="L678" s="93" t="n"/>
      <c r="M678" s="94">
        <f>IF(B678="","",IF(L678&lt;&gt;"",L678-B678,IF(I678="Yes",MAX(0,cfg_AsOf-B678),"")))</f>
        <v/>
      </c>
      <c r="N678" s="94">
        <f>IF(B678="","",IF(OR(B678&lt;cfg_PilotStart,B678&gt;cfg_PilotEnd),"Outside",B678-cfg_PilotStart+1))</f>
        <v/>
      </c>
      <c r="O678" s="86">
        <f>IF(B678="","","FB-"&amp;TEXT(ROW()-5,"0000"))</f>
        <v/>
      </c>
    </row>
    <row r="679" ht="30" customHeight="1">
      <c r="B679" s="93" t="n"/>
      <c r="C679" s="140" t="n"/>
      <c r="D679" s="141" t="n"/>
      <c r="E679" s="142" t="n"/>
      <c r="F679" s="95" t="n"/>
      <c r="G679" s="95" t="n"/>
      <c r="H679" s="95" t="n"/>
      <c r="I679" s="141" t="n"/>
      <c r="J679" s="95" t="n"/>
      <c r="K679" s="141" t="n"/>
      <c r="L679" s="93" t="n"/>
      <c r="M679" s="94">
        <f>IF(B679="","",IF(L679&lt;&gt;"",L679-B679,IF(I679="Yes",MAX(0,cfg_AsOf-B679),"")))</f>
        <v/>
      </c>
      <c r="N679" s="94">
        <f>IF(B679="","",IF(OR(B679&lt;cfg_PilotStart,B679&gt;cfg_PilotEnd),"Outside",B679-cfg_PilotStart+1))</f>
        <v/>
      </c>
      <c r="O679" s="86">
        <f>IF(B679="","","FB-"&amp;TEXT(ROW()-5,"0000"))</f>
        <v/>
      </c>
    </row>
    <row r="680" ht="30" customHeight="1">
      <c r="B680" s="93" t="n"/>
      <c r="C680" s="140" t="n"/>
      <c r="D680" s="141" t="n"/>
      <c r="E680" s="142" t="n"/>
      <c r="F680" s="95" t="n"/>
      <c r="G680" s="95" t="n"/>
      <c r="H680" s="95" t="n"/>
      <c r="I680" s="141" t="n"/>
      <c r="J680" s="95" t="n"/>
      <c r="K680" s="141" t="n"/>
      <c r="L680" s="93" t="n"/>
      <c r="M680" s="94">
        <f>IF(B680="","",IF(L680&lt;&gt;"",L680-B680,IF(I680="Yes",MAX(0,cfg_AsOf-B680),"")))</f>
        <v/>
      </c>
      <c r="N680" s="94">
        <f>IF(B680="","",IF(OR(B680&lt;cfg_PilotStart,B680&gt;cfg_PilotEnd),"Outside",B680-cfg_PilotStart+1))</f>
        <v/>
      </c>
      <c r="O680" s="86">
        <f>IF(B680="","","FB-"&amp;TEXT(ROW()-5,"0000"))</f>
        <v/>
      </c>
    </row>
    <row r="681" ht="30" customHeight="1">
      <c r="B681" s="93" t="n"/>
      <c r="C681" s="140" t="n"/>
      <c r="D681" s="141" t="n"/>
      <c r="E681" s="142" t="n"/>
      <c r="F681" s="95" t="n"/>
      <c r="G681" s="95" t="n"/>
      <c r="H681" s="95" t="n"/>
      <c r="I681" s="141" t="n"/>
      <c r="J681" s="95" t="n"/>
      <c r="K681" s="141" t="n"/>
      <c r="L681" s="93" t="n"/>
      <c r="M681" s="94">
        <f>IF(B681="","",IF(L681&lt;&gt;"",L681-B681,IF(I681="Yes",MAX(0,cfg_AsOf-B681),"")))</f>
        <v/>
      </c>
      <c r="N681" s="94">
        <f>IF(B681="","",IF(OR(B681&lt;cfg_PilotStart,B681&gt;cfg_PilotEnd),"Outside",B681-cfg_PilotStart+1))</f>
        <v/>
      </c>
      <c r="O681" s="86">
        <f>IF(B681="","","FB-"&amp;TEXT(ROW()-5,"0000"))</f>
        <v/>
      </c>
    </row>
    <row r="682" ht="30" customHeight="1">
      <c r="B682" s="93" t="n"/>
      <c r="C682" s="140" t="n"/>
      <c r="D682" s="141" t="n"/>
      <c r="E682" s="142" t="n"/>
      <c r="F682" s="95" t="n"/>
      <c r="G682" s="95" t="n"/>
      <c r="H682" s="95" t="n"/>
      <c r="I682" s="141" t="n"/>
      <c r="J682" s="95" t="n"/>
      <c r="K682" s="141" t="n"/>
      <c r="L682" s="93" t="n"/>
      <c r="M682" s="94">
        <f>IF(B682="","",IF(L682&lt;&gt;"",L682-B682,IF(I682="Yes",MAX(0,cfg_AsOf-B682),"")))</f>
        <v/>
      </c>
      <c r="N682" s="94">
        <f>IF(B682="","",IF(OR(B682&lt;cfg_PilotStart,B682&gt;cfg_PilotEnd),"Outside",B682-cfg_PilotStart+1))</f>
        <v/>
      </c>
      <c r="O682" s="86">
        <f>IF(B682="","","FB-"&amp;TEXT(ROW()-5,"0000"))</f>
        <v/>
      </c>
    </row>
    <row r="683" ht="30" customHeight="1">
      <c r="B683" s="93" t="n"/>
      <c r="C683" s="140" t="n"/>
      <c r="D683" s="141" t="n"/>
      <c r="E683" s="142" t="n"/>
      <c r="F683" s="95" t="n"/>
      <c r="G683" s="95" t="n"/>
      <c r="H683" s="95" t="n"/>
      <c r="I683" s="141" t="n"/>
      <c r="J683" s="95" t="n"/>
      <c r="K683" s="141" t="n"/>
      <c r="L683" s="93" t="n"/>
      <c r="M683" s="94">
        <f>IF(B683="","",IF(L683&lt;&gt;"",L683-B683,IF(I683="Yes",MAX(0,cfg_AsOf-B683),"")))</f>
        <v/>
      </c>
      <c r="N683" s="94">
        <f>IF(B683="","",IF(OR(B683&lt;cfg_PilotStart,B683&gt;cfg_PilotEnd),"Outside",B683-cfg_PilotStart+1))</f>
        <v/>
      </c>
      <c r="O683" s="86">
        <f>IF(B683="","","FB-"&amp;TEXT(ROW()-5,"0000"))</f>
        <v/>
      </c>
    </row>
    <row r="684" ht="30" customHeight="1">
      <c r="B684" s="93" t="n"/>
      <c r="C684" s="140" t="n"/>
      <c r="D684" s="141" t="n"/>
      <c r="E684" s="142" t="n"/>
      <c r="F684" s="95" t="n"/>
      <c r="G684" s="95" t="n"/>
      <c r="H684" s="95" t="n"/>
      <c r="I684" s="141" t="n"/>
      <c r="J684" s="95" t="n"/>
      <c r="K684" s="141" t="n"/>
      <c r="L684" s="93" t="n"/>
      <c r="M684" s="94">
        <f>IF(B684="","",IF(L684&lt;&gt;"",L684-B684,IF(I684="Yes",MAX(0,cfg_AsOf-B684),"")))</f>
        <v/>
      </c>
      <c r="N684" s="94">
        <f>IF(B684="","",IF(OR(B684&lt;cfg_PilotStart,B684&gt;cfg_PilotEnd),"Outside",B684-cfg_PilotStart+1))</f>
        <v/>
      </c>
      <c r="O684" s="86">
        <f>IF(B684="","","FB-"&amp;TEXT(ROW()-5,"0000"))</f>
        <v/>
      </c>
    </row>
    <row r="685" ht="30" customHeight="1">
      <c r="B685" s="93" t="n"/>
      <c r="C685" s="140" t="n"/>
      <c r="D685" s="141" t="n"/>
      <c r="E685" s="142" t="n"/>
      <c r="F685" s="95" t="n"/>
      <c r="G685" s="95" t="n"/>
      <c r="H685" s="95" t="n"/>
      <c r="I685" s="141" t="n"/>
      <c r="J685" s="95" t="n"/>
      <c r="K685" s="141" t="n"/>
      <c r="L685" s="93" t="n"/>
      <c r="M685" s="94">
        <f>IF(B685="","",IF(L685&lt;&gt;"",L685-B685,IF(I685="Yes",MAX(0,cfg_AsOf-B685),"")))</f>
        <v/>
      </c>
      <c r="N685" s="94">
        <f>IF(B685="","",IF(OR(B685&lt;cfg_PilotStart,B685&gt;cfg_PilotEnd),"Outside",B685-cfg_PilotStart+1))</f>
        <v/>
      </c>
      <c r="O685" s="86">
        <f>IF(B685="","","FB-"&amp;TEXT(ROW()-5,"0000"))</f>
        <v/>
      </c>
    </row>
    <row r="686" ht="30" customHeight="1">
      <c r="B686" s="93" t="n"/>
      <c r="C686" s="140" t="n"/>
      <c r="D686" s="141" t="n"/>
      <c r="E686" s="142" t="n"/>
      <c r="F686" s="95" t="n"/>
      <c r="G686" s="95" t="n"/>
      <c r="H686" s="95" t="n"/>
      <c r="I686" s="141" t="n"/>
      <c r="J686" s="95" t="n"/>
      <c r="K686" s="141" t="n"/>
      <c r="L686" s="93" t="n"/>
      <c r="M686" s="94">
        <f>IF(B686="","",IF(L686&lt;&gt;"",L686-B686,IF(I686="Yes",MAX(0,cfg_AsOf-B686),"")))</f>
        <v/>
      </c>
      <c r="N686" s="94">
        <f>IF(B686="","",IF(OR(B686&lt;cfg_PilotStart,B686&gt;cfg_PilotEnd),"Outside",B686-cfg_PilotStart+1))</f>
        <v/>
      </c>
      <c r="O686" s="86">
        <f>IF(B686="","","FB-"&amp;TEXT(ROW()-5,"0000"))</f>
        <v/>
      </c>
    </row>
    <row r="687" ht="30" customHeight="1">
      <c r="B687" s="93" t="n"/>
      <c r="C687" s="140" t="n"/>
      <c r="D687" s="141" t="n"/>
      <c r="E687" s="142" t="n"/>
      <c r="F687" s="95" t="n"/>
      <c r="G687" s="95" t="n"/>
      <c r="H687" s="95" t="n"/>
      <c r="I687" s="141" t="n"/>
      <c r="J687" s="95" t="n"/>
      <c r="K687" s="141" t="n"/>
      <c r="L687" s="93" t="n"/>
      <c r="M687" s="94">
        <f>IF(B687="","",IF(L687&lt;&gt;"",L687-B687,IF(I687="Yes",MAX(0,cfg_AsOf-B687),"")))</f>
        <v/>
      </c>
      <c r="N687" s="94">
        <f>IF(B687="","",IF(OR(B687&lt;cfg_PilotStart,B687&gt;cfg_PilotEnd),"Outside",B687-cfg_PilotStart+1))</f>
        <v/>
      </c>
      <c r="O687" s="86">
        <f>IF(B687="","","FB-"&amp;TEXT(ROW()-5,"0000"))</f>
        <v/>
      </c>
    </row>
    <row r="688" ht="30" customHeight="1">
      <c r="B688" s="93" t="n"/>
      <c r="C688" s="140" t="n"/>
      <c r="D688" s="141" t="n"/>
      <c r="E688" s="142" t="n"/>
      <c r="F688" s="95" t="n"/>
      <c r="G688" s="95" t="n"/>
      <c r="H688" s="95" t="n"/>
      <c r="I688" s="141" t="n"/>
      <c r="J688" s="95" t="n"/>
      <c r="K688" s="141" t="n"/>
      <c r="L688" s="93" t="n"/>
      <c r="M688" s="94">
        <f>IF(B688="","",IF(L688&lt;&gt;"",L688-B688,IF(I688="Yes",MAX(0,cfg_AsOf-B688),"")))</f>
        <v/>
      </c>
      <c r="N688" s="94">
        <f>IF(B688="","",IF(OR(B688&lt;cfg_PilotStart,B688&gt;cfg_PilotEnd),"Outside",B688-cfg_PilotStart+1))</f>
        <v/>
      </c>
      <c r="O688" s="86">
        <f>IF(B688="","","FB-"&amp;TEXT(ROW()-5,"0000"))</f>
        <v/>
      </c>
    </row>
    <row r="689" ht="30" customHeight="1">
      <c r="B689" s="93" t="n"/>
      <c r="C689" s="140" t="n"/>
      <c r="D689" s="141" t="n"/>
      <c r="E689" s="142" t="n"/>
      <c r="F689" s="95" t="n"/>
      <c r="G689" s="95" t="n"/>
      <c r="H689" s="95" t="n"/>
      <c r="I689" s="141" t="n"/>
      <c r="J689" s="95" t="n"/>
      <c r="K689" s="141" t="n"/>
      <c r="L689" s="93" t="n"/>
      <c r="M689" s="94">
        <f>IF(B689="","",IF(L689&lt;&gt;"",L689-B689,IF(I689="Yes",MAX(0,cfg_AsOf-B689),"")))</f>
        <v/>
      </c>
      <c r="N689" s="94">
        <f>IF(B689="","",IF(OR(B689&lt;cfg_PilotStart,B689&gt;cfg_PilotEnd),"Outside",B689-cfg_PilotStart+1))</f>
        <v/>
      </c>
      <c r="O689" s="86">
        <f>IF(B689="","","FB-"&amp;TEXT(ROW()-5,"0000"))</f>
        <v/>
      </c>
    </row>
    <row r="690" ht="30" customHeight="1">
      <c r="B690" s="93" t="n"/>
      <c r="C690" s="140" t="n"/>
      <c r="D690" s="141" t="n"/>
      <c r="E690" s="142" t="n"/>
      <c r="F690" s="95" t="n"/>
      <c r="G690" s="95" t="n"/>
      <c r="H690" s="95" t="n"/>
      <c r="I690" s="141" t="n"/>
      <c r="J690" s="95" t="n"/>
      <c r="K690" s="141" t="n"/>
      <c r="L690" s="93" t="n"/>
      <c r="M690" s="94">
        <f>IF(B690="","",IF(L690&lt;&gt;"",L690-B690,IF(I690="Yes",MAX(0,cfg_AsOf-B690),"")))</f>
        <v/>
      </c>
      <c r="N690" s="94">
        <f>IF(B690="","",IF(OR(B690&lt;cfg_PilotStart,B690&gt;cfg_PilotEnd),"Outside",B690-cfg_PilotStart+1))</f>
        <v/>
      </c>
      <c r="O690" s="86">
        <f>IF(B690="","","FB-"&amp;TEXT(ROW()-5,"0000"))</f>
        <v/>
      </c>
    </row>
    <row r="691" ht="30" customHeight="1">
      <c r="B691" s="93" t="n"/>
      <c r="C691" s="140" t="n"/>
      <c r="D691" s="141" t="n"/>
      <c r="E691" s="142" t="n"/>
      <c r="F691" s="95" t="n"/>
      <c r="G691" s="95" t="n"/>
      <c r="H691" s="95" t="n"/>
      <c r="I691" s="141" t="n"/>
      <c r="J691" s="95" t="n"/>
      <c r="K691" s="141" t="n"/>
      <c r="L691" s="93" t="n"/>
      <c r="M691" s="94">
        <f>IF(B691="","",IF(L691&lt;&gt;"",L691-B691,IF(I691="Yes",MAX(0,cfg_AsOf-B691),"")))</f>
        <v/>
      </c>
      <c r="N691" s="94">
        <f>IF(B691="","",IF(OR(B691&lt;cfg_PilotStart,B691&gt;cfg_PilotEnd),"Outside",B691-cfg_PilotStart+1))</f>
        <v/>
      </c>
      <c r="O691" s="86">
        <f>IF(B691="","","FB-"&amp;TEXT(ROW()-5,"0000"))</f>
        <v/>
      </c>
    </row>
    <row r="692" ht="30" customHeight="1">
      <c r="B692" s="93" t="n"/>
      <c r="C692" s="140" t="n"/>
      <c r="D692" s="141" t="n"/>
      <c r="E692" s="142" t="n"/>
      <c r="F692" s="95" t="n"/>
      <c r="G692" s="95" t="n"/>
      <c r="H692" s="95" t="n"/>
      <c r="I692" s="141" t="n"/>
      <c r="J692" s="95" t="n"/>
      <c r="K692" s="141" t="n"/>
      <c r="L692" s="93" t="n"/>
      <c r="M692" s="94">
        <f>IF(B692="","",IF(L692&lt;&gt;"",L692-B692,IF(I692="Yes",MAX(0,cfg_AsOf-B692),"")))</f>
        <v/>
      </c>
      <c r="N692" s="94">
        <f>IF(B692="","",IF(OR(B692&lt;cfg_PilotStart,B692&gt;cfg_PilotEnd),"Outside",B692-cfg_PilotStart+1))</f>
        <v/>
      </c>
      <c r="O692" s="86">
        <f>IF(B692="","","FB-"&amp;TEXT(ROW()-5,"0000"))</f>
        <v/>
      </c>
    </row>
    <row r="693" ht="30" customHeight="1">
      <c r="B693" s="93" t="n"/>
      <c r="C693" s="140" t="n"/>
      <c r="D693" s="141" t="n"/>
      <c r="E693" s="142" t="n"/>
      <c r="F693" s="95" t="n"/>
      <c r="G693" s="95" t="n"/>
      <c r="H693" s="95" t="n"/>
      <c r="I693" s="141" t="n"/>
      <c r="J693" s="95" t="n"/>
      <c r="K693" s="141" t="n"/>
      <c r="L693" s="93" t="n"/>
      <c r="M693" s="94">
        <f>IF(B693="","",IF(L693&lt;&gt;"",L693-B693,IF(I693="Yes",MAX(0,cfg_AsOf-B693),"")))</f>
        <v/>
      </c>
      <c r="N693" s="94">
        <f>IF(B693="","",IF(OR(B693&lt;cfg_PilotStart,B693&gt;cfg_PilotEnd),"Outside",B693-cfg_PilotStart+1))</f>
        <v/>
      </c>
      <c r="O693" s="86">
        <f>IF(B693="","","FB-"&amp;TEXT(ROW()-5,"0000"))</f>
        <v/>
      </c>
    </row>
    <row r="694" ht="30" customHeight="1">
      <c r="B694" s="93" t="n"/>
      <c r="C694" s="140" t="n"/>
      <c r="D694" s="141" t="n"/>
      <c r="E694" s="142" t="n"/>
      <c r="F694" s="95" t="n"/>
      <c r="G694" s="95" t="n"/>
      <c r="H694" s="95" t="n"/>
      <c r="I694" s="141" t="n"/>
      <c r="J694" s="95" t="n"/>
      <c r="K694" s="141" t="n"/>
      <c r="L694" s="93" t="n"/>
      <c r="M694" s="94">
        <f>IF(B694="","",IF(L694&lt;&gt;"",L694-B694,IF(I694="Yes",MAX(0,cfg_AsOf-B694),"")))</f>
        <v/>
      </c>
      <c r="N694" s="94">
        <f>IF(B694="","",IF(OR(B694&lt;cfg_PilotStart,B694&gt;cfg_PilotEnd),"Outside",B694-cfg_PilotStart+1))</f>
        <v/>
      </c>
      <c r="O694" s="86">
        <f>IF(B694="","","FB-"&amp;TEXT(ROW()-5,"0000"))</f>
        <v/>
      </c>
    </row>
    <row r="695" ht="30" customHeight="1">
      <c r="B695" s="93" t="n"/>
      <c r="C695" s="140" t="n"/>
      <c r="D695" s="141" t="n"/>
      <c r="E695" s="142" t="n"/>
      <c r="F695" s="95" t="n"/>
      <c r="G695" s="95" t="n"/>
      <c r="H695" s="95" t="n"/>
      <c r="I695" s="141" t="n"/>
      <c r="J695" s="95" t="n"/>
      <c r="K695" s="141" t="n"/>
      <c r="L695" s="93" t="n"/>
      <c r="M695" s="94">
        <f>IF(B695="","",IF(L695&lt;&gt;"",L695-B695,IF(I695="Yes",MAX(0,cfg_AsOf-B695),"")))</f>
        <v/>
      </c>
      <c r="N695" s="94">
        <f>IF(B695="","",IF(OR(B695&lt;cfg_PilotStart,B695&gt;cfg_PilotEnd),"Outside",B695-cfg_PilotStart+1))</f>
        <v/>
      </c>
      <c r="O695" s="86">
        <f>IF(B695="","","FB-"&amp;TEXT(ROW()-5,"0000"))</f>
        <v/>
      </c>
    </row>
    <row r="696" ht="30" customHeight="1">
      <c r="B696" s="93" t="n"/>
      <c r="C696" s="140" t="n"/>
      <c r="D696" s="141" t="n"/>
      <c r="E696" s="142" t="n"/>
      <c r="F696" s="95" t="n"/>
      <c r="G696" s="95" t="n"/>
      <c r="H696" s="95" t="n"/>
      <c r="I696" s="141" t="n"/>
      <c r="J696" s="95" t="n"/>
      <c r="K696" s="141" t="n"/>
      <c r="L696" s="93" t="n"/>
      <c r="M696" s="94">
        <f>IF(B696="","",IF(L696&lt;&gt;"",L696-B696,IF(I696="Yes",MAX(0,cfg_AsOf-B696),"")))</f>
        <v/>
      </c>
      <c r="N696" s="94">
        <f>IF(B696="","",IF(OR(B696&lt;cfg_PilotStart,B696&gt;cfg_PilotEnd),"Outside",B696-cfg_PilotStart+1))</f>
        <v/>
      </c>
      <c r="O696" s="86">
        <f>IF(B696="","","FB-"&amp;TEXT(ROW()-5,"0000"))</f>
        <v/>
      </c>
    </row>
    <row r="697" ht="30" customHeight="1">
      <c r="B697" s="93" t="n"/>
      <c r="C697" s="140" t="n"/>
      <c r="D697" s="141" t="n"/>
      <c r="E697" s="142" t="n"/>
      <c r="F697" s="95" t="n"/>
      <c r="G697" s="95" t="n"/>
      <c r="H697" s="95" t="n"/>
      <c r="I697" s="141" t="n"/>
      <c r="J697" s="95" t="n"/>
      <c r="K697" s="141" t="n"/>
      <c r="L697" s="93" t="n"/>
      <c r="M697" s="94">
        <f>IF(B697="","",IF(L697&lt;&gt;"",L697-B697,IF(I697="Yes",MAX(0,cfg_AsOf-B697),"")))</f>
        <v/>
      </c>
      <c r="N697" s="94">
        <f>IF(B697="","",IF(OR(B697&lt;cfg_PilotStart,B697&gt;cfg_PilotEnd),"Outside",B697-cfg_PilotStart+1))</f>
        <v/>
      </c>
      <c r="O697" s="86">
        <f>IF(B697="","","FB-"&amp;TEXT(ROW()-5,"0000"))</f>
        <v/>
      </c>
    </row>
    <row r="698" ht="30" customHeight="1">
      <c r="B698" s="93" t="n"/>
      <c r="C698" s="140" t="n"/>
      <c r="D698" s="141" t="n"/>
      <c r="E698" s="142" t="n"/>
      <c r="F698" s="95" t="n"/>
      <c r="G698" s="95" t="n"/>
      <c r="H698" s="95" t="n"/>
      <c r="I698" s="141" t="n"/>
      <c r="J698" s="95" t="n"/>
      <c r="K698" s="141" t="n"/>
      <c r="L698" s="93" t="n"/>
      <c r="M698" s="94">
        <f>IF(B698="","",IF(L698&lt;&gt;"",L698-B698,IF(I698="Yes",MAX(0,cfg_AsOf-B698),"")))</f>
        <v/>
      </c>
      <c r="N698" s="94">
        <f>IF(B698="","",IF(OR(B698&lt;cfg_PilotStart,B698&gt;cfg_PilotEnd),"Outside",B698-cfg_PilotStart+1))</f>
        <v/>
      </c>
      <c r="O698" s="86">
        <f>IF(B698="","","FB-"&amp;TEXT(ROW()-5,"0000"))</f>
        <v/>
      </c>
    </row>
    <row r="699" ht="30" customHeight="1">
      <c r="B699" s="93" t="n"/>
      <c r="C699" s="140" t="n"/>
      <c r="D699" s="141" t="n"/>
      <c r="E699" s="142" t="n"/>
      <c r="F699" s="95" t="n"/>
      <c r="G699" s="95" t="n"/>
      <c r="H699" s="95" t="n"/>
      <c r="I699" s="141" t="n"/>
      <c r="J699" s="95" t="n"/>
      <c r="K699" s="141" t="n"/>
      <c r="L699" s="93" t="n"/>
      <c r="M699" s="94">
        <f>IF(B699="","",IF(L699&lt;&gt;"",L699-B699,IF(I699="Yes",MAX(0,cfg_AsOf-B699),"")))</f>
        <v/>
      </c>
      <c r="N699" s="94">
        <f>IF(B699="","",IF(OR(B699&lt;cfg_PilotStart,B699&gt;cfg_PilotEnd),"Outside",B699-cfg_PilotStart+1))</f>
        <v/>
      </c>
      <c r="O699" s="86">
        <f>IF(B699="","","FB-"&amp;TEXT(ROW()-5,"0000"))</f>
        <v/>
      </c>
    </row>
    <row r="700" ht="30" customHeight="1">
      <c r="B700" s="93" t="n"/>
      <c r="C700" s="140" t="n"/>
      <c r="D700" s="141" t="n"/>
      <c r="E700" s="142" t="n"/>
      <c r="F700" s="95" t="n"/>
      <c r="G700" s="95" t="n"/>
      <c r="H700" s="95" t="n"/>
      <c r="I700" s="141" t="n"/>
      <c r="J700" s="95" t="n"/>
      <c r="K700" s="141" t="n"/>
      <c r="L700" s="93" t="n"/>
      <c r="M700" s="94">
        <f>IF(B700="","",IF(L700&lt;&gt;"",L700-B700,IF(I700="Yes",MAX(0,cfg_AsOf-B700),"")))</f>
        <v/>
      </c>
      <c r="N700" s="94">
        <f>IF(B700="","",IF(OR(B700&lt;cfg_PilotStart,B700&gt;cfg_PilotEnd),"Outside",B700-cfg_PilotStart+1))</f>
        <v/>
      </c>
      <c r="O700" s="86">
        <f>IF(B700="","","FB-"&amp;TEXT(ROW()-5,"0000"))</f>
        <v/>
      </c>
    </row>
    <row r="701" ht="30" customHeight="1">
      <c r="B701" s="93" t="n"/>
      <c r="C701" s="140" t="n"/>
      <c r="D701" s="141" t="n"/>
      <c r="E701" s="142" t="n"/>
      <c r="F701" s="95" t="n"/>
      <c r="G701" s="95" t="n"/>
      <c r="H701" s="95" t="n"/>
      <c r="I701" s="141" t="n"/>
      <c r="J701" s="95" t="n"/>
      <c r="K701" s="141" t="n"/>
      <c r="L701" s="93" t="n"/>
      <c r="M701" s="94">
        <f>IF(B701="","",IF(L701&lt;&gt;"",L701-B701,IF(I701="Yes",MAX(0,cfg_AsOf-B701),"")))</f>
        <v/>
      </c>
      <c r="N701" s="94">
        <f>IF(B701="","",IF(OR(B701&lt;cfg_PilotStart,B701&gt;cfg_PilotEnd),"Outside",B701-cfg_PilotStart+1))</f>
        <v/>
      </c>
      <c r="O701" s="86">
        <f>IF(B701="","","FB-"&amp;TEXT(ROW()-5,"0000"))</f>
        <v/>
      </c>
    </row>
    <row r="702" ht="30" customHeight="1">
      <c r="B702" s="93" t="n"/>
      <c r="C702" s="140" t="n"/>
      <c r="D702" s="141" t="n"/>
      <c r="E702" s="142" t="n"/>
      <c r="F702" s="95" t="n"/>
      <c r="G702" s="95" t="n"/>
      <c r="H702" s="95" t="n"/>
      <c r="I702" s="141" t="n"/>
      <c r="J702" s="95" t="n"/>
      <c r="K702" s="141" t="n"/>
      <c r="L702" s="93" t="n"/>
      <c r="M702" s="94">
        <f>IF(B702="","",IF(L702&lt;&gt;"",L702-B702,IF(I702="Yes",MAX(0,cfg_AsOf-B702),"")))</f>
        <v/>
      </c>
      <c r="N702" s="94">
        <f>IF(B702="","",IF(OR(B702&lt;cfg_PilotStart,B702&gt;cfg_PilotEnd),"Outside",B702-cfg_PilotStart+1))</f>
        <v/>
      </c>
      <c r="O702" s="86">
        <f>IF(B702="","","FB-"&amp;TEXT(ROW()-5,"0000"))</f>
        <v/>
      </c>
    </row>
    <row r="703" ht="30" customHeight="1">
      <c r="B703" s="93" t="n"/>
      <c r="C703" s="140" t="n"/>
      <c r="D703" s="141" t="n"/>
      <c r="E703" s="142" t="n"/>
      <c r="F703" s="95" t="n"/>
      <c r="G703" s="95" t="n"/>
      <c r="H703" s="95" t="n"/>
      <c r="I703" s="141" t="n"/>
      <c r="J703" s="95" t="n"/>
      <c r="K703" s="141" t="n"/>
      <c r="L703" s="93" t="n"/>
      <c r="M703" s="94">
        <f>IF(B703="","",IF(L703&lt;&gt;"",L703-B703,IF(I703="Yes",MAX(0,cfg_AsOf-B703),"")))</f>
        <v/>
      </c>
      <c r="N703" s="94">
        <f>IF(B703="","",IF(OR(B703&lt;cfg_PilotStart,B703&gt;cfg_PilotEnd),"Outside",B703-cfg_PilotStart+1))</f>
        <v/>
      </c>
      <c r="O703" s="86">
        <f>IF(B703="","","FB-"&amp;TEXT(ROW()-5,"0000"))</f>
        <v/>
      </c>
    </row>
    <row r="704" ht="30" customHeight="1">
      <c r="B704" s="93" t="n"/>
      <c r="C704" s="140" t="n"/>
      <c r="D704" s="141" t="n"/>
      <c r="E704" s="142" t="n"/>
      <c r="F704" s="95" t="n"/>
      <c r="G704" s="95" t="n"/>
      <c r="H704" s="95" t="n"/>
      <c r="I704" s="141" t="n"/>
      <c r="J704" s="95" t="n"/>
      <c r="K704" s="141" t="n"/>
      <c r="L704" s="93" t="n"/>
      <c r="M704" s="94">
        <f>IF(B704="","",IF(L704&lt;&gt;"",L704-B704,IF(I704="Yes",MAX(0,cfg_AsOf-B704),"")))</f>
        <v/>
      </c>
      <c r="N704" s="94">
        <f>IF(B704="","",IF(OR(B704&lt;cfg_PilotStart,B704&gt;cfg_PilotEnd),"Outside",B704-cfg_PilotStart+1))</f>
        <v/>
      </c>
      <c r="O704" s="86">
        <f>IF(B704="","","FB-"&amp;TEXT(ROW()-5,"0000"))</f>
        <v/>
      </c>
    </row>
    <row r="705" ht="30" customHeight="1">
      <c r="B705" s="93" t="n"/>
      <c r="C705" s="140" t="n"/>
      <c r="D705" s="141" t="n"/>
      <c r="E705" s="142" t="n"/>
      <c r="F705" s="95" t="n"/>
      <c r="G705" s="95" t="n"/>
      <c r="H705" s="95" t="n"/>
      <c r="I705" s="141" t="n"/>
      <c r="J705" s="95" t="n"/>
      <c r="K705" s="141" t="n"/>
      <c r="L705" s="93" t="n"/>
      <c r="M705" s="94">
        <f>IF(B705="","",IF(L705&lt;&gt;"",L705-B705,IF(I705="Yes",MAX(0,cfg_AsOf-B705),"")))</f>
        <v/>
      </c>
      <c r="N705" s="94">
        <f>IF(B705="","",IF(OR(B705&lt;cfg_PilotStart,B705&gt;cfg_PilotEnd),"Outside",B705-cfg_PilotStart+1))</f>
        <v/>
      </c>
      <c r="O705" s="86">
        <f>IF(B705="","","FB-"&amp;TEXT(ROW()-5,"0000"))</f>
        <v/>
      </c>
    </row>
    <row r="706" ht="30" customHeight="1">
      <c r="B706" s="93" t="n"/>
      <c r="C706" s="140" t="n"/>
      <c r="D706" s="141" t="n"/>
      <c r="E706" s="142" t="n"/>
      <c r="F706" s="95" t="n"/>
      <c r="G706" s="95" t="n"/>
      <c r="H706" s="95" t="n"/>
      <c r="I706" s="141" t="n"/>
      <c r="J706" s="95" t="n"/>
      <c r="K706" s="141" t="n"/>
      <c r="L706" s="93" t="n"/>
      <c r="M706" s="94">
        <f>IF(B706="","",IF(L706&lt;&gt;"",L706-B706,IF(I706="Yes",MAX(0,cfg_AsOf-B706),"")))</f>
        <v/>
      </c>
      <c r="N706" s="94">
        <f>IF(B706="","",IF(OR(B706&lt;cfg_PilotStart,B706&gt;cfg_PilotEnd),"Outside",B706-cfg_PilotStart+1))</f>
        <v/>
      </c>
      <c r="O706" s="86">
        <f>IF(B706="","","FB-"&amp;TEXT(ROW()-5,"0000"))</f>
        <v/>
      </c>
    </row>
    <row r="707" ht="30" customHeight="1">
      <c r="B707" s="93" t="n"/>
      <c r="C707" s="140" t="n"/>
      <c r="D707" s="141" t="n"/>
      <c r="E707" s="142" t="n"/>
      <c r="F707" s="95" t="n"/>
      <c r="G707" s="95" t="n"/>
      <c r="H707" s="95" t="n"/>
      <c r="I707" s="141" t="n"/>
      <c r="J707" s="95" t="n"/>
      <c r="K707" s="141" t="n"/>
      <c r="L707" s="93" t="n"/>
      <c r="M707" s="94">
        <f>IF(B707="","",IF(L707&lt;&gt;"",L707-B707,IF(I707="Yes",MAX(0,cfg_AsOf-B707),"")))</f>
        <v/>
      </c>
      <c r="N707" s="94">
        <f>IF(B707="","",IF(OR(B707&lt;cfg_PilotStart,B707&gt;cfg_PilotEnd),"Outside",B707-cfg_PilotStart+1))</f>
        <v/>
      </c>
      <c r="O707" s="86">
        <f>IF(B707="","","FB-"&amp;TEXT(ROW()-5,"0000"))</f>
        <v/>
      </c>
    </row>
    <row r="708" ht="30" customHeight="1">
      <c r="B708" s="93" t="n"/>
      <c r="C708" s="140" t="n"/>
      <c r="D708" s="141" t="n"/>
      <c r="E708" s="142" t="n"/>
      <c r="F708" s="95" t="n"/>
      <c r="G708" s="95" t="n"/>
      <c r="H708" s="95" t="n"/>
      <c r="I708" s="141" t="n"/>
      <c r="J708" s="95" t="n"/>
      <c r="K708" s="141" t="n"/>
      <c r="L708" s="93" t="n"/>
      <c r="M708" s="94">
        <f>IF(B708="","",IF(L708&lt;&gt;"",L708-B708,IF(I708="Yes",MAX(0,cfg_AsOf-B708),"")))</f>
        <v/>
      </c>
      <c r="N708" s="94">
        <f>IF(B708="","",IF(OR(B708&lt;cfg_PilotStart,B708&gt;cfg_PilotEnd),"Outside",B708-cfg_PilotStart+1))</f>
        <v/>
      </c>
      <c r="O708" s="86">
        <f>IF(B708="","","FB-"&amp;TEXT(ROW()-5,"0000"))</f>
        <v/>
      </c>
    </row>
    <row r="709" ht="30" customHeight="1">
      <c r="B709" s="93" t="n"/>
      <c r="C709" s="140" t="n"/>
      <c r="D709" s="141" t="n"/>
      <c r="E709" s="142" t="n"/>
      <c r="F709" s="95" t="n"/>
      <c r="G709" s="95" t="n"/>
      <c r="H709" s="95" t="n"/>
      <c r="I709" s="141" t="n"/>
      <c r="J709" s="95" t="n"/>
      <c r="K709" s="141" t="n"/>
      <c r="L709" s="93" t="n"/>
      <c r="M709" s="94">
        <f>IF(B709="","",IF(L709&lt;&gt;"",L709-B709,IF(I709="Yes",MAX(0,cfg_AsOf-B709),"")))</f>
        <v/>
      </c>
      <c r="N709" s="94">
        <f>IF(B709="","",IF(OR(B709&lt;cfg_PilotStart,B709&gt;cfg_PilotEnd),"Outside",B709-cfg_PilotStart+1))</f>
        <v/>
      </c>
      <c r="O709" s="86">
        <f>IF(B709="","","FB-"&amp;TEXT(ROW()-5,"0000"))</f>
        <v/>
      </c>
    </row>
    <row r="710" ht="30" customHeight="1">
      <c r="B710" s="93" t="n"/>
      <c r="C710" s="140" t="n"/>
      <c r="D710" s="141" t="n"/>
      <c r="E710" s="142" t="n"/>
      <c r="F710" s="95" t="n"/>
      <c r="G710" s="95" t="n"/>
      <c r="H710" s="95" t="n"/>
      <c r="I710" s="141" t="n"/>
      <c r="J710" s="95" t="n"/>
      <c r="K710" s="141" t="n"/>
      <c r="L710" s="93" t="n"/>
      <c r="M710" s="94">
        <f>IF(B710="","",IF(L710&lt;&gt;"",L710-B710,IF(I710="Yes",MAX(0,cfg_AsOf-B710),"")))</f>
        <v/>
      </c>
      <c r="N710" s="94">
        <f>IF(B710="","",IF(OR(B710&lt;cfg_PilotStart,B710&gt;cfg_PilotEnd),"Outside",B710-cfg_PilotStart+1))</f>
        <v/>
      </c>
      <c r="O710" s="86">
        <f>IF(B710="","","FB-"&amp;TEXT(ROW()-5,"0000"))</f>
        <v/>
      </c>
    </row>
    <row r="711" ht="30" customHeight="1">
      <c r="B711" s="93" t="n"/>
      <c r="C711" s="140" t="n"/>
      <c r="D711" s="141" t="n"/>
      <c r="E711" s="142" t="n"/>
      <c r="F711" s="95" t="n"/>
      <c r="G711" s="95" t="n"/>
      <c r="H711" s="95" t="n"/>
      <c r="I711" s="141" t="n"/>
      <c r="J711" s="95" t="n"/>
      <c r="K711" s="141" t="n"/>
      <c r="L711" s="93" t="n"/>
      <c r="M711" s="94">
        <f>IF(B711="","",IF(L711&lt;&gt;"",L711-B711,IF(I711="Yes",MAX(0,cfg_AsOf-B711),"")))</f>
        <v/>
      </c>
      <c r="N711" s="94">
        <f>IF(B711="","",IF(OR(B711&lt;cfg_PilotStart,B711&gt;cfg_PilotEnd),"Outside",B711-cfg_PilotStart+1))</f>
        <v/>
      </c>
      <c r="O711" s="86">
        <f>IF(B711="","","FB-"&amp;TEXT(ROW()-5,"0000"))</f>
        <v/>
      </c>
    </row>
    <row r="712" ht="30" customHeight="1">
      <c r="B712" s="93" t="n"/>
      <c r="C712" s="140" t="n"/>
      <c r="D712" s="141" t="n"/>
      <c r="E712" s="142" t="n"/>
      <c r="F712" s="95" t="n"/>
      <c r="G712" s="95" t="n"/>
      <c r="H712" s="95" t="n"/>
      <c r="I712" s="141" t="n"/>
      <c r="J712" s="95" t="n"/>
      <c r="K712" s="141" t="n"/>
      <c r="L712" s="93" t="n"/>
      <c r="M712" s="94">
        <f>IF(B712="","",IF(L712&lt;&gt;"",L712-B712,IF(I712="Yes",MAX(0,cfg_AsOf-B712),"")))</f>
        <v/>
      </c>
      <c r="N712" s="94">
        <f>IF(B712="","",IF(OR(B712&lt;cfg_PilotStart,B712&gt;cfg_PilotEnd),"Outside",B712-cfg_PilotStart+1))</f>
        <v/>
      </c>
      <c r="O712" s="86">
        <f>IF(B712="","","FB-"&amp;TEXT(ROW()-5,"0000"))</f>
        <v/>
      </c>
    </row>
    <row r="713" ht="30" customHeight="1">
      <c r="B713" s="93" t="n"/>
      <c r="C713" s="140" t="n"/>
      <c r="D713" s="141" t="n"/>
      <c r="E713" s="142" t="n"/>
      <c r="F713" s="95" t="n"/>
      <c r="G713" s="95" t="n"/>
      <c r="H713" s="95" t="n"/>
      <c r="I713" s="141" t="n"/>
      <c r="J713" s="95" t="n"/>
      <c r="K713" s="141" t="n"/>
      <c r="L713" s="93" t="n"/>
      <c r="M713" s="94">
        <f>IF(B713="","",IF(L713&lt;&gt;"",L713-B713,IF(I713="Yes",MAX(0,cfg_AsOf-B713),"")))</f>
        <v/>
      </c>
      <c r="N713" s="94">
        <f>IF(B713="","",IF(OR(B713&lt;cfg_PilotStart,B713&gt;cfg_PilotEnd),"Outside",B713-cfg_PilotStart+1))</f>
        <v/>
      </c>
      <c r="O713" s="86">
        <f>IF(B713="","","FB-"&amp;TEXT(ROW()-5,"0000"))</f>
        <v/>
      </c>
    </row>
    <row r="714" ht="30" customHeight="1">
      <c r="B714" s="93" t="n"/>
      <c r="C714" s="140" t="n"/>
      <c r="D714" s="141" t="n"/>
      <c r="E714" s="142" t="n"/>
      <c r="F714" s="95" t="n"/>
      <c r="G714" s="95" t="n"/>
      <c r="H714" s="95" t="n"/>
      <c r="I714" s="141" t="n"/>
      <c r="J714" s="95" t="n"/>
      <c r="K714" s="141" t="n"/>
      <c r="L714" s="93" t="n"/>
      <c r="M714" s="94">
        <f>IF(B714="","",IF(L714&lt;&gt;"",L714-B714,IF(I714="Yes",MAX(0,cfg_AsOf-B714),"")))</f>
        <v/>
      </c>
      <c r="N714" s="94">
        <f>IF(B714="","",IF(OR(B714&lt;cfg_PilotStart,B714&gt;cfg_PilotEnd),"Outside",B714-cfg_PilotStart+1))</f>
        <v/>
      </c>
      <c r="O714" s="86">
        <f>IF(B714="","","FB-"&amp;TEXT(ROW()-5,"0000"))</f>
        <v/>
      </c>
    </row>
    <row r="715" ht="30" customHeight="1">
      <c r="B715" s="93" t="n"/>
      <c r="C715" s="140" t="n"/>
      <c r="D715" s="141" t="n"/>
      <c r="E715" s="142" t="n"/>
      <c r="F715" s="95" t="n"/>
      <c r="G715" s="95" t="n"/>
      <c r="H715" s="95" t="n"/>
      <c r="I715" s="141" t="n"/>
      <c r="J715" s="95" t="n"/>
      <c r="K715" s="141" t="n"/>
      <c r="L715" s="93" t="n"/>
      <c r="M715" s="94">
        <f>IF(B715="","",IF(L715&lt;&gt;"",L715-B715,IF(I715="Yes",MAX(0,cfg_AsOf-B715),"")))</f>
        <v/>
      </c>
      <c r="N715" s="94">
        <f>IF(B715="","",IF(OR(B715&lt;cfg_PilotStart,B715&gt;cfg_PilotEnd),"Outside",B715-cfg_PilotStart+1))</f>
        <v/>
      </c>
      <c r="O715" s="86">
        <f>IF(B715="","","FB-"&amp;TEXT(ROW()-5,"0000"))</f>
        <v/>
      </c>
    </row>
    <row r="716" ht="30" customHeight="1">
      <c r="B716" s="93" t="n"/>
      <c r="C716" s="140" t="n"/>
      <c r="D716" s="141" t="n"/>
      <c r="E716" s="142" t="n"/>
      <c r="F716" s="95" t="n"/>
      <c r="G716" s="95" t="n"/>
      <c r="H716" s="95" t="n"/>
      <c r="I716" s="141" t="n"/>
      <c r="J716" s="95" t="n"/>
      <c r="K716" s="141" t="n"/>
      <c r="L716" s="93" t="n"/>
      <c r="M716" s="94">
        <f>IF(B716="","",IF(L716&lt;&gt;"",L716-B716,IF(I716="Yes",MAX(0,cfg_AsOf-B716),"")))</f>
        <v/>
      </c>
      <c r="N716" s="94">
        <f>IF(B716="","",IF(OR(B716&lt;cfg_PilotStart,B716&gt;cfg_PilotEnd),"Outside",B716-cfg_PilotStart+1))</f>
        <v/>
      </c>
      <c r="O716" s="86">
        <f>IF(B716="","","FB-"&amp;TEXT(ROW()-5,"0000"))</f>
        <v/>
      </c>
    </row>
    <row r="717" ht="30" customHeight="1">
      <c r="B717" s="93" t="n"/>
      <c r="C717" s="140" t="n"/>
      <c r="D717" s="141" t="n"/>
      <c r="E717" s="142" t="n"/>
      <c r="F717" s="95" t="n"/>
      <c r="G717" s="95" t="n"/>
      <c r="H717" s="95" t="n"/>
      <c r="I717" s="141" t="n"/>
      <c r="J717" s="95" t="n"/>
      <c r="K717" s="141" t="n"/>
      <c r="L717" s="93" t="n"/>
      <c r="M717" s="94">
        <f>IF(B717="","",IF(L717&lt;&gt;"",L717-B717,IF(I717="Yes",MAX(0,cfg_AsOf-B717),"")))</f>
        <v/>
      </c>
      <c r="N717" s="94">
        <f>IF(B717="","",IF(OR(B717&lt;cfg_PilotStart,B717&gt;cfg_PilotEnd),"Outside",B717-cfg_PilotStart+1))</f>
        <v/>
      </c>
      <c r="O717" s="86">
        <f>IF(B717="","","FB-"&amp;TEXT(ROW()-5,"0000"))</f>
        <v/>
      </c>
    </row>
    <row r="718" ht="30" customHeight="1">
      <c r="B718" s="93" t="n"/>
      <c r="C718" s="140" t="n"/>
      <c r="D718" s="141" t="n"/>
      <c r="E718" s="142" t="n"/>
      <c r="F718" s="95" t="n"/>
      <c r="G718" s="95" t="n"/>
      <c r="H718" s="95" t="n"/>
      <c r="I718" s="141" t="n"/>
      <c r="J718" s="95" t="n"/>
      <c r="K718" s="141" t="n"/>
      <c r="L718" s="93" t="n"/>
      <c r="M718" s="94">
        <f>IF(B718="","",IF(L718&lt;&gt;"",L718-B718,IF(I718="Yes",MAX(0,cfg_AsOf-B718),"")))</f>
        <v/>
      </c>
      <c r="N718" s="94">
        <f>IF(B718="","",IF(OR(B718&lt;cfg_PilotStart,B718&gt;cfg_PilotEnd),"Outside",B718-cfg_PilotStart+1))</f>
        <v/>
      </c>
      <c r="O718" s="86">
        <f>IF(B718="","","FB-"&amp;TEXT(ROW()-5,"0000"))</f>
        <v/>
      </c>
    </row>
    <row r="719" ht="30" customHeight="1">
      <c r="B719" s="93" t="n"/>
      <c r="C719" s="140" t="n"/>
      <c r="D719" s="141" t="n"/>
      <c r="E719" s="142" t="n"/>
      <c r="F719" s="95" t="n"/>
      <c r="G719" s="95" t="n"/>
      <c r="H719" s="95" t="n"/>
      <c r="I719" s="141" t="n"/>
      <c r="J719" s="95" t="n"/>
      <c r="K719" s="141" t="n"/>
      <c r="L719" s="93" t="n"/>
      <c r="M719" s="94">
        <f>IF(B719="","",IF(L719&lt;&gt;"",L719-B719,IF(I719="Yes",MAX(0,cfg_AsOf-B719),"")))</f>
        <v/>
      </c>
      <c r="N719" s="94">
        <f>IF(B719="","",IF(OR(B719&lt;cfg_PilotStart,B719&gt;cfg_PilotEnd),"Outside",B719-cfg_PilotStart+1))</f>
        <v/>
      </c>
      <c r="O719" s="86">
        <f>IF(B719="","","FB-"&amp;TEXT(ROW()-5,"0000"))</f>
        <v/>
      </c>
    </row>
    <row r="720" ht="30" customHeight="1">
      <c r="B720" s="93" t="n"/>
      <c r="C720" s="140" t="n"/>
      <c r="D720" s="141" t="n"/>
      <c r="E720" s="142" t="n"/>
      <c r="F720" s="95" t="n"/>
      <c r="G720" s="95" t="n"/>
      <c r="H720" s="95" t="n"/>
      <c r="I720" s="141" t="n"/>
      <c r="J720" s="95" t="n"/>
      <c r="K720" s="141" t="n"/>
      <c r="L720" s="93" t="n"/>
      <c r="M720" s="94">
        <f>IF(B720="","",IF(L720&lt;&gt;"",L720-B720,IF(I720="Yes",MAX(0,cfg_AsOf-B720),"")))</f>
        <v/>
      </c>
      <c r="N720" s="94">
        <f>IF(B720="","",IF(OR(B720&lt;cfg_PilotStart,B720&gt;cfg_PilotEnd),"Outside",B720-cfg_PilotStart+1))</f>
        <v/>
      </c>
      <c r="O720" s="86">
        <f>IF(B720="","","FB-"&amp;TEXT(ROW()-5,"0000"))</f>
        <v/>
      </c>
    </row>
    <row r="721" ht="30" customHeight="1">
      <c r="B721" s="93" t="n"/>
      <c r="C721" s="140" t="n"/>
      <c r="D721" s="141" t="n"/>
      <c r="E721" s="142" t="n"/>
      <c r="F721" s="95" t="n"/>
      <c r="G721" s="95" t="n"/>
      <c r="H721" s="95" t="n"/>
      <c r="I721" s="141" t="n"/>
      <c r="J721" s="95" t="n"/>
      <c r="K721" s="141" t="n"/>
      <c r="L721" s="93" t="n"/>
      <c r="M721" s="94">
        <f>IF(B721="","",IF(L721&lt;&gt;"",L721-B721,IF(I721="Yes",MAX(0,cfg_AsOf-B721),"")))</f>
        <v/>
      </c>
      <c r="N721" s="94">
        <f>IF(B721="","",IF(OR(B721&lt;cfg_PilotStart,B721&gt;cfg_PilotEnd),"Outside",B721-cfg_PilotStart+1))</f>
        <v/>
      </c>
      <c r="O721" s="86">
        <f>IF(B721="","","FB-"&amp;TEXT(ROW()-5,"0000"))</f>
        <v/>
      </c>
    </row>
    <row r="722" ht="30" customHeight="1">
      <c r="B722" s="93" t="n"/>
      <c r="C722" s="140" t="n"/>
      <c r="D722" s="141" t="n"/>
      <c r="E722" s="142" t="n"/>
      <c r="F722" s="95" t="n"/>
      <c r="G722" s="95" t="n"/>
      <c r="H722" s="95" t="n"/>
      <c r="I722" s="141" t="n"/>
      <c r="J722" s="95" t="n"/>
      <c r="K722" s="141" t="n"/>
      <c r="L722" s="93" t="n"/>
      <c r="M722" s="94">
        <f>IF(B722="","",IF(L722&lt;&gt;"",L722-B722,IF(I722="Yes",MAX(0,cfg_AsOf-B722),"")))</f>
        <v/>
      </c>
      <c r="N722" s="94">
        <f>IF(B722="","",IF(OR(B722&lt;cfg_PilotStart,B722&gt;cfg_PilotEnd),"Outside",B722-cfg_PilotStart+1))</f>
        <v/>
      </c>
      <c r="O722" s="86">
        <f>IF(B722="","","FB-"&amp;TEXT(ROW()-5,"0000"))</f>
        <v/>
      </c>
    </row>
    <row r="723" ht="30" customHeight="1">
      <c r="B723" s="93" t="n"/>
      <c r="C723" s="140" t="n"/>
      <c r="D723" s="141" t="n"/>
      <c r="E723" s="142" t="n"/>
      <c r="F723" s="95" t="n"/>
      <c r="G723" s="95" t="n"/>
      <c r="H723" s="95" t="n"/>
      <c r="I723" s="141" t="n"/>
      <c r="J723" s="95" t="n"/>
      <c r="K723" s="141" t="n"/>
      <c r="L723" s="93" t="n"/>
      <c r="M723" s="94">
        <f>IF(B723="","",IF(L723&lt;&gt;"",L723-B723,IF(I723="Yes",MAX(0,cfg_AsOf-B723),"")))</f>
        <v/>
      </c>
      <c r="N723" s="94">
        <f>IF(B723="","",IF(OR(B723&lt;cfg_PilotStart,B723&gt;cfg_PilotEnd),"Outside",B723-cfg_PilotStart+1))</f>
        <v/>
      </c>
      <c r="O723" s="86">
        <f>IF(B723="","","FB-"&amp;TEXT(ROW()-5,"0000"))</f>
        <v/>
      </c>
    </row>
    <row r="724" ht="30" customHeight="1">
      <c r="B724" s="93" t="n"/>
      <c r="C724" s="140" t="n"/>
      <c r="D724" s="141" t="n"/>
      <c r="E724" s="142" t="n"/>
      <c r="F724" s="95" t="n"/>
      <c r="G724" s="95" t="n"/>
      <c r="H724" s="95" t="n"/>
      <c r="I724" s="141" t="n"/>
      <c r="J724" s="95" t="n"/>
      <c r="K724" s="141" t="n"/>
      <c r="L724" s="93" t="n"/>
      <c r="M724" s="94">
        <f>IF(B724="","",IF(L724&lt;&gt;"",L724-B724,IF(I724="Yes",MAX(0,cfg_AsOf-B724),"")))</f>
        <v/>
      </c>
      <c r="N724" s="94">
        <f>IF(B724="","",IF(OR(B724&lt;cfg_PilotStart,B724&gt;cfg_PilotEnd),"Outside",B724-cfg_PilotStart+1))</f>
        <v/>
      </c>
      <c r="O724" s="86">
        <f>IF(B724="","","FB-"&amp;TEXT(ROW()-5,"0000"))</f>
        <v/>
      </c>
    </row>
    <row r="725" ht="30" customHeight="1">
      <c r="B725" s="93" t="n"/>
      <c r="C725" s="140" t="n"/>
      <c r="D725" s="141" t="n"/>
      <c r="E725" s="142" t="n"/>
      <c r="F725" s="95" t="n"/>
      <c r="G725" s="95" t="n"/>
      <c r="H725" s="95" t="n"/>
      <c r="I725" s="141" t="n"/>
      <c r="J725" s="95" t="n"/>
      <c r="K725" s="141" t="n"/>
      <c r="L725" s="93" t="n"/>
      <c r="M725" s="94">
        <f>IF(B725="","",IF(L725&lt;&gt;"",L725-B725,IF(I725="Yes",MAX(0,cfg_AsOf-B725),"")))</f>
        <v/>
      </c>
      <c r="N725" s="94">
        <f>IF(B725="","",IF(OR(B725&lt;cfg_PilotStart,B725&gt;cfg_PilotEnd),"Outside",B725-cfg_PilotStart+1))</f>
        <v/>
      </c>
      <c r="O725" s="86">
        <f>IF(B725="","","FB-"&amp;TEXT(ROW()-5,"0000"))</f>
        <v/>
      </c>
    </row>
    <row r="726" ht="30" customHeight="1">
      <c r="B726" s="93" t="n"/>
      <c r="C726" s="140" t="n"/>
      <c r="D726" s="141" t="n"/>
      <c r="E726" s="142" t="n"/>
      <c r="F726" s="95" t="n"/>
      <c r="G726" s="95" t="n"/>
      <c r="H726" s="95" t="n"/>
      <c r="I726" s="141" t="n"/>
      <c r="J726" s="95" t="n"/>
      <c r="K726" s="141" t="n"/>
      <c r="L726" s="93" t="n"/>
      <c r="M726" s="94">
        <f>IF(B726="","",IF(L726&lt;&gt;"",L726-B726,IF(I726="Yes",MAX(0,cfg_AsOf-B726),"")))</f>
        <v/>
      </c>
      <c r="N726" s="94">
        <f>IF(B726="","",IF(OR(B726&lt;cfg_PilotStart,B726&gt;cfg_PilotEnd),"Outside",B726-cfg_PilotStart+1))</f>
        <v/>
      </c>
      <c r="O726" s="86">
        <f>IF(B726="","","FB-"&amp;TEXT(ROW()-5,"0000"))</f>
        <v/>
      </c>
    </row>
    <row r="727" ht="30" customHeight="1">
      <c r="B727" s="93" t="n"/>
      <c r="C727" s="140" t="n"/>
      <c r="D727" s="141" t="n"/>
      <c r="E727" s="142" t="n"/>
      <c r="F727" s="95" t="n"/>
      <c r="G727" s="95" t="n"/>
      <c r="H727" s="95" t="n"/>
      <c r="I727" s="141" t="n"/>
      <c r="J727" s="95" t="n"/>
      <c r="K727" s="141" t="n"/>
      <c r="L727" s="93" t="n"/>
      <c r="M727" s="94">
        <f>IF(B727="","",IF(L727&lt;&gt;"",L727-B727,IF(I727="Yes",MAX(0,cfg_AsOf-B727),"")))</f>
        <v/>
      </c>
      <c r="N727" s="94">
        <f>IF(B727="","",IF(OR(B727&lt;cfg_PilotStart,B727&gt;cfg_PilotEnd),"Outside",B727-cfg_PilotStart+1))</f>
        <v/>
      </c>
      <c r="O727" s="86">
        <f>IF(B727="","","FB-"&amp;TEXT(ROW()-5,"0000"))</f>
        <v/>
      </c>
    </row>
    <row r="728" ht="30" customHeight="1">
      <c r="B728" s="93" t="n"/>
      <c r="C728" s="140" t="n"/>
      <c r="D728" s="141" t="n"/>
      <c r="E728" s="142" t="n"/>
      <c r="F728" s="95" t="n"/>
      <c r="G728" s="95" t="n"/>
      <c r="H728" s="95" t="n"/>
      <c r="I728" s="141" t="n"/>
      <c r="J728" s="95" t="n"/>
      <c r="K728" s="141" t="n"/>
      <c r="L728" s="93" t="n"/>
      <c r="M728" s="94">
        <f>IF(B728="","",IF(L728&lt;&gt;"",L728-B728,IF(I728="Yes",MAX(0,cfg_AsOf-B728),"")))</f>
        <v/>
      </c>
      <c r="N728" s="94">
        <f>IF(B728="","",IF(OR(B728&lt;cfg_PilotStart,B728&gt;cfg_PilotEnd),"Outside",B728-cfg_PilotStart+1))</f>
        <v/>
      </c>
      <c r="O728" s="86">
        <f>IF(B728="","","FB-"&amp;TEXT(ROW()-5,"0000"))</f>
        <v/>
      </c>
    </row>
    <row r="729" ht="30" customHeight="1">
      <c r="B729" s="93" t="n"/>
      <c r="C729" s="140" t="n"/>
      <c r="D729" s="141" t="n"/>
      <c r="E729" s="142" t="n"/>
      <c r="F729" s="95" t="n"/>
      <c r="G729" s="95" t="n"/>
      <c r="H729" s="95" t="n"/>
      <c r="I729" s="141" t="n"/>
      <c r="J729" s="95" t="n"/>
      <c r="K729" s="141" t="n"/>
      <c r="L729" s="93" t="n"/>
      <c r="M729" s="94">
        <f>IF(B729="","",IF(L729&lt;&gt;"",L729-B729,IF(I729="Yes",MAX(0,cfg_AsOf-B729),"")))</f>
        <v/>
      </c>
      <c r="N729" s="94">
        <f>IF(B729="","",IF(OR(B729&lt;cfg_PilotStart,B729&gt;cfg_PilotEnd),"Outside",B729-cfg_PilotStart+1))</f>
        <v/>
      </c>
      <c r="O729" s="86">
        <f>IF(B729="","","FB-"&amp;TEXT(ROW()-5,"0000"))</f>
        <v/>
      </c>
    </row>
    <row r="730" ht="30" customHeight="1">
      <c r="B730" s="93" t="n"/>
      <c r="C730" s="140" t="n"/>
      <c r="D730" s="141" t="n"/>
      <c r="E730" s="142" t="n"/>
      <c r="F730" s="95" t="n"/>
      <c r="G730" s="95" t="n"/>
      <c r="H730" s="95" t="n"/>
      <c r="I730" s="141" t="n"/>
      <c r="J730" s="95" t="n"/>
      <c r="K730" s="141" t="n"/>
      <c r="L730" s="93" t="n"/>
      <c r="M730" s="94">
        <f>IF(B730="","",IF(L730&lt;&gt;"",L730-B730,IF(I730="Yes",MAX(0,cfg_AsOf-B730),"")))</f>
        <v/>
      </c>
      <c r="N730" s="94">
        <f>IF(B730="","",IF(OR(B730&lt;cfg_PilotStart,B730&gt;cfg_PilotEnd),"Outside",B730-cfg_PilotStart+1))</f>
        <v/>
      </c>
      <c r="O730" s="86">
        <f>IF(B730="","","FB-"&amp;TEXT(ROW()-5,"0000"))</f>
        <v/>
      </c>
    </row>
    <row r="731" ht="30" customHeight="1">
      <c r="B731" s="93" t="n"/>
      <c r="C731" s="140" t="n"/>
      <c r="D731" s="141" t="n"/>
      <c r="E731" s="142" t="n"/>
      <c r="F731" s="95" t="n"/>
      <c r="G731" s="95" t="n"/>
      <c r="H731" s="95" t="n"/>
      <c r="I731" s="141" t="n"/>
      <c r="J731" s="95" t="n"/>
      <c r="K731" s="141" t="n"/>
      <c r="L731" s="93" t="n"/>
      <c r="M731" s="94">
        <f>IF(B731="","",IF(L731&lt;&gt;"",L731-B731,IF(I731="Yes",MAX(0,cfg_AsOf-B731),"")))</f>
        <v/>
      </c>
      <c r="N731" s="94">
        <f>IF(B731="","",IF(OR(B731&lt;cfg_PilotStart,B731&gt;cfg_PilotEnd),"Outside",B731-cfg_PilotStart+1))</f>
        <v/>
      </c>
      <c r="O731" s="86">
        <f>IF(B731="","","FB-"&amp;TEXT(ROW()-5,"0000"))</f>
        <v/>
      </c>
    </row>
    <row r="732" ht="30" customHeight="1">
      <c r="B732" s="93" t="n"/>
      <c r="C732" s="140" t="n"/>
      <c r="D732" s="141" t="n"/>
      <c r="E732" s="142" t="n"/>
      <c r="F732" s="95" t="n"/>
      <c r="G732" s="95" t="n"/>
      <c r="H732" s="95" t="n"/>
      <c r="I732" s="141" t="n"/>
      <c r="J732" s="95" t="n"/>
      <c r="K732" s="141" t="n"/>
      <c r="L732" s="93" t="n"/>
      <c r="M732" s="94">
        <f>IF(B732="","",IF(L732&lt;&gt;"",L732-B732,IF(I732="Yes",MAX(0,cfg_AsOf-B732),"")))</f>
        <v/>
      </c>
      <c r="N732" s="94">
        <f>IF(B732="","",IF(OR(B732&lt;cfg_PilotStart,B732&gt;cfg_PilotEnd),"Outside",B732-cfg_PilotStart+1))</f>
        <v/>
      </c>
      <c r="O732" s="86">
        <f>IF(B732="","","FB-"&amp;TEXT(ROW()-5,"0000"))</f>
        <v/>
      </c>
    </row>
    <row r="733" ht="30" customHeight="1">
      <c r="B733" s="93" t="n"/>
      <c r="C733" s="140" t="n"/>
      <c r="D733" s="141" t="n"/>
      <c r="E733" s="142" t="n"/>
      <c r="F733" s="95" t="n"/>
      <c r="G733" s="95" t="n"/>
      <c r="H733" s="95" t="n"/>
      <c r="I733" s="141" t="n"/>
      <c r="J733" s="95" t="n"/>
      <c r="K733" s="141" t="n"/>
      <c r="L733" s="93" t="n"/>
      <c r="M733" s="94">
        <f>IF(B733="","",IF(L733&lt;&gt;"",L733-B733,IF(I733="Yes",MAX(0,cfg_AsOf-B733),"")))</f>
        <v/>
      </c>
      <c r="N733" s="94">
        <f>IF(B733="","",IF(OR(B733&lt;cfg_PilotStart,B733&gt;cfg_PilotEnd),"Outside",B733-cfg_PilotStart+1))</f>
        <v/>
      </c>
      <c r="O733" s="86">
        <f>IF(B733="","","FB-"&amp;TEXT(ROW()-5,"0000"))</f>
        <v/>
      </c>
    </row>
    <row r="734" ht="30" customHeight="1">
      <c r="B734" s="93" t="n"/>
      <c r="C734" s="140" t="n"/>
      <c r="D734" s="141" t="n"/>
      <c r="E734" s="142" t="n"/>
      <c r="F734" s="95" t="n"/>
      <c r="G734" s="95" t="n"/>
      <c r="H734" s="95" t="n"/>
      <c r="I734" s="141" t="n"/>
      <c r="J734" s="95" t="n"/>
      <c r="K734" s="141" t="n"/>
      <c r="L734" s="93" t="n"/>
      <c r="M734" s="94">
        <f>IF(B734="","",IF(L734&lt;&gt;"",L734-B734,IF(I734="Yes",MAX(0,cfg_AsOf-B734),"")))</f>
        <v/>
      </c>
      <c r="N734" s="94">
        <f>IF(B734="","",IF(OR(B734&lt;cfg_PilotStart,B734&gt;cfg_PilotEnd),"Outside",B734-cfg_PilotStart+1))</f>
        <v/>
      </c>
      <c r="O734" s="86">
        <f>IF(B734="","","FB-"&amp;TEXT(ROW()-5,"0000"))</f>
        <v/>
      </c>
    </row>
    <row r="735" ht="30" customHeight="1">
      <c r="B735" s="93" t="n"/>
      <c r="C735" s="140" t="n"/>
      <c r="D735" s="141" t="n"/>
      <c r="E735" s="142" t="n"/>
      <c r="F735" s="95" t="n"/>
      <c r="G735" s="95" t="n"/>
      <c r="H735" s="95" t="n"/>
      <c r="I735" s="141" t="n"/>
      <c r="J735" s="95" t="n"/>
      <c r="K735" s="141" t="n"/>
      <c r="L735" s="93" t="n"/>
      <c r="M735" s="94">
        <f>IF(B735="","",IF(L735&lt;&gt;"",L735-B735,IF(I735="Yes",MAX(0,cfg_AsOf-B735),"")))</f>
        <v/>
      </c>
      <c r="N735" s="94">
        <f>IF(B735="","",IF(OR(B735&lt;cfg_PilotStart,B735&gt;cfg_PilotEnd),"Outside",B735-cfg_PilotStart+1))</f>
        <v/>
      </c>
      <c r="O735" s="86">
        <f>IF(B735="","","FB-"&amp;TEXT(ROW()-5,"0000"))</f>
        <v/>
      </c>
    </row>
    <row r="736" ht="30" customHeight="1">
      <c r="B736" s="93" t="n"/>
      <c r="C736" s="140" t="n"/>
      <c r="D736" s="141" t="n"/>
      <c r="E736" s="142" t="n"/>
      <c r="F736" s="95" t="n"/>
      <c r="G736" s="95" t="n"/>
      <c r="H736" s="95" t="n"/>
      <c r="I736" s="141" t="n"/>
      <c r="J736" s="95" t="n"/>
      <c r="K736" s="141" t="n"/>
      <c r="L736" s="93" t="n"/>
      <c r="M736" s="94">
        <f>IF(B736="","",IF(L736&lt;&gt;"",L736-B736,IF(I736="Yes",MAX(0,cfg_AsOf-B736),"")))</f>
        <v/>
      </c>
      <c r="N736" s="94">
        <f>IF(B736="","",IF(OR(B736&lt;cfg_PilotStart,B736&gt;cfg_PilotEnd),"Outside",B736-cfg_PilotStart+1))</f>
        <v/>
      </c>
      <c r="O736" s="86">
        <f>IF(B736="","","FB-"&amp;TEXT(ROW()-5,"0000"))</f>
        <v/>
      </c>
    </row>
    <row r="737" ht="30" customHeight="1">
      <c r="B737" s="93" t="n"/>
      <c r="C737" s="140" t="n"/>
      <c r="D737" s="141" t="n"/>
      <c r="E737" s="142" t="n"/>
      <c r="F737" s="95" t="n"/>
      <c r="G737" s="95" t="n"/>
      <c r="H737" s="95" t="n"/>
      <c r="I737" s="141" t="n"/>
      <c r="J737" s="95" t="n"/>
      <c r="K737" s="141" t="n"/>
      <c r="L737" s="93" t="n"/>
      <c r="M737" s="94">
        <f>IF(B737="","",IF(L737&lt;&gt;"",L737-B737,IF(I737="Yes",MAX(0,cfg_AsOf-B737),"")))</f>
        <v/>
      </c>
      <c r="N737" s="94">
        <f>IF(B737="","",IF(OR(B737&lt;cfg_PilotStart,B737&gt;cfg_PilotEnd),"Outside",B737-cfg_PilotStart+1))</f>
        <v/>
      </c>
      <c r="O737" s="86">
        <f>IF(B737="","","FB-"&amp;TEXT(ROW()-5,"0000"))</f>
        <v/>
      </c>
    </row>
    <row r="738" ht="30" customHeight="1">
      <c r="B738" s="93" t="n"/>
      <c r="C738" s="140" t="n"/>
      <c r="D738" s="141" t="n"/>
      <c r="E738" s="142" t="n"/>
      <c r="F738" s="95" t="n"/>
      <c r="G738" s="95" t="n"/>
      <c r="H738" s="95" t="n"/>
      <c r="I738" s="141" t="n"/>
      <c r="J738" s="95" t="n"/>
      <c r="K738" s="141" t="n"/>
      <c r="L738" s="93" t="n"/>
      <c r="M738" s="94">
        <f>IF(B738="","",IF(L738&lt;&gt;"",L738-B738,IF(I738="Yes",MAX(0,cfg_AsOf-B738),"")))</f>
        <v/>
      </c>
      <c r="N738" s="94">
        <f>IF(B738="","",IF(OR(B738&lt;cfg_PilotStart,B738&gt;cfg_PilotEnd),"Outside",B738-cfg_PilotStart+1))</f>
        <v/>
      </c>
      <c r="O738" s="86">
        <f>IF(B738="","","FB-"&amp;TEXT(ROW()-5,"0000"))</f>
        <v/>
      </c>
    </row>
    <row r="739" ht="30" customHeight="1">
      <c r="B739" s="93" t="n"/>
      <c r="C739" s="140" t="n"/>
      <c r="D739" s="141" t="n"/>
      <c r="E739" s="142" t="n"/>
      <c r="F739" s="95" t="n"/>
      <c r="G739" s="95" t="n"/>
      <c r="H739" s="95" t="n"/>
      <c r="I739" s="141" t="n"/>
      <c r="J739" s="95" t="n"/>
      <c r="K739" s="141" t="n"/>
      <c r="L739" s="93" t="n"/>
      <c r="M739" s="94">
        <f>IF(B739="","",IF(L739&lt;&gt;"",L739-B739,IF(I739="Yes",MAX(0,cfg_AsOf-B739),"")))</f>
        <v/>
      </c>
      <c r="N739" s="94">
        <f>IF(B739="","",IF(OR(B739&lt;cfg_PilotStart,B739&gt;cfg_PilotEnd),"Outside",B739-cfg_PilotStart+1))</f>
        <v/>
      </c>
      <c r="O739" s="86">
        <f>IF(B739="","","FB-"&amp;TEXT(ROW()-5,"0000"))</f>
        <v/>
      </c>
    </row>
    <row r="740" ht="30" customHeight="1">
      <c r="B740" s="93" t="n"/>
      <c r="C740" s="140" t="n"/>
      <c r="D740" s="141" t="n"/>
      <c r="E740" s="142" t="n"/>
      <c r="F740" s="95" t="n"/>
      <c r="G740" s="95" t="n"/>
      <c r="H740" s="95" t="n"/>
      <c r="I740" s="141" t="n"/>
      <c r="J740" s="95" t="n"/>
      <c r="K740" s="141" t="n"/>
      <c r="L740" s="93" t="n"/>
      <c r="M740" s="94">
        <f>IF(B740="","",IF(L740&lt;&gt;"",L740-B740,IF(I740="Yes",MAX(0,cfg_AsOf-B740),"")))</f>
        <v/>
      </c>
      <c r="N740" s="94">
        <f>IF(B740="","",IF(OR(B740&lt;cfg_PilotStart,B740&gt;cfg_PilotEnd),"Outside",B740-cfg_PilotStart+1))</f>
        <v/>
      </c>
      <c r="O740" s="86">
        <f>IF(B740="","","FB-"&amp;TEXT(ROW()-5,"0000"))</f>
        <v/>
      </c>
    </row>
    <row r="741" ht="30" customHeight="1">
      <c r="B741" s="93" t="n"/>
      <c r="C741" s="140" t="n"/>
      <c r="D741" s="141" t="n"/>
      <c r="E741" s="142" t="n"/>
      <c r="F741" s="95" t="n"/>
      <c r="G741" s="95" t="n"/>
      <c r="H741" s="95" t="n"/>
      <c r="I741" s="141" t="n"/>
      <c r="J741" s="95" t="n"/>
      <c r="K741" s="141" t="n"/>
      <c r="L741" s="93" t="n"/>
      <c r="M741" s="94">
        <f>IF(B741="","",IF(L741&lt;&gt;"",L741-B741,IF(I741="Yes",MAX(0,cfg_AsOf-B741),"")))</f>
        <v/>
      </c>
      <c r="N741" s="94">
        <f>IF(B741="","",IF(OR(B741&lt;cfg_PilotStart,B741&gt;cfg_PilotEnd),"Outside",B741-cfg_PilotStart+1))</f>
        <v/>
      </c>
      <c r="O741" s="86">
        <f>IF(B741="","","FB-"&amp;TEXT(ROW()-5,"0000"))</f>
        <v/>
      </c>
    </row>
    <row r="742" ht="30" customHeight="1">
      <c r="B742" s="93" t="n"/>
      <c r="C742" s="140" t="n"/>
      <c r="D742" s="141" t="n"/>
      <c r="E742" s="142" t="n"/>
      <c r="F742" s="95" t="n"/>
      <c r="G742" s="95" t="n"/>
      <c r="H742" s="95" t="n"/>
      <c r="I742" s="141" t="n"/>
      <c r="J742" s="95" t="n"/>
      <c r="K742" s="141" t="n"/>
      <c r="L742" s="93" t="n"/>
      <c r="M742" s="94">
        <f>IF(B742="","",IF(L742&lt;&gt;"",L742-B742,IF(I742="Yes",MAX(0,cfg_AsOf-B742),"")))</f>
        <v/>
      </c>
      <c r="N742" s="94">
        <f>IF(B742="","",IF(OR(B742&lt;cfg_PilotStart,B742&gt;cfg_PilotEnd),"Outside",B742-cfg_PilotStart+1))</f>
        <v/>
      </c>
      <c r="O742" s="86">
        <f>IF(B742="","","FB-"&amp;TEXT(ROW()-5,"0000"))</f>
        <v/>
      </c>
    </row>
    <row r="743" ht="30" customHeight="1">
      <c r="B743" s="93" t="n"/>
      <c r="C743" s="140" t="n"/>
      <c r="D743" s="141" t="n"/>
      <c r="E743" s="142" t="n"/>
      <c r="F743" s="95" t="n"/>
      <c r="G743" s="95" t="n"/>
      <c r="H743" s="95" t="n"/>
      <c r="I743" s="141" t="n"/>
      <c r="J743" s="95" t="n"/>
      <c r="K743" s="141" t="n"/>
      <c r="L743" s="93" t="n"/>
      <c r="M743" s="94">
        <f>IF(B743="","",IF(L743&lt;&gt;"",L743-B743,IF(I743="Yes",MAX(0,cfg_AsOf-B743),"")))</f>
        <v/>
      </c>
      <c r="N743" s="94">
        <f>IF(B743="","",IF(OR(B743&lt;cfg_PilotStart,B743&gt;cfg_PilotEnd),"Outside",B743-cfg_PilotStart+1))</f>
        <v/>
      </c>
      <c r="O743" s="86">
        <f>IF(B743="","","FB-"&amp;TEXT(ROW()-5,"0000"))</f>
        <v/>
      </c>
    </row>
    <row r="744" ht="30" customHeight="1">
      <c r="B744" s="93" t="n"/>
      <c r="C744" s="140" t="n"/>
      <c r="D744" s="141" t="n"/>
      <c r="E744" s="142" t="n"/>
      <c r="F744" s="95" t="n"/>
      <c r="G744" s="95" t="n"/>
      <c r="H744" s="95" t="n"/>
      <c r="I744" s="141" t="n"/>
      <c r="J744" s="95" t="n"/>
      <c r="K744" s="141" t="n"/>
      <c r="L744" s="93" t="n"/>
      <c r="M744" s="94">
        <f>IF(B744="","",IF(L744&lt;&gt;"",L744-B744,IF(I744="Yes",MAX(0,cfg_AsOf-B744),"")))</f>
        <v/>
      </c>
      <c r="N744" s="94">
        <f>IF(B744="","",IF(OR(B744&lt;cfg_PilotStart,B744&gt;cfg_PilotEnd),"Outside",B744-cfg_PilotStart+1))</f>
        <v/>
      </c>
      <c r="O744" s="86">
        <f>IF(B744="","","FB-"&amp;TEXT(ROW()-5,"0000"))</f>
        <v/>
      </c>
    </row>
    <row r="745" ht="30" customHeight="1">
      <c r="B745" s="93" t="n"/>
      <c r="C745" s="140" t="n"/>
      <c r="D745" s="141" t="n"/>
      <c r="E745" s="142" t="n"/>
      <c r="F745" s="95" t="n"/>
      <c r="G745" s="95" t="n"/>
      <c r="H745" s="95" t="n"/>
      <c r="I745" s="141" t="n"/>
      <c r="J745" s="95" t="n"/>
      <c r="K745" s="141" t="n"/>
      <c r="L745" s="93" t="n"/>
      <c r="M745" s="94">
        <f>IF(B745="","",IF(L745&lt;&gt;"",L745-B745,IF(I745="Yes",MAX(0,cfg_AsOf-B745),"")))</f>
        <v/>
      </c>
      <c r="N745" s="94">
        <f>IF(B745="","",IF(OR(B745&lt;cfg_PilotStart,B745&gt;cfg_PilotEnd),"Outside",B745-cfg_PilotStart+1))</f>
        <v/>
      </c>
      <c r="O745" s="86">
        <f>IF(B745="","","FB-"&amp;TEXT(ROW()-5,"0000"))</f>
        <v/>
      </c>
    </row>
    <row r="746" ht="30" customHeight="1">
      <c r="B746" s="93" t="n"/>
      <c r="C746" s="140" t="n"/>
      <c r="D746" s="141" t="n"/>
      <c r="E746" s="142" t="n"/>
      <c r="F746" s="95" t="n"/>
      <c r="G746" s="95" t="n"/>
      <c r="H746" s="95" t="n"/>
      <c r="I746" s="141" t="n"/>
      <c r="J746" s="95" t="n"/>
      <c r="K746" s="141" t="n"/>
      <c r="L746" s="93" t="n"/>
      <c r="M746" s="94">
        <f>IF(B746="","",IF(L746&lt;&gt;"",L746-B746,IF(I746="Yes",MAX(0,cfg_AsOf-B746),"")))</f>
        <v/>
      </c>
      <c r="N746" s="94">
        <f>IF(B746="","",IF(OR(B746&lt;cfg_PilotStart,B746&gt;cfg_PilotEnd),"Outside",B746-cfg_PilotStart+1))</f>
        <v/>
      </c>
      <c r="O746" s="86">
        <f>IF(B746="","","FB-"&amp;TEXT(ROW()-5,"0000"))</f>
        <v/>
      </c>
    </row>
    <row r="747" ht="30" customHeight="1">
      <c r="B747" s="93" t="n"/>
      <c r="C747" s="140" t="n"/>
      <c r="D747" s="141" t="n"/>
      <c r="E747" s="142" t="n"/>
      <c r="F747" s="95" t="n"/>
      <c r="G747" s="95" t="n"/>
      <c r="H747" s="95" t="n"/>
      <c r="I747" s="141" t="n"/>
      <c r="J747" s="95" t="n"/>
      <c r="K747" s="141" t="n"/>
      <c r="L747" s="93" t="n"/>
      <c r="M747" s="94">
        <f>IF(B747="","",IF(L747&lt;&gt;"",L747-B747,IF(I747="Yes",MAX(0,cfg_AsOf-B747),"")))</f>
        <v/>
      </c>
      <c r="N747" s="94">
        <f>IF(B747="","",IF(OR(B747&lt;cfg_PilotStart,B747&gt;cfg_PilotEnd),"Outside",B747-cfg_PilotStart+1))</f>
        <v/>
      </c>
      <c r="O747" s="86">
        <f>IF(B747="","","FB-"&amp;TEXT(ROW()-5,"0000"))</f>
        <v/>
      </c>
    </row>
    <row r="748" ht="30" customHeight="1">
      <c r="B748" s="93" t="n"/>
      <c r="C748" s="140" t="n"/>
      <c r="D748" s="141" t="n"/>
      <c r="E748" s="142" t="n"/>
      <c r="F748" s="95" t="n"/>
      <c r="G748" s="95" t="n"/>
      <c r="H748" s="95" t="n"/>
      <c r="I748" s="141" t="n"/>
      <c r="J748" s="95" t="n"/>
      <c r="K748" s="141" t="n"/>
      <c r="L748" s="93" t="n"/>
      <c r="M748" s="94">
        <f>IF(B748="","",IF(L748&lt;&gt;"",L748-B748,IF(I748="Yes",MAX(0,cfg_AsOf-B748),"")))</f>
        <v/>
      </c>
      <c r="N748" s="94">
        <f>IF(B748="","",IF(OR(B748&lt;cfg_PilotStart,B748&gt;cfg_PilotEnd),"Outside",B748-cfg_PilotStart+1))</f>
        <v/>
      </c>
      <c r="O748" s="86">
        <f>IF(B748="","","FB-"&amp;TEXT(ROW()-5,"0000"))</f>
        <v/>
      </c>
    </row>
    <row r="749" ht="30" customHeight="1">
      <c r="B749" s="93" t="n"/>
      <c r="C749" s="140" t="n"/>
      <c r="D749" s="141" t="n"/>
      <c r="E749" s="142" t="n"/>
      <c r="F749" s="95" t="n"/>
      <c r="G749" s="95" t="n"/>
      <c r="H749" s="95" t="n"/>
      <c r="I749" s="141" t="n"/>
      <c r="J749" s="95" t="n"/>
      <c r="K749" s="141" t="n"/>
      <c r="L749" s="93" t="n"/>
      <c r="M749" s="94">
        <f>IF(B749="","",IF(L749&lt;&gt;"",L749-B749,IF(I749="Yes",MAX(0,cfg_AsOf-B749),"")))</f>
        <v/>
      </c>
      <c r="N749" s="94">
        <f>IF(B749="","",IF(OR(B749&lt;cfg_PilotStart,B749&gt;cfg_PilotEnd),"Outside",B749-cfg_PilotStart+1))</f>
        <v/>
      </c>
      <c r="O749" s="86">
        <f>IF(B749="","","FB-"&amp;TEXT(ROW()-5,"0000"))</f>
        <v/>
      </c>
    </row>
    <row r="750" ht="30" customHeight="1">
      <c r="B750" s="93" t="n"/>
      <c r="C750" s="140" t="n"/>
      <c r="D750" s="141" t="n"/>
      <c r="E750" s="142" t="n"/>
      <c r="F750" s="95" t="n"/>
      <c r="G750" s="95" t="n"/>
      <c r="H750" s="95" t="n"/>
      <c r="I750" s="141" t="n"/>
      <c r="J750" s="95" t="n"/>
      <c r="K750" s="141" t="n"/>
      <c r="L750" s="93" t="n"/>
      <c r="M750" s="94">
        <f>IF(B750="","",IF(L750&lt;&gt;"",L750-B750,IF(I750="Yes",MAX(0,cfg_AsOf-B750),"")))</f>
        <v/>
      </c>
      <c r="N750" s="94">
        <f>IF(B750="","",IF(OR(B750&lt;cfg_PilotStart,B750&gt;cfg_PilotEnd),"Outside",B750-cfg_PilotStart+1))</f>
        <v/>
      </c>
      <c r="O750" s="86">
        <f>IF(B750="","","FB-"&amp;TEXT(ROW()-5,"0000"))</f>
        <v/>
      </c>
    </row>
    <row r="751" ht="30" customHeight="1">
      <c r="B751" s="93" t="n"/>
      <c r="C751" s="140" t="n"/>
      <c r="D751" s="141" t="n"/>
      <c r="E751" s="142" t="n"/>
      <c r="F751" s="95" t="n"/>
      <c r="G751" s="95" t="n"/>
      <c r="H751" s="95" t="n"/>
      <c r="I751" s="141" t="n"/>
      <c r="J751" s="95" t="n"/>
      <c r="K751" s="141" t="n"/>
      <c r="L751" s="93" t="n"/>
      <c r="M751" s="94">
        <f>IF(B751="","",IF(L751&lt;&gt;"",L751-B751,IF(I751="Yes",MAX(0,cfg_AsOf-B751),"")))</f>
        <v/>
      </c>
      <c r="N751" s="94">
        <f>IF(B751="","",IF(OR(B751&lt;cfg_PilotStart,B751&gt;cfg_PilotEnd),"Outside",B751-cfg_PilotStart+1))</f>
        <v/>
      </c>
      <c r="O751" s="86">
        <f>IF(B751="","","FB-"&amp;TEXT(ROW()-5,"0000"))</f>
        <v/>
      </c>
    </row>
    <row r="752" ht="30" customHeight="1">
      <c r="B752" s="93" t="n"/>
      <c r="C752" s="140" t="n"/>
      <c r="D752" s="141" t="n"/>
      <c r="E752" s="142" t="n"/>
      <c r="F752" s="95" t="n"/>
      <c r="G752" s="95" t="n"/>
      <c r="H752" s="95" t="n"/>
      <c r="I752" s="141" t="n"/>
      <c r="J752" s="95" t="n"/>
      <c r="K752" s="141" t="n"/>
      <c r="L752" s="93" t="n"/>
      <c r="M752" s="94">
        <f>IF(B752="","",IF(L752&lt;&gt;"",L752-B752,IF(I752="Yes",MAX(0,cfg_AsOf-B752),"")))</f>
        <v/>
      </c>
      <c r="N752" s="94">
        <f>IF(B752="","",IF(OR(B752&lt;cfg_PilotStart,B752&gt;cfg_PilotEnd),"Outside",B752-cfg_PilotStart+1))</f>
        <v/>
      </c>
      <c r="O752" s="86">
        <f>IF(B752="","","FB-"&amp;TEXT(ROW()-5,"0000"))</f>
        <v/>
      </c>
    </row>
    <row r="753" ht="30" customHeight="1">
      <c r="B753" s="93" t="n"/>
      <c r="C753" s="140" t="n"/>
      <c r="D753" s="141" t="n"/>
      <c r="E753" s="142" t="n"/>
      <c r="F753" s="95" t="n"/>
      <c r="G753" s="95" t="n"/>
      <c r="H753" s="95" t="n"/>
      <c r="I753" s="141" t="n"/>
      <c r="J753" s="95" t="n"/>
      <c r="K753" s="141" t="n"/>
      <c r="L753" s="93" t="n"/>
      <c r="M753" s="94">
        <f>IF(B753="","",IF(L753&lt;&gt;"",L753-B753,IF(I753="Yes",MAX(0,cfg_AsOf-B753),"")))</f>
        <v/>
      </c>
      <c r="N753" s="94">
        <f>IF(B753="","",IF(OR(B753&lt;cfg_PilotStart,B753&gt;cfg_PilotEnd),"Outside",B753-cfg_PilotStart+1))</f>
        <v/>
      </c>
      <c r="O753" s="86">
        <f>IF(B753="","","FB-"&amp;TEXT(ROW()-5,"0000"))</f>
        <v/>
      </c>
    </row>
    <row r="754" ht="30" customHeight="1">
      <c r="B754" s="93" t="n"/>
      <c r="C754" s="140" t="n"/>
      <c r="D754" s="141" t="n"/>
      <c r="E754" s="142" t="n"/>
      <c r="F754" s="95" t="n"/>
      <c r="G754" s="95" t="n"/>
      <c r="H754" s="95" t="n"/>
      <c r="I754" s="141" t="n"/>
      <c r="J754" s="95" t="n"/>
      <c r="K754" s="141" t="n"/>
      <c r="L754" s="93" t="n"/>
      <c r="M754" s="94">
        <f>IF(B754="","",IF(L754&lt;&gt;"",L754-B754,IF(I754="Yes",MAX(0,cfg_AsOf-B754),"")))</f>
        <v/>
      </c>
      <c r="N754" s="94">
        <f>IF(B754="","",IF(OR(B754&lt;cfg_PilotStart,B754&gt;cfg_PilotEnd),"Outside",B754-cfg_PilotStart+1))</f>
        <v/>
      </c>
      <c r="O754" s="86">
        <f>IF(B754="","","FB-"&amp;TEXT(ROW()-5,"0000"))</f>
        <v/>
      </c>
    </row>
    <row r="755" ht="30" customHeight="1">
      <c r="B755" s="93" t="n"/>
      <c r="C755" s="140" t="n"/>
      <c r="D755" s="141" t="n"/>
      <c r="E755" s="142" t="n"/>
      <c r="F755" s="95" t="n"/>
      <c r="G755" s="95" t="n"/>
      <c r="H755" s="95" t="n"/>
      <c r="I755" s="141" t="n"/>
      <c r="J755" s="95" t="n"/>
      <c r="K755" s="141" t="n"/>
      <c r="L755" s="93" t="n"/>
      <c r="M755" s="94">
        <f>IF(B755="","",IF(L755&lt;&gt;"",L755-B755,IF(I755="Yes",MAX(0,cfg_AsOf-B755),"")))</f>
        <v/>
      </c>
      <c r="N755" s="94">
        <f>IF(B755="","",IF(OR(B755&lt;cfg_PilotStart,B755&gt;cfg_PilotEnd),"Outside",B755-cfg_PilotStart+1))</f>
        <v/>
      </c>
      <c r="O755" s="86">
        <f>IF(B755="","","FB-"&amp;TEXT(ROW()-5,"0000"))</f>
        <v/>
      </c>
    </row>
    <row r="756" ht="30" customHeight="1">
      <c r="B756" s="93" t="n"/>
      <c r="C756" s="140" t="n"/>
      <c r="D756" s="141" t="n"/>
      <c r="E756" s="142" t="n"/>
      <c r="F756" s="95" t="n"/>
      <c r="G756" s="95" t="n"/>
      <c r="H756" s="95" t="n"/>
      <c r="I756" s="141" t="n"/>
      <c r="J756" s="95" t="n"/>
      <c r="K756" s="141" t="n"/>
      <c r="L756" s="93" t="n"/>
      <c r="M756" s="94">
        <f>IF(B756="","",IF(L756&lt;&gt;"",L756-B756,IF(I756="Yes",MAX(0,cfg_AsOf-B756),"")))</f>
        <v/>
      </c>
      <c r="N756" s="94">
        <f>IF(B756="","",IF(OR(B756&lt;cfg_PilotStart,B756&gt;cfg_PilotEnd),"Outside",B756-cfg_PilotStart+1))</f>
        <v/>
      </c>
      <c r="O756" s="86">
        <f>IF(B756="","","FB-"&amp;TEXT(ROW()-5,"0000"))</f>
        <v/>
      </c>
    </row>
    <row r="757" ht="30" customHeight="1">
      <c r="B757" s="93" t="n"/>
      <c r="C757" s="140" t="n"/>
      <c r="D757" s="141" t="n"/>
      <c r="E757" s="142" t="n"/>
      <c r="F757" s="95" t="n"/>
      <c r="G757" s="95" t="n"/>
      <c r="H757" s="95" t="n"/>
      <c r="I757" s="141" t="n"/>
      <c r="J757" s="95" t="n"/>
      <c r="K757" s="141" t="n"/>
      <c r="L757" s="93" t="n"/>
      <c r="M757" s="94">
        <f>IF(B757="","",IF(L757&lt;&gt;"",L757-B757,IF(I757="Yes",MAX(0,cfg_AsOf-B757),"")))</f>
        <v/>
      </c>
      <c r="N757" s="94">
        <f>IF(B757="","",IF(OR(B757&lt;cfg_PilotStart,B757&gt;cfg_PilotEnd),"Outside",B757-cfg_PilotStart+1))</f>
        <v/>
      </c>
      <c r="O757" s="86">
        <f>IF(B757="","","FB-"&amp;TEXT(ROW()-5,"0000"))</f>
        <v/>
      </c>
    </row>
    <row r="758" ht="30" customHeight="1">
      <c r="B758" s="93" t="n"/>
      <c r="C758" s="140" t="n"/>
      <c r="D758" s="141" t="n"/>
      <c r="E758" s="142" t="n"/>
      <c r="F758" s="95" t="n"/>
      <c r="G758" s="95" t="n"/>
      <c r="H758" s="95" t="n"/>
      <c r="I758" s="141" t="n"/>
      <c r="J758" s="95" t="n"/>
      <c r="K758" s="141" t="n"/>
      <c r="L758" s="93" t="n"/>
      <c r="M758" s="94">
        <f>IF(B758="","",IF(L758&lt;&gt;"",L758-B758,IF(I758="Yes",MAX(0,cfg_AsOf-B758),"")))</f>
        <v/>
      </c>
      <c r="N758" s="94">
        <f>IF(B758="","",IF(OR(B758&lt;cfg_PilotStart,B758&gt;cfg_PilotEnd),"Outside",B758-cfg_PilotStart+1))</f>
        <v/>
      </c>
      <c r="O758" s="86">
        <f>IF(B758="","","FB-"&amp;TEXT(ROW()-5,"0000"))</f>
        <v/>
      </c>
    </row>
    <row r="759" ht="30" customHeight="1">
      <c r="B759" s="93" t="n"/>
      <c r="C759" s="140" t="n"/>
      <c r="D759" s="141" t="n"/>
      <c r="E759" s="142" t="n"/>
      <c r="F759" s="95" t="n"/>
      <c r="G759" s="95" t="n"/>
      <c r="H759" s="95" t="n"/>
      <c r="I759" s="141" t="n"/>
      <c r="J759" s="95" t="n"/>
      <c r="K759" s="141" t="n"/>
      <c r="L759" s="93" t="n"/>
      <c r="M759" s="94">
        <f>IF(B759="","",IF(L759&lt;&gt;"",L759-B759,IF(I759="Yes",MAX(0,cfg_AsOf-B759),"")))</f>
        <v/>
      </c>
      <c r="N759" s="94">
        <f>IF(B759="","",IF(OR(B759&lt;cfg_PilotStart,B759&gt;cfg_PilotEnd),"Outside",B759-cfg_PilotStart+1))</f>
        <v/>
      </c>
      <c r="O759" s="86">
        <f>IF(B759="","","FB-"&amp;TEXT(ROW()-5,"0000"))</f>
        <v/>
      </c>
    </row>
    <row r="760" ht="30" customHeight="1">
      <c r="B760" s="93" t="n"/>
      <c r="C760" s="140" t="n"/>
      <c r="D760" s="141" t="n"/>
      <c r="E760" s="142" t="n"/>
      <c r="F760" s="95" t="n"/>
      <c r="G760" s="95" t="n"/>
      <c r="H760" s="95" t="n"/>
      <c r="I760" s="141" t="n"/>
      <c r="J760" s="95" t="n"/>
      <c r="K760" s="141" t="n"/>
      <c r="L760" s="93" t="n"/>
      <c r="M760" s="94">
        <f>IF(B760="","",IF(L760&lt;&gt;"",L760-B760,IF(I760="Yes",MAX(0,cfg_AsOf-B760),"")))</f>
        <v/>
      </c>
      <c r="N760" s="94">
        <f>IF(B760="","",IF(OR(B760&lt;cfg_PilotStart,B760&gt;cfg_PilotEnd),"Outside",B760-cfg_PilotStart+1))</f>
        <v/>
      </c>
      <c r="O760" s="86">
        <f>IF(B760="","","FB-"&amp;TEXT(ROW()-5,"0000"))</f>
        <v/>
      </c>
    </row>
    <row r="761" ht="30" customHeight="1">
      <c r="B761" s="93" t="n"/>
      <c r="C761" s="140" t="n"/>
      <c r="D761" s="141" t="n"/>
      <c r="E761" s="142" t="n"/>
      <c r="F761" s="95" t="n"/>
      <c r="G761" s="95" t="n"/>
      <c r="H761" s="95" t="n"/>
      <c r="I761" s="141" t="n"/>
      <c r="J761" s="95" t="n"/>
      <c r="K761" s="141" t="n"/>
      <c r="L761" s="93" t="n"/>
      <c r="M761" s="94">
        <f>IF(B761="","",IF(L761&lt;&gt;"",L761-B761,IF(I761="Yes",MAX(0,cfg_AsOf-B761),"")))</f>
        <v/>
      </c>
      <c r="N761" s="94">
        <f>IF(B761="","",IF(OR(B761&lt;cfg_PilotStart,B761&gt;cfg_PilotEnd),"Outside",B761-cfg_PilotStart+1))</f>
        <v/>
      </c>
      <c r="O761" s="86">
        <f>IF(B761="","","FB-"&amp;TEXT(ROW()-5,"0000"))</f>
        <v/>
      </c>
    </row>
    <row r="762" ht="30" customHeight="1">
      <c r="B762" s="93" t="n"/>
      <c r="C762" s="140" t="n"/>
      <c r="D762" s="141" t="n"/>
      <c r="E762" s="142" t="n"/>
      <c r="F762" s="95" t="n"/>
      <c r="G762" s="95" t="n"/>
      <c r="H762" s="95" t="n"/>
      <c r="I762" s="141" t="n"/>
      <c r="J762" s="95" t="n"/>
      <c r="K762" s="141" t="n"/>
      <c r="L762" s="93" t="n"/>
      <c r="M762" s="94">
        <f>IF(B762="","",IF(L762&lt;&gt;"",L762-B762,IF(I762="Yes",MAX(0,cfg_AsOf-B762),"")))</f>
        <v/>
      </c>
      <c r="N762" s="94">
        <f>IF(B762="","",IF(OR(B762&lt;cfg_PilotStart,B762&gt;cfg_PilotEnd),"Outside",B762-cfg_PilotStart+1))</f>
        <v/>
      </c>
      <c r="O762" s="86">
        <f>IF(B762="","","FB-"&amp;TEXT(ROW()-5,"0000"))</f>
        <v/>
      </c>
    </row>
    <row r="763" ht="30" customHeight="1">
      <c r="B763" s="93" t="n"/>
      <c r="C763" s="140" t="n"/>
      <c r="D763" s="141" t="n"/>
      <c r="E763" s="142" t="n"/>
      <c r="F763" s="95" t="n"/>
      <c r="G763" s="95" t="n"/>
      <c r="H763" s="95" t="n"/>
      <c r="I763" s="141" t="n"/>
      <c r="J763" s="95" t="n"/>
      <c r="K763" s="141" t="n"/>
      <c r="L763" s="93" t="n"/>
      <c r="M763" s="94">
        <f>IF(B763="","",IF(L763&lt;&gt;"",L763-B763,IF(I763="Yes",MAX(0,cfg_AsOf-B763),"")))</f>
        <v/>
      </c>
      <c r="N763" s="94">
        <f>IF(B763="","",IF(OR(B763&lt;cfg_PilotStart,B763&gt;cfg_PilotEnd),"Outside",B763-cfg_PilotStart+1))</f>
        <v/>
      </c>
      <c r="O763" s="86">
        <f>IF(B763="","","FB-"&amp;TEXT(ROW()-5,"0000"))</f>
        <v/>
      </c>
    </row>
    <row r="764" ht="30" customHeight="1">
      <c r="B764" s="93" t="n"/>
      <c r="C764" s="140" t="n"/>
      <c r="D764" s="141" t="n"/>
      <c r="E764" s="142" t="n"/>
      <c r="F764" s="95" t="n"/>
      <c r="G764" s="95" t="n"/>
      <c r="H764" s="95" t="n"/>
      <c r="I764" s="141" t="n"/>
      <c r="J764" s="95" t="n"/>
      <c r="K764" s="141" t="n"/>
      <c r="L764" s="93" t="n"/>
      <c r="M764" s="94">
        <f>IF(B764="","",IF(L764&lt;&gt;"",L764-B764,IF(I764="Yes",MAX(0,cfg_AsOf-B764),"")))</f>
        <v/>
      </c>
      <c r="N764" s="94">
        <f>IF(B764="","",IF(OR(B764&lt;cfg_PilotStart,B764&gt;cfg_PilotEnd),"Outside",B764-cfg_PilotStart+1))</f>
        <v/>
      </c>
      <c r="O764" s="86">
        <f>IF(B764="","","FB-"&amp;TEXT(ROW()-5,"0000"))</f>
        <v/>
      </c>
    </row>
    <row r="765" ht="30" customHeight="1">
      <c r="B765" s="93" t="n"/>
      <c r="C765" s="140" t="n"/>
      <c r="D765" s="141" t="n"/>
      <c r="E765" s="142" t="n"/>
      <c r="F765" s="95" t="n"/>
      <c r="G765" s="95" t="n"/>
      <c r="H765" s="95" t="n"/>
      <c r="I765" s="141" t="n"/>
      <c r="J765" s="95" t="n"/>
      <c r="K765" s="141" t="n"/>
      <c r="L765" s="93" t="n"/>
      <c r="M765" s="94">
        <f>IF(B765="","",IF(L765&lt;&gt;"",L765-B765,IF(I765="Yes",MAX(0,cfg_AsOf-B765),"")))</f>
        <v/>
      </c>
      <c r="N765" s="94">
        <f>IF(B765="","",IF(OR(B765&lt;cfg_PilotStart,B765&gt;cfg_PilotEnd),"Outside",B765-cfg_PilotStart+1))</f>
        <v/>
      </c>
      <c r="O765" s="86">
        <f>IF(B765="","","FB-"&amp;TEXT(ROW()-5,"0000"))</f>
        <v/>
      </c>
    </row>
    <row r="766" ht="30" customHeight="1">
      <c r="B766" s="93" t="n"/>
      <c r="C766" s="140" t="n"/>
      <c r="D766" s="141" t="n"/>
      <c r="E766" s="142" t="n"/>
      <c r="F766" s="95" t="n"/>
      <c r="G766" s="95" t="n"/>
      <c r="H766" s="95" t="n"/>
      <c r="I766" s="141" t="n"/>
      <c r="J766" s="95" t="n"/>
      <c r="K766" s="141" t="n"/>
      <c r="L766" s="93" t="n"/>
      <c r="M766" s="94">
        <f>IF(B766="","",IF(L766&lt;&gt;"",L766-B766,IF(I766="Yes",MAX(0,cfg_AsOf-B766),"")))</f>
        <v/>
      </c>
      <c r="N766" s="94">
        <f>IF(B766="","",IF(OR(B766&lt;cfg_PilotStart,B766&gt;cfg_PilotEnd),"Outside",B766-cfg_PilotStart+1))</f>
        <v/>
      </c>
      <c r="O766" s="86">
        <f>IF(B766="","","FB-"&amp;TEXT(ROW()-5,"0000"))</f>
        <v/>
      </c>
    </row>
    <row r="767" ht="30" customHeight="1">
      <c r="B767" s="93" t="n"/>
      <c r="C767" s="140" t="n"/>
      <c r="D767" s="141" t="n"/>
      <c r="E767" s="142" t="n"/>
      <c r="F767" s="95" t="n"/>
      <c r="G767" s="95" t="n"/>
      <c r="H767" s="95" t="n"/>
      <c r="I767" s="141" t="n"/>
      <c r="J767" s="95" t="n"/>
      <c r="K767" s="141" t="n"/>
      <c r="L767" s="93" t="n"/>
      <c r="M767" s="94">
        <f>IF(B767="","",IF(L767&lt;&gt;"",L767-B767,IF(I767="Yes",MAX(0,cfg_AsOf-B767),"")))</f>
        <v/>
      </c>
      <c r="N767" s="94">
        <f>IF(B767="","",IF(OR(B767&lt;cfg_PilotStart,B767&gt;cfg_PilotEnd),"Outside",B767-cfg_PilotStart+1))</f>
        <v/>
      </c>
      <c r="O767" s="86">
        <f>IF(B767="","","FB-"&amp;TEXT(ROW()-5,"0000"))</f>
        <v/>
      </c>
    </row>
    <row r="768" ht="30" customHeight="1">
      <c r="B768" s="93" t="n"/>
      <c r="C768" s="140" t="n"/>
      <c r="D768" s="141" t="n"/>
      <c r="E768" s="142" t="n"/>
      <c r="F768" s="95" t="n"/>
      <c r="G768" s="95" t="n"/>
      <c r="H768" s="95" t="n"/>
      <c r="I768" s="141" t="n"/>
      <c r="J768" s="95" t="n"/>
      <c r="K768" s="141" t="n"/>
      <c r="L768" s="93" t="n"/>
      <c r="M768" s="94">
        <f>IF(B768="","",IF(L768&lt;&gt;"",L768-B768,IF(I768="Yes",MAX(0,cfg_AsOf-B768),"")))</f>
        <v/>
      </c>
      <c r="N768" s="94">
        <f>IF(B768="","",IF(OR(B768&lt;cfg_PilotStart,B768&gt;cfg_PilotEnd),"Outside",B768-cfg_PilotStart+1))</f>
        <v/>
      </c>
      <c r="O768" s="86">
        <f>IF(B768="","","FB-"&amp;TEXT(ROW()-5,"0000"))</f>
        <v/>
      </c>
    </row>
    <row r="769" ht="30" customHeight="1">
      <c r="B769" s="93" t="n"/>
      <c r="C769" s="140" t="n"/>
      <c r="D769" s="141" t="n"/>
      <c r="E769" s="142" t="n"/>
      <c r="F769" s="95" t="n"/>
      <c r="G769" s="95" t="n"/>
      <c r="H769" s="95" t="n"/>
      <c r="I769" s="141" t="n"/>
      <c r="J769" s="95" t="n"/>
      <c r="K769" s="141" t="n"/>
      <c r="L769" s="93" t="n"/>
      <c r="M769" s="94">
        <f>IF(B769="","",IF(L769&lt;&gt;"",L769-B769,IF(I769="Yes",MAX(0,cfg_AsOf-B769),"")))</f>
        <v/>
      </c>
      <c r="N769" s="94">
        <f>IF(B769="","",IF(OR(B769&lt;cfg_PilotStart,B769&gt;cfg_PilotEnd),"Outside",B769-cfg_PilotStart+1))</f>
        <v/>
      </c>
      <c r="O769" s="86">
        <f>IF(B769="","","FB-"&amp;TEXT(ROW()-5,"0000"))</f>
        <v/>
      </c>
    </row>
    <row r="770" ht="30" customHeight="1">
      <c r="B770" s="93" t="n"/>
      <c r="C770" s="140" t="n"/>
      <c r="D770" s="141" t="n"/>
      <c r="E770" s="142" t="n"/>
      <c r="F770" s="95" t="n"/>
      <c r="G770" s="95" t="n"/>
      <c r="H770" s="95" t="n"/>
      <c r="I770" s="141" t="n"/>
      <c r="J770" s="95" t="n"/>
      <c r="K770" s="141" t="n"/>
      <c r="L770" s="93" t="n"/>
      <c r="M770" s="94">
        <f>IF(B770="","",IF(L770&lt;&gt;"",L770-B770,IF(I770="Yes",MAX(0,cfg_AsOf-B770),"")))</f>
        <v/>
      </c>
      <c r="N770" s="94">
        <f>IF(B770="","",IF(OR(B770&lt;cfg_PilotStart,B770&gt;cfg_PilotEnd),"Outside",B770-cfg_PilotStart+1))</f>
        <v/>
      </c>
      <c r="O770" s="86">
        <f>IF(B770="","","FB-"&amp;TEXT(ROW()-5,"0000"))</f>
        <v/>
      </c>
    </row>
    <row r="771" ht="30" customHeight="1">
      <c r="B771" s="93" t="n"/>
      <c r="C771" s="140" t="n"/>
      <c r="D771" s="141" t="n"/>
      <c r="E771" s="142" t="n"/>
      <c r="F771" s="95" t="n"/>
      <c r="G771" s="95" t="n"/>
      <c r="H771" s="95" t="n"/>
      <c r="I771" s="141" t="n"/>
      <c r="J771" s="95" t="n"/>
      <c r="K771" s="141" t="n"/>
      <c r="L771" s="93" t="n"/>
      <c r="M771" s="94">
        <f>IF(B771="","",IF(L771&lt;&gt;"",L771-B771,IF(I771="Yes",MAX(0,cfg_AsOf-B771),"")))</f>
        <v/>
      </c>
      <c r="N771" s="94">
        <f>IF(B771="","",IF(OR(B771&lt;cfg_PilotStart,B771&gt;cfg_PilotEnd),"Outside",B771-cfg_PilotStart+1))</f>
        <v/>
      </c>
      <c r="O771" s="86">
        <f>IF(B771="","","FB-"&amp;TEXT(ROW()-5,"0000"))</f>
        <v/>
      </c>
    </row>
    <row r="772" ht="30" customHeight="1">
      <c r="B772" s="93" t="n"/>
      <c r="C772" s="140" t="n"/>
      <c r="D772" s="141" t="n"/>
      <c r="E772" s="142" t="n"/>
      <c r="F772" s="95" t="n"/>
      <c r="G772" s="95" t="n"/>
      <c r="H772" s="95" t="n"/>
      <c r="I772" s="141" t="n"/>
      <c r="J772" s="95" t="n"/>
      <c r="K772" s="141" t="n"/>
      <c r="L772" s="93" t="n"/>
      <c r="M772" s="94">
        <f>IF(B772="","",IF(L772&lt;&gt;"",L772-B772,IF(I772="Yes",MAX(0,cfg_AsOf-B772),"")))</f>
        <v/>
      </c>
      <c r="N772" s="94">
        <f>IF(B772="","",IF(OR(B772&lt;cfg_PilotStart,B772&gt;cfg_PilotEnd),"Outside",B772-cfg_PilotStart+1))</f>
        <v/>
      </c>
      <c r="O772" s="86">
        <f>IF(B772="","","FB-"&amp;TEXT(ROW()-5,"0000"))</f>
        <v/>
      </c>
    </row>
    <row r="773" ht="30" customHeight="1">
      <c r="B773" s="93" t="n"/>
      <c r="C773" s="140" t="n"/>
      <c r="D773" s="141" t="n"/>
      <c r="E773" s="142" t="n"/>
      <c r="F773" s="95" t="n"/>
      <c r="G773" s="95" t="n"/>
      <c r="H773" s="95" t="n"/>
      <c r="I773" s="141" t="n"/>
      <c r="J773" s="95" t="n"/>
      <c r="K773" s="141" t="n"/>
      <c r="L773" s="93" t="n"/>
      <c r="M773" s="94">
        <f>IF(B773="","",IF(L773&lt;&gt;"",L773-B773,IF(I773="Yes",MAX(0,cfg_AsOf-B773),"")))</f>
        <v/>
      </c>
      <c r="N773" s="94">
        <f>IF(B773="","",IF(OR(B773&lt;cfg_PilotStart,B773&gt;cfg_PilotEnd),"Outside",B773-cfg_PilotStart+1))</f>
        <v/>
      </c>
      <c r="O773" s="86">
        <f>IF(B773="","","FB-"&amp;TEXT(ROW()-5,"0000"))</f>
        <v/>
      </c>
    </row>
    <row r="774" ht="30" customHeight="1">
      <c r="B774" s="93" t="n"/>
      <c r="C774" s="140" t="n"/>
      <c r="D774" s="141" t="n"/>
      <c r="E774" s="142" t="n"/>
      <c r="F774" s="95" t="n"/>
      <c r="G774" s="95" t="n"/>
      <c r="H774" s="95" t="n"/>
      <c r="I774" s="141" t="n"/>
      <c r="J774" s="95" t="n"/>
      <c r="K774" s="141" t="n"/>
      <c r="L774" s="93" t="n"/>
      <c r="M774" s="94">
        <f>IF(B774="","",IF(L774&lt;&gt;"",L774-B774,IF(I774="Yes",MAX(0,cfg_AsOf-B774),"")))</f>
        <v/>
      </c>
      <c r="N774" s="94">
        <f>IF(B774="","",IF(OR(B774&lt;cfg_PilotStart,B774&gt;cfg_PilotEnd),"Outside",B774-cfg_PilotStart+1))</f>
        <v/>
      </c>
      <c r="O774" s="86">
        <f>IF(B774="","","FB-"&amp;TEXT(ROW()-5,"0000"))</f>
        <v/>
      </c>
    </row>
    <row r="775" ht="30" customHeight="1">
      <c r="B775" s="93" t="n"/>
      <c r="C775" s="140" t="n"/>
      <c r="D775" s="141" t="n"/>
      <c r="E775" s="142" t="n"/>
      <c r="F775" s="95" t="n"/>
      <c r="G775" s="95" t="n"/>
      <c r="H775" s="95" t="n"/>
      <c r="I775" s="141" t="n"/>
      <c r="J775" s="95" t="n"/>
      <c r="K775" s="141" t="n"/>
      <c r="L775" s="93" t="n"/>
      <c r="M775" s="94">
        <f>IF(B775="","",IF(L775&lt;&gt;"",L775-B775,IF(I775="Yes",MAX(0,cfg_AsOf-B775),"")))</f>
        <v/>
      </c>
      <c r="N775" s="94">
        <f>IF(B775="","",IF(OR(B775&lt;cfg_PilotStart,B775&gt;cfg_PilotEnd),"Outside",B775-cfg_PilotStart+1))</f>
        <v/>
      </c>
      <c r="O775" s="86">
        <f>IF(B775="","","FB-"&amp;TEXT(ROW()-5,"0000"))</f>
        <v/>
      </c>
    </row>
    <row r="776" ht="30" customHeight="1">
      <c r="B776" s="93" t="n"/>
      <c r="C776" s="140" t="n"/>
      <c r="D776" s="141" t="n"/>
      <c r="E776" s="142" t="n"/>
      <c r="F776" s="95" t="n"/>
      <c r="G776" s="95" t="n"/>
      <c r="H776" s="95" t="n"/>
      <c r="I776" s="141" t="n"/>
      <c r="J776" s="95" t="n"/>
      <c r="K776" s="141" t="n"/>
      <c r="L776" s="93" t="n"/>
      <c r="M776" s="94">
        <f>IF(B776="","",IF(L776&lt;&gt;"",L776-B776,IF(I776="Yes",MAX(0,cfg_AsOf-B776),"")))</f>
        <v/>
      </c>
      <c r="N776" s="94">
        <f>IF(B776="","",IF(OR(B776&lt;cfg_PilotStart,B776&gt;cfg_PilotEnd),"Outside",B776-cfg_PilotStart+1))</f>
        <v/>
      </c>
      <c r="O776" s="86">
        <f>IF(B776="","","FB-"&amp;TEXT(ROW()-5,"0000"))</f>
        <v/>
      </c>
    </row>
    <row r="777" ht="30" customHeight="1">
      <c r="B777" s="93" t="n"/>
      <c r="C777" s="140" t="n"/>
      <c r="D777" s="141" t="n"/>
      <c r="E777" s="142" t="n"/>
      <c r="F777" s="95" t="n"/>
      <c r="G777" s="95" t="n"/>
      <c r="H777" s="95" t="n"/>
      <c r="I777" s="141" t="n"/>
      <c r="J777" s="95" t="n"/>
      <c r="K777" s="141" t="n"/>
      <c r="L777" s="93" t="n"/>
      <c r="M777" s="94">
        <f>IF(B777="","",IF(L777&lt;&gt;"",L777-B777,IF(I777="Yes",MAX(0,cfg_AsOf-B777),"")))</f>
        <v/>
      </c>
      <c r="N777" s="94">
        <f>IF(B777="","",IF(OR(B777&lt;cfg_PilotStart,B777&gt;cfg_PilotEnd),"Outside",B777-cfg_PilotStart+1))</f>
        <v/>
      </c>
      <c r="O777" s="86">
        <f>IF(B777="","","FB-"&amp;TEXT(ROW()-5,"0000"))</f>
        <v/>
      </c>
    </row>
    <row r="778" ht="30" customHeight="1">
      <c r="B778" s="93" t="n"/>
      <c r="C778" s="140" t="n"/>
      <c r="D778" s="141" t="n"/>
      <c r="E778" s="142" t="n"/>
      <c r="F778" s="95" t="n"/>
      <c r="G778" s="95" t="n"/>
      <c r="H778" s="95" t="n"/>
      <c r="I778" s="141" t="n"/>
      <c r="J778" s="95" t="n"/>
      <c r="K778" s="141" t="n"/>
      <c r="L778" s="93" t="n"/>
      <c r="M778" s="94">
        <f>IF(B778="","",IF(L778&lt;&gt;"",L778-B778,IF(I778="Yes",MAX(0,cfg_AsOf-B778),"")))</f>
        <v/>
      </c>
      <c r="N778" s="94">
        <f>IF(B778="","",IF(OR(B778&lt;cfg_PilotStart,B778&gt;cfg_PilotEnd),"Outside",B778-cfg_PilotStart+1))</f>
        <v/>
      </c>
      <c r="O778" s="86">
        <f>IF(B778="","","FB-"&amp;TEXT(ROW()-5,"0000"))</f>
        <v/>
      </c>
    </row>
    <row r="779" ht="30" customHeight="1">
      <c r="B779" s="93" t="n"/>
      <c r="C779" s="140" t="n"/>
      <c r="D779" s="141" t="n"/>
      <c r="E779" s="142" t="n"/>
      <c r="F779" s="95" t="n"/>
      <c r="G779" s="95" t="n"/>
      <c r="H779" s="95" t="n"/>
      <c r="I779" s="141" t="n"/>
      <c r="J779" s="95" t="n"/>
      <c r="K779" s="141" t="n"/>
      <c r="L779" s="93" t="n"/>
      <c r="M779" s="94">
        <f>IF(B779="","",IF(L779&lt;&gt;"",L779-B779,IF(I779="Yes",MAX(0,cfg_AsOf-B779),"")))</f>
        <v/>
      </c>
      <c r="N779" s="94">
        <f>IF(B779="","",IF(OR(B779&lt;cfg_PilotStart,B779&gt;cfg_PilotEnd),"Outside",B779-cfg_PilotStart+1))</f>
        <v/>
      </c>
      <c r="O779" s="86">
        <f>IF(B779="","","FB-"&amp;TEXT(ROW()-5,"0000"))</f>
        <v/>
      </c>
    </row>
    <row r="780" ht="30" customHeight="1">
      <c r="B780" s="93" t="n"/>
      <c r="C780" s="140" t="n"/>
      <c r="D780" s="141" t="n"/>
      <c r="E780" s="142" t="n"/>
      <c r="F780" s="95" t="n"/>
      <c r="G780" s="95" t="n"/>
      <c r="H780" s="95" t="n"/>
      <c r="I780" s="141" t="n"/>
      <c r="J780" s="95" t="n"/>
      <c r="K780" s="141" t="n"/>
      <c r="L780" s="93" t="n"/>
      <c r="M780" s="94">
        <f>IF(B780="","",IF(L780&lt;&gt;"",L780-B780,IF(I780="Yes",MAX(0,cfg_AsOf-B780),"")))</f>
        <v/>
      </c>
      <c r="N780" s="94">
        <f>IF(B780="","",IF(OR(B780&lt;cfg_PilotStart,B780&gt;cfg_PilotEnd),"Outside",B780-cfg_PilotStart+1))</f>
        <v/>
      </c>
      <c r="O780" s="86">
        <f>IF(B780="","","FB-"&amp;TEXT(ROW()-5,"0000"))</f>
        <v/>
      </c>
    </row>
    <row r="781" ht="30" customHeight="1">
      <c r="B781" s="93" t="n"/>
      <c r="C781" s="140" t="n"/>
      <c r="D781" s="141" t="n"/>
      <c r="E781" s="142" t="n"/>
      <c r="F781" s="95" t="n"/>
      <c r="G781" s="95" t="n"/>
      <c r="H781" s="95" t="n"/>
      <c r="I781" s="141" t="n"/>
      <c r="J781" s="95" t="n"/>
      <c r="K781" s="141" t="n"/>
      <c r="L781" s="93" t="n"/>
      <c r="M781" s="94">
        <f>IF(B781="","",IF(L781&lt;&gt;"",L781-B781,IF(I781="Yes",MAX(0,cfg_AsOf-B781),"")))</f>
        <v/>
      </c>
      <c r="N781" s="94">
        <f>IF(B781="","",IF(OR(B781&lt;cfg_PilotStart,B781&gt;cfg_PilotEnd),"Outside",B781-cfg_PilotStart+1))</f>
        <v/>
      </c>
      <c r="O781" s="86">
        <f>IF(B781="","","FB-"&amp;TEXT(ROW()-5,"0000"))</f>
        <v/>
      </c>
    </row>
    <row r="782" ht="30" customHeight="1">
      <c r="B782" s="93" t="n"/>
      <c r="C782" s="140" t="n"/>
      <c r="D782" s="141" t="n"/>
      <c r="E782" s="142" t="n"/>
      <c r="F782" s="95" t="n"/>
      <c r="G782" s="95" t="n"/>
      <c r="H782" s="95" t="n"/>
      <c r="I782" s="141" t="n"/>
      <c r="J782" s="95" t="n"/>
      <c r="K782" s="141" t="n"/>
      <c r="L782" s="93" t="n"/>
      <c r="M782" s="94">
        <f>IF(B782="","",IF(L782&lt;&gt;"",L782-B782,IF(I782="Yes",MAX(0,cfg_AsOf-B782),"")))</f>
        <v/>
      </c>
      <c r="N782" s="94">
        <f>IF(B782="","",IF(OR(B782&lt;cfg_PilotStart,B782&gt;cfg_PilotEnd),"Outside",B782-cfg_PilotStart+1))</f>
        <v/>
      </c>
      <c r="O782" s="86">
        <f>IF(B782="","","FB-"&amp;TEXT(ROW()-5,"0000"))</f>
        <v/>
      </c>
    </row>
    <row r="783" ht="30" customHeight="1">
      <c r="B783" s="93" t="n"/>
      <c r="C783" s="140" t="n"/>
      <c r="D783" s="141" t="n"/>
      <c r="E783" s="142" t="n"/>
      <c r="F783" s="95" t="n"/>
      <c r="G783" s="95" t="n"/>
      <c r="H783" s="95" t="n"/>
      <c r="I783" s="141" t="n"/>
      <c r="J783" s="95" t="n"/>
      <c r="K783" s="141" t="n"/>
      <c r="L783" s="93" t="n"/>
      <c r="M783" s="94">
        <f>IF(B783="","",IF(L783&lt;&gt;"",L783-B783,IF(I783="Yes",MAX(0,cfg_AsOf-B783),"")))</f>
        <v/>
      </c>
      <c r="N783" s="94">
        <f>IF(B783="","",IF(OR(B783&lt;cfg_PilotStart,B783&gt;cfg_PilotEnd),"Outside",B783-cfg_PilotStart+1))</f>
        <v/>
      </c>
      <c r="O783" s="86">
        <f>IF(B783="","","FB-"&amp;TEXT(ROW()-5,"0000"))</f>
        <v/>
      </c>
    </row>
    <row r="784" ht="30" customHeight="1">
      <c r="B784" s="93" t="n"/>
      <c r="C784" s="140" t="n"/>
      <c r="D784" s="141" t="n"/>
      <c r="E784" s="142" t="n"/>
      <c r="F784" s="95" t="n"/>
      <c r="G784" s="95" t="n"/>
      <c r="H784" s="95" t="n"/>
      <c r="I784" s="141" t="n"/>
      <c r="J784" s="95" t="n"/>
      <c r="K784" s="141" t="n"/>
      <c r="L784" s="93" t="n"/>
      <c r="M784" s="94">
        <f>IF(B784="","",IF(L784&lt;&gt;"",L784-B784,IF(I784="Yes",MAX(0,cfg_AsOf-B784),"")))</f>
        <v/>
      </c>
      <c r="N784" s="94">
        <f>IF(B784="","",IF(OR(B784&lt;cfg_PilotStart,B784&gt;cfg_PilotEnd),"Outside",B784-cfg_PilotStart+1))</f>
        <v/>
      </c>
      <c r="O784" s="86">
        <f>IF(B784="","","FB-"&amp;TEXT(ROW()-5,"0000"))</f>
        <v/>
      </c>
    </row>
    <row r="785" ht="30" customHeight="1">
      <c r="B785" s="93" t="n"/>
      <c r="C785" s="140" t="n"/>
      <c r="D785" s="141" t="n"/>
      <c r="E785" s="142" t="n"/>
      <c r="F785" s="95" t="n"/>
      <c r="G785" s="95" t="n"/>
      <c r="H785" s="95" t="n"/>
      <c r="I785" s="141" t="n"/>
      <c r="J785" s="95" t="n"/>
      <c r="K785" s="141" t="n"/>
      <c r="L785" s="93" t="n"/>
      <c r="M785" s="94">
        <f>IF(B785="","",IF(L785&lt;&gt;"",L785-B785,IF(I785="Yes",MAX(0,cfg_AsOf-B785),"")))</f>
        <v/>
      </c>
      <c r="N785" s="94">
        <f>IF(B785="","",IF(OR(B785&lt;cfg_PilotStart,B785&gt;cfg_PilotEnd),"Outside",B785-cfg_PilotStart+1))</f>
        <v/>
      </c>
      <c r="O785" s="86">
        <f>IF(B785="","","FB-"&amp;TEXT(ROW()-5,"0000"))</f>
        <v/>
      </c>
    </row>
    <row r="786" ht="30" customHeight="1">
      <c r="B786" s="93" t="n"/>
      <c r="C786" s="140" t="n"/>
      <c r="D786" s="141" t="n"/>
      <c r="E786" s="142" t="n"/>
      <c r="F786" s="95" t="n"/>
      <c r="G786" s="95" t="n"/>
      <c r="H786" s="95" t="n"/>
      <c r="I786" s="141" t="n"/>
      <c r="J786" s="95" t="n"/>
      <c r="K786" s="141" t="n"/>
      <c r="L786" s="93" t="n"/>
      <c r="M786" s="94">
        <f>IF(B786="","",IF(L786&lt;&gt;"",L786-B786,IF(I786="Yes",MAX(0,cfg_AsOf-B786),"")))</f>
        <v/>
      </c>
      <c r="N786" s="94">
        <f>IF(B786="","",IF(OR(B786&lt;cfg_PilotStart,B786&gt;cfg_PilotEnd),"Outside",B786-cfg_PilotStart+1))</f>
        <v/>
      </c>
      <c r="O786" s="86">
        <f>IF(B786="","","FB-"&amp;TEXT(ROW()-5,"0000"))</f>
        <v/>
      </c>
    </row>
    <row r="787" ht="30" customHeight="1">
      <c r="B787" s="93" t="n"/>
      <c r="C787" s="140" t="n"/>
      <c r="D787" s="141" t="n"/>
      <c r="E787" s="142" t="n"/>
      <c r="F787" s="95" t="n"/>
      <c r="G787" s="95" t="n"/>
      <c r="H787" s="95" t="n"/>
      <c r="I787" s="141" t="n"/>
      <c r="J787" s="95" t="n"/>
      <c r="K787" s="141" t="n"/>
      <c r="L787" s="93" t="n"/>
      <c r="M787" s="94">
        <f>IF(B787="","",IF(L787&lt;&gt;"",L787-B787,IF(I787="Yes",MAX(0,cfg_AsOf-B787),"")))</f>
        <v/>
      </c>
      <c r="N787" s="94">
        <f>IF(B787="","",IF(OR(B787&lt;cfg_PilotStart,B787&gt;cfg_PilotEnd),"Outside",B787-cfg_PilotStart+1))</f>
        <v/>
      </c>
      <c r="O787" s="86">
        <f>IF(B787="","","FB-"&amp;TEXT(ROW()-5,"0000"))</f>
        <v/>
      </c>
    </row>
    <row r="788" ht="30" customHeight="1">
      <c r="B788" s="93" t="n"/>
      <c r="C788" s="140" t="n"/>
      <c r="D788" s="141" t="n"/>
      <c r="E788" s="142" t="n"/>
      <c r="F788" s="95" t="n"/>
      <c r="G788" s="95" t="n"/>
      <c r="H788" s="95" t="n"/>
      <c r="I788" s="141" t="n"/>
      <c r="J788" s="95" t="n"/>
      <c r="K788" s="141" t="n"/>
      <c r="L788" s="93" t="n"/>
      <c r="M788" s="94">
        <f>IF(B788="","",IF(L788&lt;&gt;"",L788-B788,IF(I788="Yes",MAX(0,cfg_AsOf-B788),"")))</f>
        <v/>
      </c>
      <c r="N788" s="94">
        <f>IF(B788="","",IF(OR(B788&lt;cfg_PilotStart,B788&gt;cfg_PilotEnd),"Outside",B788-cfg_PilotStart+1))</f>
        <v/>
      </c>
      <c r="O788" s="86">
        <f>IF(B788="","","FB-"&amp;TEXT(ROW()-5,"0000"))</f>
        <v/>
      </c>
    </row>
    <row r="789" ht="30" customHeight="1">
      <c r="B789" s="93" t="n"/>
      <c r="C789" s="140" t="n"/>
      <c r="D789" s="141" t="n"/>
      <c r="E789" s="142" t="n"/>
      <c r="F789" s="95" t="n"/>
      <c r="G789" s="95" t="n"/>
      <c r="H789" s="95" t="n"/>
      <c r="I789" s="141" t="n"/>
      <c r="J789" s="95" t="n"/>
      <c r="K789" s="141" t="n"/>
      <c r="L789" s="93" t="n"/>
      <c r="M789" s="94">
        <f>IF(B789="","",IF(L789&lt;&gt;"",L789-B789,IF(I789="Yes",MAX(0,cfg_AsOf-B789),"")))</f>
        <v/>
      </c>
      <c r="N789" s="94">
        <f>IF(B789="","",IF(OR(B789&lt;cfg_PilotStart,B789&gt;cfg_PilotEnd),"Outside",B789-cfg_PilotStart+1))</f>
        <v/>
      </c>
      <c r="O789" s="86">
        <f>IF(B789="","","FB-"&amp;TEXT(ROW()-5,"0000"))</f>
        <v/>
      </c>
    </row>
    <row r="790" ht="30" customHeight="1">
      <c r="B790" s="93" t="n"/>
      <c r="C790" s="140" t="n"/>
      <c r="D790" s="141" t="n"/>
      <c r="E790" s="142" t="n"/>
      <c r="F790" s="95" t="n"/>
      <c r="G790" s="95" t="n"/>
      <c r="H790" s="95" t="n"/>
      <c r="I790" s="141" t="n"/>
      <c r="J790" s="95" t="n"/>
      <c r="K790" s="141" t="n"/>
      <c r="L790" s="93" t="n"/>
      <c r="M790" s="94">
        <f>IF(B790="","",IF(L790&lt;&gt;"",L790-B790,IF(I790="Yes",MAX(0,cfg_AsOf-B790),"")))</f>
        <v/>
      </c>
      <c r="N790" s="94">
        <f>IF(B790="","",IF(OR(B790&lt;cfg_PilotStart,B790&gt;cfg_PilotEnd),"Outside",B790-cfg_PilotStart+1))</f>
        <v/>
      </c>
      <c r="O790" s="86">
        <f>IF(B790="","","FB-"&amp;TEXT(ROW()-5,"0000"))</f>
        <v/>
      </c>
    </row>
    <row r="791" ht="30" customHeight="1">
      <c r="B791" s="93" t="n"/>
      <c r="C791" s="140" t="n"/>
      <c r="D791" s="141" t="n"/>
      <c r="E791" s="142" t="n"/>
      <c r="F791" s="95" t="n"/>
      <c r="G791" s="95" t="n"/>
      <c r="H791" s="95" t="n"/>
      <c r="I791" s="141" t="n"/>
      <c r="J791" s="95" t="n"/>
      <c r="K791" s="141" t="n"/>
      <c r="L791" s="93" t="n"/>
      <c r="M791" s="94">
        <f>IF(B791="","",IF(L791&lt;&gt;"",L791-B791,IF(I791="Yes",MAX(0,cfg_AsOf-B791),"")))</f>
        <v/>
      </c>
      <c r="N791" s="94">
        <f>IF(B791="","",IF(OR(B791&lt;cfg_PilotStart,B791&gt;cfg_PilotEnd),"Outside",B791-cfg_PilotStart+1))</f>
        <v/>
      </c>
      <c r="O791" s="86">
        <f>IF(B791="","","FB-"&amp;TEXT(ROW()-5,"0000"))</f>
        <v/>
      </c>
    </row>
    <row r="792" ht="30" customHeight="1">
      <c r="B792" s="93" t="n"/>
      <c r="C792" s="140" t="n"/>
      <c r="D792" s="141" t="n"/>
      <c r="E792" s="142" t="n"/>
      <c r="F792" s="95" t="n"/>
      <c r="G792" s="95" t="n"/>
      <c r="H792" s="95" t="n"/>
      <c r="I792" s="141" t="n"/>
      <c r="J792" s="95" t="n"/>
      <c r="K792" s="141" t="n"/>
      <c r="L792" s="93" t="n"/>
      <c r="M792" s="94">
        <f>IF(B792="","",IF(L792&lt;&gt;"",L792-B792,IF(I792="Yes",MAX(0,cfg_AsOf-B792),"")))</f>
        <v/>
      </c>
      <c r="N792" s="94">
        <f>IF(B792="","",IF(OR(B792&lt;cfg_PilotStart,B792&gt;cfg_PilotEnd),"Outside",B792-cfg_PilotStart+1))</f>
        <v/>
      </c>
      <c r="O792" s="86">
        <f>IF(B792="","","FB-"&amp;TEXT(ROW()-5,"0000"))</f>
        <v/>
      </c>
    </row>
    <row r="793" ht="30" customHeight="1">
      <c r="B793" s="93" t="n"/>
      <c r="C793" s="140" t="n"/>
      <c r="D793" s="141" t="n"/>
      <c r="E793" s="142" t="n"/>
      <c r="F793" s="95" t="n"/>
      <c r="G793" s="95" t="n"/>
      <c r="H793" s="95" t="n"/>
      <c r="I793" s="141" t="n"/>
      <c r="J793" s="95" t="n"/>
      <c r="K793" s="141" t="n"/>
      <c r="L793" s="93" t="n"/>
      <c r="M793" s="94">
        <f>IF(B793="","",IF(L793&lt;&gt;"",L793-B793,IF(I793="Yes",MAX(0,cfg_AsOf-B793),"")))</f>
        <v/>
      </c>
      <c r="N793" s="94">
        <f>IF(B793="","",IF(OR(B793&lt;cfg_PilotStart,B793&gt;cfg_PilotEnd),"Outside",B793-cfg_PilotStart+1))</f>
        <v/>
      </c>
      <c r="O793" s="86">
        <f>IF(B793="","","FB-"&amp;TEXT(ROW()-5,"0000"))</f>
        <v/>
      </c>
    </row>
    <row r="794" ht="30" customHeight="1">
      <c r="B794" s="93" t="n"/>
      <c r="C794" s="140" t="n"/>
      <c r="D794" s="141" t="n"/>
      <c r="E794" s="142" t="n"/>
      <c r="F794" s="95" t="n"/>
      <c r="G794" s="95" t="n"/>
      <c r="H794" s="95" t="n"/>
      <c r="I794" s="141" t="n"/>
      <c r="J794" s="95" t="n"/>
      <c r="K794" s="141" t="n"/>
      <c r="L794" s="93" t="n"/>
      <c r="M794" s="94">
        <f>IF(B794="","",IF(L794&lt;&gt;"",L794-B794,IF(I794="Yes",MAX(0,cfg_AsOf-B794),"")))</f>
        <v/>
      </c>
      <c r="N794" s="94">
        <f>IF(B794="","",IF(OR(B794&lt;cfg_PilotStart,B794&gt;cfg_PilotEnd),"Outside",B794-cfg_PilotStart+1))</f>
        <v/>
      </c>
      <c r="O794" s="86">
        <f>IF(B794="","","FB-"&amp;TEXT(ROW()-5,"0000"))</f>
        <v/>
      </c>
    </row>
    <row r="795" ht="30" customHeight="1">
      <c r="B795" s="93" t="n"/>
      <c r="C795" s="140" t="n"/>
      <c r="D795" s="141" t="n"/>
      <c r="E795" s="142" t="n"/>
      <c r="F795" s="95" t="n"/>
      <c r="G795" s="95" t="n"/>
      <c r="H795" s="95" t="n"/>
      <c r="I795" s="141" t="n"/>
      <c r="J795" s="95" t="n"/>
      <c r="K795" s="141" t="n"/>
      <c r="L795" s="93" t="n"/>
      <c r="M795" s="94">
        <f>IF(B795="","",IF(L795&lt;&gt;"",L795-B795,IF(I795="Yes",MAX(0,cfg_AsOf-B795),"")))</f>
        <v/>
      </c>
      <c r="N795" s="94">
        <f>IF(B795="","",IF(OR(B795&lt;cfg_PilotStart,B795&gt;cfg_PilotEnd),"Outside",B795-cfg_PilotStart+1))</f>
        <v/>
      </c>
      <c r="O795" s="86">
        <f>IF(B795="","","FB-"&amp;TEXT(ROW()-5,"0000"))</f>
        <v/>
      </c>
    </row>
    <row r="796" ht="30" customHeight="1">
      <c r="B796" s="93" t="n"/>
      <c r="C796" s="140" t="n"/>
      <c r="D796" s="141" t="n"/>
      <c r="E796" s="142" t="n"/>
      <c r="F796" s="95" t="n"/>
      <c r="G796" s="95" t="n"/>
      <c r="H796" s="95" t="n"/>
      <c r="I796" s="141" t="n"/>
      <c r="J796" s="95" t="n"/>
      <c r="K796" s="141" t="n"/>
      <c r="L796" s="93" t="n"/>
      <c r="M796" s="94">
        <f>IF(B796="","",IF(L796&lt;&gt;"",L796-B796,IF(I796="Yes",MAX(0,cfg_AsOf-B796),"")))</f>
        <v/>
      </c>
      <c r="N796" s="94">
        <f>IF(B796="","",IF(OR(B796&lt;cfg_PilotStart,B796&gt;cfg_PilotEnd),"Outside",B796-cfg_PilotStart+1))</f>
        <v/>
      </c>
      <c r="O796" s="86">
        <f>IF(B796="","","FB-"&amp;TEXT(ROW()-5,"0000"))</f>
        <v/>
      </c>
    </row>
    <row r="797" ht="30" customHeight="1">
      <c r="B797" s="93" t="n"/>
      <c r="C797" s="140" t="n"/>
      <c r="D797" s="141" t="n"/>
      <c r="E797" s="142" t="n"/>
      <c r="F797" s="95" t="n"/>
      <c r="G797" s="95" t="n"/>
      <c r="H797" s="95" t="n"/>
      <c r="I797" s="141" t="n"/>
      <c r="J797" s="95" t="n"/>
      <c r="K797" s="141" t="n"/>
      <c r="L797" s="93" t="n"/>
      <c r="M797" s="94">
        <f>IF(B797="","",IF(L797&lt;&gt;"",L797-B797,IF(I797="Yes",MAX(0,cfg_AsOf-B797),"")))</f>
        <v/>
      </c>
      <c r="N797" s="94">
        <f>IF(B797="","",IF(OR(B797&lt;cfg_PilotStart,B797&gt;cfg_PilotEnd),"Outside",B797-cfg_PilotStart+1))</f>
        <v/>
      </c>
      <c r="O797" s="86">
        <f>IF(B797="","","FB-"&amp;TEXT(ROW()-5,"0000"))</f>
        <v/>
      </c>
    </row>
    <row r="798" ht="30" customHeight="1">
      <c r="B798" s="93" t="n"/>
      <c r="C798" s="140" t="n"/>
      <c r="D798" s="141" t="n"/>
      <c r="E798" s="142" t="n"/>
      <c r="F798" s="95" t="n"/>
      <c r="G798" s="95" t="n"/>
      <c r="H798" s="95" t="n"/>
      <c r="I798" s="141" t="n"/>
      <c r="J798" s="95" t="n"/>
      <c r="K798" s="141" t="n"/>
      <c r="L798" s="93" t="n"/>
      <c r="M798" s="94">
        <f>IF(B798="","",IF(L798&lt;&gt;"",L798-B798,IF(I798="Yes",MAX(0,cfg_AsOf-B798),"")))</f>
        <v/>
      </c>
      <c r="N798" s="94">
        <f>IF(B798="","",IF(OR(B798&lt;cfg_PilotStart,B798&gt;cfg_PilotEnd),"Outside",B798-cfg_PilotStart+1))</f>
        <v/>
      </c>
      <c r="O798" s="86">
        <f>IF(B798="","","FB-"&amp;TEXT(ROW()-5,"0000"))</f>
        <v/>
      </c>
    </row>
    <row r="799" ht="30" customHeight="1">
      <c r="B799" s="93" t="n"/>
      <c r="C799" s="140" t="n"/>
      <c r="D799" s="141" t="n"/>
      <c r="E799" s="142" t="n"/>
      <c r="F799" s="95" t="n"/>
      <c r="G799" s="95" t="n"/>
      <c r="H799" s="95" t="n"/>
      <c r="I799" s="141" t="n"/>
      <c r="J799" s="95" t="n"/>
      <c r="K799" s="141" t="n"/>
      <c r="L799" s="93" t="n"/>
      <c r="M799" s="94">
        <f>IF(B799="","",IF(L799&lt;&gt;"",L799-B799,IF(I799="Yes",MAX(0,cfg_AsOf-B799),"")))</f>
        <v/>
      </c>
      <c r="N799" s="94">
        <f>IF(B799="","",IF(OR(B799&lt;cfg_PilotStart,B799&gt;cfg_PilotEnd),"Outside",B799-cfg_PilotStart+1))</f>
        <v/>
      </c>
      <c r="O799" s="86">
        <f>IF(B799="","","FB-"&amp;TEXT(ROW()-5,"0000"))</f>
        <v/>
      </c>
    </row>
    <row r="800" ht="30" customHeight="1">
      <c r="B800" s="93" t="n"/>
      <c r="C800" s="140" t="n"/>
      <c r="D800" s="141" t="n"/>
      <c r="E800" s="142" t="n"/>
      <c r="F800" s="95" t="n"/>
      <c r="G800" s="95" t="n"/>
      <c r="H800" s="95" t="n"/>
      <c r="I800" s="141" t="n"/>
      <c r="J800" s="95" t="n"/>
      <c r="K800" s="141" t="n"/>
      <c r="L800" s="93" t="n"/>
      <c r="M800" s="94">
        <f>IF(B800="","",IF(L800&lt;&gt;"",L800-B800,IF(I800="Yes",MAX(0,cfg_AsOf-B800),"")))</f>
        <v/>
      </c>
      <c r="N800" s="94">
        <f>IF(B800="","",IF(OR(B800&lt;cfg_PilotStart,B800&gt;cfg_PilotEnd),"Outside",B800-cfg_PilotStart+1))</f>
        <v/>
      </c>
      <c r="O800" s="86">
        <f>IF(B800="","","FB-"&amp;TEXT(ROW()-5,"0000"))</f>
        <v/>
      </c>
    </row>
    <row r="801" ht="30" customHeight="1">
      <c r="B801" s="93" t="n"/>
      <c r="C801" s="140" t="n"/>
      <c r="D801" s="141" t="n"/>
      <c r="E801" s="142" t="n"/>
      <c r="F801" s="95" t="n"/>
      <c r="G801" s="95" t="n"/>
      <c r="H801" s="95" t="n"/>
      <c r="I801" s="141" t="n"/>
      <c r="J801" s="95" t="n"/>
      <c r="K801" s="141" t="n"/>
      <c r="L801" s="93" t="n"/>
      <c r="M801" s="94">
        <f>IF(B801="","",IF(L801&lt;&gt;"",L801-B801,IF(I801="Yes",MAX(0,cfg_AsOf-B801),"")))</f>
        <v/>
      </c>
      <c r="N801" s="94">
        <f>IF(B801="","",IF(OR(B801&lt;cfg_PilotStart,B801&gt;cfg_PilotEnd),"Outside",B801-cfg_PilotStart+1))</f>
        <v/>
      </c>
      <c r="O801" s="86">
        <f>IF(B801="","","FB-"&amp;TEXT(ROW()-5,"0000"))</f>
        <v/>
      </c>
    </row>
    <row r="802" ht="30" customHeight="1">
      <c r="B802" s="93" t="n"/>
      <c r="C802" s="140" t="n"/>
      <c r="D802" s="141" t="n"/>
      <c r="E802" s="142" t="n"/>
      <c r="F802" s="95" t="n"/>
      <c r="G802" s="95" t="n"/>
      <c r="H802" s="95" t="n"/>
      <c r="I802" s="141" t="n"/>
      <c r="J802" s="95" t="n"/>
      <c r="K802" s="141" t="n"/>
      <c r="L802" s="93" t="n"/>
      <c r="M802" s="94">
        <f>IF(B802="","",IF(L802&lt;&gt;"",L802-B802,IF(I802="Yes",MAX(0,cfg_AsOf-B802),"")))</f>
        <v/>
      </c>
      <c r="N802" s="94">
        <f>IF(B802="","",IF(OR(B802&lt;cfg_PilotStart,B802&gt;cfg_PilotEnd),"Outside",B802-cfg_PilotStart+1))</f>
        <v/>
      </c>
      <c r="O802" s="86">
        <f>IF(B802="","","FB-"&amp;TEXT(ROW()-5,"0000"))</f>
        <v/>
      </c>
    </row>
    <row r="803" ht="30" customHeight="1">
      <c r="B803" s="93" t="n"/>
      <c r="C803" s="140" t="n"/>
      <c r="D803" s="141" t="n"/>
      <c r="E803" s="142" t="n"/>
      <c r="F803" s="95" t="n"/>
      <c r="G803" s="95" t="n"/>
      <c r="H803" s="95" t="n"/>
      <c r="I803" s="141" t="n"/>
      <c r="J803" s="95" t="n"/>
      <c r="K803" s="141" t="n"/>
      <c r="L803" s="93" t="n"/>
      <c r="M803" s="94">
        <f>IF(B803="","",IF(L803&lt;&gt;"",L803-B803,IF(I803="Yes",MAX(0,cfg_AsOf-B803),"")))</f>
        <v/>
      </c>
      <c r="N803" s="94">
        <f>IF(B803="","",IF(OR(B803&lt;cfg_PilotStart,B803&gt;cfg_PilotEnd),"Outside",B803-cfg_PilotStart+1))</f>
        <v/>
      </c>
      <c r="O803" s="86">
        <f>IF(B803="","","FB-"&amp;TEXT(ROW()-5,"0000"))</f>
        <v/>
      </c>
    </row>
    <row r="804" ht="30" customHeight="1">
      <c r="B804" s="93" t="n"/>
      <c r="C804" s="140" t="n"/>
      <c r="D804" s="141" t="n"/>
      <c r="E804" s="142" t="n"/>
      <c r="F804" s="95" t="n"/>
      <c r="G804" s="95" t="n"/>
      <c r="H804" s="95" t="n"/>
      <c r="I804" s="141" t="n"/>
      <c r="J804" s="95" t="n"/>
      <c r="K804" s="141" t="n"/>
      <c r="L804" s="93" t="n"/>
      <c r="M804" s="94">
        <f>IF(B804="","",IF(L804&lt;&gt;"",L804-B804,IF(I804="Yes",MAX(0,cfg_AsOf-B804),"")))</f>
        <v/>
      </c>
      <c r="N804" s="94">
        <f>IF(B804="","",IF(OR(B804&lt;cfg_PilotStart,B804&gt;cfg_PilotEnd),"Outside",B804-cfg_PilotStart+1))</f>
        <v/>
      </c>
      <c r="O804" s="86">
        <f>IF(B804="","","FB-"&amp;TEXT(ROW()-5,"0000"))</f>
        <v/>
      </c>
    </row>
    <row r="805" ht="30" customHeight="1">
      <c r="B805" s="93" t="n"/>
      <c r="C805" s="140" t="n"/>
      <c r="D805" s="141" t="n"/>
      <c r="E805" s="142" t="n"/>
      <c r="F805" s="95" t="n"/>
      <c r="G805" s="95" t="n"/>
      <c r="H805" s="95" t="n"/>
      <c r="I805" s="141" t="n"/>
      <c r="J805" s="95" t="n"/>
      <c r="K805" s="141" t="n"/>
      <c r="L805" s="93" t="n"/>
      <c r="M805" s="94">
        <f>IF(B805="","",IF(L805&lt;&gt;"",L805-B805,IF(I805="Yes",MAX(0,cfg_AsOf-B805),"")))</f>
        <v/>
      </c>
      <c r="N805" s="94">
        <f>IF(B805="","",IF(OR(B805&lt;cfg_PilotStart,B805&gt;cfg_PilotEnd),"Outside",B805-cfg_PilotStart+1))</f>
        <v/>
      </c>
      <c r="O805" s="86">
        <f>IF(B805="","","FB-"&amp;TEXT(ROW()-5,"0000"))</f>
        <v/>
      </c>
    </row>
    <row r="806" ht="30" customHeight="1">
      <c r="B806" s="93" t="n"/>
      <c r="C806" s="140" t="n"/>
      <c r="D806" s="141" t="n"/>
      <c r="E806" s="142" t="n"/>
      <c r="F806" s="95" t="n"/>
      <c r="G806" s="95" t="n"/>
      <c r="H806" s="95" t="n"/>
      <c r="I806" s="141" t="n"/>
      <c r="J806" s="95" t="n"/>
      <c r="K806" s="141" t="n"/>
      <c r="L806" s="93" t="n"/>
      <c r="M806" s="94">
        <f>IF(B806="","",IF(L806&lt;&gt;"",L806-B806,IF(I806="Yes",MAX(0,cfg_AsOf-B806),"")))</f>
        <v/>
      </c>
      <c r="N806" s="94">
        <f>IF(B806="","",IF(OR(B806&lt;cfg_PilotStart,B806&gt;cfg_PilotEnd),"Outside",B806-cfg_PilotStart+1))</f>
        <v/>
      </c>
      <c r="O806" s="86">
        <f>IF(B806="","","FB-"&amp;TEXT(ROW()-5,"0000"))</f>
        <v/>
      </c>
    </row>
    <row r="807" ht="30" customHeight="1">
      <c r="B807" s="93" t="n"/>
      <c r="C807" s="140" t="n"/>
      <c r="D807" s="141" t="n"/>
      <c r="E807" s="142" t="n"/>
      <c r="F807" s="95" t="n"/>
      <c r="G807" s="95" t="n"/>
      <c r="H807" s="95" t="n"/>
      <c r="I807" s="141" t="n"/>
      <c r="J807" s="95" t="n"/>
      <c r="K807" s="141" t="n"/>
      <c r="L807" s="93" t="n"/>
      <c r="M807" s="94">
        <f>IF(B807="","",IF(L807&lt;&gt;"",L807-B807,IF(I807="Yes",MAX(0,cfg_AsOf-B807),"")))</f>
        <v/>
      </c>
      <c r="N807" s="94">
        <f>IF(B807="","",IF(OR(B807&lt;cfg_PilotStart,B807&gt;cfg_PilotEnd),"Outside",B807-cfg_PilotStart+1))</f>
        <v/>
      </c>
      <c r="O807" s="86">
        <f>IF(B807="","","FB-"&amp;TEXT(ROW()-5,"0000"))</f>
        <v/>
      </c>
    </row>
    <row r="808" ht="30" customHeight="1">
      <c r="B808" s="93" t="n"/>
      <c r="C808" s="140" t="n"/>
      <c r="D808" s="141" t="n"/>
      <c r="E808" s="142" t="n"/>
      <c r="F808" s="95" t="n"/>
      <c r="G808" s="95" t="n"/>
      <c r="H808" s="95" t="n"/>
      <c r="I808" s="141" t="n"/>
      <c r="J808" s="95" t="n"/>
      <c r="K808" s="141" t="n"/>
      <c r="L808" s="93" t="n"/>
      <c r="M808" s="94">
        <f>IF(B808="","",IF(L808&lt;&gt;"",L808-B808,IF(I808="Yes",MAX(0,cfg_AsOf-B808),"")))</f>
        <v/>
      </c>
      <c r="N808" s="94">
        <f>IF(B808="","",IF(OR(B808&lt;cfg_PilotStart,B808&gt;cfg_PilotEnd),"Outside",B808-cfg_PilotStart+1))</f>
        <v/>
      </c>
      <c r="O808" s="86">
        <f>IF(B808="","","FB-"&amp;TEXT(ROW()-5,"0000"))</f>
        <v/>
      </c>
    </row>
    <row r="809" ht="30" customHeight="1">
      <c r="B809" s="93" t="n"/>
      <c r="C809" s="140" t="n"/>
      <c r="D809" s="141" t="n"/>
      <c r="E809" s="142" t="n"/>
      <c r="F809" s="95" t="n"/>
      <c r="G809" s="95" t="n"/>
      <c r="H809" s="95" t="n"/>
      <c r="I809" s="141" t="n"/>
      <c r="J809" s="95" t="n"/>
      <c r="K809" s="141" t="n"/>
      <c r="L809" s="93" t="n"/>
      <c r="M809" s="94">
        <f>IF(B809="","",IF(L809&lt;&gt;"",L809-B809,IF(I809="Yes",MAX(0,cfg_AsOf-B809),"")))</f>
        <v/>
      </c>
      <c r="N809" s="94">
        <f>IF(B809="","",IF(OR(B809&lt;cfg_PilotStart,B809&gt;cfg_PilotEnd),"Outside",B809-cfg_PilotStart+1))</f>
        <v/>
      </c>
      <c r="O809" s="86">
        <f>IF(B809="","","FB-"&amp;TEXT(ROW()-5,"0000"))</f>
        <v/>
      </c>
    </row>
    <row r="810" ht="30" customHeight="1">
      <c r="B810" s="93" t="n"/>
      <c r="C810" s="140" t="n"/>
      <c r="D810" s="141" t="n"/>
      <c r="E810" s="142" t="n"/>
      <c r="F810" s="95" t="n"/>
      <c r="G810" s="95" t="n"/>
      <c r="H810" s="95" t="n"/>
      <c r="I810" s="141" t="n"/>
      <c r="J810" s="95" t="n"/>
      <c r="K810" s="141" t="n"/>
      <c r="L810" s="93" t="n"/>
      <c r="M810" s="94">
        <f>IF(B810="","",IF(L810&lt;&gt;"",L810-B810,IF(I810="Yes",MAX(0,cfg_AsOf-B810),"")))</f>
        <v/>
      </c>
      <c r="N810" s="94">
        <f>IF(B810="","",IF(OR(B810&lt;cfg_PilotStart,B810&gt;cfg_PilotEnd),"Outside",B810-cfg_PilotStart+1))</f>
        <v/>
      </c>
      <c r="O810" s="86">
        <f>IF(B810="","","FB-"&amp;TEXT(ROW()-5,"0000"))</f>
        <v/>
      </c>
    </row>
    <row r="811" ht="30" customHeight="1">
      <c r="B811" s="93" t="n"/>
      <c r="C811" s="140" t="n"/>
      <c r="D811" s="141" t="n"/>
      <c r="E811" s="142" t="n"/>
      <c r="F811" s="95" t="n"/>
      <c r="G811" s="95" t="n"/>
      <c r="H811" s="95" t="n"/>
      <c r="I811" s="141" t="n"/>
      <c r="J811" s="95" t="n"/>
      <c r="K811" s="141" t="n"/>
      <c r="L811" s="93" t="n"/>
      <c r="M811" s="94">
        <f>IF(B811="","",IF(L811&lt;&gt;"",L811-B811,IF(I811="Yes",MAX(0,cfg_AsOf-B811),"")))</f>
        <v/>
      </c>
      <c r="N811" s="94">
        <f>IF(B811="","",IF(OR(B811&lt;cfg_PilotStart,B811&gt;cfg_PilotEnd),"Outside",B811-cfg_PilotStart+1))</f>
        <v/>
      </c>
      <c r="O811" s="86">
        <f>IF(B811="","","FB-"&amp;TEXT(ROW()-5,"0000"))</f>
        <v/>
      </c>
    </row>
    <row r="812" ht="30" customHeight="1">
      <c r="B812" s="93" t="n"/>
      <c r="C812" s="140" t="n"/>
      <c r="D812" s="141" t="n"/>
      <c r="E812" s="142" t="n"/>
      <c r="F812" s="95" t="n"/>
      <c r="G812" s="95" t="n"/>
      <c r="H812" s="95" t="n"/>
      <c r="I812" s="141" t="n"/>
      <c r="J812" s="95" t="n"/>
      <c r="K812" s="141" t="n"/>
      <c r="L812" s="93" t="n"/>
      <c r="M812" s="94">
        <f>IF(B812="","",IF(L812&lt;&gt;"",L812-B812,IF(I812="Yes",MAX(0,cfg_AsOf-B812),"")))</f>
        <v/>
      </c>
      <c r="N812" s="94">
        <f>IF(B812="","",IF(OR(B812&lt;cfg_PilotStart,B812&gt;cfg_PilotEnd),"Outside",B812-cfg_PilotStart+1))</f>
        <v/>
      </c>
      <c r="O812" s="86">
        <f>IF(B812="","","FB-"&amp;TEXT(ROW()-5,"0000"))</f>
        <v/>
      </c>
    </row>
    <row r="813" ht="30" customHeight="1">
      <c r="B813" s="93" t="n"/>
      <c r="C813" s="140" t="n"/>
      <c r="D813" s="141" t="n"/>
      <c r="E813" s="142" t="n"/>
      <c r="F813" s="95" t="n"/>
      <c r="G813" s="95" t="n"/>
      <c r="H813" s="95" t="n"/>
      <c r="I813" s="141" t="n"/>
      <c r="J813" s="95" t="n"/>
      <c r="K813" s="141" t="n"/>
      <c r="L813" s="93" t="n"/>
      <c r="M813" s="94">
        <f>IF(B813="","",IF(L813&lt;&gt;"",L813-B813,IF(I813="Yes",MAX(0,cfg_AsOf-B813),"")))</f>
        <v/>
      </c>
      <c r="N813" s="94">
        <f>IF(B813="","",IF(OR(B813&lt;cfg_PilotStart,B813&gt;cfg_PilotEnd),"Outside",B813-cfg_PilotStart+1))</f>
        <v/>
      </c>
      <c r="O813" s="86">
        <f>IF(B813="","","FB-"&amp;TEXT(ROW()-5,"0000"))</f>
        <v/>
      </c>
    </row>
    <row r="814" ht="30" customHeight="1">
      <c r="B814" s="93" t="n"/>
      <c r="C814" s="140" t="n"/>
      <c r="D814" s="141" t="n"/>
      <c r="E814" s="142" t="n"/>
      <c r="F814" s="95" t="n"/>
      <c r="G814" s="95" t="n"/>
      <c r="H814" s="95" t="n"/>
      <c r="I814" s="141" t="n"/>
      <c r="J814" s="95" t="n"/>
      <c r="K814" s="141" t="n"/>
      <c r="L814" s="93" t="n"/>
      <c r="M814" s="94">
        <f>IF(B814="","",IF(L814&lt;&gt;"",L814-B814,IF(I814="Yes",MAX(0,cfg_AsOf-B814),"")))</f>
        <v/>
      </c>
      <c r="N814" s="94">
        <f>IF(B814="","",IF(OR(B814&lt;cfg_PilotStart,B814&gt;cfg_PilotEnd),"Outside",B814-cfg_PilotStart+1))</f>
        <v/>
      </c>
      <c r="O814" s="86">
        <f>IF(B814="","","FB-"&amp;TEXT(ROW()-5,"0000"))</f>
        <v/>
      </c>
    </row>
    <row r="815" ht="30" customHeight="1">
      <c r="B815" s="93" t="n"/>
      <c r="C815" s="140" t="n"/>
      <c r="D815" s="141" t="n"/>
      <c r="E815" s="142" t="n"/>
      <c r="F815" s="95" t="n"/>
      <c r="G815" s="95" t="n"/>
      <c r="H815" s="95" t="n"/>
      <c r="I815" s="141" t="n"/>
      <c r="J815" s="95" t="n"/>
      <c r="K815" s="141" t="n"/>
      <c r="L815" s="93" t="n"/>
      <c r="M815" s="94">
        <f>IF(B815="","",IF(L815&lt;&gt;"",L815-B815,IF(I815="Yes",MAX(0,cfg_AsOf-B815),"")))</f>
        <v/>
      </c>
      <c r="N815" s="94">
        <f>IF(B815="","",IF(OR(B815&lt;cfg_PilotStart,B815&gt;cfg_PilotEnd),"Outside",B815-cfg_PilotStart+1))</f>
        <v/>
      </c>
      <c r="O815" s="86">
        <f>IF(B815="","","FB-"&amp;TEXT(ROW()-5,"0000"))</f>
        <v/>
      </c>
    </row>
    <row r="816" ht="30" customHeight="1">
      <c r="B816" s="93" t="n"/>
      <c r="C816" s="140" t="n"/>
      <c r="D816" s="141" t="n"/>
      <c r="E816" s="142" t="n"/>
      <c r="F816" s="95" t="n"/>
      <c r="G816" s="95" t="n"/>
      <c r="H816" s="95" t="n"/>
      <c r="I816" s="141" t="n"/>
      <c r="J816" s="95" t="n"/>
      <c r="K816" s="141" t="n"/>
      <c r="L816" s="93" t="n"/>
      <c r="M816" s="94">
        <f>IF(B816="","",IF(L816&lt;&gt;"",L816-B816,IF(I816="Yes",MAX(0,cfg_AsOf-B816),"")))</f>
        <v/>
      </c>
      <c r="N816" s="94">
        <f>IF(B816="","",IF(OR(B816&lt;cfg_PilotStart,B816&gt;cfg_PilotEnd),"Outside",B816-cfg_PilotStart+1))</f>
        <v/>
      </c>
      <c r="O816" s="86">
        <f>IF(B816="","","FB-"&amp;TEXT(ROW()-5,"0000"))</f>
        <v/>
      </c>
    </row>
    <row r="817" ht="30" customHeight="1">
      <c r="B817" s="93" t="n"/>
      <c r="C817" s="140" t="n"/>
      <c r="D817" s="141" t="n"/>
      <c r="E817" s="142" t="n"/>
      <c r="F817" s="95" t="n"/>
      <c r="G817" s="95" t="n"/>
      <c r="H817" s="95" t="n"/>
      <c r="I817" s="141" t="n"/>
      <c r="J817" s="95" t="n"/>
      <c r="K817" s="141" t="n"/>
      <c r="L817" s="93" t="n"/>
      <c r="M817" s="94">
        <f>IF(B817="","",IF(L817&lt;&gt;"",L817-B817,IF(I817="Yes",MAX(0,cfg_AsOf-B817),"")))</f>
        <v/>
      </c>
      <c r="N817" s="94">
        <f>IF(B817="","",IF(OR(B817&lt;cfg_PilotStart,B817&gt;cfg_PilotEnd),"Outside",B817-cfg_PilotStart+1))</f>
        <v/>
      </c>
      <c r="O817" s="86">
        <f>IF(B817="","","FB-"&amp;TEXT(ROW()-5,"0000"))</f>
        <v/>
      </c>
    </row>
    <row r="818" ht="30" customHeight="1">
      <c r="B818" s="93" t="n"/>
      <c r="C818" s="140" t="n"/>
      <c r="D818" s="141" t="n"/>
      <c r="E818" s="142" t="n"/>
      <c r="F818" s="95" t="n"/>
      <c r="G818" s="95" t="n"/>
      <c r="H818" s="95" t="n"/>
      <c r="I818" s="141" t="n"/>
      <c r="J818" s="95" t="n"/>
      <c r="K818" s="141" t="n"/>
      <c r="L818" s="93" t="n"/>
      <c r="M818" s="94">
        <f>IF(B818="","",IF(L818&lt;&gt;"",L818-B818,IF(I818="Yes",MAX(0,cfg_AsOf-B818),"")))</f>
        <v/>
      </c>
      <c r="N818" s="94">
        <f>IF(B818="","",IF(OR(B818&lt;cfg_PilotStart,B818&gt;cfg_PilotEnd),"Outside",B818-cfg_PilotStart+1))</f>
        <v/>
      </c>
      <c r="O818" s="86">
        <f>IF(B818="","","FB-"&amp;TEXT(ROW()-5,"0000"))</f>
        <v/>
      </c>
    </row>
    <row r="819" ht="30" customHeight="1">
      <c r="B819" s="93" t="n"/>
      <c r="C819" s="140" t="n"/>
      <c r="D819" s="141" t="n"/>
      <c r="E819" s="142" t="n"/>
      <c r="F819" s="95" t="n"/>
      <c r="G819" s="95" t="n"/>
      <c r="H819" s="95" t="n"/>
      <c r="I819" s="141" t="n"/>
      <c r="J819" s="95" t="n"/>
      <c r="K819" s="141" t="n"/>
      <c r="L819" s="93" t="n"/>
      <c r="M819" s="94">
        <f>IF(B819="","",IF(L819&lt;&gt;"",L819-B819,IF(I819="Yes",MAX(0,cfg_AsOf-B819),"")))</f>
        <v/>
      </c>
      <c r="N819" s="94">
        <f>IF(B819="","",IF(OR(B819&lt;cfg_PilotStart,B819&gt;cfg_PilotEnd),"Outside",B819-cfg_PilotStart+1))</f>
        <v/>
      </c>
      <c r="O819" s="86">
        <f>IF(B819="","","FB-"&amp;TEXT(ROW()-5,"0000"))</f>
        <v/>
      </c>
    </row>
    <row r="820" ht="30" customHeight="1">
      <c r="B820" s="93" t="n"/>
      <c r="C820" s="140" t="n"/>
      <c r="D820" s="141" t="n"/>
      <c r="E820" s="142" t="n"/>
      <c r="F820" s="95" t="n"/>
      <c r="G820" s="95" t="n"/>
      <c r="H820" s="95" t="n"/>
      <c r="I820" s="141" t="n"/>
      <c r="J820" s="95" t="n"/>
      <c r="K820" s="141" t="n"/>
      <c r="L820" s="93" t="n"/>
      <c r="M820" s="94">
        <f>IF(B820="","",IF(L820&lt;&gt;"",L820-B820,IF(I820="Yes",MAX(0,cfg_AsOf-B820),"")))</f>
        <v/>
      </c>
      <c r="N820" s="94">
        <f>IF(B820="","",IF(OR(B820&lt;cfg_PilotStart,B820&gt;cfg_PilotEnd),"Outside",B820-cfg_PilotStart+1))</f>
        <v/>
      </c>
      <c r="O820" s="86">
        <f>IF(B820="","","FB-"&amp;TEXT(ROW()-5,"0000"))</f>
        <v/>
      </c>
    </row>
    <row r="821" ht="30" customHeight="1">
      <c r="B821" s="93" t="n"/>
      <c r="C821" s="140" t="n"/>
      <c r="D821" s="141" t="n"/>
      <c r="E821" s="142" t="n"/>
      <c r="F821" s="95" t="n"/>
      <c r="G821" s="95" t="n"/>
      <c r="H821" s="95" t="n"/>
      <c r="I821" s="141" t="n"/>
      <c r="J821" s="95" t="n"/>
      <c r="K821" s="141" t="n"/>
      <c r="L821" s="93" t="n"/>
      <c r="M821" s="94">
        <f>IF(B821="","",IF(L821&lt;&gt;"",L821-B821,IF(I821="Yes",MAX(0,cfg_AsOf-B821),"")))</f>
        <v/>
      </c>
      <c r="N821" s="94">
        <f>IF(B821="","",IF(OR(B821&lt;cfg_PilotStart,B821&gt;cfg_PilotEnd),"Outside",B821-cfg_PilotStart+1))</f>
        <v/>
      </c>
      <c r="O821" s="86">
        <f>IF(B821="","","FB-"&amp;TEXT(ROW()-5,"0000"))</f>
        <v/>
      </c>
    </row>
    <row r="822" ht="30" customHeight="1">
      <c r="B822" s="93" t="n"/>
      <c r="C822" s="140" t="n"/>
      <c r="D822" s="141" t="n"/>
      <c r="E822" s="142" t="n"/>
      <c r="F822" s="95" t="n"/>
      <c r="G822" s="95" t="n"/>
      <c r="H822" s="95" t="n"/>
      <c r="I822" s="141" t="n"/>
      <c r="J822" s="95" t="n"/>
      <c r="K822" s="141" t="n"/>
      <c r="L822" s="93" t="n"/>
      <c r="M822" s="94">
        <f>IF(B822="","",IF(L822&lt;&gt;"",L822-B822,IF(I822="Yes",MAX(0,cfg_AsOf-B822),"")))</f>
        <v/>
      </c>
      <c r="N822" s="94">
        <f>IF(B822="","",IF(OR(B822&lt;cfg_PilotStart,B822&gt;cfg_PilotEnd),"Outside",B822-cfg_PilotStart+1))</f>
        <v/>
      </c>
      <c r="O822" s="86">
        <f>IF(B822="","","FB-"&amp;TEXT(ROW()-5,"0000"))</f>
        <v/>
      </c>
    </row>
    <row r="823" ht="30" customHeight="1">
      <c r="B823" s="93" t="n"/>
      <c r="C823" s="140" t="n"/>
      <c r="D823" s="141" t="n"/>
      <c r="E823" s="142" t="n"/>
      <c r="F823" s="95" t="n"/>
      <c r="G823" s="95" t="n"/>
      <c r="H823" s="95" t="n"/>
      <c r="I823" s="141" t="n"/>
      <c r="J823" s="95" t="n"/>
      <c r="K823" s="141" t="n"/>
      <c r="L823" s="93" t="n"/>
      <c r="M823" s="94">
        <f>IF(B823="","",IF(L823&lt;&gt;"",L823-B823,IF(I823="Yes",MAX(0,cfg_AsOf-B823),"")))</f>
        <v/>
      </c>
      <c r="N823" s="94">
        <f>IF(B823="","",IF(OR(B823&lt;cfg_PilotStart,B823&gt;cfg_PilotEnd),"Outside",B823-cfg_PilotStart+1))</f>
        <v/>
      </c>
      <c r="O823" s="86">
        <f>IF(B823="","","FB-"&amp;TEXT(ROW()-5,"0000"))</f>
        <v/>
      </c>
    </row>
    <row r="824" ht="30" customHeight="1">
      <c r="B824" s="93" t="n"/>
      <c r="C824" s="140" t="n"/>
      <c r="D824" s="141" t="n"/>
      <c r="E824" s="142" t="n"/>
      <c r="F824" s="95" t="n"/>
      <c r="G824" s="95" t="n"/>
      <c r="H824" s="95" t="n"/>
      <c r="I824" s="141" t="n"/>
      <c r="J824" s="95" t="n"/>
      <c r="K824" s="141" t="n"/>
      <c r="L824" s="93" t="n"/>
      <c r="M824" s="94">
        <f>IF(B824="","",IF(L824&lt;&gt;"",L824-B824,IF(I824="Yes",MAX(0,cfg_AsOf-B824),"")))</f>
        <v/>
      </c>
      <c r="N824" s="94">
        <f>IF(B824="","",IF(OR(B824&lt;cfg_PilotStart,B824&gt;cfg_PilotEnd),"Outside",B824-cfg_PilotStart+1))</f>
        <v/>
      </c>
      <c r="O824" s="86">
        <f>IF(B824="","","FB-"&amp;TEXT(ROW()-5,"0000"))</f>
        <v/>
      </c>
    </row>
    <row r="825" ht="30" customHeight="1">
      <c r="B825" s="93" t="n"/>
      <c r="C825" s="140" t="n"/>
      <c r="D825" s="141" t="n"/>
      <c r="E825" s="142" t="n"/>
      <c r="F825" s="95" t="n"/>
      <c r="G825" s="95" t="n"/>
      <c r="H825" s="95" t="n"/>
      <c r="I825" s="141" t="n"/>
      <c r="J825" s="95" t="n"/>
      <c r="K825" s="141" t="n"/>
      <c r="L825" s="93" t="n"/>
      <c r="M825" s="94">
        <f>IF(B825="","",IF(L825&lt;&gt;"",L825-B825,IF(I825="Yes",MAX(0,cfg_AsOf-B825),"")))</f>
        <v/>
      </c>
      <c r="N825" s="94">
        <f>IF(B825="","",IF(OR(B825&lt;cfg_PilotStart,B825&gt;cfg_PilotEnd),"Outside",B825-cfg_PilotStart+1))</f>
        <v/>
      </c>
      <c r="O825" s="86">
        <f>IF(B825="","","FB-"&amp;TEXT(ROW()-5,"0000"))</f>
        <v/>
      </c>
    </row>
    <row r="826" ht="30" customHeight="1">
      <c r="B826" s="93" t="n"/>
      <c r="C826" s="140" t="n"/>
      <c r="D826" s="141" t="n"/>
      <c r="E826" s="142" t="n"/>
      <c r="F826" s="95" t="n"/>
      <c r="G826" s="95" t="n"/>
      <c r="H826" s="95" t="n"/>
      <c r="I826" s="141" t="n"/>
      <c r="J826" s="95" t="n"/>
      <c r="K826" s="141" t="n"/>
      <c r="L826" s="93" t="n"/>
      <c r="M826" s="94">
        <f>IF(B826="","",IF(L826&lt;&gt;"",L826-B826,IF(I826="Yes",MAX(0,cfg_AsOf-B826),"")))</f>
        <v/>
      </c>
      <c r="N826" s="94">
        <f>IF(B826="","",IF(OR(B826&lt;cfg_PilotStart,B826&gt;cfg_PilotEnd),"Outside",B826-cfg_PilotStart+1))</f>
        <v/>
      </c>
      <c r="O826" s="86">
        <f>IF(B826="","","FB-"&amp;TEXT(ROW()-5,"0000"))</f>
        <v/>
      </c>
    </row>
    <row r="827" ht="30" customHeight="1">
      <c r="B827" s="93" t="n"/>
      <c r="C827" s="140" t="n"/>
      <c r="D827" s="141" t="n"/>
      <c r="E827" s="142" t="n"/>
      <c r="F827" s="95" t="n"/>
      <c r="G827" s="95" t="n"/>
      <c r="H827" s="95" t="n"/>
      <c r="I827" s="141" t="n"/>
      <c r="J827" s="95" t="n"/>
      <c r="K827" s="141" t="n"/>
      <c r="L827" s="93" t="n"/>
      <c r="M827" s="94">
        <f>IF(B827="","",IF(L827&lt;&gt;"",L827-B827,IF(I827="Yes",MAX(0,cfg_AsOf-B827),"")))</f>
        <v/>
      </c>
      <c r="N827" s="94">
        <f>IF(B827="","",IF(OR(B827&lt;cfg_PilotStart,B827&gt;cfg_PilotEnd),"Outside",B827-cfg_PilotStart+1))</f>
        <v/>
      </c>
      <c r="O827" s="86">
        <f>IF(B827="","","FB-"&amp;TEXT(ROW()-5,"0000"))</f>
        <v/>
      </c>
    </row>
    <row r="828" ht="30" customHeight="1">
      <c r="B828" s="93" t="n"/>
      <c r="C828" s="140" t="n"/>
      <c r="D828" s="141" t="n"/>
      <c r="E828" s="142" t="n"/>
      <c r="F828" s="95" t="n"/>
      <c r="G828" s="95" t="n"/>
      <c r="H828" s="95" t="n"/>
      <c r="I828" s="141" t="n"/>
      <c r="J828" s="95" t="n"/>
      <c r="K828" s="141" t="n"/>
      <c r="L828" s="93" t="n"/>
      <c r="M828" s="94">
        <f>IF(B828="","",IF(L828&lt;&gt;"",L828-B828,IF(I828="Yes",MAX(0,cfg_AsOf-B828),"")))</f>
        <v/>
      </c>
      <c r="N828" s="94">
        <f>IF(B828="","",IF(OR(B828&lt;cfg_PilotStart,B828&gt;cfg_PilotEnd),"Outside",B828-cfg_PilotStart+1))</f>
        <v/>
      </c>
      <c r="O828" s="86">
        <f>IF(B828="","","FB-"&amp;TEXT(ROW()-5,"0000"))</f>
        <v/>
      </c>
    </row>
    <row r="829" ht="30" customHeight="1">
      <c r="B829" s="93" t="n"/>
      <c r="C829" s="140" t="n"/>
      <c r="D829" s="141" t="n"/>
      <c r="E829" s="142" t="n"/>
      <c r="F829" s="95" t="n"/>
      <c r="G829" s="95" t="n"/>
      <c r="H829" s="95" t="n"/>
      <c r="I829" s="141" t="n"/>
      <c r="J829" s="95" t="n"/>
      <c r="K829" s="141" t="n"/>
      <c r="L829" s="93" t="n"/>
      <c r="M829" s="94">
        <f>IF(B829="","",IF(L829&lt;&gt;"",L829-B829,IF(I829="Yes",MAX(0,cfg_AsOf-B829),"")))</f>
        <v/>
      </c>
      <c r="N829" s="94">
        <f>IF(B829="","",IF(OR(B829&lt;cfg_PilotStart,B829&gt;cfg_PilotEnd),"Outside",B829-cfg_PilotStart+1))</f>
        <v/>
      </c>
      <c r="O829" s="86">
        <f>IF(B829="","","FB-"&amp;TEXT(ROW()-5,"0000"))</f>
        <v/>
      </c>
    </row>
    <row r="830" ht="30" customHeight="1">
      <c r="B830" s="93" t="n"/>
      <c r="C830" s="140" t="n"/>
      <c r="D830" s="141" t="n"/>
      <c r="E830" s="142" t="n"/>
      <c r="F830" s="95" t="n"/>
      <c r="G830" s="95" t="n"/>
      <c r="H830" s="95" t="n"/>
      <c r="I830" s="141" t="n"/>
      <c r="J830" s="95" t="n"/>
      <c r="K830" s="141" t="n"/>
      <c r="L830" s="93" t="n"/>
      <c r="M830" s="94">
        <f>IF(B830="","",IF(L830&lt;&gt;"",L830-B830,IF(I830="Yes",MAX(0,cfg_AsOf-B830),"")))</f>
        <v/>
      </c>
      <c r="N830" s="94">
        <f>IF(B830="","",IF(OR(B830&lt;cfg_PilotStart,B830&gt;cfg_PilotEnd),"Outside",B830-cfg_PilotStart+1))</f>
        <v/>
      </c>
      <c r="O830" s="86">
        <f>IF(B830="","","FB-"&amp;TEXT(ROW()-5,"0000"))</f>
        <v/>
      </c>
    </row>
    <row r="831" ht="30" customHeight="1">
      <c r="B831" s="93" t="n"/>
      <c r="C831" s="140" t="n"/>
      <c r="D831" s="141" t="n"/>
      <c r="E831" s="142" t="n"/>
      <c r="F831" s="95" t="n"/>
      <c r="G831" s="95" t="n"/>
      <c r="H831" s="95" t="n"/>
      <c r="I831" s="141" t="n"/>
      <c r="J831" s="95" t="n"/>
      <c r="K831" s="141" t="n"/>
      <c r="L831" s="93" t="n"/>
      <c r="M831" s="94">
        <f>IF(B831="","",IF(L831&lt;&gt;"",L831-B831,IF(I831="Yes",MAX(0,cfg_AsOf-B831),"")))</f>
        <v/>
      </c>
      <c r="N831" s="94">
        <f>IF(B831="","",IF(OR(B831&lt;cfg_PilotStart,B831&gt;cfg_PilotEnd),"Outside",B831-cfg_PilotStart+1))</f>
        <v/>
      </c>
      <c r="O831" s="86">
        <f>IF(B831="","","FB-"&amp;TEXT(ROW()-5,"0000"))</f>
        <v/>
      </c>
    </row>
    <row r="832" ht="30" customHeight="1">
      <c r="B832" s="93" t="n"/>
      <c r="C832" s="140" t="n"/>
      <c r="D832" s="141" t="n"/>
      <c r="E832" s="142" t="n"/>
      <c r="F832" s="95" t="n"/>
      <c r="G832" s="95" t="n"/>
      <c r="H832" s="95" t="n"/>
      <c r="I832" s="141" t="n"/>
      <c r="J832" s="95" t="n"/>
      <c r="K832" s="141" t="n"/>
      <c r="L832" s="93" t="n"/>
      <c r="M832" s="94">
        <f>IF(B832="","",IF(L832&lt;&gt;"",L832-B832,IF(I832="Yes",MAX(0,cfg_AsOf-B832),"")))</f>
        <v/>
      </c>
      <c r="N832" s="94">
        <f>IF(B832="","",IF(OR(B832&lt;cfg_PilotStart,B832&gt;cfg_PilotEnd),"Outside",B832-cfg_PilotStart+1))</f>
        <v/>
      </c>
      <c r="O832" s="86">
        <f>IF(B832="","","FB-"&amp;TEXT(ROW()-5,"0000"))</f>
        <v/>
      </c>
    </row>
    <row r="833" ht="30" customHeight="1">
      <c r="B833" s="93" t="n"/>
      <c r="C833" s="140" t="n"/>
      <c r="D833" s="141" t="n"/>
      <c r="E833" s="142" t="n"/>
      <c r="F833" s="95" t="n"/>
      <c r="G833" s="95" t="n"/>
      <c r="H833" s="95" t="n"/>
      <c r="I833" s="141" t="n"/>
      <c r="J833" s="95" t="n"/>
      <c r="K833" s="141" t="n"/>
      <c r="L833" s="93" t="n"/>
      <c r="M833" s="94">
        <f>IF(B833="","",IF(L833&lt;&gt;"",L833-B833,IF(I833="Yes",MAX(0,cfg_AsOf-B833),"")))</f>
        <v/>
      </c>
      <c r="N833" s="94">
        <f>IF(B833="","",IF(OR(B833&lt;cfg_PilotStart,B833&gt;cfg_PilotEnd),"Outside",B833-cfg_PilotStart+1))</f>
        <v/>
      </c>
      <c r="O833" s="86">
        <f>IF(B833="","","FB-"&amp;TEXT(ROW()-5,"0000"))</f>
        <v/>
      </c>
    </row>
    <row r="834" ht="30" customHeight="1">
      <c r="B834" s="93" t="n"/>
      <c r="C834" s="140" t="n"/>
      <c r="D834" s="141" t="n"/>
      <c r="E834" s="142" t="n"/>
      <c r="F834" s="95" t="n"/>
      <c r="G834" s="95" t="n"/>
      <c r="H834" s="95" t="n"/>
      <c r="I834" s="141" t="n"/>
      <c r="J834" s="95" t="n"/>
      <c r="K834" s="141" t="n"/>
      <c r="L834" s="93" t="n"/>
      <c r="M834" s="94">
        <f>IF(B834="","",IF(L834&lt;&gt;"",L834-B834,IF(I834="Yes",MAX(0,cfg_AsOf-B834),"")))</f>
        <v/>
      </c>
      <c r="N834" s="94">
        <f>IF(B834="","",IF(OR(B834&lt;cfg_PilotStart,B834&gt;cfg_PilotEnd),"Outside",B834-cfg_PilotStart+1))</f>
        <v/>
      </c>
      <c r="O834" s="86">
        <f>IF(B834="","","FB-"&amp;TEXT(ROW()-5,"0000"))</f>
        <v/>
      </c>
    </row>
    <row r="835" ht="30" customHeight="1">
      <c r="B835" s="93" t="n"/>
      <c r="C835" s="140" t="n"/>
      <c r="D835" s="141" t="n"/>
      <c r="E835" s="142" t="n"/>
      <c r="F835" s="95" t="n"/>
      <c r="G835" s="95" t="n"/>
      <c r="H835" s="95" t="n"/>
      <c r="I835" s="141" t="n"/>
      <c r="J835" s="95" t="n"/>
      <c r="K835" s="141" t="n"/>
      <c r="L835" s="93" t="n"/>
      <c r="M835" s="94">
        <f>IF(B835="","",IF(L835&lt;&gt;"",L835-B835,IF(I835="Yes",MAX(0,cfg_AsOf-B835),"")))</f>
        <v/>
      </c>
      <c r="N835" s="94">
        <f>IF(B835="","",IF(OR(B835&lt;cfg_PilotStart,B835&gt;cfg_PilotEnd),"Outside",B835-cfg_PilotStart+1))</f>
        <v/>
      </c>
      <c r="O835" s="86">
        <f>IF(B835="","","FB-"&amp;TEXT(ROW()-5,"0000"))</f>
        <v/>
      </c>
    </row>
    <row r="836" ht="30" customHeight="1">
      <c r="B836" s="93" t="n"/>
      <c r="C836" s="140" t="n"/>
      <c r="D836" s="141" t="n"/>
      <c r="E836" s="142" t="n"/>
      <c r="F836" s="95" t="n"/>
      <c r="G836" s="95" t="n"/>
      <c r="H836" s="95" t="n"/>
      <c r="I836" s="141" t="n"/>
      <c r="J836" s="95" t="n"/>
      <c r="K836" s="141" t="n"/>
      <c r="L836" s="93" t="n"/>
      <c r="M836" s="94">
        <f>IF(B836="","",IF(L836&lt;&gt;"",L836-B836,IF(I836="Yes",MAX(0,cfg_AsOf-B836),"")))</f>
        <v/>
      </c>
      <c r="N836" s="94">
        <f>IF(B836="","",IF(OR(B836&lt;cfg_PilotStart,B836&gt;cfg_PilotEnd),"Outside",B836-cfg_PilotStart+1))</f>
        <v/>
      </c>
      <c r="O836" s="86">
        <f>IF(B836="","","FB-"&amp;TEXT(ROW()-5,"0000"))</f>
        <v/>
      </c>
    </row>
    <row r="837" ht="30" customHeight="1">
      <c r="B837" s="93" t="n"/>
      <c r="C837" s="140" t="n"/>
      <c r="D837" s="141" t="n"/>
      <c r="E837" s="142" t="n"/>
      <c r="F837" s="95" t="n"/>
      <c r="G837" s="95" t="n"/>
      <c r="H837" s="95" t="n"/>
      <c r="I837" s="141" t="n"/>
      <c r="J837" s="95" t="n"/>
      <c r="K837" s="141" t="n"/>
      <c r="L837" s="93" t="n"/>
      <c r="M837" s="94">
        <f>IF(B837="","",IF(L837&lt;&gt;"",L837-B837,IF(I837="Yes",MAX(0,cfg_AsOf-B837),"")))</f>
        <v/>
      </c>
      <c r="N837" s="94">
        <f>IF(B837="","",IF(OR(B837&lt;cfg_PilotStart,B837&gt;cfg_PilotEnd),"Outside",B837-cfg_PilotStart+1))</f>
        <v/>
      </c>
      <c r="O837" s="86">
        <f>IF(B837="","","FB-"&amp;TEXT(ROW()-5,"0000"))</f>
        <v/>
      </c>
    </row>
    <row r="838" ht="30" customHeight="1">
      <c r="B838" s="93" t="n"/>
      <c r="C838" s="140" t="n"/>
      <c r="D838" s="141" t="n"/>
      <c r="E838" s="142" t="n"/>
      <c r="F838" s="95" t="n"/>
      <c r="G838" s="95" t="n"/>
      <c r="H838" s="95" t="n"/>
      <c r="I838" s="141" t="n"/>
      <c r="J838" s="95" t="n"/>
      <c r="K838" s="141" t="n"/>
      <c r="L838" s="93" t="n"/>
      <c r="M838" s="94">
        <f>IF(B838="","",IF(L838&lt;&gt;"",L838-B838,IF(I838="Yes",MAX(0,cfg_AsOf-B838),"")))</f>
        <v/>
      </c>
      <c r="N838" s="94">
        <f>IF(B838="","",IF(OR(B838&lt;cfg_PilotStart,B838&gt;cfg_PilotEnd),"Outside",B838-cfg_PilotStart+1))</f>
        <v/>
      </c>
      <c r="O838" s="86">
        <f>IF(B838="","","FB-"&amp;TEXT(ROW()-5,"0000"))</f>
        <v/>
      </c>
    </row>
    <row r="839" ht="30" customHeight="1">
      <c r="B839" s="93" t="n"/>
      <c r="C839" s="140" t="n"/>
      <c r="D839" s="141" t="n"/>
      <c r="E839" s="142" t="n"/>
      <c r="F839" s="95" t="n"/>
      <c r="G839" s="95" t="n"/>
      <c r="H839" s="95" t="n"/>
      <c r="I839" s="141" t="n"/>
      <c r="J839" s="95" t="n"/>
      <c r="K839" s="141" t="n"/>
      <c r="L839" s="93" t="n"/>
      <c r="M839" s="94">
        <f>IF(B839="","",IF(L839&lt;&gt;"",L839-B839,IF(I839="Yes",MAX(0,cfg_AsOf-B839),"")))</f>
        <v/>
      </c>
      <c r="N839" s="94">
        <f>IF(B839="","",IF(OR(B839&lt;cfg_PilotStart,B839&gt;cfg_PilotEnd),"Outside",B839-cfg_PilotStart+1))</f>
        <v/>
      </c>
      <c r="O839" s="86">
        <f>IF(B839="","","FB-"&amp;TEXT(ROW()-5,"0000"))</f>
        <v/>
      </c>
    </row>
    <row r="840" ht="30" customHeight="1">
      <c r="B840" s="93" t="n"/>
      <c r="C840" s="140" t="n"/>
      <c r="D840" s="141" t="n"/>
      <c r="E840" s="142" t="n"/>
      <c r="F840" s="95" t="n"/>
      <c r="G840" s="95" t="n"/>
      <c r="H840" s="95" t="n"/>
      <c r="I840" s="141" t="n"/>
      <c r="J840" s="95" t="n"/>
      <c r="K840" s="141" t="n"/>
      <c r="L840" s="93" t="n"/>
      <c r="M840" s="94">
        <f>IF(B840="","",IF(L840&lt;&gt;"",L840-B840,IF(I840="Yes",MAX(0,cfg_AsOf-B840),"")))</f>
        <v/>
      </c>
      <c r="N840" s="94">
        <f>IF(B840="","",IF(OR(B840&lt;cfg_PilotStart,B840&gt;cfg_PilotEnd),"Outside",B840-cfg_PilotStart+1))</f>
        <v/>
      </c>
      <c r="O840" s="86">
        <f>IF(B840="","","FB-"&amp;TEXT(ROW()-5,"0000"))</f>
        <v/>
      </c>
    </row>
    <row r="841" ht="30" customHeight="1">
      <c r="B841" s="93" t="n"/>
      <c r="C841" s="140" t="n"/>
      <c r="D841" s="141" t="n"/>
      <c r="E841" s="142" t="n"/>
      <c r="F841" s="95" t="n"/>
      <c r="G841" s="95" t="n"/>
      <c r="H841" s="95" t="n"/>
      <c r="I841" s="141" t="n"/>
      <c r="J841" s="95" t="n"/>
      <c r="K841" s="141" t="n"/>
      <c r="L841" s="93" t="n"/>
      <c r="M841" s="94">
        <f>IF(B841="","",IF(L841&lt;&gt;"",L841-B841,IF(I841="Yes",MAX(0,cfg_AsOf-B841),"")))</f>
        <v/>
      </c>
      <c r="N841" s="94">
        <f>IF(B841="","",IF(OR(B841&lt;cfg_PilotStart,B841&gt;cfg_PilotEnd),"Outside",B841-cfg_PilotStart+1))</f>
        <v/>
      </c>
      <c r="O841" s="86">
        <f>IF(B841="","","FB-"&amp;TEXT(ROW()-5,"0000"))</f>
        <v/>
      </c>
    </row>
    <row r="842" ht="30" customHeight="1">
      <c r="B842" s="93" t="n"/>
      <c r="C842" s="140" t="n"/>
      <c r="D842" s="141" t="n"/>
      <c r="E842" s="142" t="n"/>
      <c r="F842" s="95" t="n"/>
      <c r="G842" s="95" t="n"/>
      <c r="H842" s="95" t="n"/>
      <c r="I842" s="141" t="n"/>
      <c r="J842" s="95" t="n"/>
      <c r="K842" s="141" t="n"/>
      <c r="L842" s="93" t="n"/>
      <c r="M842" s="94">
        <f>IF(B842="","",IF(L842&lt;&gt;"",L842-B842,IF(I842="Yes",MAX(0,cfg_AsOf-B842),"")))</f>
        <v/>
      </c>
      <c r="N842" s="94">
        <f>IF(B842="","",IF(OR(B842&lt;cfg_PilotStart,B842&gt;cfg_PilotEnd),"Outside",B842-cfg_PilotStart+1))</f>
        <v/>
      </c>
      <c r="O842" s="86">
        <f>IF(B842="","","FB-"&amp;TEXT(ROW()-5,"0000"))</f>
        <v/>
      </c>
    </row>
    <row r="843" ht="30" customHeight="1">
      <c r="B843" s="93" t="n"/>
      <c r="C843" s="140" t="n"/>
      <c r="D843" s="141" t="n"/>
      <c r="E843" s="142" t="n"/>
      <c r="F843" s="95" t="n"/>
      <c r="G843" s="95" t="n"/>
      <c r="H843" s="95" t="n"/>
      <c r="I843" s="141" t="n"/>
      <c r="J843" s="95" t="n"/>
      <c r="K843" s="141" t="n"/>
      <c r="L843" s="93" t="n"/>
      <c r="M843" s="94">
        <f>IF(B843="","",IF(L843&lt;&gt;"",L843-B843,IF(I843="Yes",MAX(0,cfg_AsOf-B843),"")))</f>
        <v/>
      </c>
      <c r="N843" s="94">
        <f>IF(B843="","",IF(OR(B843&lt;cfg_PilotStart,B843&gt;cfg_PilotEnd),"Outside",B843-cfg_PilotStart+1))</f>
        <v/>
      </c>
      <c r="O843" s="86">
        <f>IF(B843="","","FB-"&amp;TEXT(ROW()-5,"0000"))</f>
        <v/>
      </c>
    </row>
    <row r="844" ht="30" customHeight="1">
      <c r="B844" s="93" t="n"/>
      <c r="C844" s="140" t="n"/>
      <c r="D844" s="141" t="n"/>
      <c r="E844" s="142" t="n"/>
      <c r="F844" s="95" t="n"/>
      <c r="G844" s="95" t="n"/>
      <c r="H844" s="95" t="n"/>
      <c r="I844" s="141" t="n"/>
      <c r="J844" s="95" t="n"/>
      <c r="K844" s="141" t="n"/>
      <c r="L844" s="93" t="n"/>
      <c r="M844" s="94">
        <f>IF(B844="","",IF(L844&lt;&gt;"",L844-B844,IF(I844="Yes",MAX(0,cfg_AsOf-B844),"")))</f>
        <v/>
      </c>
      <c r="N844" s="94">
        <f>IF(B844="","",IF(OR(B844&lt;cfg_PilotStart,B844&gt;cfg_PilotEnd),"Outside",B844-cfg_PilotStart+1))</f>
        <v/>
      </c>
      <c r="O844" s="86">
        <f>IF(B844="","","FB-"&amp;TEXT(ROW()-5,"0000"))</f>
        <v/>
      </c>
    </row>
    <row r="845" ht="30" customHeight="1">
      <c r="B845" s="93" t="n"/>
      <c r="C845" s="140" t="n"/>
      <c r="D845" s="141" t="n"/>
      <c r="E845" s="142" t="n"/>
      <c r="F845" s="95" t="n"/>
      <c r="G845" s="95" t="n"/>
      <c r="H845" s="95" t="n"/>
      <c r="I845" s="141" t="n"/>
      <c r="J845" s="95" t="n"/>
      <c r="K845" s="141" t="n"/>
      <c r="L845" s="93" t="n"/>
      <c r="M845" s="94">
        <f>IF(B845="","",IF(L845&lt;&gt;"",L845-B845,IF(I845="Yes",MAX(0,cfg_AsOf-B845),"")))</f>
        <v/>
      </c>
      <c r="N845" s="94">
        <f>IF(B845="","",IF(OR(B845&lt;cfg_PilotStart,B845&gt;cfg_PilotEnd),"Outside",B845-cfg_PilotStart+1))</f>
        <v/>
      </c>
      <c r="O845" s="86">
        <f>IF(B845="","","FB-"&amp;TEXT(ROW()-5,"0000"))</f>
        <v/>
      </c>
    </row>
    <row r="846" ht="30" customHeight="1">
      <c r="B846" s="93" t="n"/>
      <c r="C846" s="140" t="n"/>
      <c r="D846" s="141" t="n"/>
      <c r="E846" s="142" t="n"/>
      <c r="F846" s="95" t="n"/>
      <c r="G846" s="95" t="n"/>
      <c r="H846" s="95" t="n"/>
      <c r="I846" s="141" t="n"/>
      <c r="J846" s="95" t="n"/>
      <c r="K846" s="141" t="n"/>
      <c r="L846" s="93" t="n"/>
      <c r="M846" s="94">
        <f>IF(B846="","",IF(L846&lt;&gt;"",L846-B846,IF(I846="Yes",MAX(0,cfg_AsOf-B846),"")))</f>
        <v/>
      </c>
      <c r="N846" s="94">
        <f>IF(B846="","",IF(OR(B846&lt;cfg_PilotStart,B846&gt;cfg_PilotEnd),"Outside",B846-cfg_PilotStart+1))</f>
        <v/>
      </c>
      <c r="O846" s="86">
        <f>IF(B846="","","FB-"&amp;TEXT(ROW()-5,"0000"))</f>
        <v/>
      </c>
    </row>
    <row r="847" ht="30" customHeight="1">
      <c r="B847" s="93" t="n"/>
      <c r="C847" s="140" t="n"/>
      <c r="D847" s="141" t="n"/>
      <c r="E847" s="142" t="n"/>
      <c r="F847" s="95" t="n"/>
      <c r="G847" s="95" t="n"/>
      <c r="H847" s="95" t="n"/>
      <c r="I847" s="141" t="n"/>
      <c r="J847" s="95" t="n"/>
      <c r="K847" s="141" t="n"/>
      <c r="L847" s="93" t="n"/>
      <c r="M847" s="94">
        <f>IF(B847="","",IF(L847&lt;&gt;"",L847-B847,IF(I847="Yes",MAX(0,cfg_AsOf-B847),"")))</f>
        <v/>
      </c>
      <c r="N847" s="94">
        <f>IF(B847="","",IF(OR(B847&lt;cfg_PilotStart,B847&gt;cfg_PilotEnd),"Outside",B847-cfg_PilotStart+1))</f>
        <v/>
      </c>
      <c r="O847" s="86">
        <f>IF(B847="","","FB-"&amp;TEXT(ROW()-5,"0000"))</f>
        <v/>
      </c>
    </row>
    <row r="848" ht="30" customHeight="1">
      <c r="B848" s="93" t="n"/>
      <c r="C848" s="140" t="n"/>
      <c r="D848" s="141" t="n"/>
      <c r="E848" s="142" t="n"/>
      <c r="F848" s="95" t="n"/>
      <c r="G848" s="95" t="n"/>
      <c r="H848" s="95" t="n"/>
      <c r="I848" s="141" t="n"/>
      <c r="J848" s="95" t="n"/>
      <c r="K848" s="141" t="n"/>
      <c r="L848" s="93" t="n"/>
      <c r="M848" s="94">
        <f>IF(B848="","",IF(L848&lt;&gt;"",L848-B848,IF(I848="Yes",MAX(0,cfg_AsOf-B848),"")))</f>
        <v/>
      </c>
      <c r="N848" s="94">
        <f>IF(B848="","",IF(OR(B848&lt;cfg_PilotStart,B848&gt;cfg_PilotEnd),"Outside",B848-cfg_PilotStart+1))</f>
        <v/>
      </c>
      <c r="O848" s="86">
        <f>IF(B848="","","FB-"&amp;TEXT(ROW()-5,"0000"))</f>
        <v/>
      </c>
    </row>
    <row r="849" ht="30" customHeight="1">
      <c r="B849" s="93" t="n"/>
      <c r="C849" s="140" t="n"/>
      <c r="D849" s="141" t="n"/>
      <c r="E849" s="142" t="n"/>
      <c r="F849" s="95" t="n"/>
      <c r="G849" s="95" t="n"/>
      <c r="H849" s="95" t="n"/>
      <c r="I849" s="141" t="n"/>
      <c r="J849" s="95" t="n"/>
      <c r="K849" s="141" t="n"/>
      <c r="L849" s="93" t="n"/>
      <c r="M849" s="94">
        <f>IF(B849="","",IF(L849&lt;&gt;"",L849-B849,IF(I849="Yes",MAX(0,cfg_AsOf-B849),"")))</f>
        <v/>
      </c>
      <c r="N849" s="94">
        <f>IF(B849="","",IF(OR(B849&lt;cfg_PilotStart,B849&gt;cfg_PilotEnd),"Outside",B849-cfg_PilotStart+1))</f>
        <v/>
      </c>
      <c r="O849" s="86">
        <f>IF(B849="","","FB-"&amp;TEXT(ROW()-5,"0000"))</f>
        <v/>
      </c>
    </row>
    <row r="850" ht="30" customHeight="1">
      <c r="B850" s="93" t="n"/>
      <c r="C850" s="140" t="n"/>
      <c r="D850" s="141" t="n"/>
      <c r="E850" s="142" t="n"/>
      <c r="F850" s="95" t="n"/>
      <c r="G850" s="95" t="n"/>
      <c r="H850" s="95" t="n"/>
      <c r="I850" s="141" t="n"/>
      <c r="J850" s="95" t="n"/>
      <c r="K850" s="141" t="n"/>
      <c r="L850" s="93" t="n"/>
      <c r="M850" s="94">
        <f>IF(B850="","",IF(L850&lt;&gt;"",L850-B850,IF(I850="Yes",MAX(0,cfg_AsOf-B850),"")))</f>
        <v/>
      </c>
      <c r="N850" s="94">
        <f>IF(B850="","",IF(OR(B850&lt;cfg_PilotStart,B850&gt;cfg_PilotEnd),"Outside",B850-cfg_PilotStart+1))</f>
        <v/>
      </c>
      <c r="O850" s="86">
        <f>IF(B850="","","FB-"&amp;TEXT(ROW()-5,"0000"))</f>
        <v/>
      </c>
    </row>
    <row r="851" ht="30" customHeight="1">
      <c r="B851" s="93" t="n"/>
      <c r="C851" s="140" t="n"/>
      <c r="D851" s="141" t="n"/>
      <c r="E851" s="142" t="n"/>
      <c r="F851" s="95" t="n"/>
      <c r="G851" s="95" t="n"/>
      <c r="H851" s="95" t="n"/>
      <c r="I851" s="141" t="n"/>
      <c r="J851" s="95" t="n"/>
      <c r="K851" s="141" t="n"/>
      <c r="L851" s="93" t="n"/>
      <c r="M851" s="94">
        <f>IF(B851="","",IF(L851&lt;&gt;"",L851-B851,IF(I851="Yes",MAX(0,cfg_AsOf-B851),"")))</f>
        <v/>
      </c>
      <c r="N851" s="94">
        <f>IF(B851="","",IF(OR(B851&lt;cfg_PilotStart,B851&gt;cfg_PilotEnd),"Outside",B851-cfg_PilotStart+1))</f>
        <v/>
      </c>
      <c r="O851" s="86">
        <f>IF(B851="","","FB-"&amp;TEXT(ROW()-5,"0000"))</f>
        <v/>
      </c>
    </row>
    <row r="852" ht="30" customHeight="1">
      <c r="B852" s="93" t="n"/>
      <c r="C852" s="140" t="n"/>
      <c r="D852" s="141" t="n"/>
      <c r="E852" s="142" t="n"/>
      <c r="F852" s="95" t="n"/>
      <c r="G852" s="95" t="n"/>
      <c r="H852" s="95" t="n"/>
      <c r="I852" s="141" t="n"/>
      <c r="J852" s="95" t="n"/>
      <c r="K852" s="141" t="n"/>
      <c r="L852" s="93" t="n"/>
      <c r="M852" s="94">
        <f>IF(B852="","",IF(L852&lt;&gt;"",L852-B852,IF(I852="Yes",MAX(0,cfg_AsOf-B852),"")))</f>
        <v/>
      </c>
      <c r="N852" s="94">
        <f>IF(B852="","",IF(OR(B852&lt;cfg_PilotStart,B852&gt;cfg_PilotEnd),"Outside",B852-cfg_PilotStart+1))</f>
        <v/>
      </c>
      <c r="O852" s="86">
        <f>IF(B852="","","FB-"&amp;TEXT(ROW()-5,"0000"))</f>
        <v/>
      </c>
    </row>
    <row r="853" ht="30" customHeight="1">
      <c r="B853" s="93" t="n"/>
      <c r="C853" s="140" t="n"/>
      <c r="D853" s="141" t="n"/>
      <c r="E853" s="142" t="n"/>
      <c r="F853" s="95" t="n"/>
      <c r="G853" s="95" t="n"/>
      <c r="H853" s="95" t="n"/>
      <c r="I853" s="141" t="n"/>
      <c r="J853" s="95" t="n"/>
      <c r="K853" s="141" t="n"/>
      <c r="L853" s="93" t="n"/>
      <c r="M853" s="94">
        <f>IF(B853="","",IF(L853&lt;&gt;"",L853-B853,IF(I853="Yes",MAX(0,cfg_AsOf-B853),"")))</f>
        <v/>
      </c>
      <c r="N853" s="94">
        <f>IF(B853="","",IF(OR(B853&lt;cfg_PilotStart,B853&gt;cfg_PilotEnd),"Outside",B853-cfg_PilotStart+1))</f>
        <v/>
      </c>
      <c r="O853" s="86">
        <f>IF(B853="","","FB-"&amp;TEXT(ROW()-5,"0000"))</f>
        <v/>
      </c>
    </row>
    <row r="854" ht="30" customHeight="1">
      <c r="B854" s="93" t="n"/>
      <c r="C854" s="140" t="n"/>
      <c r="D854" s="141" t="n"/>
      <c r="E854" s="142" t="n"/>
      <c r="F854" s="95" t="n"/>
      <c r="G854" s="95" t="n"/>
      <c r="H854" s="95" t="n"/>
      <c r="I854" s="141" t="n"/>
      <c r="J854" s="95" t="n"/>
      <c r="K854" s="141" t="n"/>
      <c r="L854" s="93" t="n"/>
      <c r="M854" s="94">
        <f>IF(B854="","",IF(L854&lt;&gt;"",L854-B854,IF(I854="Yes",MAX(0,cfg_AsOf-B854),"")))</f>
        <v/>
      </c>
      <c r="N854" s="94">
        <f>IF(B854="","",IF(OR(B854&lt;cfg_PilotStart,B854&gt;cfg_PilotEnd),"Outside",B854-cfg_PilotStart+1))</f>
        <v/>
      </c>
      <c r="O854" s="86">
        <f>IF(B854="","","FB-"&amp;TEXT(ROW()-5,"0000"))</f>
        <v/>
      </c>
    </row>
    <row r="855" ht="30" customHeight="1">
      <c r="B855" s="93" t="n"/>
      <c r="C855" s="140" t="n"/>
      <c r="D855" s="141" t="n"/>
      <c r="E855" s="142" t="n"/>
      <c r="F855" s="95" t="n"/>
      <c r="G855" s="95" t="n"/>
      <c r="H855" s="95" t="n"/>
      <c r="I855" s="141" t="n"/>
      <c r="J855" s="95" t="n"/>
      <c r="K855" s="141" t="n"/>
      <c r="L855" s="93" t="n"/>
      <c r="M855" s="94">
        <f>IF(B855="","",IF(L855&lt;&gt;"",L855-B855,IF(I855="Yes",MAX(0,cfg_AsOf-B855),"")))</f>
        <v/>
      </c>
      <c r="N855" s="94">
        <f>IF(B855="","",IF(OR(B855&lt;cfg_PilotStart,B855&gt;cfg_PilotEnd),"Outside",B855-cfg_PilotStart+1))</f>
        <v/>
      </c>
      <c r="O855" s="86">
        <f>IF(B855="","","FB-"&amp;TEXT(ROW()-5,"0000"))</f>
        <v/>
      </c>
    </row>
    <row r="856" ht="30" customHeight="1">
      <c r="B856" s="93" t="n"/>
      <c r="C856" s="140" t="n"/>
      <c r="D856" s="141" t="n"/>
      <c r="E856" s="142" t="n"/>
      <c r="F856" s="95" t="n"/>
      <c r="G856" s="95" t="n"/>
      <c r="H856" s="95" t="n"/>
      <c r="I856" s="141" t="n"/>
      <c r="J856" s="95" t="n"/>
      <c r="K856" s="141" t="n"/>
      <c r="L856" s="93" t="n"/>
      <c r="M856" s="94">
        <f>IF(B856="","",IF(L856&lt;&gt;"",L856-B856,IF(I856="Yes",MAX(0,cfg_AsOf-B856),"")))</f>
        <v/>
      </c>
      <c r="N856" s="94">
        <f>IF(B856="","",IF(OR(B856&lt;cfg_PilotStart,B856&gt;cfg_PilotEnd),"Outside",B856-cfg_PilotStart+1))</f>
        <v/>
      </c>
      <c r="O856" s="86">
        <f>IF(B856="","","FB-"&amp;TEXT(ROW()-5,"0000"))</f>
        <v/>
      </c>
    </row>
    <row r="857" ht="30" customHeight="1">
      <c r="B857" s="93" t="n"/>
      <c r="C857" s="140" t="n"/>
      <c r="D857" s="141" t="n"/>
      <c r="E857" s="142" t="n"/>
      <c r="F857" s="95" t="n"/>
      <c r="G857" s="95" t="n"/>
      <c r="H857" s="95" t="n"/>
      <c r="I857" s="141" t="n"/>
      <c r="J857" s="95" t="n"/>
      <c r="K857" s="141" t="n"/>
      <c r="L857" s="93" t="n"/>
      <c r="M857" s="94">
        <f>IF(B857="","",IF(L857&lt;&gt;"",L857-B857,IF(I857="Yes",MAX(0,cfg_AsOf-B857),"")))</f>
        <v/>
      </c>
      <c r="N857" s="94">
        <f>IF(B857="","",IF(OR(B857&lt;cfg_PilotStart,B857&gt;cfg_PilotEnd),"Outside",B857-cfg_PilotStart+1))</f>
        <v/>
      </c>
      <c r="O857" s="86">
        <f>IF(B857="","","FB-"&amp;TEXT(ROW()-5,"0000"))</f>
        <v/>
      </c>
    </row>
    <row r="858" ht="30" customHeight="1">
      <c r="B858" s="93" t="n"/>
      <c r="C858" s="140" t="n"/>
      <c r="D858" s="141" t="n"/>
      <c r="E858" s="142" t="n"/>
      <c r="F858" s="95" t="n"/>
      <c r="G858" s="95" t="n"/>
      <c r="H858" s="95" t="n"/>
      <c r="I858" s="141" t="n"/>
      <c r="J858" s="95" t="n"/>
      <c r="K858" s="141" t="n"/>
      <c r="L858" s="93" t="n"/>
      <c r="M858" s="94">
        <f>IF(B858="","",IF(L858&lt;&gt;"",L858-B858,IF(I858="Yes",MAX(0,cfg_AsOf-B858),"")))</f>
        <v/>
      </c>
      <c r="N858" s="94">
        <f>IF(B858="","",IF(OR(B858&lt;cfg_PilotStart,B858&gt;cfg_PilotEnd),"Outside",B858-cfg_PilotStart+1))</f>
        <v/>
      </c>
      <c r="O858" s="86">
        <f>IF(B858="","","FB-"&amp;TEXT(ROW()-5,"0000"))</f>
        <v/>
      </c>
    </row>
    <row r="859" ht="30" customHeight="1">
      <c r="B859" s="93" t="n"/>
      <c r="C859" s="140" t="n"/>
      <c r="D859" s="141" t="n"/>
      <c r="E859" s="142" t="n"/>
      <c r="F859" s="95" t="n"/>
      <c r="G859" s="95" t="n"/>
      <c r="H859" s="95" t="n"/>
      <c r="I859" s="141" t="n"/>
      <c r="J859" s="95" t="n"/>
      <c r="K859" s="141" t="n"/>
      <c r="L859" s="93" t="n"/>
      <c r="M859" s="94">
        <f>IF(B859="","",IF(L859&lt;&gt;"",L859-B859,IF(I859="Yes",MAX(0,cfg_AsOf-B859),"")))</f>
        <v/>
      </c>
      <c r="N859" s="94">
        <f>IF(B859="","",IF(OR(B859&lt;cfg_PilotStart,B859&gt;cfg_PilotEnd),"Outside",B859-cfg_PilotStart+1))</f>
        <v/>
      </c>
      <c r="O859" s="86">
        <f>IF(B859="","","FB-"&amp;TEXT(ROW()-5,"0000"))</f>
        <v/>
      </c>
    </row>
    <row r="860" ht="30" customHeight="1">
      <c r="B860" s="93" t="n"/>
      <c r="C860" s="140" t="n"/>
      <c r="D860" s="141" t="n"/>
      <c r="E860" s="142" t="n"/>
      <c r="F860" s="95" t="n"/>
      <c r="G860" s="95" t="n"/>
      <c r="H860" s="95" t="n"/>
      <c r="I860" s="141" t="n"/>
      <c r="J860" s="95" t="n"/>
      <c r="K860" s="141" t="n"/>
      <c r="L860" s="93" t="n"/>
      <c r="M860" s="94">
        <f>IF(B860="","",IF(L860&lt;&gt;"",L860-B860,IF(I860="Yes",MAX(0,cfg_AsOf-B860),"")))</f>
        <v/>
      </c>
      <c r="N860" s="94">
        <f>IF(B860="","",IF(OR(B860&lt;cfg_PilotStart,B860&gt;cfg_PilotEnd),"Outside",B860-cfg_PilotStart+1))</f>
        <v/>
      </c>
      <c r="O860" s="86">
        <f>IF(B860="","","FB-"&amp;TEXT(ROW()-5,"0000"))</f>
        <v/>
      </c>
    </row>
    <row r="861" ht="30" customHeight="1">
      <c r="B861" s="93" t="n"/>
      <c r="C861" s="140" t="n"/>
      <c r="D861" s="141" t="n"/>
      <c r="E861" s="142" t="n"/>
      <c r="F861" s="95" t="n"/>
      <c r="G861" s="95" t="n"/>
      <c r="H861" s="95" t="n"/>
      <c r="I861" s="141" t="n"/>
      <c r="J861" s="95" t="n"/>
      <c r="K861" s="141" t="n"/>
      <c r="L861" s="93" t="n"/>
      <c r="M861" s="94">
        <f>IF(B861="","",IF(L861&lt;&gt;"",L861-B861,IF(I861="Yes",MAX(0,cfg_AsOf-B861),"")))</f>
        <v/>
      </c>
      <c r="N861" s="94">
        <f>IF(B861="","",IF(OR(B861&lt;cfg_PilotStart,B861&gt;cfg_PilotEnd),"Outside",B861-cfg_PilotStart+1))</f>
        <v/>
      </c>
      <c r="O861" s="86">
        <f>IF(B861="","","FB-"&amp;TEXT(ROW()-5,"0000"))</f>
        <v/>
      </c>
    </row>
    <row r="862" ht="30" customHeight="1">
      <c r="B862" s="93" t="n"/>
      <c r="C862" s="140" t="n"/>
      <c r="D862" s="141" t="n"/>
      <c r="E862" s="142" t="n"/>
      <c r="F862" s="95" t="n"/>
      <c r="G862" s="95" t="n"/>
      <c r="H862" s="95" t="n"/>
      <c r="I862" s="141" t="n"/>
      <c r="J862" s="95" t="n"/>
      <c r="K862" s="141" t="n"/>
      <c r="L862" s="93" t="n"/>
      <c r="M862" s="94">
        <f>IF(B862="","",IF(L862&lt;&gt;"",L862-B862,IF(I862="Yes",MAX(0,cfg_AsOf-B862),"")))</f>
        <v/>
      </c>
      <c r="N862" s="94">
        <f>IF(B862="","",IF(OR(B862&lt;cfg_PilotStart,B862&gt;cfg_PilotEnd),"Outside",B862-cfg_PilotStart+1))</f>
        <v/>
      </c>
      <c r="O862" s="86">
        <f>IF(B862="","","FB-"&amp;TEXT(ROW()-5,"0000"))</f>
        <v/>
      </c>
    </row>
    <row r="863" ht="30" customHeight="1">
      <c r="B863" s="93" t="n"/>
      <c r="C863" s="140" t="n"/>
      <c r="D863" s="141" t="n"/>
      <c r="E863" s="142" t="n"/>
      <c r="F863" s="95" t="n"/>
      <c r="G863" s="95" t="n"/>
      <c r="H863" s="95" t="n"/>
      <c r="I863" s="141" t="n"/>
      <c r="J863" s="95" t="n"/>
      <c r="K863" s="141" t="n"/>
      <c r="L863" s="93" t="n"/>
      <c r="M863" s="94">
        <f>IF(B863="","",IF(L863&lt;&gt;"",L863-B863,IF(I863="Yes",MAX(0,cfg_AsOf-B863),"")))</f>
        <v/>
      </c>
      <c r="N863" s="94">
        <f>IF(B863="","",IF(OR(B863&lt;cfg_PilotStart,B863&gt;cfg_PilotEnd),"Outside",B863-cfg_PilotStart+1))</f>
        <v/>
      </c>
      <c r="O863" s="86">
        <f>IF(B863="","","FB-"&amp;TEXT(ROW()-5,"0000"))</f>
        <v/>
      </c>
    </row>
    <row r="864" ht="30" customHeight="1">
      <c r="B864" s="93" t="n"/>
      <c r="C864" s="140" t="n"/>
      <c r="D864" s="141" t="n"/>
      <c r="E864" s="142" t="n"/>
      <c r="F864" s="95" t="n"/>
      <c r="G864" s="95" t="n"/>
      <c r="H864" s="95" t="n"/>
      <c r="I864" s="141" t="n"/>
      <c r="J864" s="95" t="n"/>
      <c r="K864" s="141" t="n"/>
      <c r="L864" s="93" t="n"/>
      <c r="M864" s="94">
        <f>IF(B864="","",IF(L864&lt;&gt;"",L864-B864,IF(I864="Yes",MAX(0,cfg_AsOf-B864),"")))</f>
        <v/>
      </c>
      <c r="N864" s="94">
        <f>IF(B864="","",IF(OR(B864&lt;cfg_PilotStart,B864&gt;cfg_PilotEnd),"Outside",B864-cfg_PilotStart+1))</f>
        <v/>
      </c>
      <c r="O864" s="86">
        <f>IF(B864="","","FB-"&amp;TEXT(ROW()-5,"0000"))</f>
        <v/>
      </c>
    </row>
    <row r="865" ht="30" customHeight="1">
      <c r="B865" s="93" t="n"/>
      <c r="C865" s="140" t="n"/>
      <c r="D865" s="141" t="n"/>
      <c r="E865" s="142" t="n"/>
      <c r="F865" s="95" t="n"/>
      <c r="G865" s="95" t="n"/>
      <c r="H865" s="95" t="n"/>
      <c r="I865" s="141" t="n"/>
      <c r="J865" s="95" t="n"/>
      <c r="K865" s="141" t="n"/>
      <c r="L865" s="93" t="n"/>
      <c r="M865" s="94">
        <f>IF(B865="","",IF(L865&lt;&gt;"",L865-B865,IF(I865="Yes",MAX(0,cfg_AsOf-B865),"")))</f>
        <v/>
      </c>
      <c r="N865" s="94">
        <f>IF(B865="","",IF(OR(B865&lt;cfg_PilotStart,B865&gt;cfg_PilotEnd),"Outside",B865-cfg_PilotStart+1))</f>
        <v/>
      </c>
      <c r="O865" s="86">
        <f>IF(B865="","","FB-"&amp;TEXT(ROW()-5,"0000"))</f>
        <v/>
      </c>
    </row>
    <row r="866" ht="30" customHeight="1">
      <c r="B866" s="93" t="n"/>
      <c r="C866" s="140" t="n"/>
      <c r="D866" s="141" t="n"/>
      <c r="E866" s="142" t="n"/>
      <c r="F866" s="95" t="n"/>
      <c r="G866" s="95" t="n"/>
      <c r="H866" s="95" t="n"/>
      <c r="I866" s="141" t="n"/>
      <c r="J866" s="95" t="n"/>
      <c r="K866" s="141" t="n"/>
      <c r="L866" s="93" t="n"/>
      <c r="M866" s="94">
        <f>IF(B866="","",IF(L866&lt;&gt;"",L866-B866,IF(I866="Yes",MAX(0,cfg_AsOf-B866),"")))</f>
        <v/>
      </c>
      <c r="N866" s="94">
        <f>IF(B866="","",IF(OR(B866&lt;cfg_PilotStart,B866&gt;cfg_PilotEnd),"Outside",B866-cfg_PilotStart+1))</f>
        <v/>
      </c>
      <c r="O866" s="86">
        <f>IF(B866="","","FB-"&amp;TEXT(ROW()-5,"0000"))</f>
        <v/>
      </c>
    </row>
    <row r="867" ht="30" customHeight="1">
      <c r="B867" s="93" t="n"/>
      <c r="C867" s="140" t="n"/>
      <c r="D867" s="141" t="n"/>
      <c r="E867" s="142" t="n"/>
      <c r="F867" s="95" t="n"/>
      <c r="G867" s="95" t="n"/>
      <c r="H867" s="95" t="n"/>
      <c r="I867" s="141" t="n"/>
      <c r="J867" s="95" t="n"/>
      <c r="K867" s="141" t="n"/>
      <c r="L867" s="93" t="n"/>
      <c r="M867" s="94">
        <f>IF(B867="","",IF(L867&lt;&gt;"",L867-B867,IF(I867="Yes",MAX(0,cfg_AsOf-B867),"")))</f>
        <v/>
      </c>
      <c r="N867" s="94">
        <f>IF(B867="","",IF(OR(B867&lt;cfg_PilotStart,B867&gt;cfg_PilotEnd),"Outside",B867-cfg_PilotStart+1))</f>
        <v/>
      </c>
      <c r="O867" s="86">
        <f>IF(B867="","","FB-"&amp;TEXT(ROW()-5,"0000"))</f>
        <v/>
      </c>
    </row>
    <row r="868" ht="30" customHeight="1">
      <c r="B868" s="93" t="n"/>
      <c r="C868" s="140" t="n"/>
      <c r="D868" s="141" t="n"/>
      <c r="E868" s="142" t="n"/>
      <c r="F868" s="95" t="n"/>
      <c r="G868" s="95" t="n"/>
      <c r="H868" s="95" t="n"/>
      <c r="I868" s="141" t="n"/>
      <c r="J868" s="95" t="n"/>
      <c r="K868" s="141" t="n"/>
      <c r="L868" s="93" t="n"/>
      <c r="M868" s="94">
        <f>IF(B868="","",IF(L868&lt;&gt;"",L868-B868,IF(I868="Yes",MAX(0,cfg_AsOf-B868),"")))</f>
        <v/>
      </c>
      <c r="N868" s="94">
        <f>IF(B868="","",IF(OR(B868&lt;cfg_PilotStart,B868&gt;cfg_PilotEnd),"Outside",B868-cfg_PilotStart+1))</f>
        <v/>
      </c>
      <c r="O868" s="86">
        <f>IF(B868="","","FB-"&amp;TEXT(ROW()-5,"0000"))</f>
        <v/>
      </c>
    </row>
    <row r="869" ht="30" customHeight="1">
      <c r="B869" s="93" t="n"/>
      <c r="C869" s="140" t="n"/>
      <c r="D869" s="141" t="n"/>
      <c r="E869" s="142" t="n"/>
      <c r="F869" s="95" t="n"/>
      <c r="G869" s="95" t="n"/>
      <c r="H869" s="95" t="n"/>
      <c r="I869" s="141" t="n"/>
      <c r="J869" s="95" t="n"/>
      <c r="K869" s="141" t="n"/>
      <c r="L869" s="93" t="n"/>
      <c r="M869" s="94">
        <f>IF(B869="","",IF(L869&lt;&gt;"",L869-B869,IF(I869="Yes",MAX(0,cfg_AsOf-B869),"")))</f>
        <v/>
      </c>
      <c r="N869" s="94">
        <f>IF(B869="","",IF(OR(B869&lt;cfg_PilotStart,B869&gt;cfg_PilotEnd),"Outside",B869-cfg_PilotStart+1))</f>
        <v/>
      </c>
      <c r="O869" s="86">
        <f>IF(B869="","","FB-"&amp;TEXT(ROW()-5,"0000"))</f>
        <v/>
      </c>
    </row>
    <row r="870" ht="30" customHeight="1">
      <c r="B870" s="93" t="n"/>
      <c r="C870" s="140" t="n"/>
      <c r="D870" s="141" t="n"/>
      <c r="E870" s="142" t="n"/>
      <c r="F870" s="95" t="n"/>
      <c r="G870" s="95" t="n"/>
      <c r="H870" s="95" t="n"/>
      <c r="I870" s="141" t="n"/>
      <c r="J870" s="95" t="n"/>
      <c r="K870" s="141" t="n"/>
      <c r="L870" s="93" t="n"/>
      <c r="M870" s="94">
        <f>IF(B870="","",IF(L870&lt;&gt;"",L870-B870,IF(I870="Yes",MAX(0,cfg_AsOf-B870),"")))</f>
        <v/>
      </c>
      <c r="N870" s="94">
        <f>IF(B870="","",IF(OR(B870&lt;cfg_PilotStart,B870&gt;cfg_PilotEnd),"Outside",B870-cfg_PilotStart+1))</f>
        <v/>
      </c>
      <c r="O870" s="86">
        <f>IF(B870="","","FB-"&amp;TEXT(ROW()-5,"0000"))</f>
        <v/>
      </c>
    </row>
    <row r="871" ht="30" customHeight="1">
      <c r="B871" s="93" t="n"/>
      <c r="C871" s="140" t="n"/>
      <c r="D871" s="141" t="n"/>
      <c r="E871" s="142" t="n"/>
      <c r="F871" s="95" t="n"/>
      <c r="G871" s="95" t="n"/>
      <c r="H871" s="95" t="n"/>
      <c r="I871" s="141" t="n"/>
      <c r="J871" s="95" t="n"/>
      <c r="K871" s="141" t="n"/>
      <c r="L871" s="93" t="n"/>
      <c r="M871" s="94">
        <f>IF(B871="","",IF(L871&lt;&gt;"",L871-B871,IF(I871="Yes",MAX(0,cfg_AsOf-B871),"")))</f>
        <v/>
      </c>
      <c r="N871" s="94">
        <f>IF(B871="","",IF(OR(B871&lt;cfg_PilotStart,B871&gt;cfg_PilotEnd),"Outside",B871-cfg_PilotStart+1))</f>
        <v/>
      </c>
      <c r="O871" s="86">
        <f>IF(B871="","","FB-"&amp;TEXT(ROW()-5,"0000"))</f>
        <v/>
      </c>
    </row>
    <row r="872" ht="30" customHeight="1">
      <c r="B872" s="93" t="n"/>
      <c r="C872" s="140" t="n"/>
      <c r="D872" s="141" t="n"/>
      <c r="E872" s="142" t="n"/>
      <c r="F872" s="95" t="n"/>
      <c r="G872" s="95" t="n"/>
      <c r="H872" s="95" t="n"/>
      <c r="I872" s="141" t="n"/>
      <c r="J872" s="95" t="n"/>
      <c r="K872" s="141" t="n"/>
      <c r="L872" s="93" t="n"/>
      <c r="M872" s="94">
        <f>IF(B872="","",IF(L872&lt;&gt;"",L872-B872,IF(I872="Yes",MAX(0,cfg_AsOf-B872),"")))</f>
        <v/>
      </c>
      <c r="N872" s="94">
        <f>IF(B872="","",IF(OR(B872&lt;cfg_PilotStart,B872&gt;cfg_PilotEnd),"Outside",B872-cfg_PilotStart+1))</f>
        <v/>
      </c>
      <c r="O872" s="86">
        <f>IF(B872="","","FB-"&amp;TEXT(ROW()-5,"0000"))</f>
        <v/>
      </c>
    </row>
    <row r="873" ht="30" customHeight="1">
      <c r="B873" s="93" t="n"/>
      <c r="C873" s="140" t="n"/>
      <c r="D873" s="141" t="n"/>
      <c r="E873" s="142" t="n"/>
      <c r="F873" s="95" t="n"/>
      <c r="G873" s="95" t="n"/>
      <c r="H873" s="95" t="n"/>
      <c r="I873" s="141" t="n"/>
      <c r="J873" s="95" t="n"/>
      <c r="K873" s="141" t="n"/>
      <c r="L873" s="93" t="n"/>
      <c r="M873" s="94">
        <f>IF(B873="","",IF(L873&lt;&gt;"",L873-B873,IF(I873="Yes",MAX(0,cfg_AsOf-B873),"")))</f>
        <v/>
      </c>
      <c r="N873" s="94">
        <f>IF(B873="","",IF(OR(B873&lt;cfg_PilotStart,B873&gt;cfg_PilotEnd),"Outside",B873-cfg_PilotStart+1))</f>
        <v/>
      </c>
      <c r="O873" s="86">
        <f>IF(B873="","","FB-"&amp;TEXT(ROW()-5,"0000"))</f>
        <v/>
      </c>
    </row>
    <row r="874" ht="30" customHeight="1">
      <c r="B874" s="93" t="n"/>
      <c r="C874" s="140" t="n"/>
      <c r="D874" s="141" t="n"/>
      <c r="E874" s="142" t="n"/>
      <c r="F874" s="95" t="n"/>
      <c r="G874" s="95" t="n"/>
      <c r="H874" s="95" t="n"/>
      <c r="I874" s="141" t="n"/>
      <c r="J874" s="95" t="n"/>
      <c r="K874" s="141" t="n"/>
      <c r="L874" s="93" t="n"/>
      <c r="M874" s="94">
        <f>IF(B874="","",IF(L874&lt;&gt;"",L874-B874,IF(I874="Yes",MAX(0,cfg_AsOf-B874),"")))</f>
        <v/>
      </c>
      <c r="N874" s="94">
        <f>IF(B874="","",IF(OR(B874&lt;cfg_PilotStart,B874&gt;cfg_PilotEnd),"Outside",B874-cfg_PilotStart+1))</f>
        <v/>
      </c>
      <c r="O874" s="86">
        <f>IF(B874="","","FB-"&amp;TEXT(ROW()-5,"0000"))</f>
        <v/>
      </c>
    </row>
    <row r="875" ht="30" customHeight="1">
      <c r="B875" s="93" t="n"/>
      <c r="C875" s="140" t="n"/>
      <c r="D875" s="141" t="n"/>
      <c r="E875" s="142" t="n"/>
      <c r="F875" s="95" t="n"/>
      <c r="G875" s="95" t="n"/>
      <c r="H875" s="95" t="n"/>
      <c r="I875" s="141" t="n"/>
      <c r="J875" s="95" t="n"/>
      <c r="K875" s="141" t="n"/>
      <c r="L875" s="93" t="n"/>
      <c r="M875" s="94">
        <f>IF(B875="","",IF(L875&lt;&gt;"",L875-B875,IF(I875="Yes",MAX(0,cfg_AsOf-B875),"")))</f>
        <v/>
      </c>
      <c r="N875" s="94">
        <f>IF(B875="","",IF(OR(B875&lt;cfg_PilotStart,B875&gt;cfg_PilotEnd),"Outside",B875-cfg_PilotStart+1))</f>
        <v/>
      </c>
      <c r="O875" s="86">
        <f>IF(B875="","","FB-"&amp;TEXT(ROW()-5,"0000"))</f>
        <v/>
      </c>
    </row>
    <row r="876" ht="30" customHeight="1">
      <c r="B876" s="93" t="n"/>
      <c r="C876" s="140" t="n"/>
      <c r="D876" s="141" t="n"/>
      <c r="E876" s="142" t="n"/>
      <c r="F876" s="95" t="n"/>
      <c r="G876" s="95" t="n"/>
      <c r="H876" s="95" t="n"/>
      <c r="I876" s="141" t="n"/>
      <c r="J876" s="95" t="n"/>
      <c r="K876" s="141" t="n"/>
      <c r="L876" s="93" t="n"/>
      <c r="M876" s="94">
        <f>IF(B876="","",IF(L876&lt;&gt;"",L876-B876,IF(I876="Yes",MAX(0,cfg_AsOf-B876),"")))</f>
        <v/>
      </c>
      <c r="N876" s="94">
        <f>IF(B876="","",IF(OR(B876&lt;cfg_PilotStart,B876&gt;cfg_PilotEnd),"Outside",B876-cfg_PilotStart+1))</f>
        <v/>
      </c>
      <c r="O876" s="86">
        <f>IF(B876="","","FB-"&amp;TEXT(ROW()-5,"0000"))</f>
        <v/>
      </c>
    </row>
    <row r="877" ht="30" customHeight="1">
      <c r="B877" s="93" t="n"/>
      <c r="C877" s="140" t="n"/>
      <c r="D877" s="141" t="n"/>
      <c r="E877" s="142" t="n"/>
      <c r="F877" s="95" t="n"/>
      <c r="G877" s="95" t="n"/>
      <c r="H877" s="95" t="n"/>
      <c r="I877" s="141" t="n"/>
      <c r="J877" s="95" t="n"/>
      <c r="K877" s="141" t="n"/>
      <c r="L877" s="93" t="n"/>
      <c r="M877" s="94">
        <f>IF(B877="","",IF(L877&lt;&gt;"",L877-B877,IF(I877="Yes",MAX(0,cfg_AsOf-B877),"")))</f>
        <v/>
      </c>
      <c r="N877" s="94">
        <f>IF(B877="","",IF(OR(B877&lt;cfg_PilotStart,B877&gt;cfg_PilotEnd),"Outside",B877-cfg_PilotStart+1))</f>
        <v/>
      </c>
      <c r="O877" s="86">
        <f>IF(B877="","","FB-"&amp;TEXT(ROW()-5,"0000"))</f>
        <v/>
      </c>
    </row>
    <row r="878" ht="30" customHeight="1">
      <c r="B878" s="93" t="n"/>
      <c r="C878" s="140" t="n"/>
      <c r="D878" s="141" t="n"/>
      <c r="E878" s="142" t="n"/>
      <c r="F878" s="95" t="n"/>
      <c r="G878" s="95" t="n"/>
      <c r="H878" s="95" t="n"/>
      <c r="I878" s="141" t="n"/>
      <c r="J878" s="95" t="n"/>
      <c r="K878" s="141" t="n"/>
      <c r="L878" s="93" t="n"/>
      <c r="M878" s="94">
        <f>IF(B878="","",IF(L878&lt;&gt;"",L878-B878,IF(I878="Yes",MAX(0,cfg_AsOf-B878),"")))</f>
        <v/>
      </c>
      <c r="N878" s="94">
        <f>IF(B878="","",IF(OR(B878&lt;cfg_PilotStart,B878&gt;cfg_PilotEnd),"Outside",B878-cfg_PilotStart+1))</f>
        <v/>
      </c>
      <c r="O878" s="86">
        <f>IF(B878="","","FB-"&amp;TEXT(ROW()-5,"0000"))</f>
        <v/>
      </c>
    </row>
    <row r="879" ht="30" customHeight="1">
      <c r="B879" s="93" t="n"/>
      <c r="C879" s="140" t="n"/>
      <c r="D879" s="141" t="n"/>
      <c r="E879" s="142" t="n"/>
      <c r="F879" s="95" t="n"/>
      <c r="G879" s="95" t="n"/>
      <c r="H879" s="95" t="n"/>
      <c r="I879" s="141" t="n"/>
      <c r="J879" s="95" t="n"/>
      <c r="K879" s="141" t="n"/>
      <c r="L879" s="93" t="n"/>
      <c r="M879" s="94">
        <f>IF(B879="","",IF(L879&lt;&gt;"",L879-B879,IF(I879="Yes",MAX(0,cfg_AsOf-B879),"")))</f>
        <v/>
      </c>
      <c r="N879" s="94">
        <f>IF(B879="","",IF(OR(B879&lt;cfg_PilotStart,B879&gt;cfg_PilotEnd),"Outside",B879-cfg_PilotStart+1))</f>
        <v/>
      </c>
      <c r="O879" s="86">
        <f>IF(B879="","","FB-"&amp;TEXT(ROW()-5,"0000"))</f>
        <v/>
      </c>
    </row>
    <row r="880" ht="30" customHeight="1">
      <c r="B880" s="93" t="n"/>
      <c r="C880" s="140" t="n"/>
      <c r="D880" s="141" t="n"/>
      <c r="E880" s="142" t="n"/>
      <c r="F880" s="95" t="n"/>
      <c r="G880" s="95" t="n"/>
      <c r="H880" s="95" t="n"/>
      <c r="I880" s="141" t="n"/>
      <c r="J880" s="95" t="n"/>
      <c r="K880" s="141" t="n"/>
      <c r="L880" s="93" t="n"/>
      <c r="M880" s="94">
        <f>IF(B880="","",IF(L880&lt;&gt;"",L880-B880,IF(I880="Yes",MAX(0,cfg_AsOf-B880),"")))</f>
        <v/>
      </c>
      <c r="N880" s="94">
        <f>IF(B880="","",IF(OR(B880&lt;cfg_PilotStart,B880&gt;cfg_PilotEnd),"Outside",B880-cfg_PilotStart+1))</f>
        <v/>
      </c>
      <c r="O880" s="86">
        <f>IF(B880="","","FB-"&amp;TEXT(ROW()-5,"0000"))</f>
        <v/>
      </c>
    </row>
    <row r="881" ht="30" customHeight="1">
      <c r="B881" s="93" t="n"/>
      <c r="C881" s="140" t="n"/>
      <c r="D881" s="141" t="n"/>
      <c r="E881" s="142" t="n"/>
      <c r="F881" s="95" t="n"/>
      <c r="G881" s="95" t="n"/>
      <c r="H881" s="95" t="n"/>
      <c r="I881" s="141" t="n"/>
      <c r="J881" s="95" t="n"/>
      <c r="K881" s="141" t="n"/>
      <c r="L881" s="93" t="n"/>
      <c r="M881" s="94">
        <f>IF(B881="","",IF(L881&lt;&gt;"",L881-B881,IF(I881="Yes",MAX(0,cfg_AsOf-B881),"")))</f>
        <v/>
      </c>
      <c r="N881" s="94">
        <f>IF(B881="","",IF(OR(B881&lt;cfg_PilotStart,B881&gt;cfg_PilotEnd),"Outside",B881-cfg_PilotStart+1))</f>
        <v/>
      </c>
      <c r="O881" s="86">
        <f>IF(B881="","","FB-"&amp;TEXT(ROW()-5,"0000"))</f>
        <v/>
      </c>
    </row>
    <row r="882" ht="30" customHeight="1">
      <c r="B882" s="93" t="n"/>
      <c r="C882" s="140" t="n"/>
      <c r="D882" s="141" t="n"/>
      <c r="E882" s="142" t="n"/>
      <c r="F882" s="95" t="n"/>
      <c r="G882" s="95" t="n"/>
      <c r="H882" s="95" t="n"/>
      <c r="I882" s="141" t="n"/>
      <c r="J882" s="95" t="n"/>
      <c r="K882" s="141" t="n"/>
      <c r="L882" s="93" t="n"/>
      <c r="M882" s="94">
        <f>IF(B882="","",IF(L882&lt;&gt;"",L882-B882,IF(I882="Yes",MAX(0,cfg_AsOf-B882),"")))</f>
        <v/>
      </c>
      <c r="N882" s="94">
        <f>IF(B882="","",IF(OR(B882&lt;cfg_PilotStart,B882&gt;cfg_PilotEnd),"Outside",B882-cfg_PilotStart+1))</f>
        <v/>
      </c>
      <c r="O882" s="86">
        <f>IF(B882="","","FB-"&amp;TEXT(ROW()-5,"0000"))</f>
        <v/>
      </c>
    </row>
    <row r="883" ht="30" customHeight="1">
      <c r="B883" s="93" t="n"/>
      <c r="C883" s="140" t="n"/>
      <c r="D883" s="141" t="n"/>
      <c r="E883" s="142" t="n"/>
      <c r="F883" s="95" t="n"/>
      <c r="G883" s="95" t="n"/>
      <c r="H883" s="95" t="n"/>
      <c r="I883" s="141" t="n"/>
      <c r="J883" s="95" t="n"/>
      <c r="K883" s="141" t="n"/>
      <c r="L883" s="93" t="n"/>
      <c r="M883" s="94">
        <f>IF(B883="","",IF(L883&lt;&gt;"",L883-B883,IF(I883="Yes",MAX(0,cfg_AsOf-B883),"")))</f>
        <v/>
      </c>
      <c r="N883" s="94">
        <f>IF(B883="","",IF(OR(B883&lt;cfg_PilotStart,B883&gt;cfg_PilotEnd),"Outside",B883-cfg_PilotStart+1))</f>
        <v/>
      </c>
      <c r="O883" s="86">
        <f>IF(B883="","","FB-"&amp;TEXT(ROW()-5,"0000"))</f>
        <v/>
      </c>
    </row>
    <row r="884" ht="30" customHeight="1">
      <c r="B884" s="93" t="n"/>
      <c r="C884" s="140" t="n"/>
      <c r="D884" s="141" t="n"/>
      <c r="E884" s="142" t="n"/>
      <c r="F884" s="95" t="n"/>
      <c r="G884" s="95" t="n"/>
      <c r="H884" s="95" t="n"/>
      <c r="I884" s="141" t="n"/>
      <c r="J884" s="95" t="n"/>
      <c r="K884" s="141" t="n"/>
      <c r="L884" s="93" t="n"/>
      <c r="M884" s="94">
        <f>IF(B884="","",IF(L884&lt;&gt;"",L884-B884,IF(I884="Yes",MAX(0,cfg_AsOf-B884),"")))</f>
        <v/>
      </c>
      <c r="N884" s="94">
        <f>IF(B884="","",IF(OR(B884&lt;cfg_PilotStart,B884&gt;cfg_PilotEnd),"Outside",B884-cfg_PilotStart+1))</f>
        <v/>
      </c>
      <c r="O884" s="86">
        <f>IF(B884="","","FB-"&amp;TEXT(ROW()-5,"0000"))</f>
        <v/>
      </c>
    </row>
    <row r="885" ht="30" customHeight="1">
      <c r="B885" s="93" t="n"/>
      <c r="C885" s="140" t="n"/>
      <c r="D885" s="141" t="n"/>
      <c r="E885" s="142" t="n"/>
      <c r="F885" s="95" t="n"/>
      <c r="G885" s="95" t="n"/>
      <c r="H885" s="95" t="n"/>
      <c r="I885" s="141" t="n"/>
      <c r="J885" s="95" t="n"/>
      <c r="K885" s="141" t="n"/>
      <c r="L885" s="93" t="n"/>
      <c r="M885" s="94">
        <f>IF(B885="","",IF(L885&lt;&gt;"",L885-B885,IF(I885="Yes",MAX(0,cfg_AsOf-B885),"")))</f>
        <v/>
      </c>
      <c r="N885" s="94">
        <f>IF(B885="","",IF(OR(B885&lt;cfg_PilotStart,B885&gt;cfg_PilotEnd),"Outside",B885-cfg_PilotStart+1))</f>
        <v/>
      </c>
      <c r="O885" s="86">
        <f>IF(B885="","","FB-"&amp;TEXT(ROW()-5,"0000"))</f>
        <v/>
      </c>
    </row>
    <row r="886" ht="30" customHeight="1">
      <c r="B886" s="93" t="n"/>
      <c r="C886" s="140" t="n"/>
      <c r="D886" s="141" t="n"/>
      <c r="E886" s="142" t="n"/>
      <c r="F886" s="95" t="n"/>
      <c r="G886" s="95" t="n"/>
      <c r="H886" s="95" t="n"/>
      <c r="I886" s="141" t="n"/>
      <c r="J886" s="95" t="n"/>
      <c r="K886" s="141" t="n"/>
      <c r="L886" s="93" t="n"/>
      <c r="M886" s="94">
        <f>IF(B886="","",IF(L886&lt;&gt;"",L886-B886,IF(I886="Yes",MAX(0,cfg_AsOf-B886),"")))</f>
        <v/>
      </c>
      <c r="N886" s="94">
        <f>IF(B886="","",IF(OR(B886&lt;cfg_PilotStart,B886&gt;cfg_PilotEnd),"Outside",B886-cfg_PilotStart+1))</f>
        <v/>
      </c>
      <c r="O886" s="86">
        <f>IF(B886="","","FB-"&amp;TEXT(ROW()-5,"0000"))</f>
        <v/>
      </c>
    </row>
    <row r="887" ht="30" customHeight="1">
      <c r="B887" s="93" t="n"/>
      <c r="C887" s="140" t="n"/>
      <c r="D887" s="141" t="n"/>
      <c r="E887" s="142" t="n"/>
      <c r="F887" s="95" t="n"/>
      <c r="G887" s="95" t="n"/>
      <c r="H887" s="95" t="n"/>
      <c r="I887" s="141" t="n"/>
      <c r="J887" s="95" t="n"/>
      <c r="K887" s="141" t="n"/>
      <c r="L887" s="93" t="n"/>
      <c r="M887" s="94">
        <f>IF(B887="","",IF(L887&lt;&gt;"",L887-B887,IF(I887="Yes",MAX(0,cfg_AsOf-B887),"")))</f>
        <v/>
      </c>
      <c r="N887" s="94">
        <f>IF(B887="","",IF(OR(B887&lt;cfg_PilotStart,B887&gt;cfg_PilotEnd),"Outside",B887-cfg_PilotStart+1))</f>
        <v/>
      </c>
      <c r="O887" s="86">
        <f>IF(B887="","","FB-"&amp;TEXT(ROW()-5,"0000"))</f>
        <v/>
      </c>
    </row>
    <row r="888" ht="30" customHeight="1">
      <c r="B888" s="93" t="n"/>
      <c r="C888" s="140" t="n"/>
      <c r="D888" s="141" t="n"/>
      <c r="E888" s="142" t="n"/>
      <c r="F888" s="95" t="n"/>
      <c r="G888" s="95" t="n"/>
      <c r="H888" s="95" t="n"/>
      <c r="I888" s="141" t="n"/>
      <c r="J888" s="95" t="n"/>
      <c r="K888" s="141" t="n"/>
      <c r="L888" s="93" t="n"/>
      <c r="M888" s="94">
        <f>IF(B888="","",IF(L888&lt;&gt;"",L888-B888,IF(I888="Yes",MAX(0,cfg_AsOf-B888),"")))</f>
        <v/>
      </c>
      <c r="N888" s="94">
        <f>IF(B888="","",IF(OR(B888&lt;cfg_PilotStart,B888&gt;cfg_PilotEnd),"Outside",B888-cfg_PilotStart+1))</f>
        <v/>
      </c>
      <c r="O888" s="86">
        <f>IF(B888="","","FB-"&amp;TEXT(ROW()-5,"0000"))</f>
        <v/>
      </c>
    </row>
    <row r="889" ht="30" customHeight="1">
      <c r="B889" s="93" t="n"/>
      <c r="C889" s="140" t="n"/>
      <c r="D889" s="141" t="n"/>
      <c r="E889" s="142" t="n"/>
      <c r="F889" s="95" t="n"/>
      <c r="G889" s="95" t="n"/>
      <c r="H889" s="95" t="n"/>
      <c r="I889" s="141" t="n"/>
      <c r="J889" s="95" t="n"/>
      <c r="K889" s="141" t="n"/>
      <c r="L889" s="93" t="n"/>
      <c r="M889" s="94">
        <f>IF(B889="","",IF(L889&lt;&gt;"",L889-B889,IF(I889="Yes",MAX(0,cfg_AsOf-B889),"")))</f>
        <v/>
      </c>
      <c r="N889" s="94">
        <f>IF(B889="","",IF(OR(B889&lt;cfg_PilotStart,B889&gt;cfg_PilotEnd),"Outside",B889-cfg_PilotStart+1))</f>
        <v/>
      </c>
      <c r="O889" s="86">
        <f>IF(B889="","","FB-"&amp;TEXT(ROW()-5,"0000"))</f>
        <v/>
      </c>
    </row>
    <row r="890" ht="30" customHeight="1">
      <c r="B890" s="93" t="n"/>
      <c r="C890" s="140" t="n"/>
      <c r="D890" s="141" t="n"/>
      <c r="E890" s="142" t="n"/>
      <c r="F890" s="95" t="n"/>
      <c r="G890" s="95" t="n"/>
      <c r="H890" s="95" t="n"/>
      <c r="I890" s="141" t="n"/>
      <c r="J890" s="95" t="n"/>
      <c r="K890" s="141" t="n"/>
      <c r="L890" s="93" t="n"/>
      <c r="M890" s="94">
        <f>IF(B890="","",IF(L890&lt;&gt;"",L890-B890,IF(I890="Yes",MAX(0,cfg_AsOf-B890),"")))</f>
        <v/>
      </c>
      <c r="N890" s="94">
        <f>IF(B890="","",IF(OR(B890&lt;cfg_PilotStart,B890&gt;cfg_PilotEnd),"Outside",B890-cfg_PilotStart+1))</f>
        <v/>
      </c>
      <c r="O890" s="86">
        <f>IF(B890="","","FB-"&amp;TEXT(ROW()-5,"0000"))</f>
        <v/>
      </c>
    </row>
    <row r="891" ht="30" customHeight="1">
      <c r="B891" s="93" t="n"/>
      <c r="C891" s="140" t="n"/>
      <c r="D891" s="141" t="n"/>
      <c r="E891" s="142" t="n"/>
      <c r="F891" s="95" t="n"/>
      <c r="G891" s="95" t="n"/>
      <c r="H891" s="95" t="n"/>
      <c r="I891" s="141" t="n"/>
      <c r="J891" s="95" t="n"/>
      <c r="K891" s="141" t="n"/>
      <c r="L891" s="93" t="n"/>
      <c r="M891" s="94">
        <f>IF(B891="","",IF(L891&lt;&gt;"",L891-B891,IF(I891="Yes",MAX(0,cfg_AsOf-B891),"")))</f>
        <v/>
      </c>
      <c r="N891" s="94">
        <f>IF(B891="","",IF(OR(B891&lt;cfg_PilotStart,B891&gt;cfg_PilotEnd),"Outside",B891-cfg_PilotStart+1))</f>
        <v/>
      </c>
      <c r="O891" s="86">
        <f>IF(B891="","","FB-"&amp;TEXT(ROW()-5,"0000"))</f>
        <v/>
      </c>
    </row>
    <row r="892" ht="30" customHeight="1">
      <c r="B892" s="93" t="n"/>
      <c r="C892" s="140" t="n"/>
      <c r="D892" s="141" t="n"/>
      <c r="E892" s="142" t="n"/>
      <c r="F892" s="95" t="n"/>
      <c r="G892" s="95" t="n"/>
      <c r="H892" s="95" t="n"/>
      <c r="I892" s="141" t="n"/>
      <c r="J892" s="95" t="n"/>
      <c r="K892" s="141" t="n"/>
      <c r="L892" s="93" t="n"/>
      <c r="M892" s="94">
        <f>IF(B892="","",IF(L892&lt;&gt;"",L892-B892,IF(I892="Yes",MAX(0,cfg_AsOf-B892),"")))</f>
        <v/>
      </c>
      <c r="N892" s="94">
        <f>IF(B892="","",IF(OR(B892&lt;cfg_PilotStart,B892&gt;cfg_PilotEnd),"Outside",B892-cfg_PilotStart+1))</f>
        <v/>
      </c>
      <c r="O892" s="86">
        <f>IF(B892="","","FB-"&amp;TEXT(ROW()-5,"0000"))</f>
        <v/>
      </c>
    </row>
    <row r="893" ht="30" customHeight="1">
      <c r="B893" s="93" t="n"/>
      <c r="C893" s="140" t="n"/>
      <c r="D893" s="141" t="n"/>
      <c r="E893" s="142" t="n"/>
      <c r="F893" s="95" t="n"/>
      <c r="G893" s="95" t="n"/>
      <c r="H893" s="95" t="n"/>
      <c r="I893" s="141" t="n"/>
      <c r="J893" s="95" t="n"/>
      <c r="K893" s="141" t="n"/>
      <c r="L893" s="93" t="n"/>
      <c r="M893" s="94">
        <f>IF(B893="","",IF(L893&lt;&gt;"",L893-B893,IF(I893="Yes",MAX(0,cfg_AsOf-B893),"")))</f>
        <v/>
      </c>
      <c r="N893" s="94">
        <f>IF(B893="","",IF(OR(B893&lt;cfg_PilotStart,B893&gt;cfg_PilotEnd),"Outside",B893-cfg_PilotStart+1))</f>
        <v/>
      </c>
      <c r="O893" s="86">
        <f>IF(B893="","","FB-"&amp;TEXT(ROW()-5,"0000"))</f>
        <v/>
      </c>
    </row>
    <row r="894" ht="30" customHeight="1">
      <c r="B894" s="93" t="n"/>
      <c r="C894" s="140" t="n"/>
      <c r="D894" s="141" t="n"/>
      <c r="E894" s="142" t="n"/>
      <c r="F894" s="95" t="n"/>
      <c r="G894" s="95" t="n"/>
      <c r="H894" s="95" t="n"/>
      <c r="I894" s="141" t="n"/>
      <c r="J894" s="95" t="n"/>
      <c r="K894" s="141" t="n"/>
      <c r="L894" s="93" t="n"/>
      <c r="M894" s="94">
        <f>IF(B894="","",IF(L894&lt;&gt;"",L894-B894,IF(I894="Yes",MAX(0,cfg_AsOf-B894),"")))</f>
        <v/>
      </c>
      <c r="N894" s="94">
        <f>IF(B894="","",IF(OR(B894&lt;cfg_PilotStart,B894&gt;cfg_PilotEnd),"Outside",B894-cfg_PilotStart+1))</f>
        <v/>
      </c>
      <c r="O894" s="86">
        <f>IF(B894="","","FB-"&amp;TEXT(ROW()-5,"0000"))</f>
        <v/>
      </c>
    </row>
    <row r="895" ht="30" customHeight="1">
      <c r="B895" s="93" t="n"/>
      <c r="C895" s="140" t="n"/>
      <c r="D895" s="141" t="n"/>
      <c r="E895" s="142" t="n"/>
      <c r="F895" s="95" t="n"/>
      <c r="G895" s="95" t="n"/>
      <c r="H895" s="95" t="n"/>
      <c r="I895" s="141" t="n"/>
      <c r="J895" s="95" t="n"/>
      <c r="K895" s="141" t="n"/>
      <c r="L895" s="93" t="n"/>
      <c r="M895" s="94">
        <f>IF(B895="","",IF(L895&lt;&gt;"",L895-B895,IF(I895="Yes",MAX(0,cfg_AsOf-B895),"")))</f>
        <v/>
      </c>
      <c r="N895" s="94">
        <f>IF(B895="","",IF(OR(B895&lt;cfg_PilotStart,B895&gt;cfg_PilotEnd),"Outside",B895-cfg_PilotStart+1))</f>
        <v/>
      </c>
      <c r="O895" s="86">
        <f>IF(B895="","","FB-"&amp;TEXT(ROW()-5,"0000"))</f>
        <v/>
      </c>
    </row>
    <row r="896" ht="30" customHeight="1">
      <c r="B896" s="93" t="n"/>
      <c r="C896" s="140" t="n"/>
      <c r="D896" s="141" t="n"/>
      <c r="E896" s="142" t="n"/>
      <c r="F896" s="95" t="n"/>
      <c r="G896" s="95" t="n"/>
      <c r="H896" s="95" t="n"/>
      <c r="I896" s="141" t="n"/>
      <c r="J896" s="95" t="n"/>
      <c r="K896" s="141" t="n"/>
      <c r="L896" s="93" t="n"/>
      <c r="M896" s="94">
        <f>IF(B896="","",IF(L896&lt;&gt;"",L896-B896,IF(I896="Yes",MAX(0,cfg_AsOf-B896),"")))</f>
        <v/>
      </c>
      <c r="N896" s="94">
        <f>IF(B896="","",IF(OR(B896&lt;cfg_PilotStart,B896&gt;cfg_PilotEnd),"Outside",B896-cfg_PilotStart+1))</f>
        <v/>
      </c>
      <c r="O896" s="86">
        <f>IF(B896="","","FB-"&amp;TEXT(ROW()-5,"0000"))</f>
        <v/>
      </c>
    </row>
    <row r="897" ht="30" customHeight="1">
      <c r="B897" s="93" t="n"/>
      <c r="C897" s="140" t="n"/>
      <c r="D897" s="141" t="n"/>
      <c r="E897" s="142" t="n"/>
      <c r="F897" s="95" t="n"/>
      <c r="G897" s="95" t="n"/>
      <c r="H897" s="95" t="n"/>
      <c r="I897" s="141" t="n"/>
      <c r="J897" s="95" t="n"/>
      <c r="K897" s="141" t="n"/>
      <c r="L897" s="93" t="n"/>
      <c r="M897" s="94">
        <f>IF(B897="","",IF(L897&lt;&gt;"",L897-B897,IF(I897="Yes",MAX(0,cfg_AsOf-B897),"")))</f>
        <v/>
      </c>
      <c r="N897" s="94">
        <f>IF(B897="","",IF(OR(B897&lt;cfg_PilotStart,B897&gt;cfg_PilotEnd),"Outside",B897-cfg_PilotStart+1))</f>
        <v/>
      </c>
      <c r="O897" s="86">
        <f>IF(B897="","","FB-"&amp;TEXT(ROW()-5,"0000"))</f>
        <v/>
      </c>
    </row>
    <row r="898" ht="30" customHeight="1">
      <c r="B898" s="93" t="n"/>
      <c r="C898" s="140" t="n"/>
      <c r="D898" s="141" t="n"/>
      <c r="E898" s="142" t="n"/>
      <c r="F898" s="95" t="n"/>
      <c r="G898" s="95" t="n"/>
      <c r="H898" s="95" t="n"/>
      <c r="I898" s="141" t="n"/>
      <c r="J898" s="95" t="n"/>
      <c r="K898" s="141" t="n"/>
      <c r="L898" s="93" t="n"/>
      <c r="M898" s="94">
        <f>IF(B898="","",IF(L898&lt;&gt;"",L898-B898,IF(I898="Yes",MAX(0,cfg_AsOf-B898),"")))</f>
        <v/>
      </c>
      <c r="N898" s="94">
        <f>IF(B898="","",IF(OR(B898&lt;cfg_PilotStart,B898&gt;cfg_PilotEnd),"Outside",B898-cfg_PilotStart+1))</f>
        <v/>
      </c>
      <c r="O898" s="86">
        <f>IF(B898="","","FB-"&amp;TEXT(ROW()-5,"0000"))</f>
        <v/>
      </c>
    </row>
    <row r="899" ht="30" customHeight="1">
      <c r="B899" s="93" t="n"/>
      <c r="C899" s="140" t="n"/>
      <c r="D899" s="141" t="n"/>
      <c r="E899" s="142" t="n"/>
      <c r="F899" s="95" t="n"/>
      <c r="G899" s="95" t="n"/>
      <c r="H899" s="95" t="n"/>
      <c r="I899" s="141" t="n"/>
      <c r="J899" s="95" t="n"/>
      <c r="K899" s="141" t="n"/>
      <c r="L899" s="93" t="n"/>
      <c r="M899" s="94">
        <f>IF(B899="","",IF(L899&lt;&gt;"",L899-B899,IF(I899="Yes",MAX(0,cfg_AsOf-B899),"")))</f>
        <v/>
      </c>
      <c r="N899" s="94">
        <f>IF(B899="","",IF(OR(B899&lt;cfg_PilotStart,B899&gt;cfg_PilotEnd),"Outside",B899-cfg_PilotStart+1))</f>
        <v/>
      </c>
      <c r="O899" s="86">
        <f>IF(B899="","","FB-"&amp;TEXT(ROW()-5,"0000"))</f>
        <v/>
      </c>
    </row>
    <row r="900" ht="30" customHeight="1">
      <c r="B900" s="93" t="n"/>
      <c r="C900" s="140" t="n"/>
      <c r="D900" s="141" t="n"/>
      <c r="E900" s="142" t="n"/>
      <c r="F900" s="95" t="n"/>
      <c r="G900" s="95" t="n"/>
      <c r="H900" s="95" t="n"/>
      <c r="I900" s="141" t="n"/>
      <c r="J900" s="95" t="n"/>
      <c r="K900" s="141" t="n"/>
      <c r="L900" s="93" t="n"/>
      <c r="M900" s="94">
        <f>IF(B900="","",IF(L900&lt;&gt;"",L900-B900,IF(I900="Yes",MAX(0,cfg_AsOf-B900),"")))</f>
        <v/>
      </c>
      <c r="N900" s="94">
        <f>IF(B900="","",IF(OR(B900&lt;cfg_PilotStart,B900&gt;cfg_PilotEnd),"Outside",B900-cfg_PilotStart+1))</f>
        <v/>
      </c>
      <c r="O900" s="86">
        <f>IF(B900="","","FB-"&amp;TEXT(ROW()-5,"0000"))</f>
        <v/>
      </c>
    </row>
    <row r="901" ht="30" customHeight="1">
      <c r="B901" s="93" t="n"/>
      <c r="C901" s="140" t="n"/>
      <c r="D901" s="141" t="n"/>
      <c r="E901" s="142" t="n"/>
      <c r="F901" s="95" t="n"/>
      <c r="G901" s="95" t="n"/>
      <c r="H901" s="95" t="n"/>
      <c r="I901" s="141" t="n"/>
      <c r="J901" s="95" t="n"/>
      <c r="K901" s="141" t="n"/>
      <c r="L901" s="93" t="n"/>
      <c r="M901" s="94">
        <f>IF(B901="","",IF(L901&lt;&gt;"",L901-B901,IF(I901="Yes",MAX(0,cfg_AsOf-B901),"")))</f>
        <v/>
      </c>
      <c r="N901" s="94">
        <f>IF(B901="","",IF(OR(B901&lt;cfg_PilotStart,B901&gt;cfg_PilotEnd),"Outside",B901-cfg_PilotStart+1))</f>
        <v/>
      </c>
      <c r="O901" s="86">
        <f>IF(B901="","","FB-"&amp;TEXT(ROW()-5,"0000"))</f>
        <v/>
      </c>
    </row>
    <row r="902" ht="30" customHeight="1">
      <c r="B902" s="93" t="n"/>
      <c r="C902" s="140" t="n"/>
      <c r="D902" s="141" t="n"/>
      <c r="E902" s="142" t="n"/>
      <c r="F902" s="95" t="n"/>
      <c r="G902" s="95" t="n"/>
      <c r="H902" s="95" t="n"/>
      <c r="I902" s="141" t="n"/>
      <c r="J902" s="95" t="n"/>
      <c r="K902" s="141" t="n"/>
      <c r="L902" s="93" t="n"/>
      <c r="M902" s="94">
        <f>IF(B902="","",IF(L902&lt;&gt;"",L902-B902,IF(I902="Yes",MAX(0,cfg_AsOf-B902),"")))</f>
        <v/>
      </c>
      <c r="N902" s="94">
        <f>IF(B902="","",IF(OR(B902&lt;cfg_PilotStart,B902&gt;cfg_PilotEnd),"Outside",B902-cfg_PilotStart+1))</f>
        <v/>
      </c>
      <c r="O902" s="86">
        <f>IF(B902="","","FB-"&amp;TEXT(ROW()-5,"0000"))</f>
        <v/>
      </c>
    </row>
    <row r="903" ht="30" customHeight="1">
      <c r="B903" s="93" t="n"/>
      <c r="C903" s="140" t="n"/>
      <c r="D903" s="141" t="n"/>
      <c r="E903" s="142" t="n"/>
      <c r="F903" s="95" t="n"/>
      <c r="G903" s="95" t="n"/>
      <c r="H903" s="95" t="n"/>
      <c r="I903" s="141" t="n"/>
      <c r="J903" s="95" t="n"/>
      <c r="K903" s="141" t="n"/>
      <c r="L903" s="93" t="n"/>
      <c r="M903" s="94">
        <f>IF(B903="","",IF(L903&lt;&gt;"",L903-B903,IF(I903="Yes",MAX(0,cfg_AsOf-B903),"")))</f>
        <v/>
      </c>
      <c r="N903" s="94">
        <f>IF(B903="","",IF(OR(B903&lt;cfg_PilotStart,B903&gt;cfg_PilotEnd),"Outside",B903-cfg_PilotStart+1))</f>
        <v/>
      </c>
      <c r="O903" s="86">
        <f>IF(B903="","","FB-"&amp;TEXT(ROW()-5,"0000"))</f>
        <v/>
      </c>
    </row>
    <row r="904" ht="30" customHeight="1">
      <c r="B904" s="93" t="n"/>
      <c r="C904" s="140" t="n"/>
      <c r="D904" s="141" t="n"/>
      <c r="E904" s="142" t="n"/>
      <c r="F904" s="95" t="n"/>
      <c r="G904" s="95" t="n"/>
      <c r="H904" s="95" t="n"/>
      <c r="I904" s="141" t="n"/>
      <c r="J904" s="95" t="n"/>
      <c r="K904" s="141" t="n"/>
      <c r="L904" s="93" t="n"/>
      <c r="M904" s="94">
        <f>IF(B904="","",IF(L904&lt;&gt;"",L904-B904,IF(I904="Yes",MAX(0,cfg_AsOf-B904),"")))</f>
        <v/>
      </c>
      <c r="N904" s="94">
        <f>IF(B904="","",IF(OR(B904&lt;cfg_PilotStart,B904&gt;cfg_PilotEnd),"Outside",B904-cfg_PilotStart+1))</f>
        <v/>
      </c>
      <c r="O904" s="86">
        <f>IF(B904="","","FB-"&amp;TEXT(ROW()-5,"0000"))</f>
        <v/>
      </c>
    </row>
    <row r="905" ht="30" customHeight="1">
      <c r="B905" s="93" t="n"/>
      <c r="C905" s="140" t="n"/>
      <c r="D905" s="141" t="n"/>
      <c r="E905" s="142" t="n"/>
      <c r="F905" s="95" t="n"/>
      <c r="G905" s="95" t="n"/>
      <c r="H905" s="95" t="n"/>
      <c r="I905" s="141" t="n"/>
      <c r="J905" s="95" t="n"/>
      <c r="K905" s="141" t="n"/>
      <c r="L905" s="93" t="n"/>
      <c r="M905" s="94">
        <f>IF(B905="","",IF(L905&lt;&gt;"",L905-B905,IF(I905="Yes",MAX(0,cfg_AsOf-B905),"")))</f>
        <v/>
      </c>
      <c r="N905" s="94">
        <f>IF(B905="","",IF(OR(B905&lt;cfg_PilotStart,B905&gt;cfg_PilotEnd),"Outside",B905-cfg_PilotStart+1))</f>
        <v/>
      </c>
      <c r="O905" s="86">
        <f>IF(B905="","","FB-"&amp;TEXT(ROW()-5,"0000"))</f>
        <v/>
      </c>
    </row>
    <row r="906" ht="30" customHeight="1">
      <c r="B906" s="93" t="n"/>
      <c r="C906" s="140" t="n"/>
      <c r="D906" s="141" t="n"/>
      <c r="E906" s="142" t="n"/>
      <c r="F906" s="95" t="n"/>
      <c r="G906" s="95" t="n"/>
      <c r="H906" s="95" t="n"/>
      <c r="I906" s="141" t="n"/>
      <c r="J906" s="95" t="n"/>
      <c r="K906" s="141" t="n"/>
      <c r="L906" s="93" t="n"/>
      <c r="M906" s="94">
        <f>IF(B906="","",IF(L906&lt;&gt;"",L906-B906,IF(I906="Yes",MAX(0,cfg_AsOf-B906),"")))</f>
        <v/>
      </c>
      <c r="N906" s="94">
        <f>IF(B906="","",IF(OR(B906&lt;cfg_PilotStart,B906&gt;cfg_PilotEnd),"Outside",B906-cfg_PilotStart+1))</f>
        <v/>
      </c>
      <c r="O906" s="86">
        <f>IF(B906="","","FB-"&amp;TEXT(ROW()-5,"0000"))</f>
        <v/>
      </c>
    </row>
    <row r="907" ht="30" customHeight="1">
      <c r="B907" s="93" t="n"/>
      <c r="C907" s="140" t="n"/>
      <c r="D907" s="141" t="n"/>
      <c r="E907" s="142" t="n"/>
      <c r="F907" s="95" t="n"/>
      <c r="G907" s="95" t="n"/>
      <c r="H907" s="95" t="n"/>
      <c r="I907" s="141" t="n"/>
      <c r="J907" s="95" t="n"/>
      <c r="K907" s="141" t="n"/>
      <c r="L907" s="93" t="n"/>
      <c r="M907" s="94">
        <f>IF(B907="","",IF(L907&lt;&gt;"",L907-B907,IF(I907="Yes",MAX(0,cfg_AsOf-B907),"")))</f>
        <v/>
      </c>
      <c r="N907" s="94">
        <f>IF(B907="","",IF(OR(B907&lt;cfg_PilotStart,B907&gt;cfg_PilotEnd),"Outside",B907-cfg_PilotStart+1))</f>
        <v/>
      </c>
      <c r="O907" s="86">
        <f>IF(B907="","","FB-"&amp;TEXT(ROW()-5,"0000"))</f>
        <v/>
      </c>
    </row>
    <row r="908" ht="30" customHeight="1">
      <c r="B908" s="93" t="n"/>
      <c r="C908" s="140" t="n"/>
      <c r="D908" s="141" t="n"/>
      <c r="E908" s="142" t="n"/>
      <c r="F908" s="95" t="n"/>
      <c r="G908" s="95" t="n"/>
      <c r="H908" s="95" t="n"/>
      <c r="I908" s="141" t="n"/>
      <c r="J908" s="95" t="n"/>
      <c r="K908" s="141" t="n"/>
      <c r="L908" s="93" t="n"/>
      <c r="M908" s="94">
        <f>IF(B908="","",IF(L908&lt;&gt;"",L908-B908,IF(I908="Yes",MAX(0,cfg_AsOf-B908),"")))</f>
        <v/>
      </c>
      <c r="N908" s="94">
        <f>IF(B908="","",IF(OR(B908&lt;cfg_PilotStart,B908&gt;cfg_PilotEnd),"Outside",B908-cfg_PilotStart+1))</f>
        <v/>
      </c>
      <c r="O908" s="86">
        <f>IF(B908="","","FB-"&amp;TEXT(ROW()-5,"0000"))</f>
        <v/>
      </c>
    </row>
    <row r="909" ht="30" customHeight="1">
      <c r="B909" s="93" t="n"/>
      <c r="C909" s="140" t="n"/>
      <c r="D909" s="141" t="n"/>
      <c r="E909" s="142" t="n"/>
      <c r="F909" s="95" t="n"/>
      <c r="G909" s="95" t="n"/>
      <c r="H909" s="95" t="n"/>
      <c r="I909" s="141" t="n"/>
      <c r="J909" s="95" t="n"/>
      <c r="K909" s="141" t="n"/>
      <c r="L909" s="93" t="n"/>
      <c r="M909" s="94">
        <f>IF(B909="","",IF(L909&lt;&gt;"",L909-B909,IF(I909="Yes",MAX(0,cfg_AsOf-B909),"")))</f>
        <v/>
      </c>
      <c r="N909" s="94">
        <f>IF(B909="","",IF(OR(B909&lt;cfg_PilotStart,B909&gt;cfg_PilotEnd),"Outside",B909-cfg_PilotStart+1))</f>
        <v/>
      </c>
      <c r="O909" s="86">
        <f>IF(B909="","","FB-"&amp;TEXT(ROW()-5,"0000"))</f>
        <v/>
      </c>
    </row>
    <row r="910" ht="30" customHeight="1">
      <c r="B910" s="93" t="n"/>
      <c r="C910" s="140" t="n"/>
      <c r="D910" s="141" t="n"/>
      <c r="E910" s="142" t="n"/>
      <c r="F910" s="95" t="n"/>
      <c r="G910" s="95" t="n"/>
      <c r="H910" s="95" t="n"/>
      <c r="I910" s="141" t="n"/>
      <c r="J910" s="95" t="n"/>
      <c r="K910" s="141" t="n"/>
      <c r="L910" s="93" t="n"/>
      <c r="M910" s="94">
        <f>IF(B910="","",IF(L910&lt;&gt;"",L910-B910,IF(I910="Yes",MAX(0,cfg_AsOf-B910),"")))</f>
        <v/>
      </c>
      <c r="N910" s="94">
        <f>IF(B910="","",IF(OR(B910&lt;cfg_PilotStart,B910&gt;cfg_PilotEnd),"Outside",B910-cfg_PilotStart+1))</f>
        <v/>
      </c>
      <c r="O910" s="86">
        <f>IF(B910="","","FB-"&amp;TEXT(ROW()-5,"0000"))</f>
        <v/>
      </c>
    </row>
    <row r="911" ht="30" customHeight="1">
      <c r="B911" s="93" t="n"/>
      <c r="C911" s="140" t="n"/>
      <c r="D911" s="141" t="n"/>
      <c r="E911" s="142" t="n"/>
      <c r="F911" s="95" t="n"/>
      <c r="G911" s="95" t="n"/>
      <c r="H911" s="95" t="n"/>
      <c r="I911" s="141" t="n"/>
      <c r="J911" s="95" t="n"/>
      <c r="K911" s="141" t="n"/>
      <c r="L911" s="93" t="n"/>
      <c r="M911" s="94">
        <f>IF(B911="","",IF(L911&lt;&gt;"",L911-B911,IF(I911="Yes",MAX(0,cfg_AsOf-B911),"")))</f>
        <v/>
      </c>
      <c r="N911" s="94">
        <f>IF(B911="","",IF(OR(B911&lt;cfg_PilotStart,B911&gt;cfg_PilotEnd),"Outside",B911-cfg_PilotStart+1))</f>
        <v/>
      </c>
      <c r="O911" s="86">
        <f>IF(B911="","","FB-"&amp;TEXT(ROW()-5,"0000"))</f>
        <v/>
      </c>
    </row>
    <row r="912" ht="30" customHeight="1">
      <c r="B912" s="93" t="n"/>
      <c r="C912" s="140" t="n"/>
      <c r="D912" s="141" t="n"/>
      <c r="E912" s="142" t="n"/>
      <c r="F912" s="95" t="n"/>
      <c r="G912" s="95" t="n"/>
      <c r="H912" s="95" t="n"/>
      <c r="I912" s="141" t="n"/>
      <c r="J912" s="95" t="n"/>
      <c r="K912" s="141" t="n"/>
      <c r="L912" s="93" t="n"/>
      <c r="M912" s="94">
        <f>IF(B912="","",IF(L912&lt;&gt;"",L912-B912,IF(I912="Yes",MAX(0,cfg_AsOf-B912),"")))</f>
        <v/>
      </c>
      <c r="N912" s="94">
        <f>IF(B912="","",IF(OR(B912&lt;cfg_PilotStart,B912&gt;cfg_PilotEnd),"Outside",B912-cfg_PilotStart+1))</f>
        <v/>
      </c>
      <c r="O912" s="86">
        <f>IF(B912="","","FB-"&amp;TEXT(ROW()-5,"0000"))</f>
        <v/>
      </c>
    </row>
    <row r="913" ht="30" customHeight="1">
      <c r="B913" s="93" t="n"/>
      <c r="C913" s="140" t="n"/>
      <c r="D913" s="141" t="n"/>
      <c r="E913" s="142" t="n"/>
      <c r="F913" s="95" t="n"/>
      <c r="G913" s="95" t="n"/>
      <c r="H913" s="95" t="n"/>
      <c r="I913" s="141" t="n"/>
      <c r="J913" s="95" t="n"/>
      <c r="K913" s="141" t="n"/>
      <c r="L913" s="93" t="n"/>
      <c r="M913" s="94">
        <f>IF(B913="","",IF(L913&lt;&gt;"",L913-B913,IF(I913="Yes",MAX(0,cfg_AsOf-B913),"")))</f>
        <v/>
      </c>
      <c r="N913" s="94">
        <f>IF(B913="","",IF(OR(B913&lt;cfg_PilotStart,B913&gt;cfg_PilotEnd),"Outside",B913-cfg_PilotStart+1))</f>
        <v/>
      </c>
      <c r="O913" s="86">
        <f>IF(B913="","","FB-"&amp;TEXT(ROW()-5,"0000"))</f>
        <v/>
      </c>
    </row>
    <row r="914" ht="30" customHeight="1">
      <c r="B914" s="93" t="n"/>
      <c r="C914" s="140" t="n"/>
      <c r="D914" s="141" t="n"/>
      <c r="E914" s="142" t="n"/>
      <c r="F914" s="95" t="n"/>
      <c r="G914" s="95" t="n"/>
      <c r="H914" s="95" t="n"/>
      <c r="I914" s="141" t="n"/>
      <c r="J914" s="95" t="n"/>
      <c r="K914" s="141" t="n"/>
      <c r="L914" s="93" t="n"/>
      <c r="M914" s="94">
        <f>IF(B914="","",IF(L914&lt;&gt;"",L914-B914,IF(I914="Yes",MAX(0,cfg_AsOf-B914),"")))</f>
        <v/>
      </c>
      <c r="N914" s="94">
        <f>IF(B914="","",IF(OR(B914&lt;cfg_PilotStart,B914&gt;cfg_PilotEnd),"Outside",B914-cfg_PilotStart+1))</f>
        <v/>
      </c>
      <c r="O914" s="86">
        <f>IF(B914="","","FB-"&amp;TEXT(ROW()-5,"0000"))</f>
        <v/>
      </c>
    </row>
    <row r="915" ht="30" customHeight="1">
      <c r="B915" s="93" t="n"/>
      <c r="C915" s="140" t="n"/>
      <c r="D915" s="141" t="n"/>
      <c r="E915" s="142" t="n"/>
      <c r="F915" s="95" t="n"/>
      <c r="G915" s="95" t="n"/>
      <c r="H915" s="95" t="n"/>
      <c r="I915" s="141" t="n"/>
      <c r="J915" s="95" t="n"/>
      <c r="K915" s="141" t="n"/>
      <c r="L915" s="93" t="n"/>
      <c r="M915" s="94">
        <f>IF(B915="","",IF(L915&lt;&gt;"",L915-B915,IF(I915="Yes",MAX(0,cfg_AsOf-B915),"")))</f>
        <v/>
      </c>
      <c r="N915" s="94">
        <f>IF(B915="","",IF(OR(B915&lt;cfg_PilotStart,B915&gt;cfg_PilotEnd),"Outside",B915-cfg_PilotStart+1))</f>
        <v/>
      </c>
      <c r="O915" s="86">
        <f>IF(B915="","","FB-"&amp;TEXT(ROW()-5,"0000"))</f>
        <v/>
      </c>
    </row>
    <row r="916" ht="30" customHeight="1">
      <c r="B916" s="93" t="n"/>
      <c r="C916" s="140" t="n"/>
      <c r="D916" s="141" t="n"/>
      <c r="E916" s="142" t="n"/>
      <c r="F916" s="95" t="n"/>
      <c r="G916" s="95" t="n"/>
      <c r="H916" s="95" t="n"/>
      <c r="I916" s="141" t="n"/>
      <c r="J916" s="95" t="n"/>
      <c r="K916" s="141" t="n"/>
      <c r="L916" s="93" t="n"/>
      <c r="M916" s="94">
        <f>IF(B916="","",IF(L916&lt;&gt;"",L916-B916,IF(I916="Yes",MAX(0,cfg_AsOf-B916),"")))</f>
        <v/>
      </c>
      <c r="N916" s="94">
        <f>IF(B916="","",IF(OR(B916&lt;cfg_PilotStart,B916&gt;cfg_PilotEnd),"Outside",B916-cfg_PilotStart+1))</f>
        <v/>
      </c>
      <c r="O916" s="86">
        <f>IF(B916="","","FB-"&amp;TEXT(ROW()-5,"0000"))</f>
        <v/>
      </c>
    </row>
    <row r="917" ht="30" customHeight="1">
      <c r="B917" s="93" t="n"/>
      <c r="C917" s="140" t="n"/>
      <c r="D917" s="141" t="n"/>
      <c r="E917" s="142" t="n"/>
      <c r="F917" s="95" t="n"/>
      <c r="G917" s="95" t="n"/>
      <c r="H917" s="95" t="n"/>
      <c r="I917" s="141" t="n"/>
      <c r="J917" s="95" t="n"/>
      <c r="K917" s="141" t="n"/>
      <c r="L917" s="93" t="n"/>
      <c r="M917" s="94">
        <f>IF(B917="","",IF(L917&lt;&gt;"",L917-B917,IF(I917="Yes",MAX(0,cfg_AsOf-B917),"")))</f>
        <v/>
      </c>
      <c r="N917" s="94">
        <f>IF(B917="","",IF(OR(B917&lt;cfg_PilotStart,B917&gt;cfg_PilotEnd),"Outside",B917-cfg_PilotStart+1))</f>
        <v/>
      </c>
      <c r="O917" s="86">
        <f>IF(B917="","","FB-"&amp;TEXT(ROW()-5,"0000"))</f>
        <v/>
      </c>
    </row>
    <row r="918" ht="30" customHeight="1">
      <c r="B918" s="93" t="n"/>
      <c r="C918" s="140" t="n"/>
      <c r="D918" s="141" t="n"/>
      <c r="E918" s="142" t="n"/>
      <c r="F918" s="95" t="n"/>
      <c r="G918" s="95" t="n"/>
      <c r="H918" s="95" t="n"/>
      <c r="I918" s="141" t="n"/>
      <c r="J918" s="95" t="n"/>
      <c r="K918" s="141" t="n"/>
      <c r="L918" s="93" t="n"/>
      <c r="M918" s="94">
        <f>IF(B918="","",IF(L918&lt;&gt;"",L918-B918,IF(I918="Yes",MAX(0,cfg_AsOf-B918),"")))</f>
        <v/>
      </c>
      <c r="N918" s="94">
        <f>IF(B918="","",IF(OR(B918&lt;cfg_PilotStart,B918&gt;cfg_PilotEnd),"Outside",B918-cfg_PilotStart+1))</f>
        <v/>
      </c>
      <c r="O918" s="86">
        <f>IF(B918="","","FB-"&amp;TEXT(ROW()-5,"0000"))</f>
        <v/>
      </c>
    </row>
    <row r="919" ht="30" customHeight="1">
      <c r="B919" s="93" t="n"/>
      <c r="C919" s="140" t="n"/>
      <c r="D919" s="141" t="n"/>
      <c r="E919" s="142" t="n"/>
      <c r="F919" s="95" t="n"/>
      <c r="G919" s="95" t="n"/>
      <c r="H919" s="95" t="n"/>
      <c r="I919" s="141" t="n"/>
      <c r="J919" s="95" t="n"/>
      <c r="K919" s="141" t="n"/>
      <c r="L919" s="93" t="n"/>
      <c r="M919" s="94">
        <f>IF(B919="","",IF(L919&lt;&gt;"",L919-B919,IF(I919="Yes",MAX(0,cfg_AsOf-B919),"")))</f>
        <v/>
      </c>
      <c r="N919" s="94">
        <f>IF(B919="","",IF(OR(B919&lt;cfg_PilotStart,B919&gt;cfg_PilotEnd),"Outside",B919-cfg_PilotStart+1))</f>
        <v/>
      </c>
      <c r="O919" s="86">
        <f>IF(B919="","","FB-"&amp;TEXT(ROW()-5,"0000"))</f>
        <v/>
      </c>
    </row>
    <row r="920" ht="30" customHeight="1">
      <c r="B920" s="93" t="n"/>
      <c r="C920" s="140" t="n"/>
      <c r="D920" s="141" t="n"/>
      <c r="E920" s="142" t="n"/>
      <c r="F920" s="95" t="n"/>
      <c r="G920" s="95" t="n"/>
      <c r="H920" s="95" t="n"/>
      <c r="I920" s="141" t="n"/>
      <c r="J920" s="95" t="n"/>
      <c r="K920" s="141" t="n"/>
      <c r="L920" s="93" t="n"/>
      <c r="M920" s="94">
        <f>IF(B920="","",IF(L920&lt;&gt;"",L920-B920,IF(I920="Yes",MAX(0,cfg_AsOf-B920),"")))</f>
        <v/>
      </c>
      <c r="N920" s="94">
        <f>IF(B920="","",IF(OR(B920&lt;cfg_PilotStart,B920&gt;cfg_PilotEnd),"Outside",B920-cfg_PilotStart+1))</f>
        <v/>
      </c>
      <c r="O920" s="86">
        <f>IF(B920="","","FB-"&amp;TEXT(ROW()-5,"0000"))</f>
        <v/>
      </c>
    </row>
    <row r="921" ht="30" customHeight="1">
      <c r="B921" s="93" t="n"/>
      <c r="C921" s="140" t="n"/>
      <c r="D921" s="141" t="n"/>
      <c r="E921" s="142" t="n"/>
      <c r="F921" s="95" t="n"/>
      <c r="G921" s="95" t="n"/>
      <c r="H921" s="95" t="n"/>
      <c r="I921" s="141" t="n"/>
      <c r="J921" s="95" t="n"/>
      <c r="K921" s="141" t="n"/>
      <c r="L921" s="93" t="n"/>
      <c r="M921" s="94">
        <f>IF(B921="","",IF(L921&lt;&gt;"",L921-B921,IF(I921="Yes",MAX(0,cfg_AsOf-B921),"")))</f>
        <v/>
      </c>
      <c r="N921" s="94">
        <f>IF(B921="","",IF(OR(B921&lt;cfg_PilotStart,B921&gt;cfg_PilotEnd),"Outside",B921-cfg_PilotStart+1))</f>
        <v/>
      </c>
      <c r="O921" s="86">
        <f>IF(B921="","","FB-"&amp;TEXT(ROW()-5,"0000"))</f>
        <v/>
      </c>
    </row>
    <row r="922" ht="30" customHeight="1">
      <c r="B922" s="93" t="n"/>
      <c r="C922" s="140" t="n"/>
      <c r="D922" s="141" t="n"/>
      <c r="E922" s="142" t="n"/>
      <c r="F922" s="95" t="n"/>
      <c r="G922" s="95" t="n"/>
      <c r="H922" s="95" t="n"/>
      <c r="I922" s="141" t="n"/>
      <c r="J922" s="95" t="n"/>
      <c r="K922" s="141" t="n"/>
      <c r="L922" s="93" t="n"/>
      <c r="M922" s="94">
        <f>IF(B922="","",IF(L922&lt;&gt;"",L922-B922,IF(I922="Yes",MAX(0,cfg_AsOf-B922),"")))</f>
        <v/>
      </c>
      <c r="N922" s="94">
        <f>IF(B922="","",IF(OR(B922&lt;cfg_PilotStart,B922&gt;cfg_PilotEnd),"Outside",B922-cfg_PilotStart+1))</f>
        <v/>
      </c>
      <c r="O922" s="86">
        <f>IF(B922="","","FB-"&amp;TEXT(ROW()-5,"0000"))</f>
        <v/>
      </c>
    </row>
    <row r="923" ht="30" customHeight="1">
      <c r="B923" s="93" t="n"/>
      <c r="C923" s="140" t="n"/>
      <c r="D923" s="141" t="n"/>
      <c r="E923" s="142" t="n"/>
      <c r="F923" s="95" t="n"/>
      <c r="G923" s="95" t="n"/>
      <c r="H923" s="95" t="n"/>
      <c r="I923" s="141" t="n"/>
      <c r="J923" s="95" t="n"/>
      <c r="K923" s="141" t="n"/>
      <c r="L923" s="93" t="n"/>
      <c r="M923" s="94">
        <f>IF(B923="","",IF(L923&lt;&gt;"",L923-B923,IF(I923="Yes",MAX(0,cfg_AsOf-B923),"")))</f>
        <v/>
      </c>
      <c r="N923" s="94">
        <f>IF(B923="","",IF(OR(B923&lt;cfg_PilotStart,B923&gt;cfg_PilotEnd),"Outside",B923-cfg_PilotStart+1))</f>
        <v/>
      </c>
      <c r="O923" s="86">
        <f>IF(B923="","","FB-"&amp;TEXT(ROW()-5,"0000"))</f>
        <v/>
      </c>
    </row>
    <row r="924" ht="30" customHeight="1">
      <c r="B924" s="93" t="n"/>
      <c r="C924" s="140" t="n"/>
      <c r="D924" s="141" t="n"/>
      <c r="E924" s="142" t="n"/>
      <c r="F924" s="95" t="n"/>
      <c r="G924" s="95" t="n"/>
      <c r="H924" s="95" t="n"/>
      <c r="I924" s="141" t="n"/>
      <c r="J924" s="95" t="n"/>
      <c r="K924" s="141" t="n"/>
      <c r="L924" s="93" t="n"/>
      <c r="M924" s="94">
        <f>IF(B924="","",IF(L924&lt;&gt;"",L924-B924,IF(I924="Yes",MAX(0,cfg_AsOf-B924),"")))</f>
        <v/>
      </c>
      <c r="N924" s="94">
        <f>IF(B924="","",IF(OR(B924&lt;cfg_PilotStart,B924&gt;cfg_PilotEnd),"Outside",B924-cfg_PilotStart+1))</f>
        <v/>
      </c>
      <c r="O924" s="86">
        <f>IF(B924="","","FB-"&amp;TEXT(ROW()-5,"0000"))</f>
        <v/>
      </c>
    </row>
    <row r="925" ht="30" customHeight="1">
      <c r="B925" s="93" t="n"/>
      <c r="C925" s="140" t="n"/>
      <c r="D925" s="141" t="n"/>
      <c r="E925" s="142" t="n"/>
      <c r="F925" s="95" t="n"/>
      <c r="G925" s="95" t="n"/>
      <c r="H925" s="95" t="n"/>
      <c r="I925" s="141" t="n"/>
      <c r="J925" s="95" t="n"/>
      <c r="K925" s="141" t="n"/>
      <c r="L925" s="93" t="n"/>
      <c r="M925" s="94">
        <f>IF(B925="","",IF(L925&lt;&gt;"",L925-B925,IF(I925="Yes",MAX(0,cfg_AsOf-B925),"")))</f>
        <v/>
      </c>
      <c r="N925" s="94">
        <f>IF(B925="","",IF(OR(B925&lt;cfg_PilotStart,B925&gt;cfg_PilotEnd),"Outside",B925-cfg_PilotStart+1))</f>
        <v/>
      </c>
      <c r="O925" s="86">
        <f>IF(B925="","","FB-"&amp;TEXT(ROW()-5,"0000"))</f>
        <v/>
      </c>
    </row>
    <row r="926" ht="30" customHeight="1">
      <c r="B926" s="93" t="n"/>
      <c r="C926" s="140" t="n"/>
      <c r="D926" s="141" t="n"/>
      <c r="E926" s="142" t="n"/>
      <c r="F926" s="95" t="n"/>
      <c r="G926" s="95" t="n"/>
      <c r="H926" s="95" t="n"/>
      <c r="I926" s="141" t="n"/>
      <c r="J926" s="95" t="n"/>
      <c r="K926" s="141" t="n"/>
      <c r="L926" s="93" t="n"/>
      <c r="M926" s="94">
        <f>IF(B926="","",IF(L926&lt;&gt;"",L926-B926,IF(I926="Yes",MAX(0,cfg_AsOf-B926),"")))</f>
        <v/>
      </c>
      <c r="N926" s="94">
        <f>IF(B926="","",IF(OR(B926&lt;cfg_PilotStart,B926&gt;cfg_PilotEnd),"Outside",B926-cfg_PilotStart+1))</f>
        <v/>
      </c>
      <c r="O926" s="86">
        <f>IF(B926="","","FB-"&amp;TEXT(ROW()-5,"0000"))</f>
        <v/>
      </c>
    </row>
    <row r="927" ht="30" customHeight="1">
      <c r="B927" s="93" t="n"/>
      <c r="C927" s="140" t="n"/>
      <c r="D927" s="141" t="n"/>
      <c r="E927" s="142" t="n"/>
      <c r="F927" s="95" t="n"/>
      <c r="G927" s="95" t="n"/>
      <c r="H927" s="95" t="n"/>
      <c r="I927" s="141" t="n"/>
      <c r="J927" s="95" t="n"/>
      <c r="K927" s="141" t="n"/>
      <c r="L927" s="93" t="n"/>
      <c r="M927" s="94">
        <f>IF(B927="","",IF(L927&lt;&gt;"",L927-B927,IF(I927="Yes",MAX(0,cfg_AsOf-B927),"")))</f>
        <v/>
      </c>
      <c r="N927" s="94">
        <f>IF(B927="","",IF(OR(B927&lt;cfg_PilotStart,B927&gt;cfg_PilotEnd),"Outside",B927-cfg_PilotStart+1))</f>
        <v/>
      </c>
      <c r="O927" s="86">
        <f>IF(B927="","","FB-"&amp;TEXT(ROW()-5,"0000"))</f>
        <v/>
      </c>
    </row>
    <row r="928" ht="30" customHeight="1">
      <c r="B928" s="93" t="n"/>
      <c r="C928" s="140" t="n"/>
      <c r="D928" s="141" t="n"/>
      <c r="E928" s="142" t="n"/>
      <c r="F928" s="95" t="n"/>
      <c r="G928" s="95" t="n"/>
      <c r="H928" s="95" t="n"/>
      <c r="I928" s="141" t="n"/>
      <c r="J928" s="95" t="n"/>
      <c r="K928" s="141" t="n"/>
      <c r="L928" s="93" t="n"/>
      <c r="M928" s="94">
        <f>IF(B928="","",IF(L928&lt;&gt;"",L928-B928,IF(I928="Yes",MAX(0,cfg_AsOf-B928),"")))</f>
        <v/>
      </c>
      <c r="N928" s="94">
        <f>IF(B928="","",IF(OR(B928&lt;cfg_PilotStart,B928&gt;cfg_PilotEnd),"Outside",B928-cfg_PilotStart+1))</f>
        <v/>
      </c>
      <c r="O928" s="86">
        <f>IF(B928="","","FB-"&amp;TEXT(ROW()-5,"0000"))</f>
        <v/>
      </c>
    </row>
    <row r="929" ht="30" customHeight="1">
      <c r="B929" s="93" t="n"/>
      <c r="C929" s="140" t="n"/>
      <c r="D929" s="141" t="n"/>
      <c r="E929" s="142" t="n"/>
      <c r="F929" s="95" t="n"/>
      <c r="G929" s="95" t="n"/>
      <c r="H929" s="95" t="n"/>
      <c r="I929" s="141" t="n"/>
      <c r="J929" s="95" t="n"/>
      <c r="K929" s="141" t="n"/>
      <c r="L929" s="93" t="n"/>
      <c r="M929" s="94">
        <f>IF(B929="","",IF(L929&lt;&gt;"",L929-B929,IF(I929="Yes",MAX(0,cfg_AsOf-B929),"")))</f>
        <v/>
      </c>
      <c r="N929" s="94">
        <f>IF(B929="","",IF(OR(B929&lt;cfg_PilotStart,B929&gt;cfg_PilotEnd),"Outside",B929-cfg_PilotStart+1))</f>
        <v/>
      </c>
      <c r="O929" s="86">
        <f>IF(B929="","","FB-"&amp;TEXT(ROW()-5,"0000"))</f>
        <v/>
      </c>
    </row>
    <row r="930" ht="30" customHeight="1">
      <c r="B930" s="93" t="n"/>
      <c r="C930" s="140" t="n"/>
      <c r="D930" s="141" t="n"/>
      <c r="E930" s="142" t="n"/>
      <c r="F930" s="95" t="n"/>
      <c r="G930" s="95" t="n"/>
      <c r="H930" s="95" t="n"/>
      <c r="I930" s="141" t="n"/>
      <c r="J930" s="95" t="n"/>
      <c r="K930" s="141" t="n"/>
      <c r="L930" s="93" t="n"/>
      <c r="M930" s="94">
        <f>IF(B930="","",IF(L930&lt;&gt;"",L930-B930,IF(I930="Yes",MAX(0,cfg_AsOf-B930),"")))</f>
        <v/>
      </c>
      <c r="N930" s="94">
        <f>IF(B930="","",IF(OR(B930&lt;cfg_PilotStart,B930&gt;cfg_PilotEnd),"Outside",B930-cfg_PilotStart+1))</f>
        <v/>
      </c>
      <c r="O930" s="86">
        <f>IF(B930="","","FB-"&amp;TEXT(ROW()-5,"0000"))</f>
        <v/>
      </c>
    </row>
    <row r="931" ht="30" customHeight="1">
      <c r="B931" s="93" t="n"/>
      <c r="C931" s="140" t="n"/>
      <c r="D931" s="141" t="n"/>
      <c r="E931" s="142" t="n"/>
      <c r="F931" s="95" t="n"/>
      <c r="G931" s="95" t="n"/>
      <c r="H931" s="95" t="n"/>
      <c r="I931" s="141" t="n"/>
      <c r="J931" s="95" t="n"/>
      <c r="K931" s="141" t="n"/>
      <c r="L931" s="93" t="n"/>
      <c r="M931" s="94">
        <f>IF(B931="","",IF(L931&lt;&gt;"",L931-B931,IF(I931="Yes",MAX(0,cfg_AsOf-B931),"")))</f>
        <v/>
      </c>
      <c r="N931" s="94">
        <f>IF(B931="","",IF(OR(B931&lt;cfg_PilotStart,B931&gt;cfg_PilotEnd),"Outside",B931-cfg_PilotStart+1))</f>
        <v/>
      </c>
      <c r="O931" s="86">
        <f>IF(B931="","","FB-"&amp;TEXT(ROW()-5,"0000"))</f>
        <v/>
      </c>
    </row>
    <row r="932" ht="30" customHeight="1">
      <c r="B932" s="93" t="n"/>
      <c r="C932" s="140" t="n"/>
      <c r="D932" s="141" t="n"/>
      <c r="E932" s="142" t="n"/>
      <c r="F932" s="95" t="n"/>
      <c r="G932" s="95" t="n"/>
      <c r="H932" s="95" t="n"/>
      <c r="I932" s="141" t="n"/>
      <c r="J932" s="95" t="n"/>
      <c r="K932" s="141" t="n"/>
      <c r="L932" s="93" t="n"/>
      <c r="M932" s="94">
        <f>IF(B932="","",IF(L932&lt;&gt;"",L932-B932,IF(I932="Yes",MAX(0,cfg_AsOf-B932),"")))</f>
        <v/>
      </c>
      <c r="N932" s="94">
        <f>IF(B932="","",IF(OR(B932&lt;cfg_PilotStart,B932&gt;cfg_PilotEnd),"Outside",B932-cfg_PilotStart+1))</f>
        <v/>
      </c>
      <c r="O932" s="86">
        <f>IF(B932="","","FB-"&amp;TEXT(ROW()-5,"0000"))</f>
        <v/>
      </c>
    </row>
    <row r="933" ht="30" customHeight="1">
      <c r="B933" s="93" t="n"/>
      <c r="C933" s="140" t="n"/>
      <c r="D933" s="141" t="n"/>
      <c r="E933" s="142" t="n"/>
      <c r="F933" s="95" t="n"/>
      <c r="G933" s="95" t="n"/>
      <c r="H933" s="95" t="n"/>
      <c r="I933" s="141" t="n"/>
      <c r="J933" s="95" t="n"/>
      <c r="K933" s="141" t="n"/>
      <c r="L933" s="93" t="n"/>
      <c r="M933" s="94">
        <f>IF(B933="","",IF(L933&lt;&gt;"",L933-B933,IF(I933="Yes",MAX(0,cfg_AsOf-B933),"")))</f>
        <v/>
      </c>
      <c r="N933" s="94">
        <f>IF(B933="","",IF(OR(B933&lt;cfg_PilotStart,B933&gt;cfg_PilotEnd),"Outside",B933-cfg_PilotStart+1))</f>
        <v/>
      </c>
      <c r="O933" s="86">
        <f>IF(B933="","","FB-"&amp;TEXT(ROW()-5,"0000"))</f>
        <v/>
      </c>
    </row>
    <row r="934" ht="30" customHeight="1">
      <c r="B934" s="93" t="n"/>
      <c r="C934" s="140" t="n"/>
      <c r="D934" s="141" t="n"/>
      <c r="E934" s="142" t="n"/>
      <c r="F934" s="95" t="n"/>
      <c r="G934" s="95" t="n"/>
      <c r="H934" s="95" t="n"/>
      <c r="I934" s="141" t="n"/>
      <c r="J934" s="95" t="n"/>
      <c r="K934" s="141" t="n"/>
      <c r="L934" s="93" t="n"/>
      <c r="M934" s="94">
        <f>IF(B934="","",IF(L934&lt;&gt;"",L934-B934,IF(I934="Yes",MAX(0,cfg_AsOf-B934),"")))</f>
        <v/>
      </c>
      <c r="N934" s="94">
        <f>IF(B934="","",IF(OR(B934&lt;cfg_PilotStart,B934&gt;cfg_PilotEnd),"Outside",B934-cfg_PilotStart+1))</f>
        <v/>
      </c>
      <c r="O934" s="86">
        <f>IF(B934="","","FB-"&amp;TEXT(ROW()-5,"0000"))</f>
        <v/>
      </c>
    </row>
    <row r="935" ht="30" customHeight="1">
      <c r="B935" s="93" t="n"/>
      <c r="C935" s="140" t="n"/>
      <c r="D935" s="141" t="n"/>
      <c r="E935" s="142" t="n"/>
      <c r="F935" s="95" t="n"/>
      <c r="G935" s="95" t="n"/>
      <c r="H935" s="95" t="n"/>
      <c r="I935" s="141" t="n"/>
      <c r="J935" s="95" t="n"/>
      <c r="K935" s="141" t="n"/>
      <c r="L935" s="93" t="n"/>
      <c r="M935" s="94">
        <f>IF(B935="","",IF(L935&lt;&gt;"",L935-B935,IF(I935="Yes",MAX(0,cfg_AsOf-B935),"")))</f>
        <v/>
      </c>
      <c r="N935" s="94">
        <f>IF(B935="","",IF(OR(B935&lt;cfg_PilotStart,B935&gt;cfg_PilotEnd),"Outside",B935-cfg_PilotStart+1))</f>
        <v/>
      </c>
      <c r="O935" s="86">
        <f>IF(B935="","","FB-"&amp;TEXT(ROW()-5,"0000"))</f>
        <v/>
      </c>
    </row>
    <row r="936" ht="30" customHeight="1">
      <c r="B936" s="93" t="n"/>
      <c r="C936" s="140" t="n"/>
      <c r="D936" s="141" t="n"/>
      <c r="E936" s="142" t="n"/>
      <c r="F936" s="95" t="n"/>
      <c r="G936" s="95" t="n"/>
      <c r="H936" s="95" t="n"/>
      <c r="I936" s="141" t="n"/>
      <c r="J936" s="95" t="n"/>
      <c r="K936" s="141" t="n"/>
      <c r="L936" s="93" t="n"/>
      <c r="M936" s="94">
        <f>IF(B936="","",IF(L936&lt;&gt;"",L936-B936,IF(I936="Yes",MAX(0,cfg_AsOf-B936),"")))</f>
        <v/>
      </c>
      <c r="N936" s="94">
        <f>IF(B936="","",IF(OR(B936&lt;cfg_PilotStart,B936&gt;cfg_PilotEnd),"Outside",B936-cfg_PilotStart+1))</f>
        <v/>
      </c>
      <c r="O936" s="86">
        <f>IF(B936="","","FB-"&amp;TEXT(ROW()-5,"0000"))</f>
        <v/>
      </c>
    </row>
    <row r="937" ht="30" customHeight="1">
      <c r="B937" s="93" t="n"/>
      <c r="C937" s="140" t="n"/>
      <c r="D937" s="141" t="n"/>
      <c r="E937" s="142" t="n"/>
      <c r="F937" s="95" t="n"/>
      <c r="G937" s="95" t="n"/>
      <c r="H937" s="95" t="n"/>
      <c r="I937" s="141" t="n"/>
      <c r="J937" s="95" t="n"/>
      <c r="K937" s="141" t="n"/>
      <c r="L937" s="93" t="n"/>
      <c r="M937" s="94">
        <f>IF(B937="","",IF(L937&lt;&gt;"",L937-B937,IF(I937="Yes",MAX(0,cfg_AsOf-B937),"")))</f>
        <v/>
      </c>
      <c r="N937" s="94">
        <f>IF(B937="","",IF(OR(B937&lt;cfg_PilotStart,B937&gt;cfg_PilotEnd),"Outside",B937-cfg_PilotStart+1))</f>
        <v/>
      </c>
      <c r="O937" s="86">
        <f>IF(B937="","","FB-"&amp;TEXT(ROW()-5,"0000"))</f>
        <v/>
      </c>
    </row>
    <row r="938" ht="30" customHeight="1">
      <c r="B938" s="93" t="n"/>
      <c r="C938" s="140" t="n"/>
      <c r="D938" s="141" t="n"/>
      <c r="E938" s="142" t="n"/>
      <c r="F938" s="95" t="n"/>
      <c r="G938" s="95" t="n"/>
      <c r="H938" s="95" t="n"/>
      <c r="I938" s="141" t="n"/>
      <c r="J938" s="95" t="n"/>
      <c r="K938" s="141" t="n"/>
      <c r="L938" s="93" t="n"/>
      <c r="M938" s="94">
        <f>IF(B938="","",IF(L938&lt;&gt;"",L938-B938,IF(I938="Yes",MAX(0,cfg_AsOf-B938),"")))</f>
        <v/>
      </c>
      <c r="N938" s="94">
        <f>IF(B938="","",IF(OR(B938&lt;cfg_PilotStart,B938&gt;cfg_PilotEnd),"Outside",B938-cfg_PilotStart+1))</f>
        <v/>
      </c>
      <c r="O938" s="86">
        <f>IF(B938="","","FB-"&amp;TEXT(ROW()-5,"0000"))</f>
        <v/>
      </c>
    </row>
    <row r="939" ht="30" customHeight="1">
      <c r="B939" s="93" t="n"/>
      <c r="C939" s="140" t="n"/>
      <c r="D939" s="141" t="n"/>
      <c r="E939" s="142" t="n"/>
      <c r="F939" s="95" t="n"/>
      <c r="G939" s="95" t="n"/>
      <c r="H939" s="95" t="n"/>
      <c r="I939" s="141" t="n"/>
      <c r="J939" s="95" t="n"/>
      <c r="K939" s="141" t="n"/>
      <c r="L939" s="93" t="n"/>
      <c r="M939" s="94">
        <f>IF(B939="","",IF(L939&lt;&gt;"",L939-B939,IF(I939="Yes",MAX(0,cfg_AsOf-B939),"")))</f>
        <v/>
      </c>
      <c r="N939" s="94">
        <f>IF(B939="","",IF(OR(B939&lt;cfg_PilotStart,B939&gt;cfg_PilotEnd),"Outside",B939-cfg_PilotStart+1))</f>
        <v/>
      </c>
      <c r="O939" s="86">
        <f>IF(B939="","","FB-"&amp;TEXT(ROW()-5,"0000"))</f>
        <v/>
      </c>
    </row>
    <row r="940" ht="30" customHeight="1">
      <c r="B940" s="93" t="n"/>
      <c r="C940" s="140" t="n"/>
      <c r="D940" s="141" t="n"/>
      <c r="E940" s="142" t="n"/>
      <c r="F940" s="95" t="n"/>
      <c r="G940" s="95" t="n"/>
      <c r="H940" s="95" t="n"/>
      <c r="I940" s="141" t="n"/>
      <c r="J940" s="95" t="n"/>
      <c r="K940" s="141" t="n"/>
      <c r="L940" s="93" t="n"/>
      <c r="M940" s="94">
        <f>IF(B940="","",IF(L940&lt;&gt;"",L940-B940,IF(I940="Yes",MAX(0,cfg_AsOf-B940),"")))</f>
        <v/>
      </c>
      <c r="N940" s="94">
        <f>IF(B940="","",IF(OR(B940&lt;cfg_PilotStart,B940&gt;cfg_PilotEnd),"Outside",B940-cfg_PilotStart+1))</f>
        <v/>
      </c>
      <c r="O940" s="86">
        <f>IF(B940="","","FB-"&amp;TEXT(ROW()-5,"0000"))</f>
        <v/>
      </c>
    </row>
    <row r="941" ht="30" customHeight="1">
      <c r="B941" s="93" t="n"/>
      <c r="C941" s="140" t="n"/>
      <c r="D941" s="141" t="n"/>
      <c r="E941" s="142" t="n"/>
      <c r="F941" s="95" t="n"/>
      <c r="G941" s="95" t="n"/>
      <c r="H941" s="95" t="n"/>
      <c r="I941" s="141" t="n"/>
      <c r="J941" s="95" t="n"/>
      <c r="K941" s="141" t="n"/>
      <c r="L941" s="93" t="n"/>
      <c r="M941" s="94">
        <f>IF(B941="","",IF(L941&lt;&gt;"",L941-B941,IF(I941="Yes",MAX(0,cfg_AsOf-B941),"")))</f>
        <v/>
      </c>
      <c r="N941" s="94">
        <f>IF(B941="","",IF(OR(B941&lt;cfg_PilotStart,B941&gt;cfg_PilotEnd),"Outside",B941-cfg_PilotStart+1))</f>
        <v/>
      </c>
      <c r="O941" s="86">
        <f>IF(B941="","","FB-"&amp;TEXT(ROW()-5,"0000"))</f>
        <v/>
      </c>
    </row>
    <row r="942" ht="30" customHeight="1">
      <c r="B942" s="93" t="n"/>
      <c r="C942" s="140" t="n"/>
      <c r="D942" s="141" t="n"/>
      <c r="E942" s="142" t="n"/>
      <c r="F942" s="95" t="n"/>
      <c r="G942" s="95" t="n"/>
      <c r="H942" s="95" t="n"/>
      <c r="I942" s="141" t="n"/>
      <c r="J942" s="95" t="n"/>
      <c r="K942" s="141" t="n"/>
      <c r="L942" s="93" t="n"/>
      <c r="M942" s="94">
        <f>IF(B942="","",IF(L942&lt;&gt;"",L942-B942,IF(I942="Yes",MAX(0,cfg_AsOf-B942),"")))</f>
        <v/>
      </c>
      <c r="N942" s="94">
        <f>IF(B942="","",IF(OR(B942&lt;cfg_PilotStart,B942&gt;cfg_PilotEnd),"Outside",B942-cfg_PilotStart+1))</f>
        <v/>
      </c>
      <c r="O942" s="86">
        <f>IF(B942="","","FB-"&amp;TEXT(ROW()-5,"0000"))</f>
        <v/>
      </c>
    </row>
    <row r="943" ht="30" customHeight="1">
      <c r="B943" s="93" t="n"/>
      <c r="C943" s="140" t="n"/>
      <c r="D943" s="141" t="n"/>
      <c r="E943" s="142" t="n"/>
      <c r="F943" s="95" t="n"/>
      <c r="G943" s="95" t="n"/>
      <c r="H943" s="95" t="n"/>
      <c r="I943" s="141" t="n"/>
      <c r="J943" s="95" t="n"/>
      <c r="K943" s="141" t="n"/>
      <c r="L943" s="93" t="n"/>
      <c r="M943" s="94">
        <f>IF(B943="","",IF(L943&lt;&gt;"",L943-B943,IF(I943="Yes",MAX(0,cfg_AsOf-B943),"")))</f>
        <v/>
      </c>
      <c r="N943" s="94">
        <f>IF(B943="","",IF(OR(B943&lt;cfg_PilotStart,B943&gt;cfg_PilotEnd),"Outside",B943-cfg_PilotStart+1))</f>
        <v/>
      </c>
      <c r="O943" s="86">
        <f>IF(B943="","","FB-"&amp;TEXT(ROW()-5,"0000"))</f>
        <v/>
      </c>
    </row>
    <row r="944" ht="30" customHeight="1">
      <c r="B944" s="93" t="n"/>
      <c r="C944" s="140" t="n"/>
      <c r="D944" s="141" t="n"/>
      <c r="E944" s="142" t="n"/>
      <c r="F944" s="95" t="n"/>
      <c r="G944" s="95" t="n"/>
      <c r="H944" s="95" t="n"/>
      <c r="I944" s="141" t="n"/>
      <c r="J944" s="95" t="n"/>
      <c r="K944" s="141" t="n"/>
      <c r="L944" s="93" t="n"/>
      <c r="M944" s="94">
        <f>IF(B944="","",IF(L944&lt;&gt;"",L944-B944,IF(I944="Yes",MAX(0,cfg_AsOf-B944),"")))</f>
        <v/>
      </c>
      <c r="N944" s="94">
        <f>IF(B944="","",IF(OR(B944&lt;cfg_PilotStart,B944&gt;cfg_PilotEnd),"Outside",B944-cfg_PilotStart+1))</f>
        <v/>
      </c>
      <c r="O944" s="86">
        <f>IF(B944="","","FB-"&amp;TEXT(ROW()-5,"0000"))</f>
        <v/>
      </c>
    </row>
    <row r="945" ht="30" customHeight="1">
      <c r="B945" s="93" t="n"/>
      <c r="C945" s="140" t="n"/>
      <c r="D945" s="141" t="n"/>
      <c r="E945" s="142" t="n"/>
      <c r="F945" s="95" t="n"/>
      <c r="G945" s="95" t="n"/>
      <c r="H945" s="95" t="n"/>
      <c r="I945" s="141" t="n"/>
      <c r="J945" s="95" t="n"/>
      <c r="K945" s="141" t="n"/>
      <c r="L945" s="93" t="n"/>
      <c r="M945" s="94">
        <f>IF(B945="","",IF(L945&lt;&gt;"",L945-B945,IF(I945="Yes",MAX(0,cfg_AsOf-B945),"")))</f>
        <v/>
      </c>
      <c r="N945" s="94">
        <f>IF(B945="","",IF(OR(B945&lt;cfg_PilotStart,B945&gt;cfg_PilotEnd),"Outside",B945-cfg_PilotStart+1))</f>
        <v/>
      </c>
      <c r="O945" s="86">
        <f>IF(B945="","","FB-"&amp;TEXT(ROW()-5,"0000"))</f>
        <v/>
      </c>
    </row>
    <row r="946" ht="30" customHeight="1">
      <c r="B946" s="93" t="n"/>
      <c r="C946" s="140" t="n"/>
      <c r="D946" s="141" t="n"/>
      <c r="E946" s="142" t="n"/>
      <c r="F946" s="95" t="n"/>
      <c r="G946" s="95" t="n"/>
      <c r="H946" s="95" t="n"/>
      <c r="I946" s="141" t="n"/>
      <c r="J946" s="95" t="n"/>
      <c r="K946" s="141" t="n"/>
      <c r="L946" s="93" t="n"/>
      <c r="M946" s="94">
        <f>IF(B946="","",IF(L946&lt;&gt;"",L946-B946,IF(I946="Yes",MAX(0,cfg_AsOf-B946),"")))</f>
        <v/>
      </c>
      <c r="N946" s="94">
        <f>IF(B946="","",IF(OR(B946&lt;cfg_PilotStart,B946&gt;cfg_PilotEnd),"Outside",B946-cfg_PilotStart+1))</f>
        <v/>
      </c>
      <c r="O946" s="86">
        <f>IF(B946="","","FB-"&amp;TEXT(ROW()-5,"0000"))</f>
        <v/>
      </c>
    </row>
    <row r="947" ht="30" customHeight="1">
      <c r="B947" s="93" t="n"/>
      <c r="C947" s="140" t="n"/>
      <c r="D947" s="141" t="n"/>
      <c r="E947" s="142" t="n"/>
      <c r="F947" s="95" t="n"/>
      <c r="G947" s="95" t="n"/>
      <c r="H947" s="95" t="n"/>
      <c r="I947" s="141" t="n"/>
      <c r="J947" s="95" t="n"/>
      <c r="K947" s="141" t="n"/>
      <c r="L947" s="93" t="n"/>
      <c r="M947" s="94">
        <f>IF(B947="","",IF(L947&lt;&gt;"",L947-B947,IF(I947="Yes",MAX(0,cfg_AsOf-B947),"")))</f>
        <v/>
      </c>
      <c r="N947" s="94">
        <f>IF(B947="","",IF(OR(B947&lt;cfg_PilotStart,B947&gt;cfg_PilotEnd),"Outside",B947-cfg_PilotStart+1))</f>
        <v/>
      </c>
      <c r="O947" s="86">
        <f>IF(B947="","","FB-"&amp;TEXT(ROW()-5,"0000"))</f>
        <v/>
      </c>
    </row>
    <row r="948" ht="30" customHeight="1">
      <c r="B948" s="93" t="n"/>
      <c r="C948" s="140" t="n"/>
      <c r="D948" s="141" t="n"/>
      <c r="E948" s="142" t="n"/>
      <c r="F948" s="95" t="n"/>
      <c r="G948" s="95" t="n"/>
      <c r="H948" s="95" t="n"/>
      <c r="I948" s="141" t="n"/>
      <c r="J948" s="95" t="n"/>
      <c r="K948" s="141" t="n"/>
      <c r="L948" s="93" t="n"/>
      <c r="M948" s="94">
        <f>IF(B948="","",IF(L948&lt;&gt;"",L948-B948,IF(I948="Yes",MAX(0,cfg_AsOf-B948),"")))</f>
        <v/>
      </c>
      <c r="N948" s="94">
        <f>IF(B948="","",IF(OR(B948&lt;cfg_PilotStart,B948&gt;cfg_PilotEnd),"Outside",B948-cfg_PilotStart+1))</f>
        <v/>
      </c>
      <c r="O948" s="86">
        <f>IF(B948="","","FB-"&amp;TEXT(ROW()-5,"0000"))</f>
        <v/>
      </c>
    </row>
    <row r="949" ht="30" customHeight="1">
      <c r="B949" s="93" t="n"/>
      <c r="C949" s="140" t="n"/>
      <c r="D949" s="141" t="n"/>
      <c r="E949" s="142" t="n"/>
      <c r="F949" s="95" t="n"/>
      <c r="G949" s="95" t="n"/>
      <c r="H949" s="95" t="n"/>
      <c r="I949" s="141" t="n"/>
      <c r="J949" s="95" t="n"/>
      <c r="K949" s="141" t="n"/>
      <c r="L949" s="93" t="n"/>
      <c r="M949" s="94">
        <f>IF(B949="","",IF(L949&lt;&gt;"",L949-B949,IF(I949="Yes",MAX(0,cfg_AsOf-B949),"")))</f>
        <v/>
      </c>
      <c r="N949" s="94">
        <f>IF(B949="","",IF(OR(B949&lt;cfg_PilotStart,B949&gt;cfg_PilotEnd),"Outside",B949-cfg_PilotStart+1))</f>
        <v/>
      </c>
      <c r="O949" s="86">
        <f>IF(B949="","","FB-"&amp;TEXT(ROW()-5,"0000"))</f>
        <v/>
      </c>
    </row>
    <row r="950" ht="30" customHeight="1">
      <c r="B950" s="93" t="n"/>
      <c r="C950" s="140" t="n"/>
      <c r="D950" s="141" t="n"/>
      <c r="E950" s="142" t="n"/>
      <c r="F950" s="95" t="n"/>
      <c r="G950" s="95" t="n"/>
      <c r="H950" s="95" t="n"/>
      <c r="I950" s="141" t="n"/>
      <c r="J950" s="95" t="n"/>
      <c r="K950" s="141" t="n"/>
      <c r="L950" s="93" t="n"/>
      <c r="M950" s="94">
        <f>IF(B950="","",IF(L950&lt;&gt;"",L950-B950,IF(I950="Yes",MAX(0,cfg_AsOf-B950),"")))</f>
        <v/>
      </c>
      <c r="N950" s="94">
        <f>IF(B950="","",IF(OR(B950&lt;cfg_PilotStart,B950&gt;cfg_PilotEnd),"Outside",B950-cfg_PilotStart+1))</f>
        <v/>
      </c>
      <c r="O950" s="86">
        <f>IF(B950="","","FB-"&amp;TEXT(ROW()-5,"0000"))</f>
        <v/>
      </c>
    </row>
    <row r="951" ht="30" customHeight="1">
      <c r="B951" s="93" t="n"/>
      <c r="C951" s="140" t="n"/>
      <c r="D951" s="141" t="n"/>
      <c r="E951" s="142" t="n"/>
      <c r="F951" s="95" t="n"/>
      <c r="G951" s="95" t="n"/>
      <c r="H951" s="95" t="n"/>
      <c r="I951" s="141" t="n"/>
      <c r="J951" s="95" t="n"/>
      <c r="K951" s="141" t="n"/>
      <c r="L951" s="93" t="n"/>
      <c r="M951" s="94">
        <f>IF(B951="","",IF(L951&lt;&gt;"",L951-B951,IF(I951="Yes",MAX(0,cfg_AsOf-B951),"")))</f>
        <v/>
      </c>
      <c r="N951" s="94">
        <f>IF(B951="","",IF(OR(B951&lt;cfg_PilotStart,B951&gt;cfg_PilotEnd),"Outside",B951-cfg_PilotStart+1))</f>
        <v/>
      </c>
      <c r="O951" s="86">
        <f>IF(B951="","","FB-"&amp;TEXT(ROW()-5,"0000"))</f>
        <v/>
      </c>
    </row>
    <row r="952" ht="30" customHeight="1">
      <c r="B952" s="93" t="n"/>
      <c r="C952" s="140" t="n"/>
      <c r="D952" s="141" t="n"/>
      <c r="E952" s="142" t="n"/>
      <c r="F952" s="95" t="n"/>
      <c r="G952" s="95" t="n"/>
      <c r="H952" s="95" t="n"/>
      <c r="I952" s="141" t="n"/>
      <c r="J952" s="95" t="n"/>
      <c r="K952" s="141" t="n"/>
      <c r="L952" s="93" t="n"/>
      <c r="M952" s="94">
        <f>IF(B952="","",IF(L952&lt;&gt;"",L952-B952,IF(I952="Yes",MAX(0,cfg_AsOf-B952),"")))</f>
        <v/>
      </c>
      <c r="N952" s="94">
        <f>IF(B952="","",IF(OR(B952&lt;cfg_PilotStart,B952&gt;cfg_PilotEnd),"Outside",B952-cfg_PilotStart+1))</f>
        <v/>
      </c>
      <c r="O952" s="86">
        <f>IF(B952="","","FB-"&amp;TEXT(ROW()-5,"0000"))</f>
        <v/>
      </c>
    </row>
    <row r="953" ht="30" customHeight="1">
      <c r="B953" s="93" t="n"/>
      <c r="C953" s="140" t="n"/>
      <c r="D953" s="141" t="n"/>
      <c r="E953" s="142" t="n"/>
      <c r="F953" s="95" t="n"/>
      <c r="G953" s="95" t="n"/>
      <c r="H953" s="95" t="n"/>
      <c r="I953" s="141" t="n"/>
      <c r="J953" s="95" t="n"/>
      <c r="K953" s="141" t="n"/>
      <c r="L953" s="93" t="n"/>
      <c r="M953" s="94">
        <f>IF(B953="","",IF(L953&lt;&gt;"",L953-B953,IF(I953="Yes",MAX(0,cfg_AsOf-B953),"")))</f>
        <v/>
      </c>
      <c r="N953" s="94">
        <f>IF(B953="","",IF(OR(B953&lt;cfg_PilotStart,B953&gt;cfg_PilotEnd),"Outside",B953-cfg_PilotStart+1))</f>
        <v/>
      </c>
      <c r="O953" s="86">
        <f>IF(B953="","","FB-"&amp;TEXT(ROW()-5,"0000"))</f>
        <v/>
      </c>
    </row>
    <row r="954" ht="30" customHeight="1">
      <c r="B954" s="93" t="n"/>
      <c r="C954" s="140" t="n"/>
      <c r="D954" s="141" t="n"/>
      <c r="E954" s="142" t="n"/>
      <c r="F954" s="95" t="n"/>
      <c r="G954" s="95" t="n"/>
      <c r="H954" s="95" t="n"/>
      <c r="I954" s="141" t="n"/>
      <c r="J954" s="95" t="n"/>
      <c r="K954" s="141" t="n"/>
      <c r="L954" s="93" t="n"/>
      <c r="M954" s="94">
        <f>IF(B954="","",IF(L954&lt;&gt;"",L954-B954,IF(I954="Yes",MAX(0,cfg_AsOf-B954),"")))</f>
        <v/>
      </c>
      <c r="N954" s="94">
        <f>IF(B954="","",IF(OR(B954&lt;cfg_PilotStart,B954&gt;cfg_PilotEnd),"Outside",B954-cfg_PilotStart+1))</f>
        <v/>
      </c>
      <c r="O954" s="86">
        <f>IF(B954="","","FB-"&amp;TEXT(ROW()-5,"0000"))</f>
        <v/>
      </c>
    </row>
    <row r="955" ht="30" customHeight="1">
      <c r="B955" s="93" t="n"/>
      <c r="C955" s="140" t="n"/>
      <c r="D955" s="141" t="n"/>
      <c r="E955" s="142" t="n"/>
      <c r="F955" s="95" t="n"/>
      <c r="G955" s="95" t="n"/>
      <c r="H955" s="95" t="n"/>
      <c r="I955" s="141" t="n"/>
      <c r="J955" s="95" t="n"/>
      <c r="K955" s="141" t="n"/>
      <c r="L955" s="93" t="n"/>
      <c r="M955" s="94">
        <f>IF(B955="","",IF(L955&lt;&gt;"",L955-B955,IF(I955="Yes",MAX(0,cfg_AsOf-B955),"")))</f>
        <v/>
      </c>
      <c r="N955" s="94">
        <f>IF(B955="","",IF(OR(B955&lt;cfg_PilotStart,B955&gt;cfg_PilotEnd),"Outside",B955-cfg_PilotStart+1))</f>
        <v/>
      </c>
      <c r="O955" s="86">
        <f>IF(B955="","","FB-"&amp;TEXT(ROW()-5,"0000"))</f>
        <v/>
      </c>
    </row>
    <row r="956" ht="30" customHeight="1">
      <c r="B956" s="93" t="n"/>
      <c r="C956" s="140" t="n"/>
      <c r="D956" s="141" t="n"/>
      <c r="E956" s="142" t="n"/>
      <c r="F956" s="95" t="n"/>
      <c r="G956" s="95" t="n"/>
      <c r="H956" s="95" t="n"/>
      <c r="I956" s="141" t="n"/>
      <c r="J956" s="95" t="n"/>
      <c r="K956" s="141" t="n"/>
      <c r="L956" s="93" t="n"/>
      <c r="M956" s="94">
        <f>IF(B956="","",IF(L956&lt;&gt;"",L956-B956,IF(I956="Yes",MAX(0,cfg_AsOf-B956),"")))</f>
        <v/>
      </c>
      <c r="N956" s="94">
        <f>IF(B956="","",IF(OR(B956&lt;cfg_PilotStart,B956&gt;cfg_PilotEnd),"Outside",B956-cfg_PilotStart+1))</f>
        <v/>
      </c>
      <c r="O956" s="86">
        <f>IF(B956="","","FB-"&amp;TEXT(ROW()-5,"0000"))</f>
        <v/>
      </c>
    </row>
    <row r="957" ht="30" customHeight="1">
      <c r="B957" s="93" t="n"/>
      <c r="C957" s="140" t="n"/>
      <c r="D957" s="141" t="n"/>
      <c r="E957" s="142" t="n"/>
      <c r="F957" s="95" t="n"/>
      <c r="G957" s="95" t="n"/>
      <c r="H957" s="95" t="n"/>
      <c r="I957" s="141" t="n"/>
      <c r="J957" s="95" t="n"/>
      <c r="K957" s="141" t="n"/>
      <c r="L957" s="93" t="n"/>
      <c r="M957" s="94">
        <f>IF(B957="","",IF(L957&lt;&gt;"",L957-B957,IF(I957="Yes",MAX(0,cfg_AsOf-B957),"")))</f>
        <v/>
      </c>
      <c r="N957" s="94">
        <f>IF(B957="","",IF(OR(B957&lt;cfg_PilotStart,B957&gt;cfg_PilotEnd),"Outside",B957-cfg_PilotStart+1))</f>
        <v/>
      </c>
      <c r="O957" s="86">
        <f>IF(B957="","","FB-"&amp;TEXT(ROW()-5,"0000"))</f>
        <v/>
      </c>
    </row>
    <row r="958" ht="30" customHeight="1">
      <c r="B958" s="93" t="n"/>
      <c r="C958" s="140" t="n"/>
      <c r="D958" s="141" t="n"/>
      <c r="E958" s="142" t="n"/>
      <c r="F958" s="95" t="n"/>
      <c r="G958" s="95" t="n"/>
      <c r="H958" s="95" t="n"/>
      <c r="I958" s="141" t="n"/>
      <c r="J958" s="95" t="n"/>
      <c r="K958" s="141" t="n"/>
      <c r="L958" s="93" t="n"/>
      <c r="M958" s="94">
        <f>IF(B958="","",IF(L958&lt;&gt;"",L958-B958,IF(I958="Yes",MAX(0,cfg_AsOf-B958),"")))</f>
        <v/>
      </c>
      <c r="N958" s="94">
        <f>IF(B958="","",IF(OR(B958&lt;cfg_PilotStart,B958&gt;cfg_PilotEnd),"Outside",B958-cfg_PilotStart+1))</f>
        <v/>
      </c>
      <c r="O958" s="86">
        <f>IF(B958="","","FB-"&amp;TEXT(ROW()-5,"0000"))</f>
        <v/>
      </c>
    </row>
    <row r="959" ht="30" customHeight="1">
      <c r="B959" s="93" t="n"/>
      <c r="C959" s="140" t="n"/>
      <c r="D959" s="141" t="n"/>
      <c r="E959" s="142" t="n"/>
      <c r="F959" s="95" t="n"/>
      <c r="G959" s="95" t="n"/>
      <c r="H959" s="95" t="n"/>
      <c r="I959" s="141" t="n"/>
      <c r="J959" s="95" t="n"/>
      <c r="K959" s="141" t="n"/>
      <c r="L959" s="93" t="n"/>
      <c r="M959" s="94">
        <f>IF(B959="","",IF(L959&lt;&gt;"",L959-B959,IF(I959="Yes",MAX(0,cfg_AsOf-B959),"")))</f>
        <v/>
      </c>
      <c r="N959" s="94">
        <f>IF(B959="","",IF(OR(B959&lt;cfg_PilotStart,B959&gt;cfg_PilotEnd),"Outside",B959-cfg_PilotStart+1))</f>
        <v/>
      </c>
      <c r="O959" s="86">
        <f>IF(B959="","","FB-"&amp;TEXT(ROW()-5,"0000"))</f>
        <v/>
      </c>
    </row>
    <row r="960" ht="30" customHeight="1">
      <c r="B960" s="93" t="n"/>
      <c r="C960" s="140" t="n"/>
      <c r="D960" s="141" t="n"/>
      <c r="E960" s="142" t="n"/>
      <c r="F960" s="95" t="n"/>
      <c r="G960" s="95" t="n"/>
      <c r="H960" s="95" t="n"/>
      <c r="I960" s="141" t="n"/>
      <c r="J960" s="95" t="n"/>
      <c r="K960" s="141" t="n"/>
      <c r="L960" s="93" t="n"/>
      <c r="M960" s="94">
        <f>IF(B960="","",IF(L960&lt;&gt;"",L960-B960,IF(I960="Yes",MAX(0,cfg_AsOf-B960),"")))</f>
        <v/>
      </c>
      <c r="N960" s="94">
        <f>IF(B960="","",IF(OR(B960&lt;cfg_PilotStart,B960&gt;cfg_PilotEnd),"Outside",B960-cfg_PilotStart+1))</f>
        <v/>
      </c>
      <c r="O960" s="86">
        <f>IF(B960="","","FB-"&amp;TEXT(ROW()-5,"0000"))</f>
        <v/>
      </c>
    </row>
    <row r="961" ht="30" customHeight="1">
      <c r="B961" s="93" t="n"/>
      <c r="C961" s="140" t="n"/>
      <c r="D961" s="141" t="n"/>
      <c r="E961" s="142" t="n"/>
      <c r="F961" s="95" t="n"/>
      <c r="G961" s="95" t="n"/>
      <c r="H961" s="95" t="n"/>
      <c r="I961" s="141" t="n"/>
      <c r="J961" s="95" t="n"/>
      <c r="K961" s="141" t="n"/>
      <c r="L961" s="93" t="n"/>
      <c r="M961" s="94">
        <f>IF(B961="","",IF(L961&lt;&gt;"",L961-B961,IF(I961="Yes",MAX(0,cfg_AsOf-B961),"")))</f>
        <v/>
      </c>
      <c r="N961" s="94">
        <f>IF(B961="","",IF(OR(B961&lt;cfg_PilotStart,B961&gt;cfg_PilotEnd),"Outside",B961-cfg_PilotStart+1))</f>
        <v/>
      </c>
      <c r="O961" s="86">
        <f>IF(B961="","","FB-"&amp;TEXT(ROW()-5,"0000"))</f>
        <v/>
      </c>
    </row>
    <row r="962" ht="30" customHeight="1">
      <c r="B962" s="93" t="n"/>
      <c r="C962" s="140" t="n"/>
      <c r="D962" s="141" t="n"/>
      <c r="E962" s="142" t="n"/>
      <c r="F962" s="95" t="n"/>
      <c r="G962" s="95" t="n"/>
      <c r="H962" s="95" t="n"/>
      <c r="I962" s="141" t="n"/>
      <c r="J962" s="95" t="n"/>
      <c r="K962" s="141" t="n"/>
      <c r="L962" s="93" t="n"/>
      <c r="M962" s="94">
        <f>IF(B962="","",IF(L962&lt;&gt;"",L962-B962,IF(I962="Yes",MAX(0,cfg_AsOf-B962),"")))</f>
        <v/>
      </c>
      <c r="N962" s="94">
        <f>IF(B962="","",IF(OR(B962&lt;cfg_PilotStart,B962&gt;cfg_PilotEnd),"Outside",B962-cfg_PilotStart+1))</f>
        <v/>
      </c>
      <c r="O962" s="86">
        <f>IF(B962="","","FB-"&amp;TEXT(ROW()-5,"0000"))</f>
        <v/>
      </c>
    </row>
    <row r="963" ht="30" customHeight="1">
      <c r="B963" s="93" t="n"/>
      <c r="C963" s="140" t="n"/>
      <c r="D963" s="141" t="n"/>
      <c r="E963" s="142" t="n"/>
      <c r="F963" s="95" t="n"/>
      <c r="G963" s="95" t="n"/>
      <c r="H963" s="95" t="n"/>
      <c r="I963" s="141" t="n"/>
      <c r="J963" s="95" t="n"/>
      <c r="K963" s="141" t="n"/>
      <c r="L963" s="93" t="n"/>
      <c r="M963" s="94">
        <f>IF(B963="","",IF(L963&lt;&gt;"",L963-B963,IF(I963="Yes",MAX(0,cfg_AsOf-B963),"")))</f>
        <v/>
      </c>
      <c r="N963" s="94">
        <f>IF(B963="","",IF(OR(B963&lt;cfg_PilotStart,B963&gt;cfg_PilotEnd),"Outside",B963-cfg_PilotStart+1))</f>
        <v/>
      </c>
      <c r="O963" s="86">
        <f>IF(B963="","","FB-"&amp;TEXT(ROW()-5,"0000"))</f>
        <v/>
      </c>
    </row>
    <row r="964" ht="30" customHeight="1">
      <c r="B964" s="93" t="n"/>
      <c r="C964" s="140" t="n"/>
      <c r="D964" s="141" t="n"/>
      <c r="E964" s="142" t="n"/>
      <c r="F964" s="95" t="n"/>
      <c r="G964" s="95" t="n"/>
      <c r="H964" s="95" t="n"/>
      <c r="I964" s="141" t="n"/>
      <c r="J964" s="95" t="n"/>
      <c r="K964" s="141" t="n"/>
      <c r="L964" s="93" t="n"/>
      <c r="M964" s="94">
        <f>IF(B964="","",IF(L964&lt;&gt;"",L964-B964,IF(I964="Yes",MAX(0,cfg_AsOf-B964),"")))</f>
        <v/>
      </c>
      <c r="N964" s="94">
        <f>IF(B964="","",IF(OR(B964&lt;cfg_PilotStart,B964&gt;cfg_PilotEnd),"Outside",B964-cfg_PilotStart+1))</f>
        <v/>
      </c>
      <c r="O964" s="86">
        <f>IF(B964="","","FB-"&amp;TEXT(ROW()-5,"0000"))</f>
        <v/>
      </c>
    </row>
    <row r="965" ht="30" customHeight="1">
      <c r="B965" s="93" t="n"/>
      <c r="C965" s="140" t="n"/>
      <c r="D965" s="141" t="n"/>
      <c r="E965" s="142" t="n"/>
      <c r="F965" s="95" t="n"/>
      <c r="G965" s="95" t="n"/>
      <c r="H965" s="95" t="n"/>
      <c r="I965" s="141" t="n"/>
      <c r="J965" s="95" t="n"/>
      <c r="K965" s="141" t="n"/>
      <c r="L965" s="93" t="n"/>
      <c r="M965" s="94">
        <f>IF(B965="","",IF(L965&lt;&gt;"",L965-B965,IF(I965="Yes",MAX(0,cfg_AsOf-B965),"")))</f>
        <v/>
      </c>
      <c r="N965" s="94">
        <f>IF(B965="","",IF(OR(B965&lt;cfg_PilotStart,B965&gt;cfg_PilotEnd),"Outside",B965-cfg_PilotStart+1))</f>
        <v/>
      </c>
      <c r="O965" s="86">
        <f>IF(B965="","","FB-"&amp;TEXT(ROW()-5,"0000"))</f>
        <v/>
      </c>
    </row>
    <row r="966" ht="30" customHeight="1">
      <c r="B966" s="93" t="n"/>
      <c r="C966" s="140" t="n"/>
      <c r="D966" s="141" t="n"/>
      <c r="E966" s="142" t="n"/>
      <c r="F966" s="95" t="n"/>
      <c r="G966" s="95" t="n"/>
      <c r="H966" s="95" t="n"/>
      <c r="I966" s="141" t="n"/>
      <c r="J966" s="95" t="n"/>
      <c r="K966" s="141" t="n"/>
      <c r="L966" s="93" t="n"/>
      <c r="M966" s="94">
        <f>IF(B966="","",IF(L966&lt;&gt;"",L966-B966,IF(I966="Yes",MAX(0,cfg_AsOf-B966),"")))</f>
        <v/>
      </c>
      <c r="N966" s="94">
        <f>IF(B966="","",IF(OR(B966&lt;cfg_PilotStart,B966&gt;cfg_PilotEnd),"Outside",B966-cfg_PilotStart+1))</f>
        <v/>
      </c>
      <c r="O966" s="86">
        <f>IF(B966="","","FB-"&amp;TEXT(ROW()-5,"0000"))</f>
        <v/>
      </c>
    </row>
    <row r="967" ht="30" customHeight="1">
      <c r="B967" s="93" t="n"/>
      <c r="C967" s="140" t="n"/>
      <c r="D967" s="141" t="n"/>
      <c r="E967" s="142" t="n"/>
      <c r="F967" s="95" t="n"/>
      <c r="G967" s="95" t="n"/>
      <c r="H967" s="95" t="n"/>
      <c r="I967" s="141" t="n"/>
      <c r="J967" s="95" t="n"/>
      <c r="K967" s="141" t="n"/>
      <c r="L967" s="93" t="n"/>
      <c r="M967" s="94">
        <f>IF(B967="","",IF(L967&lt;&gt;"",L967-B967,IF(I967="Yes",MAX(0,cfg_AsOf-B967),"")))</f>
        <v/>
      </c>
      <c r="N967" s="94">
        <f>IF(B967="","",IF(OR(B967&lt;cfg_PilotStart,B967&gt;cfg_PilotEnd),"Outside",B967-cfg_PilotStart+1))</f>
        <v/>
      </c>
      <c r="O967" s="86">
        <f>IF(B967="","","FB-"&amp;TEXT(ROW()-5,"0000"))</f>
        <v/>
      </c>
    </row>
    <row r="968" ht="30" customHeight="1">
      <c r="B968" s="93" t="n"/>
      <c r="C968" s="140" t="n"/>
      <c r="D968" s="141" t="n"/>
      <c r="E968" s="142" t="n"/>
      <c r="F968" s="95" t="n"/>
      <c r="G968" s="95" t="n"/>
      <c r="H968" s="95" t="n"/>
      <c r="I968" s="141" t="n"/>
      <c r="J968" s="95" t="n"/>
      <c r="K968" s="141" t="n"/>
      <c r="L968" s="93" t="n"/>
      <c r="M968" s="94">
        <f>IF(B968="","",IF(L968&lt;&gt;"",L968-B968,IF(I968="Yes",MAX(0,cfg_AsOf-B968),"")))</f>
        <v/>
      </c>
      <c r="N968" s="94">
        <f>IF(B968="","",IF(OR(B968&lt;cfg_PilotStart,B968&gt;cfg_PilotEnd),"Outside",B968-cfg_PilotStart+1))</f>
        <v/>
      </c>
      <c r="O968" s="86">
        <f>IF(B968="","","FB-"&amp;TEXT(ROW()-5,"0000"))</f>
        <v/>
      </c>
    </row>
    <row r="969" ht="30" customHeight="1">
      <c r="B969" s="93" t="n"/>
      <c r="C969" s="140" t="n"/>
      <c r="D969" s="141" t="n"/>
      <c r="E969" s="142" t="n"/>
      <c r="F969" s="95" t="n"/>
      <c r="G969" s="95" t="n"/>
      <c r="H969" s="95" t="n"/>
      <c r="I969" s="141" t="n"/>
      <c r="J969" s="95" t="n"/>
      <c r="K969" s="141" t="n"/>
      <c r="L969" s="93" t="n"/>
      <c r="M969" s="94">
        <f>IF(B969="","",IF(L969&lt;&gt;"",L969-B969,IF(I969="Yes",MAX(0,cfg_AsOf-B969),"")))</f>
        <v/>
      </c>
      <c r="N969" s="94">
        <f>IF(B969="","",IF(OR(B969&lt;cfg_PilotStart,B969&gt;cfg_PilotEnd),"Outside",B969-cfg_PilotStart+1))</f>
        <v/>
      </c>
      <c r="O969" s="86">
        <f>IF(B969="","","FB-"&amp;TEXT(ROW()-5,"0000"))</f>
        <v/>
      </c>
    </row>
    <row r="970" ht="30" customHeight="1">
      <c r="B970" s="93" t="n"/>
      <c r="C970" s="140" t="n"/>
      <c r="D970" s="141" t="n"/>
      <c r="E970" s="142" t="n"/>
      <c r="F970" s="95" t="n"/>
      <c r="G970" s="95" t="n"/>
      <c r="H970" s="95" t="n"/>
      <c r="I970" s="141" t="n"/>
      <c r="J970" s="95" t="n"/>
      <c r="K970" s="141" t="n"/>
      <c r="L970" s="93" t="n"/>
      <c r="M970" s="94">
        <f>IF(B970="","",IF(L970&lt;&gt;"",L970-B970,IF(I970="Yes",MAX(0,cfg_AsOf-B970),"")))</f>
        <v/>
      </c>
      <c r="N970" s="94">
        <f>IF(B970="","",IF(OR(B970&lt;cfg_PilotStart,B970&gt;cfg_PilotEnd),"Outside",B970-cfg_PilotStart+1))</f>
        <v/>
      </c>
      <c r="O970" s="86">
        <f>IF(B970="","","FB-"&amp;TEXT(ROW()-5,"0000"))</f>
        <v/>
      </c>
    </row>
    <row r="971" ht="30" customHeight="1">
      <c r="B971" s="93" t="n"/>
      <c r="C971" s="140" t="n"/>
      <c r="D971" s="141" t="n"/>
      <c r="E971" s="142" t="n"/>
      <c r="F971" s="95" t="n"/>
      <c r="G971" s="95" t="n"/>
      <c r="H971" s="95" t="n"/>
      <c r="I971" s="141" t="n"/>
      <c r="J971" s="95" t="n"/>
      <c r="K971" s="141" t="n"/>
      <c r="L971" s="93" t="n"/>
      <c r="M971" s="94">
        <f>IF(B971="","",IF(L971&lt;&gt;"",L971-B971,IF(I971="Yes",MAX(0,cfg_AsOf-B971),"")))</f>
        <v/>
      </c>
      <c r="N971" s="94">
        <f>IF(B971="","",IF(OR(B971&lt;cfg_PilotStart,B971&gt;cfg_PilotEnd),"Outside",B971-cfg_PilotStart+1))</f>
        <v/>
      </c>
      <c r="O971" s="86">
        <f>IF(B971="","","FB-"&amp;TEXT(ROW()-5,"0000"))</f>
        <v/>
      </c>
    </row>
    <row r="972" ht="30" customHeight="1">
      <c r="B972" s="93" t="n"/>
      <c r="C972" s="140" t="n"/>
      <c r="D972" s="141" t="n"/>
      <c r="E972" s="142" t="n"/>
      <c r="F972" s="95" t="n"/>
      <c r="G972" s="95" t="n"/>
      <c r="H972" s="95" t="n"/>
      <c r="I972" s="141" t="n"/>
      <c r="J972" s="95" t="n"/>
      <c r="K972" s="141" t="n"/>
      <c r="L972" s="93" t="n"/>
      <c r="M972" s="94">
        <f>IF(B972="","",IF(L972&lt;&gt;"",L972-B972,IF(I972="Yes",MAX(0,cfg_AsOf-B972),"")))</f>
        <v/>
      </c>
      <c r="N972" s="94">
        <f>IF(B972="","",IF(OR(B972&lt;cfg_PilotStart,B972&gt;cfg_PilotEnd),"Outside",B972-cfg_PilotStart+1))</f>
        <v/>
      </c>
      <c r="O972" s="86">
        <f>IF(B972="","","FB-"&amp;TEXT(ROW()-5,"0000"))</f>
        <v/>
      </c>
    </row>
    <row r="973" ht="30" customHeight="1">
      <c r="B973" s="93" t="n"/>
      <c r="C973" s="140" t="n"/>
      <c r="D973" s="141" t="n"/>
      <c r="E973" s="142" t="n"/>
      <c r="F973" s="95" t="n"/>
      <c r="G973" s="95" t="n"/>
      <c r="H973" s="95" t="n"/>
      <c r="I973" s="141" t="n"/>
      <c r="J973" s="95" t="n"/>
      <c r="K973" s="141" t="n"/>
      <c r="L973" s="93" t="n"/>
      <c r="M973" s="94">
        <f>IF(B973="","",IF(L973&lt;&gt;"",L973-B973,IF(I973="Yes",MAX(0,cfg_AsOf-B973),"")))</f>
        <v/>
      </c>
      <c r="N973" s="94">
        <f>IF(B973="","",IF(OR(B973&lt;cfg_PilotStart,B973&gt;cfg_PilotEnd),"Outside",B973-cfg_PilotStart+1))</f>
        <v/>
      </c>
      <c r="O973" s="86">
        <f>IF(B973="","","FB-"&amp;TEXT(ROW()-5,"0000"))</f>
        <v/>
      </c>
    </row>
    <row r="974" ht="30" customHeight="1">
      <c r="B974" s="93" t="n"/>
      <c r="C974" s="140" t="n"/>
      <c r="D974" s="141" t="n"/>
      <c r="E974" s="142" t="n"/>
      <c r="F974" s="95" t="n"/>
      <c r="G974" s="95" t="n"/>
      <c r="H974" s="95" t="n"/>
      <c r="I974" s="141" t="n"/>
      <c r="J974" s="95" t="n"/>
      <c r="K974" s="141" t="n"/>
      <c r="L974" s="93" t="n"/>
      <c r="M974" s="94">
        <f>IF(B974="","",IF(L974&lt;&gt;"",L974-B974,IF(I974="Yes",MAX(0,cfg_AsOf-B974),"")))</f>
        <v/>
      </c>
      <c r="N974" s="94">
        <f>IF(B974="","",IF(OR(B974&lt;cfg_PilotStart,B974&gt;cfg_PilotEnd),"Outside",B974-cfg_PilotStart+1))</f>
        <v/>
      </c>
      <c r="O974" s="86">
        <f>IF(B974="","","FB-"&amp;TEXT(ROW()-5,"0000"))</f>
        <v/>
      </c>
    </row>
    <row r="975" ht="30" customHeight="1">
      <c r="B975" s="93" t="n"/>
      <c r="C975" s="140" t="n"/>
      <c r="D975" s="141" t="n"/>
      <c r="E975" s="142" t="n"/>
      <c r="F975" s="95" t="n"/>
      <c r="G975" s="95" t="n"/>
      <c r="H975" s="95" t="n"/>
      <c r="I975" s="141" t="n"/>
      <c r="J975" s="95" t="n"/>
      <c r="K975" s="141" t="n"/>
      <c r="L975" s="93" t="n"/>
      <c r="M975" s="94">
        <f>IF(B975="","",IF(L975&lt;&gt;"",L975-B975,IF(I975="Yes",MAX(0,cfg_AsOf-B975),"")))</f>
        <v/>
      </c>
      <c r="N975" s="94">
        <f>IF(B975="","",IF(OR(B975&lt;cfg_PilotStart,B975&gt;cfg_PilotEnd),"Outside",B975-cfg_PilotStart+1))</f>
        <v/>
      </c>
      <c r="O975" s="86">
        <f>IF(B975="","","FB-"&amp;TEXT(ROW()-5,"0000"))</f>
        <v/>
      </c>
    </row>
    <row r="976" ht="30" customHeight="1">
      <c r="B976" s="93" t="n"/>
      <c r="C976" s="140" t="n"/>
      <c r="D976" s="141" t="n"/>
      <c r="E976" s="142" t="n"/>
      <c r="F976" s="95" t="n"/>
      <c r="G976" s="95" t="n"/>
      <c r="H976" s="95" t="n"/>
      <c r="I976" s="141" t="n"/>
      <c r="J976" s="95" t="n"/>
      <c r="K976" s="141" t="n"/>
      <c r="L976" s="93" t="n"/>
      <c r="M976" s="94">
        <f>IF(B976="","",IF(L976&lt;&gt;"",L976-B976,IF(I976="Yes",MAX(0,cfg_AsOf-B976),"")))</f>
        <v/>
      </c>
      <c r="N976" s="94">
        <f>IF(B976="","",IF(OR(B976&lt;cfg_PilotStart,B976&gt;cfg_PilotEnd),"Outside",B976-cfg_PilotStart+1))</f>
        <v/>
      </c>
      <c r="O976" s="86">
        <f>IF(B976="","","FB-"&amp;TEXT(ROW()-5,"0000"))</f>
        <v/>
      </c>
    </row>
    <row r="977" ht="30" customHeight="1">
      <c r="B977" s="93" t="n"/>
      <c r="C977" s="140" t="n"/>
      <c r="D977" s="141" t="n"/>
      <c r="E977" s="142" t="n"/>
      <c r="F977" s="95" t="n"/>
      <c r="G977" s="95" t="n"/>
      <c r="H977" s="95" t="n"/>
      <c r="I977" s="141" t="n"/>
      <c r="J977" s="95" t="n"/>
      <c r="K977" s="141" t="n"/>
      <c r="L977" s="93" t="n"/>
      <c r="M977" s="94">
        <f>IF(B977="","",IF(L977&lt;&gt;"",L977-B977,IF(I977="Yes",MAX(0,cfg_AsOf-B977),"")))</f>
        <v/>
      </c>
      <c r="N977" s="94">
        <f>IF(B977="","",IF(OR(B977&lt;cfg_PilotStart,B977&gt;cfg_PilotEnd),"Outside",B977-cfg_PilotStart+1))</f>
        <v/>
      </c>
      <c r="O977" s="86">
        <f>IF(B977="","","FB-"&amp;TEXT(ROW()-5,"0000"))</f>
        <v/>
      </c>
    </row>
    <row r="978" ht="30" customHeight="1">
      <c r="B978" s="93" t="n"/>
      <c r="C978" s="140" t="n"/>
      <c r="D978" s="141" t="n"/>
      <c r="E978" s="142" t="n"/>
      <c r="F978" s="95" t="n"/>
      <c r="G978" s="95" t="n"/>
      <c r="H978" s="95" t="n"/>
      <c r="I978" s="141" t="n"/>
      <c r="J978" s="95" t="n"/>
      <c r="K978" s="141" t="n"/>
      <c r="L978" s="93" t="n"/>
      <c r="M978" s="94">
        <f>IF(B978="","",IF(L978&lt;&gt;"",L978-B978,IF(I978="Yes",MAX(0,cfg_AsOf-B978),"")))</f>
        <v/>
      </c>
      <c r="N978" s="94">
        <f>IF(B978="","",IF(OR(B978&lt;cfg_PilotStart,B978&gt;cfg_PilotEnd),"Outside",B978-cfg_PilotStart+1))</f>
        <v/>
      </c>
      <c r="O978" s="86">
        <f>IF(B978="","","FB-"&amp;TEXT(ROW()-5,"0000"))</f>
        <v/>
      </c>
    </row>
    <row r="979" ht="30" customHeight="1">
      <c r="B979" s="93" t="n"/>
      <c r="C979" s="140" t="n"/>
      <c r="D979" s="141" t="n"/>
      <c r="E979" s="142" t="n"/>
      <c r="F979" s="95" t="n"/>
      <c r="G979" s="95" t="n"/>
      <c r="H979" s="95" t="n"/>
      <c r="I979" s="141" t="n"/>
      <c r="J979" s="95" t="n"/>
      <c r="K979" s="141" t="n"/>
      <c r="L979" s="93" t="n"/>
      <c r="M979" s="94">
        <f>IF(B979="","",IF(L979&lt;&gt;"",L979-B979,IF(I979="Yes",MAX(0,cfg_AsOf-B979),"")))</f>
        <v/>
      </c>
      <c r="N979" s="94">
        <f>IF(B979="","",IF(OR(B979&lt;cfg_PilotStart,B979&gt;cfg_PilotEnd),"Outside",B979-cfg_PilotStart+1))</f>
        <v/>
      </c>
      <c r="O979" s="86">
        <f>IF(B979="","","FB-"&amp;TEXT(ROW()-5,"0000"))</f>
        <v/>
      </c>
    </row>
    <row r="980" ht="30" customHeight="1">
      <c r="B980" s="93" t="n"/>
      <c r="C980" s="140" t="n"/>
      <c r="D980" s="141" t="n"/>
      <c r="E980" s="142" t="n"/>
      <c r="F980" s="95" t="n"/>
      <c r="G980" s="95" t="n"/>
      <c r="H980" s="95" t="n"/>
      <c r="I980" s="141" t="n"/>
      <c r="J980" s="95" t="n"/>
      <c r="K980" s="141" t="n"/>
      <c r="L980" s="93" t="n"/>
      <c r="M980" s="94">
        <f>IF(B980="","",IF(L980&lt;&gt;"",L980-B980,IF(I980="Yes",MAX(0,cfg_AsOf-B980),"")))</f>
        <v/>
      </c>
      <c r="N980" s="94">
        <f>IF(B980="","",IF(OR(B980&lt;cfg_PilotStart,B980&gt;cfg_PilotEnd),"Outside",B980-cfg_PilotStart+1))</f>
        <v/>
      </c>
      <c r="O980" s="86">
        <f>IF(B980="","","FB-"&amp;TEXT(ROW()-5,"0000"))</f>
        <v/>
      </c>
    </row>
    <row r="981" ht="30" customHeight="1">
      <c r="B981" s="93" t="n"/>
      <c r="C981" s="140" t="n"/>
      <c r="D981" s="141" t="n"/>
      <c r="E981" s="142" t="n"/>
      <c r="F981" s="95" t="n"/>
      <c r="G981" s="95" t="n"/>
      <c r="H981" s="95" t="n"/>
      <c r="I981" s="141" t="n"/>
      <c r="J981" s="95" t="n"/>
      <c r="K981" s="141" t="n"/>
      <c r="L981" s="93" t="n"/>
      <c r="M981" s="94">
        <f>IF(B981="","",IF(L981&lt;&gt;"",L981-B981,IF(I981="Yes",MAX(0,cfg_AsOf-B981),"")))</f>
        <v/>
      </c>
      <c r="N981" s="94">
        <f>IF(B981="","",IF(OR(B981&lt;cfg_PilotStart,B981&gt;cfg_PilotEnd),"Outside",B981-cfg_PilotStart+1))</f>
        <v/>
      </c>
      <c r="O981" s="86">
        <f>IF(B981="","","FB-"&amp;TEXT(ROW()-5,"0000"))</f>
        <v/>
      </c>
    </row>
    <row r="982" ht="30" customHeight="1">
      <c r="B982" s="93" t="n"/>
      <c r="C982" s="140" t="n"/>
      <c r="D982" s="141" t="n"/>
      <c r="E982" s="142" t="n"/>
      <c r="F982" s="95" t="n"/>
      <c r="G982" s="95" t="n"/>
      <c r="H982" s="95" t="n"/>
      <c r="I982" s="141" t="n"/>
      <c r="J982" s="95" t="n"/>
      <c r="K982" s="141" t="n"/>
      <c r="L982" s="93" t="n"/>
      <c r="M982" s="94">
        <f>IF(B982="","",IF(L982&lt;&gt;"",L982-B982,IF(I982="Yes",MAX(0,cfg_AsOf-B982),"")))</f>
        <v/>
      </c>
      <c r="N982" s="94">
        <f>IF(B982="","",IF(OR(B982&lt;cfg_PilotStart,B982&gt;cfg_PilotEnd),"Outside",B982-cfg_PilotStart+1))</f>
        <v/>
      </c>
      <c r="O982" s="86">
        <f>IF(B982="","","FB-"&amp;TEXT(ROW()-5,"0000"))</f>
        <v/>
      </c>
    </row>
    <row r="983" ht="30" customHeight="1">
      <c r="B983" s="93" t="n"/>
      <c r="C983" s="140" t="n"/>
      <c r="D983" s="141" t="n"/>
      <c r="E983" s="142" t="n"/>
      <c r="F983" s="95" t="n"/>
      <c r="G983" s="95" t="n"/>
      <c r="H983" s="95" t="n"/>
      <c r="I983" s="141" t="n"/>
      <c r="J983" s="95" t="n"/>
      <c r="K983" s="141" t="n"/>
      <c r="L983" s="93" t="n"/>
      <c r="M983" s="94">
        <f>IF(B983="","",IF(L983&lt;&gt;"",L983-B983,IF(I983="Yes",MAX(0,cfg_AsOf-B983),"")))</f>
        <v/>
      </c>
      <c r="N983" s="94">
        <f>IF(B983="","",IF(OR(B983&lt;cfg_PilotStart,B983&gt;cfg_PilotEnd),"Outside",B983-cfg_PilotStart+1))</f>
        <v/>
      </c>
      <c r="O983" s="86">
        <f>IF(B983="","","FB-"&amp;TEXT(ROW()-5,"0000"))</f>
        <v/>
      </c>
    </row>
    <row r="984" ht="30" customHeight="1">
      <c r="B984" s="93" t="n"/>
      <c r="C984" s="140" t="n"/>
      <c r="D984" s="141" t="n"/>
      <c r="E984" s="142" t="n"/>
      <c r="F984" s="95" t="n"/>
      <c r="G984" s="95" t="n"/>
      <c r="H984" s="95" t="n"/>
      <c r="I984" s="141" t="n"/>
      <c r="J984" s="95" t="n"/>
      <c r="K984" s="141" t="n"/>
      <c r="L984" s="93" t="n"/>
      <c r="M984" s="94">
        <f>IF(B984="","",IF(L984&lt;&gt;"",L984-B984,IF(I984="Yes",MAX(0,cfg_AsOf-B984),"")))</f>
        <v/>
      </c>
      <c r="N984" s="94">
        <f>IF(B984="","",IF(OR(B984&lt;cfg_PilotStart,B984&gt;cfg_PilotEnd),"Outside",B984-cfg_PilotStart+1))</f>
        <v/>
      </c>
      <c r="O984" s="86">
        <f>IF(B984="","","FB-"&amp;TEXT(ROW()-5,"0000"))</f>
        <v/>
      </c>
    </row>
    <row r="985" ht="30" customHeight="1">
      <c r="B985" s="93" t="n"/>
      <c r="C985" s="140" t="n"/>
      <c r="D985" s="141" t="n"/>
      <c r="E985" s="142" t="n"/>
      <c r="F985" s="95" t="n"/>
      <c r="G985" s="95" t="n"/>
      <c r="H985" s="95" t="n"/>
      <c r="I985" s="141" t="n"/>
      <c r="J985" s="95" t="n"/>
      <c r="K985" s="141" t="n"/>
      <c r="L985" s="93" t="n"/>
      <c r="M985" s="94">
        <f>IF(B985="","",IF(L985&lt;&gt;"",L985-B985,IF(I985="Yes",MAX(0,cfg_AsOf-B985),"")))</f>
        <v/>
      </c>
      <c r="N985" s="94">
        <f>IF(B985="","",IF(OR(B985&lt;cfg_PilotStart,B985&gt;cfg_PilotEnd),"Outside",B985-cfg_PilotStart+1))</f>
        <v/>
      </c>
      <c r="O985" s="86">
        <f>IF(B985="","","FB-"&amp;TEXT(ROW()-5,"0000"))</f>
        <v/>
      </c>
    </row>
    <row r="986" ht="30" customHeight="1">
      <c r="B986" s="93" t="n"/>
      <c r="C986" s="140" t="n"/>
      <c r="D986" s="141" t="n"/>
      <c r="E986" s="142" t="n"/>
      <c r="F986" s="95" t="n"/>
      <c r="G986" s="95" t="n"/>
      <c r="H986" s="95" t="n"/>
      <c r="I986" s="141" t="n"/>
      <c r="J986" s="95" t="n"/>
      <c r="K986" s="141" t="n"/>
      <c r="L986" s="93" t="n"/>
      <c r="M986" s="94">
        <f>IF(B986="","",IF(L986&lt;&gt;"",L986-B986,IF(I986="Yes",MAX(0,cfg_AsOf-B986),"")))</f>
        <v/>
      </c>
      <c r="N986" s="94">
        <f>IF(B986="","",IF(OR(B986&lt;cfg_PilotStart,B986&gt;cfg_PilotEnd),"Outside",B986-cfg_PilotStart+1))</f>
        <v/>
      </c>
      <c r="O986" s="86">
        <f>IF(B986="","","FB-"&amp;TEXT(ROW()-5,"0000"))</f>
        <v/>
      </c>
    </row>
    <row r="987" ht="30" customHeight="1">
      <c r="B987" s="93" t="n"/>
      <c r="C987" s="140" t="n"/>
      <c r="D987" s="141" t="n"/>
      <c r="E987" s="142" t="n"/>
      <c r="F987" s="95" t="n"/>
      <c r="G987" s="95" t="n"/>
      <c r="H987" s="95" t="n"/>
      <c r="I987" s="141" t="n"/>
      <c r="J987" s="95" t="n"/>
      <c r="K987" s="141" t="n"/>
      <c r="L987" s="93" t="n"/>
      <c r="M987" s="94">
        <f>IF(B987="","",IF(L987&lt;&gt;"",L987-B987,IF(I987="Yes",MAX(0,cfg_AsOf-B987),"")))</f>
        <v/>
      </c>
      <c r="N987" s="94">
        <f>IF(B987="","",IF(OR(B987&lt;cfg_PilotStart,B987&gt;cfg_PilotEnd),"Outside",B987-cfg_PilotStart+1))</f>
        <v/>
      </c>
      <c r="O987" s="86">
        <f>IF(B987="","","FB-"&amp;TEXT(ROW()-5,"0000"))</f>
        <v/>
      </c>
    </row>
    <row r="988" ht="30" customHeight="1">
      <c r="B988" s="93" t="n"/>
      <c r="C988" s="140" t="n"/>
      <c r="D988" s="141" t="n"/>
      <c r="E988" s="142" t="n"/>
      <c r="F988" s="95" t="n"/>
      <c r="G988" s="95" t="n"/>
      <c r="H988" s="95" t="n"/>
      <c r="I988" s="141" t="n"/>
      <c r="J988" s="95" t="n"/>
      <c r="K988" s="141" t="n"/>
      <c r="L988" s="93" t="n"/>
      <c r="M988" s="94">
        <f>IF(B988="","",IF(L988&lt;&gt;"",L988-B988,IF(I988="Yes",MAX(0,cfg_AsOf-B988),"")))</f>
        <v/>
      </c>
      <c r="N988" s="94">
        <f>IF(B988="","",IF(OR(B988&lt;cfg_PilotStart,B988&gt;cfg_PilotEnd),"Outside",B988-cfg_PilotStart+1))</f>
        <v/>
      </c>
      <c r="O988" s="86">
        <f>IF(B988="","","FB-"&amp;TEXT(ROW()-5,"0000"))</f>
        <v/>
      </c>
    </row>
    <row r="989" ht="30" customHeight="1">
      <c r="B989" s="93" t="n"/>
      <c r="C989" s="140" t="n"/>
      <c r="D989" s="141" t="n"/>
      <c r="E989" s="142" t="n"/>
      <c r="F989" s="95" t="n"/>
      <c r="G989" s="95" t="n"/>
      <c r="H989" s="95" t="n"/>
      <c r="I989" s="141" t="n"/>
      <c r="J989" s="95" t="n"/>
      <c r="K989" s="141" t="n"/>
      <c r="L989" s="93" t="n"/>
      <c r="M989" s="94">
        <f>IF(B989="","",IF(L989&lt;&gt;"",L989-B989,IF(I989="Yes",MAX(0,cfg_AsOf-B989),"")))</f>
        <v/>
      </c>
      <c r="N989" s="94">
        <f>IF(B989="","",IF(OR(B989&lt;cfg_PilotStart,B989&gt;cfg_PilotEnd),"Outside",B989-cfg_PilotStart+1))</f>
        <v/>
      </c>
      <c r="O989" s="86">
        <f>IF(B989="","","FB-"&amp;TEXT(ROW()-5,"0000"))</f>
        <v/>
      </c>
    </row>
    <row r="990" ht="30" customHeight="1">
      <c r="B990" s="93" t="n"/>
      <c r="C990" s="140" t="n"/>
      <c r="D990" s="141" t="n"/>
      <c r="E990" s="142" t="n"/>
      <c r="F990" s="95" t="n"/>
      <c r="G990" s="95" t="n"/>
      <c r="H990" s="95" t="n"/>
      <c r="I990" s="141" t="n"/>
      <c r="J990" s="95" t="n"/>
      <c r="K990" s="141" t="n"/>
      <c r="L990" s="93" t="n"/>
      <c r="M990" s="94">
        <f>IF(B990="","",IF(L990&lt;&gt;"",L990-B990,IF(I990="Yes",MAX(0,cfg_AsOf-B990),"")))</f>
        <v/>
      </c>
      <c r="N990" s="94">
        <f>IF(B990="","",IF(OR(B990&lt;cfg_PilotStart,B990&gt;cfg_PilotEnd),"Outside",B990-cfg_PilotStart+1))</f>
        <v/>
      </c>
      <c r="O990" s="86">
        <f>IF(B990="","","FB-"&amp;TEXT(ROW()-5,"0000"))</f>
        <v/>
      </c>
    </row>
    <row r="991" ht="30" customHeight="1">
      <c r="B991" s="93" t="n"/>
      <c r="C991" s="140" t="n"/>
      <c r="D991" s="141" t="n"/>
      <c r="E991" s="142" t="n"/>
      <c r="F991" s="95" t="n"/>
      <c r="G991" s="95" t="n"/>
      <c r="H991" s="95" t="n"/>
      <c r="I991" s="141" t="n"/>
      <c r="J991" s="95" t="n"/>
      <c r="K991" s="141" t="n"/>
      <c r="L991" s="93" t="n"/>
      <c r="M991" s="94">
        <f>IF(B991="","",IF(L991&lt;&gt;"",L991-B991,IF(I991="Yes",MAX(0,cfg_AsOf-B991),"")))</f>
        <v/>
      </c>
      <c r="N991" s="94">
        <f>IF(B991="","",IF(OR(B991&lt;cfg_PilotStart,B991&gt;cfg_PilotEnd),"Outside",B991-cfg_PilotStart+1))</f>
        <v/>
      </c>
      <c r="O991" s="86">
        <f>IF(B991="","","FB-"&amp;TEXT(ROW()-5,"0000"))</f>
        <v/>
      </c>
    </row>
    <row r="992" ht="30" customHeight="1">
      <c r="B992" s="93" t="n"/>
      <c r="C992" s="140" t="n"/>
      <c r="D992" s="141" t="n"/>
      <c r="E992" s="142" t="n"/>
      <c r="F992" s="95" t="n"/>
      <c r="G992" s="95" t="n"/>
      <c r="H992" s="95" t="n"/>
      <c r="I992" s="141" t="n"/>
      <c r="J992" s="95" t="n"/>
      <c r="K992" s="141" t="n"/>
      <c r="L992" s="93" t="n"/>
      <c r="M992" s="94">
        <f>IF(B992="","",IF(L992&lt;&gt;"",L992-B992,IF(I992="Yes",MAX(0,cfg_AsOf-B992),"")))</f>
        <v/>
      </c>
      <c r="N992" s="94">
        <f>IF(B992="","",IF(OR(B992&lt;cfg_PilotStart,B992&gt;cfg_PilotEnd),"Outside",B992-cfg_PilotStart+1))</f>
        <v/>
      </c>
      <c r="O992" s="86">
        <f>IF(B992="","","FB-"&amp;TEXT(ROW()-5,"0000"))</f>
        <v/>
      </c>
    </row>
    <row r="993" ht="30" customHeight="1">
      <c r="B993" s="93" t="n"/>
      <c r="C993" s="140" t="n"/>
      <c r="D993" s="141" t="n"/>
      <c r="E993" s="142" t="n"/>
      <c r="F993" s="95" t="n"/>
      <c r="G993" s="95" t="n"/>
      <c r="H993" s="95" t="n"/>
      <c r="I993" s="141" t="n"/>
      <c r="J993" s="95" t="n"/>
      <c r="K993" s="141" t="n"/>
      <c r="L993" s="93" t="n"/>
      <c r="M993" s="94">
        <f>IF(B993="","",IF(L993&lt;&gt;"",L993-B993,IF(I993="Yes",MAX(0,cfg_AsOf-B993),"")))</f>
        <v/>
      </c>
      <c r="N993" s="94">
        <f>IF(B993="","",IF(OR(B993&lt;cfg_PilotStart,B993&gt;cfg_PilotEnd),"Outside",B993-cfg_PilotStart+1))</f>
        <v/>
      </c>
      <c r="O993" s="86">
        <f>IF(B993="","","FB-"&amp;TEXT(ROW()-5,"0000"))</f>
        <v/>
      </c>
    </row>
    <row r="994" ht="30" customHeight="1">
      <c r="B994" s="93" t="n"/>
      <c r="C994" s="140" t="n"/>
      <c r="D994" s="141" t="n"/>
      <c r="E994" s="142" t="n"/>
      <c r="F994" s="95" t="n"/>
      <c r="G994" s="95" t="n"/>
      <c r="H994" s="95" t="n"/>
      <c r="I994" s="141" t="n"/>
      <c r="J994" s="95" t="n"/>
      <c r="K994" s="141" t="n"/>
      <c r="L994" s="93" t="n"/>
      <c r="M994" s="94">
        <f>IF(B994="","",IF(L994&lt;&gt;"",L994-B994,IF(I994="Yes",MAX(0,cfg_AsOf-B994),"")))</f>
        <v/>
      </c>
      <c r="N994" s="94">
        <f>IF(B994="","",IF(OR(B994&lt;cfg_PilotStart,B994&gt;cfg_PilotEnd),"Outside",B994-cfg_PilotStart+1))</f>
        <v/>
      </c>
      <c r="O994" s="86">
        <f>IF(B994="","","FB-"&amp;TEXT(ROW()-5,"0000"))</f>
        <v/>
      </c>
    </row>
    <row r="995" ht="30" customHeight="1">
      <c r="B995" s="93" t="n"/>
      <c r="C995" s="140" t="n"/>
      <c r="D995" s="141" t="n"/>
      <c r="E995" s="142" t="n"/>
      <c r="F995" s="95" t="n"/>
      <c r="G995" s="95" t="n"/>
      <c r="H995" s="95" t="n"/>
      <c r="I995" s="141" t="n"/>
      <c r="J995" s="95" t="n"/>
      <c r="K995" s="141" t="n"/>
      <c r="L995" s="93" t="n"/>
      <c r="M995" s="94">
        <f>IF(B995="","",IF(L995&lt;&gt;"",L995-B995,IF(I995="Yes",MAX(0,cfg_AsOf-B995),"")))</f>
        <v/>
      </c>
      <c r="N995" s="94">
        <f>IF(B995="","",IF(OR(B995&lt;cfg_PilotStart,B995&gt;cfg_PilotEnd),"Outside",B995-cfg_PilotStart+1))</f>
        <v/>
      </c>
      <c r="O995" s="86">
        <f>IF(B995="","","FB-"&amp;TEXT(ROW()-5,"0000"))</f>
        <v/>
      </c>
    </row>
    <row r="996" ht="30" customHeight="1">
      <c r="B996" s="93" t="n"/>
      <c r="C996" s="140" t="n"/>
      <c r="D996" s="141" t="n"/>
      <c r="E996" s="142" t="n"/>
      <c r="F996" s="95" t="n"/>
      <c r="G996" s="95" t="n"/>
      <c r="H996" s="95" t="n"/>
      <c r="I996" s="141" t="n"/>
      <c r="J996" s="95" t="n"/>
      <c r="K996" s="141" t="n"/>
      <c r="L996" s="93" t="n"/>
      <c r="M996" s="94">
        <f>IF(B996="","",IF(L996&lt;&gt;"",L996-B996,IF(I996="Yes",MAX(0,cfg_AsOf-B996),"")))</f>
        <v/>
      </c>
      <c r="N996" s="94">
        <f>IF(B996="","",IF(OR(B996&lt;cfg_PilotStart,B996&gt;cfg_PilotEnd),"Outside",B996-cfg_PilotStart+1))</f>
        <v/>
      </c>
      <c r="O996" s="86">
        <f>IF(B996="","","FB-"&amp;TEXT(ROW()-5,"0000"))</f>
        <v/>
      </c>
    </row>
    <row r="997" ht="30" customHeight="1">
      <c r="B997" s="93" t="n"/>
      <c r="C997" s="140" t="n"/>
      <c r="D997" s="141" t="n"/>
      <c r="E997" s="142" t="n"/>
      <c r="F997" s="95" t="n"/>
      <c r="G997" s="95" t="n"/>
      <c r="H997" s="95" t="n"/>
      <c r="I997" s="141" t="n"/>
      <c r="J997" s="95" t="n"/>
      <c r="K997" s="141" t="n"/>
      <c r="L997" s="93" t="n"/>
      <c r="M997" s="94">
        <f>IF(B997="","",IF(L997&lt;&gt;"",L997-B997,IF(I997="Yes",MAX(0,cfg_AsOf-B997),"")))</f>
        <v/>
      </c>
      <c r="N997" s="94">
        <f>IF(B997="","",IF(OR(B997&lt;cfg_PilotStart,B997&gt;cfg_PilotEnd),"Outside",B997-cfg_PilotStart+1))</f>
        <v/>
      </c>
      <c r="O997" s="86">
        <f>IF(B997="","","FB-"&amp;TEXT(ROW()-5,"0000"))</f>
        <v/>
      </c>
    </row>
    <row r="998" ht="30" customHeight="1">
      <c r="B998" s="93" t="n"/>
      <c r="C998" s="140" t="n"/>
      <c r="D998" s="141" t="n"/>
      <c r="E998" s="142" t="n"/>
      <c r="F998" s="95" t="n"/>
      <c r="G998" s="95" t="n"/>
      <c r="H998" s="95" t="n"/>
      <c r="I998" s="141" t="n"/>
      <c r="J998" s="95" t="n"/>
      <c r="K998" s="141" t="n"/>
      <c r="L998" s="93" t="n"/>
      <c r="M998" s="94">
        <f>IF(B998="","",IF(L998&lt;&gt;"",L998-B998,IF(I998="Yes",MAX(0,cfg_AsOf-B998),"")))</f>
        <v/>
      </c>
      <c r="N998" s="94">
        <f>IF(B998="","",IF(OR(B998&lt;cfg_PilotStart,B998&gt;cfg_PilotEnd),"Outside",B998-cfg_PilotStart+1))</f>
        <v/>
      </c>
      <c r="O998" s="86">
        <f>IF(B998="","","FB-"&amp;TEXT(ROW()-5,"0000"))</f>
        <v/>
      </c>
    </row>
    <row r="999" ht="30" customHeight="1">
      <c r="B999" s="93" t="n"/>
      <c r="C999" s="140" t="n"/>
      <c r="D999" s="141" t="n"/>
      <c r="E999" s="142" t="n"/>
      <c r="F999" s="95" t="n"/>
      <c r="G999" s="95" t="n"/>
      <c r="H999" s="95" t="n"/>
      <c r="I999" s="141" t="n"/>
      <c r="J999" s="95" t="n"/>
      <c r="K999" s="141" t="n"/>
      <c r="L999" s="93" t="n"/>
      <c r="M999" s="94">
        <f>IF(B999="","",IF(L999&lt;&gt;"",L999-B999,IF(I999="Yes",MAX(0,cfg_AsOf-B999),"")))</f>
        <v/>
      </c>
      <c r="N999" s="94">
        <f>IF(B999="","",IF(OR(B999&lt;cfg_PilotStart,B999&gt;cfg_PilotEnd),"Outside",B999-cfg_PilotStart+1))</f>
        <v/>
      </c>
      <c r="O999" s="86">
        <f>IF(B999="","","FB-"&amp;TEXT(ROW()-5,"0000"))</f>
        <v/>
      </c>
    </row>
    <row r="1000" ht="30" customHeight="1">
      <c r="B1000" s="93" t="n"/>
      <c r="C1000" s="140" t="n"/>
      <c r="D1000" s="141" t="n"/>
      <c r="E1000" s="142" t="n"/>
      <c r="F1000" s="95" t="n"/>
      <c r="G1000" s="95" t="n"/>
      <c r="H1000" s="95" t="n"/>
      <c r="I1000" s="141" t="n"/>
      <c r="J1000" s="95" t="n"/>
      <c r="K1000" s="141" t="n"/>
      <c r="L1000" s="93" t="n"/>
      <c r="M1000" s="94">
        <f>IF(B1000="","",IF(L1000&lt;&gt;"",L1000-B1000,IF(I1000="Yes",MAX(0,cfg_AsOf-B1000),"")))</f>
        <v/>
      </c>
      <c r="N1000" s="94">
        <f>IF(B1000="","",IF(OR(B1000&lt;cfg_PilotStart,B1000&gt;cfg_PilotEnd),"Outside",B1000-cfg_PilotStart+1))</f>
        <v/>
      </c>
      <c r="O1000" s="86">
        <f>IF(B1000="","","FB-"&amp;TEXT(ROW()-5,"0000"))</f>
        <v/>
      </c>
    </row>
    <row r="1001" ht="30" customHeight="1">
      <c r="B1001" s="93" t="n"/>
      <c r="C1001" s="140" t="n"/>
      <c r="D1001" s="141" t="n"/>
      <c r="E1001" s="142" t="n"/>
      <c r="F1001" s="95" t="n"/>
      <c r="G1001" s="95" t="n"/>
      <c r="H1001" s="95" t="n"/>
      <c r="I1001" s="141" t="n"/>
      <c r="J1001" s="95" t="n"/>
      <c r="K1001" s="141" t="n"/>
      <c r="L1001" s="93" t="n"/>
      <c r="M1001" s="94">
        <f>IF(B1001="","",IF(L1001&lt;&gt;"",L1001-B1001,IF(I1001="Yes",MAX(0,cfg_AsOf-B1001),"")))</f>
        <v/>
      </c>
      <c r="N1001" s="94">
        <f>IF(B1001="","",IF(OR(B1001&lt;cfg_PilotStart,B1001&gt;cfg_PilotEnd),"Outside",B1001-cfg_PilotStart+1))</f>
        <v/>
      </c>
      <c r="O1001" s="86">
        <f>IF(B1001="","","FB-"&amp;TEXT(ROW()-5,"0000"))</f>
        <v/>
      </c>
    </row>
    <row r="1002" ht="30" customHeight="1">
      <c r="B1002" s="93" t="n"/>
      <c r="C1002" s="140" t="n"/>
      <c r="D1002" s="141" t="n"/>
      <c r="E1002" s="142" t="n"/>
      <c r="F1002" s="95" t="n"/>
      <c r="G1002" s="95" t="n"/>
      <c r="H1002" s="95" t="n"/>
      <c r="I1002" s="141" t="n"/>
      <c r="J1002" s="95" t="n"/>
      <c r="K1002" s="141" t="n"/>
      <c r="L1002" s="93" t="n"/>
      <c r="M1002" s="94">
        <f>IF(B1002="","",IF(L1002&lt;&gt;"",L1002-B1002,IF(I1002="Yes",MAX(0,cfg_AsOf-B1002),"")))</f>
        <v/>
      </c>
      <c r="N1002" s="94">
        <f>IF(B1002="","",IF(OR(B1002&lt;cfg_PilotStart,B1002&gt;cfg_PilotEnd),"Outside",B1002-cfg_PilotStart+1))</f>
        <v/>
      </c>
      <c r="O1002" s="86">
        <f>IF(B1002="","","FB-"&amp;TEXT(ROW()-5,"0000"))</f>
        <v/>
      </c>
    </row>
    <row r="1003" ht="30" customHeight="1">
      <c r="B1003" s="93" t="n"/>
      <c r="C1003" s="140" t="n"/>
      <c r="D1003" s="141" t="n"/>
      <c r="E1003" s="142" t="n"/>
      <c r="F1003" s="95" t="n"/>
      <c r="G1003" s="95" t="n"/>
      <c r="H1003" s="95" t="n"/>
      <c r="I1003" s="141" t="n"/>
      <c r="J1003" s="95" t="n"/>
      <c r="K1003" s="141" t="n"/>
      <c r="L1003" s="93" t="n"/>
      <c r="M1003" s="94">
        <f>IF(B1003="","",IF(L1003&lt;&gt;"",L1003-B1003,IF(I1003="Yes",MAX(0,cfg_AsOf-B1003),"")))</f>
        <v/>
      </c>
      <c r="N1003" s="94">
        <f>IF(B1003="","",IF(OR(B1003&lt;cfg_PilotStart,B1003&gt;cfg_PilotEnd),"Outside",B1003-cfg_PilotStart+1))</f>
        <v/>
      </c>
      <c r="O1003" s="86">
        <f>IF(B1003="","","FB-"&amp;TEXT(ROW()-5,"0000"))</f>
        <v/>
      </c>
    </row>
    <row r="1004" ht="30" customHeight="1">
      <c r="B1004" s="93" t="n"/>
      <c r="C1004" s="140" t="n"/>
      <c r="D1004" s="141" t="n"/>
      <c r="E1004" s="142" t="n"/>
      <c r="F1004" s="95" t="n"/>
      <c r="G1004" s="95" t="n"/>
      <c r="H1004" s="95" t="n"/>
      <c r="I1004" s="141" t="n"/>
      <c r="J1004" s="95" t="n"/>
      <c r="K1004" s="141" t="n"/>
      <c r="L1004" s="93" t="n"/>
      <c r="M1004" s="94">
        <f>IF(B1004="","",IF(L1004&lt;&gt;"",L1004-B1004,IF(I1004="Yes",MAX(0,cfg_AsOf-B1004),"")))</f>
        <v/>
      </c>
      <c r="N1004" s="94">
        <f>IF(B1004="","",IF(OR(B1004&lt;cfg_PilotStart,B1004&gt;cfg_PilotEnd),"Outside",B1004-cfg_PilotStart+1))</f>
        <v/>
      </c>
      <c r="O1004" s="86">
        <f>IF(B1004="","","FB-"&amp;TEXT(ROW()-5,"0000"))</f>
        <v/>
      </c>
    </row>
    <row r="1005" ht="30" customHeight="1">
      <c r="B1005" s="93" t="n"/>
      <c r="C1005" s="140" t="n"/>
      <c r="D1005" s="141" t="n"/>
      <c r="E1005" s="142" t="n"/>
      <c r="F1005" s="95" t="n"/>
      <c r="G1005" s="95" t="n"/>
      <c r="H1005" s="95" t="n"/>
      <c r="I1005" s="141" t="n"/>
      <c r="J1005" s="95" t="n"/>
      <c r="K1005" s="141" t="n"/>
      <c r="L1005" s="93" t="n"/>
      <c r="M1005" s="94">
        <f>IF(B1005="","",IF(L1005&lt;&gt;"",L1005-B1005,IF(I1005="Yes",MAX(0,cfg_AsOf-B1005),"")))</f>
        <v/>
      </c>
      <c r="N1005" s="94">
        <f>IF(B1005="","",IF(OR(B1005&lt;cfg_PilotStart,B1005&gt;cfg_PilotEnd),"Outside",B1005-cfg_PilotStart+1))</f>
        <v/>
      </c>
      <c r="O1005" s="86">
        <f>IF(B1005="","","FB-"&amp;TEXT(ROW()-5,"0000"))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B2:C2"/>
    <mergeCell ref="E2:F2"/>
    <mergeCell ref="B3:P3"/>
    <mergeCell ref="N2:O2"/>
    <mergeCell ref="N1:P1"/>
    <mergeCell ref="B1:M1"/>
  </mergeCells>
  <conditionalFormatting sqref="M6:O1005">
    <cfRule type="expression" priority="523" dxfId="3">
      <formula>AND($B6&lt;&gt;"",MOD(ROW(),2)=0)</formula>
    </cfRule>
    <cfRule type="expression" priority="524" dxfId="4">
      <formula>$B6&lt;&gt;""</formula>
    </cfRule>
  </conditionalFormatting>
  <conditionalFormatting sqref="D6:D1005">
    <cfRule type="cellIs" priority="3" operator="equal" dxfId="2" stopIfTrue="1">
      <formula>"Positive"</formula>
    </cfRule>
    <cfRule type="cellIs" priority="4" operator="equal" dxfId="6" stopIfTrue="1">
      <formula>"Neutral"</formula>
    </cfRule>
    <cfRule type="cellIs" priority="5" operator="equal" dxfId="1" stopIfTrue="1">
      <formula>"Concern"</formula>
    </cfRule>
    <cfRule type="cellIs" priority="6" operator="equal" dxfId="14" stopIfTrue="1">
      <formula>"Suggestion"</formula>
    </cfRule>
  </conditionalFormatting>
  <conditionalFormatting sqref="K6:K1005">
    <cfRule type="cellIs" priority="7" operator="equal" dxfId="1" stopIfTrue="1">
      <formula>"Open"</formula>
    </cfRule>
    <cfRule type="cellIs" priority="8" operator="equal" dxfId="5" stopIfTrue="1">
      <formula>"In Review"</formula>
    </cfRule>
    <cfRule type="cellIs" priority="9" operator="equal" dxfId="2" stopIfTrue="1">
      <formula>"Closed"</formula>
    </cfRule>
  </conditionalFormatting>
  <dataValidations count="10">
    <dataValidation sqref="B6:B1005" showDropDown="0" showInputMessage="0" showErrorMessage="1" allowBlank="1" errorTitle="Invalid entry" error="Please pick a value from the list or enter a valid value." type="date" errorStyle="stop" operator="between">
      <formula1>DATE(2020,1,1)</formula1>
      <formula2>DATE(2100,12,31)</formula2>
    </dataValidation>
    <dataValidation sqref="L6:L1005" showDropDown="0" showInputMessage="1" showErrorMessage="1" allowBlank="1" errorTitle="Invalid entry" error="Please pick a value from the list or enter a valid value." promptTitle="Resolved date" prompt="Date the follow-up was closed." type="date" errorStyle="stop" operator="between">
      <formula1>DATE(2020,1,1)</formula1>
      <formula2>DATE(2100,12,31)</formula2>
    </dataValidation>
    <dataValidation sqref="C6:C1005" showDropDown="0" showInputMessage="0" showErrorMessage="1" allowBlank="1" errorTitle="Invalid entry" error="Please pick a value from the list or enter a valid value." type="time" errorStyle="stop" operator="between">
      <formula1>0</formula1>
      <formula2>0.999988</formula2>
    </dataValidation>
    <dataValidation sqref="D6:D1005" showDropDown="0" showInputMessage="0" showErrorMessage="1" allowBlank="1" errorTitle="Invalid entry" error="Please pick a value from the list or enter a valid value." type="list" errorStyle="stop">
      <formula1>"Positive,Neutral,Concern,Suggestion"</formula1>
    </dataValidation>
    <dataValidation sqref="E6:E1005" showDropDown="0" showInputMessage="1" showErrorMessage="1" allowBlank="1" errorTitle="Invalid entry" error="Please pick a value from the list or enter a valid value." promptTitle="Rating" prompt="1 = very poor … 5 = excellent" type="list" errorStyle="stop">
      <formula1>"1,2,3,4,5"</formula1>
    </dataValidation>
    <dataValidation sqref="F6:F1005" showDropDown="0" showInputMessage="0" showErrorMessage="1" allowBlank="1" errorTitle="Invalid entry" error="Please pick a value from the list or enter a valid value." type="list" errorStyle="stop">
      <formula1>FeedbackProducts</formula1>
    </dataValidation>
    <dataValidation sqref="H6:H1005" showDropDown="0" showInputMessage="0" showErrorMessage="1" allowBlank="1" errorTitle="Invalid entry" error="Please pick a value from the list or enter a valid value." type="list" errorStyle="warning">
      <formula1>TeamList</formula1>
    </dataValidation>
    <dataValidation sqref="I6:I1005" showDropDown="0" showInputMessage="0" showErrorMessage="1" allowBlank="1" errorTitle="Invalid entry" error="Please pick a value from the list or enter a valid value." type="list" errorStyle="stop">
      <formula1>"Yes,No"</formula1>
    </dataValidation>
    <dataValidation sqref="J6:J1005" showDropDown="0" showInputMessage="0" showErrorMessage="1" allowBlank="1" errorTitle="Invalid entry" error="Please pick a value from the list or enter a valid value." type="list" errorStyle="warning">
      <formula1>StaffList</formula1>
    </dataValidation>
    <dataValidation sqref="K6:K1005" showDropDown="0" showInputMessage="0" showErrorMessage="1" allowBlank="1" errorTitle="Invalid entry" error="Please pick a value from the list or enter a valid value." type="list" errorStyle="stop">
      <formula1>"Open,In Review,Closed"</formula1>
    </dataValidation>
  </dataValidations>
  <hyperlinks>
    <hyperlink ref="B2" location="'Home'!A1" tooltip="Open Home" display="⌂  HOME"/>
    <hyperlink ref="D2" location="'Control Panel'!A1" tooltip="Open Control Panel" display="⚙  CONTROL"/>
    <hyperlink ref="E2" location="'Inventory Master'!A1" tooltip="Open Inventory Master" display="INVENTORY"/>
    <hyperlink ref="G2" location="'Weekly Count'!A1" tooltip="Open Weekly Count" display="✎ COUNT"/>
    <hyperlink ref="H2" location="'Receiving Log'!A1" tooltip="Open Receiving Log" display="✎ RECEIVE"/>
    <hyperlink ref="I2" location="'Order List'!A1" tooltip="Open Order List" display="ORDERS"/>
    <hyperlink ref="J2" location="'Inventory Dashboard'!A1" tooltip="Open Inventory Dashboard" display="◧ INV. DASH"/>
    <hyperlink ref="K2" location="'Pilot Products'!A1" tooltip="Open Pilot Products" display="PILOT ITEMS"/>
    <hyperlink ref="L2" location="'Restock Log'!A1" tooltip="Open Restock Log" display="✎ RESTOCK"/>
    <hyperlink ref="M2" location="'Feedback Log'!A1" tooltip="Open Feedback Log" display="✎ FEEDBACK"/>
    <hyperlink ref="N2" location="'Pilot Dashboard'!A1" tooltip="Open Pilot Dashboard" display="◧ PILOT DASH"/>
    <hyperlink ref="P2" location="'Tasks'!A1" tooltip="Open Tasks" display="✎ TASKS"/>
  </hyperlinks>
  <printOptions horizontalCentered="1"/>
  <pageMargins left="0.4" right="0.4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0B5E66"/>
    <outlinePr summaryBelow="1" summaryRight="1"/>
    <pageSetUpPr fitToPage="1"/>
  </sheetPr>
  <dimension ref="A1:R72"/>
  <sheetViews>
    <sheetView showGridLines="0" showRowColHeaders="0" tabSelected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2.5" customWidth="1" min="18" max="18"/>
    <col hidden="1" width="13" customWidth="1" min="19" max="16384"/>
  </cols>
  <sheetData>
    <row r="1" ht="42" customHeight="1">
      <c r="A1" s="1" t="n"/>
      <c r="B1" s="2">
        <f>cfg_Site&amp;" Operations Hub   ·   Pilot Dashboard"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3">
        <f>cfg_AsOf</f>
        <v/>
      </c>
      <c r="P1" s="1" t="n"/>
      <c r="Q1" s="1" t="n"/>
      <c r="R1" s="1" t="n"/>
    </row>
    <row r="2" ht="28" customHeight="1">
      <c r="A2" s="1" t="n"/>
      <c r="B2" s="6" t="inlineStr">
        <is>
          <t>⌂  HOME</t>
        </is>
      </c>
      <c r="C2" s="7" t="n"/>
      <c r="D2" s="6" t="inlineStr">
        <is>
          <t>⚙  CONTROL</t>
        </is>
      </c>
      <c r="E2" s="6" t="inlineStr">
        <is>
          <t>INVENTORY</t>
        </is>
      </c>
      <c r="F2" s="6" t="inlineStr">
        <is>
          <t>✎ COUNT</t>
        </is>
      </c>
      <c r="G2" s="7" t="n"/>
      <c r="H2" s="6" t="inlineStr">
        <is>
          <t>✎ RECEIVE</t>
        </is>
      </c>
      <c r="I2" s="6" t="inlineStr">
        <is>
          <t>ORDERS</t>
        </is>
      </c>
      <c r="J2" s="6" t="inlineStr">
        <is>
          <t>◧ INV. DASH</t>
        </is>
      </c>
      <c r="K2" s="7" t="n"/>
      <c r="L2" s="6" t="inlineStr">
        <is>
          <t>PILOT ITEMS</t>
        </is>
      </c>
      <c r="M2" s="6" t="inlineStr">
        <is>
          <t>✎ RESTOCK</t>
        </is>
      </c>
      <c r="N2" s="6" t="inlineStr">
        <is>
          <t>✎ FEEDBACK</t>
        </is>
      </c>
      <c r="O2" s="7" t="n"/>
      <c r="P2" s="4" t="inlineStr">
        <is>
          <t>◧ PILOT DASH</t>
        </is>
      </c>
      <c r="Q2" s="6" t="inlineStr">
        <is>
          <t>✎ TASKS</t>
        </is>
      </c>
      <c r="R2" s="1" t="n"/>
    </row>
    <row r="3" ht="30" customHeight="1">
      <c r="A3" s="1" t="n"/>
      <c r="B3" s="8" t="inlineStr">
        <is>
          <t>Leadership view of the pantry pilot: consumption, refill cadence and employee sentiment, with a rule-based recommendation (rules on the Control Panel).</t>
        </is>
      </c>
      <c r="R3" s="1" t="n"/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 ht="26" customHeight="1">
      <c r="A5" s="1" t="n"/>
      <c r="B5" s="143">
        <f>IF(cfg_AsOf&lt;cfg_PilotStart,"PILOT STARTS IN "&amp;(cfg_PilotStart-cfg_AsOf)&amp;" DAYS",IF(cfg_AsOf&gt;cfg_PilotEnd,"PILOT COMPLETE","PILOT IN PROGRESS  ·  DAY "&amp;IF(cfg_AsOf&lt;cfg_PilotStart,0,MIN(cfg_AsOf-cfg_PilotStart+1,cfg_PilotDays))&amp;" OF "&amp;cfg_PilotDays))</f>
        <v/>
      </c>
      <c r="J5" s="144">
        <f>REPT("█",ROUND(IF(cfg_AsOf&lt;cfg_PilotStart,0,MIN(cfg_AsOf-cfg_PilotStart+1,cfg_PilotDays))/cfg_PilotDays*28,0))&amp;REPT("░",28-ROUND(IF(cfg_AsOf&lt;cfg_PilotStart,0,MIN(cfg_AsOf-cfg_PilotStart+1,cfg_PilotDays))/cfg_PilotDays*28,0))&amp;"  "&amp;FIXED(IF(cfg_AsOf&lt;cfg_PilotStart,0,MIN(cfg_AsOf-cfg_PilotStart+1,cfg_PilotDays))/cfg_PilotDays*100,0)&amp;"%"</f>
        <v/>
      </c>
      <c r="R5" s="1" t="n"/>
    </row>
    <row r="6" ht="16" customHeight="1">
      <c r="A6" s="1" t="n"/>
      <c r="B6" s="145">
        <f>"Pilot window: "&amp;cfg_Site&amp;"  ·  "&amp;cfg_PilotDays&amp;" days  ·  refills and feedback logged: "&amp;COUNT(RL_Added)&amp;" / "&amp;COUNT(FB_Date)</f>
        <v/>
      </c>
      <c r="R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 ht="22" customHeight="1">
      <c r="A8" s="1" t="n"/>
      <c r="B8" s="18" t="inlineStr">
        <is>
          <t>PILOT DAY</t>
        </is>
      </c>
      <c r="C8" s="19" t="n"/>
      <c r="D8" s="19" t="n"/>
      <c r="E8" s="19" t="n"/>
      <c r="F8" s="113" t="inlineStr">
        <is>
          <t>DAYS REMAINING</t>
        </is>
      </c>
      <c r="G8" s="114" t="n"/>
      <c r="H8" s="114" t="n"/>
      <c r="I8" s="114" t="n"/>
      <c r="J8" s="16" t="inlineStr">
        <is>
          <t>REFILL EVENTS</t>
        </is>
      </c>
      <c r="K8" s="17" t="n"/>
      <c r="L8" s="17" t="n"/>
      <c r="M8" s="17" t="n"/>
      <c r="N8" s="14" t="inlineStr">
        <is>
          <t>UNITS PLACED</t>
        </is>
      </c>
      <c r="O8" s="15" t="n"/>
      <c r="P8" s="15" t="n"/>
      <c r="Q8" s="15" t="n"/>
      <c r="R8" s="1" t="n"/>
    </row>
    <row r="9" ht="42" customHeight="1">
      <c r="A9" s="1" t="n"/>
      <c r="B9" s="104">
        <f>IF(cfg_AsOf&lt;cfg_PilotStart,0,MIN(cfg_AsOf-cfg_PilotStart+1,cfg_PilotDays))</f>
        <v/>
      </c>
      <c r="C9" s="27" t="n"/>
      <c r="D9" s="27" t="n"/>
      <c r="E9" s="27" t="n"/>
      <c r="F9" s="146">
        <f>IF(cfg_AsOf&lt;cfg_PilotStart,cfg_PilotDays,MAX(0,cfg_PilotEnd-cfg_AsOf))</f>
        <v/>
      </c>
      <c r="G9" s="116" t="n"/>
      <c r="H9" s="116" t="n"/>
      <c r="I9" s="116" t="n"/>
      <c r="J9" s="24">
        <f>COUNT(RL_Added)</f>
        <v/>
      </c>
      <c r="K9" s="25" t="n"/>
      <c r="L9" s="25" t="n"/>
      <c r="M9" s="25" t="n"/>
      <c r="N9" s="22">
        <f>SUM(RL_Added)</f>
        <v/>
      </c>
      <c r="O9" s="23" t="n"/>
      <c r="P9" s="23" t="n"/>
      <c r="Q9" s="23" t="n"/>
      <c r="R9" s="1" t="n"/>
    </row>
    <row r="10" ht="20" customHeight="1">
      <c r="A10" s="1" t="n"/>
      <c r="B10" s="34">
        <f>"of "&amp;cfg_PilotDays&amp;" planned days"</f>
        <v/>
      </c>
      <c r="C10" s="35" t="n"/>
      <c r="D10" s="35" t="n"/>
      <c r="E10" s="35" t="n"/>
      <c r="F10" s="118">
        <f>"Ends on day "&amp;cfg_PilotDays</f>
        <v/>
      </c>
      <c r="G10" s="119" t="n"/>
      <c r="H10" s="119" t="n"/>
      <c r="I10" s="119" t="n"/>
      <c r="J10" s="32">
        <f>COUNTIF(PP_Flag,"ACTIVE")&amp;" products active"</f>
        <v/>
      </c>
      <c r="K10" s="33" t="n"/>
      <c r="L10" s="33" t="n"/>
      <c r="M10" s="33" t="n"/>
      <c r="N10" s="30">
        <f>IF(IF(cfg_AsOf&lt;cfg_PilotStart,0,MIN(cfg_AsOf-cfg_PilotStart+1,cfg_PilotDays))=0,"—",FIXED(SUM(RL_Added)/IF(cfg_AsOf&lt;cfg_PilotStart,0,MIN(cfg_AsOf-cfg_PilotStart+1,cfg_PilotDays)),1)&amp;" units / day")</f>
        <v/>
      </c>
      <c r="O10" s="31" t="n"/>
      <c r="P10" s="31" t="n"/>
      <c r="Q10" s="31" t="n"/>
      <c r="R10" s="1" t="n"/>
    </row>
    <row r="11" ht="10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 ht="22" customHeight="1">
      <c r="A12" s="1" t="n"/>
      <c r="B12" s="18" t="inlineStr">
        <is>
          <t>AVG DAYS BETWEEN REFILLS</t>
        </is>
      </c>
      <c r="C12" s="19" t="n"/>
      <c r="D12" s="19" t="n"/>
      <c r="E12" s="19" t="n"/>
      <c r="F12" s="16" t="inlineStr">
        <is>
          <t>FEEDBACK ENTRIES</t>
        </is>
      </c>
      <c r="G12" s="17" t="n"/>
      <c r="H12" s="17" t="n"/>
      <c r="I12" s="17" t="n"/>
      <c r="J12" s="100" t="inlineStr">
        <is>
          <t>AVERAGE RATING</t>
        </is>
      </c>
      <c r="K12" s="101" t="n"/>
      <c r="L12" s="101" t="n"/>
      <c r="M12" s="101" t="n"/>
      <c r="N12" s="12" t="inlineStr">
        <is>
          <t>OPEN FOLLOW-UPS</t>
        </is>
      </c>
      <c r="O12" s="13" t="n"/>
      <c r="P12" s="13" t="n"/>
      <c r="Q12" s="13" t="n"/>
      <c r="R12" s="1" t="n"/>
    </row>
    <row r="13" ht="42" customHeight="1">
      <c r="A13" s="1" t="n"/>
      <c r="B13" s="147">
        <f>IFERROR(AVERAGE(RL_Days),"—")</f>
        <v/>
      </c>
      <c r="C13" s="27" t="n"/>
      <c r="D13" s="27" t="n"/>
      <c r="E13" s="27" t="n"/>
      <c r="F13" s="24">
        <f>COUNT(FB_Date)</f>
        <v/>
      </c>
      <c r="G13" s="25" t="n"/>
      <c r="H13" s="25" t="n"/>
      <c r="I13" s="25" t="n"/>
      <c r="J13" s="148">
        <f>IFERROR(AVERAGE(FB_Rating),"—")</f>
        <v/>
      </c>
      <c r="K13" s="106" t="n"/>
      <c r="L13" s="106" t="n"/>
      <c r="M13" s="106" t="n"/>
      <c r="N13" s="20">
        <f>COUNTIFS(FB_FollowUp,"Yes",FB_Status,"&lt;&gt;Closed")</f>
        <v/>
      </c>
      <c r="O13" s="21" t="n"/>
      <c r="P13" s="21" t="n"/>
      <c r="Q13" s="21" t="n"/>
      <c r="R13" s="1" t="n"/>
    </row>
    <row r="14" ht="20" customHeight="1">
      <c r="A14" s="1" t="n"/>
      <c r="B14" s="34">
        <f>IFERROR("≈ "&amp;FIXED(AVERAGE(RL_Hours),0)&amp;" hours per product","No repeat refills yet")</f>
        <v/>
      </c>
      <c r="C14" s="35" t="n"/>
      <c r="D14" s="35" t="n"/>
      <c r="E14" s="35" t="n"/>
      <c r="F14" s="32">
        <f>COUNTIF(FB_Type,"Positive")&amp;" positive · "&amp;COUNTIF(FB_Type,"Concern")&amp;" concerns"</f>
        <v/>
      </c>
      <c r="G14" s="33" t="n"/>
      <c r="H14" s="33" t="n"/>
      <c r="I14" s="33" t="n"/>
      <c r="J14" s="109">
        <f>"out of 5 · "&amp;COUNT(FB_Rating)&amp;" ratings"</f>
        <v/>
      </c>
      <c r="K14" s="110" t="n"/>
      <c r="L14" s="110" t="n"/>
      <c r="M14" s="110" t="n"/>
      <c r="N14" s="28">
        <f>IFERROR("Avg response "&amp;FIXED(AVERAGEIFS(FB_Resp,FB_Status,"Closed"),1)&amp;" days","No closed items yet")</f>
        <v/>
      </c>
      <c r="O14" s="29" t="n"/>
      <c r="P14" s="29" t="n"/>
      <c r="Q14" s="29" t="n"/>
      <c r="R14" s="1" t="n"/>
    </row>
    <row r="15" ht="12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 ht="24" customHeight="1">
      <c r="A16" s="1" t="n"/>
      <c r="B16" s="10" t="inlineStr">
        <is>
          <t>LEADERSHIP DECISION SIGNAL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" t="n"/>
    </row>
    <row r="17" ht="22" customHeight="1">
      <c r="A17" s="1" t="n"/>
      <c r="B17" s="149">
        <f>IF(COUNT(FB_Date)&lt;cfg_MinFeedback,"GATHER MORE DATA",IF(AND(IFERROR(AVERAGE(FB_Rating),0)&gt;=cfg_ExpandRating,IF(COUNT(FB_Date)=0,0,COUNTIF(FB_Type,"Positive")/COUNT(FB_Date))&gt;=cfg_ExpandPositive),"EXPAND",IF(IFERROR(AVERAGE(FB_Rating),0)&gt;=cfg_ContinueRating,"CONTINUE","ADJUST")))</f>
        <v/>
      </c>
      <c r="C17" s="150" t="n"/>
      <c r="D17" s="150" t="n"/>
      <c r="E17" s="150" t="n"/>
      <c r="F17" s="151" t="inlineStr">
        <is>
          <t>Positive feedback share</t>
        </is>
      </c>
      <c r="G17" s="124" t="n"/>
      <c r="H17" s="124" t="n"/>
      <c r="I17" s="124" t="n"/>
      <c r="J17" s="152">
        <f>IF(COUNT(FB_Date)=0,0,COUNTIF(FB_Type,"Positive")/COUNT(FB_Date))</f>
        <v/>
      </c>
      <c r="K17" s="124" t="n"/>
      <c r="L17" s="151" t="inlineStr">
        <is>
          <t>Projected units for the full pilot</t>
        </is>
      </c>
      <c r="M17" s="124" t="n"/>
      <c r="N17" s="124" t="n"/>
      <c r="O17" s="124" t="n"/>
      <c r="P17" s="153">
        <f>IF(IF(cfg_AsOf&lt;cfg_PilotStart,0,MIN(cfg_AsOf-cfg_PilotStart+1,cfg_PilotDays))=0,"—",SUM(RL_Added)/IF(cfg_AsOf&lt;cfg_PilotStart,0,MIN(cfg_AsOf-cfg_PilotStart+1,cfg_PilotDays))*cfg_PilotDays)</f>
        <v/>
      </c>
      <c r="Q17" s="124" t="n"/>
      <c r="R17" s="1" t="n"/>
    </row>
    <row r="18" ht="22" customHeight="1">
      <c r="A18" s="1" t="n"/>
      <c r="B18" s="150" t="n"/>
      <c r="C18" s="150" t="n"/>
      <c r="D18" s="150" t="n"/>
      <c r="E18" s="150" t="n"/>
      <c r="F18" s="151" t="inlineStr">
        <is>
          <t>Concerns logged</t>
        </is>
      </c>
      <c r="G18" s="124" t="n"/>
      <c r="H18" s="124" t="n"/>
      <c r="I18" s="124" t="n"/>
      <c r="J18" s="153">
        <f>COUNTIF(FB_Type,"Concern")</f>
        <v/>
      </c>
      <c r="K18" s="124" t="n"/>
      <c r="L18" s="151" t="inlineStr">
        <is>
          <t>Snack units  ·  Beverage units</t>
        </is>
      </c>
      <c r="M18" s="124" t="n"/>
      <c r="N18" s="124" t="n"/>
      <c r="O18" s="124" t="n"/>
      <c r="P18" s="154">
        <f>FIXED(SUMIFS(RL_Added,RL_Type,"Snack"),0)&amp;"  ·  "&amp;FIXED(SUMIFS(RL_Added,RL_Type,"Beverage"),0)</f>
        <v/>
      </c>
      <c r="Q18" s="124" t="n"/>
      <c r="R18" s="1" t="n"/>
    </row>
    <row r="19" ht="22" customHeight="1">
      <c r="A19" s="1" t="n"/>
      <c r="B19" s="150" t="n"/>
      <c r="C19" s="150" t="n"/>
      <c r="D19" s="150" t="n"/>
      <c r="E19" s="150" t="n"/>
      <c r="F19" s="151" t="inlineStr">
        <is>
          <t>Refills that found the shelf empty</t>
        </is>
      </c>
      <c r="G19" s="124" t="n"/>
      <c r="H19" s="124" t="n"/>
      <c r="I19" s="124" t="n"/>
      <c r="J19" s="153">
        <f>COUNTIFS(RL_Before,0,RL_Days,"&gt;=0")</f>
        <v/>
      </c>
      <c r="K19" s="124" t="n"/>
      <c r="L19" s="151" t="inlineStr">
        <is>
          <t>Top product by units</t>
        </is>
      </c>
      <c r="M19" s="124" t="n"/>
      <c r="N19" s="124" t="n"/>
      <c r="O19" s="124" t="n"/>
      <c r="P19" s="154">
        <f>IF(MAX(Pil_Score)&lt;=0,"—",INDEX(Pil_Label,MATCH(MAX(Pil_Score),Pil_Score,0)))</f>
        <v/>
      </c>
      <c r="Q19" s="124" t="n"/>
      <c r="R19" s="1" t="n"/>
    </row>
    <row r="20">
      <c r="A20" s="1" t="n"/>
      <c r="B20" s="155">
        <f>"Rules: EXPAND when avg rating ≥ "&amp;FIXED(cfg_ExpandRating,1)&amp;" and positive ≥ "&amp;FIXED(cfg_ExpandPositive*100,0)&amp;"%  ·  CONTINUE when avg rating ≥ "&amp;FIXED(cfg_ContinueRating,1)&amp;"  ·  otherwise ADJUST  ·  needs at least "&amp;cfg_MinFeedback&amp;" feedback entries."</f>
        <v/>
      </c>
      <c r="R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 ht="24" customHeight="1">
      <c r="A22" s="1" t="n"/>
      <c r="B22" s="10" t="inlineStr">
        <is>
          <t>UNITS PLACED BY PRODUCT  (top 10)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" t="n"/>
      <c r="L22" s="10" t="inlineStr">
        <is>
          <t>FEEDBACK RATING DISTRIBUTION</t>
        </is>
      </c>
      <c r="M22" s="11" t="n"/>
      <c r="N22" s="11" t="n"/>
      <c r="O22" s="11" t="n"/>
      <c r="P22" s="11" t="n"/>
      <c r="Q22" s="11" t="n"/>
      <c r="R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 ht="24" customHeight="1">
      <c r="A43" s="1" t="n"/>
      <c r="B43" s="10" t="inlineStr">
        <is>
          <t>UNITS PLACED BY PRODUCT — DATA</t>
        </is>
      </c>
      <c r="C43" s="11" t="n"/>
      <c r="D43" s="11" t="n"/>
      <c r="E43" s="11" t="n"/>
      <c r="F43" s="11" t="n"/>
      <c r="G43" s="11" t="n"/>
      <c r="H43" s="11" t="n"/>
      <c r="I43" s="11" t="n"/>
      <c r="J43" s="11" t="n"/>
      <c r="K43" s="1" t="n"/>
      <c r="L43" s="10" t="inlineStr">
        <is>
          <t>RATING DISTRIBUTION — DATA</t>
        </is>
      </c>
      <c r="M43" s="11" t="n"/>
      <c r="N43" s="11" t="n"/>
      <c r="O43" s="11" t="n"/>
      <c r="P43" s="11" t="n"/>
      <c r="Q43" s="11" t="n"/>
      <c r="R43" s="1" t="n"/>
    </row>
    <row r="44">
      <c r="A44" s="1" t="n"/>
      <c r="B44" s="120" t="inlineStr">
        <is>
          <t>#</t>
        </is>
      </c>
      <c r="C44" s="120" t="inlineStr">
        <is>
          <t>Product</t>
        </is>
      </c>
      <c r="D44" s="121" t="n"/>
      <c r="E44" s="121" t="n"/>
      <c r="F44" s="121" t="n"/>
      <c r="G44" s="120" t="inlineStr">
        <is>
          <t>Type</t>
        </is>
      </c>
      <c r="H44" s="121" t="n"/>
      <c r="I44" s="120" t="inlineStr">
        <is>
          <t>Units</t>
        </is>
      </c>
      <c r="J44" s="121" t="n"/>
      <c r="K44" s="1" t="n"/>
      <c r="L44" s="120" t="inlineStr">
        <is>
          <t>Rating</t>
        </is>
      </c>
      <c r="M44" s="121" t="n"/>
      <c r="N44" s="120" t="inlineStr">
        <is>
          <t>Responses</t>
        </is>
      </c>
      <c r="O44" s="121" t="n"/>
      <c r="P44" s="120" t="inlineStr">
        <is>
          <t>Share</t>
        </is>
      </c>
      <c r="Q44" s="121" t="n"/>
      <c r="R44" s="1" t="n"/>
    </row>
    <row r="45">
      <c r="A45" s="1" t="n"/>
      <c r="B45" s="126" t="n">
        <v>1</v>
      </c>
      <c r="C45" s="127">
        <f>IF(LARGE(Pil_Score,B45)&lt;0,"",INDEX(Pil_Label,MATCH(LARGE(Pil_Score,B45),Pil_Score,0)))</f>
        <v/>
      </c>
      <c r="D45" s="124" t="n"/>
      <c r="E45" s="124" t="n"/>
      <c r="F45" s="124" t="n"/>
      <c r="G45" s="156">
        <f>IF(C45="","",INDEX(Pil_Type,MATCH(LARGE(Pil_Score,B45),Pil_Score,0)))</f>
        <v/>
      </c>
      <c r="H45" s="124" t="n"/>
      <c r="I45" s="128">
        <f>IF(C45="","",INDEX(Pil_Units,MATCH(LARGE(Pil_Score,B45),Pil_Score,0)))</f>
        <v/>
      </c>
      <c r="J45" s="124" t="n"/>
      <c r="K45" s="1" t="n"/>
      <c r="L45" s="130" t="inlineStr">
        <is>
          <t>1 ★</t>
        </is>
      </c>
      <c r="M45" s="124" t="n"/>
      <c r="N45" s="123">
        <f>COUNTIF(FB_Rating,1)</f>
        <v/>
      </c>
      <c r="O45" s="124" t="n"/>
      <c r="P45" s="125">
        <f>IF(COUNT(FB_Rating)=0,"",N45/COUNT(FB_Rating))</f>
        <v/>
      </c>
      <c r="Q45" s="124" t="n"/>
      <c r="R45" s="1" t="n"/>
    </row>
    <row r="46">
      <c r="A46" s="1" t="n"/>
      <c r="B46" s="126" t="n">
        <v>2</v>
      </c>
      <c r="C46" s="127">
        <f>IF(LARGE(Pil_Score,B46)&lt;0,"",INDEX(Pil_Label,MATCH(LARGE(Pil_Score,B46),Pil_Score,0)))</f>
        <v/>
      </c>
      <c r="D46" s="124" t="n"/>
      <c r="E46" s="124" t="n"/>
      <c r="F46" s="124" t="n"/>
      <c r="G46" s="156">
        <f>IF(C46="","",INDEX(Pil_Type,MATCH(LARGE(Pil_Score,B46),Pil_Score,0)))</f>
        <v/>
      </c>
      <c r="H46" s="124" t="n"/>
      <c r="I46" s="128">
        <f>IF(C46="","",INDEX(Pil_Units,MATCH(LARGE(Pil_Score,B46),Pil_Score,0)))</f>
        <v/>
      </c>
      <c r="J46" s="124" t="n"/>
      <c r="K46" s="1" t="n"/>
      <c r="L46" s="157" t="inlineStr">
        <is>
          <t>2 ★</t>
        </is>
      </c>
      <c r="M46" s="124" t="n"/>
      <c r="N46" s="123">
        <f>COUNTIF(FB_Rating,2)</f>
        <v/>
      </c>
      <c r="O46" s="124" t="n"/>
      <c r="P46" s="125">
        <f>IF(COUNT(FB_Rating)=0,"",N46/COUNT(FB_Rating))</f>
        <v/>
      </c>
      <c r="Q46" s="124" t="n"/>
      <c r="R46" s="1" t="n"/>
    </row>
    <row r="47">
      <c r="A47" s="1" t="n"/>
      <c r="B47" s="126" t="n">
        <v>3</v>
      </c>
      <c r="C47" s="127">
        <f>IF(LARGE(Pil_Score,B47)&lt;0,"",INDEX(Pil_Label,MATCH(LARGE(Pil_Score,B47),Pil_Score,0)))</f>
        <v/>
      </c>
      <c r="D47" s="124" t="n"/>
      <c r="E47" s="124" t="n"/>
      <c r="F47" s="124" t="n"/>
      <c r="G47" s="156">
        <f>IF(C47="","",INDEX(Pil_Type,MATCH(LARGE(Pil_Score,B47),Pil_Score,0)))</f>
        <v/>
      </c>
      <c r="H47" s="124" t="n"/>
      <c r="I47" s="128">
        <f>IF(C47="","",INDEX(Pil_Units,MATCH(LARGE(Pil_Score,B47),Pil_Score,0)))</f>
        <v/>
      </c>
      <c r="J47" s="124" t="n"/>
      <c r="K47" s="1" t="n"/>
      <c r="L47" s="129" t="inlineStr">
        <is>
          <t>3 ★</t>
        </is>
      </c>
      <c r="M47" s="124" t="n"/>
      <c r="N47" s="123">
        <f>COUNTIF(FB_Rating,3)</f>
        <v/>
      </c>
      <c r="O47" s="124" t="n"/>
      <c r="P47" s="125">
        <f>IF(COUNT(FB_Rating)=0,"",N47/COUNT(FB_Rating))</f>
        <v/>
      </c>
      <c r="Q47" s="124" t="n"/>
      <c r="R47" s="1" t="n"/>
    </row>
    <row r="48">
      <c r="A48" s="1" t="n"/>
      <c r="B48" s="126" t="n">
        <v>4</v>
      </c>
      <c r="C48" s="127">
        <f>IF(LARGE(Pil_Score,B48)&lt;0,"",INDEX(Pil_Label,MATCH(LARGE(Pil_Score,B48),Pil_Score,0)))</f>
        <v/>
      </c>
      <c r="D48" s="124" t="n"/>
      <c r="E48" s="124" t="n"/>
      <c r="F48" s="124" t="n"/>
      <c r="G48" s="156">
        <f>IF(C48="","",INDEX(Pil_Type,MATCH(LARGE(Pil_Score,B48),Pil_Score,0)))</f>
        <v/>
      </c>
      <c r="H48" s="124" t="n"/>
      <c r="I48" s="128">
        <f>IF(C48="","",INDEX(Pil_Units,MATCH(LARGE(Pil_Score,B48),Pil_Score,0)))</f>
        <v/>
      </c>
      <c r="J48" s="124" t="n"/>
      <c r="K48" s="1" t="n"/>
      <c r="L48" s="158" t="inlineStr">
        <is>
          <t>4 ★</t>
        </is>
      </c>
      <c r="M48" s="124" t="n"/>
      <c r="N48" s="123">
        <f>COUNTIF(FB_Rating,4)</f>
        <v/>
      </c>
      <c r="O48" s="124" t="n"/>
      <c r="P48" s="125">
        <f>IF(COUNT(FB_Rating)=0,"",N48/COUNT(FB_Rating))</f>
        <v/>
      </c>
      <c r="Q48" s="124" t="n"/>
      <c r="R48" s="1" t="n"/>
    </row>
    <row r="49">
      <c r="A49" s="1" t="n"/>
      <c r="B49" s="126" t="n">
        <v>5</v>
      </c>
      <c r="C49" s="127">
        <f>IF(LARGE(Pil_Score,B49)&lt;0,"",INDEX(Pil_Label,MATCH(LARGE(Pil_Score,B49),Pil_Score,0)))</f>
        <v/>
      </c>
      <c r="D49" s="124" t="n"/>
      <c r="E49" s="124" t="n"/>
      <c r="F49" s="124" t="n"/>
      <c r="G49" s="156">
        <f>IF(C49="","",INDEX(Pil_Type,MATCH(LARGE(Pil_Score,B49),Pil_Score,0)))</f>
        <v/>
      </c>
      <c r="H49" s="124" t="n"/>
      <c r="I49" s="128">
        <f>IF(C49="","",INDEX(Pil_Units,MATCH(LARGE(Pil_Score,B49),Pil_Score,0)))</f>
        <v/>
      </c>
      <c r="J49" s="124" t="n"/>
      <c r="K49" s="1" t="n"/>
      <c r="L49" s="122" t="inlineStr">
        <is>
          <t>5 ★</t>
        </is>
      </c>
      <c r="M49" s="124" t="n"/>
      <c r="N49" s="123">
        <f>COUNTIF(FB_Rating,5)</f>
        <v/>
      </c>
      <c r="O49" s="124" t="n"/>
      <c r="P49" s="125">
        <f>IF(COUNT(FB_Rating)=0,"",N49/COUNT(FB_Rating))</f>
        <v/>
      </c>
      <c r="Q49" s="124" t="n"/>
      <c r="R49" s="1" t="n"/>
    </row>
    <row r="50">
      <c r="A50" s="1" t="n"/>
      <c r="B50" s="126" t="n">
        <v>6</v>
      </c>
      <c r="C50" s="127">
        <f>IF(LARGE(Pil_Score,B50)&lt;0,"",INDEX(Pil_Label,MATCH(LARGE(Pil_Score,B50),Pil_Score,0)))</f>
        <v/>
      </c>
      <c r="D50" s="124" t="n"/>
      <c r="E50" s="124" t="n"/>
      <c r="F50" s="124" t="n"/>
      <c r="G50" s="156">
        <f>IF(C50="","",INDEX(Pil_Type,MATCH(LARGE(Pil_Score,B50),Pil_Score,0)))</f>
        <v/>
      </c>
      <c r="H50" s="124" t="n"/>
      <c r="I50" s="128">
        <f>IF(C50="","",INDEX(Pil_Units,MATCH(LARGE(Pil_Score,B50),Pil_Score,0)))</f>
        <v/>
      </c>
      <c r="J50" s="124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26" t="n">
        <v>7</v>
      </c>
      <c r="C51" s="127">
        <f>IF(LARGE(Pil_Score,B51)&lt;0,"",INDEX(Pil_Label,MATCH(LARGE(Pil_Score,B51),Pil_Score,0)))</f>
        <v/>
      </c>
      <c r="D51" s="124" t="n"/>
      <c r="E51" s="124" t="n"/>
      <c r="F51" s="124" t="n"/>
      <c r="G51" s="156">
        <f>IF(C51="","",INDEX(Pil_Type,MATCH(LARGE(Pil_Score,B51),Pil_Score,0)))</f>
        <v/>
      </c>
      <c r="H51" s="124" t="n"/>
      <c r="I51" s="128">
        <f>IF(C51="","",INDEX(Pil_Units,MATCH(LARGE(Pil_Score,B51),Pil_Score,0)))</f>
        <v/>
      </c>
      <c r="J51" s="124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26" t="n">
        <v>8</v>
      </c>
      <c r="C52" s="127">
        <f>IF(LARGE(Pil_Score,B52)&lt;0,"",INDEX(Pil_Label,MATCH(LARGE(Pil_Score,B52),Pil_Score,0)))</f>
        <v/>
      </c>
      <c r="D52" s="124" t="n"/>
      <c r="E52" s="124" t="n"/>
      <c r="F52" s="124" t="n"/>
      <c r="G52" s="156">
        <f>IF(C52="","",INDEX(Pil_Type,MATCH(LARGE(Pil_Score,B52),Pil_Score,0)))</f>
        <v/>
      </c>
      <c r="H52" s="124" t="n"/>
      <c r="I52" s="128">
        <f>IF(C52="","",INDEX(Pil_Units,MATCH(LARGE(Pil_Score,B52),Pil_Score,0)))</f>
        <v/>
      </c>
      <c r="J52" s="124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26" t="n">
        <v>9</v>
      </c>
      <c r="C53" s="127">
        <f>IF(LARGE(Pil_Score,B53)&lt;0,"",INDEX(Pil_Label,MATCH(LARGE(Pil_Score,B53),Pil_Score,0)))</f>
        <v/>
      </c>
      <c r="D53" s="124" t="n"/>
      <c r="E53" s="124" t="n"/>
      <c r="F53" s="124" t="n"/>
      <c r="G53" s="156">
        <f>IF(C53="","",INDEX(Pil_Type,MATCH(LARGE(Pil_Score,B53),Pil_Score,0)))</f>
        <v/>
      </c>
      <c r="H53" s="124" t="n"/>
      <c r="I53" s="128">
        <f>IF(C53="","",INDEX(Pil_Units,MATCH(LARGE(Pil_Score,B53),Pil_Score,0)))</f>
        <v/>
      </c>
      <c r="J53" s="124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26" t="n">
        <v>10</v>
      </c>
      <c r="C54" s="127">
        <f>IF(LARGE(Pil_Score,B54)&lt;0,"",INDEX(Pil_Label,MATCH(LARGE(Pil_Score,B54),Pil_Score,0)))</f>
        <v/>
      </c>
      <c r="D54" s="124" t="n"/>
      <c r="E54" s="124" t="n"/>
      <c r="F54" s="124" t="n"/>
      <c r="G54" s="156">
        <f>IF(C54="","",INDEX(Pil_Type,MATCH(LARGE(Pil_Score,B54),Pil_Score,0)))</f>
        <v/>
      </c>
      <c r="H54" s="124" t="n"/>
      <c r="I54" s="128">
        <f>IF(C54="","",INDEX(Pil_Units,MATCH(LARGE(Pil_Score,B54),Pil_Score,0)))</f>
        <v/>
      </c>
      <c r="J54" s="124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 ht="24" customHeight="1">
      <c r="A57" s="1" t="n"/>
      <c r="B57" s="10" t="inlineStr">
        <is>
          <t>WEEK-BY-WEEK TREND</t>
        </is>
      </c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" t="n"/>
    </row>
    <row r="58">
      <c r="A58" s="1" t="n"/>
      <c r="B58" s="120" t="inlineStr">
        <is>
          <t>Pilot Week</t>
        </is>
      </c>
      <c r="C58" s="121" t="n"/>
      <c r="D58" s="120" t="inlineStr">
        <is>
          <t>Days</t>
        </is>
      </c>
      <c r="E58" s="121" t="n"/>
      <c r="F58" s="120" t="inlineStr">
        <is>
          <t>Refill Events</t>
        </is>
      </c>
      <c r="G58" s="121" t="n"/>
      <c r="H58" s="120" t="inlineStr">
        <is>
          <t>Units Placed</t>
        </is>
      </c>
      <c r="I58" s="121" t="n"/>
      <c r="J58" s="120" t="inlineStr">
        <is>
          <t>Feedback</t>
        </is>
      </c>
      <c r="K58" s="121" t="n"/>
      <c r="L58" s="120" t="inlineStr">
        <is>
          <t>Avg Rating</t>
        </is>
      </c>
      <c r="M58" s="121" t="n"/>
      <c r="N58" s="120" t="inlineStr">
        <is>
          <t>Concerns</t>
        </is>
      </c>
      <c r="O58" s="121" t="n"/>
      <c r="P58" s="120" t="inlineStr">
        <is>
          <t>Empty on Arrival</t>
        </is>
      </c>
      <c r="Q58" s="121" t="n"/>
      <c r="R58" s="1" t="n"/>
    </row>
    <row r="59">
      <c r="A59" s="1" t="n"/>
      <c r="B59" s="159" t="inlineStr">
        <is>
          <t>Week 1</t>
        </is>
      </c>
      <c r="C59" s="124" t="n"/>
      <c r="D59" s="160">
        <f>"1–"&amp;MIN(7,cfg_PilotDays)</f>
        <v/>
      </c>
      <c r="E59" s="124" t="n"/>
      <c r="F59" s="123">
        <f>COUNTIFS(RL_Day,"&gt;=1",RL_Day,"&lt;=7")</f>
        <v/>
      </c>
      <c r="G59" s="124" t="n"/>
      <c r="H59" s="123">
        <f>SUMIFS(RL_Added,RL_Day,"&gt;=1",RL_Day,"&lt;=7")</f>
        <v/>
      </c>
      <c r="I59" s="124" t="n"/>
      <c r="J59" s="123">
        <f>COUNTIFS(FB_Day,"&gt;=1",FB_Day,"&lt;=7")</f>
        <v/>
      </c>
      <c r="K59" s="124" t="n"/>
      <c r="L59" s="161">
        <f>IFERROR(AVERAGEIFS(FB_Rating,FB_Day,"&gt;=1",FB_Day,"&lt;=7"),"—")</f>
        <v/>
      </c>
      <c r="M59" s="124" t="n"/>
      <c r="N59" s="123">
        <f>COUNTIFS(FB_Day,"&gt;=1",FB_Day,"&lt;=7",FB_Type,"Concern")</f>
        <v/>
      </c>
      <c r="O59" s="124" t="n"/>
      <c r="P59" s="123">
        <f>COUNTIFS(RL_Day,"&gt;=1",RL_Day,"&lt;=7",RL_Before,0,RL_Days,"&gt;=0")</f>
        <v/>
      </c>
      <c r="Q59" s="124" t="n"/>
      <c r="R59" s="1" t="n"/>
    </row>
    <row r="60">
      <c r="A60" s="1" t="n"/>
      <c r="B60" s="162" t="inlineStr">
        <is>
          <t>Week 2</t>
        </is>
      </c>
      <c r="C60" s="163" t="n"/>
      <c r="D60" s="164">
        <f>"8–"&amp;MIN(14,cfg_PilotDays)</f>
        <v/>
      </c>
      <c r="E60" s="163" t="n"/>
      <c r="F60" s="165">
        <f>COUNTIFS(RL_Day,"&gt;=8",RL_Day,"&lt;=14")</f>
        <v/>
      </c>
      <c r="G60" s="163" t="n"/>
      <c r="H60" s="165">
        <f>SUMIFS(RL_Added,RL_Day,"&gt;=8",RL_Day,"&lt;=14")</f>
        <v/>
      </c>
      <c r="I60" s="163" t="n"/>
      <c r="J60" s="165">
        <f>COUNTIFS(FB_Day,"&gt;=8",FB_Day,"&lt;=14")</f>
        <v/>
      </c>
      <c r="K60" s="163" t="n"/>
      <c r="L60" s="166">
        <f>IFERROR(AVERAGEIFS(FB_Rating,FB_Day,"&gt;=8",FB_Day,"&lt;=14"),"—")</f>
        <v/>
      </c>
      <c r="M60" s="163" t="n"/>
      <c r="N60" s="165">
        <f>COUNTIFS(FB_Day,"&gt;=8",FB_Day,"&lt;=14",FB_Type,"Concern")</f>
        <v/>
      </c>
      <c r="O60" s="163" t="n"/>
      <c r="P60" s="165">
        <f>COUNTIFS(RL_Day,"&gt;=8",RL_Day,"&lt;=14",RL_Before,0,RL_Days,"&gt;=0")</f>
        <v/>
      </c>
      <c r="Q60" s="163" t="n"/>
      <c r="R60" s="1" t="n"/>
    </row>
    <row r="61">
      <c r="A61" s="1" t="n"/>
      <c r="B61" s="159" t="inlineStr">
        <is>
          <t>Week 3</t>
        </is>
      </c>
      <c r="C61" s="124" t="n"/>
      <c r="D61" s="160">
        <f>"15–"&amp;MIN(21,cfg_PilotDays)</f>
        <v/>
      </c>
      <c r="E61" s="124" t="n"/>
      <c r="F61" s="123">
        <f>COUNTIFS(RL_Day,"&gt;=15",RL_Day,"&lt;=21")</f>
        <v/>
      </c>
      <c r="G61" s="124" t="n"/>
      <c r="H61" s="123">
        <f>SUMIFS(RL_Added,RL_Day,"&gt;=15",RL_Day,"&lt;=21")</f>
        <v/>
      </c>
      <c r="I61" s="124" t="n"/>
      <c r="J61" s="123">
        <f>COUNTIFS(FB_Day,"&gt;=15",FB_Day,"&lt;=21")</f>
        <v/>
      </c>
      <c r="K61" s="124" t="n"/>
      <c r="L61" s="161">
        <f>IFERROR(AVERAGEIFS(FB_Rating,FB_Day,"&gt;=15",FB_Day,"&lt;=21"),"—")</f>
        <v/>
      </c>
      <c r="M61" s="124" t="n"/>
      <c r="N61" s="123">
        <f>COUNTIFS(FB_Day,"&gt;=15",FB_Day,"&lt;=21",FB_Type,"Concern")</f>
        <v/>
      </c>
      <c r="O61" s="124" t="n"/>
      <c r="P61" s="123">
        <f>COUNTIFS(RL_Day,"&gt;=15",RL_Day,"&lt;=21",RL_Before,0,RL_Days,"&gt;=0")</f>
        <v/>
      </c>
      <c r="Q61" s="124" t="n"/>
      <c r="R61" s="1" t="n"/>
    </row>
    <row r="62">
      <c r="A62" s="1" t="n"/>
      <c r="B62" s="162" t="inlineStr">
        <is>
          <t>Week 4</t>
        </is>
      </c>
      <c r="C62" s="163" t="n"/>
      <c r="D62" s="164">
        <f>"22–"&amp;MIN(28,cfg_PilotDays)</f>
        <v/>
      </c>
      <c r="E62" s="163" t="n"/>
      <c r="F62" s="165">
        <f>COUNTIFS(RL_Day,"&gt;=22",RL_Day,"&lt;=28")</f>
        <v/>
      </c>
      <c r="G62" s="163" t="n"/>
      <c r="H62" s="165">
        <f>SUMIFS(RL_Added,RL_Day,"&gt;=22",RL_Day,"&lt;=28")</f>
        <v/>
      </c>
      <c r="I62" s="163" t="n"/>
      <c r="J62" s="165">
        <f>COUNTIFS(FB_Day,"&gt;=22",FB_Day,"&lt;=28")</f>
        <v/>
      </c>
      <c r="K62" s="163" t="n"/>
      <c r="L62" s="166">
        <f>IFERROR(AVERAGEIFS(FB_Rating,FB_Day,"&gt;=22",FB_Day,"&lt;=28"),"—")</f>
        <v/>
      </c>
      <c r="M62" s="163" t="n"/>
      <c r="N62" s="165">
        <f>COUNTIFS(FB_Day,"&gt;=22",FB_Day,"&lt;=28",FB_Type,"Concern")</f>
        <v/>
      </c>
      <c r="O62" s="163" t="n"/>
      <c r="P62" s="165">
        <f>COUNTIFS(RL_Day,"&gt;=22",RL_Day,"&lt;=28",RL_Before,0,RL_Days,"&gt;=0")</f>
        <v/>
      </c>
      <c r="Q62" s="163" t="n"/>
      <c r="R62" s="1" t="n"/>
    </row>
    <row r="63">
      <c r="A63" s="1" t="n"/>
      <c r="B63" s="159" t="inlineStr">
        <is>
          <t>Week 5</t>
        </is>
      </c>
      <c r="C63" s="124" t="n"/>
      <c r="D63" s="160">
        <f>"29–"&amp;MIN(35,cfg_PilotDays)</f>
        <v/>
      </c>
      <c r="E63" s="124" t="n"/>
      <c r="F63" s="123">
        <f>COUNTIFS(RL_Day,"&gt;=29",RL_Day,"&lt;=35")</f>
        <v/>
      </c>
      <c r="G63" s="124" t="n"/>
      <c r="H63" s="123">
        <f>SUMIFS(RL_Added,RL_Day,"&gt;=29",RL_Day,"&lt;=35")</f>
        <v/>
      </c>
      <c r="I63" s="124" t="n"/>
      <c r="J63" s="123">
        <f>COUNTIFS(FB_Day,"&gt;=29",FB_Day,"&lt;=35")</f>
        <v/>
      </c>
      <c r="K63" s="124" t="n"/>
      <c r="L63" s="161">
        <f>IFERROR(AVERAGEIFS(FB_Rating,FB_Day,"&gt;=29",FB_Day,"&lt;=35"),"—")</f>
        <v/>
      </c>
      <c r="M63" s="124" t="n"/>
      <c r="N63" s="123">
        <f>COUNTIFS(FB_Day,"&gt;=29",FB_Day,"&lt;=35",FB_Type,"Concern")</f>
        <v/>
      </c>
      <c r="O63" s="124" t="n"/>
      <c r="P63" s="123">
        <f>COUNTIFS(RL_Day,"&gt;=29",RL_Day,"&lt;=35",RL_Before,0,RL_Days,"&gt;=0")</f>
        <v/>
      </c>
      <c r="Q63" s="124" t="n"/>
      <c r="R63" s="1" t="n"/>
    </row>
    <row r="64">
      <c r="A64" s="1" t="n"/>
      <c r="B64" s="162" t="inlineStr">
        <is>
          <t>Week 6</t>
        </is>
      </c>
      <c r="C64" s="163" t="n"/>
      <c r="D64" s="164">
        <f>"36–"&amp;MIN(42,cfg_PilotDays)</f>
        <v/>
      </c>
      <c r="E64" s="163" t="n"/>
      <c r="F64" s="165">
        <f>COUNTIFS(RL_Day,"&gt;=36",RL_Day,"&lt;=42")</f>
        <v/>
      </c>
      <c r="G64" s="163" t="n"/>
      <c r="H64" s="165">
        <f>SUMIFS(RL_Added,RL_Day,"&gt;=36",RL_Day,"&lt;=42")</f>
        <v/>
      </c>
      <c r="I64" s="163" t="n"/>
      <c r="J64" s="165">
        <f>COUNTIFS(FB_Day,"&gt;=36",FB_Day,"&lt;=42")</f>
        <v/>
      </c>
      <c r="K64" s="163" t="n"/>
      <c r="L64" s="166">
        <f>IFERROR(AVERAGEIFS(FB_Rating,FB_Day,"&gt;=36",FB_Day,"&lt;=42"),"—")</f>
        <v/>
      </c>
      <c r="M64" s="163" t="n"/>
      <c r="N64" s="165">
        <f>COUNTIFS(FB_Day,"&gt;=36",FB_Day,"&lt;=42",FB_Type,"Concern")</f>
        <v/>
      </c>
      <c r="O64" s="163" t="n"/>
      <c r="P64" s="165">
        <f>COUNTIFS(RL_Day,"&gt;=36",RL_Day,"&lt;=42",RL_Before,0,RL_Days,"&gt;=0")</f>
        <v/>
      </c>
      <c r="Q64" s="163" t="n"/>
      <c r="R64" s="1" t="n"/>
    </row>
    <row r="65">
      <c r="A65" s="1" t="n"/>
      <c r="B65" s="159" t="inlineStr">
        <is>
          <t>Week 7</t>
        </is>
      </c>
      <c r="C65" s="124" t="n"/>
      <c r="D65" s="160">
        <f>"43–"&amp;MIN(49,cfg_PilotDays)</f>
        <v/>
      </c>
      <c r="E65" s="124" t="n"/>
      <c r="F65" s="123">
        <f>COUNTIFS(RL_Day,"&gt;=43",RL_Day,"&lt;=49")</f>
        <v/>
      </c>
      <c r="G65" s="124" t="n"/>
      <c r="H65" s="123">
        <f>SUMIFS(RL_Added,RL_Day,"&gt;=43",RL_Day,"&lt;=49")</f>
        <v/>
      </c>
      <c r="I65" s="124" t="n"/>
      <c r="J65" s="123">
        <f>COUNTIFS(FB_Day,"&gt;=43",FB_Day,"&lt;=49")</f>
        <v/>
      </c>
      <c r="K65" s="124" t="n"/>
      <c r="L65" s="161">
        <f>IFERROR(AVERAGEIFS(FB_Rating,FB_Day,"&gt;=43",FB_Day,"&lt;=49"),"—")</f>
        <v/>
      </c>
      <c r="M65" s="124" t="n"/>
      <c r="N65" s="123">
        <f>COUNTIFS(FB_Day,"&gt;=43",FB_Day,"&lt;=49",FB_Type,"Concern")</f>
        <v/>
      </c>
      <c r="O65" s="124" t="n"/>
      <c r="P65" s="123">
        <f>COUNTIFS(RL_Day,"&gt;=43",RL_Day,"&lt;=49",RL_Before,0,RL_Days,"&gt;=0")</f>
        <v/>
      </c>
      <c r="Q65" s="124" t="n"/>
      <c r="R65" s="1" t="n"/>
    </row>
    <row r="66">
      <c r="A66" s="1" t="n"/>
      <c r="B66" s="162" t="inlineStr">
        <is>
          <t>Week 8</t>
        </is>
      </c>
      <c r="C66" s="163" t="n"/>
      <c r="D66" s="164">
        <f>"50–"&amp;MIN(56,cfg_PilotDays)</f>
        <v/>
      </c>
      <c r="E66" s="163" t="n"/>
      <c r="F66" s="165">
        <f>COUNTIFS(RL_Day,"&gt;=50",RL_Day,"&lt;=56")</f>
        <v/>
      </c>
      <c r="G66" s="163" t="n"/>
      <c r="H66" s="165">
        <f>SUMIFS(RL_Added,RL_Day,"&gt;=50",RL_Day,"&lt;=56")</f>
        <v/>
      </c>
      <c r="I66" s="163" t="n"/>
      <c r="J66" s="165">
        <f>COUNTIFS(FB_Day,"&gt;=50",FB_Day,"&lt;=56")</f>
        <v/>
      </c>
      <c r="K66" s="163" t="n"/>
      <c r="L66" s="166">
        <f>IFERROR(AVERAGEIFS(FB_Rating,FB_Day,"&gt;=50",FB_Day,"&lt;=56"),"—")</f>
        <v/>
      </c>
      <c r="M66" s="163" t="n"/>
      <c r="N66" s="165">
        <f>COUNTIFS(FB_Day,"&gt;=50",FB_Day,"&lt;=56",FB_Type,"Concern")</f>
        <v/>
      </c>
      <c r="O66" s="163" t="n"/>
      <c r="P66" s="165">
        <f>COUNTIFS(RL_Day,"&gt;=50",RL_Day,"&lt;=56",RL_Before,0,RL_Days,"&gt;=0")</f>
        <v/>
      </c>
      <c r="Q66" s="163" t="n"/>
      <c r="R66" s="1" t="n"/>
    </row>
    <row r="67">
      <c r="A67" s="1" t="n"/>
      <c r="B67" s="159" t="inlineStr">
        <is>
          <t>Week 9</t>
        </is>
      </c>
      <c r="C67" s="124" t="n"/>
      <c r="D67" s="160">
        <f>"57–"&amp;MIN(63,cfg_PilotDays)</f>
        <v/>
      </c>
      <c r="E67" s="124" t="n"/>
      <c r="F67" s="123">
        <f>COUNTIFS(RL_Day,"&gt;=57",RL_Day,"&lt;=63")</f>
        <v/>
      </c>
      <c r="G67" s="124" t="n"/>
      <c r="H67" s="123">
        <f>SUMIFS(RL_Added,RL_Day,"&gt;=57",RL_Day,"&lt;=63")</f>
        <v/>
      </c>
      <c r="I67" s="124" t="n"/>
      <c r="J67" s="123">
        <f>COUNTIFS(FB_Day,"&gt;=57",FB_Day,"&lt;=63")</f>
        <v/>
      </c>
      <c r="K67" s="124" t="n"/>
      <c r="L67" s="161">
        <f>IFERROR(AVERAGEIFS(FB_Rating,FB_Day,"&gt;=57",FB_Day,"&lt;=63"),"—")</f>
        <v/>
      </c>
      <c r="M67" s="124" t="n"/>
      <c r="N67" s="123">
        <f>COUNTIFS(FB_Day,"&gt;=57",FB_Day,"&lt;=63",FB_Type,"Concern")</f>
        <v/>
      </c>
      <c r="O67" s="124" t="n"/>
      <c r="P67" s="123">
        <f>COUNTIFS(RL_Day,"&gt;=57",RL_Day,"&lt;=63",RL_Before,0,RL_Days,"&gt;=0")</f>
        <v/>
      </c>
      <c r="Q67" s="124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85">
    <mergeCell ref="C52:F52"/>
    <mergeCell ref="D60:E60"/>
    <mergeCell ref="J19:K19"/>
    <mergeCell ref="L66:M66"/>
    <mergeCell ref="N66:O66"/>
    <mergeCell ref="J59:K59"/>
    <mergeCell ref="J60:K60"/>
    <mergeCell ref="P59:Q59"/>
    <mergeCell ref="N46:O46"/>
    <mergeCell ref="L17:O17"/>
    <mergeCell ref="B67:C67"/>
    <mergeCell ref="P46:Q46"/>
    <mergeCell ref="B61:C61"/>
    <mergeCell ref="D61:E61"/>
    <mergeCell ref="B16:Q16"/>
    <mergeCell ref="L45:M45"/>
    <mergeCell ref="N61:O61"/>
    <mergeCell ref="P61:Q61"/>
    <mergeCell ref="B3:Q3"/>
    <mergeCell ref="N48:O48"/>
    <mergeCell ref="L19:O19"/>
    <mergeCell ref="P48:Q48"/>
    <mergeCell ref="J9:M9"/>
    <mergeCell ref="B12:E12"/>
    <mergeCell ref="C54:F54"/>
    <mergeCell ref="N12:Q12"/>
    <mergeCell ref="D62:E62"/>
    <mergeCell ref="I52:J52"/>
    <mergeCell ref="C50:F50"/>
    <mergeCell ref="P47:Q47"/>
    <mergeCell ref="B14:E14"/>
    <mergeCell ref="H65:I65"/>
    <mergeCell ref="I44:J44"/>
    <mergeCell ref="B64:C64"/>
    <mergeCell ref="N14:Q14"/>
    <mergeCell ref="D64:E64"/>
    <mergeCell ref="B1:N1"/>
    <mergeCell ref="B13:E13"/>
    <mergeCell ref="H62:I62"/>
    <mergeCell ref="J62:K62"/>
    <mergeCell ref="P58:Q58"/>
    <mergeCell ref="B5:I5"/>
    <mergeCell ref="L65:M65"/>
    <mergeCell ref="G44:H44"/>
    <mergeCell ref="B63:C63"/>
    <mergeCell ref="N65:O65"/>
    <mergeCell ref="J58:K58"/>
    <mergeCell ref="F13:I13"/>
    <mergeCell ref="J64:K64"/>
    <mergeCell ref="I46:J46"/>
    <mergeCell ref="N63:O63"/>
    <mergeCell ref="F63:G63"/>
    <mergeCell ref="P63:Q63"/>
    <mergeCell ref="J5:Q5"/>
    <mergeCell ref="H63:I63"/>
    <mergeCell ref="B66:C66"/>
    <mergeCell ref="B6:Q6"/>
    <mergeCell ref="G48:H48"/>
    <mergeCell ref="P60:Q60"/>
    <mergeCell ref="B2:C2"/>
    <mergeCell ref="I54:J54"/>
    <mergeCell ref="J8:M8"/>
    <mergeCell ref="N2:O2"/>
    <mergeCell ref="F19:I19"/>
    <mergeCell ref="D66:E66"/>
    <mergeCell ref="F66:G66"/>
    <mergeCell ref="J10:M10"/>
    <mergeCell ref="G49:H49"/>
    <mergeCell ref="N44:O44"/>
    <mergeCell ref="F62:G62"/>
    <mergeCell ref="N67:O67"/>
    <mergeCell ref="L44:M44"/>
    <mergeCell ref="F61:G61"/>
    <mergeCell ref="L59:M59"/>
    <mergeCell ref="B17:E19"/>
    <mergeCell ref="F17:I17"/>
    <mergeCell ref="L46:M46"/>
    <mergeCell ref="B57:Q57"/>
    <mergeCell ref="P62:Q62"/>
    <mergeCell ref="J61:K61"/>
    <mergeCell ref="B43:J43"/>
    <mergeCell ref="L61:M61"/>
    <mergeCell ref="F64:G64"/>
    <mergeCell ref="L48:M48"/>
    <mergeCell ref="P64:Q64"/>
    <mergeCell ref="O1:Q1"/>
    <mergeCell ref="N13:Q13"/>
    <mergeCell ref="F9:I9"/>
    <mergeCell ref="D63:E63"/>
    <mergeCell ref="J12:M12"/>
    <mergeCell ref="I45:J45"/>
    <mergeCell ref="H58:I58"/>
    <mergeCell ref="L47:M47"/>
    <mergeCell ref="D65:E65"/>
    <mergeCell ref="B58:C58"/>
    <mergeCell ref="B20:Q20"/>
    <mergeCell ref="C53:F53"/>
    <mergeCell ref="I47:J47"/>
    <mergeCell ref="H60:I60"/>
    <mergeCell ref="L22:Q22"/>
    <mergeCell ref="N58:O58"/>
    <mergeCell ref="P49:Q49"/>
    <mergeCell ref="B60:C60"/>
    <mergeCell ref="J65:K65"/>
    <mergeCell ref="P67:Q67"/>
    <mergeCell ref="F10:I10"/>
    <mergeCell ref="F2:G2"/>
    <mergeCell ref="P17:Q17"/>
    <mergeCell ref="C45:F45"/>
    <mergeCell ref="L58:M58"/>
    <mergeCell ref="P66:Q66"/>
    <mergeCell ref="P19:Q19"/>
    <mergeCell ref="C47:F47"/>
    <mergeCell ref="N59:O59"/>
    <mergeCell ref="H66:I66"/>
    <mergeCell ref="L18:O18"/>
    <mergeCell ref="L60:M60"/>
    <mergeCell ref="J66:K66"/>
    <mergeCell ref="C44:F44"/>
    <mergeCell ref="N60:O60"/>
    <mergeCell ref="F18:I18"/>
    <mergeCell ref="G51:H51"/>
    <mergeCell ref="I51:J51"/>
    <mergeCell ref="N8:Q8"/>
    <mergeCell ref="G54:H54"/>
    <mergeCell ref="F8:I8"/>
    <mergeCell ref="J2:K2"/>
    <mergeCell ref="D67:E67"/>
    <mergeCell ref="C46:F46"/>
    <mergeCell ref="G50:H50"/>
    <mergeCell ref="I50:J50"/>
    <mergeCell ref="C51:F51"/>
    <mergeCell ref="N45:O45"/>
    <mergeCell ref="L43:Q43"/>
    <mergeCell ref="N10:Q10"/>
    <mergeCell ref="P45:Q45"/>
    <mergeCell ref="B9:E9"/>
    <mergeCell ref="C48:F48"/>
    <mergeCell ref="B62:C62"/>
    <mergeCell ref="H67:I67"/>
    <mergeCell ref="G52:H52"/>
    <mergeCell ref="J67:K67"/>
    <mergeCell ref="L67:M67"/>
    <mergeCell ref="B59:C59"/>
    <mergeCell ref="N9:Q9"/>
    <mergeCell ref="N47:O47"/>
    <mergeCell ref="F65:G65"/>
    <mergeCell ref="I49:J49"/>
    <mergeCell ref="P44:Q44"/>
    <mergeCell ref="F14:I14"/>
    <mergeCell ref="F59:G59"/>
    <mergeCell ref="H59:I59"/>
    <mergeCell ref="C49:F49"/>
    <mergeCell ref="H64:I64"/>
    <mergeCell ref="L62:M62"/>
    <mergeCell ref="N62:O62"/>
    <mergeCell ref="G53:H53"/>
    <mergeCell ref="I53:J53"/>
    <mergeCell ref="J14:M14"/>
    <mergeCell ref="H61:I61"/>
    <mergeCell ref="P65:Q65"/>
    <mergeCell ref="L64:M64"/>
    <mergeCell ref="J13:M13"/>
    <mergeCell ref="N64:O64"/>
    <mergeCell ref="F12:I12"/>
    <mergeCell ref="J63:K63"/>
    <mergeCell ref="L63:M63"/>
    <mergeCell ref="G45:H45"/>
    <mergeCell ref="D58:E58"/>
    <mergeCell ref="I48:J48"/>
    <mergeCell ref="F58:G58"/>
    <mergeCell ref="B65:C65"/>
    <mergeCell ref="F67:G67"/>
    <mergeCell ref="P18:Q18"/>
    <mergeCell ref="B8:E8"/>
    <mergeCell ref="G47:H47"/>
    <mergeCell ref="B22:J22"/>
    <mergeCell ref="F60:G60"/>
    <mergeCell ref="J18:K18"/>
    <mergeCell ref="L49:M49"/>
    <mergeCell ref="G46:H46"/>
    <mergeCell ref="N49:O49"/>
    <mergeCell ref="B10:E10"/>
    <mergeCell ref="D59:E59"/>
    <mergeCell ref="J17:K17"/>
  </mergeCells>
  <conditionalFormatting sqref="B17:E19">
    <cfRule type="cellIs" priority="1" operator="equal" dxfId="15" stopIfTrue="1">
      <formula>"EXPAND"</formula>
    </cfRule>
    <cfRule type="cellIs" priority="2" operator="equal" dxfId="16" stopIfTrue="1">
      <formula>"CONTINUE"</formula>
    </cfRule>
    <cfRule type="cellIs" priority="3" operator="equal" dxfId="17" stopIfTrue="1">
      <formula>"ADJUST"</formula>
    </cfRule>
    <cfRule type="cellIs" priority="4" operator="equal" dxfId="18" stopIfTrue="1">
      <formula>"GATHER MORE DATA"</formula>
    </cfRule>
  </conditionalFormatting>
  <hyperlinks>
    <hyperlink ref="B2" location="'Home'!A1" tooltip="Open Home" display="⌂  HOME"/>
    <hyperlink ref="D2" location="'Control Panel'!A1" tooltip="Open Control Panel" display="⚙  CONTROL"/>
    <hyperlink ref="E2" location="'Inventory Master'!A1" tooltip="Open Inventory Master" display="INVENTORY"/>
    <hyperlink ref="F2" location="'Weekly Count'!A1" tooltip="Open Weekly Count" display="✎ COUNT"/>
    <hyperlink ref="H2" location="'Receiving Log'!A1" tooltip="Open Receiving Log" display="✎ RECEIVE"/>
    <hyperlink ref="I2" location="'Order List'!A1" tooltip="Open Order List" display="ORDERS"/>
    <hyperlink ref="J2" location="'Inventory Dashboard'!A1" tooltip="Open Inventory Dashboard" display="◧ INV. DASH"/>
    <hyperlink ref="L2" location="'Pilot Products'!A1" tooltip="Open Pilot Products" display="PILOT ITEMS"/>
    <hyperlink ref="M2" location="'Restock Log'!A1" tooltip="Open Restock Log" display="✎ RESTOCK"/>
    <hyperlink ref="N2" location="'Feedback Log'!A1" tooltip="Open Feedback Log" display="✎ FEEDBACK"/>
    <hyperlink ref="P2" location="'Pilot Dashboard'!A1" tooltip="Open Pilot Dashboard" display="◧ PILOT DASH"/>
    <hyperlink ref="Q2" location="'Tasks'!A1" tooltip="Open Tasks" display="✎ TASKS"/>
  </hyperlinks>
  <printOptions horizontalCentered="1"/>
  <pageMargins left="0.4" right="0.4" top="1" bottom="1" header="0.5" footer="0.5"/>
  <pageSetup orientation="landscape" fitToHeight="0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5B4BB7"/>
    <outlinePr summaryBelow="1" summaryRight="1"/>
    <pageSetUpPr fitToPage="1"/>
  </sheetPr>
  <dimension ref="A1:Q505"/>
  <sheetViews>
    <sheetView showGridLines="0" showRowColHeaders="0" tabSelected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5" customWidth="1" min="1" max="1"/>
    <col width="38" customWidth="1" min="2" max="2"/>
    <col width="16" customWidth="1" min="3" max="3"/>
    <col width="13" customWidth="1" min="4" max="4"/>
    <col width="11" customWidth="1" min="5" max="5"/>
    <col width="13" customWidth="1" min="6" max="6"/>
    <col width="14" customWidth="1" min="7" max="7"/>
    <col width="36" customWidth="1" min="8" max="8"/>
    <col width="10" customWidth="1" min="9" max="9"/>
    <col width="13" customWidth="1" min="10" max="10"/>
    <col width="1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.5" customWidth="1" min="17" max="17"/>
    <col hidden="1" width="13" customWidth="1" min="18" max="16384"/>
  </cols>
  <sheetData>
    <row r="1" ht="42" customHeight="1">
      <c r="A1" s="1" t="n"/>
      <c r="B1" s="2">
        <f>cfg_Site&amp;" Operations Hub   ·   Office"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3">
        <f>cfg_AsOf</f>
        <v/>
      </c>
      <c r="P1" s="1" t="n"/>
      <c r="Q1" s="1" t="n"/>
    </row>
    <row r="2" ht="28" customHeight="1">
      <c r="A2" s="1" t="n"/>
      <c r="B2" s="6" t="inlineStr">
        <is>
          <t>⌂  HOME</t>
        </is>
      </c>
      <c r="C2" s="6" t="inlineStr">
        <is>
          <t>⚙  CONTROL</t>
        </is>
      </c>
      <c r="D2" s="6" t="inlineStr">
        <is>
          <t>INVENTORY</t>
        </is>
      </c>
      <c r="E2" s="6" t="inlineStr">
        <is>
          <t>✎ COUNT</t>
        </is>
      </c>
      <c r="F2" s="6" t="inlineStr">
        <is>
          <t>✎ RECEIVE</t>
        </is>
      </c>
      <c r="G2" s="7" t="n"/>
      <c r="H2" s="6" t="inlineStr">
        <is>
          <t>ORDERS</t>
        </is>
      </c>
      <c r="I2" s="6" t="inlineStr">
        <is>
          <t>◧ INV. DASH</t>
        </is>
      </c>
      <c r="J2" s="6" t="inlineStr">
        <is>
          <t>PILOT ITEMS</t>
        </is>
      </c>
      <c r="K2" s="6" t="inlineStr">
        <is>
          <t>✎ RESTOCK</t>
        </is>
      </c>
      <c r="L2" s="6" t="inlineStr">
        <is>
          <t>✎ FEEDBACK</t>
        </is>
      </c>
      <c r="M2" s="7" t="n"/>
      <c r="N2" s="6" t="inlineStr">
        <is>
          <t>◧ PILOT DASH</t>
        </is>
      </c>
      <c r="O2" s="7" t="n"/>
      <c r="P2" s="4" t="inlineStr">
        <is>
          <t>✎ TASKS</t>
        </is>
      </c>
      <c r="Q2" s="1" t="n"/>
    </row>
    <row r="3" ht="30" customHeight="1">
      <c r="A3" s="1" t="n"/>
      <c r="B3" s="8" t="inlineStr">
        <is>
          <t>Office tasks with an owner and a due date — type only the BLUE columns. Set Status to Done when finished; overdue work is flagged here and on Home.</t>
        </is>
      </c>
      <c r="Q3" s="1" t="n"/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 ht="34" customHeight="1">
      <c r="B5" s="92" t="inlineStr">
        <is>
          <t>Task</t>
        </is>
      </c>
      <c r="C5" s="92" t="inlineStr">
        <is>
          <t>Owner</t>
        </is>
      </c>
      <c r="D5" s="92" t="inlineStr">
        <is>
          <t>Due Date</t>
        </is>
      </c>
      <c r="E5" s="92" t="inlineStr">
        <is>
          <t>Priority</t>
        </is>
      </c>
      <c r="F5" s="92" t="inlineStr">
        <is>
          <t>Status</t>
        </is>
      </c>
      <c r="G5" s="92" t="inlineStr">
        <is>
          <t>Category</t>
        </is>
      </c>
      <c r="H5" s="92" t="inlineStr">
        <is>
          <t>Notes</t>
        </is>
      </c>
      <c r="I5" s="84" t="inlineStr">
        <is>
          <t>Days Left</t>
        </is>
      </c>
      <c r="J5" s="84" t="inlineStr">
        <is>
          <t>Flag</t>
        </is>
      </c>
      <c r="K5" s="84" t="inlineStr">
        <is>
          <t>Task ID</t>
        </is>
      </c>
    </row>
    <row r="6" ht="24" customHeight="1">
      <c r="B6" s="95" t="n"/>
      <c r="C6" s="95" t="n"/>
      <c r="D6" s="93" t="n"/>
      <c r="E6" s="141" t="n"/>
      <c r="F6" s="141" t="n"/>
      <c r="G6" s="95" t="n"/>
      <c r="H6" s="95" t="n"/>
      <c r="I6" s="90">
        <f>IF(OR(B6="",D6="",F6="Done"),"",D6-cfg_AsOf)</f>
        <v/>
      </c>
      <c r="J6" s="86">
        <f>IF(B6="","",IF(F6="Done","DONE",IF(D6="","NO DATE",IF(D6&lt;cfg_AsOf,"OVERDUE",IF(D6-cfg_AsOf&lt;=3,"DUE SOON","ON TRACK")))))</f>
        <v/>
      </c>
      <c r="K6" s="86">
        <f>IF(B6="","","TSK-"&amp;TEXT(ROW()-5,"0000"))</f>
        <v/>
      </c>
    </row>
    <row r="7" ht="24" customHeight="1">
      <c r="B7" s="95" t="n"/>
      <c r="C7" s="95" t="n"/>
      <c r="D7" s="93" t="n"/>
      <c r="E7" s="141" t="n"/>
      <c r="F7" s="141" t="n"/>
      <c r="G7" s="95" t="n"/>
      <c r="H7" s="95" t="n"/>
      <c r="I7" s="90">
        <f>IF(OR(B7="",D7="",F7="Done"),"",D7-cfg_AsOf)</f>
        <v/>
      </c>
      <c r="J7" s="86">
        <f>IF(B7="","",IF(F7="Done","DONE",IF(D7="","NO DATE",IF(D7&lt;cfg_AsOf,"OVERDUE",IF(D7-cfg_AsOf&lt;=3,"DUE SOON","ON TRACK")))))</f>
        <v/>
      </c>
      <c r="K7" s="86">
        <f>IF(B7="","","TSK-"&amp;TEXT(ROW()-5,"0000"))</f>
        <v/>
      </c>
    </row>
    <row r="8" ht="24" customHeight="1">
      <c r="B8" s="95" t="n"/>
      <c r="C8" s="95" t="n"/>
      <c r="D8" s="93" t="n"/>
      <c r="E8" s="141" t="n"/>
      <c r="F8" s="141" t="n"/>
      <c r="G8" s="95" t="n"/>
      <c r="H8" s="95" t="n"/>
      <c r="I8" s="90">
        <f>IF(OR(B8="",D8="",F8="Done"),"",D8-cfg_AsOf)</f>
        <v/>
      </c>
      <c r="J8" s="86">
        <f>IF(B8="","",IF(F8="Done","DONE",IF(D8="","NO DATE",IF(D8&lt;cfg_AsOf,"OVERDUE",IF(D8-cfg_AsOf&lt;=3,"DUE SOON","ON TRACK")))))</f>
        <v/>
      </c>
      <c r="K8" s="86">
        <f>IF(B8="","","TSK-"&amp;TEXT(ROW()-5,"0000"))</f>
        <v/>
      </c>
    </row>
    <row r="9" ht="24" customHeight="1">
      <c r="B9" s="95" t="n"/>
      <c r="C9" s="95" t="n"/>
      <c r="D9" s="93" t="n"/>
      <c r="E9" s="141" t="n"/>
      <c r="F9" s="141" t="n"/>
      <c r="G9" s="95" t="n"/>
      <c r="H9" s="95" t="n"/>
      <c r="I9" s="90">
        <f>IF(OR(B9="",D9="",F9="Done"),"",D9-cfg_AsOf)</f>
        <v/>
      </c>
      <c r="J9" s="86">
        <f>IF(B9="","",IF(F9="Done","DONE",IF(D9="","NO DATE",IF(D9&lt;cfg_AsOf,"OVERDUE",IF(D9-cfg_AsOf&lt;=3,"DUE SOON","ON TRACK")))))</f>
        <v/>
      </c>
      <c r="K9" s="86">
        <f>IF(B9="","","TSK-"&amp;TEXT(ROW()-5,"0000"))</f>
        <v/>
      </c>
    </row>
    <row r="10" ht="24" customHeight="1">
      <c r="B10" s="95" t="n"/>
      <c r="C10" s="95" t="n"/>
      <c r="D10" s="93" t="n"/>
      <c r="E10" s="141" t="n"/>
      <c r="F10" s="141" t="n"/>
      <c r="G10" s="95" t="n"/>
      <c r="H10" s="95" t="n"/>
      <c r="I10" s="90">
        <f>IF(OR(B10="",D10="",F10="Done"),"",D10-cfg_AsOf)</f>
        <v/>
      </c>
      <c r="J10" s="86">
        <f>IF(B10="","",IF(F10="Done","DONE",IF(D10="","NO DATE",IF(D10&lt;cfg_AsOf,"OVERDUE",IF(D10-cfg_AsOf&lt;=3,"DUE SOON","ON TRACK")))))</f>
        <v/>
      </c>
      <c r="K10" s="86">
        <f>IF(B10="","","TSK-"&amp;TEXT(ROW()-5,"0000"))</f>
        <v/>
      </c>
    </row>
    <row r="11" ht="24" customHeight="1">
      <c r="B11" s="95" t="n"/>
      <c r="C11" s="95" t="n"/>
      <c r="D11" s="93" t="n"/>
      <c r="E11" s="141" t="n"/>
      <c r="F11" s="141" t="n"/>
      <c r="G11" s="95" t="n"/>
      <c r="H11" s="95" t="n"/>
      <c r="I11" s="90">
        <f>IF(OR(B11="",D11="",F11="Done"),"",D11-cfg_AsOf)</f>
        <v/>
      </c>
      <c r="J11" s="86">
        <f>IF(B11="","",IF(F11="Done","DONE",IF(D11="","NO DATE",IF(D11&lt;cfg_AsOf,"OVERDUE",IF(D11-cfg_AsOf&lt;=3,"DUE SOON","ON TRACK")))))</f>
        <v/>
      </c>
      <c r="K11" s="86">
        <f>IF(B11="","","TSK-"&amp;TEXT(ROW()-5,"0000"))</f>
        <v/>
      </c>
    </row>
    <row r="12" ht="24" customHeight="1">
      <c r="B12" s="95" t="n"/>
      <c r="C12" s="95" t="n"/>
      <c r="D12" s="93" t="n"/>
      <c r="E12" s="141" t="n"/>
      <c r="F12" s="141" t="n"/>
      <c r="G12" s="95" t="n"/>
      <c r="H12" s="95" t="n"/>
      <c r="I12" s="90">
        <f>IF(OR(B12="",D12="",F12="Done"),"",D12-cfg_AsOf)</f>
        <v/>
      </c>
      <c r="J12" s="86">
        <f>IF(B12="","",IF(F12="Done","DONE",IF(D12="","NO DATE",IF(D12&lt;cfg_AsOf,"OVERDUE",IF(D12-cfg_AsOf&lt;=3,"DUE SOON","ON TRACK")))))</f>
        <v/>
      </c>
      <c r="K12" s="86">
        <f>IF(B12="","","TSK-"&amp;TEXT(ROW()-5,"0000"))</f>
        <v/>
      </c>
    </row>
    <row r="13" ht="24" customHeight="1">
      <c r="B13" s="95" t="n"/>
      <c r="C13" s="95" t="n"/>
      <c r="D13" s="93" t="n"/>
      <c r="E13" s="141" t="n"/>
      <c r="F13" s="141" t="n"/>
      <c r="G13" s="95" t="n"/>
      <c r="H13" s="95" t="n"/>
      <c r="I13" s="90">
        <f>IF(OR(B13="",D13="",F13="Done"),"",D13-cfg_AsOf)</f>
        <v/>
      </c>
      <c r="J13" s="86">
        <f>IF(B13="","",IF(F13="Done","DONE",IF(D13="","NO DATE",IF(D13&lt;cfg_AsOf,"OVERDUE",IF(D13-cfg_AsOf&lt;=3,"DUE SOON","ON TRACK")))))</f>
        <v/>
      </c>
      <c r="K13" s="86">
        <f>IF(B13="","","TSK-"&amp;TEXT(ROW()-5,"0000"))</f>
        <v/>
      </c>
    </row>
    <row r="14" ht="24" customHeight="1">
      <c r="B14" s="95" t="n"/>
      <c r="C14" s="95" t="n"/>
      <c r="D14" s="93" t="n"/>
      <c r="E14" s="141" t="n"/>
      <c r="F14" s="141" t="n"/>
      <c r="G14" s="95" t="n"/>
      <c r="H14" s="95" t="n"/>
      <c r="I14" s="90">
        <f>IF(OR(B14="",D14="",F14="Done"),"",D14-cfg_AsOf)</f>
        <v/>
      </c>
      <c r="J14" s="86">
        <f>IF(B14="","",IF(F14="Done","DONE",IF(D14="","NO DATE",IF(D14&lt;cfg_AsOf,"OVERDUE",IF(D14-cfg_AsOf&lt;=3,"DUE SOON","ON TRACK")))))</f>
        <v/>
      </c>
      <c r="K14" s="86">
        <f>IF(B14="","","TSK-"&amp;TEXT(ROW()-5,"0000"))</f>
        <v/>
      </c>
    </row>
    <row r="15" ht="24" customHeight="1">
      <c r="B15" s="95" t="n"/>
      <c r="C15" s="95" t="n"/>
      <c r="D15" s="93" t="n"/>
      <c r="E15" s="141" t="n"/>
      <c r="F15" s="141" t="n"/>
      <c r="G15" s="95" t="n"/>
      <c r="H15" s="95" t="n"/>
      <c r="I15" s="90">
        <f>IF(OR(B15="",D15="",F15="Done"),"",D15-cfg_AsOf)</f>
        <v/>
      </c>
      <c r="J15" s="86">
        <f>IF(B15="","",IF(F15="Done","DONE",IF(D15="","NO DATE",IF(D15&lt;cfg_AsOf,"OVERDUE",IF(D15-cfg_AsOf&lt;=3,"DUE SOON","ON TRACK")))))</f>
        <v/>
      </c>
      <c r="K15" s="86">
        <f>IF(B15="","","TSK-"&amp;TEXT(ROW()-5,"0000"))</f>
        <v/>
      </c>
    </row>
    <row r="16" ht="24" customHeight="1">
      <c r="B16" s="95" t="n"/>
      <c r="C16" s="95" t="n"/>
      <c r="D16" s="93" t="n"/>
      <c r="E16" s="141" t="n"/>
      <c r="F16" s="141" t="n"/>
      <c r="G16" s="95" t="n"/>
      <c r="H16" s="95" t="n"/>
      <c r="I16" s="90">
        <f>IF(OR(B16="",D16="",F16="Done"),"",D16-cfg_AsOf)</f>
        <v/>
      </c>
      <c r="J16" s="86">
        <f>IF(B16="","",IF(F16="Done","DONE",IF(D16="","NO DATE",IF(D16&lt;cfg_AsOf,"OVERDUE",IF(D16-cfg_AsOf&lt;=3,"DUE SOON","ON TRACK")))))</f>
        <v/>
      </c>
      <c r="K16" s="86">
        <f>IF(B16="","","TSK-"&amp;TEXT(ROW()-5,"0000"))</f>
        <v/>
      </c>
    </row>
    <row r="17" ht="24" customHeight="1">
      <c r="B17" s="95" t="n"/>
      <c r="C17" s="95" t="n"/>
      <c r="D17" s="93" t="n"/>
      <c r="E17" s="141" t="n"/>
      <c r="F17" s="141" t="n"/>
      <c r="G17" s="95" t="n"/>
      <c r="H17" s="95" t="n"/>
      <c r="I17" s="90">
        <f>IF(OR(B17="",D17="",F17="Done"),"",D17-cfg_AsOf)</f>
        <v/>
      </c>
      <c r="J17" s="86">
        <f>IF(B17="","",IF(F17="Done","DONE",IF(D17="","NO DATE",IF(D17&lt;cfg_AsOf,"OVERDUE",IF(D17-cfg_AsOf&lt;=3,"DUE SOON","ON TRACK")))))</f>
        <v/>
      </c>
      <c r="K17" s="86">
        <f>IF(B17="","","TSK-"&amp;TEXT(ROW()-5,"0000"))</f>
        <v/>
      </c>
    </row>
    <row r="18" ht="24" customHeight="1">
      <c r="B18" s="95" t="n"/>
      <c r="C18" s="95" t="n"/>
      <c r="D18" s="93" t="n"/>
      <c r="E18" s="141" t="n"/>
      <c r="F18" s="141" t="n"/>
      <c r="G18" s="95" t="n"/>
      <c r="H18" s="95" t="n"/>
      <c r="I18" s="90">
        <f>IF(OR(B18="",D18="",F18="Done"),"",D18-cfg_AsOf)</f>
        <v/>
      </c>
      <c r="J18" s="86">
        <f>IF(B18="","",IF(F18="Done","DONE",IF(D18="","NO DATE",IF(D18&lt;cfg_AsOf,"OVERDUE",IF(D18-cfg_AsOf&lt;=3,"DUE SOON","ON TRACK")))))</f>
        <v/>
      </c>
      <c r="K18" s="86">
        <f>IF(B18="","","TSK-"&amp;TEXT(ROW()-5,"0000"))</f>
        <v/>
      </c>
    </row>
    <row r="19" ht="24" customHeight="1">
      <c r="B19" s="95" t="n"/>
      <c r="C19" s="95" t="n"/>
      <c r="D19" s="93" t="n"/>
      <c r="E19" s="141" t="n"/>
      <c r="F19" s="141" t="n"/>
      <c r="G19" s="95" t="n"/>
      <c r="H19" s="95" t="n"/>
      <c r="I19" s="90">
        <f>IF(OR(B19="",D19="",F19="Done"),"",D19-cfg_AsOf)</f>
        <v/>
      </c>
      <c r="J19" s="86">
        <f>IF(B19="","",IF(F19="Done","DONE",IF(D19="","NO DATE",IF(D19&lt;cfg_AsOf,"OVERDUE",IF(D19-cfg_AsOf&lt;=3,"DUE SOON","ON TRACK")))))</f>
        <v/>
      </c>
      <c r="K19" s="86">
        <f>IF(B19="","","TSK-"&amp;TEXT(ROW()-5,"0000"))</f>
        <v/>
      </c>
    </row>
    <row r="20" ht="24" customHeight="1">
      <c r="B20" s="95" t="n"/>
      <c r="C20" s="95" t="n"/>
      <c r="D20" s="93" t="n"/>
      <c r="E20" s="141" t="n"/>
      <c r="F20" s="141" t="n"/>
      <c r="G20" s="95" t="n"/>
      <c r="H20" s="95" t="n"/>
      <c r="I20" s="90">
        <f>IF(OR(B20="",D20="",F20="Done"),"",D20-cfg_AsOf)</f>
        <v/>
      </c>
      <c r="J20" s="86">
        <f>IF(B20="","",IF(F20="Done","DONE",IF(D20="","NO DATE",IF(D20&lt;cfg_AsOf,"OVERDUE",IF(D20-cfg_AsOf&lt;=3,"DUE SOON","ON TRACK")))))</f>
        <v/>
      </c>
      <c r="K20" s="86">
        <f>IF(B20="","","TSK-"&amp;TEXT(ROW()-5,"0000"))</f>
        <v/>
      </c>
    </row>
    <row r="21" ht="24" customHeight="1">
      <c r="B21" s="95" t="n"/>
      <c r="C21" s="95" t="n"/>
      <c r="D21" s="93" t="n"/>
      <c r="E21" s="141" t="n"/>
      <c r="F21" s="141" t="n"/>
      <c r="G21" s="95" t="n"/>
      <c r="H21" s="95" t="n"/>
      <c r="I21" s="90">
        <f>IF(OR(B21="",D21="",F21="Done"),"",D21-cfg_AsOf)</f>
        <v/>
      </c>
      <c r="J21" s="86">
        <f>IF(B21="","",IF(F21="Done","DONE",IF(D21="","NO DATE",IF(D21&lt;cfg_AsOf,"OVERDUE",IF(D21-cfg_AsOf&lt;=3,"DUE SOON","ON TRACK")))))</f>
        <v/>
      </c>
      <c r="K21" s="86">
        <f>IF(B21="","","TSK-"&amp;TEXT(ROW()-5,"0000"))</f>
        <v/>
      </c>
    </row>
    <row r="22" ht="24" customHeight="1">
      <c r="B22" s="95" t="n"/>
      <c r="C22" s="95" t="n"/>
      <c r="D22" s="93" t="n"/>
      <c r="E22" s="141" t="n"/>
      <c r="F22" s="141" t="n"/>
      <c r="G22" s="95" t="n"/>
      <c r="H22" s="95" t="n"/>
      <c r="I22" s="90">
        <f>IF(OR(B22="",D22="",F22="Done"),"",D22-cfg_AsOf)</f>
        <v/>
      </c>
      <c r="J22" s="86">
        <f>IF(B22="","",IF(F22="Done","DONE",IF(D22="","NO DATE",IF(D22&lt;cfg_AsOf,"OVERDUE",IF(D22-cfg_AsOf&lt;=3,"DUE SOON","ON TRACK")))))</f>
        <v/>
      </c>
      <c r="K22" s="86">
        <f>IF(B22="","","TSK-"&amp;TEXT(ROW()-5,"0000"))</f>
        <v/>
      </c>
    </row>
    <row r="23" ht="24" customHeight="1">
      <c r="B23" s="95" t="n"/>
      <c r="C23" s="95" t="n"/>
      <c r="D23" s="93" t="n"/>
      <c r="E23" s="141" t="n"/>
      <c r="F23" s="141" t="n"/>
      <c r="G23" s="95" t="n"/>
      <c r="H23" s="95" t="n"/>
      <c r="I23" s="90">
        <f>IF(OR(B23="",D23="",F23="Done"),"",D23-cfg_AsOf)</f>
        <v/>
      </c>
      <c r="J23" s="86">
        <f>IF(B23="","",IF(F23="Done","DONE",IF(D23="","NO DATE",IF(D23&lt;cfg_AsOf,"OVERDUE",IF(D23-cfg_AsOf&lt;=3,"DUE SOON","ON TRACK")))))</f>
        <v/>
      </c>
      <c r="K23" s="86">
        <f>IF(B23="","","TSK-"&amp;TEXT(ROW()-5,"0000"))</f>
        <v/>
      </c>
    </row>
    <row r="24" ht="24" customHeight="1">
      <c r="B24" s="95" t="n"/>
      <c r="C24" s="95" t="n"/>
      <c r="D24" s="93" t="n"/>
      <c r="E24" s="141" t="n"/>
      <c r="F24" s="141" t="n"/>
      <c r="G24" s="95" t="n"/>
      <c r="H24" s="95" t="n"/>
      <c r="I24" s="90">
        <f>IF(OR(B24="",D24="",F24="Done"),"",D24-cfg_AsOf)</f>
        <v/>
      </c>
      <c r="J24" s="86">
        <f>IF(B24="","",IF(F24="Done","DONE",IF(D24="","NO DATE",IF(D24&lt;cfg_AsOf,"OVERDUE",IF(D24-cfg_AsOf&lt;=3,"DUE SOON","ON TRACK")))))</f>
        <v/>
      </c>
      <c r="K24" s="86">
        <f>IF(B24="","","TSK-"&amp;TEXT(ROW()-5,"0000"))</f>
        <v/>
      </c>
    </row>
    <row r="25" ht="24" customHeight="1">
      <c r="B25" s="95" t="n"/>
      <c r="C25" s="95" t="n"/>
      <c r="D25" s="93" t="n"/>
      <c r="E25" s="141" t="n"/>
      <c r="F25" s="141" t="n"/>
      <c r="G25" s="95" t="n"/>
      <c r="H25" s="95" t="n"/>
      <c r="I25" s="90">
        <f>IF(OR(B25="",D25="",F25="Done"),"",D25-cfg_AsOf)</f>
        <v/>
      </c>
      <c r="J25" s="86">
        <f>IF(B25="","",IF(F25="Done","DONE",IF(D25="","NO DATE",IF(D25&lt;cfg_AsOf,"OVERDUE",IF(D25-cfg_AsOf&lt;=3,"DUE SOON","ON TRACK")))))</f>
        <v/>
      </c>
      <c r="K25" s="86">
        <f>IF(B25="","","TSK-"&amp;TEXT(ROW()-5,"0000"))</f>
        <v/>
      </c>
    </row>
    <row r="26" ht="24" customHeight="1">
      <c r="B26" s="95" t="n"/>
      <c r="C26" s="95" t="n"/>
      <c r="D26" s="93" t="n"/>
      <c r="E26" s="141" t="n"/>
      <c r="F26" s="141" t="n"/>
      <c r="G26" s="95" t="n"/>
      <c r="H26" s="95" t="n"/>
      <c r="I26" s="90">
        <f>IF(OR(B26="",D26="",F26="Done"),"",D26-cfg_AsOf)</f>
        <v/>
      </c>
      <c r="J26" s="86">
        <f>IF(B26="","",IF(F26="Done","DONE",IF(D26="","NO DATE",IF(D26&lt;cfg_AsOf,"OVERDUE",IF(D26-cfg_AsOf&lt;=3,"DUE SOON","ON TRACK")))))</f>
        <v/>
      </c>
      <c r="K26" s="86">
        <f>IF(B26="","","TSK-"&amp;TEXT(ROW()-5,"0000"))</f>
        <v/>
      </c>
    </row>
    <row r="27" ht="24" customHeight="1">
      <c r="B27" s="95" t="n"/>
      <c r="C27" s="95" t="n"/>
      <c r="D27" s="93" t="n"/>
      <c r="E27" s="141" t="n"/>
      <c r="F27" s="141" t="n"/>
      <c r="G27" s="95" t="n"/>
      <c r="H27" s="95" t="n"/>
      <c r="I27" s="90">
        <f>IF(OR(B27="",D27="",F27="Done"),"",D27-cfg_AsOf)</f>
        <v/>
      </c>
      <c r="J27" s="86">
        <f>IF(B27="","",IF(F27="Done","DONE",IF(D27="","NO DATE",IF(D27&lt;cfg_AsOf,"OVERDUE",IF(D27-cfg_AsOf&lt;=3,"DUE SOON","ON TRACK")))))</f>
        <v/>
      </c>
      <c r="K27" s="86">
        <f>IF(B27="","","TSK-"&amp;TEXT(ROW()-5,"0000"))</f>
        <v/>
      </c>
    </row>
    <row r="28" ht="24" customHeight="1">
      <c r="B28" s="95" t="n"/>
      <c r="C28" s="95" t="n"/>
      <c r="D28" s="93" t="n"/>
      <c r="E28" s="141" t="n"/>
      <c r="F28" s="141" t="n"/>
      <c r="G28" s="95" t="n"/>
      <c r="H28" s="95" t="n"/>
      <c r="I28" s="90">
        <f>IF(OR(B28="",D28="",F28="Done"),"",D28-cfg_AsOf)</f>
        <v/>
      </c>
      <c r="J28" s="86">
        <f>IF(B28="","",IF(F28="Done","DONE",IF(D28="","NO DATE",IF(D28&lt;cfg_AsOf,"OVERDUE",IF(D28-cfg_AsOf&lt;=3,"DUE SOON","ON TRACK")))))</f>
        <v/>
      </c>
      <c r="K28" s="86">
        <f>IF(B28="","","TSK-"&amp;TEXT(ROW()-5,"0000"))</f>
        <v/>
      </c>
    </row>
    <row r="29" ht="24" customHeight="1">
      <c r="B29" s="95" t="n"/>
      <c r="C29" s="95" t="n"/>
      <c r="D29" s="93" t="n"/>
      <c r="E29" s="141" t="n"/>
      <c r="F29" s="141" t="n"/>
      <c r="G29" s="95" t="n"/>
      <c r="H29" s="95" t="n"/>
      <c r="I29" s="90">
        <f>IF(OR(B29="",D29="",F29="Done"),"",D29-cfg_AsOf)</f>
        <v/>
      </c>
      <c r="J29" s="86">
        <f>IF(B29="","",IF(F29="Done","DONE",IF(D29="","NO DATE",IF(D29&lt;cfg_AsOf,"OVERDUE",IF(D29-cfg_AsOf&lt;=3,"DUE SOON","ON TRACK")))))</f>
        <v/>
      </c>
      <c r="K29" s="86">
        <f>IF(B29="","","TSK-"&amp;TEXT(ROW()-5,"0000"))</f>
        <v/>
      </c>
    </row>
    <row r="30" ht="24" customHeight="1">
      <c r="B30" s="95" t="n"/>
      <c r="C30" s="95" t="n"/>
      <c r="D30" s="93" t="n"/>
      <c r="E30" s="141" t="n"/>
      <c r="F30" s="141" t="n"/>
      <c r="G30" s="95" t="n"/>
      <c r="H30" s="95" t="n"/>
      <c r="I30" s="90">
        <f>IF(OR(B30="",D30="",F30="Done"),"",D30-cfg_AsOf)</f>
        <v/>
      </c>
      <c r="J30" s="86">
        <f>IF(B30="","",IF(F30="Done","DONE",IF(D30="","NO DATE",IF(D30&lt;cfg_AsOf,"OVERDUE",IF(D30-cfg_AsOf&lt;=3,"DUE SOON","ON TRACK")))))</f>
        <v/>
      </c>
      <c r="K30" s="86">
        <f>IF(B30="","","TSK-"&amp;TEXT(ROW()-5,"0000"))</f>
        <v/>
      </c>
    </row>
    <row r="31" ht="24" customHeight="1">
      <c r="B31" s="95" t="n"/>
      <c r="C31" s="95" t="n"/>
      <c r="D31" s="93" t="n"/>
      <c r="E31" s="141" t="n"/>
      <c r="F31" s="141" t="n"/>
      <c r="G31" s="95" t="n"/>
      <c r="H31" s="95" t="n"/>
      <c r="I31" s="90">
        <f>IF(OR(B31="",D31="",F31="Done"),"",D31-cfg_AsOf)</f>
        <v/>
      </c>
      <c r="J31" s="86">
        <f>IF(B31="","",IF(F31="Done","DONE",IF(D31="","NO DATE",IF(D31&lt;cfg_AsOf,"OVERDUE",IF(D31-cfg_AsOf&lt;=3,"DUE SOON","ON TRACK")))))</f>
        <v/>
      </c>
      <c r="K31" s="86">
        <f>IF(B31="","","TSK-"&amp;TEXT(ROW()-5,"0000"))</f>
        <v/>
      </c>
    </row>
    <row r="32" ht="24" customHeight="1">
      <c r="B32" s="95" t="n"/>
      <c r="C32" s="95" t="n"/>
      <c r="D32" s="93" t="n"/>
      <c r="E32" s="141" t="n"/>
      <c r="F32" s="141" t="n"/>
      <c r="G32" s="95" t="n"/>
      <c r="H32" s="95" t="n"/>
      <c r="I32" s="90">
        <f>IF(OR(B32="",D32="",F32="Done"),"",D32-cfg_AsOf)</f>
        <v/>
      </c>
      <c r="J32" s="86">
        <f>IF(B32="","",IF(F32="Done","DONE",IF(D32="","NO DATE",IF(D32&lt;cfg_AsOf,"OVERDUE",IF(D32-cfg_AsOf&lt;=3,"DUE SOON","ON TRACK")))))</f>
        <v/>
      </c>
      <c r="K32" s="86">
        <f>IF(B32="","","TSK-"&amp;TEXT(ROW()-5,"0000"))</f>
        <v/>
      </c>
    </row>
    <row r="33" ht="24" customHeight="1">
      <c r="B33" s="95" t="n"/>
      <c r="C33" s="95" t="n"/>
      <c r="D33" s="93" t="n"/>
      <c r="E33" s="141" t="n"/>
      <c r="F33" s="141" t="n"/>
      <c r="G33" s="95" t="n"/>
      <c r="H33" s="95" t="n"/>
      <c r="I33" s="90">
        <f>IF(OR(B33="",D33="",F33="Done"),"",D33-cfg_AsOf)</f>
        <v/>
      </c>
      <c r="J33" s="86">
        <f>IF(B33="","",IF(F33="Done","DONE",IF(D33="","NO DATE",IF(D33&lt;cfg_AsOf,"OVERDUE",IF(D33-cfg_AsOf&lt;=3,"DUE SOON","ON TRACK")))))</f>
        <v/>
      </c>
      <c r="K33" s="86">
        <f>IF(B33="","","TSK-"&amp;TEXT(ROW()-5,"0000"))</f>
        <v/>
      </c>
    </row>
    <row r="34" ht="24" customHeight="1">
      <c r="B34" s="95" t="n"/>
      <c r="C34" s="95" t="n"/>
      <c r="D34" s="93" t="n"/>
      <c r="E34" s="141" t="n"/>
      <c r="F34" s="141" t="n"/>
      <c r="G34" s="95" t="n"/>
      <c r="H34" s="95" t="n"/>
      <c r="I34" s="90">
        <f>IF(OR(B34="",D34="",F34="Done"),"",D34-cfg_AsOf)</f>
        <v/>
      </c>
      <c r="J34" s="86">
        <f>IF(B34="","",IF(F34="Done","DONE",IF(D34="","NO DATE",IF(D34&lt;cfg_AsOf,"OVERDUE",IF(D34-cfg_AsOf&lt;=3,"DUE SOON","ON TRACK")))))</f>
        <v/>
      </c>
      <c r="K34" s="86">
        <f>IF(B34="","","TSK-"&amp;TEXT(ROW()-5,"0000"))</f>
        <v/>
      </c>
    </row>
    <row r="35" ht="24" customHeight="1">
      <c r="B35" s="95" t="n"/>
      <c r="C35" s="95" t="n"/>
      <c r="D35" s="93" t="n"/>
      <c r="E35" s="141" t="n"/>
      <c r="F35" s="141" t="n"/>
      <c r="G35" s="95" t="n"/>
      <c r="H35" s="95" t="n"/>
      <c r="I35" s="90">
        <f>IF(OR(B35="",D35="",F35="Done"),"",D35-cfg_AsOf)</f>
        <v/>
      </c>
      <c r="J35" s="86">
        <f>IF(B35="","",IF(F35="Done","DONE",IF(D35="","NO DATE",IF(D35&lt;cfg_AsOf,"OVERDUE",IF(D35-cfg_AsOf&lt;=3,"DUE SOON","ON TRACK")))))</f>
        <v/>
      </c>
      <c r="K35" s="86">
        <f>IF(B35="","","TSK-"&amp;TEXT(ROW()-5,"0000"))</f>
        <v/>
      </c>
    </row>
    <row r="36" ht="24" customHeight="1">
      <c r="B36" s="95" t="n"/>
      <c r="C36" s="95" t="n"/>
      <c r="D36" s="93" t="n"/>
      <c r="E36" s="141" t="n"/>
      <c r="F36" s="141" t="n"/>
      <c r="G36" s="95" t="n"/>
      <c r="H36" s="95" t="n"/>
      <c r="I36" s="90">
        <f>IF(OR(B36="",D36="",F36="Done"),"",D36-cfg_AsOf)</f>
        <v/>
      </c>
      <c r="J36" s="86">
        <f>IF(B36="","",IF(F36="Done","DONE",IF(D36="","NO DATE",IF(D36&lt;cfg_AsOf,"OVERDUE",IF(D36-cfg_AsOf&lt;=3,"DUE SOON","ON TRACK")))))</f>
        <v/>
      </c>
      <c r="K36" s="86">
        <f>IF(B36="","","TSK-"&amp;TEXT(ROW()-5,"0000"))</f>
        <v/>
      </c>
    </row>
    <row r="37" ht="24" customHeight="1">
      <c r="B37" s="95" t="n"/>
      <c r="C37" s="95" t="n"/>
      <c r="D37" s="93" t="n"/>
      <c r="E37" s="141" t="n"/>
      <c r="F37" s="141" t="n"/>
      <c r="G37" s="95" t="n"/>
      <c r="H37" s="95" t="n"/>
      <c r="I37" s="90">
        <f>IF(OR(B37="",D37="",F37="Done"),"",D37-cfg_AsOf)</f>
        <v/>
      </c>
      <c r="J37" s="86">
        <f>IF(B37="","",IF(F37="Done","DONE",IF(D37="","NO DATE",IF(D37&lt;cfg_AsOf,"OVERDUE",IF(D37-cfg_AsOf&lt;=3,"DUE SOON","ON TRACK")))))</f>
        <v/>
      </c>
      <c r="K37" s="86">
        <f>IF(B37="","","TSK-"&amp;TEXT(ROW()-5,"0000"))</f>
        <v/>
      </c>
    </row>
    <row r="38" ht="24" customHeight="1">
      <c r="B38" s="95" t="n"/>
      <c r="C38" s="95" t="n"/>
      <c r="D38" s="93" t="n"/>
      <c r="E38" s="141" t="n"/>
      <c r="F38" s="141" t="n"/>
      <c r="G38" s="95" t="n"/>
      <c r="H38" s="95" t="n"/>
      <c r="I38" s="90">
        <f>IF(OR(B38="",D38="",F38="Done"),"",D38-cfg_AsOf)</f>
        <v/>
      </c>
      <c r="J38" s="86">
        <f>IF(B38="","",IF(F38="Done","DONE",IF(D38="","NO DATE",IF(D38&lt;cfg_AsOf,"OVERDUE",IF(D38-cfg_AsOf&lt;=3,"DUE SOON","ON TRACK")))))</f>
        <v/>
      </c>
      <c r="K38" s="86">
        <f>IF(B38="","","TSK-"&amp;TEXT(ROW()-5,"0000"))</f>
        <v/>
      </c>
    </row>
    <row r="39" ht="24" customHeight="1">
      <c r="B39" s="95" t="n"/>
      <c r="C39" s="95" t="n"/>
      <c r="D39" s="93" t="n"/>
      <c r="E39" s="141" t="n"/>
      <c r="F39" s="141" t="n"/>
      <c r="G39" s="95" t="n"/>
      <c r="H39" s="95" t="n"/>
      <c r="I39" s="90">
        <f>IF(OR(B39="",D39="",F39="Done"),"",D39-cfg_AsOf)</f>
        <v/>
      </c>
      <c r="J39" s="86">
        <f>IF(B39="","",IF(F39="Done","DONE",IF(D39="","NO DATE",IF(D39&lt;cfg_AsOf,"OVERDUE",IF(D39-cfg_AsOf&lt;=3,"DUE SOON","ON TRACK")))))</f>
        <v/>
      </c>
      <c r="K39" s="86">
        <f>IF(B39="","","TSK-"&amp;TEXT(ROW()-5,"0000"))</f>
        <v/>
      </c>
    </row>
    <row r="40" ht="24" customHeight="1">
      <c r="B40" s="95" t="n"/>
      <c r="C40" s="95" t="n"/>
      <c r="D40" s="93" t="n"/>
      <c r="E40" s="141" t="n"/>
      <c r="F40" s="141" t="n"/>
      <c r="G40" s="95" t="n"/>
      <c r="H40" s="95" t="n"/>
      <c r="I40" s="90">
        <f>IF(OR(B40="",D40="",F40="Done"),"",D40-cfg_AsOf)</f>
        <v/>
      </c>
      <c r="J40" s="86">
        <f>IF(B40="","",IF(F40="Done","DONE",IF(D40="","NO DATE",IF(D40&lt;cfg_AsOf,"OVERDUE",IF(D40-cfg_AsOf&lt;=3,"DUE SOON","ON TRACK")))))</f>
        <v/>
      </c>
      <c r="K40" s="86">
        <f>IF(B40="","","TSK-"&amp;TEXT(ROW()-5,"0000"))</f>
        <v/>
      </c>
    </row>
    <row r="41" ht="24" customHeight="1">
      <c r="B41" s="95" t="n"/>
      <c r="C41" s="95" t="n"/>
      <c r="D41" s="93" t="n"/>
      <c r="E41" s="141" t="n"/>
      <c r="F41" s="141" t="n"/>
      <c r="G41" s="95" t="n"/>
      <c r="H41" s="95" t="n"/>
      <c r="I41" s="90">
        <f>IF(OR(B41="",D41="",F41="Done"),"",D41-cfg_AsOf)</f>
        <v/>
      </c>
      <c r="J41" s="86">
        <f>IF(B41="","",IF(F41="Done","DONE",IF(D41="","NO DATE",IF(D41&lt;cfg_AsOf,"OVERDUE",IF(D41-cfg_AsOf&lt;=3,"DUE SOON","ON TRACK")))))</f>
        <v/>
      </c>
      <c r="K41" s="86">
        <f>IF(B41="","","TSK-"&amp;TEXT(ROW()-5,"0000"))</f>
        <v/>
      </c>
    </row>
    <row r="42" ht="24" customHeight="1">
      <c r="B42" s="95" t="n"/>
      <c r="C42" s="95" t="n"/>
      <c r="D42" s="93" t="n"/>
      <c r="E42" s="141" t="n"/>
      <c r="F42" s="141" t="n"/>
      <c r="G42" s="95" t="n"/>
      <c r="H42" s="95" t="n"/>
      <c r="I42" s="90">
        <f>IF(OR(B42="",D42="",F42="Done"),"",D42-cfg_AsOf)</f>
        <v/>
      </c>
      <c r="J42" s="86">
        <f>IF(B42="","",IF(F42="Done","DONE",IF(D42="","NO DATE",IF(D42&lt;cfg_AsOf,"OVERDUE",IF(D42-cfg_AsOf&lt;=3,"DUE SOON","ON TRACK")))))</f>
        <v/>
      </c>
      <c r="K42" s="86">
        <f>IF(B42="","","TSK-"&amp;TEXT(ROW()-5,"0000"))</f>
        <v/>
      </c>
    </row>
    <row r="43" ht="24" customHeight="1">
      <c r="B43" s="95" t="n"/>
      <c r="C43" s="95" t="n"/>
      <c r="D43" s="93" t="n"/>
      <c r="E43" s="141" t="n"/>
      <c r="F43" s="141" t="n"/>
      <c r="G43" s="95" t="n"/>
      <c r="H43" s="95" t="n"/>
      <c r="I43" s="90">
        <f>IF(OR(B43="",D43="",F43="Done"),"",D43-cfg_AsOf)</f>
        <v/>
      </c>
      <c r="J43" s="86">
        <f>IF(B43="","",IF(F43="Done","DONE",IF(D43="","NO DATE",IF(D43&lt;cfg_AsOf,"OVERDUE",IF(D43-cfg_AsOf&lt;=3,"DUE SOON","ON TRACK")))))</f>
        <v/>
      </c>
      <c r="K43" s="86">
        <f>IF(B43="","","TSK-"&amp;TEXT(ROW()-5,"0000"))</f>
        <v/>
      </c>
    </row>
    <row r="44" ht="24" customHeight="1">
      <c r="B44" s="95" t="n"/>
      <c r="C44" s="95" t="n"/>
      <c r="D44" s="93" t="n"/>
      <c r="E44" s="141" t="n"/>
      <c r="F44" s="141" t="n"/>
      <c r="G44" s="95" t="n"/>
      <c r="H44" s="95" t="n"/>
      <c r="I44" s="90">
        <f>IF(OR(B44="",D44="",F44="Done"),"",D44-cfg_AsOf)</f>
        <v/>
      </c>
      <c r="J44" s="86">
        <f>IF(B44="","",IF(F44="Done","DONE",IF(D44="","NO DATE",IF(D44&lt;cfg_AsOf,"OVERDUE",IF(D44-cfg_AsOf&lt;=3,"DUE SOON","ON TRACK")))))</f>
        <v/>
      </c>
      <c r="K44" s="86">
        <f>IF(B44="","","TSK-"&amp;TEXT(ROW()-5,"0000"))</f>
        <v/>
      </c>
    </row>
    <row r="45" ht="24" customHeight="1">
      <c r="B45" s="95" t="n"/>
      <c r="C45" s="95" t="n"/>
      <c r="D45" s="93" t="n"/>
      <c r="E45" s="141" t="n"/>
      <c r="F45" s="141" t="n"/>
      <c r="G45" s="95" t="n"/>
      <c r="H45" s="95" t="n"/>
      <c r="I45" s="90">
        <f>IF(OR(B45="",D45="",F45="Done"),"",D45-cfg_AsOf)</f>
        <v/>
      </c>
      <c r="J45" s="86">
        <f>IF(B45="","",IF(F45="Done","DONE",IF(D45="","NO DATE",IF(D45&lt;cfg_AsOf,"OVERDUE",IF(D45-cfg_AsOf&lt;=3,"DUE SOON","ON TRACK")))))</f>
        <v/>
      </c>
      <c r="K45" s="86">
        <f>IF(B45="","","TSK-"&amp;TEXT(ROW()-5,"0000"))</f>
        <v/>
      </c>
    </row>
    <row r="46" ht="24" customHeight="1">
      <c r="B46" s="95" t="n"/>
      <c r="C46" s="95" t="n"/>
      <c r="D46" s="93" t="n"/>
      <c r="E46" s="141" t="n"/>
      <c r="F46" s="141" t="n"/>
      <c r="G46" s="95" t="n"/>
      <c r="H46" s="95" t="n"/>
      <c r="I46" s="90">
        <f>IF(OR(B46="",D46="",F46="Done"),"",D46-cfg_AsOf)</f>
        <v/>
      </c>
      <c r="J46" s="86">
        <f>IF(B46="","",IF(F46="Done","DONE",IF(D46="","NO DATE",IF(D46&lt;cfg_AsOf,"OVERDUE",IF(D46-cfg_AsOf&lt;=3,"DUE SOON","ON TRACK")))))</f>
        <v/>
      </c>
      <c r="K46" s="86">
        <f>IF(B46="","","TSK-"&amp;TEXT(ROW()-5,"0000"))</f>
        <v/>
      </c>
    </row>
    <row r="47" ht="24" customHeight="1">
      <c r="B47" s="95" t="n"/>
      <c r="C47" s="95" t="n"/>
      <c r="D47" s="93" t="n"/>
      <c r="E47" s="141" t="n"/>
      <c r="F47" s="141" t="n"/>
      <c r="G47" s="95" t="n"/>
      <c r="H47" s="95" t="n"/>
      <c r="I47" s="90">
        <f>IF(OR(B47="",D47="",F47="Done"),"",D47-cfg_AsOf)</f>
        <v/>
      </c>
      <c r="J47" s="86">
        <f>IF(B47="","",IF(F47="Done","DONE",IF(D47="","NO DATE",IF(D47&lt;cfg_AsOf,"OVERDUE",IF(D47-cfg_AsOf&lt;=3,"DUE SOON","ON TRACK")))))</f>
        <v/>
      </c>
      <c r="K47" s="86">
        <f>IF(B47="","","TSK-"&amp;TEXT(ROW()-5,"0000"))</f>
        <v/>
      </c>
    </row>
    <row r="48" ht="24" customHeight="1">
      <c r="B48" s="95" t="n"/>
      <c r="C48" s="95" t="n"/>
      <c r="D48" s="93" t="n"/>
      <c r="E48" s="141" t="n"/>
      <c r="F48" s="141" t="n"/>
      <c r="G48" s="95" t="n"/>
      <c r="H48" s="95" t="n"/>
      <c r="I48" s="90">
        <f>IF(OR(B48="",D48="",F48="Done"),"",D48-cfg_AsOf)</f>
        <v/>
      </c>
      <c r="J48" s="86">
        <f>IF(B48="","",IF(F48="Done","DONE",IF(D48="","NO DATE",IF(D48&lt;cfg_AsOf,"OVERDUE",IF(D48-cfg_AsOf&lt;=3,"DUE SOON","ON TRACK")))))</f>
        <v/>
      </c>
      <c r="K48" s="86">
        <f>IF(B48="","","TSK-"&amp;TEXT(ROW()-5,"0000"))</f>
        <v/>
      </c>
    </row>
    <row r="49" ht="24" customHeight="1">
      <c r="B49" s="95" t="n"/>
      <c r="C49" s="95" t="n"/>
      <c r="D49" s="93" t="n"/>
      <c r="E49" s="141" t="n"/>
      <c r="F49" s="141" t="n"/>
      <c r="G49" s="95" t="n"/>
      <c r="H49" s="95" t="n"/>
      <c r="I49" s="90">
        <f>IF(OR(B49="",D49="",F49="Done"),"",D49-cfg_AsOf)</f>
        <v/>
      </c>
      <c r="J49" s="86">
        <f>IF(B49="","",IF(F49="Done","DONE",IF(D49="","NO DATE",IF(D49&lt;cfg_AsOf,"OVERDUE",IF(D49-cfg_AsOf&lt;=3,"DUE SOON","ON TRACK")))))</f>
        <v/>
      </c>
      <c r="K49" s="86">
        <f>IF(B49="","","TSK-"&amp;TEXT(ROW()-5,"0000"))</f>
        <v/>
      </c>
    </row>
    <row r="50" ht="24" customHeight="1">
      <c r="B50" s="95" t="n"/>
      <c r="C50" s="95" t="n"/>
      <c r="D50" s="93" t="n"/>
      <c r="E50" s="141" t="n"/>
      <c r="F50" s="141" t="n"/>
      <c r="G50" s="95" t="n"/>
      <c r="H50" s="95" t="n"/>
      <c r="I50" s="90">
        <f>IF(OR(B50="",D50="",F50="Done"),"",D50-cfg_AsOf)</f>
        <v/>
      </c>
      <c r="J50" s="86">
        <f>IF(B50="","",IF(F50="Done","DONE",IF(D50="","NO DATE",IF(D50&lt;cfg_AsOf,"OVERDUE",IF(D50-cfg_AsOf&lt;=3,"DUE SOON","ON TRACK")))))</f>
        <v/>
      </c>
      <c r="K50" s="86">
        <f>IF(B50="","","TSK-"&amp;TEXT(ROW()-5,"0000"))</f>
        <v/>
      </c>
    </row>
    <row r="51" ht="24" customHeight="1">
      <c r="B51" s="95" t="n"/>
      <c r="C51" s="95" t="n"/>
      <c r="D51" s="93" t="n"/>
      <c r="E51" s="141" t="n"/>
      <c r="F51" s="141" t="n"/>
      <c r="G51" s="95" t="n"/>
      <c r="H51" s="95" t="n"/>
      <c r="I51" s="90">
        <f>IF(OR(B51="",D51="",F51="Done"),"",D51-cfg_AsOf)</f>
        <v/>
      </c>
      <c r="J51" s="86">
        <f>IF(B51="","",IF(F51="Done","DONE",IF(D51="","NO DATE",IF(D51&lt;cfg_AsOf,"OVERDUE",IF(D51-cfg_AsOf&lt;=3,"DUE SOON","ON TRACK")))))</f>
        <v/>
      </c>
      <c r="K51" s="86">
        <f>IF(B51="","","TSK-"&amp;TEXT(ROW()-5,"0000"))</f>
        <v/>
      </c>
    </row>
    <row r="52" ht="24" customHeight="1">
      <c r="B52" s="95" t="n"/>
      <c r="C52" s="95" t="n"/>
      <c r="D52" s="93" t="n"/>
      <c r="E52" s="141" t="n"/>
      <c r="F52" s="141" t="n"/>
      <c r="G52" s="95" t="n"/>
      <c r="H52" s="95" t="n"/>
      <c r="I52" s="90">
        <f>IF(OR(B52="",D52="",F52="Done"),"",D52-cfg_AsOf)</f>
        <v/>
      </c>
      <c r="J52" s="86">
        <f>IF(B52="","",IF(F52="Done","DONE",IF(D52="","NO DATE",IF(D52&lt;cfg_AsOf,"OVERDUE",IF(D52-cfg_AsOf&lt;=3,"DUE SOON","ON TRACK")))))</f>
        <v/>
      </c>
      <c r="K52" s="86">
        <f>IF(B52="","","TSK-"&amp;TEXT(ROW()-5,"0000"))</f>
        <v/>
      </c>
    </row>
    <row r="53" ht="24" customHeight="1">
      <c r="B53" s="95" t="n"/>
      <c r="C53" s="95" t="n"/>
      <c r="D53" s="93" t="n"/>
      <c r="E53" s="141" t="n"/>
      <c r="F53" s="141" t="n"/>
      <c r="G53" s="95" t="n"/>
      <c r="H53" s="95" t="n"/>
      <c r="I53" s="90">
        <f>IF(OR(B53="",D53="",F53="Done"),"",D53-cfg_AsOf)</f>
        <v/>
      </c>
      <c r="J53" s="86">
        <f>IF(B53="","",IF(F53="Done","DONE",IF(D53="","NO DATE",IF(D53&lt;cfg_AsOf,"OVERDUE",IF(D53-cfg_AsOf&lt;=3,"DUE SOON","ON TRACK")))))</f>
        <v/>
      </c>
      <c r="K53" s="86">
        <f>IF(B53="","","TSK-"&amp;TEXT(ROW()-5,"0000"))</f>
        <v/>
      </c>
    </row>
    <row r="54" ht="24" customHeight="1">
      <c r="B54" s="95" t="n"/>
      <c r="C54" s="95" t="n"/>
      <c r="D54" s="93" t="n"/>
      <c r="E54" s="141" t="n"/>
      <c r="F54" s="141" t="n"/>
      <c r="G54" s="95" t="n"/>
      <c r="H54" s="95" t="n"/>
      <c r="I54" s="90">
        <f>IF(OR(B54="",D54="",F54="Done"),"",D54-cfg_AsOf)</f>
        <v/>
      </c>
      <c r="J54" s="86">
        <f>IF(B54="","",IF(F54="Done","DONE",IF(D54="","NO DATE",IF(D54&lt;cfg_AsOf,"OVERDUE",IF(D54-cfg_AsOf&lt;=3,"DUE SOON","ON TRACK")))))</f>
        <v/>
      </c>
      <c r="K54" s="86">
        <f>IF(B54="","","TSK-"&amp;TEXT(ROW()-5,"0000"))</f>
        <v/>
      </c>
    </row>
    <row r="55" ht="24" customHeight="1">
      <c r="B55" s="95" t="n"/>
      <c r="C55" s="95" t="n"/>
      <c r="D55" s="93" t="n"/>
      <c r="E55" s="141" t="n"/>
      <c r="F55" s="141" t="n"/>
      <c r="G55" s="95" t="n"/>
      <c r="H55" s="95" t="n"/>
      <c r="I55" s="90">
        <f>IF(OR(B55="",D55="",F55="Done"),"",D55-cfg_AsOf)</f>
        <v/>
      </c>
      <c r="J55" s="86">
        <f>IF(B55="","",IF(F55="Done","DONE",IF(D55="","NO DATE",IF(D55&lt;cfg_AsOf,"OVERDUE",IF(D55-cfg_AsOf&lt;=3,"DUE SOON","ON TRACK")))))</f>
        <v/>
      </c>
      <c r="K55" s="86">
        <f>IF(B55="","","TSK-"&amp;TEXT(ROW()-5,"0000"))</f>
        <v/>
      </c>
    </row>
    <row r="56" ht="24" customHeight="1">
      <c r="B56" s="95" t="n"/>
      <c r="C56" s="95" t="n"/>
      <c r="D56" s="93" t="n"/>
      <c r="E56" s="141" t="n"/>
      <c r="F56" s="141" t="n"/>
      <c r="G56" s="95" t="n"/>
      <c r="H56" s="95" t="n"/>
      <c r="I56" s="90">
        <f>IF(OR(B56="",D56="",F56="Done"),"",D56-cfg_AsOf)</f>
        <v/>
      </c>
      <c r="J56" s="86">
        <f>IF(B56="","",IF(F56="Done","DONE",IF(D56="","NO DATE",IF(D56&lt;cfg_AsOf,"OVERDUE",IF(D56-cfg_AsOf&lt;=3,"DUE SOON","ON TRACK")))))</f>
        <v/>
      </c>
      <c r="K56" s="86">
        <f>IF(B56="","","TSK-"&amp;TEXT(ROW()-5,"0000"))</f>
        <v/>
      </c>
    </row>
    <row r="57" ht="24" customHeight="1">
      <c r="B57" s="95" t="n"/>
      <c r="C57" s="95" t="n"/>
      <c r="D57" s="93" t="n"/>
      <c r="E57" s="141" t="n"/>
      <c r="F57" s="141" t="n"/>
      <c r="G57" s="95" t="n"/>
      <c r="H57" s="95" t="n"/>
      <c r="I57" s="90">
        <f>IF(OR(B57="",D57="",F57="Done"),"",D57-cfg_AsOf)</f>
        <v/>
      </c>
      <c r="J57" s="86">
        <f>IF(B57="","",IF(F57="Done","DONE",IF(D57="","NO DATE",IF(D57&lt;cfg_AsOf,"OVERDUE",IF(D57-cfg_AsOf&lt;=3,"DUE SOON","ON TRACK")))))</f>
        <v/>
      </c>
      <c r="K57" s="86">
        <f>IF(B57="","","TSK-"&amp;TEXT(ROW()-5,"0000"))</f>
        <v/>
      </c>
    </row>
    <row r="58" ht="24" customHeight="1">
      <c r="B58" s="95" t="n"/>
      <c r="C58" s="95" t="n"/>
      <c r="D58" s="93" t="n"/>
      <c r="E58" s="141" t="n"/>
      <c r="F58" s="141" t="n"/>
      <c r="G58" s="95" t="n"/>
      <c r="H58" s="95" t="n"/>
      <c r="I58" s="90">
        <f>IF(OR(B58="",D58="",F58="Done"),"",D58-cfg_AsOf)</f>
        <v/>
      </c>
      <c r="J58" s="86">
        <f>IF(B58="","",IF(F58="Done","DONE",IF(D58="","NO DATE",IF(D58&lt;cfg_AsOf,"OVERDUE",IF(D58-cfg_AsOf&lt;=3,"DUE SOON","ON TRACK")))))</f>
        <v/>
      </c>
      <c r="K58" s="86">
        <f>IF(B58="","","TSK-"&amp;TEXT(ROW()-5,"0000"))</f>
        <v/>
      </c>
    </row>
    <row r="59" ht="24" customHeight="1">
      <c r="B59" s="95" t="n"/>
      <c r="C59" s="95" t="n"/>
      <c r="D59" s="93" t="n"/>
      <c r="E59" s="141" t="n"/>
      <c r="F59" s="141" t="n"/>
      <c r="G59" s="95" t="n"/>
      <c r="H59" s="95" t="n"/>
      <c r="I59" s="90">
        <f>IF(OR(B59="",D59="",F59="Done"),"",D59-cfg_AsOf)</f>
        <v/>
      </c>
      <c r="J59" s="86">
        <f>IF(B59="","",IF(F59="Done","DONE",IF(D59="","NO DATE",IF(D59&lt;cfg_AsOf,"OVERDUE",IF(D59-cfg_AsOf&lt;=3,"DUE SOON","ON TRACK")))))</f>
        <v/>
      </c>
      <c r="K59" s="86">
        <f>IF(B59="","","TSK-"&amp;TEXT(ROW()-5,"0000"))</f>
        <v/>
      </c>
    </row>
    <row r="60" ht="24" customHeight="1">
      <c r="B60" s="95" t="n"/>
      <c r="C60" s="95" t="n"/>
      <c r="D60" s="93" t="n"/>
      <c r="E60" s="141" t="n"/>
      <c r="F60" s="141" t="n"/>
      <c r="G60" s="95" t="n"/>
      <c r="H60" s="95" t="n"/>
      <c r="I60" s="90">
        <f>IF(OR(B60="",D60="",F60="Done"),"",D60-cfg_AsOf)</f>
        <v/>
      </c>
      <c r="J60" s="86">
        <f>IF(B60="","",IF(F60="Done","DONE",IF(D60="","NO DATE",IF(D60&lt;cfg_AsOf,"OVERDUE",IF(D60-cfg_AsOf&lt;=3,"DUE SOON","ON TRACK")))))</f>
        <v/>
      </c>
      <c r="K60" s="86">
        <f>IF(B60="","","TSK-"&amp;TEXT(ROW()-5,"0000"))</f>
        <v/>
      </c>
    </row>
    <row r="61" ht="24" customHeight="1">
      <c r="B61" s="95" t="n"/>
      <c r="C61" s="95" t="n"/>
      <c r="D61" s="93" t="n"/>
      <c r="E61" s="141" t="n"/>
      <c r="F61" s="141" t="n"/>
      <c r="G61" s="95" t="n"/>
      <c r="H61" s="95" t="n"/>
      <c r="I61" s="90">
        <f>IF(OR(B61="",D61="",F61="Done"),"",D61-cfg_AsOf)</f>
        <v/>
      </c>
      <c r="J61" s="86">
        <f>IF(B61="","",IF(F61="Done","DONE",IF(D61="","NO DATE",IF(D61&lt;cfg_AsOf,"OVERDUE",IF(D61-cfg_AsOf&lt;=3,"DUE SOON","ON TRACK")))))</f>
        <v/>
      </c>
      <c r="K61" s="86">
        <f>IF(B61="","","TSK-"&amp;TEXT(ROW()-5,"0000"))</f>
        <v/>
      </c>
    </row>
    <row r="62" ht="24" customHeight="1">
      <c r="B62" s="95" t="n"/>
      <c r="C62" s="95" t="n"/>
      <c r="D62" s="93" t="n"/>
      <c r="E62" s="141" t="n"/>
      <c r="F62" s="141" t="n"/>
      <c r="G62" s="95" t="n"/>
      <c r="H62" s="95" t="n"/>
      <c r="I62" s="90">
        <f>IF(OR(B62="",D62="",F62="Done"),"",D62-cfg_AsOf)</f>
        <v/>
      </c>
      <c r="J62" s="86">
        <f>IF(B62="","",IF(F62="Done","DONE",IF(D62="","NO DATE",IF(D62&lt;cfg_AsOf,"OVERDUE",IF(D62-cfg_AsOf&lt;=3,"DUE SOON","ON TRACK")))))</f>
        <v/>
      </c>
      <c r="K62" s="86">
        <f>IF(B62="","","TSK-"&amp;TEXT(ROW()-5,"0000"))</f>
        <v/>
      </c>
    </row>
    <row r="63" ht="24" customHeight="1">
      <c r="B63" s="95" t="n"/>
      <c r="C63" s="95" t="n"/>
      <c r="D63" s="93" t="n"/>
      <c r="E63" s="141" t="n"/>
      <c r="F63" s="141" t="n"/>
      <c r="G63" s="95" t="n"/>
      <c r="H63" s="95" t="n"/>
      <c r="I63" s="90">
        <f>IF(OR(B63="",D63="",F63="Done"),"",D63-cfg_AsOf)</f>
        <v/>
      </c>
      <c r="J63" s="86">
        <f>IF(B63="","",IF(F63="Done","DONE",IF(D63="","NO DATE",IF(D63&lt;cfg_AsOf,"OVERDUE",IF(D63-cfg_AsOf&lt;=3,"DUE SOON","ON TRACK")))))</f>
        <v/>
      </c>
      <c r="K63" s="86">
        <f>IF(B63="","","TSK-"&amp;TEXT(ROW()-5,"0000"))</f>
        <v/>
      </c>
    </row>
    <row r="64" ht="24" customHeight="1">
      <c r="B64" s="95" t="n"/>
      <c r="C64" s="95" t="n"/>
      <c r="D64" s="93" t="n"/>
      <c r="E64" s="141" t="n"/>
      <c r="F64" s="141" t="n"/>
      <c r="G64" s="95" t="n"/>
      <c r="H64" s="95" t="n"/>
      <c r="I64" s="90">
        <f>IF(OR(B64="",D64="",F64="Done"),"",D64-cfg_AsOf)</f>
        <v/>
      </c>
      <c r="J64" s="86">
        <f>IF(B64="","",IF(F64="Done","DONE",IF(D64="","NO DATE",IF(D64&lt;cfg_AsOf,"OVERDUE",IF(D64-cfg_AsOf&lt;=3,"DUE SOON","ON TRACK")))))</f>
        <v/>
      </c>
      <c r="K64" s="86">
        <f>IF(B64="","","TSK-"&amp;TEXT(ROW()-5,"0000"))</f>
        <v/>
      </c>
    </row>
    <row r="65" ht="24" customHeight="1">
      <c r="B65" s="95" t="n"/>
      <c r="C65" s="95" t="n"/>
      <c r="D65" s="93" t="n"/>
      <c r="E65" s="141" t="n"/>
      <c r="F65" s="141" t="n"/>
      <c r="G65" s="95" t="n"/>
      <c r="H65" s="95" t="n"/>
      <c r="I65" s="90">
        <f>IF(OR(B65="",D65="",F65="Done"),"",D65-cfg_AsOf)</f>
        <v/>
      </c>
      <c r="J65" s="86">
        <f>IF(B65="","",IF(F65="Done","DONE",IF(D65="","NO DATE",IF(D65&lt;cfg_AsOf,"OVERDUE",IF(D65-cfg_AsOf&lt;=3,"DUE SOON","ON TRACK")))))</f>
        <v/>
      </c>
      <c r="K65" s="86">
        <f>IF(B65="","","TSK-"&amp;TEXT(ROW()-5,"0000"))</f>
        <v/>
      </c>
    </row>
    <row r="66" ht="24" customHeight="1">
      <c r="B66" s="95" t="n"/>
      <c r="C66" s="95" t="n"/>
      <c r="D66" s="93" t="n"/>
      <c r="E66" s="141" t="n"/>
      <c r="F66" s="141" t="n"/>
      <c r="G66" s="95" t="n"/>
      <c r="H66" s="95" t="n"/>
      <c r="I66" s="90">
        <f>IF(OR(B66="",D66="",F66="Done"),"",D66-cfg_AsOf)</f>
        <v/>
      </c>
      <c r="J66" s="86">
        <f>IF(B66="","",IF(F66="Done","DONE",IF(D66="","NO DATE",IF(D66&lt;cfg_AsOf,"OVERDUE",IF(D66-cfg_AsOf&lt;=3,"DUE SOON","ON TRACK")))))</f>
        <v/>
      </c>
      <c r="K66" s="86">
        <f>IF(B66="","","TSK-"&amp;TEXT(ROW()-5,"0000"))</f>
        <v/>
      </c>
    </row>
    <row r="67" ht="24" customHeight="1">
      <c r="B67" s="95" t="n"/>
      <c r="C67" s="95" t="n"/>
      <c r="D67" s="93" t="n"/>
      <c r="E67" s="141" t="n"/>
      <c r="F67" s="141" t="n"/>
      <c r="G67" s="95" t="n"/>
      <c r="H67" s="95" t="n"/>
      <c r="I67" s="90">
        <f>IF(OR(B67="",D67="",F67="Done"),"",D67-cfg_AsOf)</f>
        <v/>
      </c>
      <c r="J67" s="86">
        <f>IF(B67="","",IF(F67="Done","DONE",IF(D67="","NO DATE",IF(D67&lt;cfg_AsOf,"OVERDUE",IF(D67-cfg_AsOf&lt;=3,"DUE SOON","ON TRACK")))))</f>
        <v/>
      </c>
      <c r="K67" s="86">
        <f>IF(B67="","","TSK-"&amp;TEXT(ROW()-5,"0000"))</f>
        <v/>
      </c>
    </row>
    <row r="68" ht="24" customHeight="1">
      <c r="B68" s="95" t="n"/>
      <c r="C68" s="95" t="n"/>
      <c r="D68" s="93" t="n"/>
      <c r="E68" s="141" t="n"/>
      <c r="F68" s="141" t="n"/>
      <c r="G68" s="95" t="n"/>
      <c r="H68" s="95" t="n"/>
      <c r="I68" s="90">
        <f>IF(OR(B68="",D68="",F68="Done"),"",D68-cfg_AsOf)</f>
        <v/>
      </c>
      <c r="J68" s="86">
        <f>IF(B68="","",IF(F68="Done","DONE",IF(D68="","NO DATE",IF(D68&lt;cfg_AsOf,"OVERDUE",IF(D68-cfg_AsOf&lt;=3,"DUE SOON","ON TRACK")))))</f>
        <v/>
      </c>
      <c r="K68" s="86">
        <f>IF(B68="","","TSK-"&amp;TEXT(ROW()-5,"0000"))</f>
        <v/>
      </c>
    </row>
    <row r="69" ht="24" customHeight="1">
      <c r="B69" s="95" t="n"/>
      <c r="C69" s="95" t="n"/>
      <c r="D69" s="93" t="n"/>
      <c r="E69" s="141" t="n"/>
      <c r="F69" s="141" t="n"/>
      <c r="G69" s="95" t="n"/>
      <c r="H69" s="95" t="n"/>
      <c r="I69" s="90">
        <f>IF(OR(B69="",D69="",F69="Done"),"",D69-cfg_AsOf)</f>
        <v/>
      </c>
      <c r="J69" s="86">
        <f>IF(B69="","",IF(F69="Done","DONE",IF(D69="","NO DATE",IF(D69&lt;cfg_AsOf,"OVERDUE",IF(D69-cfg_AsOf&lt;=3,"DUE SOON","ON TRACK")))))</f>
        <v/>
      </c>
      <c r="K69" s="86">
        <f>IF(B69="","","TSK-"&amp;TEXT(ROW()-5,"0000"))</f>
        <v/>
      </c>
    </row>
    <row r="70" ht="24" customHeight="1">
      <c r="B70" s="95" t="n"/>
      <c r="C70" s="95" t="n"/>
      <c r="D70" s="93" t="n"/>
      <c r="E70" s="141" t="n"/>
      <c r="F70" s="141" t="n"/>
      <c r="G70" s="95" t="n"/>
      <c r="H70" s="95" t="n"/>
      <c r="I70" s="90">
        <f>IF(OR(B70="",D70="",F70="Done"),"",D70-cfg_AsOf)</f>
        <v/>
      </c>
      <c r="J70" s="86">
        <f>IF(B70="","",IF(F70="Done","DONE",IF(D70="","NO DATE",IF(D70&lt;cfg_AsOf,"OVERDUE",IF(D70-cfg_AsOf&lt;=3,"DUE SOON","ON TRACK")))))</f>
        <v/>
      </c>
      <c r="K70" s="86">
        <f>IF(B70="","","TSK-"&amp;TEXT(ROW()-5,"0000"))</f>
        <v/>
      </c>
    </row>
    <row r="71" ht="24" customHeight="1">
      <c r="B71" s="95" t="n"/>
      <c r="C71" s="95" t="n"/>
      <c r="D71" s="93" t="n"/>
      <c r="E71" s="141" t="n"/>
      <c r="F71" s="141" t="n"/>
      <c r="G71" s="95" t="n"/>
      <c r="H71" s="95" t="n"/>
      <c r="I71" s="90">
        <f>IF(OR(B71="",D71="",F71="Done"),"",D71-cfg_AsOf)</f>
        <v/>
      </c>
      <c r="J71" s="86">
        <f>IF(B71="","",IF(F71="Done","DONE",IF(D71="","NO DATE",IF(D71&lt;cfg_AsOf,"OVERDUE",IF(D71-cfg_AsOf&lt;=3,"DUE SOON","ON TRACK")))))</f>
        <v/>
      </c>
      <c r="K71" s="86">
        <f>IF(B71="","","TSK-"&amp;TEXT(ROW()-5,"0000"))</f>
        <v/>
      </c>
    </row>
    <row r="72" ht="24" customHeight="1">
      <c r="B72" s="95" t="n"/>
      <c r="C72" s="95" t="n"/>
      <c r="D72" s="93" t="n"/>
      <c r="E72" s="141" t="n"/>
      <c r="F72" s="141" t="n"/>
      <c r="G72" s="95" t="n"/>
      <c r="H72" s="95" t="n"/>
      <c r="I72" s="90">
        <f>IF(OR(B72="",D72="",F72="Done"),"",D72-cfg_AsOf)</f>
        <v/>
      </c>
      <c r="J72" s="86">
        <f>IF(B72="","",IF(F72="Done","DONE",IF(D72="","NO DATE",IF(D72&lt;cfg_AsOf,"OVERDUE",IF(D72-cfg_AsOf&lt;=3,"DUE SOON","ON TRACK")))))</f>
        <v/>
      </c>
      <c r="K72" s="86">
        <f>IF(B72="","","TSK-"&amp;TEXT(ROW()-5,"0000"))</f>
        <v/>
      </c>
    </row>
    <row r="73" ht="24" customHeight="1">
      <c r="B73" s="95" t="n"/>
      <c r="C73" s="95" t="n"/>
      <c r="D73" s="93" t="n"/>
      <c r="E73" s="141" t="n"/>
      <c r="F73" s="141" t="n"/>
      <c r="G73" s="95" t="n"/>
      <c r="H73" s="95" t="n"/>
      <c r="I73" s="90">
        <f>IF(OR(B73="",D73="",F73="Done"),"",D73-cfg_AsOf)</f>
        <v/>
      </c>
      <c r="J73" s="86">
        <f>IF(B73="","",IF(F73="Done","DONE",IF(D73="","NO DATE",IF(D73&lt;cfg_AsOf,"OVERDUE",IF(D73-cfg_AsOf&lt;=3,"DUE SOON","ON TRACK")))))</f>
        <v/>
      </c>
      <c r="K73" s="86">
        <f>IF(B73="","","TSK-"&amp;TEXT(ROW()-5,"0000"))</f>
        <v/>
      </c>
    </row>
    <row r="74" ht="24" customHeight="1">
      <c r="B74" s="95" t="n"/>
      <c r="C74" s="95" t="n"/>
      <c r="D74" s="93" t="n"/>
      <c r="E74" s="141" t="n"/>
      <c r="F74" s="141" t="n"/>
      <c r="G74" s="95" t="n"/>
      <c r="H74" s="95" t="n"/>
      <c r="I74" s="90">
        <f>IF(OR(B74="",D74="",F74="Done"),"",D74-cfg_AsOf)</f>
        <v/>
      </c>
      <c r="J74" s="86">
        <f>IF(B74="","",IF(F74="Done","DONE",IF(D74="","NO DATE",IF(D74&lt;cfg_AsOf,"OVERDUE",IF(D74-cfg_AsOf&lt;=3,"DUE SOON","ON TRACK")))))</f>
        <v/>
      </c>
      <c r="K74" s="86">
        <f>IF(B74="","","TSK-"&amp;TEXT(ROW()-5,"0000"))</f>
        <v/>
      </c>
    </row>
    <row r="75" ht="24" customHeight="1">
      <c r="B75" s="95" t="n"/>
      <c r="C75" s="95" t="n"/>
      <c r="D75" s="93" t="n"/>
      <c r="E75" s="141" t="n"/>
      <c r="F75" s="141" t="n"/>
      <c r="G75" s="95" t="n"/>
      <c r="H75" s="95" t="n"/>
      <c r="I75" s="90">
        <f>IF(OR(B75="",D75="",F75="Done"),"",D75-cfg_AsOf)</f>
        <v/>
      </c>
      <c r="J75" s="86">
        <f>IF(B75="","",IF(F75="Done","DONE",IF(D75="","NO DATE",IF(D75&lt;cfg_AsOf,"OVERDUE",IF(D75-cfg_AsOf&lt;=3,"DUE SOON","ON TRACK")))))</f>
        <v/>
      </c>
      <c r="K75" s="86">
        <f>IF(B75="","","TSK-"&amp;TEXT(ROW()-5,"0000"))</f>
        <v/>
      </c>
    </row>
    <row r="76" ht="24" customHeight="1">
      <c r="B76" s="95" t="n"/>
      <c r="C76" s="95" t="n"/>
      <c r="D76" s="93" t="n"/>
      <c r="E76" s="141" t="n"/>
      <c r="F76" s="141" t="n"/>
      <c r="G76" s="95" t="n"/>
      <c r="H76" s="95" t="n"/>
      <c r="I76" s="90">
        <f>IF(OR(B76="",D76="",F76="Done"),"",D76-cfg_AsOf)</f>
        <v/>
      </c>
      <c r="J76" s="86">
        <f>IF(B76="","",IF(F76="Done","DONE",IF(D76="","NO DATE",IF(D76&lt;cfg_AsOf,"OVERDUE",IF(D76-cfg_AsOf&lt;=3,"DUE SOON","ON TRACK")))))</f>
        <v/>
      </c>
      <c r="K76" s="86">
        <f>IF(B76="","","TSK-"&amp;TEXT(ROW()-5,"0000"))</f>
        <v/>
      </c>
    </row>
    <row r="77" ht="24" customHeight="1">
      <c r="B77" s="95" t="n"/>
      <c r="C77" s="95" t="n"/>
      <c r="D77" s="93" t="n"/>
      <c r="E77" s="141" t="n"/>
      <c r="F77" s="141" t="n"/>
      <c r="G77" s="95" t="n"/>
      <c r="H77" s="95" t="n"/>
      <c r="I77" s="90">
        <f>IF(OR(B77="",D77="",F77="Done"),"",D77-cfg_AsOf)</f>
        <v/>
      </c>
      <c r="J77" s="86">
        <f>IF(B77="","",IF(F77="Done","DONE",IF(D77="","NO DATE",IF(D77&lt;cfg_AsOf,"OVERDUE",IF(D77-cfg_AsOf&lt;=3,"DUE SOON","ON TRACK")))))</f>
        <v/>
      </c>
      <c r="K77" s="86">
        <f>IF(B77="","","TSK-"&amp;TEXT(ROW()-5,"0000"))</f>
        <v/>
      </c>
    </row>
    <row r="78" ht="24" customHeight="1">
      <c r="B78" s="95" t="n"/>
      <c r="C78" s="95" t="n"/>
      <c r="D78" s="93" t="n"/>
      <c r="E78" s="141" t="n"/>
      <c r="F78" s="141" t="n"/>
      <c r="G78" s="95" t="n"/>
      <c r="H78" s="95" t="n"/>
      <c r="I78" s="90">
        <f>IF(OR(B78="",D78="",F78="Done"),"",D78-cfg_AsOf)</f>
        <v/>
      </c>
      <c r="J78" s="86">
        <f>IF(B78="","",IF(F78="Done","DONE",IF(D78="","NO DATE",IF(D78&lt;cfg_AsOf,"OVERDUE",IF(D78-cfg_AsOf&lt;=3,"DUE SOON","ON TRACK")))))</f>
        <v/>
      </c>
      <c r="K78" s="86">
        <f>IF(B78="","","TSK-"&amp;TEXT(ROW()-5,"0000"))</f>
        <v/>
      </c>
    </row>
    <row r="79" ht="24" customHeight="1">
      <c r="B79" s="95" t="n"/>
      <c r="C79" s="95" t="n"/>
      <c r="D79" s="93" t="n"/>
      <c r="E79" s="141" t="n"/>
      <c r="F79" s="141" t="n"/>
      <c r="G79" s="95" t="n"/>
      <c r="H79" s="95" t="n"/>
      <c r="I79" s="90">
        <f>IF(OR(B79="",D79="",F79="Done"),"",D79-cfg_AsOf)</f>
        <v/>
      </c>
      <c r="J79" s="86">
        <f>IF(B79="","",IF(F79="Done","DONE",IF(D79="","NO DATE",IF(D79&lt;cfg_AsOf,"OVERDUE",IF(D79-cfg_AsOf&lt;=3,"DUE SOON","ON TRACK")))))</f>
        <v/>
      </c>
      <c r="K79" s="86">
        <f>IF(B79="","","TSK-"&amp;TEXT(ROW()-5,"0000"))</f>
        <v/>
      </c>
    </row>
    <row r="80" ht="24" customHeight="1">
      <c r="B80" s="95" t="n"/>
      <c r="C80" s="95" t="n"/>
      <c r="D80" s="93" t="n"/>
      <c r="E80" s="141" t="n"/>
      <c r="F80" s="141" t="n"/>
      <c r="G80" s="95" t="n"/>
      <c r="H80" s="95" t="n"/>
      <c r="I80" s="90">
        <f>IF(OR(B80="",D80="",F80="Done"),"",D80-cfg_AsOf)</f>
        <v/>
      </c>
      <c r="J80" s="86">
        <f>IF(B80="","",IF(F80="Done","DONE",IF(D80="","NO DATE",IF(D80&lt;cfg_AsOf,"OVERDUE",IF(D80-cfg_AsOf&lt;=3,"DUE SOON","ON TRACK")))))</f>
        <v/>
      </c>
      <c r="K80" s="86">
        <f>IF(B80="","","TSK-"&amp;TEXT(ROW()-5,"0000"))</f>
        <v/>
      </c>
    </row>
    <row r="81" ht="24" customHeight="1">
      <c r="B81" s="95" t="n"/>
      <c r="C81" s="95" t="n"/>
      <c r="D81" s="93" t="n"/>
      <c r="E81" s="141" t="n"/>
      <c r="F81" s="141" t="n"/>
      <c r="G81" s="95" t="n"/>
      <c r="H81" s="95" t="n"/>
      <c r="I81" s="90">
        <f>IF(OR(B81="",D81="",F81="Done"),"",D81-cfg_AsOf)</f>
        <v/>
      </c>
      <c r="J81" s="86">
        <f>IF(B81="","",IF(F81="Done","DONE",IF(D81="","NO DATE",IF(D81&lt;cfg_AsOf,"OVERDUE",IF(D81-cfg_AsOf&lt;=3,"DUE SOON","ON TRACK")))))</f>
        <v/>
      </c>
      <c r="K81" s="86">
        <f>IF(B81="","","TSK-"&amp;TEXT(ROW()-5,"0000"))</f>
        <v/>
      </c>
    </row>
    <row r="82" ht="24" customHeight="1">
      <c r="B82" s="95" t="n"/>
      <c r="C82" s="95" t="n"/>
      <c r="D82" s="93" t="n"/>
      <c r="E82" s="141" t="n"/>
      <c r="F82" s="141" t="n"/>
      <c r="G82" s="95" t="n"/>
      <c r="H82" s="95" t="n"/>
      <c r="I82" s="90">
        <f>IF(OR(B82="",D82="",F82="Done"),"",D82-cfg_AsOf)</f>
        <v/>
      </c>
      <c r="J82" s="86">
        <f>IF(B82="","",IF(F82="Done","DONE",IF(D82="","NO DATE",IF(D82&lt;cfg_AsOf,"OVERDUE",IF(D82-cfg_AsOf&lt;=3,"DUE SOON","ON TRACK")))))</f>
        <v/>
      </c>
      <c r="K82" s="86">
        <f>IF(B82="","","TSK-"&amp;TEXT(ROW()-5,"0000"))</f>
        <v/>
      </c>
    </row>
    <row r="83" ht="24" customHeight="1">
      <c r="B83" s="95" t="n"/>
      <c r="C83" s="95" t="n"/>
      <c r="D83" s="93" t="n"/>
      <c r="E83" s="141" t="n"/>
      <c r="F83" s="141" t="n"/>
      <c r="G83" s="95" t="n"/>
      <c r="H83" s="95" t="n"/>
      <c r="I83" s="90">
        <f>IF(OR(B83="",D83="",F83="Done"),"",D83-cfg_AsOf)</f>
        <v/>
      </c>
      <c r="J83" s="86">
        <f>IF(B83="","",IF(F83="Done","DONE",IF(D83="","NO DATE",IF(D83&lt;cfg_AsOf,"OVERDUE",IF(D83-cfg_AsOf&lt;=3,"DUE SOON","ON TRACK")))))</f>
        <v/>
      </c>
      <c r="K83" s="86">
        <f>IF(B83="","","TSK-"&amp;TEXT(ROW()-5,"0000"))</f>
        <v/>
      </c>
    </row>
    <row r="84" ht="24" customHeight="1">
      <c r="B84" s="95" t="n"/>
      <c r="C84" s="95" t="n"/>
      <c r="D84" s="93" t="n"/>
      <c r="E84" s="141" t="n"/>
      <c r="F84" s="141" t="n"/>
      <c r="G84" s="95" t="n"/>
      <c r="H84" s="95" t="n"/>
      <c r="I84" s="90">
        <f>IF(OR(B84="",D84="",F84="Done"),"",D84-cfg_AsOf)</f>
        <v/>
      </c>
      <c r="J84" s="86">
        <f>IF(B84="","",IF(F84="Done","DONE",IF(D84="","NO DATE",IF(D84&lt;cfg_AsOf,"OVERDUE",IF(D84-cfg_AsOf&lt;=3,"DUE SOON","ON TRACK")))))</f>
        <v/>
      </c>
      <c r="K84" s="86">
        <f>IF(B84="","","TSK-"&amp;TEXT(ROW()-5,"0000"))</f>
        <v/>
      </c>
    </row>
    <row r="85" ht="24" customHeight="1">
      <c r="B85" s="95" t="n"/>
      <c r="C85" s="95" t="n"/>
      <c r="D85" s="93" t="n"/>
      <c r="E85" s="141" t="n"/>
      <c r="F85" s="141" t="n"/>
      <c r="G85" s="95" t="n"/>
      <c r="H85" s="95" t="n"/>
      <c r="I85" s="90">
        <f>IF(OR(B85="",D85="",F85="Done"),"",D85-cfg_AsOf)</f>
        <v/>
      </c>
      <c r="J85" s="86">
        <f>IF(B85="","",IF(F85="Done","DONE",IF(D85="","NO DATE",IF(D85&lt;cfg_AsOf,"OVERDUE",IF(D85-cfg_AsOf&lt;=3,"DUE SOON","ON TRACK")))))</f>
        <v/>
      </c>
      <c r="K85" s="86">
        <f>IF(B85="","","TSK-"&amp;TEXT(ROW()-5,"0000"))</f>
        <v/>
      </c>
    </row>
    <row r="86" ht="24" customHeight="1">
      <c r="B86" s="95" t="n"/>
      <c r="C86" s="95" t="n"/>
      <c r="D86" s="93" t="n"/>
      <c r="E86" s="141" t="n"/>
      <c r="F86" s="141" t="n"/>
      <c r="G86" s="95" t="n"/>
      <c r="H86" s="95" t="n"/>
      <c r="I86" s="90">
        <f>IF(OR(B86="",D86="",F86="Done"),"",D86-cfg_AsOf)</f>
        <v/>
      </c>
      <c r="J86" s="86">
        <f>IF(B86="","",IF(F86="Done","DONE",IF(D86="","NO DATE",IF(D86&lt;cfg_AsOf,"OVERDUE",IF(D86-cfg_AsOf&lt;=3,"DUE SOON","ON TRACK")))))</f>
        <v/>
      </c>
      <c r="K86" s="86">
        <f>IF(B86="","","TSK-"&amp;TEXT(ROW()-5,"0000"))</f>
        <v/>
      </c>
    </row>
    <row r="87" ht="24" customHeight="1">
      <c r="B87" s="95" t="n"/>
      <c r="C87" s="95" t="n"/>
      <c r="D87" s="93" t="n"/>
      <c r="E87" s="141" t="n"/>
      <c r="F87" s="141" t="n"/>
      <c r="G87" s="95" t="n"/>
      <c r="H87" s="95" t="n"/>
      <c r="I87" s="90">
        <f>IF(OR(B87="",D87="",F87="Done"),"",D87-cfg_AsOf)</f>
        <v/>
      </c>
      <c r="J87" s="86">
        <f>IF(B87="","",IF(F87="Done","DONE",IF(D87="","NO DATE",IF(D87&lt;cfg_AsOf,"OVERDUE",IF(D87-cfg_AsOf&lt;=3,"DUE SOON","ON TRACK")))))</f>
        <v/>
      </c>
      <c r="K87" s="86">
        <f>IF(B87="","","TSK-"&amp;TEXT(ROW()-5,"0000"))</f>
        <v/>
      </c>
    </row>
    <row r="88" ht="24" customHeight="1">
      <c r="B88" s="95" t="n"/>
      <c r="C88" s="95" t="n"/>
      <c r="D88" s="93" t="n"/>
      <c r="E88" s="141" t="n"/>
      <c r="F88" s="141" t="n"/>
      <c r="G88" s="95" t="n"/>
      <c r="H88" s="95" t="n"/>
      <c r="I88" s="90">
        <f>IF(OR(B88="",D88="",F88="Done"),"",D88-cfg_AsOf)</f>
        <v/>
      </c>
      <c r="J88" s="86">
        <f>IF(B88="","",IF(F88="Done","DONE",IF(D88="","NO DATE",IF(D88&lt;cfg_AsOf,"OVERDUE",IF(D88-cfg_AsOf&lt;=3,"DUE SOON","ON TRACK")))))</f>
        <v/>
      </c>
      <c r="K88" s="86">
        <f>IF(B88="","","TSK-"&amp;TEXT(ROW()-5,"0000"))</f>
        <v/>
      </c>
    </row>
    <row r="89" ht="24" customHeight="1">
      <c r="B89" s="95" t="n"/>
      <c r="C89" s="95" t="n"/>
      <c r="D89" s="93" t="n"/>
      <c r="E89" s="141" t="n"/>
      <c r="F89" s="141" t="n"/>
      <c r="G89" s="95" t="n"/>
      <c r="H89" s="95" t="n"/>
      <c r="I89" s="90">
        <f>IF(OR(B89="",D89="",F89="Done"),"",D89-cfg_AsOf)</f>
        <v/>
      </c>
      <c r="J89" s="86">
        <f>IF(B89="","",IF(F89="Done","DONE",IF(D89="","NO DATE",IF(D89&lt;cfg_AsOf,"OVERDUE",IF(D89-cfg_AsOf&lt;=3,"DUE SOON","ON TRACK")))))</f>
        <v/>
      </c>
      <c r="K89" s="86">
        <f>IF(B89="","","TSK-"&amp;TEXT(ROW()-5,"0000"))</f>
        <v/>
      </c>
    </row>
    <row r="90" ht="24" customHeight="1">
      <c r="B90" s="95" t="n"/>
      <c r="C90" s="95" t="n"/>
      <c r="D90" s="93" t="n"/>
      <c r="E90" s="141" t="n"/>
      <c r="F90" s="141" t="n"/>
      <c r="G90" s="95" t="n"/>
      <c r="H90" s="95" t="n"/>
      <c r="I90" s="90">
        <f>IF(OR(B90="",D90="",F90="Done"),"",D90-cfg_AsOf)</f>
        <v/>
      </c>
      <c r="J90" s="86">
        <f>IF(B90="","",IF(F90="Done","DONE",IF(D90="","NO DATE",IF(D90&lt;cfg_AsOf,"OVERDUE",IF(D90-cfg_AsOf&lt;=3,"DUE SOON","ON TRACK")))))</f>
        <v/>
      </c>
      <c r="K90" s="86">
        <f>IF(B90="","","TSK-"&amp;TEXT(ROW()-5,"0000"))</f>
        <v/>
      </c>
    </row>
    <row r="91" ht="24" customHeight="1">
      <c r="B91" s="95" t="n"/>
      <c r="C91" s="95" t="n"/>
      <c r="D91" s="93" t="n"/>
      <c r="E91" s="141" t="n"/>
      <c r="F91" s="141" t="n"/>
      <c r="G91" s="95" t="n"/>
      <c r="H91" s="95" t="n"/>
      <c r="I91" s="90">
        <f>IF(OR(B91="",D91="",F91="Done"),"",D91-cfg_AsOf)</f>
        <v/>
      </c>
      <c r="J91" s="86">
        <f>IF(B91="","",IF(F91="Done","DONE",IF(D91="","NO DATE",IF(D91&lt;cfg_AsOf,"OVERDUE",IF(D91-cfg_AsOf&lt;=3,"DUE SOON","ON TRACK")))))</f>
        <v/>
      </c>
      <c r="K91" s="86">
        <f>IF(B91="","","TSK-"&amp;TEXT(ROW()-5,"0000"))</f>
        <v/>
      </c>
    </row>
    <row r="92" ht="24" customHeight="1">
      <c r="B92" s="95" t="n"/>
      <c r="C92" s="95" t="n"/>
      <c r="D92" s="93" t="n"/>
      <c r="E92" s="141" t="n"/>
      <c r="F92" s="141" t="n"/>
      <c r="G92" s="95" t="n"/>
      <c r="H92" s="95" t="n"/>
      <c r="I92" s="90">
        <f>IF(OR(B92="",D92="",F92="Done"),"",D92-cfg_AsOf)</f>
        <v/>
      </c>
      <c r="J92" s="86">
        <f>IF(B92="","",IF(F92="Done","DONE",IF(D92="","NO DATE",IF(D92&lt;cfg_AsOf,"OVERDUE",IF(D92-cfg_AsOf&lt;=3,"DUE SOON","ON TRACK")))))</f>
        <v/>
      </c>
      <c r="K92" s="86">
        <f>IF(B92="","","TSK-"&amp;TEXT(ROW()-5,"0000"))</f>
        <v/>
      </c>
    </row>
    <row r="93" ht="24" customHeight="1">
      <c r="B93" s="95" t="n"/>
      <c r="C93" s="95" t="n"/>
      <c r="D93" s="93" t="n"/>
      <c r="E93" s="141" t="n"/>
      <c r="F93" s="141" t="n"/>
      <c r="G93" s="95" t="n"/>
      <c r="H93" s="95" t="n"/>
      <c r="I93" s="90">
        <f>IF(OR(B93="",D93="",F93="Done"),"",D93-cfg_AsOf)</f>
        <v/>
      </c>
      <c r="J93" s="86">
        <f>IF(B93="","",IF(F93="Done","DONE",IF(D93="","NO DATE",IF(D93&lt;cfg_AsOf,"OVERDUE",IF(D93-cfg_AsOf&lt;=3,"DUE SOON","ON TRACK")))))</f>
        <v/>
      </c>
      <c r="K93" s="86">
        <f>IF(B93="","","TSK-"&amp;TEXT(ROW()-5,"0000"))</f>
        <v/>
      </c>
    </row>
    <row r="94" ht="24" customHeight="1">
      <c r="B94" s="95" t="n"/>
      <c r="C94" s="95" t="n"/>
      <c r="D94" s="93" t="n"/>
      <c r="E94" s="141" t="n"/>
      <c r="F94" s="141" t="n"/>
      <c r="G94" s="95" t="n"/>
      <c r="H94" s="95" t="n"/>
      <c r="I94" s="90">
        <f>IF(OR(B94="",D94="",F94="Done"),"",D94-cfg_AsOf)</f>
        <v/>
      </c>
      <c r="J94" s="86">
        <f>IF(B94="","",IF(F94="Done","DONE",IF(D94="","NO DATE",IF(D94&lt;cfg_AsOf,"OVERDUE",IF(D94-cfg_AsOf&lt;=3,"DUE SOON","ON TRACK")))))</f>
        <v/>
      </c>
      <c r="K94" s="86">
        <f>IF(B94="","","TSK-"&amp;TEXT(ROW()-5,"0000"))</f>
        <v/>
      </c>
    </row>
    <row r="95" ht="24" customHeight="1">
      <c r="B95" s="95" t="n"/>
      <c r="C95" s="95" t="n"/>
      <c r="D95" s="93" t="n"/>
      <c r="E95" s="141" t="n"/>
      <c r="F95" s="141" t="n"/>
      <c r="G95" s="95" t="n"/>
      <c r="H95" s="95" t="n"/>
      <c r="I95" s="90">
        <f>IF(OR(B95="",D95="",F95="Done"),"",D95-cfg_AsOf)</f>
        <v/>
      </c>
      <c r="J95" s="86">
        <f>IF(B95="","",IF(F95="Done","DONE",IF(D95="","NO DATE",IF(D95&lt;cfg_AsOf,"OVERDUE",IF(D95-cfg_AsOf&lt;=3,"DUE SOON","ON TRACK")))))</f>
        <v/>
      </c>
      <c r="K95" s="86">
        <f>IF(B95="","","TSK-"&amp;TEXT(ROW()-5,"0000"))</f>
        <v/>
      </c>
    </row>
    <row r="96" ht="24" customHeight="1">
      <c r="B96" s="95" t="n"/>
      <c r="C96" s="95" t="n"/>
      <c r="D96" s="93" t="n"/>
      <c r="E96" s="141" t="n"/>
      <c r="F96" s="141" t="n"/>
      <c r="G96" s="95" t="n"/>
      <c r="H96" s="95" t="n"/>
      <c r="I96" s="90">
        <f>IF(OR(B96="",D96="",F96="Done"),"",D96-cfg_AsOf)</f>
        <v/>
      </c>
      <c r="J96" s="86">
        <f>IF(B96="","",IF(F96="Done","DONE",IF(D96="","NO DATE",IF(D96&lt;cfg_AsOf,"OVERDUE",IF(D96-cfg_AsOf&lt;=3,"DUE SOON","ON TRACK")))))</f>
        <v/>
      </c>
      <c r="K96" s="86">
        <f>IF(B96="","","TSK-"&amp;TEXT(ROW()-5,"0000"))</f>
        <v/>
      </c>
    </row>
    <row r="97" ht="24" customHeight="1">
      <c r="B97" s="95" t="n"/>
      <c r="C97" s="95" t="n"/>
      <c r="D97" s="93" t="n"/>
      <c r="E97" s="141" t="n"/>
      <c r="F97" s="141" t="n"/>
      <c r="G97" s="95" t="n"/>
      <c r="H97" s="95" t="n"/>
      <c r="I97" s="90">
        <f>IF(OR(B97="",D97="",F97="Done"),"",D97-cfg_AsOf)</f>
        <v/>
      </c>
      <c r="J97" s="86">
        <f>IF(B97="","",IF(F97="Done","DONE",IF(D97="","NO DATE",IF(D97&lt;cfg_AsOf,"OVERDUE",IF(D97-cfg_AsOf&lt;=3,"DUE SOON","ON TRACK")))))</f>
        <v/>
      </c>
      <c r="K97" s="86">
        <f>IF(B97="","","TSK-"&amp;TEXT(ROW()-5,"0000"))</f>
        <v/>
      </c>
    </row>
    <row r="98" ht="24" customHeight="1">
      <c r="B98" s="95" t="n"/>
      <c r="C98" s="95" t="n"/>
      <c r="D98" s="93" t="n"/>
      <c r="E98" s="141" t="n"/>
      <c r="F98" s="141" t="n"/>
      <c r="G98" s="95" t="n"/>
      <c r="H98" s="95" t="n"/>
      <c r="I98" s="90">
        <f>IF(OR(B98="",D98="",F98="Done"),"",D98-cfg_AsOf)</f>
        <v/>
      </c>
      <c r="J98" s="86">
        <f>IF(B98="","",IF(F98="Done","DONE",IF(D98="","NO DATE",IF(D98&lt;cfg_AsOf,"OVERDUE",IF(D98-cfg_AsOf&lt;=3,"DUE SOON","ON TRACK")))))</f>
        <v/>
      </c>
      <c r="K98" s="86">
        <f>IF(B98="","","TSK-"&amp;TEXT(ROW()-5,"0000"))</f>
        <v/>
      </c>
    </row>
    <row r="99" ht="24" customHeight="1">
      <c r="B99" s="95" t="n"/>
      <c r="C99" s="95" t="n"/>
      <c r="D99" s="93" t="n"/>
      <c r="E99" s="141" t="n"/>
      <c r="F99" s="141" t="n"/>
      <c r="G99" s="95" t="n"/>
      <c r="H99" s="95" t="n"/>
      <c r="I99" s="90">
        <f>IF(OR(B99="",D99="",F99="Done"),"",D99-cfg_AsOf)</f>
        <v/>
      </c>
      <c r="J99" s="86">
        <f>IF(B99="","",IF(F99="Done","DONE",IF(D99="","NO DATE",IF(D99&lt;cfg_AsOf,"OVERDUE",IF(D99-cfg_AsOf&lt;=3,"DUE SOON","ON TRACK")))))</f>
        <v/>
      </c>
      <c r="K99" s="86">
        <f>IF(B99="","","TSK-"&amp;TEXT(ROW()-5,"0000"))</f>
        <v/>
      </c>
    </row>
    <row r="100" ht="24" customHeight="1">
      <c r="B100" s="95" t="n"/>
      <c r="C100" s="95" t="n"/>
      <c r="D100" s="93" t="n"/>
      <c r="E100" s="141" t="n"/>
      <c r="F100" s="141" t="n"/>
      <c r="G100" s="95" t="n"/>
      <c r="H100" s="95" t="n"/>
      <c r="I100" s="90">
        <f>IF(OR(B100="",D100="",F100="Done"),"",D100-cfg_AsOf)</f>
        <v/>
      </c>
      <c r="J100" s="86">
        <f>IF(B100="","",IF(F100="Done","DONE",IF(D100="","NO DATE",IF(D100&lt;cfg_AsOf,"OVERDUE",IF(D100-cfg_AsOf&lt;=3,"DUE SOON","ON TRACK")))))</f>
        <v/>
      </c>
      <c r="K100" s="86">
        <f>IF(B100="","","TSK-"&amp;TEXT(ROW()-5,"0000"))</f>
        <v/>
      </c>
    </row>
    <row r="101" ht="24" customHeight="1">
      <c r="B101" s="95" t="n"/>
      <c r="C101" s="95" t="n"/>
      <c r="D101" s="93" t="n"/>
      <c r="E101" s="141" t="n"/>
      <c r="F101" s="141" t="n"/>
      <c r="G101" s="95" t="n"/>
      <c r="H101" s="95" t="n"/>
      <c r="I101" s="90">
        <f>IF(OR(B101="",D101="",F101="Done"),"",D101-cfg_AsOf)</f>
        <v/>
      </c>
      <c r="J101" s="86">
        <f>IF(B101="","",IF(F101="Done","DONE",IF(D101="","NO DATE",IF(D101&lt;cfg_AsOf,"OVERDUE",IF(D101-cfg_AsOf&lt;=3,"DUE SOON","ON TRACK")))))</f>
        <v/>
      </c>
      <c r="K101" s="86">
        <f>IF(B101="","","TSK-"&amp;TEXT(ROW()-5,"0000"))</f>
        <v/>
      </c>
    </row>
    <row r="102" ht="24" customHeight="1">
      <c r="B102" s="95" t="n"/>
      <c r="C102" s="95" t="n"/>
      <c r="D102" s="93" t="n"/>
      <c r="E102" s="141" t="n"/>
      <c r="F102" s="141" t="n"/>
      <c r="G102" s="95" t="n"/>
      <c r="H102" s="95" t="n"/>
      <c r="I102" s="90">
        <f>IF(OR(B102="",D102="",F102="Done"),"",D102-cfg_AsOf)</f>
        <v/>
      </c>
      <c r="J102" s="86">
        <f>IF(B102="","",IF(F102="Done","DONE",IF(D102="","NO DATE",IF(D102&lt;cfg_AsOf,"OVERDUE",IF(D102-cfg_AsOf&lt;=3,"DUE SOON","ON TRACK")))))</f>
        <v/>
      </c>
      <c r="K102" s="86">
        <f>IF(B102="","","TSK-"&amp;TEXT(ROW()-5,"0000"))</f>
        <v/>
      </c>
    </row>
    <row r="103" ht="24" customHeight="1">
      <c r="B103" s="95" t="n"/>
      <c r="C103" s="95" t="n"/>
      <c r="D103" s="93" t="n"/>
      <c r="E103" s="141" t="n"/>
      <c r="F103" s="141" t="n"/>
      <c r="G103" s="95" t="n"/>
      <c r="H103" s="95" t="n"/>
      <c r="I103" s="90">
        <f>IF(OR(B103="",D103="",F103="Done"),"",D103-cfg_AsOf)</f>
        <v/>
      </c>
      <c r="J103" s="86">
        <f>IF(B103="","",IF(F103="Done","DONE",IF(D103="","NO DATE",IF(D103&lt;cfg_AsOf,"OVERDUE",IF(D103-cfg_AsOf&lt;=3,"DUE SOON","ON TRACK")))))</f>
        <v/>
      </c>
      <c r="K103" s="86">
        <f>IF(B103="","","TSK-"&amp;TEXT(ROW()-5,"0000"))</f>
        <v/>
      </c>
    </row>
    <row r="104" ht="24" customHeight="1">
      <c r="B104" s="95" t="n"/>
      <c r="C104" s="95" t="n"/>
      <c r="D104" s="93" t="n"/>
      <c r="E104" s="141" t="n"/>
      <c r="F104" s="141" t="n"/>
      <c r="G104" s="95" t="n"/>
      <c r="H104" s="95" t="n"/>
      <c r="I104" s="90">
        <f>IF(OR(B104="",D104="",F104="Done"),"",D104-cfg_AsOf)</f>
        <v/>
      </c>
      <c r="J104" s="86">
        <f>IF(B104="","",IF(F104="Done","DONE",IF(D104="","NO DATE",IF(D104&lt;cfg_AsOf,"OVERDUE",IF(D104-cfg_AsOf&lt;=3,"DUE SOON","ON TRACK")))))</f>
        <v/>
      </c>
      <c r="K104" s="86">
        <f>IF(B104="","","TSK-"&amp;TEXT(ROW()-5,"0000"))</f>
        <v/>
      </c>
    </row>
    <row r="105" ht="24" customHeight="1">
      <c r="B105" s="95" t="n"/>
      <c r="C105" s="95" t="n"/>
      <c r="D105" s="93" t="n"/>
      <c r="E105" s="141" t="n"/>
      <c r="F105" s="141" t="n"/>
      <c r="G105" s="95" t="n"/>
      <c r="H105" s="95" t="n"/>
      <c r="I105" s="90">
        <f>IF(OR(B105="",D105="",F105="Done"),"",D105-cfg_AsOf)</f>
        <v/>
      </c>
      <c r="J105" s="86">
        <f>IF(B105="","",IF(F105="Done","DONE",IF(D105="","NO DATE",IF(D105&lt;cfg_AsOf,"OVERDUE",IF(D105-cfg_AsOf&lt;=3,"DUE SOON","ON TRACK")))))</f>
        <v/>
      </c>
      <c r="K105" s="86">
        <f>IF(B105="","","TSK-"&amp;TEXT(ROW()-5,"0000"))</f>
        <v/>
      </c>
    </row>
    <row r="106" ht="24" customHeight="1">
      <c r="B106" s="95" t="n"/>
      <c r="C106" s="95" t="n"/>
      <c r="D106" s="93" t="n"/>
      <c r="E106" s="141" t="n"/>
      <c r="F106" s="141" t="n"/>
      <c r="G106" s="95" t="n"/>
      <c r="H106" s="95" t="n"/>
      <c r="I106" s="90">
        <f>IF(OR(B106="",D106="",F106="Done"),"",D106-cfg_AsOf)</f>
        <v/>
      </c>
      <c r="J106" s="86">
        <f>IF(B106="","",IF(F106="Done","DONE",IF(D106="","NO DATE",IF(D106&lt;cfg_AsOf,"OVERDUE",IF(D106-cfg_AsOf&lt;=3,"DUE SOON","ON TRACK")))))</f>
        <v/>
      </c>
      <c r="K106" s="86">
        <f>IF(B106="","","TSK-"&amp;TEXT(ROW()-5,"0000"))</f>
        <v/>
      </c>
    </row>
    <row r="107" ht="24" customHeight="1">
      <c r="B107" s="95" t="n"/>
      <c r="C107" s="95" t="n"/>
      <c r="D107" s="93" t="n"/>
      <c r="E107" s="141" t="n"/>
      <c r="F107" s="141" t="n"/>
      <c r="G107" s="95" t="n"/>
      <c r="H107" s="95" t="n"/>
      <c r="I107" s="90">
        <f>IF(OR(B107="",D107="",F107="Done"),"",D107-cfg_AsOf)</f>
        <v/>
      </c>
      <c r="J107" s="86">
        <f>IF(B107="","",IF(F107="Done","DONE",IF(D107="","NO DATE",IF(D107&lt;cfg_AsOf,"OVERDUE",IF(D107-cfg_AsOf&lt;=3,"DUE SOON","ON TRACK")))))</f>
        <v/>
      </c>
      <c r="K107" s="86">
        <f>IF(B107="","","TSK-"&amp;TEXT(ROW()-5,"0000"))</f>
        <v/>
      </c>
    </row>
    <row r="108" ht="24" customHeight="1">
      <c r="B108" s="95" t="n"/>
      <c r="C108" s="95" t="n"/>
      <c r="D108" s="93" t="n"/>
      <c r="E108" s="141" t="n"/>
      <c r="F108" s="141" t="n"/>
      <c r="G108" s="95" t="n"/>
      <c r="H108" s="95" t="n"/>
      <c r="I108" s="90">
        <f>IF(OR(B108="",D108="",F108="Done"),"",D108-cfg_AsOf)</f>
        <v/>
      </c>
      <c r="J108" s="86">
        <f>IF(B108="","",IF(F108="Done","DONE",IF(D108="","NO DATE",IF(D108&lt;cfg_AsOf,"OVERDUE",IF(D108-cfg_AsOf&lt;=3,"DUE SOON","ON TRACK")))))</f>
        <v/>
      </c>
      <c r="K108" s="86">
        <f>IF(B108="","","TSK-"&amp;TEXT(ROW()-5,"0000"))</f>
        <v/>
      </c>
    </row>
    <row r="109" ht="24" customHeight="1">
      <c r="B109" s="95" t="n"/>
      <c r="C109" s="95" t="n"/>
      <c r="D109" s="93" t="n"/>
      <c r="E109" s="141" t="n"/>
      <c r="F109" s="141" t="n"/>
      <c r="G109" s="95" t="n"/>
      <c r="H109" s="95" t="n"/>
      <c r="I109" s="90">
        <f>IF(OR(B109="",D109="",F109="Done"),"",D109-cfg_AsOf)</f>
        <v/>
      </c>
      <c r="J109" s="86">
        <f>IF(B109="","",IF(F109="Done","DONE",IF(D109="","NO DATE",IF(D109&lt;cfg_AsOf,"OVERDUE",IF(D109-cfg_AsOf&lt;=3,"DUE SOON","ON TRACK")))))</f>
        <v/>
      </c>
      <c r="K109" s="86">
        <f>IF(B109="","","TSK-"&amp;TEXT(ROW()-5,"0000"))</f>
        <v/>
      </c>
    </row>
    <row r="110" ht="24" customHeight="1">
      <c r="B110" s="95" t="n"/>
      <c r="C110" s="95" t="n"/>
      <c r="D110" s="93" t="n"/>
      <c r="E110" s="141" t="n"/>
      <c r="F110" s="141" t="n"/>
      <c r="G110" s="95" t="n"/>
      <c r="H110" s="95" t="n"/>
      <c r="I110" s="90">
        <f>IF(OR(B110="",D110="",F110="Done"),"",D110-cfg_AsOf)</f>
        <v/>
      </c>
      <c r="J110" s="86">
        <f>IF(B110="","",IF(F110="Done","DONE",IF(D110="","NO DATE",IF(D110&lt;cfg_AsOf,"OVERDUE",IF(D110-cfg_AsOf&lt;=3,"DUE SOON","ON TRACK")))))</f>
        <v/>
      </c>
      <c r="K110" s="86">
        <f>IF(B110="","","TSK-"&amp;TEXT(ROW()-5,"0000"))</f>
        <v/>
      </c>
    </row>
    <row r="111" ht="24" customHeight="1">
      <c r="B111" s="95" t="n"/>
      <c r="C111" s="95" t="n"/>
      <c r="D111" s="93" t="n"/>
      <c r="E111" s="141" t="n"/>
      <c r="F111" s="141" t="n"/>
      <c r="G111" s="95" t="n"/>
      <c r="H111" s="95" t="n"/>
      <c r="I111" s="90">
        <f>IF(OR(B111="",D111="",F111="Done"),"",D111-cfg_AsOf)</f>
        <v/>
      </c>
      <c r="J111" s="86">
        <f>IF(B111="","",IF(F111="Done","DONE",IF(D111="","NO DATE",IF(D111&lt;cfg_AsOf,"OVERDUE",IF(D111-cfg_AsOf&lt;=3,"DUE SOON","ON TRACK")))))</f>
        <v/>
      </c>
      <c r="K111" s="86">
        <f>IF(B111="","","TSK-"&amp;TEXT(ROW()-5,"0000"))</f>
        <v/>
      </c>
    </row>
    <row r="112" ht="24" customHeight="1">
      <c r="B112" s="95" t="n"/>
      <c r="C112" s="95" t="n"/>
      <c r="D112" s="93" t="n"/>
      <c r="E112" s="141" t="n"/>
      <c r="F112" s="141" t="n"/>
      <c r="G112" s="95" t="n"/>
      <c r="H112" s="95" t="n"/>
      <c r="I112" s="90">
        <f>IF(OR(B112="",D112="",F112="Done"),"",D112-cfg_AsOf)</f>
        <v/>
      </c>
      <c r="J112" s="86">
        <f>IF(B112="","",IF(F112="Done","DONE",IF(D112="","NO DATE",IF(D112&lt;cfg_AsOf,"OVERDUE",IF(D112-cfg_AsOf&lt;=3,"DUE SOON","ON TRACK")))))</f>
        <v/>
      </c>
      <c r="K112" s="86">
        <f>IF(B112="","","TSK-"&amp;TEXT(ROW()-5,"0000"))</f>
        <v/>
      </c>
    </row>
    <row r="113" ht="24" customHeight="1">
      <c r="B113" s="95" t="n"/>
      <c r="C113" s="95" t="n"/>
      <c r="D113" s="93" t="n"/>
      <c r="E113" s="141" t="n"/>
      <c r="F113" s="141" t="n"/>
      <c r="G113" s="95" t="n"/>
      <c r="H113" s="95" t="n"/>
      <c r="I113" s="90">
        <f>IF(OR(B113="",D113="",F113="Done"),"",D113-cfg_AsOf)</f>
        <v/>
      </c>
      <c r="J113" s="86">
        <f>IF(B113="","",IF(F113="Done","DONE",IF(D113="","NO DATE",IF(D113&lt;cfg_AsOf,"OVERDUE",IF(D113-cfg_AsOf&lt;=3,"DUE SOON","ON TRACK")))))</f>
        <v/>
      </c>
      <c r="K113" s="86">
        <f>IF(B113="","","TSK-"&amp;TEXT(ROW()-5,"0000"))</f>
        <v/>
      </c>
    </row>
    <row r="114" ht="24" customHeight="1">
      <c r="B114" s="95" t="n"/>
      <c r="C114" s="95" t="n"/>
      <c r="D114" s="93" t="n"/>
      <c r="E114" s="141" t="n"/>
      <c r="F114" s="141" t="n"/>
      <c r="G114" s="95" t="n"/>
      <c r="H114" s="95" t="n"/>
      <c r="I114" s="90">
        <f>IF(OR(B114="",D114="",F114="Done"),"",D114-cfg_AsOf)</f>
        <v/>
      </c>
      <c r="J114" s="86">
        <f>IF(B114="","",IF(F114="Done","DONE",IF(D114="","NO DATE",IF(D114&lt;cfg_AsOf,"OVERDUE",IF(D114-cfg_AsOf&lt;=3,"DUE SOON","ON TRACK")))))</f>
        <v/>
      </c>
      <c r="K114" s="86">
        <f>IF(B114="","","TSK-"&amp;TEXT(ROW()-5,"0000"))</f>
        <v/>
      </c>
    </row>
    <row r="115" ht="24" customHeight="1">
      <c r="B115" s="95" t="n"/>
      <c r="C115" s="95" t="n"/>
      <c r="D115" s="93" t="n"/>
      <c r="E115" s="141" t="n"/>
      <c r="F115" s="141" t="n"/>
      <c r="G115" s="95" t="n"/>
      <c r="H115" s="95" t="n"/>
      <c r="I115" s="90">
        <f>IF(OR(B115="",D115="",F115="Done"),"",D115-cfg_AsOf)</f>
        <v/>
      </c>
      <c r="J115" s="86">
        <f>IF(B115="","",IF(F115="Done","DONE",IF(D115="","NO DATE",IF(D115&lt;cfg_AsOf,"OVERDUE",IF(D115-cfg_AsOf&lt;=3,"DUE SOON","ON TRACK")))))</f>
        <v/>
      </c>
      <c r="K115" s="86">
        <f>IF(B115="","","TSK-"&amp;TEXT(ROW()-5,"0000"))</f>
        <v/>
      </c>
    </row>
    <row r="116" ht="24" customHeight="1">
      <c r="B116" s="95" t="n"/>
      <c r="C116" s="95" t="n"/>
      <c r="D116" s="93" t="n"/>
      <c r="E116" s="141" t="n"/>
      <c r="F116" s="141" t="n"/>
      <c r="G116" s="95" t="n"/>
      <c r="H116" s="95" t="n"/>
      <c r="I116" s="90">
        <f>IF(OR(B116="",D116="",F116="Done"),"",D116-cfg_AsOf)</f>
        <v/>
      </c>
      <c r="J116" s="86">
        <f>IF(B116="","",IF(F116="Done","DONE",IF(D116="","NO DATE",IF(D116&lt;cfg_AsOf,"OVERDUE",IF(D116-cfg_AsOf&lt;=3,"DUE SOON","ON TRACK")))))</f>
        <v/>
      </c>
      <c r="K116" s="86">
        <f>IF(B116="","","TSK-"&amp;TEXT(ROW()-5,"0000"))</f>
        <v/>
      </c>
    </row>
    <row r="117" ht="24" customHeight="1">
      <c r="B117" s="95" t="n"/>
      <c r="C117" s="95" t="n"/>
      <c r="D117" s="93" t="n"/>
      <c r="E117" s="141" t="n"/>
      <c r="F117" s="141" t="n"/>
      <c r="G117" s="95" t="n"/>
      <c r="H117" s="95" t="n"/>
      <c r="I117" s="90">
        <f>IF(OR(B117="",D117="",F117="Done"),"",D117-cfg_AsOf)</f>
        <v/>
      </c>
      <c r="J117" s="86">
        <f>IF(B117="","",IF(F117="Done","DONE",IF(D117="","NO DATE",IF(D117&lt;cfg_AsOf,"OVERDUE",IF(D117-cfg_AsOf&lt;=3,"DUE SOON","ON TRACK")))))</f>
        <v/>
      </c>
      <c r="K117" s="86">
        <f>IF(B117="","","TSK-"&amp;TEXT(ROW()-5,"0000"))</f>
        <v/>
      </c>
    </row>
    <row r="118" ht="24" customHeight="1">
      <c r="B118" s="95" t="n"/>
      <c r="C118" s="95" t="n"/>
      <c r="D118" s="93" t="n"/>
      <c r="E118" s="141" t="n"/>
      <c r="F118" s="141" t="n"/>
      <c r="G118" s="95" t="n"/>
      <c r="H118" s="95" t="n"/>
      <c r="I118" s="90">
        <f>IF(OR(B118="",D118="",F118="Done"),"",D118-cfg_AsOf)</f>
        <v/>
      </c>
      <c r="J118" s="86">
        <f>IF(B118="","",IF(F118="Done","DONE",IF(D118="","NO DATE",IF(D118&lt;cfg_AsOf,"OVERDUE",IF(D118-cfg_AsOf&lt;=3,"DUE SOON","ON TRACK")))))</f>
        <v/>
      </c>
      <c r="K118" s="86">
        <f>IF(B118="","","TSK-"&amp;TEXT(ROW()-5,"0000"))</f>
        <v/>
      </c>
    </row>
    <row r="119" ht="24" customHeight="1">
      <c r="B119" s="95" t="n"/>
      <c r="C119" s="95" t="n"/>
      <c r="D119" s="93" t="n"/>
      <c r="E119" s="141" t="n"/>
      <c r="F119" s="141" t="n"/>
      <c r="G119" s="95" t="n"/>
      <c r="H119" s="95" t="n"/>
      <c r="I119" s="90">
        <f>IF(OR(B119="",D119="",F119="Done"),"",D119-cfg_AsOf)</f>
        <v/>
      </c>
      <c r="J119" s="86">
        <f>IF(B119="","",IF(F119="Done","DONE",IF(D119="","NO DATE",IF(D119&lt;cfg_AsOf,"OVERDUE",IF(D119-cfg_AsOf&lt;=3,"DUE SOON","ON TRACK")))))</f>
        <v/>
      </c>
      <c r="K119" s="86">
        <f>IF(B119="","","TSK-"&amp;TEXT(ROW()-5,"0000"))</f>
        <v/>
      </c>
    </row>
    <row r="120" ht="24" customHeight="1">
      <c r="B120" s="95" t="n"/>
      <c r="C120" s="95" t="n"/>
      <c r="D120" s="93" t="n"/>
      <c r="E120" s="141" t="n"/>
      <c r="F120" s="141" t="n"/>
      <c r="G120" s="95" t="n"/>
      <c r="H120" s="95" t="n"/>
      <c r="I120" s="90">
        <f>IF(OR(B120="",D120="",F120="Done"),"",D120-cfg_AsOf)</f>
        <v/>
      </c>
      <c r="J120" s="86">
        <f>IF(B120="","",IF(F120="Done","DONE",IF(D120="","NO DATE",IF(D120&lt;cfg_AsOf,"OVERDUE",IF(D120-cfg_AsOf&lt;=3,"DUE SOON","ON TRACK")))))</f>
        <v/>
      </c>
      <c r="K120" s="86">
        <f>IF(B120="","","TSK-"&amp;TEXT(ROW()-5,"0000"))</f>
        <v/>
      </c>
    </row>
    <row r="121" ht="24" customHeight="1">
      <c r="B121" s="95" t="n"/>
      <c r="C121" s="95" t="n"/>
      <c r="D121" s="93" t="n"/>
      <c r="E121" s="141" t="n"/>
      <c r="F121" s="141" t="n"/>
      <c r="G121" s="95" t="n"/>
      <c r="H121" s="95" t="n"/>
      <c r="I121" s="90">
        <f>IF(OR(B121="",D121="",F121="Done"),"",D121-cfg_AsOf)</f>
        <v/>
      </c>
      <c r="J121" s="86">
        <f>IF(B121="","",IF(F121="Done","DONE",IF(D121="","NO DATE",IF(D121&lt;cfg_AsOf,"OVERDUE",IF(D121-cfg_AsOf&lt;=3,"DUE SOON","ON TRACK")))))</f>
        <v/>
      </c>
      <c r="K121" s="86">
        <f>IF(B121="","","TSK-"&amp;TEXT(ROW()-5,"0000"))</f>
        <v/>
      </c>
    </row>
    <row r="122" ht="24" customHeight="1">
      <c r="B122" s="95" t="n"/>
      <c r="C122" s="95" t="n"/>
      <c r="D122" s="93" t="n"/>
      <c r="E122" s="141" t="n"/>
      <c r="F122" s="141" t="n"/>
      <c r="G122" s="95" t="n"/>
      <c r="H122" s="95" t="n"/>
      <c r="I122" s="90">
        <f>IF(OR(B122="",D122="",F122="Done"),"",D122-cfg_AsOf)</f>
        <v/>
      </c>
      <c r="J122" s="86">
        <f>IF(B122="","",IF(F122="Done","DONE",IF(D122="","NO DATE",IF(D122&lt;cfg_AsOf,"OVERDUE",IF(D122-cfg_AsOf&lt;=3,"DUE SOON","ON TRACK")))))</f>
        <v/>
      </c>
      <c r="K122" s="86">
        <f>IF(B122="","","TSK-"&amp;TEXT(ROW()-5,"0000"))</f>
        <v/>
      </c>
    </row>
    <row r="123" ht="24" customHeight="1">
      <c r="B123" s="95" t="n"/>
      <c r="C123" s="95" t="n"/>
      <c r="D123" s="93" t="n"/>
      <c r="E123" s="141" t="n"/>
      <c r="F123" s="141" t="n"/>
      <c r="G123" s="95" t="n"/>
      <c r="H123" s="95" t="n"/>
      <c r="I123" s="90">
        <f>IF(OR(B123="",D123="",F123="Done"),"",D123-cfg_AsOf)</f>
        <v/>
      </c>
      <c r="J123" s="86">
        <f>IF(B123="","",IF(F123="Done","DONE",IF(D123="","NO DATE",IF(D123&lt;cfg_AsOf,"OVERDUE",IF(D123-cfg_AsOf&lt;=3,"DUE SOON","ON TRACK")))))</f>
        <v/>
      </c>
      <c r="K123" s="86">
        <f>IF(B123="","","TSK-"&amp;TEXT(ROW()-5,"0000"))</f>
        <v/>
      </c>
    </row>
    <row r="124" ht="24" customHeight="1">
      <c r="B124" s="95" t="n"/>
      <c r="C124" s="95" t="n"/>
      <c r="D124" s="93" t="n"/>
      <c r="E124" s="141" t="n"/>
      <c r="F124" s="141" t="n"/>
      <c r="G124" s="95" t="n"/>
      <c r="H124" s="95" t="n"/>
      <c r="I124" s="90">
        <f>IF(OR(B124="",D124="",F124="Done"),"",D124-cfg_AsOf)</f>
        <v/>
      </c>
      <c r="J124" s="86">
        <f>IF(B124="","",IF(F124="Done","DONE",IF(D124="","NO DATE",IF(D124&lt;cfg_AsOf,"OVERDUE",IF(D124-cfg_AsOf&lt;=3,"DUE SOON","ON TRACK")))))</f>
        <v/>
      </c>
      <c r="K124" s="86">
        <f>IF(B124="","","TSK-"&amp;TEXT(ROW()-5,"0000"))</f>
        <v/>
      </c>
    </row>
    <row r="125" ht="24" customHeight="1">
      <c r="B125" s="95" t="n"/>
      <c r="C125" s="95" t="n"/>
      <c r="D125" s="93" t="n"/>
      <c r="E125" s="141" t="n"/>
      <c r="F125" s="141" t="n"/>
      <c r="G125" s="95" t="n"/>
      <c r="H125" s="95" t="n"/>
      <c r="I125" s="90">
        <f>IF(OR(B125="",D125="",F125="Done"),"",D125-cfg_AsOf)</f>
        <v/>
      </c>
      <c r="J125" s="86">
        <f>IF(B125="","",IF(F125="Done","DONE",IF(D125="","NO DATE",IF(D125&lt;cfg_AsOf,"OVERDUE",IF(D125-cfg_AsOf&lt;=3,"DUE SOON","ON TRACK")))))</f>
        <v/>
      </c>
      <c r="K125" s="86">
        <f>IF(B125="","","TSK-"&amp;TEXT(ROW()-5,"0000"))</f>
        <v/>
      </c>
    </row>
    <row r="126" ht="24" customHeight="1">
      <c r="B126" s="95" t="n"/>
      <c r="C126" s="95" t="n"/>
      <c r="D126" s="93" t="n"/>
      <c r="E126" s="141" t="n"/>
      <c r="F126" s="141" t="n"/>
      <c r="G126" s="95" t="n"/>
      <c r="H126" s="95" t="n"/>
      <c r="I126" s="90">
        <f>IF(OR(B126="",D126="",F126="Done"),"",D126-cfg_AsOf)</f>
        <v/>
      </c>
      <c r="J126" s="86">
        <f>IF(B126="","",IF(F126="Done","DONE",IF(D126="","NO DATE",IF(D126&lt;cfg_AsOf,"OVERDUE",IF(D126-cfg_AsOf&lt;=3,"DUE SOON","ON TRACK")))))</f>
        <v/>
      </c>
      <c r="K126" s="86">
        <f>IF(B126="","","TSK-"&amp;TEXT(ROW()-5,"0000"))</f>
        <v/>
      </c>
    </row>
    <row r="127" ht="24" customHeight="1">
      <c r="B127" s="95" t="n"/>
      <c r="C127" s="95" t="n"/>
      <c r="D127" s="93" t="n"/>
      <c r="E127" s="141" t="n"/>
      <c r="F127" s="141" t="n"/>
      <c r="G127" s="95" t="n"/>
      <c r="H127" s="95" t="n"/>
      <c r="I127" s="90">
        <f>IF(OR(B127="",D127="",F127="Done"),"",D127-cfg_AsOf)</f>
        <v/>
      </c>
      <c r="J127" s="86">
        <f>IF(B127="","",IF(F127="Done","DONE",IF(D127="","NO DATE",IF(D127&lt;cfg_AsOf,"OVERDUE",IF(D127-cfg_AsOf&lt;=3,"DUE SOON","ON TRACK")))))</f>
        <v/>
      </c>
      <c r="K127" s="86">
        <f>IF(B127="","","TSK-"&amp;TEXT(ROW()-5,"0000"))</f>
        <v/>
      </c>
    </row>
    <row r="128" ht="24" customHeight="1">
      <c r="B128" s="95" t="n"/>
      <c r="C128" s="95" t="n"/>
      <c r="D128" s="93" t="n"/>
      <c r="E128" s="141" t="n"/>
      <c r="F128" s="141" t="n"/>
      <c r="G128" s="95" t="n"/>
      <c r="H128" s="95" t="n"/>
      <c r="I128" s="90">
        <f>IF(OR(B128="",D128="",F128="Done"),"",D128-cfg_AsOf)</f>
        <v/>
      </c>
      <c r="J128" s="86">
        <f>IF(B128="","",IF(F128="Done","DONE",IF(D128="","NO DATE",IF(D128&lt;cfg_AsOf,"OVERDUE",IF(D128-cfg_AsOf&lt;=3,"DUE SOON","ON TRACK")))))</f>
        <v/>
      </c>
      <c r="K128" s="86">
        <f>IF(B128="","","TSK-"&amp;TEXT(ROW()-5,"0000"))</f>
        <v/>
      </c>
    </row>
    <row r="129" ht="24" customHeight="1">
      <c r="B129" s="95" t="n"/>
      <c r="C129" s="95" t="n"/>
      <c r="D129" s="93" t="n"/>
      <c r="E129" s="141" t="n"/>
      <c r="F129" s="141" t="n"/>
      <c r="G129" s="95" t="n"/>
      <c r="H129" s="95" t="n"/>
      <c r="I129" s="90">
        <f>IF(OR(B129="",D129="",F129="Done"),"",D129-cfg_AsOf)</f>
        <v/>
      </c>
      <c r="J129" s="86">
        <f>IF(B129="","",IF(F129="Done","DONE",IF(D129="","NO DATE",IF(D129&lt;cfg_AsOf,"OVERDUE",IF(D129-cfg_AsOf&lt;=3,"DUE SOON","ON TRACK")))))</f>
        <v/>
      </c>
      <c r="K129" s="86">
        <f>IF(B129="","","TSK-"&amp;TEXT(ROW()-5,"0000"))</f>
        <v/>
      </c>
    </row>
    <row r="130" ht="24" customHeight="1">
      <c r="B130" s="95" t="n"/>
      <c r="C130" s="95" t="n"/>
      <c r="D130" s="93" t="n"/>
      <c r="E130" s="141" t="n"/>
      <c r="F130" s="141" t="n"/>
      <c r="G130" s="95" t="n"/>
      <c r="H130" s="95" t="n"/>
      <c r="I130" s="90">
        <f>IF(OR(B130="",D130="",F130="Done"),"",D130-cfg_AsOf)</f>
        <v/>
      </c>
      <c r="J130" s="86">
        <f>IF(B130="","",IF(F130="Done","DONE",IF(D130="","NO DATE",IF(D130&lt;cfg_AsOf,"OVERDUE",IF(D130-cfg_AsOf&lt;=3,"DUE SOON","ON TRACK")))))</f>
        <v/>
      </c>
      <c r="K130" s="86">
        <f>IF(B130="","","TSK-"&amp;TEXT(ROW()-5,"0000"))</f>
        <v/>
      </c>
    </row>
    <row r="131" ht="24" customHeight="1">
      <c r="B131" s="95" t="n"/>
      <c r="C131" s="95" t="n"/>
      <c r="D131" s="93" t="n"/>
      <c r="E131" s="141" t="n"/>
      <c r="F131" s="141" t="n"/>
      <c r="G131" s="95" t="n"/>
      <c r="H131" s="95" t="n"/>
      <c r="I131" s="90">
        <f>IF(OR(B131="",D131="",F131="Done"),"",D131-cfg_AsOf)</f>
        <v/>
      </c>
      <c r="J131" s="86">
        <f>IF(B131="","",IF(F131="Done","DONE",IF(D131="","NO DATE",IF(D131&lt;cfg_AsOf,"OVERDUE",IF(D131-cfg_AsOf&lt;=3,"DUE SOON","ON TRACK")))))</f>
        <v/>
      </c>
      <c r="K131" s="86">
        <f>IF(B131="","","TSK-"&amp;TEXT(ROW()-5,"0000"))</f>
        <v/>
      </c>
    </row>
    <row r="132" ht="24" customHeight="1">
      <c r="B132" s="95" t="n"/>
      <c r="C132" s="95" t="n"/>
      <c r="D132" s="93" t="n"/>
      <c r="E132" s="141" t="n"/>
      <c r="F132" s="141" t="n"/>
      <c r="G132" s="95" t="n"/>
      <c r="H132" s="95" t="n"/>
      <c r="I132" s="90">
        <f>IF(OR(B132="",D132="",F132="Done"),"",D132-cfg_AsOf)</f>
        <v/>
      </c>
      <c r="J132" s="86">
        <f>IF(B132="","",IF(F132="Done","DONE",IF(D132="","NO DATE",IF(D132&lt;cfg_AsOf,"OVERDUE",IF(D132-cfg_AsOf&lt;=3,"DUE SOON","ON TRACK")))))</f>
        <v/>
      </c>
      <c r="K132" s="86">
        <f>IF(B132="","","TSK-"&amp;TEXT(ROW()-5,"0000"))</f>
        <v/>
      </c>
    </row>
    <row r="133" ht="24" customHeight="1">
      <c r="B133" s="95" t="n"/>
      <c r="C133" s="95" t="n"/>
      <c r="D133" s="93" t="n"/>
      <c r="E133" s="141" t="n"/>
      <c r="F133" s="141" t="n"/>
      <c r="G133" s="95" t="n"/>
      <c r="H133" s="95" t="n"/>
      <c r="I133" s="90">
        <f>IF(OR(B133="",D133="",F133="Done"),"",D133-cfg_AsOf)</f>
        <v/>
      </c>
      <c r="J133" s="86">
        <f>IF(B133="","",IF(F133="Done","DONE",IF(D133="","NO DATE",IF(D133&lt;cfg_AsOf,"OVERDUE",IF(D133-cfg_AsOf&lt;=3,"DUE SOON","ON TRACK")))))</f>
        <v/>
      </c>
      <c r="K133" s="86">
        <f>IF(B133="","","TSK-"&amp;TEXT(ROW()-5,"0000"))</f>
        <v/>
      </c>
    </row>
    <row r="134" ht="24" customHeight="1">
      <c r="B134" s="95" t="n"/>
      <c r="C134" s="95" t="n"/>
      <c r="D134" s="93" t="n"/>
      <c r="E134" s="141" t="n"/>
      <c r="F134" s="141" t="n"/>
      <c r="G134" s="95" t="n"/>
      <c r="H134" s="95" t="n"/>
      <c r="I134" s="90">
        <f>IF(OR(B134="",D134="",F134="Done"),"",D134-cfg_AsOf)</f>
        <v/>
      </c>
      <c r="J134" s="86">
        <f>IF(B134="","",IF(F134="Done","DONE",IF(D134="","NO DATE",IF(D134&lt;cfg_AsOf,"OVERDUE",IF(D134-cfg_AsOf&lt;=3,"DUE SOON","ON TRACK")))))</f>
        <v/>
      </c>
      <c r="K134" s="86">
        <f>IF(B134="","","TSK-"&amp;TEXT(ROW()-5,"0000"))</f>
        <v/>
      </c>
    </row>
    <row r="135" ht="24" customHeight="1">
      <c r="B135" s="95" t="n"/>
      <c r="C135" s="95" t="n"/>
      <c r="D135" s="93" t="n"/>
      <c r="E135" s="141" t="n"/>
      <c r="F135" s="141" t="n"/>
      <c r="G135" s="95" t="n"/>
      <c r="H135" s="95" t="n"/>
      <c r="I135" s="90">
        <f>IF(OR(B135="",D135="",F135="Done"),"",D135-cfg_AsOf)</f>
        <v/>
      </c>
      <c r="J135" s="86">
        <f>IF(B135="","",IF(F135="Done","DONE",IF(D135="","NO DATE",IF(D135&lt;cfg_AsOf,"OVERDUE",IF(D135-cfg_AsOf&lt;=3,"DUE SOON","ON TRACK")))))</f>
        <v/>
      </c>
      <c r="K135" s="86">
        <f>IF(B135="","","TSK-"&amp;TEXT(ROW()-5,"0000"))</f>
        <v/>
      </c>
    </row>
    <row r="136" ht="24" customHeight="1">
      <c r="B136" s="95" t="n"/>
      <c r="C136" s="95" t="n"/>
      <c r="D136" s="93" t="n"/>
      <c r="E136" s="141" t="n"/>
      <c r="F136" s="141" t="n"/>
      <c r="G136" s="95" t="n"/>
      <c r="H136" s="95" t="n"/>
      <c r="I136" s="90">
        <f>IF(OR(B136="",D136="",F136="Done"),"",D136-cfg_AsOf)</f>
        <v/>
      </c>
      <c r="J136" s="86">
        <f>IF(B136="","",IF(F136="Done","DONE",IF(D136="","NO DATE",IF(D136&lt;cfg_AsOf,"OVERDUE",IF(D136-cfg_AsOf&lt;=3,"DUE SOON","ON TRACK")))))</f>
        <v/>
      </c>
      <c r="K136" s="86">
        <f>IF(B136="","","TSK-"&amp;TEXT(ROW()-5,"0000"))</f>
        <v/>
      </c>
    </row>
    <row r="137" ht="24" customHeight="1">
      <c r="B137" s="95" t="n"/>
      <c r="C137" s="95" t="n"/>
      <c r="D137" s="93" t="n"/>
      <c r="E137" s="141" t="n"/>
      <c r="F137" s="141" t="n"/>
      <c r="G137" s="95" t="n"/>
      <c r="H137" s="95" t="n"/>
      <c r="I137" s="90">
        <f>IF(OR(B137="",D137="",F137="Done"),"",D137-cfg_AsOf)</f>
        <v/>
      </c>
      <c r="J137" s="86">
        <f>IF(B137="","",IF(F137="Done","DONE",IF(D137="","NO DATE",IF(D137&lt;cfg_AsOf,"OVERDUE",IF(D137-cfg_AsOf&lt;=3,"DUE SOON","ON TRACK")))))</f>
        <v/>
      </c>
      <c r="K137" s="86">
        <f>IF(B137="","","TSK-"&amp;TEXT(ROW()-5,"0000"))</f>
        <v/>
      </c>
    </row>
    <row r="138" ht="24" customHeight="1">
      <c r="B138" s="95" t="n"/>
      <c r="C138" s="95" t="n"/>
      <c r="D138" s="93" t="n"/>
      <c r="E138" s="141" t="n"/>
      <c r="F138" s="141" t="n"/>
      <c r="G138" s="95" t="n"/>
      <c r="H138" s="95" t="n"/>
      <c r="I138" s="90">
        <f>IF(OR(B138="",D138="",F138="Done"),"",D138-cfg_AsOf)</f>
        <v/>
      </c>
      <c r="J138" s="86">
        <f>IF(B138="","",IF(F138="Done","DONE",IF(D138="","NO DATE",IF(D138&lt;cfg_AsOf,"OVERDUE",IF(D138-cfg_AsOf&lt;=3,"DUE SOON","ON TRACK")))))</f>
        <v/>
      </c>
      <c r="K138" s="86">
        <f>IF(B138="","","TSK-"&amp;TEXT(ROW()-5,"0000"))</f>
        <v/>
      </c>
    </row>
    <row r="139" ht="24" customHeight="1">
      <c r="B139" s="95" t="n"/>
      <c r="C139" s="95" t="n"/>
      <c r="D139" s="93" t="n"/>
      <c r="E139" s="141" t="n"/>
      <c r="F139" s="141" t="n"/>
      <c r="G139" s="95" t="n"/>
      <c r="H139" s="95" t="n"/>
      <c r="I139" s="90">
        <f>IF(OR(B139="",D139="",F139="Done"),"",D139-cfg_AsOf)</f>
        <v/>
      </c>
      <c r="J139" s="86">
        <f>IF(B139="","",IF(F139="Done","DONE",IF(D139="","NO DATE",IF(D139&lt;cfg_AsOf,"OVERDUE",IF(D139-cfg_AsOf&lt;=3,"DUE SOON","ON TRACK")))))</f>
        <v/>
      </c>
      <c r="K139" s="86">
        <f>IF(B139="","","TSK-"&amp;TEXT(ROW()-5,"0000"))</f>
        <v/>
      </c>
    </row>
    <row r="140" ht="24" customHeight="1">
      <c r="B140" s="95" t="n"/>
      <c r="C140" s="95" t="n"/>
      <c r="D140" s="93" t="n"/>
      <c r="E140" s="141" t="n"/>
      <c r="F140" s="141" t="n"/>
      <c r="G140" s="95" t="n"/>
      <c r="H140" s="95" t="n"/>
      <c r="I140" s="90">
        <f>IF(OR(B140="",D140="",F140="Done"),"",D140-cfg_AsOf)</f>
        <v/>
      </c>
      <c r="J140" s="86">
        <f>IF(B140="","",IF(F140="Done","DONE",IF(D140="","NO DATE",IF(D140&lt;cfg_AsOf,"OVERDUE",IF(D140-cfg_AsOf&lt;=3,"DUE SOON","ON TRACK")))))</f>
        <v/>
      </c>
      <c r="K140" s="86">
        <f>IF(B140="","","TSK-"&amp;TEXT(ROW()-5,"0000"))</f>
        <v/>
      </c>
    </row>
    <row r="141" ht="24" customHeight="1">
      <c r="B141" s="95" t="n"/>
      <c r="C141" s="95" t="n"/>
      <c r="D141" s="93" t="n"/>
      <c r="E141" s="141" t="n"/>
      <c r="F141" s="141" t="n"/>
      <c r="G141" s="95" t="n"/>
      <c r="H141" s="95" t="n"/>
      <c r="I141" s="90">
        <f>IF(OR(B141="",D141="",F141="Done"),"",D141-cfg_AsOf)</f>
        <v/>
      </c>
      <c r="J141" s="86">
        <f>IF(B141="","",IF(F141="Done","DONE",IF(D141="","NO DATE",IF(D141&lt;cfg_AsOf,"OVERDUE",IF(D141-cfg_AsOf&lt;=3,"DUE SOON","ON TRACK")))))</f>
        <v/>
      </c>
      <c r="K141" s="86">
        <f>IF(B141="","","TSK-"&amp;TEXT(ROW()-5,"0000"))</f>
        <v/>
      </c>
    </row>
    <row r="142" ht="24" customHeight="1">
      <c r="B142" s="95" t="n"/>
      <c r="C142" s="95" t="n"/>
      <c r="D142" s="93" t="n"/>
      <c r="E142" s="141" t="n"/>
      <c r="F142" s="141" t="n"/>
      <c r="G142" s="95" t="n"/>
      <c r="H142" s="95" t="n"/>
      <c r="I142" s="90">
        <f>IF(OR(B142="",D142="",F142="Done"),"",D142-cfg_AsOf)</f>
        <v/>
      </c>
      <c r="J142" s="86">
        <f>IF(B142="","",IF(F142="Done","DONE",IF(D142="","NO DATE",IF(D142&lt;cfg_AsOf,"OVERDUE",IF(D142-cfg_AsOf&lt;=3,"DUE SOON","ON TRACK")))))</f>
        <v/>
      </c>
      <c r="K142" s="86">
        <f>IF(B142="","","TSK-"&amp;TEXT(ROW()-5,"0000"))</f>
        <v/>
      </c>
    </row>
    <row r="143" ht="24" customHeight="1">
      <c r="B143" s="95" t="n"/>
      <c r="C143" s="95" t="n"/>
      <c r="D143" s="93" t="n"/>
      <c r="E143" s="141" t="n"/>
      <c r="F143" s="141" t="n"/>
      <c r="G143" s="95" t="n"/>
      <c r="H143" s="95" t="n"/>
      <c r="I143" s="90">
        <f>IF(OR(B143="",D143="",F143="Done"),"",D143-cfg_AsOf)</f>
        <v/>
      </c>
      <c r="J143" s="86">
        <f>IF(B143="","",IF(F143="Done","DONE",IF(D143="","NO DATE",IF(D143&lt;cfg_AsOf,"OVERDUE",IF(D143-cfg_AsOf&lt;=3,"DUE SOON","ON TRACK")))))</f>
        <v/>
      </c>
      <c r="K143" s="86">
        <f>IF(B143="","","TSK-"&amp;TEXT(ROW()-5,"0000"))</f>
        <v/>
      </c>
    </row>
    <row r="144" ht="24" customHeight="1">
      <c r="B144" s="95" t="n"/>
      <c r="C144" s="95" t="n"/>
      <c r="D144" s="93" t="n"/>
      <c r="E144" s="141" t="n"/>
      <c r="F144" s="141" t="n"/>
      <c r="G144" s="95" t="n"/>
      <c r="H144" s="95" t="n"/>
      <c r="I144" s="90">
        <f>IF(OR(B144="",D144="",F144="Done"),"",D144-cfg_AsOf)</f>
        <v/>
      </c>
      <c r="J144" s="86">
        <f>IF(B144="","",IF(F144="Done","DONE",IF(D144="","NO DATE",IF(D144&lt;cfg_AsOf,"OVERDUE",IF(D144-cfg_AsOf&lt;=3,"DUE SOON","ON TRACK")))))</f>
        <v/>
      </c>
      <c r="K144" s="86">
        <f>IF(B144="","","TSK-"&amp;TEXT(ROW()-5,"0000"))</f>
        <v/>
      </c>
    </row>
    <row r="145" ht="24" customHeight="1">
      <c r="B145" s="95" t="n"/>
      <c r="C145" s="95" t="n"/>
      <c r="D145" s="93" t="n"/>
      <c r="E145" s="141" t="n"/>
      <c r="F145" s="141" t="n"/>
      <c r="G145" s="95" t="n"/>
      <c r="H145" s="95" t="n"/>
      <c r="I145" s="90">
        <f>IF(OR(B145="",D145="",F145="Done"),"",D145-cfg_AsOf)</f>
        <v/>
      </c>
      <c r="J145" s="86">
        <f>IF(B145="","",IF(F145="Done","DONE",IF(D145="","NO DATE",IF(D145&lt;cfg_AsOf,"OVERDUE",IF(D145-cfg_AsOf&lt;=3,"DUE SOON","ON TRACK")))))</f>
        <v/>
      </c>
      <c r="K145" s="86">
        <f>IF(B145="","","TSK-"&amp;TEXT(ROW()-5,"0000"))</f>
        <v/>
      </c>
    </row>
    <row r="146" ht="24" customHeight="1">
      <c r="B146" s="95" t="n"/>
      <c r="C146" s="95" t="n"/>
      <c r="D146" s="93" t="n"/>
      <c r="E146" s="141" t="n"/>
      <c r="F146" s="141" t="n"/>
      <c r="G146" s="95" t="n"/>
      <c r="H146" s="95" t="n"/>
      <c r="I146" s="90">
        <f>IF(OR(B146="",D146="",F146="Done"),"",D146-cfg_AsOf)</f>
        <v/>
      </c>
      <c r="J146" s="86">
        <f>IF(B146="","",IF(F146="Done","DONE",IF(D146="","NO DATE",IF(D146&lt;cfg_AsOf,"OVERDUE",IF(D146-cfg_AsOf&lt;=3,"DUE SOON","ON TRACK")))))</f>
        <v/>
      </c>
      <c r="K146" s="86">
        <f>IF(B146="","","TSK-"&amp;TEXT(ROW()-5,"0000"))</f>
        <v/>
      </c>
    </row>
    <row r="147" ht="24" customHeight="1">
      <c r="B147" s="95" t="n"/>
      <c r="C147" s="95" t="n"/>
      <c r="D147" s="93" t="n"/>
      <c r="E147" s="141" t="n"/>
      <c r="F147" s="141" t="n"/>
      <c r="G147" s="95" t="n"/>
      <c r="H147" s="95" t="n"/>
      <c r="I147" s="90">
        <f>IF(OR(B147="",D147="",F147="Done"),"",D147-cfg_AsOf)</f>
        <v/>
      </c>
      <c r="J147" s="86">
        <f>IF(B147="","",IF(F147="Done","DONE",IF(D147="","NO DATE",IF(D147&lt;cfg_AsOf,"OVERDUE",IF(D147-cfg_AsOf&lt;=3,"DUE SOON","ON TRACK")))))</f>
        <v/>
      </c>
      <c r="K147" s="86">
        <f>IF(B147="","","TSK-"&amp;TEXT(ROW()-5,"0000"))</f>
        <v/>
      </c>
    </row>
    <row r="148" ht="24" customHeight="1">
      <c r="B148" s="95" t="n"/>
      <c r="C148" s="95" t="n"/>
      <c r="D148" s="93" t="n"/>
      <c r="E148" s="141" t="n"/>
      <c r="F148" s="141" t="n"/>
      <c r="G148" s="95" t="n"/>
      <c r="H148" s="95" t="n"/>
      <c r="I148" s="90">
        <f>IF(OR(B148="",D148="",F148="Done"),"",D148-cfg_AsOf)</f>
        <v/>
      </c>
      <c r="J148" s="86">
        <f>IF(B148="","",IF(F148="Done","DONE",IF(D148="","NO DATE",IF(D148&lt;cfg_AsOf,"OVERDUE",IF(D148-cfg_AsOf&lt;=3,"DUE SOON","ON TRACK")))))</f>
        <v/>
      </c>
      <c r="K148" s="86">
        <f>IF(B148="","","TSK-"&amp;TEXT(ROW()-5,"0000"))</f>
        <v/>
      </c>
    </row>
    <row r="149" ht="24" customHeight="1">
      <c r="B149" s="95" t="n"/>
      <c r="C149" s="95" t="n"/>
      <c r="D149" s="93" t="n"/>
      <c r="E149" s="141" t="n"/>
      <c r="F149" s="141" t="n"/>
      <c r="G149" s="95" t="n"/>
      <c r="H149" s="95" t="n"/>
      <c r="I149" s="90">
        <f>IF(OR(B149="",D149="",F149="Done"),"",D149-cfg_AsOf)</f>
        <v/>
      </c>
      <c r="J149" s="86">
        <f>IF(B149="","",IF(F149="Done","DONE",IF(D149="","NO DATE",IF(D149&lt;cfg_AsOf,"OVERDUE",IF(D149-cfg_AsOf&lt;=3,"DUE SOON","ON TRACK")))))</f>
        <v/>
      </c>
      <c r="K149" s="86">
        <f>IF(B149="","","TSK-"&amp;TEXT(ROW()-5,"0000"))</f>
        <v/>
      </c>
    </row>
    <row r="150" ht="24" customHeight="1">
      <c r="B150" s="95" t="n"/>
      <c r="C150" s="95" t="n"/>
      <c r="D150" s="93" t="n"/>
      <c r="E150" s="141" t="n"/>
      <c r="F150" s="141" t="n"/>
      <c r="G150" s="95" t="n"/>
      <c r="H150" s="95" t="n"/>
      <c r="I150" s="90">
        <f>IF(OR(B150="",D150="",F150="Done"),"",D150-cfg_AsOf)</f>
        <v/>
      </c>
      <c r="J150" s="86">
        <f>IF(B150="","",IF(F150="Done","DONE",IF(D150="","NO DATE",IF(D150&lt;cfg_AsOf,"OVERDUE",IF(D150-cfg_AsOf&lt;=3,"DUE SOON","ON TRACK")))))</f>
        <v/>
      </c>
      <c r="K150" s="86">
        <f>IF(B150="","","TSK-"&amp;TEXT(ROW()-5,"0000"))</f>
        <v/>
      </c>
    </row>
    <row r="151" ht="24" customHeight="1">
      <c r="B151" s="95" t="n"/>
      <c r="C151" s="95" t="n"/>
      <c r="D151" s="93" t="n"/>
      <c r="E151" s="141" t="n"/>
      <c r="F151" s="141" t="n"/>
      <c r="G151" s="95" t="n"/>
      <c r="H151" s="95" t="n"/>
      <c r="I151" s="90">
        <f>IF(OR(B151="",D151="",F151="Done"),"",D151-cfg_AsOf)</f>
        <v/>
      </c>
      <c r="J151" s="86">
        <f>IF(B151="","",IF(F151="Done","DONE",IF(D151="","NO DATE",IF(D151&lt;cfg_AsOf,"OVERDUE",IF(D151-cfg_AsOf&lt;=3,"DUE SOON","ON TRACK")))))</f>
        <v/>
      </c>
      <c r="K151" s="86">
        <f>IF(B151="","","TSK-"&amp;TEXT(ROW()-5,"0000"))</f>
        <v/>
      </c>
    </row>
    <row r="152" ht="24" customHeight="1">
      <c r="B152" s="95" t="n"/>
      <c r="C152" s="95" t="n"/>
      <c r="D152" s="93" t="n"/>
      <c r="E152" s="141" t="n"/>
      <c r="F152" s="141" t="n"/>
      <c r="G152" s="95" t="n"/>
      <c r="H152" s="95" t="n"/>
      <c r="I152" s="90">
        <f>IF(OR(B152="",D152="",F152="Done"),"",D152-cfg_AsOf)</f>
        <v/>
      </c>
      <c r="J152" s="86">
        <f>IF(B152="","",IF(F152="Done","DONE",IF(D152="","NO DATE",IF(D152&lt;cfg_AsOf,"OVERDUE",IF(D152-cfg_AsOf&lt;=3,"DUE SOON","ON TRACK")))))</f>
        <v/>
      </c>
      <c r="K152" s="86">
        <f>IF(B152="","","TSK-"&amp;TEXT(ROW()-5,"0000"))</f>
        <v/>
      </c>
    </row>
    <row r="153" ht="24" customHeight="1">
      <c r="B153" s="95" t="n"/>
      <c r="C153" s="95" t="n"/>
      <c r="D153" s="93" t="n"/>
      <c r="E153" s="141" t="n"/>
      <c r="F153" s="141" t="n"/>
      <c r="G153" s="95" t="n"/>
      <c r="H153" s="95" t="n"/>
      <c r="I153" s="90">
        <f>IF(OR(B153="",D153="",F153="Done"),"",D153-cfg_AsOf)</f>
        <v/>
      </c>
      <c r="J153" s="86">
        <f>IF(B153="","",IF(F153="Done","DONE",IF(D153="","NO DATE",IF(D153&lt;cfg_AsOf,"OVERDUE",IF(D153-cfg_AsOf&lt;=3,"DUE SOON","ON TRACK")))))</f>
        <v/>
      </c>
      <c r="K153" s="86">
        <f>IF(B153="","","TSK-"&amp;TEXT(ROW()-5,"0000"))</f>
        <v/>
      </c>
    </row>
    <row r="154" ht="24" customHeight="1">
      <c r="B154" s="95" t="n"/>
      <c r="C154" s="95" t="n"/>
      <c r="D154" s="93" t="n"/>
      <c r="E154" s="141" t="n"/>
      <c r="F154" s="141" t="n"/>
      <c r="G154" s="95" t="n"/>
      <c r="H154" s="95" t="n"/>
      <c r="I154" s="90">
        <f>IF(OR(B154="",D154="",F154="Done"),"",D154-cfg_AsOf)</f>
        <v/>
      </c>
      <c r="J154" s="86">
        <f>IF(B154="","",IF(F154="Done","DONE",IF(D154="","NO DATE",IF(D154&lt;cfg_AsOf,"OVERDUE",IF(D154-cfg_AsOf&lt;=3,"DUE SOON","ON TRACK")))))</f>
        <v/>
      </c>
      <c r="K154" s="86">
        <f>IF(B154="","","TSK-"&amp;TEXT(ROW()-5,"0000"))</f>
        <v/>
      </c>
    </row>
    <row r="155" ht="24" customHeight="1">
      <c r="B155" s="95" t="n"/>
      <c r="C155" s="95" t="n"/>
      <c r="D155" s="93" t="n"/>
      <c r="E155" s="141" t="n"/>
      <c r="F155" s="141" t="n"/>
      <c r="G155" s="95" t="n"/>
      <c r="H155" s="95" t="n"/>
      <c r="I155" s="90">
        <f>IF(OR(B155="",D155="",F155="Done"),"",D155-cfg_AsOf)</f>
        <v/>
      </c>
      <c r="J155" s="86">
        <f>IF(B155="","",IF(F155="Done","DONE",IF(D155="","NO DATE",IF(D155&lt;cfg_AsOf,"OVERDUE",IF(D155-cfg_AsOf&lt;=3,"DUE SOON","ON TRACK")))))</f>
        <v/>
      </c>
      <c r="K155" s="86">
        <f>IF(B155="","","TSK-"&amp;TEXT(ROW()-5,"0000"))</f>
        <v/>
      </c>
    </row>
    <row r="156" ht="24" customHeight="1">
      <c r="B156" s="95" t="n"/>
      <c r="C156" s="95" t="n"/>
      <c r="D156" s="93" t="n"/>
      <c r="E156" s="141" t="n"/>
      <c r="F156" s="141" t="n"/>
      <c r="G156" s="95" t="n"/>
      <c r="H156" s="95" t="n"/>
      <c r="I156" s="90">
        <f>IF(OR(B156="",D156="",F156="Done"),"",D156-cfg_AsOf)</f>
        <v/>
      </c>
      <c r="J156" s="86">
        <f>IF(B156="","",IF(F156="Done","DONE",IF(D156="","NO DATE",IF(D156&lt;cfg_AsOf,"OVERDUE",IF(D156-cfg_AsOf&lt;=3,"DUE SOON","ON TRACK")))))</f>
        <v/>
      </c>
      <c r="K156" s="86">
        <f>IF(B156="","","TSK-"&amp;TEXT(ROW()-5,"0000"))</f>
        <v/>
      </c>
    </row>
    <row r="157" ht="24" customHeight="1">
      <c r="B157" s="95" t="n"/>
      <c r="C157" s="95" t="n"/>
      <c r="D157" s="93" t="n"/>
      <c r="E157" s="141" t="n"/>
      <c r="F157" s="141" t="n"/>
      <c r="G157" s="95" t="n"/>
      <c r="H157" s="95" t="n"/>
      <c r="I157" s="90">
        <f>IF(OR(B157="",D157="",F157="Done"),"",D157-cfg_AsOf)</f>
        <v/>
      </c>
      <c r="J157" s="86">
        <f>IF(B157="","",IF(F157="Done","DONE",IF(D157="","NO DATE",IF(D157&lt;cfg_AsOf,"OVERDUE",IF(D157-cfg_AsOf&lt;=3,"DUE SOON","ON TRACK")))))</f>
        <v/>
      </c>
      <c r="K157" s="86">
        <f>IF(B157="","","TSK-"&amp;TEXT(ROW()-5,"0000"))</f>
        <v/>
      </c>
    </row>
    <row r="158" ht="24" customHeight="1">
      <c r="B158" s="95" t="n"/>
      <c r="C158" s="95" t="n"/>
      <c r="D158" s="93" t="n"/>
      <c r="E158" s="141" t="n"/>
      <c r="F158" s="141" t="n"/>
      <c r="G158" s="95" t="n"/>
      <c r="H158" s="95" t="n"/>
      <c r="I158" s="90">
        <f>IF(OR(B158="",D158="",F158="Done"),"",D158-cfg_AsOf)</f>
        <v/>
      </c>
      <c r="J158" s="86">
        <f>IF(B158="","",IF(F158="Done","DONE",IF(D158="","NO DATE",IF(D158&lt;cfg_AsOf,"OVERDUE",IF(D158-cfg_AsOf&lt;=3,"DUE SOON","ON TRACK")))))</f>
        <v/>
      </c>
      <c r="K158" s="86">
        <f>IF(B158="","","TSK-"&amp;TEXT(ROW()-5,"0000"))</f>
        <v/>
      </c>
    </row>
    <row r="159" ht="24" customHeight="1">
      <c r="B159" s="95" t="n"/>
      <c r="C159" s="95" t="n"/>
      <c r="D159" s="93" t="n"/>
      <c r="E159" s="141" t="n"/>
      <c r="F159" s="141" t="n"/>
      <c r="G159" s="95" t="n"/>
      <c r="H159" s="95" t="n"/>
      <c r="I159" s="90">
        <f>IF(OR(B159="",D159="",F159="Done"),"",D159-cfg_AsOf)</f>
        <v/>
      </c>
      <c r="J159" s="86">
        <f>IF(B159="","",IF(F159="Done","DONE",IF(D159="","NO DATE",IF(D159&lt;cfg_AsOf,"OVERDUE",IF(D159-cfg_AsOf&lt;=3,"DUE SOON","ON TRACK")))))</f>
        <v/>
      </c>
      <c r="K159" s="86">
        <f>IF(B159="","","TSK-"&amp;TEXT(ROW()-5,"0000"))</f>
        <v/>
      </c>
    </row>
    <row r="160" ht="24" customHeight="1">
      <c r="B160" s="95" t="n"/>
      <c r="C160" s="95" t="n"/>
      <c r="D160" s="93" t="n"/>
      <c r="E160" s="141" t="n"/>
      <c r="F160" s="141" t="n"/>
      <c r="G160" s="95" t="n"/>
      <c r="H160" s="95" t="n"/>
      <c r="I160" s="90">
        <f>IF(OR(B160="",D160="",F160="Done"),"",D160-cfg_AsOf)</f>
        <v/>
      </c>
      <c r="J160" s="86">
        <f>IF(B160="","",IF(F160="Done","DONE",IF(D160="","NO DATE",IF(D160&lt;cfg_AsOf,"OVERDUE",IF(D160-cfg_AsOf&lt;=3,"DUE SOON","ON TRACK")))))</f>
        <v/>
      </c>
      <c r="K160" s="86">
        <f>IF(B160="","","TSK-"&amp;TEXT(ROW()-5,"0000"))</f>
        <v/>
      </c>
    </row>
    <row r="161" ht="24" customHeight="1">
      <c r="B161" s="95" t="n"/>
      <c r="C161" s="95" t="n"/>
      <c r="D161" s="93" t="n"/>
      <c r="E161" s="141" t="n"/>
      <c r="F161" s="141" t="n"/>
      <c r="G161" s="95" t="n"/>
      <c r="H161" s="95" t="n"/>
      <c r="I161" s="90">
        <f>IF(OR(B161="",D161="",F161="Done"),"",D161-cfg_AsOf)</f>
        <v/>
      </c>
      <c r="J161" s="86">
        <f>IF(B161="","",IF(F161="Done","DONE",IF(D161="","NO DATE",IF(D161&lt;cfg_AsOf,"OVERDUE",IF(D161-cfg_AsOf&lt;=3,"DUE SOON","ON TRACK")))))</f>
        <v/>
      </c>
      <c r="K161" s="86">
        <f>IF(B161="","","TSK-"&amp;TEXT(ROW()-5,"0000"))</f>
        <v/>
      </c>
    </row>
    <row r="162" ht="24" customHeight="1">
      <c r="B162" s="95" t="n"/>
      <c r="C162" s="95" t="n"/>
      <c r="D162" s="93" t="n"/>
      <c r="E162" s="141" t="n"/>
      <c r="F162" s="141" t="n"/>
      <c r="G162" s="95" t="n"/>
      <c r="H162" s="95" t="n"/>
      <c r="I162" s="90">
        <f>IF(OR(B162="",D162="",F162="Done"),"",D162-cfg_AsOf)</f>
        <v/>
      </c>
      <c r="J162" s="86">
        <f>IF(B162="","",IF(F162="Done","DONE",IF(D162="","NO DATE",IF(D162&lt;cfg_AsOf,"OVERDUE",IF(D162-cfg_AsOf&lt;=3,"DUE SOON","ON TRACK")))))</f>
        <v/>
      </c>
      <c r="K162" s="86">
        <f>IF(B162="","","TSK-"&amp;TEXT(ROW()-5,"0000"))</f>
        <v/>
      </c>
    </row>
    <row r="163" ht="24" customHeight="1">
      <c r="B163" s="95" t="n"/>
      <c r="C163" s="95" t="n"/>
      <c r="D163" s="93" t="n"/>
      <c r="E163" s="141" t="n"/>
      <c r="F163" s="141" t="n"/>
      <c r="G163" s="95" t="n"/>
      <c r="H163" s="95" t="n"/>
      <c r="I163" s="90">
        <f>IF(OR(B163="",D163="",F163="Done"),"",D163-cfg_AsOf)</f>
        <v/>
      </c>
      <c r="J163" s="86">
        <f>IF(B163="","",IF(F163="Done","DONE",IF(D163="","NO DATE",IF(D163&lt;cfg_AsOf,"OVERDUE",IF(D163-cfg_AsOf&lt;=3,"DUE SOON","ON TRACK")))))</f>
        <v/>
      </c>
      <c r="K163" s="86">
        <f>IF(B163="","","TSK-"&amp;TEXT(ROW()-5,"0000"))</f>
        <v/>
      </c>
    </row>
    <row r="164" ht="24" customHeight="1">
      <c r="B164" s="95" t="n"/>
      <c r="C164" s="95" t="n"/>
      <c r="D164" s="93" t="n"/>
      <c r="E164" s="141" t="n"/>
      <c r="F164" s="141" t="n"/>
      <c r="G164" s="95" t="n"/>
      <c r="H164" s="95" t="n"/>
      <c r="I164" s="90">
        <f>IF(OR(B164="",D164="",F164="Done"),"",D164-cfg_AsOf)</f>
        <v/>
      </c>
      <c r="J164" s="86">
        <f>IF(B164="","",IF(F164="Done","DONE",IF(D164="","NO DATE",IF(D164&lt;cfg_AsOf,"OVERDUE",IF(D164-cfg_AsOf&lt;=3,"DUE SOON","ON TRACK")))))</f>
        <v/>
      </c>
      <c r="K164" s="86">
        <f>IF(B164="","","TSK-"&amp;TEXT(ROW()-5,"0000"))</f>
        <v/>
      </c>
    </row>
    <row r="165" ht="24" customHeight="1">
      <c r="B165" s="95" t="n"/>
      <c r="C165" s="95" t="n"/>
      <c r="D165" s="93" t="n"/>
      <c r="E165" s="141" t="n"/>
      <c r="F165" s="141" t="n"/>
      <c r="G165" s="95" t="n"/>
      <c r="H165" s="95" t="n"/>
      <c r="I165" s="90">
        <f>IF(OR(B165="",D165="",F165="Done"),"",D165-cfg_AsOf)</f>
        <v/>
      </c>
      <c r="J165" s="86">
        <f>IF(B165="","",IF(F165="Done","DONE",IF(D165="","NO DATE",IF(D165&lt;cfg_AsOf,"OVERDUE",IF(D165-cfg_AsOf&lt;=3,"DUE SOON","ON TRACK")))))</f>
        <v/>
      </c>
      <c r="K165" s="86">
        <f>IF(B165="","","TSK-"&amp;TEXT(ROW()-5,"0000"))</f>
        <v/>
      </c>
    </row>
    <row r="166" ht="24" customHeight="1">
      <c r="B166" s="95" t="n"/>
      <c r="C166" s="95" t="n"/>
      <c r="D166" s="93" t="n"/>
      <c r="E166" s="141" t="n"/>
      <c r="F166" s="141" t="n"/>
      <c r="G166" s="95" t="n"/>
      <c r="H166" s="95" t="n"/>
      <c r="I166" s="90">
        <f>IF(OR(B166="",D166="",F166="Done"),"",D166-cfg_AsOf)</f>
        <v/>
      </c>
      <c r="J166" s="86">
        <f>IF(B166="","",IF(F166="Done","DONE",IF(D166="","NO DATE",IF(D166&lt;cfg_AsOf,"OVERDUE",IF(D166-cfg_AsOf&lt;=3,"DUE SOON","ON TRACK")))))</f>
        <v/>
      </c>
      <c r="K166" s="86">
        <f>IF(B166="","","TSK-"&amp;TEXT(ROW()-5,"0000"))</f>
        <v/>
      </c>
    </row>
    <row r="167" ht="24" customHeight="1">
      <c r="B167" s="95" t="n"/>
      <c r="C167" s="95" t="n"/>
      <c r="D167" s="93" t="n"/>
      <c r="E167" s="141" t="n"/>
      <c r="F167" s="141" t="n"/>
      <c r="G167" s="95" t="n"/>
      <c r="H167" s="95" t="n"/>
      <c r="I167" s="90">
        <f>IF(OR(B167="",D167="",F167="Done"),"",D167-cfg_AsOf)</f>
        <v/>
      </c>
      <c r="J167" s="86">
        <f>IF(B167="","",IF(F167="Done","DONE",IF(D167="","NO DATE",IF(D167&lt;cfg_AsOf,"OVERDUE",IF(D167-cfg_AsOf&lt;=3,"DUE SOON","ON TRACK")))))</f>
        <v/>
      </c>
      <c r="K167" s="86">
        <f>IF(B167="","","TSK-"&amp;TEXT(ROW()-5,"0000"))</f>
        <v/>
      </c>
    </row>
    <row r="168" ht="24" customHeight="1">
      <c r="B168" s="95" t="n"/>
      <c r="C168" s="95" t="n"/>
      <c r="D168" s="93" t="n"/>
      <c r="E168" s="141" t="n"/>
      <c r="F168" s="141" t="n"/>
      <c r="G168" s="95" t="n"/>
      <c r="H168" s="95" t="n"/>
      <c r="I168" s="90">
        <f>IF(OR(B168="",D168="",F168="Done"),"",D168-cfg_AsOf)</f>
        <v/>
      </c>
      <c r="J168" s="86">
        <f>IF(B168="","",IF(F168="Done","DONE",IF(D168="","NO DATE",IF(D168&lt;cfg_AsOf,"OVERDUE",IF(D168-cfg_AsOf&lt;=3,"DUE SOON","ON TRACK")))))</f>
        <v/>
      </c>
      <c r="K168" s="86">
        <f>IF(B168="","","TSK-"&amp;TEXT(ROW()-5,"0000"))</f>
        <v/>
      </c>
    </row>
    <row r="169" ht="24" customHeight="1">
      <c r="B169" s="95" t="n"/>
      <c r="C169" s="95" t="n"/>
      <c r="D169" s="93" t="n"/>
      <c r="E169" s="141" t="n"/>
      <c r="F169" s="141" t="n"/>
      <c r="G169" s="95" t="n"/>
      <c r="H169" s="95" t="n"/>
      <c r="I169" s="90">
        <f>IF(OR(B169="",D169="",F169="Done"),"",D169-cfg_AsOf)</f>
        <v/>
      </c>
      <c r="J169" s="86">
        <f>IF(B169="","",IF(F169="Done","DONE",IF(D169="","NO DATE",IF(D169&lt;cfg_AsOf,"OVERDUE",IF(D169-cfg_AsOf&lt;=3,"DUE SOON","ON TRACK")))))</f>
        <v/>
      </c>
      <c r="K169" s="86">
        <f>IF(B169="","","TSK-"&amp;TEXT(ROW()-5,"0000"))</f>
        <v/>
      </c>
    </row>
    <row r="170" ht="24" customHeight="1">
      <c r="B170" s="95" t="n"/>
      <c r="C170" s="95" t="n"/>
      <c r="D170" s="93" t="n"/>
      <c r="E170" s="141" t="n"/>
      <c r="F170" s="141" t="n"/>
      <c r="G170" s="95" t="n"/>
      <c r="H170" s="95" t="n"/>
      <c r="I170" s="90">
        <f>IF(OR(B170="",D170="",F170="Done"),"",D170-cfg_AsOf)</f>
        <v/>
      </c>
      <c r="J170" s="86">
        <f>IF(B170="","",IF(F170="Done","DONE",IF(D170="","NO DATE",IF(D170&lt;cfg_AsOf,"OVERDUE",IF(D170-cfg_AsOf&lt;=3,"DUE SOON","ON TRACK")))))</f>
        <v/>
      </c>
      <c r="K170" s="86">
        <f>IF(B170="","","TSK-"&amp;TEXT(ROW()-5,"0000"))</f>
        <v/>
      </c>
    </row>
    <row r="171" ht="24" customHeight="1">
      <c r="B171" s="95" t="n"/>
      <c r="C171" s="95" t="n"/>
      <c r="D171" s="93" t="n"/>
      <c r="E171" s="141" t="n"/>
      <c r="F171" s="141" t="n"/>
      <c r="G171" s="95" t="n"/>
      <c r="H171" s="95" t="n"/>
      <c r="I171" s="90">
        <f>IF(OR(B171="",D171="",F171="Done"),"",D171-cfg_AsOf)</f>
        <v/>
      </c>
      <c r="J171" s="86">
        <f>IF(B171="","",IF(F171="Done","DONE",IF(D171="","NO DATE",IF(D171&lt;cfg_AsOf,"OVERDUE",IF(D171-cfg_AsOf&lt;=3,"DUE SOON","ON TRACK")))))</f>
        <v/>
      </c>
      <c r="K171" s="86">
        <f>IF(B171="","","TSK-"&amp;TEXT(ROW()-5,"0000"))</f>
        <v/>
      </c>
    </row>
    <row r="172" ht="24" customHeight="1">
      <c r="B172" s="95" t="n"/>
      <c r="C172" s="95" t="n"/>
      <c r="D172" s="93" t="n"/>
      <c r="E172" s="141" t="n"/>
      <c r="F172" s="141" t="n"/>
      <c r="G172" s="95" t="n"/>
      <c r="H172" s="95" t="n"/>
      <c r="I172" s="90">
        <f>IF(OR(B172="",D172="",F172="Done"),"",D172-cfg_AsOf)</f>
        <v/>
      </c>
      <c r="J172" s="86">
        <f>IF(B172="","",IF(F172="Done","DONE",IF(D172="","NO DATE",IF(D172&lt;cfg_AsOf,"OVERDUE",IF(D172-cfg_AsOf&lt;=3,"DUE SOON","ON TRACK")))))</f>
        <v/>
      </c>
      <c r="K172" s="86">
        <f>IF(B172="","","TSK-"&amp;TEXT(ROW()-5,"0000"))</f>
        <v/>
      </c>
    </row>
    <row r="173" ht="24" customHeight="1">
      <c r="B173" s="95" t="n"/>
      <c r="C173" s="95" t="n"/>
      <c r="D173" s="93" t="n"/>
      <c r="E173" s="141" t="n"/>
      <c r="F173" s="141" t="n"/>
      <c r="G173" s="95" t="n"/>
      <c r="H173" s="95" t="n"/>
      <c r="I173" s="90">
        <f>IF(OR(B173="",D173="",F173="Done"),"",D173-cfg_AsOf)</f>
        <v/>
      </c>
      <c r="J173" s="86">
        <f>IF(B173="","",IF(F173="Done","DONE",IF(D173="","NO DATE",IF(D173&lt;cfg_AsOf,"OVERDUE",IF(D173-cfg_AsOf&lt;=3,"DUE SOON","ON TRACK")))))</f>
        <v/>
      </c>
      <c r="K173" s="86">
        <f>IF(B173="","","TSK-"&amp;TEXT(ROW()-5,"0000"))</f>
        <v/>
      </c>
    </row>
    <row r="174" ht="24" customHeight="1">
      <c r="B174" s="95" t="n"/>
      <c r="C174" s="95" t="n"/>
      <c r="D174" s="93" t="n"/>
      <c r="E174" s="141" t="n"/>
      <c r="F174" s="141" t="n"/>
      <c r="G174" s="95" t="n"/>
      <c r="H174" s="95" t="n"/>
      <c r="I174" s="90">
        <f>IF(OR(B174="",D174="",F174="Done"),"",D174-cfg_AsOf)</f>
        <v/>
      </c>
      <c r="J174" s="86">
        <f>IF(B174="","",IF(F174="Done","DONE",IF(D174="","NO DATE",IF(D174&lt;cfg_AsOf,"OVERDUE",IF(D174-cfg_AsOf&lt;=3,"DUE SOON","ON TRACK")))))</f>
        <v/>
      </c>
      <c r="K174" s="86">
        <f>IF(B174="","","TSK-"&amp;TEXT(ROW()-5,"0000"))</f>
        <v/>
      </c>
    </row>
    <row r="175" ht="24" customHeight="1">
      <c r="B175" s="95" t="n"/>
      <c r="C175" s="95" t="n"/>
      <c r="D175" s="93" t="n"/>
      <c r="E175" s="141" t="n"/>
      <c r="F175" s="141" t="n"/>
      <c r="G175" s="95" t="n"/>
      <c r="H175" s="95" t="n"/>
      <c r="I175" s="90">
        <f>IF(OR(B175="",D175="",F175="Done"),"",D175-cfg_AsOf)</f>
        <v/>
      </c>
      <c r="J175" s="86">
        <f>IF(B175="","",IF(F175="Done","DONE",IF(D175="","NO DATE",IF(D175&lt;cfg_AsOf,"OVERDUE",IF(D175-cfg_AsOf&lt;=3,"DUE SOON","ON TRACK")))))</f>
        <v/>
      </c>
      <c r="K175" s="86">
        <f>IF(B175="","","TSK-"&amp;TEXT(ROW()-5,"0000"))</f>
        <v/>
      </c>
    </row>
    <row r="176" ht="24" customHeight="1">
      <c r="B176" s="95" t="n"/>
      <c r="C176" s="95" t="n"/>
      <c r="D176" s="93" t="n"/>
      <c r="E176" s="141" t="n"/>
      <c r="F176" s="141" t="n"/>
      <c r="G176" s="95" t="n"/>
      <c r="H176" s="95" t="n"/>
      <c r="I176" s="90">
        <f>IF(OR(B176="",D176="",F176="Done"),"",D176-cfg_AsOf)</f>
        <v/>
      </c>
      <c r="J176" s="86">
        <f>IF(B176="","",IF(F176="Done","DONE",IF(D176="","NO DATE",IF(D176&lt;cfg_AsOf,"OVERDUE",IF(D176-cfg_AsOf&lt;=3,"DUE SOON","ON TRACK")))))</f>
        <v/>
      </c>
      <c r="K176" s="86">
        <f>IF(B176="","","TSK-"&amp;TEXT(ROW()-5,"0000"))</f>
        <v/>
      </c>
    </row>
    <row r="177" ht="24" customHeight="1">
      <c r="B177" s="95" t="n"/>
      <c r="C177" s="95" t="n"/>
      <c r="D177" s="93" t="n"/>
      <c r="E177" s="141" t="n"/>
      <c r="F177" s="141" t="n"/>
      <c r="G177" s="95" t="n"/>
      <c r="H177" s="95" t="n"/>
      <c r="I177" s="90">
        <f>IF(OR(B177="",D177="",F177="Done"),"",D177-cfg_AsOf)</f>
        <v/>
      </c>
      <c r="J177" s="86">
        <f>IF(B177="","",IF(F177="Done","DONE",IF(D177="","NO DATE",IF(D177&lt;cfg_AsOf,"OVERDUE",IF(D177-cfg_AsOf&lt;=3,"DUE SOON","ON TRACK")))))</f>
        <v/>
      </c>
      <c r="K177" s="86">
        <f>IF(B177="","","TSK-"&amp;TEXT(ROW()-5,"0000"))</f>
        <v/>
      </c>
    </row>
    <row r="178" ht="24" customHeight="1">
      <c r="B178" s="95" t="n"/>
      <c r="C178" s="95" t="n"/>
      <c r="D178" s="93" t="n"/>
      <c r="E178" s="141" t="n"/>
      <c r="F178" s="141" t="n"/>
      <c r="G178" s="95" t="n"/>
      <c r="H178" s="95" t="n"/>
      <c r="I178" s="90">
        <f>IF(OR(B178="",D178="",F178="Done"),"",D178-cfg_AsOf)</f>
        <v/>
      </c>
      <c r="J178" s="86">
        <f>IF(B178="","",IF(F178="Done","DONE",IF(D178="","NO DATE",IF(D178&lt;cfg_AsOf,"OVERDUE",IF(D178-cfg_AsOf&lt;=3,"DUE SOON","ON TRACK")))))</f>
        <v/>
      </c>
      <c r="K178" s="86">
        <f>IF(B178="","","TSK-"&amp;TEXT(ROW()-5,"0000"))</f>
        <v/>
      </c>
    </row>
    <row r="179" ht="24" customHeight="1">
      <c r="B179" s="95" t="n"/>
      <c r="C179" s="95" t="n"/>
      <c r="D179" s="93" t="n"/>
      <c r="E179" s="141" t="n"/>
      <c r="F179" s="141" t="n"/>
      <c r="G179" s="95" t="n"/>
      <c r="H179" s="95" t="n"/>
      <c r="I179" s="90">
        <f>IF(OR(B179="",D179="",F179="Done"),"",D179-cfg_AsOf)</f>
        <v/>
      </c>
      <c r="J179" s="86">
        <f>IF(B179="","",IF(F179="Done","DONE",IF(D179="","NO DATE",IF(D179&lt;cfg_AsOf,"OVERDUE",IF(D179-cfg_AsOf&lt;=3,"DUE SOON","ON TRACK")))))</f>
        <v/>
      </c>
      <c r="K179" s="86">
        <f>IF(B179="","","TSK-"&amp;TEXT(ROW()-5,"0000"))</f>
        <v/>
      </c>
    </row>
    <row r="180" ht="24" customHeight="1">
      <c r="B180" s="95" t="n"/>
      <c r="C180" s="95" t="n"/>
      <c r="D180" s="93" t="n"/>
      <c r="E180" s="141" t="n"/>
      <c r="F180" s="141" t="n"/>
      <c r="G180" s="95" t="n"/>
      <c r="H180" s="95" t="n"/>
      <c r="I180" s="90">
        <f>IF(OR(B180="",D180="",F180="Done"),"",D180-cfg_AsOf)</f>
        <v/>
      </c>
      <c r="J180" s="86">
        <f>IF(B180="","",IF(F180="Done","DONE",IF(D180="","NO DATE",IF(D180&lt;cfg_AsOf,"OVERDUE",IF(D180-cfg_AsOf&lt;=3,"DUE SOON","ON TRACK")))))</f>
        <v/>
      </c>
      <c r="K180" s="86">
        <f>IF(B180="","","TSK-"&amp;TEXT(ROW()-5,"0000"))</f>
        <v/>
      </c>
    </row>
    <row r="181" ht="24" customHeight="1">
      <c r="B181" s="95" t="n"/>
      <c r="C181" s="95" t="n"/>
      <c r="D181" s="93" t="n"/>
      <c r="E181" s="141" t="n"/>
      <c r="F181" s="141" t="n"/>
      <c r="G181" s="95" t="n"/>
      <c r="H181" s="95" t="n"/>
      <c r="I181" s="90">
        <f>IF(OR(B181="",D181="",F181="Done"),"",D181-cfg_AsOf)</f>
        <v/>
      </c>
      <c r="J181" s="86">
        <f>IF(B181="","",IF(F181="Done","DONE",IF(D181="","NO DATE",IF(D181&lt;cfg_AsOf,"OVERDUE",IF(D181-cfg_AsOf&lt;=3,"DUE SOON","ON TRACK")))))</f>
        <v/>
      </c>
      <c r="K181" s="86">
        <f>IF(B181="","","TSK-"&amp;TEXT(ROW()-5,"0000"))</f>
        <v/>
      </c>
    </row>
    <row r="182" ht="24" customHeight="1">
      <c r="B182" s="95" t="n"/>
      <c r="C182" s="95" t="n"/>
      <c r="D182" s="93" t="n"/>
      <c r="E182" s="141" t="n"/>
      <c r="F182" s="141" t="n"/>
      <c r="G182" s="95" t="n"/>
      <c r="H182" s="95" t="n"/>
      <c r="I182" s="90">
        <f>IF(OR(B182="",D182="",F182="Done"),"",D182-cfg_AsOf)</f>
        <v/>
      </c>
      <c r="J182" s="86">
        <f>IF(B182="","",IF(F182="Done","DONE",IF(D182="","NO DATE",IF(D182&lt;cfg_AsOf,"OVERDUE",IF(D182-cfg_AsOf&lt;=3,"DUE SOON","ON TRACK")))))</f>
        <v/>
      </c>
      <c r="K182" s="86">
        <f>IF(B182="","","TSK-"&amp;TEXT(ROW()-5,"0000"))</f>
        <v/>
      </c>
    </row>
    <row r="183" ht="24" customHeight="1">
      <c r="B183" s="95" t="n"/>
      <c r="C183" s="95" t="n"/>
      <c r="D183" s="93" t="n"/>
      <c r="E183" s="141" t="n"/>
      <c r="F183" s="141" t="n"/>
      <c r="G183" s="95" t="n"/>
      <c r="H183" s="95" t="n"/>
      <c r="I183" s="90">
        <f>IF(OR(B183="",D183="",F183="Done"),"",D183-cfg_AsOf)</f>
        <v/>
      </c>
      <c r="J183" s="86">
        <f>IF(B183="","",IF(F183="Done","DONE",IF(D183="","NO DATE",IF(D183&lt;cfg_AsOf,"OVERDUE",IF(D183-cfg_AsOf&lt;=3,"DUE SOON","ON TRACK")))))</f>
        <v/>
      </c>
      <c r="K183" s="86">
        <f>IF(B183="","","TSK-"&amp;TEXT(ROW()-5,"0000"))</f>
        <v/>
      </c>
    </row>
    <row r="184" ht="24" customHeight="1">
      <c r="B184" s="95" t="n"/>
      <c r="C184" s="95" t="n"/>
      <c r="D184" s="93" t="n"/>
      <c r="E184" s="141" t="n"/>
      <c r="F184" s="141" t="n"/>
      <c r="G184" s="95" t="n"/>
      <c r="H184" s="95" t="n"/>
      <c r="I184" s="90">
        <f>IF(OR(B184="",D184="",F184="Done"),"",D184-cfg_AsOf)</f>
        <v/>
      </c>
      <c r="J184" s="86">
        <f>IF(B184="","",IF(F184="Done","DONE",IF(D184="","NO DATE",IF(D184&lt;cfg_AsOf,"OVERDUE",IF(D184-cfg_AsOf&lt;=3,"DUE SOON","ON TRACK")))))</f>
        <v/>
      </c>
      <c r="K184" s="86">
        <f>IF(B184="","","TSK-"&amp;TEXT(ROW()-5,"0000"))</f>
        <v/>
      </c>
    </row>
    <row r="185" ht="24" customHeight="1">
      <c r="B185" s="95" t="n"/>
      <c r="C185" s="95" t="n"/>
      <c r="D185" s="93" t="n"/>
      <c r="E185" s="141" t="n"/>
      <c r="F185" s="141" t="n"/>
      <c r="G185" s="95" t="n"/>
      <c r="H185" s="95" t="n"/>
      <c r="I185" s="90">
        <f>IF(OR(B185="",D185="",F185="Done"),"",D185-cfg_AsOf)</f>
        <v/>
      </c>
      <c r="J185" s="86">
        <f>IF(B185="","",IF(F185="Done","DONE",IF(D185="","NO DATE",IF(D185&lt;cfg_AsOf,"OVERDUE",IF(D185-cfg_AsOf&lt;=3,"DUE SOON","ON TRACK")))))</f>
        <v/>
      </c>
      <c r="K185" s="86">
        <f>IF(B185="","","TSK-"&amp;TEXT(ROW()-5,"0000"))</f>
        <v/>
      </c>
    </row>
    <row r="186" ht="24" customHeight="1">
      <c r="B186" s="95" t="n"/>
      <c r="C186" s="95" t="n"/>
      <c r="D186" s="93" t="n"/>
      <c r="E186" s="141" t="n"/>
      <c r="F186" s="141" t="n"/>
      <c r="G186" s="95" t="n"/>
      <c r="H186" s="95" t="n"/>
      <c r="I186" s="90">
        <f>IF(OR(B186="",D186="",F186="Done"),"",D186-cfg_AsOf)</f>
        <v/>
      </c>
      <c r="J186" s="86">
        <f>IF(B186="","",IF(F186="Done","DONE",IF(D186="","NO DATE",IF(D186&lt;cfg_AsOf,"OVERDUE",IF(D186-cfg_AsOf&lt;=3,"DUE SOON","ON TRACK")))))</f>
        <v/>
      </c>
      <c r="K186" s="86">
        <f>IF(B186="","","TSK-"&amp;TEXT(ROW()-5,"0000"))</f>
        <v/>
      </c>
    </row>
    <row r="187" ht="24" customHeight="1">
      <c r="B187" s="95" t="n"/>
      <c r="C187" s="95" t="n"/>
      <c r="D187" s="93" t="n"/>
      <c r="E187" s="141" t="n"/>
      <c r="F187" s="141" t="n"/>
      <c r="G187" s="95" t="n"/>
      <c r="H187" s="95" t="n"/>
      <c r="I187" s="90">
        <f>IF(OR(B187="",D187="",F187="Done"),"",D187-cfg_AsOf)</f>
        <v/>
      </c>
      <c r="J187" s="86">
        <f>IF(B187="","",IF(F187="Done","DONE",IF(D187="","NO DATE",IF(D187&lt;cfg_AsOf,"OVERDUE",IF(D187-cfg_AsOf&lt;=3,"DUE SOON","ON TRACK")))))</f>
        <v/>
      </c>
      <c r="K187" s="86">
        <f>IF(B187="","","TSK-"&amp;TEXT(ROW()-5,"0000"))</f>
        <v/>
      </c>
    </row>
    <row r="188" ht="24" customHeight="1">
      <c r="B188" s="95" t="n"/>
      <c r="C188" s="95" t="n"/>
      <c r="D188" s="93" t="n"/>
      <c r="E188" s="141" t="n"/>
      <c r="F188" s="141" t="n"/>
      <c r="G188" s="95" t="n"/>
      <c r="H188" s="95" t="n"/>
      <c r="I188" s="90">
        <f>IF(OR(B188="",D188="",F188="Done"),"",D188-cfg_AsOf)</f>
        <v/>
      </c>
      <c r="J188" s="86">
        <f>IF(B188="","",IF(F188="Done","DONE",IF(D188="","NO DATE",IF(D188&lt;cfg_AsOf,"OVERDUE",IF(D188-cfg_AsOf&lt;=3,"DUE SOON","ON TRACK")))))</f>
        <v/>
      </c>
      <c r="K188" s="86">
        <f>IF(B188="","","TSK-"&amp;TEXT(ROW()-5,"0000"))</f>
        <v/>
      </c>
    </row>
    <row r="189" ht="24" customHeight="1">
      <c r="B189" s="95" t="n"/>
      <c r="C189" s="95" t="n"/>
      <c r="D189" s="93" t="n"/>
      <c r="E189" s="141" t="n"/>
      <c r="F189" s="141" t="n"/>
      <c r="G189" s="95" t="n"/>
      <c r="H189" s="95" t="n"/>
      <c r="I189" s="90">
        <f>IF(OR(B189="",D189="",F189="Done"),"",D189-cfg_AsOf)</f>
        <v/>
      </c>
      <c r="J189" s="86">
        <f>IF(B189="","",IF(F189="Done","DONE",IF(D189="","NO DATE",IF(D189&lt;cfg_AsOf,"OVERDUE",IF(D189-cfg_AsOf&lt;=3,"DUE SOON","ON TRACK")))))</f>
        <v/>
      </c>
      <c r="K189" s="86">
        <f>IF(B189="","","TSK-"&amp;TEXT(ROW()-5,"0000"))</f>
        <v/>
      </c>
    </row>
    <row r="190" ht="24" customHeight="1">
      <c r="B190" s="95" t="n"/>
      <c r="C190" s="95" t="n"/>
      <c r="D190" s="93" t="n"/>
      <c r="E190" s="141" t="n"/>
      <c r="F190" s="141" t="n"/>
      <c r="G190" s="95" t="n"/>
      <c r="H190" s="95" t="n"/>
      <c r="I190" s="90">
        <f>IF(OR(B190="",D190="",F190="Done"),"",D190-cfg_AsOf)</f>
        <v/>
      </c>
      <c r="J190" s="86">
        <f>IF(B190="","",IF(F190="Done","DONE",IF(D190="","NO DATE",IF(D190&lt;cfg_AsOf,"OVERDUE",IF(D190-cfg_AsOf&lt;=3,"DUE SOON","ON TRACK")))))</f>
        <v/>
      </c>
      <c r="K190" s="86">
        <f>IF(B190="","","TSK-"&amp;TEXT(ROW()-5,"0000"))</f>
        <v/>
      </c>
    </row>
    <row r="191" ht="24" customHeight="1">
      <c r="B191" s="95" t="n"/>
      <c r="C191" s="95" t="n"/>
      <c r="D191" s="93" t="n"/>
      <c r="E191" s="141" t="n"/>
      <c r="F191" s="141" t="n"/>
      <c r="G191" s="95" t="n"/>
      <c r="H191" s="95" t="n"/>
      <c r="I191" s="90">
        <f>IF(OR(B191="",D191="",F191="Done"),"",D191-cfg_AsOf)</f>
        <v/>
      </c>
      <c r="J191" s="86">
        <f>IF(B191="","",IF(F191="Done","DONE",IF(D191="","NO DATE",IF(D191&lt;cfg_AsOf,"OVERDUE",IF(D191-cfg_AsOf&lt;=3,"DUE SOON","ON TRACK")))))</f>
        <v/>
      </c>
      <c r="K191" s="86">
        <f>IF(B191="","","TSK-"&amp;TEXT(ROW()-5,"0000"))</f>
        <v/>
      </c>
    </row>
    <row r="192" ht="24" customHeight="1">
      <c r="B192" s="95" t="n"/>
      <c r="C192" s="95" t="n"/>
      <c r="D192" s="93" t="n"/>
      <c r="E192" s="141" t="n"/>
      <c r="F192" s="141" t="n"/>
      <c r="G192" s="95" t="n"/>
      <c r="H192" s="95" t="n"/>
      <c r="I192" s="90">
        <f>IF(OR(B192="",D192="",F192="Done"),"",D192-cfg_AsOf)</f>
        <v/>
      </c>
      <c r="J192" s="86">
        <f>IF(B192="","",IF(F192="Done","DONE",IF(D192="","NO DATE",IF(D192&lt;cfg_AsOf,"OVERDUE",IF(D192-cfg_AsOf&lt;=3,"DUE SOON","ON TRACK")))))</f>
        <v/>
      </c>
      <c r="K192" s="86">
        <f>IF(B192="","","TSK-"&amp;TEXT(ROW()-5,"0000"))</f>
        <v/>
      </c>
    </row>
    <row r="193" ht="24" customHeight="1">
      <c r="B193" s="95" t="n"/>
      <c r="C193" s="95" t="n"/>
      <c r="D193" s="93" t="n"/>
      <c r="E193" s="141" t="n"/>
      <c r="F193" s="141" t="n"/>
      <c r="G193" s="95" t="n"/>
      <c r="H193" s="95" t="n"/>
      <c r="I193" s="90">
        <f>IF(OR(B193="",D193="",F193="Done"),"",D193-cfg_AsOf)</f>
        <v/>
      </c>
      <c r="J193" s="86">
        <f>IF(B193="","",IF(F193="Done","DONE",IF(D193="","NO DATE",IF(D193&lt;cfg_AsOf,"OVERDUE",IF(D193-cfg_AsOf&lt;=3,"DUE SOON","ON TRACK")))))</f>
        <v/>
      </c>
      <c r="K193" s="86">
        <f>IF(B193="","","TSK-"&amp;TEXT(ROW()-5,"0000"))</f>
        <v/>
      </c>
    </row>
    <row r="194" ht="24" customHeight="1">
      <c r="B194" s="95" t="n"/>
      <c r="C194" s="95" t="n"/>
      <c r="D194" s="93" t="n"/>
      <c r="E194" s="141" t="n"/>
      <c r="F194" s="141" t="n"/>
      <c r="G194" s="95" t="n"/>
      <c r="H194" s="95" t="n"/>
      <c r="I194" s="90">
        <f>IF(OR(B194="",D194="",F194="Done"),"",D194-cfg_AsOf)</f>
        <v/>
      </c>
      <c r="J194" s="86">
        <f>IF(B194="","",IF(F194="Done","DONE",IF(D194="","NO DATE",IF(D194&lt;cfg_AsOf,"OVERDUE",IF(D194-cfg_AsOf&lt;=3,"DUE SOON","ON TRACK")))))</f>
        <v/>
      </c>
      <c r="K194" s="86">
        <f>IF(B194="","","TSK-"&amp;TEXT(ROW()-5,"0000"))</f>
        <v/>
      </c>
    </row>
    <row r="195" ht="24" customHeight="1">
      <c r="B195" s="95" t="n"/>
      <c r="C195" s="95" t="n"/>
      <c r="D195" s="93" t="n"/>
      <c r="E195" s="141" t="n"/>
      <c r="F195" s="141" t="n"/>
      <c r="G195" s="95" t="n"/>
      <c r="H195" s="95" t="n"/>
      <c r="I195" s="90">
        <f>IF(OR(B195="",D195="",F195="Done"),"",D195-cfg_AsOf)</f>
        <v/>
      </c>
      <c r="J195" s="86">
        <f>IF(B195="","",IF(F195="Done","DONE",IF(D195="","NO DATE",IF(D195&lt;cfg_AsOf,"OVERDUE",IF(D195-cfg_AsOf&lt;=3,"DUE SOON","ON TRACK")))))</f>
        <v/>
      </c>
      <c r="K195" s="86">
        <f>IF(B195="","","TSK-"&amp;TEXT(ROW()-5,"0000"))</f>
        <v/>
      </c>
    </row>
    <row r="196" ht="24" customHeight="1">
      <c r="B196" s="95" t="n"/>
      <c r="C196" s="95" t="n"/>
      <c r="D196" s="93" t="n"/>
      <c r="E196" s="141" t="n"/>
      <c r="F196" s="141" t="n"/>
      <c r="G196" s="95" t="n"/>
      <c r="H196" s="95" t="n"/>
      <c r="I196" s="90">
        <f>IF(OR(B196="",D196="",F196="Done"),"",D196-cfg_AsOf)</f>
        <v/>
      </c>
      <c r="J196" s="86">
        <f>IF(B196="","",IF(F196="Done","DONE",IF(D196="","NO DATE",IF(D196&lt;cfg_AsOf,"OVERDUE",IF(D196-cfg_AsOf&lt;=3,"DUE SOON","ON TRACK")))))</f>
        <v/>
      </c>
      <c r="K196" s="86">
        <f>IF(B196="","","TSK-"&amp;TEXT(ROW()-5,"0000"))</f>
        <v/>
      </c>
    </row>
    <row r="197" ht="24" customHeight="1">
      <c r="B197" s="95" t="n"/>
      <c r="C197" s="95" t="n"/>
      <c r="D197" s="93" t="n"/>
      <c r="E197" s="141" t="n"/>
      <c r="F197" s="141" t="n"/>
      <c r="G197" s="95" t="n"/>
      <c r="H197" s="95" t="n"/>
      <c r="I197" s="90">
        <f>IF(OR(B197="",D197="",F197="Done"),"",D197-cfg_AsOf)</f>
        <v/>
      </c>
      <c r="J197" s="86">
        <f>IF(B197="","",IF(F197="Done","DONE",IF(D197="","NO DATE",IF(D197&lt;cfg_AsOf,"OVERDUE",IF(D197-cfg_AsOf&lt;=3,"DUE SOON","ON TRACK")))))</f>
        <v/>
      </c>
      <c r="K197" s="86">
        <f>IF(B197="","","TSK-"&amp;TEXT(ROW()-5,"0000"))</f>
        <v/>
      </c>
    </row>
    <row r="198" ht="24" customHeight="1">
      <c r="B198" s="95" t="n"/>
      <c r="C198" s="95" t="n"/>
      <c r="D198" s="93" t="n"/>
      <c r="E198" s="141" t="n"/>
      <c r="F198" s="141" t="n"/>
      <c r="G198" s="95" t="n"/>
      <c r="H198" s="95" t="n"/>
      <c r="I198" s="90">
        <f>IF(OR(B198="",D198="",F198="Done"),"",D198-cfg_AsOf)</f>
        <v/>
      </c>
      <c r="J198" s="86">
        <f>IF(B198="","",IF(F198="Done","DONE",IF(D198="","NO DATE",IF(D198&lt;cfg_AsOf,"OVERDUE",IF(D198-cfg_AsOf&lt;=3,"DUE SOON","ON TRACK")))))</f>
        <v/>
      </c>
      <c r="K198" s="86">
        <f>IF(B198="","","TSK-"&amp;TEXT(ROW()-5,"0000"))</f>
        <v/>
      </c>
    </row>
    <row r="199" ht="24" customHeight="1">
      <c r="B199" s="95" t="n"/>
      <c r="C199" s="95" t="n"/>
      <c r="D199" s="93" t="n"/>
      <c r="E199" s="141" t="n"/>
      <c r="F199" s="141" t="n"/>
      <c r="G199" s="95" t="n"/>
      <c r="H199" s="95" t="n"/>
      <c r="I199" s="90">
        <f>IF(OR(B199="",D199="",F199="Done"),"",D199-cfg_AsOf)</f>
        <v/>
      </c>
      <c r="J199" s="86">
        <f>IF(B199="","",IF(F199="Done","DONE",IF(D199="","NO DATE",IF(D199&lt;cfg_AsOf,"OVERDUE",IF(D199-cfg_AsOf&lt;=3,"DUE SOON","ON TRACK")))))</f>
        <v/>
      </c>
      <c r="K199" s="86">
        <f>IF(B199="","","TSK-"&amp;TEXT(ROW()-5,"0000"))</f>
        <v/>
      </c>
    </row>
    <row r="200" ht="24" customHeight="1">
      <c r="B200" s="95" t="n"/>
      <c r="C200" s="95" t="n"/>
      <c r="D200" s="93" t="n"/>
      <c r="E200" s="141" t="n"/>
      <c r="F200" s="141" t="n"/>
      <c r="G200" s="95" t="n"/>
      <c r="H200" s="95" t="n"/>
      <c r="I200" s="90">
        <f>IF(OR(B200="",D200="",F200="Done"),"",D200-cfg_AsOf)</f>
        <v/>
      </c>
      <c r="J200" s="86">
        <f>IF(B200="","",IF(F200="Done","DONE",IF(D200="","NO DATE",IF(D200&lt;cfg_AsOf,"OVERDUE",IF(D200-cfg_AsOf&lt;=3,"DUE SOON","ON TRACK")))))</f>
        <v/>
      </c>
      <c r="K200" s="86">
        <f>IF(B200="","","TSK-"&amp;TEXT(ROW()-5,"0000"))</f>
        <v/>
      </c>
    </row>
    <row r="201" ht="24" customHeight="1">
      <c r="B201" s="95" t="n"/>
      <c r="C201" s="95" t="n"/>
      <c r="D201" s="93" t="n"/>
      <c r="E201" s="141" t="n"/>
      <c r="F201" s="141" t="n"/>
      <c r="G201" s="95" t="n"/>
      <c r="H201" s="95" t="n"/>
      <c r="I201" s="90">
        <f>IF(OR(B201="",D201="",F201="Done"),"",D201-cfg_AsOf)</f>
        <v/>
      </c>
      <c r="J201" s="86">
        <f>IF(B201="","",IF(F201="Done","DONE",IF(D201="","NO DATE",IF(D201&lt;cfg_AsOf,"OVERDUE",IF(D201-cfg_AsOf&lt;=3,"DUE SOON","ON TRACK")))))</f>
        <v/>
      </c>
      <c r="K201" s="86">
        <f>IF(B201="","","TSK-"&amp;TEXT(ROW()-5,"0000"))</f>
        <v/>
      </c>
    </row>
    <row r="202" ht="24" customHeight="1">
      <c r="B202" s="95" t="n"/>
      <c r="C202" s="95" t="n"/>
      <c r="D202" s="93" t="n"/>
      <c r="E202" s="141" t="n"/>
      <c r="F202" s="141" t="n"/>
      <c r="G202" s="95" t="n"/>
      <c r="H202" s="95" t="n"/>
      <c r="I202" s="90">
        <f>IF(OR(B202="",D202="",F202="Done"),"",D202-cfg_AsOf)</f>
        <v/>
      </c>
      <c r="J202" s="86">
        <f>IF(B202="","",IF(F202="Done","DONE",IF(D202="","NO DATE",IF(D202&lt;cfg_AsOf,"OVERDUE",IF(D202-cfg_AsOf&lt;=3,"DUE SOON","ON TRACK")))))</f>
        <v/>
      </c>
      <c r="K202" s="86">
        <f>IF(B202="","","TSK-"&amp;TEXT(ROW()-5,"0000"))</f>
        <v/>
      </c>
    </row>
    <row r="203" ht="24" customHeight="1">
      <c r="B203" s="95" t="n"/>
      <c r="C203" s="95" t="n"/>
      <c r="D203" s="93" t="n"/>
      <c r="E203" s="141" t="n"/>
      <c r="F203" s="141" t="n"/>
      <c r="G203" s="95" t="n"/>
      <c r="H203" s="95" t="n"/>
      <c r="I203" s="90">
        <f>IF(OR(B203="",D203="",F203="Done"),"",D203-cfg_AsOf)</f>
        <v/>
      </c>
      <c r="J203" s="86">
        <f>IF(B203="","",IF(F203="Done","DONE",IF(D203="","NO DATE",IF(D203&lt;cfg_AsOf,"OVERDUE",IF(D203-cfg_AsOf&lt;=3,"DUE SOON","ON TRACK")))))</f>
        <v/>
      </c>
      <c r="K203" s="86">
        <f>IF(B203="","","TSK-"&amp;TEXT(ROW()-5,"0000"))</f>
        <v/>
      </c>
    </row>
    <row r="204" ht="24" customHeight="1">
      <c r="B204" s="95" t="n"/>
      <c r="C204" s="95" t="n"/>
      <c r="D204" s="93" t="n"/>
      <c r="E204" s="141" t="n"/>
      <c r="F204" s="141" t="n"/>
      <c r="G204" s="95" t="n"/>
      <c r="H204" s="95" t="n"/>
      <c r="I204" s="90">
        <f>IF(OR(B204="",D204="",F204="Done"),"",D204-cfg_AsOf)</f>
        <v/>
      </c>
      <c r="J204" s="86">
        <f>IF(B204="","",IF(F204="Done","DONE",IF(D204="","NO DATE",IF(D204&lt;cfg_AsOf,"OVERDUE",IF(D204-cfg_AsOf&lt;=3,"DUE SOON","ON TRACK")))))</f>
        <v/>
      </c>
      <c r="K204" s="86">
        <f>IF(B204="","","TSK-"&amp;TEXT(ROW()-5,"0000"))</f>
        <v/>
      </c>
    </row>
    <row r="205" ht="24" customHeight="1">
      <c r="B205" s="95" t="n"/>
      <c r="C205" s="95" t="n"/>
      <c r="D205" s="93" t="n"/>
      <c r="E205" s="141" t="n"/>
      <c r="F205" s="141" t="n"/>
      <c r="G205" s="95" t="n"/>
      <c r="H205" s="95" t="n"/>
      <c r="I205" s="90">
        <f>IF(OR(B205="",D205="",F205="Done"),"",D205-cfg_AsOf)</f>
        <v/>
      </c>
      <c r="J205" s="86">
        <f>IF(B205="","",IF(F205="Done","DONE",IF(D205="","NO DATE",IF(D205&lt;cfg_AsOf,"OVERDUE",IF(D205-cfg_AsOf&lt;=3,"DUE SOON","ON TRACK")))))</f>
        <v/>
      </c>
      <c r="K205" s="86">
        <f>IF(B205="","","TSK-"&amp;TEXT(ROW()-5,"0000"))</f>
        <v/>
      </c>
    </row>
    <row r="206" ht="24" customHeight="1">
      <c r="B206" s="95" t="n"/>
      <c r="C206" s="95" t="n"/>
      <c r="D206" s="93" t="n"/>
      <c r="E206" s="141" t="n"/>
      <c r="F206" s="141" t="n"/>
      <c r="G206" s="95" t="n"/>
      <c r="H206" s="95" t="n"/>
      <c r="I206" s="90">
        <f>IF(OR(B206="",D206="",F206="Done"),"",D206-cfg_AsOf)</f>
        <v/>
      </c>
      <c r="J206" s="86">
        <f>IF(B206="","",IF(F206="Done","DONE",IF(D206="","NO DATE",IF(D206&lt;cfg_AsOf,"OVERDUE",IF(D206-cfg_AsOf&lt;=3,"DUE SOON","ON TRACK")))))</f>
        <v/>
      </c>
      <c r="K206" s="86">
        <f>IF(B206="","","TSK-"&amp;TEXT(ROW()-5,"0000"))</f>
        <v/>
      </c>
    </row>
    <row r="207" ht="24" customHeight="1">
      <c r="B207" s="95" t="n"/>
      <c r="C207" s="95" t="n"/>
      <c r="D207" s="93" t="n"/>
      <c r="E207" s="141" t="n"/>
      <c r="F207" s="141" t="n"/>
      <c r="G207" s="95" t="n"/>
      <c r="H207" s="95" t="n"/>
      <c r="I207" s="90">
        <f>IF(OR(B207="",D207="",F207="Done"),"",D207-cfg_AsOf)</f>
        <v/>
      </c>
      <c r="J207" s="86">
        <f>IF(B207="","",IF(F207="Done","DONE",IF(D207="","NO DATE",IF(D207&lt;cfg_AsOf,"OVERDUE",IF(D207-cfg_AsOf&lt;=3,"DUE SOON","ON TRACK")))))</f>
        <v/>
      </c>
      <c r="K207" s="86">
        <f>IF(B207="","","TSK-"&amp;TEXT(ROW()-5,"0000"))</f>
        <v/>
      </c>
    </row>
    <row r="208" ht="24" customHeight="1">
      <c r="B208" s="95" t="n"/>
      <c r="C208" s="95" t="n"/>
      <c r="D208" s="93" t="n"/>
      <c r="E208" s="141" t="n"/>
      <c r="F208" s="141" t="n"/>
      <c r="G208" s="95" t="n"/>
      <c r="H208" s="95" t="n"/>
      <c r="I208" s="90">
        <f>IF(OR(B208="",D208="",F208="Done"),"",D208-cfg_AsOf)</f>
        <v/>
      </c>
      <c r="J208" s="86">
        <f>IF(B208="","",IF(F208="Done","DONE",IF(D208="","NO DATE",IF(D208&lt;cfg_AsOf,"OVERDUE",IF(D208-cfg_AsOf&lt;=3,"DUE SOON","ON TRACK")))))</f>
        <v/>
      </c>
      <c r="K208" s="86">
        <f>IF(B208="","","TSK-"&amp;TEXT(ROW()-5,"0000"))</f>
        <v/>
      </c>
    </row>
    <row r="209" ht="24" customHeight="1">
      <c r="B209" s="95" t="n"/>
      <c r="C209" s="95" t="n"/>
      <c r="D209" s="93" t="n"/>
      <c r="E209" s="141" t="n"/>
      <c r="F209" s="141" t="n"/>
      <c r="G209" s="95" t="n"/>
      <c r="H209" s="95" t="n"/>
      <c r="I209" s="90">
        <f>IF(OR(B209="",D209="",F209="Done"),"",D209-cfg_AsOf)</f>
        <v/>
      </c>
      <c r="J209" s="86">
        <f>IF(B209="","",IF(F209="Done","DONE",IF(D209="","NO DATE",IF(D209&lt;cfg_AsOf,"OVERDUE",IF(D209-cfg_AsOf&lt;=3,"DUE SOON","ON TRACK")))))</f>
        <v/>
      </c>
      <c r="K209" s="86">
        <f>IF(B209="","","TSK-"&amp;TEXT(ROW()-5,"0000"))</f>
        <v/>
      </c>
    </row>
    <row r="210" ht="24" customHeight="1">
      <c r="B210" s="95" t="n"/>
      <c r="C210" s="95" t="n"/>
      <c r="D210" s="93" t="n"/>
      <c r="E210" s="141" t="n"/>
      <c r="F210" s="141" t="n"/>
      <c r="G210" s="95" t="n"/>
      <c r="H210" s="95" t="n"/>
      <c r="I210" s="90">
        <f>IF(OR(B210="",D210="",F210="Done"),"",D210-cfg_AsOf)</f>
        <v/>
      </c>
      <c r="J210" s="86">
        <f>IF(B210="","",IF(F210="Done","DONE",IF(D210="","NO DATE",IF(D210&lt;cfg_AsOf,"OVERDUE",IF(D210-cfg_AsOf&lt;=3,"DUE SOON","ON TRACK")))))</f>
        <v/>
      </c>
      <c r="K210" s="86">
        <f>IF(B210="","","TSK-"&amp;TEXT(ROW()-5,"0000"))</f>
        <v/>
      </c>
    </row>
    <row r="211" ht="24" customHeight="1">
      <c r="B211" s="95" t="n"/>
      <c r="C211" s="95" t="n"/>
      <c r="D211" s="93" t="n"/>
      <c r="E211" s="141" t="n"/>
      <c r="F211" s="141" t="n"/>
      <c r="G211" s="95" t="n"/>
      <c r="H211" s="95" t="n"/>
      <c r="I211" s="90">
        <f>IF(OR(B211="",D211="",F211="Done"),"",D211-cfg_AsOf)</f>
        <v/>
      </c>
      <c r="J211" s="86">
        <f>IF(B211="","",IF(F211="Done","DONE",IF(D211="","NO DATE",IF(D211&lt;cfg_AsOf,"OVERDUE",IF(D211-cfg_AsOf&lt;=3,"DUE SOON","ON TRACK")))))</f>
        <v/>
      </c>
      <c r="K211" s="86">
        <f>IF(B211="","","TSK-"&amp;TEXT(ROW()-5,"0000"))</f>
        <v/>
      </c>
    </row>
    <row r="212" ht="24" customHeight="1">
      <c r="B212" s="95" t="n"/>
      <c r="C212" s="95" t="n"/>
      <c r="D212" s="93" t="n"/>
      <c r="E212" s="141" t="n"/>
      <c r="F212" s="141" t="n"/>
      <c r="G212" s="95" t="n"/>
      <c r="H212" s="95" t="n"/>
      <c r="I212" s="90">
        <f>IF(OR(B212="",D212="",F212="Done"),"",D212-cfg_AsOf)</f>
        <v/>
      </c>
      <c r="J212" s="86">
        <f>IF(B212="","",IF(F212="Done","DONE",IF(D212="","NO DATE",IF(D212&lt;cfg_AsOf,"OVERDUE",IF(D212-cfg_AsOf&lt;=3,"DUE SOON","ON TRACK")))))</f>
        <v/>
      </c>
      <c r="K212" s="86">
        <f>IF(B212="","","TSK-"&amp;TEXT(ROW()-5,"0000"))</f>
        <v/>
      </c>
    </row>
    <row r="213" ht="24" customHeight="1">
      <c r="B213" s="95" t="n"/>
      <c r="C213" s="95" t="n"/>
      <c r="D213" s="93" t="n"/>
      <c r="E213" s="141" t="n"/>
      <c r="F213" s="141" t="n"/>
      <c r="G213" s="95" t="n"/>
      <c r="H213" s="95" t="n"/>
      <c r="I213" s="90">
        <f>IF(OR(B213="",D213="",F213="Done"),"",D213-cfg_AsOf)</f>
        <v/>
      </c>
      <c r="J213" s="86">
        <f>IF(B213="","",IF(F213="Done","DONE",IF(D213="","NO DATE",IF(D213&lt;cfg_AsOf,"OVERDUE",IF(D213-cfg_AsOf&lt;=3,"DUE SOON","ON TRACK")))))</f>
        <v/>
      </c>
      <c r="K213" s="86">
        <f>IF(B213="","","TSK-"&amp;TEXT(ROW()-5,"0000"))</f>
        <v/>
      </c>
    </row>
    <row r="214" ht="24" customHeight="1">
      <c r="B214" s="95" t="n"/>
      <c r="C214" s="95" t="n"/>
      <c r="D214" s="93" t="n"/>
      <c r="E214" s="141" t="n"/>
      <c r="F214" s="141" t="n"/>
      <c r="G214" s="95" t="n"/>
      <c r="H214" s="95" t="n"/>
      <c r="I214" s="90">
        <f>IF(OR(B214="",D214="",F214="Done"),"",D214-cfg_AsOf)</f>
        <v/>
      </c>
      <c r="J214" s="86">
        <f>IF(B214="","",IF(F214="Done","DONE",IF(D214="","NO DATE",IF(D214&lt;cfg_AsOf,"OVERDUE",IF(D214-cfg_AsOf&lt;=3,"DUE SOON","ON TRACK")))))</f>
        <v/>
      </c>
      <c r="K214" s="86">
        <f>IF(B214="","","TSK-"&amp;TEXT(ROW()-5,"0000"))</f>
        <v/>
      </c>
    </row>
    <row r="215" ht="24" customHeight="1">
      <c r="B215" s="95" t="n"/>
      <c r="C215" s="95" t="n"/>
      <c r="D215" s="93" t="n"/>
      <c r="E215" s="141" t="n"/>
      <c r="F215" s="141" t="n"/>
      <c r="G215" s="95" t="n"/>
      <c r="H215" s="95" t="n"/>
      <c r="I215" s="90">
        <f>IF(OR(B215="",D215="",F215="Done"),"",D215-cfg_AsOf)</f>
        <v/>
      </c>
      <c r="J215" s="86">
        <f>IF(B215="","",IF(F215="Done","DONE",IF(D215="","NO DATE",IF(D215&lt;cfg_AsOf,"OVERDUE",IF(D215-cfg_AsOf&lt;=3,"DUE SOON","ON TRACK")))))</f>
        <v/>
      </c>
      <c r="K215" s="86">
        <f>IF(B215="","","TSK-"&amp;TEXT(ROW()-5,"0000"))</f>
        <v/>
      </c>
    </row>
    <row r="216" ht="24" customHeight="1">
      <c r="B216" s="95" t="n"/>
      <c r="C216" s="95" t="n"/>
      <c r="D216" s="93" t="n"/>
      <c r="E216" s="141" t="n"/>
      <c r="F216" s="141" t="n"/>
      <c r="G216" s="95" t="n"/>
      <c r="H216" s="95" t="n"/>
      <c r="I216" s="90">
        <f>IF(OR(B216="",D216="",F216="Done"),"",D216-cfg_AsOf)</f>
        <v/>
      </c>
      <c r="J216" s="86">
        <f>IF(B216="","",IF(F216="Done","DONE",IF(D216="","NO DATE",IF(D216&lt;cfg_AsOf,"OVERDUE",IF(D216-cfg_AsOf&lt;=3,"DUE SOON","ON TRACK")))))</f>
        <v/>
      </c>
      <c r="K216" s="86">
        <f>IF(B216="","","TSK-"&amp;TEXT(ROW()-5,"0000"))</f>
        <v/>
      </c>
    </row>
    <row r="217" ht="24" customHeight="1">
      <c r="B217" s="95" t="n"/>
      <c r="C217" s="95" t="n"/>
      <c r="D217" s="93" t="n"/>
      <c r="E217" s="141" t="n"/>
      <c r="F217" s="141" t="n"/>
      <c r="G217" s="95" t="n"/>
      <c r="H217" s="95" t="n"/>
      <c r="I217" s="90">
        <f>IF(OR(B217="",D217="",F217="Done"),"",D217-cfg_AsOf)</f>
        <v/>
      </c>
      <c r="J217" s="86">
        <f>IF(B217="","",IF(F217="Done","DONE",IF(D217="","NO DATE",IF(D217&lt;cfg_AsOf,"OVERDUE",IF(D217-cfg_AsOf&lt;=3,"DUE SOON","ON TRACK")))))</f>
        <v/>
      </c>
      <c r="K217" s="86">
        <f>IF(B217="","","TSK-"&amp;TEXT(ROW()-5,"0000"))</f>
        <v/>
      </c>
    </row>
    <row r="218" ht="24" customHeight="1">
      <c r="B218" s="95" t="n"/>
      <c r="C218" s="95" t="n"/>
      <c r="D218" s="93" t="n"/>
      <c r="E218" s="141" t="n"/>
      <c r="F218" s="141" t="n"/>
      <c r="G218" s="95" t="n"/>
      <c r="H218" s="95" t="n"/>
      <c r="I218" s="90">
        <f>IF(OR(B218="",D218="",F218="Done"),"",D218-cfg_AsOf)</f>
        <v/>
      </c>
      <c r="J218" s="86">
        <f>IF(B218="","",IF(F218="Done","DONE",IF(D218="","NO DATE",IF(D218&lt;cfg_AsOf,"OVERDUE",IF(D218-cfg_AsOf&lt;=3,"DUE SOON","ON TRACK")))))</f>
        <v/>
      </c>
      <c r="K218" s="86">
        <f>IF(B218="","","TSK-"&amp;TEXT(ROW()-5,"0000"))</f>
        <v/>
      </c>
    </row>
    <row r="219" ht="24" customHeight="1">
      <c r="B219" s="95" t="n"/>
      <c r="C219" s="95" t="n"/>
      <c r="D219" s="93" t="n"/>
      <c r="E219" s="141" t="n"/>
      <c r="F219" s="141" t="n"/>
      <c r="G219" s="95" t="n"/>
      <c r="H219" s="95" t="n"/>
      <c r="I219" s="90">
        <f>IF(OR(B219="",D219="",F219="Done"),"",D219-cfg_AsOf)</f>
        <v/>
      </c>
      <c r="J219" s="86">
        <f>IF(B219="","",IF(F219="Done","DONE",IF(D219="","NO DATE",IF(D219&lt;cfg_AsOf,"OVERDUE",IF(D219-cfg_AsOf&lt;=3,"DUE SOON","ON TRACK")))))</f>
        <v/>
      </c>
      <c r="K219" s="86">
        <f>IF(B219="","","TSK-"&amp;TEXT(ROW()-5,"0000"))</f>
        <v/>
      </c>
    </row>
    <row r="220" ht="24" customHeight="1">
      <c r="B220" s="95" t="n"/>
      <c r="C220" s="95" t="n"/>
      <c r="D220" s="93" t="n"/>
      <c r="E220" s="141" t="n"/>
      <c r="F220" s="141" t="n"/>
      <c r="G220" s="95" t="n"/>
      <c r="H220" s="95" t="n"/>
      <c r="I220" s="90">
        <f>IF(OR(B220="",D220="",F220="Done"),"",D220-cfg_AsOf)</f>
        <v/>
      </c>
      <c r="J220" s="86">
        <f>IF(B220="","",IF(F220="Done","DONE",IF(D220="","NO DATE",IF(D220&lt;cfg_AsOf,"OVERDUE",IF(D220-cfg_AsOf&lt;=3,"DUE SOON","ON TRACK")))))</f>
        <v/>
      </c>
      <c r="K220" s="86">
        <f>IF(B220="","","TSK-"&amp;TEXT(ROW()-5,"0000"))</f>
        <v/>
      </c>
    </row>
    <row r="221" ht="24" customHeight="1">
      <c r="B221" s="95" t="n"/>
      <c r="C221" s="95" t="n"/>
      <c r="D221" s="93" t="n"/>
      <c r="E221" s="141" t="n"/>
      <c r="F221" s="141" t="n"/>
      <c r="G221" s="95" t="n"/>
      <c r="H221" s="95" t="n"/>
      <c r="I221" s="90">
        <f>IF(OR(B221="",D221="",F221="Done"),"",D221-cfg_AsOf)</f>
        <v/>
      </c>
      <c r="J221" s="86">
        <f>IF(B221="","",IF(F221="Done","DONE",IF(D221="","NO DATE",IF(D221&lt;cfg_AsOf,"OVERDUE",IF(D221-cfg_AsOf&lt;=3,"DUE SOON","ON TRACK")))))</f>
        <v/>
      </c>
      <c r="K221" s="86">
        <f>IF(B221="","","TSK-"&amp;TEXT(ROW()-5,"0000"))</f>
        <v/>
      </c>
    </row>
    <row r="222" ht="24" customHeight="1">
      <c r="B222" s="95" t="n"/>
      <c r="C222" s="95" t="n"/>
      <c r="D222" s="93" t="n"/>
      <c r="E222" s="141" t="n"/>
      <c r="F222" s="141" t="n"/>
      <c r="G222" s="95" t="n"/>
      <c r="H222" s="95" t="n"/>
      <c r="I222" s="90">
        <f>IF(OR(B222="",D222="",F222="Done"),"",D222-cfg_AsOf)</f>
        <v/>
      </c>
      <c r="J222" s="86">
        <f>IF(B222="","",IF(F222="Done","DONE",IF(D222="","NO DATE",IF(D222&lt;cfg_AsOf,"OVERDUE",IF(D222-cfg_AsOf&lt;=3,"DUE SOON","ON TRACK")))))</f>
        <v/>
      </c>
      <c r="K222" s="86">
        <f>IF(B222="","","TSK-"&amp;TEXT(ROW()-5,"0000"))</f>
        <v/>
      </c>
    </row>
    <row r="223" ht="24" customHeight="1">
      <c r="B223" s="95" t="n"/>
      <c r="C223" s="95" t="n"/>
      <c r="D223" s="93" t="n"/>
      <c r="E223" s="141" t="n"/>
      <c r="F223" s="141" t="n"/>
      <c r="G223" s="95" t="n"/>
      <c r="H223" s="95" t="n"/>
      <c r="I223" s="90">
        <f>IF(OR(B223="",D223="",F223="Done"),"",D223-cfg_AsOf)</f>
        <v/>
      </c>
      <c r="J223" s="86">
        <f>IF(B223="","",IF(F223="Done","DONE",IF(D223="","NO DATE",IF(D223&lt;cfg_AsOf,"OVERDUE",IF(D223-cfg_AsOf&lt;=3,"DUE SOON","ON TRACK")))))</f>
        <v/>
      </c>
      <c r="K223" s="86">
        <f>IF(B223="","","TSK-"&amp;TEXT(ROW()-5,"0000"))</f>
        <v/>
      </c>
    </row>
    <row r="224" ht="24" customHeight="1">
      <c r="B224" s="95" t="n"/>
      <c r="C224" s="95" t="n"/>
      <c r="D224" s="93" t="n"/>
      <c r="E224" s="141" t="n"/>
      <c r="F224" s="141" t="n"/>
      <c r="G224" s="95" t="n"/>
      <c r="H224" s="95" t="n"/>
      <c r="I224" s="90">
        <f>IF(OR(B224="",D224="",F224="Done"),"",D224-cfg_AsOf)</f>
        <v/>
      </c>
      <c r="J224" s="86">
        <f>IF(B224="","",IF(F224="Done","DONE",IF(D224="","NO DATE",IF(D224&lt;cfg_AsOf,"OVERDUE",IF(D224-cfg_AsOf&lt;=3,"DUE SOON","ON TRACK")))))</f>
        <v/>
      </c>
      <c r="K224" s="86">
        <f>IF(B224="","","TSK-"&amp;TEXT(ROW()-5,"0000"))</f>
        <v/>
      </c>
    </row>
    <row r="225" ht="24" customHeight="1">
      <c r="B225" s="95" t="n"/>
      <c r="C225" s="95" t="n"/>
      <c r="D225" s="93" t="n"/>
      <c r="E225" s="141" t="n"/>
      <c r="F225" s="141" t="n"/>
      <c r="G225" s="95" t="n"/>
      <c r="H225" s="95" t="n"/>
      <c r="I225" s="90">
        <f>IF(OR(B225="",D225="",F225="Done"),"",D225-cfg_AsOf)</f>
        <v/>
      </c>
      <c r="J225" s="86">
        <f>IF(B225="","",IF(F225="Done","DONE",IF(D225="","NO DATE",IF(D225&lt;cfg_AsOf,"OVERDUE",IF(D225-cfg_AsOf&lt;=3,"DUE SOON","ON TRACK")))))</f>
        <v/>
      </c>
      <c r="K225" s="86">
        <f>IF(B225="","","TSK-"&amp;TEXT(ROW()-5,"0000"))</f>
        <v/>
      </c>
    </row>
    <row r="226" ht="24" customHeight="1">
      <c r="B226" s="95" t="n"/>
      <c r="C226" s="95" t="n"/>
      <c r="D226" s="93" t="n"/>
      <c r="E226" s="141" t="n"/>
      <c r="F226" s="141" t="n"/>
      <c r="G226" s="95" t="n"/>
      <c r="H226" s="95" t="n"/>
      <c r="I226" s="90">
        <f>IF(OR(B226="",D226="",F226="Done"),"",D226-cfg_AsOf)</f>
        <v/>
      </c>
      <c r="J226" s="86">
        <f>IF(B226="","",IF(F226="Done","DONE",IF(D226="","NO DATE",IF(D226&lt;cfg_AsOf,"OVERDUE",IF(D226-cfg_AsOf&lt;=3,"DUE SOON","ON TRACK")))))</f>
        <v/>
      </c>
      <c r="K226" s="86">
        <f>IF(B226="","","TSK-"&amp;TEXT(ROW()-5,"0000"))</f>
        <v/>
      </c>
    </row>
    <row r="227" ht="24" customHeight="1">
      <c r="B227" s="95" t="n"/>
      <c r="C227" s="95" t="n"/>
      <c r="D227" s="93" t="n"/>
      <c r="E227" s="141" t="n"/>
      <c r="F227" s="141" t="n"/>
      <c r="G227" s="95" t="n"/>
      <c r="H227" s="95" t="n"/>
      <c r="I227" s="90">
        <f>IF(OR(B227="",D227="",F227="Done"),"",D227-cfg_AsOf)</f>
        <v/>
      </c>
      <c r="J227" s="86">
        <f>IF(B227="","",IF(F227="Done","DONE",IF(D227="","NO DATE",IF(D227&lt;cfg_AsOf,"OVERDUE",IF(D227-cfg_AsOf&lt;=3,"DUE SOON","ON TRACK")))))</f>
        <v/>
      </c>
      <c r="K227" s="86">
        <f>IF(B227="","","TSK-"&amp;TEXT(ROW()-5,"0000"))</f>
        <v/>
      </c>
    </row>
    <row r="228" ht="24" customHeight="1">
      <c r="B228" s="95" t="n"/>
      <c r="C228" s="95" t="n"/>
      <c r="D228" s="93" t="n"/>
      <c r="E228" s="141" t="n"/>
      <c r="F228" s="141" t="n"/>
      <c r="G228" s="95" t="n"/>
      <c r="H228" s="95" t="n"/>
      <c r="I228" s="90">
        <f>IF(OR(B228="",D228="",F228="Done"),"",D228-cfg_AsOf)</f>
        <v/>
      </c>
      <c r="J228" s="86">
        <f>IF(B228="","",IF(F228="Done","DONE",IF(D228="","NO DATE",IF(D228&lt;cfg_AsOf,"OVERDUE",IF(D228-cfg_AsOf&lt;=3,"DUE SOON","ON TRACK")))))</f>
        <v/>
      </c>
      <c r="K228" s="86">
        <f>IF(B228="","","TSK-"&amp;TEXT(ROW()-5,"0000"))</f>
        <v/>
      </c>
    </row>
    <row r="229" ht="24" customHeight="1">
      <c r="B229" s="95" t="n"/>
      <c r="C229" s="95" t="n"/>
      <c r="D229" s="93" t="n"/>
      <c r="E229" s="141" t="n"/>
      <c r="F229" s="141" t="n"/>
      <c r="G229" s="95" t="n"/>
      <c r="H229" s="95" t="n"/>
      <c r="I229" s="90">
        <f>IF(OR(B229="",D229="",F229="Done"),"",D229-cfg_AsOf)</f>
        <v/>
      </c>
      <c r="J229" s="86">
        <f>IF(B229="","",IF(F229="Done","DONE",IF(D229="","NO DATE",IF(D229&lt;cfg_AsOf,"OVERDUE",IF(D229-cfg_AsOf&lt;=3,"DUE SOON","ON TRACK")))))</f>
        <v/>
      </c>
      <c r="K229" s="86">
        <f>IF(B229="","","TSK-"&amp;TEXT(ROW()-5,"0000"))</f>
        <v/>
      </c>
    </row>
    <row r="230" ht="24" customHeight="1">
      <c r="B230" s="95" t="n"/>
      <c r="C230" s="95" t="n"/>
      <c r="D230" s="93" t="n"/>
      <c r="E230" s="141" t="n"/>
      <c r="F230" s="141" t="n"/>
      <c r="G230" s="95" t="n"/>
      <c r="H230" s="95" t="n"/>
      <c r="I230" s="90">
        <f>IF(OR(B230="",D230="",F230="Done"),"",D230-cfg_AsOf)</f>
        <v/>
      </c>
      <c r="J230" s="86">
        <f>IF(B230="","",IF(F230="Done","DONE",IF(D230="","NO DATE",IF(D230&lt;cfg_AsOf,"OVERDUE",IF(D230-cfg_AsOf&lt;=3,"DUE SOON","ON TRACK")))))</f>
        <v/>
      </c>
      <c r="K230" s="86">
        <f>IF(B230="","","TSK-"&amp;TEXT(ROW()-5,"0000"))</f>
        <v/>
      </c>
    </row>
    <row r="231" ht="24" customHeight="1">
      <c r="B231" s="95" t="n"/>
      <c r="C231" s="95" t="n"/>
      <c r="D231" s="93" t="n"/>
      <c r="E231" s="141" t="n"/>
      <c r="F231" s="141" t="n"/>
      <c r="G231" s="95" t="n"/>
      <c r="H231" s="95" t="n"/>
      <c r="I231" s="90">
        <f>IF(OR(B231="",D231="",F231="Done"),"",D231-cfg_AsOf)</f>
        <v/>
      </c>
      <c r="J231" s="86">
        <f>IF(B231="","",IF(F231="Done","DONE",IF(D231="","NO DATE",IF(D231&lt;cfg_AsOf,"OVERDUE",IF(D231-cfg_AsOf&lt;=3,"DUE SOON","ON TRACK")))))</f>
        <v/>
      </c>
      <c r="K231" s="86">
        <f>IF(B231="","","TSK-"&amp;TEXT(ROW()-5,"0000"))</f>
        <v/>
      </c>
    </row>
    <row r="232" ht="24" customHeight="1">
      <c r="B232" s="95" t="n"/>
      <c r="C232" s="95" t="n"/>
      <c r="D232" s="93" t="n"/>
      <c r="E232" s="141" t="n"/>
      <c r="F232" s="141" t="n"/>
      <c r="G232" s="95" t="n"/>
      <c r="H232" s="95" t="n"/>
      <c r="I232" s="90">
        <f>IF(OR(B232="",D232="",F232="Done"),"",D232-cfg_AsOf)</f>
        <v/>
      </c>
      <c r="J232" s="86">
        <f>IF(B232="","",IF(F232="Done","DONE",IF(D232="","NO DATE",IF(D232&lt;cfg_AsOf,"OVERDUE",IF(D232-cfg_AsOf&lt;=3,"DUE SOON","ON TRACK")))))</f>
        <v/>
      </c>
      <c r="K232" s="86">
        <f>IF(B232="","","TSK-"&amp;TEXT(ROW()-5,"0000"))</f>
        <v/>
      </c>
    </row>
    <row r="233" ht="24" customHeight="1">
      <c r="B233" s="95" t="n"/>
      <c r="C233" s="95" t="n"/>
      <c r="D233" s="93" t="n"/>
      <c r="E233" s="141" t="n"/>
      <c r="F233" s="141" t="n"/>
      <c r="G233" s="95" t="n"/>
      <c r="H233" s="95" t="n"/>
      <c r="I233" s="90">
        <f>IF(OR(B233="",D233="",F233="Done"),"",D233-cfg_AsOf)</f>
        <v/>
      </c>
      <c r="J233" s="86">
        <f>IF(B233="","",IF(F233="Done","DONE",IF(D233="","NO DATE",IF(D233&lt;cfg_AsOf,"OVERDUE",IF(D233-cfg_AsOf&lt;=3,"DUE SOON","ON TRACK")))))</f>
        <v/>
      </c>
      <c r="K233" s="86">
        <f>IF(B233="","","TSK-"&amp;TEXT(ROW()-5,"0000"))</f>
        <v/>
      </c>
    </row>
    <row r="234" ht="24" customHeight="1">
      <c r="B234" s="95" t="n"/>
      <c r="C234" s="95" t="n"/>
      <c r="D234" s="93" t="n"/>
      <c r="E234" s="141" t="n"/>
      <c r="F234" s="141" t="n"/>
      <c r="G234" s="95" t="n"/>
      <c r="H234" s="95" t="n"/>
      <c r="I234" s="90">
        <f>IF(OR(B234="",D234="",F234="Done"),"",D234-cfg_AsOf)</f>
        <v/>
      </c>
      <c r="J234" s="86">
        <f>IF(B234="","",IF(F234="Done","DONE",IF(D234="","NO DATE",IF(D234&lt;cfg_AsOf,"OVERDUE",IF(D234-cfg_AsOf&lt;=3,"DUE SOON","ON TRACK")))))</f>
        <v/>
      </c>
      <c r="K234" s="86">
        <f>IF(B234="","","TSK-"&amp;TEXT(ROW()-5,"0000"))</f>
        <v/>
      </c>
    </row>
    <row r="235" ht="24" customHeight="1">
      <c r="B235" s="95" t="n"/>
      <c r="C235" s="95" t="n"/>
      <c r="D235" s="93" t="n"/>
      <c r="E235" s="141" t="n"/>
      <c r="F235" s="141" t="n"/>
      <c r="G235" s="95" t="n"/>
      <c r="H235" s="95" t="n"/>
      <c r="I235" s="90">
        <f>IF(OR(B235="",D235="",F235="Done"),"",D235-cfg_AsOf)</f>
        <v/>
      </c>
      <c r="J235" s="86">
        <f>IF(B235="","",IF(F235="Done","DONE",IF(D235="","NO DATE",IF(D235&lt;cfg_AsOf,"OVERDUE",IF(D235-cfg_AsOf&lt;=3,"DUE SOON","ON TRACK")))))</f>
        <v/>
      </c>
      <c r="K235" s="86">
        <f>IF(B235="","","TSK-"&amp;TEXT(ROW()-5,"0000"))</f>
        <v/>
      </c>
    </row>
    <row r="236" ht="24" customHeight="1">
      <c r="B236" s="95" t="n"/>
      <c r="C236" s="95" t="n"/>
      <c r="D236" s="93" t="n"/>
      <c r="E236" s="141" t="n"/>
      <c r="F236" s="141" t="n"/>
      <c r="G236" s="95" t="n"/>
      <c r="H236" s="95" t="n"/>
      <c r="I236" s="90">
        <f>IF(OR(B236="",D236="",F236="Done"),"",D236-cfg_AsOf)</f>
        <v/>
      </c>
      <c r="J236" s="86">
        <f>IF(B236="","",IF(F236="Done","DONE",IF(D236="","NO DATE",IF(D236&lt;cfg_AsOf,"OVERDUE",IF(D236-cfg_AsOf&lt;=3,"DUE SOON","ON TRACK")))))</f>
        <v/>
      </c>
      <c r="K236" s="86">
        <f>IF(B236="","","TSK-"&amp;TEXT(ROW()-5,"0000"))</f>
        <v/>
      </c>
    </row>
    <row r="237" ht="24" customHeight="1">
      <c r="B237" s="95" t="n"/>
      <c r="C237" s="95" t="n"/>
      <c r="D237" s="93" t="n"/>
      <c r="E237" s="141" t="n"/>
      <c r="F237" s="141" t="n"/>
      <c r="G237" s="95" t="n"/>
      <c r="H237" s="95" t="n"/>
      <c r="I237" s="90">
        <f>IF(OR(B237="",D237="",F237="Done"),"",D237-cfg_AsOf)</f>
        <v/>
      </c>
      <c r="J237" s="86">
        <f>IF(B237="","",IF(F237="Done","DONE",IF(D237="","NO DATE",IF(D237&lt;cfg_AsOf,"OVERDUE",IF(D237-cfg_AsOf&lt;=3,"DUE SOON","ON TRACK")))))</f>
        <v/>
      </c>
      <c r="K237" s="86">
        <f>IF(B237="","","TSK-"&amp;TEXT(ROW()-5,"0000"))</f>
        <v/>
      </c>
    </row>
    <row r="238" ht="24" customHeight="1">
      <c r="B238" s="95" t="n"/>
      <c r="C238" s="95" t="n"/>
      <c r="D238" s="93" t="n"/>
      <c r="E238" s="141" t="n"/>
      <c r="F238" s="141" t="n"/>
      <c r="G238" s="95" t="n"/>
      <c r="H238" s="95" t="n"/>
      <c r="I238" s="90">
        <f>IF(OR(B238="",D238="",F238="Done"),"",D238-cfg_AsOf)</f>
        <v/>
      </c>
      <c r="J238" s="86">
        <f>IF(B238="","",IF(F238="Done","DONE",IF(D238="","NO DATE",IF(D238&lt;cfg_AsOf,"OVERDUE",IF(D238-cfg_AsOf&lt;=3,"DUE SOON","ON TRACK")))))</f>
        <v/>
      </c>
      <c r="K238" s="86">
        <f>IF(B238="","","TSK-"&amp;TEXT(ROW()-5,"0000"))</f>
        <v/>
      </c>
    </row>
    <row r="239" ht="24" customHeight="1">
      <c r="B239" s="95" t="n"/>
      <c r="C239" s="95" t="n"/>
      <c r="D239" s="93" t="n"/>
      <c r="E239" s="141" t="n"/>
      <c r="F239" s="141" t="n"/>
      <c r="G239" s="95" t="n"/>
      <c r="H239" s="95" t="n"/>
      <c r="I239" s="90">
        <f>IF(OR(B239="",D239="",F239="Done"),"",D239-cfg_AsOf)</f>
        <v/>
      </c>
      <c r="J239" s="86">
        <f>IF(B239="","",IF(F239="Done","DONE",IF(D239="","NO DATE",IF(D239&lt;cfg_AsOf,"OVERDUE",IF(D239-cfg_AsOf&lt;=3,"DUE SOON","ON TRACK")))))</f>
        <v/>
      </c>
      <c r="K239" s="86">
        <f>IF(B239="","","TSK-"&amp;TEXT(ROW()-5,"0000"))</f>
        <v/>
      </c>
    </row>
    <row r="240" ht="24" customHeight="1">
      <c r="B240" s="95" t="n"/>
      <c r="C240" s="95" t="n"/>
      <c r="D240" s="93" t="n"/>
      <c r="E240" s="141" t="n"/>
      <c r="F240" s="141" t="n"/>
      <c r="G240" s="95" t="n"/>
      <c r="H240" s="95" t="n"/>
      <c r="I240" s="90">
        <f>IF(OR(B240="",D240="",F240="Done"),"",D240-cfg_AsOf)</f>
        <v/>
      </c>
      <c r="J240" s="86">
        <f>IF(B240="","",IF(F240="Done","DONE",IF(D240="","NO DATE",IF(D240&lt;cfg_AsOf,"OVERDUE",IF(D240-cfg_AsOf&lt;=3,"DUE SOON","ON TRACK")))))</f>
        <v/>
      </c>
      <c r="K240" s="86">
        <f>IF(B240="","","TSK-"&amp;TEXT(ROW()-5,"0000"))</f>
        <v/>
      </c>
    </row>
    <row r="241" ht="24" customHeight="1">
      <c r="B241" s="95" t="n"/>
      <c r="C241" s="95" t="n"/>
      <c r="D241" s="93" t="n"/>
      <c r="E241" s="141" t="n"/>
      <c r="F241" s="141" t="n"/>
      <c r="G241" s="95" t="n"/>
      <c r="H241" s="95" t="n"/>
      <c r="I241" s="90">
        <f>IF(OR(B241="",D241="",F241="Done"),"",D241-cfg_AsOf)</f>
        <v/>
      </c>
      <c r="J241" s="86">
        <f>IF(B241="","",IF(F241="Done","DONE",IF(D241="","NO DATE",IF(D241&lt;cfg_AsOf,"OVERDUE",IF(D241-cfg_AsOf&lt;=3,"DUE SOON","ON TRACK")))))</f>
        <v/>
      </c>
      <c r="K241" s="86">
        <f>IF(B241="","","TSK-"&amp;TEXT(ROW()-5,"0000"))</f>
        <v/>
      </c>
    </row>
    <row r="242" ht="24" customHeight="1">
      <c r="B242" s="95" t="n"/>
      <c r="C242" s="95" t="n"/>
      <c r="D242" s="93" t="n"/>
      <c r="E242" s="141" t="n"/>
      <c r="F242" s="141" t="n"/>
      <c r="G242" s="95" t="n"/>
      <c r="H242" s="95" t="n"/>
      <c r="I242" s="90">
        <f>IF(OR(B242="",D242="",F242="Done"),"",D242-cfg_AsOf)</f>
        <v/>
      </c>
      <c r="J242" s="86">
        <f>IF(B242="","",IF(F242="Done","DONE",IF(D242="","NO DATE",IF(D242&lt;cfg_AsOf,"OVERDUE",IF(D242-cfg_AsOf&lt;=3,"DUE SOON","ON TRACK")))))</f>
        <v/>
      </c>
      <c r="K242" s="86">
        <f>IF(B242="","","TSK-"&amp;TEXT(ROW()-5,"0000"))</f>
        <v/>
      </c>
    </row>
    <row r="243" ht="24" customHeight="1">
      <c r="B243" s="95" t="n"/>
      <c r="C243" s="95" t="n"/>
      <c r="D243" s="93" t="n"/>
      <c r="E243" s="141" t="n"/>
      <c r="F243" s="141" t="n"/>
      <c r="G243" s="95" t="n"/>
      <c r="H243" s="95" t="n"/>
      <c r="I243" s="90">
        <f>IF(OR(B243="",D243="",F243="Done"),"",D243-cfg_AsOf)</f>
        <v/>
      </c>
      <c r="J243" s="86">
        <f>IF(B243="","",IF(F243="Done","DONE",IF(D243="","NO DATE",IF(D243&lt;cfg_AsOf,"OVERDUE",IF(D243-cfg_AsOf&lt;=3,"DUE SOON","ON TRACK")))))</f>
        <v/>
      </c>
      <c r="K243" s="86">
        <f>IF(B243="","","TSK-"&amp;TEXT(ROW()-5,"0000"))</f>
        <v/>
      </c>
    </row>
    <row r="244" ht="24" customHeight="1">
      <c r="B244" s="95" t="n"/>
      <c r="C244" s="95" t="n"/>
      <c r="D244" s="93" t="n"/>
      <c r="E244" s="141" t="n"/>
      <c r="F244" s="141" t="n"/>
      <c r="G244" s="95" t="n"/>
      <c r="H244" s="95" t="n"/>
      <c r="I244" s="90">
        <f>IF(OR(B244="",D244="",F244="Done"),"",D244-cfg_AsOf)</f>
        <v/>
      </c>
      <c r="J244" s="86">
        <f>IF(B244="","",IF(F244="Done","DONE",IF(D244="","NO DATE",IF(D244&lt;cfg_AsOf,"OVERDUE",IF(D244-cfg_AsOf&lt;=3,"DUE SOON","ON TRACK")))))</f>
        <v/>
      </c>
      <c r="K244" s="86">
        <f>IF(B244="","","TSK-"&amp;TEXT(ROW()-5,"0000"))</f>
        <v/>
      </c>
    </row>
    <row r="245" ht="24" customHeight="1">
      <c r="B245" s="95" t="n"/>
      <c r="C245" s="95" t="n"/>
      <c r="D245" s="93" t="n"/>
      <c r="E245" s="141" t="n"/>
      <c r="F245" s="141" t="n"/>
      <c r="G245" s="95" t="n"/>
      <c r="H245" s="95" t="n"/>
      <c r="I245" s="90">
        <f>IF(OR(B245="",D245="",F245="Done"),"",D245-cfg_AsOf)</f>
        <v/>
      </c>
      <c r="J245" s="86">
        <f>IF(B245="","",IF(F245="Done","DONE",IF(D245="","NO DATE",IF(D245&lt;cfg_AsOf,"OVERDUE",IF(D245-cfg_AsOf&lt;=3,"DUE SOON","ON TRACK")))))</f>
        <v/>
      </c>
      <c r="K245" s="86">
        <f>IF(B245="","","TSK-"&amp;TEXT(ROW()-5,"0000"))</f>
        <v/>
      </c>
    </row>
    <row r="246" ht="24" customHeight="1">
      <c r="B246" s="95" t="n"/>
      <c r="C246" s="95" t="n"/>
      <c r="D246" s="93" t="n"/>
      <c r="E246" s="141" t="n"/>
      <c r="F246" s="141" t="n"/>
      <c r="G246" s="95" t="n"/>
      <c r="H246" s="95" t="n"/>
      <c r="I246" s="90">
        <f>IF(OR(B246="",D246="",F246="Done"),"",D246-cfg_AsOf)</f>
        <v/>
      </c>
      <c r="J246" s="86">
        <f>IF(B246="","",IF(F246="Done","DONE",IF(D246="","NO DATE",IF(D246&lt;cfg_AsOf,"OVERDUE",IF(D246-cfg_AsOf&lt;=3,"DUE SOON","ON TRACK")))))</f>
        <v/>
      </c>
      <c r="K246" s="86">
        <f>IF(B246="","","TSK-"&amp;TEXT(ROW()-5,"0000"))</f>
        <v/>
      </c>
    </row>
    <row r="247" ht="24" customHeight="1">
      <c r="B247" s="95" t="n"/>
      <c r="C247" s="95" t="n"/>
      <c r="D247" s="93" t="n"/>
      <c r="E247" s="141" t="n"/>
      <c r="F247" s="141" t="n"/>
      <c r="G247" s="95" t="n"/>
      <c r="H247" s="95" t="n"/>
      <c r="I247" s="90">
        <f>IF(OR(B247="",D247="",F247="Done"),"",D247-cfg_AsOf)</f>
        <v/>
      </c>
      <c r="J247" s="86">
        <f>IF(B247="","",IF(F247="Done","DONE",IF(D247="","NO DATE",IF(D247&lt;cfg_AsOf,"OVERDUE",IF(D247-cfg_AsOf&lt;=3,"DUE SOON","ON TRACK")))))</f>
        <v/>
      </c>
      <c r="K247" s="86">
        <f>IF(B247="","","TSK-"&amp;TEXT(ROW()-5,"0000"))</f>
        <v/>
      </c>
    </row>
    <row r="248" ht="24" customHeight="1">
      <c r="B248" s="95" t="n"/>
      <c r="C248" s="95" t="n"/>
      <c r="D248" s="93" t="n"/>
      <c r="E248" s="141" t="n"/>
      <c r="F248" s="141" t="n"/>
      <c r="G248" s="95" t="n"/>
      <c r="H248" s="95" t="n"/>
      <c r="I248" s="90">
        <f>IF(OR(B248="",D248="",F248="Done"),"",D248-cfg_AsOf)</f>
        <v/>
      </c>
      <c r="J248" s="86">
        <f>IF(B248="","",IF(F248="Done","DONE",IF(D248="","NO DATE",IF(D248&lt;cfg_AsOf,"OVERDUE",IF(D248-cfg_AsOf&lt;=3,"DUE SOON","ON TRACK")))))</f>
        <v/>
      </c>
      <c r="K248" s="86">
        <f>IF(B248="","","TSK-"&amp;TEXT(ROW()-5,"0000"))</f>
        <v/>
      </c>
    </row>
    <row r="249" ht="24" customHeight="1">
      <c r="B249" s="95" t="n"/>
      <c r="C249" s="95" t="n"/>
      <c r="D249" s="93" t="n"/>
      <c r="E249" s="141" t="n"/>
      <c r="F249" s="141" t="n"/>
      <c r="G249" s="95" t="n"/>
      <c r="H249" s="95" t="n"/>
      <c r="I249" s="90">
        <f>IF(OR(B249="",D249="",F249="Done"),"",D249-cfg_AsOf)</f>
        <v/>
      </c>
      <c r="J249" s="86">
        <f>IF(B249="","",IF(F249="Done","DONE",IF(D249="","NO DATE",IF(D249&lt;cfg_AsOf,"OVERDUE",IF(D249-cfg_AsOf&lt;=3,"DUE SOON","ON TRACK")))))</f>
        <v/>
      </c>
      <c r="K249" s="86">
        <f>IF(B249="","","TSK-"&amp;TEXT(ROW()-5,"0000"))</f>
        <v/>
      </c>
    </row>
    <row r="250" ht="24" customHeight="1">
      <c r="B250" s="95" t="n"/>
      <c r="C250" s="95" t="n"/>
      <c r="D250" s="93" t="n"/>
      <c r="E250" s="141" t="n"/>
      <c r="F250" s="141" t="n"/>
      <c r="G250" s="95" t="n"/>
      <c r="H250" s="95" t="n"/>
      <c r="I250" s="90">
        <f>IF(OR(B250="",D250="",F250="Done"),"",D250-cfg_AsOf)</f>
        <v/>
      </c>
      <c r="J250" s="86">
        <f>IF(B250="","",IF(F250="Done","DONE",IF(D250="","NO DATE",IF(D250&lt;cfg_AsOf,"OVERDUE",IF(D250-cfg_AsOf&lt;=3,"DUE SOON","ON TRACK")))))</f>
        <v/>
      </c>
      <c r="K250" s="86">
        <f>IF(B250="","","TSK-"&amp;TEXT(ROW()-5,"0000"))</f>
        <v/>
      </c>
    </row>
    <row r="251" ht="24" customHeight="1">
      <c r="B251" s="95" t="n"/>
      <c r="C251" s="95" t="n"/>
      <c r="D251" s="93" t="n"/>
      <c r="E251" s="141" t="n"/>
      <c r="F251" s="141" t="n"/>
      <c r="G251" s="95" t="n"/>
      <c r="H251" s="95" t="n"/>
      <c r="I251" s="90">
        <f>IF(OR(B251="",D251="",F251="Done"),"",D251-cfg_AsOf)</f>
        <v/>
      </c>
      <c r="J251" s="86">
        <f>IF(B251="","",IF(F251="Done","DONE",IF(D251="","NO DATE",IF(D251&lt;cfg_AsOf,"OVERDUE",IF(D251-cfg_AsOf&lt;=3,"DUE SOON","ON TRACK")))))</f>
        <v/>
      </c>
      <c r="K251" s="86">
        <f>IF(B251="","","TSK-"&amp;TEXT(ROW()-5,"0000"))</f>
        <v/>
      </c>
    </row>
    <row r="252" ht="24" customHeight="1">
      <c r="B252" s="95" t="n"/>
      <c r="C252" s="95" t="n"/>
      <c r="D252" s="93" t="n"/>
      <c r="E252" s="141" t="n"/>
      <c r="F252" s="141" t="n"/>
      <c r="G252" s="95" t="n"/>
      <c r="H252" s="95" t="n"/>
      <c r="I252" s="90">
        <f>IF(OR(B252="",D252="",F252="Done"),"",D252-cfg_AsOf)</f>
        <v/>
      </c>
      <c r="J252" s="86">
        <f>IF(B252="","",IF(F252="Done","DONE",IF(D252="","NO DATE",IF(D252&lt;cfg_AsOf,"OVERDUE",IF(D252-cfg_AsOf&lt;=3,"DUE SOON","ON TRACK")))))</f>
        <v/>
      </c>
      <c r="K252" s="86">
        <f>IF(B252="","","TSK-"&amp;TEXT(ROW()-5,"0000"))</f>
        <v/>
      </c>
    </row>
    <row r="253" ht="24" customHeight="1">
      <c r="B253" s="95" t="n"/>
      <c r="C253" s="95" t="n"/>
      <c r="D253" s="93" t="n"/>
      <c r="E253" s="141" t="n"/>
      <c r="F253" s="141" t="n"/>
      <c r="G253" s="95" t="n"/>
      <c r="H253" s="95" t="n"/>
      <c r="I253" s="90">
        <f>IF(OR(B253="",D253="",F253="Done"),"",D253-cfg_AsOf)</f>
        <v/>
      </c>
      <c r="J253" s="86">
        <f>IF(B253="","",IF(F253="Done","DONE",IF(D253="","NO DATE",IF(D253&lt;cfg_AsOf,"OVERDUE",IF(D253-cfg_AsOf&lt;=3,"DUE SOON","ON TRACK")))))</f>
        <v/>
      </c>
      <c r="K253" s="86">
        <f>IF(B253="","","TSK-"&amp;TEXT(ROW()-5,"0000"))</f>
        <v/>
      </c>
    </row>
    <row r="254" ht="24" customHeight="1">
      <c r="B254" s="95" t="n"/>
      <c r="C254" s="95" t="n"/>
      <c r="D254" s="93" t="n"/>
      <c r="E254" s="141" t="n"/>
      <c r="F254" s="141" t="n"/>
      <c r="G254" s="95" t="n"/>
      <c r="H254" s="95" t="n"/>
      <c r="I254" s="90">
        <f>IF(OR(B254="",D254="",F254="Done"),"",D254-cfg_AsOf)</f>
        <v/>
      </c>
      <c r="J254" s="86">
        <f>IF(B254="","",IF(F254="Done","DONE",IF(D254="","NO DATE",IF(D254&lt;cfg_AsOf,"OVERDUE",IF(D254-cfg_AsOf&lt;=3,"DUE SOON","ON TRACK")))))</f>
        <v/>
      </c>
      <c r="K254" s="86">
        <f>IF(B254="","","TSK-"&amp;TEXT(ROW()-5,"0000"))</f>
        <v/>
      </c>
    </row>
    <row r="255" ht="24" customHeight="1">
      <c r="B255" s="95" t="n"/>
      <c r="C255" s="95" t="n"/>
      <c r="D255" s="93" t="n"/>
      <c r="E255" s="141" t="n"/>
      <c r="F255" s="141" t="n"/>
      <c r="G255" s="95" t="n"/>
      <c r="H255" s="95" t="n"/>
      <c r="I255" s="90">
        <f>IF(OR(B255="",D255="",F255="Done"),"",D255-cfg_AsOf)</f>
        <v/>
      </c>
      <c r="J255" s="86">
        <f>IF(B255="","",IF(F255="Done","DONE",IF(D255="","NO DATE",IF(D255&lt;cfg_AsOf,"OVERDUE",IF(D255-cfg_AsOf&lt;=3,"DUE SOON","ON TRACK")))))</f>
        <v/>
      </c>
      <c r="K255" s="86">
        <f>IF(B255="","","TSK-"&amp;TEXT(ROW()-5,"0000"))</f>
        <v/>
      </c>
    </row>
    <row r="256" ht="24" customHeight="1">
      <c r="B256" s="95" t="n"/>
      <c r="C256" s="95" t="n"/>
      <c r="D256" s="93" t="n"/>
      <c r="E256" s="141" t="n"/>
      <c r="F256" s="141" t="n"/>
      <c r="G256" s="95" t="n"/>
      <c r="H256" s="95" t="n"/>
      <c r="I256" s="90">
        <f>IF(OR(B256="",D256="",F256="Done"),"",D256-cfg_AsOf)</f>
        <v/>
      </c>
      <c r="J256" s="86">
        <f>IF(B256="","",IF(F256="Done","DONE",IF(D256="","NO DATE",IF(D256&lt;cfg_AsOf,"OVERDUE",IF(D256-cfg_AsOf&lt;=3,"DUE SOON","ON TRACK")))))</f>
        <v/>
      </c>
      <c r="K256" s="86">
        <f>IF(B256="","","TSK-"&amp;TEXT(ROW()-5,"0000"))</f>
        <v/>
      </c>
    </row>
    <row r="257" ht="24" customHeight="1">
      <c r="B257" s="95" t="n"/>
      <c r="C257" s="95" t="n"/>
      <c r="D257" s="93" t="n"/>
      <c r="E257" s="141" t="n"/>
      <c r="F257" s="141" t="n"/>
      <c r="G257" s="95" t="n"/>
      <c r="H257" s="95" t="n"/>
      <c r="I257" s="90">
        <f>IF(OR(B257="",D257="",F257="Done"),"",D257-cfg_AsOf)</f>
        <v/>
      </c>
      <c r="J257" s="86">
        <f>IF(B257="","",IF(F257="Done","DONE",IF(D257="","NO DATE",IF(D257&lt;cfg_AsOf,"OVERDUE",IF(D257-cfg_AsOf&lt;=3,"DUE SOON","ON TRACK")))))</f>
        <v/>
      </c>
      <c r="K257" s="86">
        <f>IF(B257="","","TSK-"&amp;TEXT(ROW()-5,"0000"))</f>
        <v/>
      </c>
    </row>
    <row r="258" ht="24" customHeight="1">
      <c r="B258" s="95" t="n"/>
      <c r="C258" s="95" t="n"/>
      <c r="D258" s="93" t="n"/>
      <c r="E258" s="141" t="n"/>
      <c r="F258" s="141" t="n"/>
      <c r="G258" s="95" t="n"/>
      <c r="H258" s="95" t="n"/>
      <c r="I258" s="90">
        <f>IF(OR(B258="",D258="",F258="Done"),"",D258-cfg_AsOf)</f>
        <v/>
      </c>
      <c r="J258" s="86">
        <f>IF(B258="","",IF(F258="Done","DONE",IF(D258="","NO DATE",IF(D258&lt;cfg_AsOf,"OVERDUE",IF(D258-cfg_AsOf&lt;=3,"DUE SOON","ON TRACK")))))</f>
        <v/>
      </c>
      <c r="K258" s="86">
        <f>IF(B258="","","TSK-"&amp;TEXT(ROW()-5,"0000"))</f>
        <v/>
      </c>
    </row>
    <row r="259" ht="24" customHeight="1">
      <c r="B259" s="95" t="n"/>
      <c r="C259" s="95" t="n"/>
      <c r="D259" s="93" t="n"/>
      <c r="E259" s="141" t="n"/>
      <c r="F259" s="141" t="n"/>
      <c r="G259" s="95" t="n"/>
      <c r="H259" s="95" t="n"/>
      <c r="I259" s="90">
        <f>IF(OR(B259="",D259="",F259="Done"),"",D259-cfg_AsOf)</f>
        <v/>
      </c>
      <c r="J259" s="86">
        <f>IF(B259="","",IF(F259="Done","DONE",IF(D259="","NO DATE",IF(D259&lt;cfg_AsOf,"OVERDUE",IF(D259-cfg_AsOf&lt;=3,"DUE SOON","ON TRACK")))))</f>
        <v/>
      </c>
      <c r="K259" s="86">
        <f>IF(B259="","","TSK-"&amp;TEXT(ROW()-5,"0000"))</f>
        <v/>
      </c>
    </row>
    <row r="260" ht="24" customHeight="1">
      <c r="B260" s="95" t="n"/>
      <c r="C260" s="95" t="n"/>
      <c r="D260" s="93" t="n"/>
      <c r="E260" s="141" t="n"/>
      <c r="F260" s="141" t="n"/>
      <c r="G260" s="95" t="n"/>
      <c r="H260" s="95" t="n"/>
      <c r="I260" s="90">
        <f>IF(OR(B260="",D260="",F260="Done"),"",D260-cfg_AsOf)</f>
        <v/>
      </c>
      <c r="J260" s="86">
        <f>IF(B260="","",IF(F260="Done","DONE",IF(D260="","NO DATE",IF(D260&lt;cfg_AsOf,"OVERDUE",IF(D260-cfg_AsOf&lt;=3,"DUE SOON","ON TRACK")))))</f>
        <v/>
      </c>
      <c r="K260" s="86">
        <f>IF(B260="","","TSK-"&amp;TEXT(ROW()-5,"0000"))</f>
        <v/>
      </c>
    </row>
    <row r="261" ht="24" customHeight="1">
      <c r="B261" s="95" t="n"/>
      <c r="C261" s="95" t="n"/>
      <c r="D261" s="93" t="n"/>
      <c r="E261" s="141" t="n"/>
      <c r="F261" s="141" t="n"/>
      <c r="G261" s="95" t="n"/>
      <c r="H261" s="95" t="n"/>
      <c r="I261" s="90">
        <f>IF(OR(B261="",D261="",F261="Done"),"",D261-cfg_AsOf)</f>
        <v/>
      </c>
      <c r="J261" s="86">
        <f>IF(B261="","",IF(F261="Done","DONE",IF(D261="","NO DATE",IF(D261&lt;cfg_AsOf,"OVERDUE",IF(D261-cfg_AsOf&lt;=3,"DUE SOON","ON TRACK")))))</f>
        <v/>
      </c>
      <c r="K261" s="86">
        <f>IF(B261="","","TSK-"&amp;TEXT(ROW()-5,"0000"))</f>
        <v/>
      </c>
    </row>
    <row r="262" ht="24" customHeight="1">
      <c r="B262" s="95" t="n"/>
      <c r="C262" s="95" t="n"/>
      <c r="D262" s="93" t="n"/>
      <c r="E262" s="141" t="n"/>
      <c r="F262" s="141" t="n"/>
      <c r="G262" s="95" t="n"/>
      <c r="H262" s="95" t="n"/>
      <c r="I262" s="90">
        <f>IF(OR(B262="",D262="",F262="Done"),"",D262-cfg_AsOf)</f>
        <v/>
      </c>
      <c r="J262" s="86">
        <f>IF(B262="","",IF(F262="Done","DONE",IF(D262="","NO DATE",IF(D262&lt;cfg_AsOf,"OVERDUE",IF(D262-cfg_AsOf&lt;=3,"DUE SOON","ON TRACK")))))</f>
        <v/>
      </c>
      <c r="K262" s="86">
        <f>IF(B262="","","TSK-"&amp;TEXT(ROW()-5,"0000"))</f>
        <v/>
      </c>
    </row>
    <row r="263" ht="24" customHeight="1">
      <c r="B263" s="95" t="n"/>
      <c r="C263" s="95" t="n"/>
      <c r="D263" s="93" t="n"/>
      <c r="E263" s="141" t="n"/>
      <c r="F263" s="141" t="n"/>
      <c r="G263" s="95" t="n"/>
      <c r="H263" s="95" t="n"/>
      <c r="I263" s="90">
        <f>IF(OR(B263="",D263="",F263="Done"),"",D263-cfg_AsOf)</f>
        <v/>
      </c>
      <c r="J263" s="86">
        <f>IF(B263="","",IF(F263="Done","DONE",IF(D263="","NO DATE",IF(D263&lt;cfg_AsOf,"OVERDUE",IF(D263-cfg_AsOf&lt;=3,"DUE SOON","ON TRACK")))))</f>
        <v/>
      </c>
      <c r="K263" s="86">
        <f>IF(B263="","","TSK-"&amp;TEXT(ROW()-5,"0000"))</f>
        <v/>
      </c>
    </row>
    <row r="264" ht="24" customHeight="1">
      <c r="B264" s="95" t="n"/>
      <c r="C264" s="95" t="n"/>
      <c r="D264" s="93" t="n"/>
      <c r="E264" s="141" t="n"/>
      <c r="F264" s="141" t="n"/>
      <c r="G264" s="95" t="n"/>
      <c r="H264" s="95" t="n"/>
      <c r="I264" s="90">
        <f>IF(OR(B264="",D264="",F264="Done"),"",D264-cfg_AsOf)</f>
        <v/>
      </c>
      <c r="J264" s="86">
        <f>IF(B264="","",IF(F264="Done","DONE",IF(D264="","NO DATE",IF(D264&lt;cfg_AsOf,"OVERDUE",IF(D264-cfg_AsOf&lt;=3,"DUE SOON","ON TRACK")))))</f>
        <v/>
      </c>
      <c r="K264" s="86">
        <f>IF(B264="","","TSK-"&amp;TEXT(ROW()-5,"0000"))</f>
        <v/>
      </c>
    </row>
    <row r="265" ht="24" customHeight="1">
      <c r="B265" s="95" t="n"/>
      <c r="C265" s="95" t="n"/>
      <c r="D265" s="93" t="n"/>
      <c r="E265" s="141" t="n"/>
      <c r="F265" s="141" t="n"/>
      <c r="G265" s="95" t="n"/>
      <c r="H265" s="95" t="n"/>
      <c r="I265" s="90">
        <f>IF(OR(B265="",D265="",F265="Done"),"",D265-cfg_AsOf)</f>
        <v/>
      </c>
      <c r="J265" s="86">
        <f>IF(B265="","",IF(F265="Done","DONE",IF(D265="","NO DATE",IF(D265&lt;cfg_AsOf,"OVERDUE",IF(D265-cfg_AsOf&lt;=3,"DUE SOON","ON TRACK")))))</f>
        <v/>
      </c>
      <c r="K265" s="86">
        <f>IF(B265="","","TSK-"&amp;TEXT(ROW()-5,"0000"))</f>
        <v/>
      </c>
    </row>
    <row r="266" ht="24" customHeight="1">
      <c r="B266" s="95" t="n"/>
      <c r="C266" s="95" t="n"/>
      <c r="D266" s="93" t="n"/>
      <c r="E266" s="141" t="n"/>
      <c r="F266" s="141" t="n"/>
      <c r="G266" s="95" t="n"/>
      <c r="H266" s="95" t="n"/>
      <c r="I266" s="90">
        <f>IF(OR(B266="",D266="",F266="Done"),"",D266-cfg_AsOf)</f>
        <v/>
      </c>
      <c r="J266" s="86">
        <f>IF(B266="","",IF(F266="Done","DONE",IF(D266="","NO DATE",IF(D266&lt;cfg_AsOf,"OVERDUE",IF(D266-cfg_AsOf&lt;=3,"DUE SOON","ON TRACK")))))</f>
        <v/>
      </c>
      <c r="K266" s="86">
        <f>IF(B266="","","TSK-"&amp;TEXT(ROW()-5,"0000"))</f>
        <v/>
      </c>
    </row>
    <row r="267" ht="24" customHeight="1">
      <c r="B267" s="95" t="n"/>
      <c r="C267" s="95" t="n"/>
      <c r="D267" s="93" t="n"/>
      <c r="E267" s="141" t="n"/>
      <c r="F267" s="141" t="n"/>
      <c r="G267" s="95" t="n"/>
      <c r="H267" s="95" t="n"/>
      <c r="I267" s="90">
        <f>IF(OR(B267="",D267="",F267="Done"),"",D267-cfg_AsOf)</f>
        <v/>
      </c>
      <c r="J267" s="86">
        <f>IF(B267="","",IF(F267="Done","DONE",IF(D267="","NO DATE",IF(D267&lt;cfg_AsOf,"OVERDUE",IF(D267-cfg_AsOf&lt;=3,"DUE SOON","ON TRACK")))))</f>
        <v/>
      </c>
      <c r="K267" s="86">
        <f>IF(B267="","","TSK-"&amp;TEXT(ROW()-5,"0000"))</f>
        <v/>
      </c>
    </row>
    <row r="268" ht="24" customHeight="1">
      <c r="B268" s="95" t="n"/>
      <c r="C268" s="95" t="n"/>
      <c r="D268" s="93" t="n"/>
      <c r="E268" s="141" t="n"/>
      <c r="F268" s="141" t="n"/>
      <c r="G268" s="95" t="n"/>
      <c r="H268" s="95" t="n"/>
      <c r="I268" s="90">
        <f>IF(OR(B268="",D268="",F268="Done"),"",D268-cfg_AsOf)</f>
        <v/>
      </c>
      <c r="J268" s="86">
        <f>IF(B268="","",IF(F268="Done","DONE",IF(D268="","NO DATE",IF(D268&lt;cfg_AsOf,"OVERDUE",IF(D268-cfg_AsOf&lt;=3,"DUE SOON","ON TRACK")))))</f>
        <v/>
      </c>
      <c r="K268" s="86">
        <f>IF(B268="","","TSK-"&amp;TEXT(ROW()-5,"0000"))</f>
        <v/>
      </c>
    </row>
    <row r="269" ht="24" customHeight="1">
      <c r="B269" s="95" t="n"/>
      <c r="C269" s="95" t="n"/>
      <c r="D269" s="93" t="n"/>
      <c r="E269" s="141" t="n"/>
      <c r="F269" s="141" t="n"/>
      <c r="G269" s="95" t="n"/>
      <c r="H269" s="95" t="n"/>
      <c r="I269" s="90">
        <f>IF(OR(B269="",D269="",F269="Done"),"",D269-cfg_AsOf)</f>
        <v/>
      </c>
      <c r="J269" s="86">
        <f>IF(B269="","",IF(F269="Done","DONE",IF(D269="","NO DATE",IF(D269&lt;cfg_AsOf,"OVERDUE",IF(D269-cfg_AsOf&lt;=3,"DUE SOON","ON TRACK")))))</f>
        <v/>
      </c>
      <c r="K269" s="86">
        <f>IF(B269="","","TSK-"&amp;TEXT(ROW()-5,"0000"))</f>
        <v/>
      </c>
    </row>
    <row r="270" ht="24" customHeight="1">
      <c r="B270" s="95" t="n"/>
      <c r="C270" s="95" t="n"/>
      <c r="D270" s="93" t="n"/>
      <c r="E270" s="141" t="n"/>
      <c r="F270" s="141" t="n"/>
      <c r="G270" s="95" t="n"/>
      <c r="H270" s="95" t="n"/>
      <c r="I270" s="90">
        <f>IF(OR(B270="",D270="",F270="Done"),"",D270-cfg_AsOf)</f>
        <v/>
      </c>
      <c r="J270" s="86">
        <f>IF(B270="","",IF(F270="Done","DONE",IF(D270="","NO DATE",IF(D270&lt;cfg_AsOf,"OVERDUE",IF(D270-cfg_AsOf&lt;=3,"DUE SOON","ON TRACK")))))</f>
        <v/>
      </c>
      <c r="K270" s="86">
        <f>IF(B270="","","TSK-"&amp;TEXT(ROW()-5,"0000"))</f>
        <v/>
      </c>
    </row>
    <row r="271" ht="24" customHeight="1">
      <c r="B271" s="95" t="n"/>
      <c r="C271" s="95" t="n"/>
      <c r="D271" s="93" t="n"/>
      <c r="E271" s="141" t="n"/>
      <c r="F271" s="141" t="n"/>
      <c r="G271" s="95" t="n"/>
      <c r="H271" s="95" t="n"/>
      <c r="I271" s="90">
        <f>IF(OR(B271="",D271="",F271="Done"),"",D271-cfg_AsOf)</f>
        <v/>
      </c>
      <c r="J271" s="86">
        <f>IF(B271="","",IF(F271="Done","DONE",IF(D271="","NO DATE",IF(D271&lt;cfg_AsOf,"OVERDUE",IF(D271-cfg_AsOf&lt;=3,"DUE SOON","ON TRACK")))))</f>
        <v/>
      </c>
      <c r="K271" s="86">
        <f>IF(B271="","","TSK-"&amp;TEXT(ROW()-5,"0000"))</f>
        <v/>
      </c>
    </row>
    <row r="272" ht="24" customHeight="1">
      <c r="B272" s="95" t="n"/>
      <c r="C272" s="95" t="n"/>
      <c r="D272" s="93" t="n"/>
      <c r="E272" s="141" t="n"/>
      <c r="F272" s="141" t="n"/>
      <c r="G272" s="95" t="n"/>
      <c r="H272" s="95" t="n"/>
      <c r="I272" s="90">
        <f>IF(OR(B272="",D272="",F272="Done"),"",D272-cfg_AsOf)</f>
        <v/>
      </c>
      <c r="J272" s="86">
        <f>IF(B272="","",IF(F272="Done","DONE",IF(D272="","NO DATE",IF(D272&lt;cfg_AsOf,"OVERDUE",IF(D272-cfg_AsOf&lt;=3,"DUE SOON","ON TRACK")))))</f>
        <v/>
      </c>
      <c r="K272" s="86">
        <f>IF(B272="","","TSK-"&amp;TEXT(ROW()-5,"0000"))</f>
        <v/>
      </c>
    </row>
    <row r="273" ht="24" customHeight="1">
      <c r="B273" s="95" t="n"/>
      <c r="C273" s="95" t="n"/>
      <c r="D273" s="93" t="n"/>
      <c r="E273" s="141" t="n"/>
      <c r="F273" s="141" t="n"/>
      <c r="G273" s="95" t="n"/>
      <c r="H273" s="95" t="n"/>
      <c r="I273" s="90">
        <f>IF(OR(B273="",D273="",F273="Done"),"",D273-cfg_AsOf)</f>
        <v/>
      </c>
      <c r="J273" s="86">
        <f>IF(B273="","",IF(F273="Done","DONE",IF(D273="","NO DATE",IF(D273&lt;cfg_AsOf,"OVERDUE",IF(D273-cfg_AsOf&lt;=3,"DUE SOON","ON TRACK")))))</f>
        <v/>
      </c>
      <c r="K273" s="86">
        <f>IF(B273="","","TSK-"&amp;TEXT(ROW()-5,"0000"))</f>
        <v/>
      </c>
    </row>
    <row r="274" ht="24" customHeight="1">
      <c r="B274" s="95" t="n"/>
      <c r="C274" s="95" t="n"/>
      <c r="D274" s="93" t="n"/>
      <c r="E274" s="141" t="n"/>
      <c r="F274" s="141" t="n"/>
      <c r="G274" s="95" t="n"/>
      <c r="H274" s="95" t="n"/>
      <c r="I274" s="90">
        <f>IF(OR(B274="",D274="",F274="Done"),"",D274-cfg_AsOf)</f>
        <v/>
      </c>
      <c r="J274" s="86">
        <f>IF(B274="","",IF(F274="Done","DONE",IF(D274="","NO DATE",IF(D274&lt;cfg_AsOf,"OVERDUE",IF(D274-cfg_AsOf&lt;=3,"DUE SOON","ON TRACK")))))</f>
        <v/>
      </c>
      <c r="K274" s="86">
        <f>IF(B274="","","TSK-"&amp;TEXT(ROW()-5,"0000"))</f>
        <v/>
      </c>
    </row>
    <row r="275" ht="24" customHeight="1">
      <c r="B275" s="95" t="n"/>
      <c r="C275" s="95" t="n"/>
      <c r="D275" s="93" t="n"/>
      <c r="E275" s="141" t="n"/>
      <c r="F275" s="141" t="n"/>
      <c r="G275" s="95" t="n"/>
      <c r="H275" s="95" t="n"/>
      <c r="I275" s="90">
        <f>IF(OR(B275="",D275="",F275="Done"),"",D275-cfg_AsOf)</f>
        <v/>
      </c>
      <c r="J275" s="86">
        <f>IF(B275="","",IF(F275="Done","DONE",IF(D275="","NO DATE",IF(D275&lt;cfg_AsOf,"OVERDUE",IF(D275-cfg_AsOf&lt;=3,"DUE SOON","ON TRACK")))))</f>
        <v/>
      </c>
      <c r="K275" s="86">
        <f>IF(B275="","","TSK-"&amp;TEXT(ROW()-5,"0000"))</f>
        <v/>
      </c>
    </row>
    <row r="276" ht="24" customHeight="1">
      <c r="B276" s="95" t="n"/>
      <c r="C276" s="95" t="n"/>
      <c r="D276" s="93" t="n"/>
      <c r="E276" s="141" t="n"/>
      <c r="F276" s="141" t="n"/>
      <c r="G276" s="95" t="n"/>
      <c r="H276" s="95" t="n"/>
      <c r="I276" s="90">
        <f>IF(OR(B276="",D276="",F276="Done"),"",D276-cfg_AsOf)</f>
        <v/>
      </c>
      <c r="J276" s="86">
        <f>IF(B276="","",IF(F276="Done","DONE",IF(D276="","NO DATE",IF(D276&lt;cfg_AsOf,"OVERDUE",IF(D276-cfg_AsOf&lt;=3,"DUE SOON","ON TRACK")))))</f>
        <v/>
      </c>
      <c r="K276" s="86">
        <f>IF(B276="","","TSK-"&amp;TEXT(ROW()-5,"0000"))</f>
        <v/>
      </c>
    </row>
    <row r="277" ht="24" customHeight="1">
      <c r="B277" s="95" t="n"/>
      <c r="C277" s="95" t="n"/>
      <c r="D277" s="93" t="n"/>
      <c r="E277" s="141" t="n"/>
      <c r="F277" s="141" t="n"/>
      <c r="G277" s="95" t="n"/>
      <c r="H277" s="95" t="n"/>
      <c r="I277" s="90">
        <f>IF(OR(B277="",D277="",F277="Done"),"",D277-cfg_AsOf)</f>
        <v/>
      </c>
      <c r="J277" s="86">
        <f>IF(B277="","",IF(F277="Done","DONE",IF(D277="","NO DATE",IF(D277&lt;cfg_AsOf,"OVERDUE",IF(D277-cfg_AsOf&lt;=3,"DUE SOON","ON TRACK")))))</f>
        <v/>
      </c>
      <c r="K277" s="86">
        <f>IF(B277="","","TSK-"&amp;TEXT(ROW()-5,"0000"))</f>
        <v/>
      </c>
    </row>
    <row r="278" ht="24" customHeight="1">
      <c r="B278" s="95" t="n"/>
      <c r="C278" s="95" t="n"/>
      <c r="D278" s="93" t="n"/>
      <c r="E278" s="141" t="n"/>
      <c r="F278" s="141" t="n"/>
      <c r="G278" s="95" t="n"/>
      <c r="H278" s="95" t="n"/>
      <c r="I278" s="90">
        <f>IF(OR(B278="",D278="",F278="Done"),"",D278-cfg_AsOf)</f>
        <v/>
      </c>
      <c r="J278" s="86">
        <f>IF(B278="","",IF(F278="Done","DONE",IF(D278="","NO DATE",IF(D278&lt;cfg_AsOf,"OVERDUE",IF(D278-cfg_AsOf&lt;=3,"DUE SOON","ON TRACK")))))</f>
        <v/>
      </c>
      <c r="K278" s="86">
        <f>IF(B278="","","TSK-"&amp;TEXT(ROW()-5,"0000"))</f>
        <v/>
      </c>
    </row>
    <row r="279" ht="24" customHeight="1">
      <c r="B279" s="95" t="n"/>
      <c r="C279" s="95" t="n"/>
      <c r="D279" s="93" t="n"/>
      <c r="E279" s="141" t="n"/>
      <c r="F279" s="141" t="n"/>
      <c r="G279" s="95" t="n"/>
      <c r="H279" s="95" t="n"/>
      <c r="I279" s="90">
        <f>IF(OR(B279="",D279="",F279="Done"),"",D279-cfg_AsOf)</f>
        <v/>
      </c>
      <c r="J279" s="86">
        <f>IF(B279="","",IF(F279="Done","DONE",IF(D279="","NO DATE",IF(D279&lt;cfg_AsOf,"OVERDUE",IF(D279-cfg_AsOf&lt;=3,"DUE SOON","ON TRACK")))))</f>
        <v/>
      </c>
      <c r="K279" s="86">
        <f>IF(B279="","","TSK-"&amp;TEXT(ROW()-5,"0000"))</f>
        <v/>
      </c>
    </row>
    <row r="280" ht="24" customHeight="1">
      <c r="B280" s="95" t="n"/>
      <c r="C280" s="95" t="n"/>
      <c r="D280" s="93" t="n"/>
      <c r="E280" s="141" t="n"/>
      <c r="F280" s="141" t="n"/>
      <c r="G280" s="95" t="n"/>
      <c r="H280" s="95" t="n"/>
      <c r="I280" s="90">
        <f>IF(OR(B280="",D280="",F280="Done"),"",D280-cfg_AsOf)</f>
        <v/>
      </c>
      <c r="J280" s="86">
        <f>IF(B280="","",IF(F280="Done","DONE",IF(D280="","NO DATE",IF(D280&lt;cfg_AsOf,"OVERDUE",IF(D280-cfg_AsOf&lt;=3,"DUE SOON","ON TRACK")))))</f>
        <v/>
      </c>
      <c r="K280" s="86">
        <f>IF(B280="","","TSK-"&amp;TEXT(ROW()-5,"0000"))</f>
        <v/>
      </c>
    </row>
    <row r="281" ht="24" customHeight="1">
      <c r="B281" s="95" t="n"/>
      <c r="C281" s="95" t="n"/>
      <c r="D281" s="93" t="n"/>
      <c r="E281" s="141" t="n"/>
      <c r="F281" s="141" t="n"/>
      <c r="G281" s="95" t="n"/>
      <c r="H281" s="95" t="n"/>
      <c r="I281" s="90">
        <f>IF(OR(B281="",D281="",F281="Done"),"",D281-cfg_AsOf)</f>
        <v/>
      </c>
      <c r="J281" s="86">
        <f>IF(B281="","",IF(F281="Done","DONE",IF(D281="","NO DATE",IF(D281&lt;cfg_AsOf,"OVERDUE",IF(D281-cfg_AsOf&lt;=3,"DUE SOON","ON TRACK")))))</f>
        <v/>
      </c>
      <c r="K281" s="86">
        <f>IF(B281="","","TSK-"&amp;TEXT(ROW()-5,"0000"))</f>
        <v/>
      </c>
    </row>
    <row r="282" ht="24" customHeight="1">
      <c r="B282" s="95" t="n"/>
      <c r="C282" s="95" t="n"/>
      <c r="D282" s="93" t="n"/>
      <c r="E282" s="141" t="n"/>
      <c r="F282" s="141" t="n"/>
      <c r="G282" s="95" t="n"/>
      <c r="H282" s="95" t="n"/>
      <c r="I282" s="90">
        <f>IF(OR(B282="",D282="",F282="Done"),"",D282-cfg_AsOf)</f>
        <v/>
      </c>
      <c r="J282" s="86">
        <f>IF(B282="","",IF(F282="Done","DONE",IF(D282="","NO DATE",IF(D282&lt;cfg_AsOf,"OVERDUE",IF(D282-cfg_AsOf&lt;=3,"DUE SOON","ON TRACK")))))</f>
        <v/>
      </c>
      <c r="K282" s="86">
        <f>IF(B282="","","TSK-"&amp;TEXT(ROW()-5,"0000"))</f>
        <v/>
      </c>
    </row>
    <row r="283" ht="24" customHeight="1">
      <c r="B283" s="95" t="n"/>
      <c r="C283" s="95" t="n"/>
      <c r="D283" s="93" t="n"/>
      <c r="E283" s="141" t="n"/>
      <c r="F283" s="141" t="n"/>
      <c r="G283" s="95" t="n"/>
      <c r="H283" s="95" t="n"/>
      <c r="I283" s="90">
        <f>IF(OR(B283="",D283="",F283="Done"),"",D283-cfg_AsOf)</f>
        <v/>
      </c>
      <c r="J283" s="86">
        <f>IF(B283="","",IF(F283="Done","DONE",IF(D283="","NO DATE",IF(D283&lt;cfg_AsOf,"OVERDUE",IF(D283-cfg_AsOf&lt;=3,"DUE SOON","ON TRACK")))))</f>
        <v/>
      </c>
      <c r="K283" s="86">
        <f>IF(B283="","","TSK-"&amp;TEXT(ROW()-5,"0000"))</f>
        <v/>
      </c>
    </row>
    <row r="284" ht="24" customHeight="1">
      <c r="B284" s="95" t="n"/>
      <c r="C284" s="95" t="n"/>
      <c r="D284" s="93" t="n"/>
      <c r="E284" s="141" t="n"/>
      <c r="F284" s="141" t="n"/>
      <c r="G284" s="95" t="n"/>
      <c r="H284" s="95" t="n"/>
      <c r="I284" s="90">
        <f>IF(OR(B284="",D284="",F284="Done"),"",D284-cfg_AsOf)</f>
        <v/>
      </c>
      <c r="J284" s="86">
        <f>IF(B284="","",IF(F284="Done","DONE",IF(D284="","NO DATE",IF(D284&lt;cfg_AsOf,"OVERDUE",IF(D284-cfg_AsOf&lt;=3,"DUE SOON","ON TRACK")))))</f>
        <v/>
      </c>
      <c r="K284" s="86">
        <f>IF(B284="","","TSK-"&amp;TEXT(ROW()-5,"0000"))</f>
        <v/>
      </c>
    </row>
    <row r="285" ht="24" customHeight="1">
      <c r="B285" s="95" t="n"/>
      <c r="C285" s="95" t="n"/>
      <c r="D285" s="93" t="n"/>
      <c r="E285" s="141" t="n"/>
      <c r="F285" s="141" t="n"/>
      <c r="G285" s="95" t="n"/>
      <c r="H285" s="95" t="n"/>
      <c r="I285" s="90">
        <f>IF(OR(B285="",D285="",F285="Done"),"",D285-cfg_AsOf)</f>
        <v/>
      </c>
      <c r="J285" s="86">
        <f>IF(B285="","",IF(F285="Done","DONE",IF(D285="","NO DATE",IF(D285&lt;cfg_AsOf,"OVERDUE",IF(D285-cfg_AsOf&lt;=3,"DUE SOON","ON TRACK")))))</f>
        <v/>
      </c>
      <c r="K285" s="86">
        <f>IF(B285="","","TSK-"&amp;TEXT(ROW()-5,"0000"))</f>
        <v/>
      </c>
    </row>
    <row r="286" ht="24" customHeight="1">
      <c r="B286" s="95" t="n"/>
      <c r="C286" s="95" t="n"/>
      <c r="D286" s="93" t="n"/>
      <c r="E286" s="141" t="n"/>
      <c r="F286" s="141" t="n"/>
      <c r="G286" s="95" t="n"/>
      <c r="H286" s="95" t="n"/>
      <c r="I286" s="90">
        <f>IF(OR(B286="",D286="",F286="Done"),"",D286-cfg_AsOf)</f>
        <v/>
      </c>
      <c r="J286" s="86">
        <f>IF(B286="","",IF(F286="Done","DONE",IF(D286="","NO DATE",IF(D286&lt;cfg_AsOf,"OVERDUE",IF(D286-cfg_AsOf&lt;=3,"DUE SOON","ON TRACK")))))</f>
        <v/>
      </c>
      <c r="K286" s="86">
        <f>IF(B286="","","TSK-"&amp;TEXT(ROW()-5,"0000"))</f>
        <v/>
      </c>
    </row>
    <row r="287" ht="24" customHeight="1">
      <c r="B287" s="95" t="n"/>
      <c r="C287" s="95" t="n"/>
      <c r="D287" s="93" t="n"/>
      <c r="E287" s="141" t="n"/>
      <c r="F287" s="141" t="n"/>
      <c r="G287" s="95" t="n"/>
      <c r="H287" s="95" t="n"/>
      <c r="I287" s="90">
        <f>IF(OR(B287="",D287="",F287="Done"),"",D287-cfg_AsOf)</f>
        <v/>
      </c>
      <c r="J287" s="86">
        <f>IF(B287="","",IF(F287="Done","DONE",IF(D287="","NO DATE",IF(D287&lt;cfg_AsOf,"OVERDUE",IF(D287-cfg_AsOf&lt;=3,"DUE SOON","ON TRACK")))))</f>
        <v/>
      </c>
      <c r="K287" s="86">
        <f>IF(B287="","","TSK-"&amp;TEXT(ROW()-5,"0000"))</f>
        <v/>
      </c>
    </row>
    <row r="288" ht="24" customHeight="1">
      <c r="B288" s="95" t="n"/>
      <c r="C288" s="95" t="n"/>
      <c r="D288" s="93" t="n"/>
      <c r="E288" s="141" t="n"/>
      <c r="F288" s="141" t="n"/>
      <c r="G288" s="95" t="n"/>
      <c r="H288" s="95" t="n"/>
      <c r="I288" s="90">
        <f>IF(OR(B288="",D288="",F288="Done"),"",D288-cfg_AsOf)</f>
        <v/>
      </c>
      <c r="J288" s="86">
        <f>IF(B288="","",IF(F288="Done","DONE",IF(D288="","NO DATE",IF(D288&lt;cfg_AsOf,"OVERDUE",IF(D288-cfg_AsOf&lt;=3,"DUE SOON","ON TRACK")))))</f>
        <v/>
      </c>
      <c r="K288" s="86">
        <f>IF(B288="","","TSK-"&amp;TEXT(ROW()-5,"0000"))</f>
        <v/>
      </c>
    </row>
    <row r="289" ht="24" customHeight="1">
      <c r="B289" s="95" t="n"/>
      <c r="C289" s="95" t="n"/>
      <c r="D289" s="93" t="n"/>
      <c r="E289" s="141" t="n"/>
      <c r="F289" s="141" t="n"/>
      <c r="G289" s="95" t="n"/>
      <c r="H289" s="95" t="n"/>
      <c r="I289" s="90">
        <f>IF(OR(B289="",D289="",F289="Done"),"",D289-cfg_AsOf)</f>
        <v/>
      </c>
      <c r="J289" s="86">
        <f>IF(B289="","",IF(F289="Done","DONE",IF(D289="","NO DATE",IF(D289&lt;cfg_AsOf,"OVERDUE",IF(D289-cfg_AsOf&lt;=3,"DUE SOON","ON TRACK")))))</f>
        <v/>
      </c>
      <c r="K289" s="86">
        <f>IF(B289="","","TSK-"&amp;TEXT(ROW()-5,"0000"))</f>
        <v/>
      </c>
    </row>
    <row r="290" ht="24" customHeight="1">
      <c r="B290" s="95" t="n"/>
      <c r="C290" s="95" t="n"/>
      <c r="D290" s="93" t="n"/>
      <c r="E290" s="141" t="n"/>
      <c r="F290" s="141" t="n"/>
      <c r="G290" s="95" t="n"/>
      <c r="H290" s="95" t="n"/>
      <c r="I290" s="90">
        <f>IF(OR(B290="",D290="",F290="Done"),"",D290-cfg_AsOf)</f>
        <v/>
      </c>
      <c r="J290" s="86">
        <f>IF(B290="","",IF(F290="Done","DONE",IF(D290="","NO DATE",IF(D290&lt;cfg_AsOf,"OVERDUE",IF(D290-cfg_AsOf&lt;=3,"DUE SOON","ON TRACK")))))</f>
        <v/>
      </c>
      <c r="K290" s="86">
        <f>IF(B290="","","TSK-"&amp;TEXT(ROW()-5,"0000"))</f>
        <v/>
      </c>
    </row>
    <row r="291" ht="24" customHeight="1">
      <c r="B291" s="95" t="n"/>
      <c r="C291" s="95" t="n"/>
      <c r="D291" s="93" t="n"/>
      <c r="E291" s="141" t="n"/>
      <c r="F291" s="141" t="n"/>
      <c r="G291" s="95" t="n"/>
      <c r="H291" s="95" t="n"/>
      <c r="I291" s="90">
        <f>IF(OR(B291="",D291="",F291="Done"),"",D291-cfg_AsOf)</f>
        <v/>
      </c>
      <c r="J291" s="86">
        <f>IF(B291="","",IF(F291="Done","DONE",IF(D291="","NO DATE",IF(D291&lt;cfg_AsOf,"OVERDUE",IF(D291-cfg_AsOf&lt;=3,"DUE SOON","ON TRACK")))))</f>
        <v/>
      </c>
      <c r="K291" s="86">
        <f>IF(B291="","","TSK-"&amp;TEXT(ROW()-5,"0000"))</f>
        <v/>
      </c>
    </row>
    <row r="292" ht="24" customHeight="1">
      <c r="B292" s="95" t="n"/>
      <c r="C292" s="95" t="n"/>
      <c r="D292" s="93" t="n"/>
      <c r="E292" s="141" t="n"/>
      <c r="F292" s="141" t="n"/>
      <c r="G292" s="95" t="n"/>
      <c r="H292" s="95" t="n"/>
      <c r="I292" s="90">
        <f>IF(OR(B292="",D292="",F292="Done"),"",D292-cfg_AsOf)</f>
        <v/>
      </c>
      <c r="J292" s="86">
        <f>IF(B292="","",IF(F292="Done","DONE",IF(D292="","NO DATE",IF(D292&lt;cfg_AsOf,"OVERDUE",IF(D292-cfg_AsOf&lt;=3,"DUE SOON","ON TRACK")))))</f>
        <v/>
      </c>
      <c r="K292" s="86">
        <f>IF(B292="","","TSK-"&amp;TEXT(ROW()-5,"0000"))</f>
        <v/>
      </c>
    </row>
    <row r="293" ht="24" customHeight="1">
      <c r="B293" s="95" t="n"/>
      <c r="C293" s="95" t="n"/>
      <c r="D293" s="93" t="n"/>
      <c r="E293" s="141" t="n"/>
      <c r="F293" s="141" t="n"/>
      <c r="G293" s="95" t="n"/>
      <c r="H293" s="95" t="n"/>
      <c r="I293" s="90">
        <f>IF(OR(B293="",D293="",F293="Done"),"",D293-cfg_AsOf)</f>
        <v/>
      </c>
      <c r="J293" s="86">
        <f>IF(B293="","",IF(F293="Done","DONE",IF(D293="","NO DATE",IF(D293&lt;cfg_AsOf,"OVERDUE",IF(D293-cfg_AsOf&lt;=3,"DUE SOON","ON TRACK")))))</f>
        <v/>
      </c>
      <c r="K293" s="86">
        <f>IF(B293="","","TSK-"&amp;TEXT(ROW()-5,"0000"))</f>
        <v/>
      </c>
    </row>
    <row r="294" ht="24" customHeight="1">
      <c r="B294" s="95" t="n"/>
      <c r="C294" s="95" t="n"/>
      <c r="D294" s="93" t="n"/>
      <c r="E294" s="141" t="n"/>
      <c r="F294" s="141" t="n"/>
      <c r="G294" s="95" t="n"/>
      <c r="H294" s="95" t="n"/>
      <c r="I294" s="90">
        <f>IF(OR(B294="",D294="",F294="Done"),"",D294-cfg_AsOf)</f>
        <v/>
      </c>
      <c r="J294" s="86">
        <f>IF(B294="","",IF(F294="Done","DONE",IF(D294="","NO DATE",IF(D294&lt;cfg_AsOf,"OVERDUE",IF(D294-cfg_AsOf&lt;=3,"DUE SOON","ON TRACK")))))</f>
        <v/>
      </c>
      <c r="K294" s="86">
        <f>IF(B294="","","TSK-"&amp;TEXT(ROW()-5,"0000"))</f>
        <v/>
      </c>
    </row>
    <row r="295" ht="24" customHeight="1">
      <c r="B295" s="95" t="n"/>
      <c r="C295" s="95" t="n"/>
      <c r="D295" s="93" t="n"/>
      <c r="E295" s="141" t="n"/>
      <c r="F295" s="141" t="n"/>
      <c r="G295" s="95" t="n"/>
      <c r="H295" s="95" t="n"/>
      <c r="I295" s="90">
        <f>IF(OR(B295="",D295="",F295="Done"),"",D295-cfg_AsOf)</f>
        <v/>
      </c>
      <c r="J295" s="86">
        <f>IF(B295="","",IF(F295="Done","DONE",IF(D295="","NO DATE",IF(D295&lt;cfg_AsOf,"OVERDUE",IF(D295-cfg_AsOf&lt;=3,"DUE SOON","ON TRACK")))))</f>
        <v/>
      </c>
      <c r="K295" s="86">
        <f>IF(B295="","","TSK-"&amp;TEXT(ROW()-5,"0000"))</f>
        <v/>
      </c>
    </row>
    <row r="296" ht="24" customHeight="1">
      <c r="B296" s="95" t="n"/>
      <c r="C296" s="95" t="n"/>
      <c r="D296" s="93" t="n"/>
      <c r="E296" s="141" t="n"/>
      <c r="F296" s="141" t="n"/>
      <c r="G296" s="95" t="n"/>
      <c r="H296" s="95" t="n"/>
      <c r="I296" s="90">
        <f>IF(OR(B296="",D296="",F296="Done"),"",D296-cfg_AsOf)</f>
        <v/>
      </c>
      <c r="J296" s="86">
        <f>IF(B296="","",IF(F296="Done","DONE",IF(D296="","NO DATE",IF(D296&lt;cfg_AsOf,"OVERDUE",IF(D296-cfg_AsOf&lt;=3,"DUE SOON","ON TRACK")))))</f>
        <v/>
      </c>
      <c r="K296" s="86">
        <f>IF(B296="","","TSK-"&amp;TEXT(ROW()-5,"0000"))</f>
        <v/>
      </c>
    </row>
    <row r="297" ht="24" customHeight="1">
      <c r="B297" s="95" t="n"/>
      <c r="C297" s="95" t="n"/>
      <c r="D297" s="93" t="n"/>
      <c r="E297" s="141" t="n"/>
      <c r="F297" s="141" t="n"/>
      <c r="G297" s="95" t="n"/>
      <c r="H297" s="95" t="n"/>
      <c r="I297" s="90">
        <f>IF(OR(B297="",D297="",F297="Done"),"",D297-cfg_AsOf)</f>
        <v/>
      </c>
      <c r="J297" s="86">
        <f>IF(B297="","",IF(F297="Done","DONE",IF(D297="","NO DATE",IF(D297&lt;cfg_AsOf,"OVERDUE",IF(D297-cfg_AsOf&lt;=3,"DUE SOON","ON TRACK")))))</f>
        <v/>
      </c>
      <c r="K297" s="86">
        <f>IF(B297="","","TSK-"&amp;TEXT(ROW()-5,"0000"))</f>
        <v/>
      </c>
    </row>
    <row r="298" ht="24" customHeight="1">
      <c r="B298" s="95" t="n"/>
      <c r="C298" s="95" t="n"/>
      <c r="D298" s="93" t="n"/>
      <c r="E298" s="141" t="n"/>
      <c r="F298" s="141" t="n"/>
      <c r="G298" s="95" t="n"/>
      <c r="H298" s="95" t="n"/>
      <c r="I298" s="90">
        <f>IF(OR(B298="",D298="",F298="Done"),"",D298-cfg_AsOf)</f>
        <v/>
      </c>
      <c r="J298" s="86">
        <f>IF(B298="","",IF(F298="Done","DONE",IF(D298="","NO DATE",IF(D298&lt;cfg_AsOf,"OVERDUE",IF(D298-cfg_AsOf&lt;=3,"DUE SOON","ON TRACK")))))</f>
        <v/>
      </c>
      <c r="K298" s="86">
        <f>IF(B298="","","TSK-"&amp;TEXT(ROW()-5,"0000"))</f>
        <v/>
      </c>
    </row>
    <row r="299" ht="24" customHeight="1">
      <c r="B299" s="95" t="n"/>
      <c r="C299" s="95" t="n"/>
      <c r="D299" s="93" t="n"/>
      <c r="E299" s="141" t="n"/>
      <c r="F299" s="141" t="n"/>
      <c r="G299" s="95" t="n"/>
      <c r="H299" s="95" t="n"/>
      <c r="I299" s="90">
        <f>IF(OR(B299="",D299="",F299="Done"),"",D299-cfg_AsOf)</f>
        <v/>
      </c>
      <c r="J299" s="86">
        <f>IF(B299="","",IF(F299="Done","DONE",IF(D299="","NO DATE",IF(D299&lt;cfg_AsOf,"OVERDUE",IF(D299-cfg_AsOf&lt;=3,"DUE SOON","ON TRACK")))))</f>
        <v/>
      </c>
      <c r="K299" s="86">
        <f>IF(B299="","","TSK-"&amp;TEXT(ROW()-5,"0000"))</f>
        <v/>
      </c>
    </row>
    <row r="300" ht="24" customHeight="1">
      <c r="B300" s="95" t="n"/>
      <c r="C300" s="95" t="n"/>
      <c r="D300" s="93" t="n"/>
      <c r="E300" s="141" t="n"/>
      <c r="F300" s="141" t="n"/>
      <c r="G300" s="95" t="n"/>
      <c r="H300" s="95" t="n"/>
      <c r="I300" s="90">
        <f>IF(OR(B300="",D300="",F300="Done"),"",D300-cfg_AsOf)</f>
        <v/>
      </c>
      <c r="J300" s="86">
        <f>IF(B300="","",IF(F300="Done","DONE",IF(D300="","NO DATE",IF(D300&lt;cfg_AsOf,"OVERDUE",IF(D300-cfg_AsOf&lt;=3,"DUE SOON","ON TRACK")))))</f>
        <v/>
      </c>
      <c r="K300" s="86">
        <f>IF(B300="","","TSK-"&amp;TEXT(ROW()-5,"0000"))</f>
        <v/>
      </c>
    </row>
    <row r="301" ht="24" customHeight="1">
      <c r="B301" s="95" t="n"/>
      <c r="C301" s="95" t="n"/>
      <c r="D301" s="93" t="n"/>
      <c r="E301" s="141" t="n"/>
      <c r="F301" s="141" t="n"/>
      <c r="G301" s="95" t="n"/>
      <c r="H301" s="95" t="n"/>
      <c r="I301" s="90">
        <f>IF(OR(B301="",D301="",F301="Done"),"",D301-cfg_AsOf)</f>
        <v/>
      </c>
      <c r="J301" s="86">
        <f>IF(B301="","",IF(F301="Done","DONE",IF(D301="","NO DATE",IF(D301&lt;cfg_AsOf,"OVERDUE",IF(D301-cfg_AsOf&lt;=3,"DUE SOON","ON TRACK")))))</f>
        <v/>
      </c>
      <c r="K301" s="86">
        <f>IF(B301="","","TSK-"&amp;TEXT(ROW()-5,"0000"))</f>
        <v/>
      </c>
    </row>
    <row r="302" ht="24" customHeight="1">
      <c r="B302" s="95" t="n"/>
      <c r="C302" s="95" t="n"/>
      <c r="D302" s="93" t="n"/>
      <c r="E302" s="141" t="n"/>
      <c r="F302" s="141" t="n"/>
      <c r="G302" s="95" t="n"/>
      <c r="H302" s="95" t="n"/>
      <c r="I302" s="90">
        <f>IF(OR(B302="",D302="",F302="Done"),"",D302-cfg_AsOf)</f>
        <v/>
      </c>
      <c r="J302" s="86">
        <f>IF(B302="","",IF(F302="Done","DONE",IF(D302="","NO DATE",IF(D302&lt;cfg_AsOf,"OVERDUE",IF(D302-cfg_AsOf&lt;=3,"DUE SOON","ON TRACK")))))</f>
        <v/>
      </c>
      <c r="K302" s="86">
        <f>IF(B302="","","TSK-"&amp;TEXT(ROW()-5,"0000"))</f>
        <v/>
      </c>
    </row>
    <row r="303" ht="24" customHeight="1">
      <c r="B303" s="95" t="n"/>
      <c r="C303" s="95" t="n"/>
      <c r="D303" s="93" t="n"/>
      <c r="E303" s="141" t="n"/>
      <c r="F303" s="141" t="n"/>
      <c r="G303" s="95" t="n"/>
      <c r="H303" s="95" t="n"/>
      <c r="I303" s="90">
        <f>IF(OR(B303="",D303="",F303="Done"),"",D303-cfg_AsOf)</f>
        <v/>
      </c>
      <c r="J303" s="86">
        <f>IF(B303="","",IF(F303="Done","DONE",IF(D303="","NO DATE",IF(D303&lt;cfg_AsOf,"OVERDUE",IF(D303-cfg_AsOf&lt;=3,"DUE SOON","ON TRACK")))))</f>
        <v/>
      </c>
      <c r="K303" s="86">
        <f>IF(B303="","","TSK-"&amp;TEXT(ROW()-5,"0000"))</f>
        <v/>
      </c>
    </row>
    <row r="304" ht="24" customHeight="1">
      <c r="B304" s="95" t="n"/>
      <c r="C304" s="95" t="n"/>
      <c r="D304" s="93" t="n"/>
      <c r="E304" s="141" t="n"/>
      <c r="F304" s="141" t="n"/>
      <c r="G304" s="95" t="n"/>
      <c r="H304" s="95" t="n"/>
      <c r="I304" s="90">
        <f>IF(OR(B304="",D304="",F304="Done"),"",D304-cfg_AsOf)</f>
        <v/>
      </c>
      <c r="J304" s="86">
        <f>IF(B304="","",IF(F304="Done","DONE",IF(D304="","NO DATE",IF(D304&lt;cfg_AsOf,"OVERDUE",IF(D304-cfg_AsOf&lt;=3,"DUE SOON","ON TRACK")))))</f>
        <v/>
      </c>
      <c r="K304" s="86">
        <f>IF(B304="","","TSK-"&amp;TEXT(ROW()-5,"0000"))</f>
        <v/>
      </c>
    </row>
    <row r="305" ht="24" customHeight="1">
      <c r="B305" s="95" t="n"/>
      <c r="C305" s="95" t="n"/>
      <c r="D305" s="93" t="n"/>
      <c r="E305" s="141" t="n"/>
      <c r="F305" s="141" t="n"/>
      <c r="G305" s="95" t="n"/>
      <c r="H305" s="95" t="n"/>
      <c r="I305" s="90">
        <f>IF(OR(B305="",D305="",F305="Done"),"",D305-cfg_AsOf)</f>
        <v/>
      </c>
      <c r="J305" s="86">
        <f>IF(B305="","",IF(F305="Done","DONE",IF(D305="","NO DATE",IF(D305&lt;cfg_AsOf,"OVERDUE",IF(D305-cfg_AsOf&lt;=3,"DUE SOON","ON TRACK")))))</f>
        <v/>
      </c>
      <c r="K305" s="86">
        <f>IF(B305="","","TSK-"&amp;TEXT(ROW()-5,"0000"))</f>
        <v/>
      </c>
    </row>
    <row r="306" ht="24" customHeight="1">
      <c r="B306" s="95" t="n"/>
      <c r="C306" s="95" t="n"/>
      <c r="D306" s="93" t="n"/>
      <c r="E306" s="141" t="n"/>
      <c r="F306" s="141" t="n"/>
      <c r="G306" s="95" t="n"/>
      <c r="H306" s="95" t="n"/>
      <c r="I306" s="90">
        <f>IF(OR(B306="",D306="",F306="Done"),"",D306-cfg_AsOf)</f>
        <v/>
      </c>
      <c r="J306" s="86">
        <f>IF(B306="","",IF(F306="Done","DONE",IF(D306="","NO DATE",IF(D306&lt;cfg_AsOf,"OVERDUE",IF(D306-cfg_AsOf&lt;=3,"DUE SOON","ON TRACK")))))</f>
        <v/>
      </c>
      <c r="K306" s="86">
        <f>IF(B306="","","TSK-"&amp;TEXT(ROW()-5,"0000"))</f>
        <v/>
      </c>
    </row>
    <row r="307" ht="24" customHeight="1">
      <c r="B307" s="95" t="n"/>
      <c r="C307" s="95" t="n"/>
      <c r="D307" s="93" t="n"/>
      <c r="E307" s="141" t="n"/>
      <c r="F307" s="141" t="n"/>
      <c r="G307" s="95" t="n"/>
      <c r="H307" s="95" t="n"/>
      <c r="I307" s="90">
        <f>IF(OR(B307="",D307="",F307="Done"),"",D307-cfg_AsOf)</f>
        <v/>
      </c>
      <c r="J307" s="86">
        <f>IF(B307="","",IF(F307="Done","DONE",IF(D307="","NO DATE",IF(D307&lt;cfg_AsOf,"OVERDUE",IF(D307-cfg_AsOf&lt;=3,"DUE SOON","ON TRACK")))))</f>
        <v/>
      </c>
      <c r="K307" s="86">
        <f>IF(B307="","","TSK-"&amp;TEXT(ROW()-5,"0000"))</f>
        <v/>
      </c>
    </row>
    <row r="308" ht="24" customHeight="1">
      <c r="B308" s="95" t="n"/>
      <c r="C308" s="95" t="n"/>
      <c r="D308" s="93" t="n"/>
      <c r="E308" s="141" t="n"/>
      <c r="F308" s="141" t="n"/>
      <c r="G308" s="95" t="n"/>
      <c r="H308" s="95" t="n"/>
      <c r="I308" s="90">
        <f>IF(OR(B308="",D308="",F308="Done"),"",D308-cfg_AsOf)</f>
        <v/>
      </c>
      <c r="J308" s="86">
        <f>IF(B308="","",IF(F308="Done","DONE",IF(D308="","NO DATE",IF(D308&lt;cfg_AsOf,"OVERDUE",IF(D308-cfg_AsOf&lt;=3,"DUE SOON","ON TRACK")))))</f>
        <v/>
      </c>
      <c r="K308" s="86">
        <f>IF(B308="","","TSK-"&amp;TEXT(ROW()-5,"0000"))</f>
        <v/>
      </c>
    </row>
    <row r="309" ht="24" customHeight="1">
      <c r="B309" s="95" t="n"/>
      <c r="C309" s="95" t="n"/>
      <c r="D309" s="93" t="n"/>
      <c r="E309" s="141" t="n"/>
      <c r="F309" s="141" t="n"/>
      <c r="G309" s="95" t="n"/>
      <c r="H309" s="95" t="n"/>
      <c r="I309" s="90">
        <f>IF(OR(B309="",D309="",F309="Done"),"",D309-cfg_AsOf)</f>
        <v/>
      </c>
      <c r="J309" s="86">
        <f>IF(B309="","",IF(F309="Done","DONE",IF(D309="","NO DATE",IF(D309&lt;cfg_AsOf,"OVERDUE",IF(D309-cfg_AsOf&lt;=3,"DUE SOON","ON TRACK")))))</f>
        <v/>
      </c>
      <c r="K309" s="86">
        <f>IF(B309="","","TSK-"&amp;TEXT(ROW()-5,"0000"))</f>
        <v/>
      </c>
    </row>
    <row r="310" ht="24" customHeight="1">
      <c r="B310" s="95" t="n"/>
      <c r="C310" s="95" t="n"/>
      <c r="D310" s="93" t="n"/>
      <c r="E310" s="141" t="n"/>
      <c r="F310" s="141" t="n"/>
      <c r="G310" s="95" t="n"/>
      <c r="H310" s="95" t="n"/>
      <c r="I310" s="90">
        <f>IF(OR(B310="",D310="",F310="Done"),"",D310-cfg_AsOf)</f>
        <v/>
      </c>
      <c r="J310" s="86">
        <f>IF(B310="","",IF(F310="Done","DONE",IF(D310="","NO DATE",IF(D310&lt;cfg_AsOf,"OVERDUE",IF(D310-cfg_AsOf&lt;=3,"DUE SOON","ON TRACK")))))</f>
        <v/>
      </c>
      <c r="K310" s="86">
        <f>IF(B310="","","TSK-"&amp;TEXT(ROW()-5,"0000"))</f>
        <v/>
      </c>
    </row>
    <row r="311" ht="24" customHeight="1">
      <c r="B311" s="95" t="n"/>
      <c r="C311" s="95" t="n"/>
      <c r="D311" s="93" t="n"/>
      <c r="E311" s="141" t="n"/>
      <c r="F311" s="141" t="n"/>
      <c r="G311" s="95" t="n"/>
      <c r="H311" s="95" t="n"/>
      <c r="I311" s="90">
        <f>IF(OR(B311="",D311="",F311="Done"),"",D311-cfg_AsOf)</f>
        <v/>
      </c>
      <c r="J311" s="86">
        <f>IF(B311="","",IF(F311="Done","DONE",IF(D311="","NO DATE",IF(D311&lt;cfg_AsOf,"OVERDUE",IF(D311-cfg_AsOf&lt;=3,"DUE SOON","ON TRACK")))))</f>
        <v/>
      </c>
      <c r="K311" s="86">
        <f>IF(B311="","","TSK-"&amp;TEXT(ROW()-5,"0000"))</f>
        <v/>
      </c>
    </row>
    <row r="312" ht="24" customHeight="1">
      <c r="B312" s="95" t="n"/>
      <c r="C312" s="95" t="n"/>
      <c r="D312" s="93" t="n"/>
      <c r="E312" s="141" t="n"/>
      <c r="F312" s="141" t="n"/>
      <c r="G312" s="95" t="n"/>
      <c r="H312" s="95" t="n"/>
      <c r="I312" s="90">
        <f>IF(OR(B312="",D312="",F312="Done"),"",D312-cfg_AsOf)</f>
        <v/>
      </c>
      <c r="J312" s="86">
        <f>IF(B312="","",IF(F312="Done","DONE",IF(D312="","NO DATE",IF(D312&lt;cfg_AsOf,"OVERDUE",IF(D312-cfg_AsOf&lt;=3,"DUE SOON","ON TRACK")))))</f>
        <v/>
      </c>
      <c r="K312" s="86">
        <f>IF(B312="","","TSK-"&amp;TEXT(ROW()-5,"0000"))</f>
        <v/>
      </c>
    </row>
    <row r="313" ht="24" customHeight="1">
      <c r="B313" s="95" t="n"/>
      <c r="C313" s="95" t="n"/>
      <c r="D313" s="93" t="n"/>
      <c r="E313" s="141" t="n"/>
      <c r="F313" s="141" t="n"/>
      <c r="G313" s="95" t="n"/>
      <c r="H313" s="95" t="n"/>
      <c r="I313" s="90">
        <f>IF(OR(B313="",D313="",F313="Done"),"",D313-cfg_AsOf)</f>
        <v/>
      </c>
      <c r="J313" s="86">
        <f>IF(B313="","",IF(F313="Done","DONE",IF(D313="","NO DATE",IF(D313&lt;cfg_AsOf,"OVERDUE",IF(D313-cfg_AsOf&lt;=3,"DUE SOON","ON TRACK")))))</f>
        <v/>
      </c>
      <c r="K313" s="86">
        <f>IF(B313="","","TSK-"&amp;TEXT(ROW()-5,"0000"))</f>
        <v/>
      </c>
    </row>
    <row r="314" ht="24" customHeight="1">
      <c r="B314" s="95" t="n"/>
      <c r="C314" s="95" t="n"/>
      <c r="D314" s="93" t="n"/>
      <c r="E314" s="141" t="n"/>
      <c r="F314" s="141" t="n"/>
      <c r="G314" s="95" t="n"/>
      <c r="H314" s="95" t="n"/>
      <c r="I314" s="90">
        <f>IF(OR(B314="",D314="",F314="Done"),"",D314-cfg_AsOf)</f>
        <v/>
      </c>
      <c r="J314" s="86">
        <f>IF(B314="","",IF(F314="Done","DONE",IF(D314="","NO DATE",IF(D314&lt;cfg_AsOf,"OVERDUE",IF(D314-cfg_AsOf&lt;=3,"DUE SOON","ON TRACK")))))</f>
        <v/>
      </c>
      <c r="K314" s="86">
        <f>IF(B314="","","TSK-"&amp;TEXT(ROW()-5,"0000"))</f>
        <v/>
      </c>
    </row>
    <row r="315" ht="24" customHeight="1">
      <c r="B315" s="95" t="n"/>
      <c r="C315" s="95" t="n"/>
      <c r="D315" s="93" t="n"/>
      <c r="E315" s="141" t="n"/>
      <c r="F315" s="141" t="n"/>
      <c r="G315" s="95" t="n"/>
      <c r="H315" s="95" t="n"/>
      <c r="I315" s="90">
        <f>IF(OR(B315="",D315="",F315="Done"),"",D315-cfg_AsOf)</f>
        <v/>
      </c>
      <c r="J315" s="86">
        <f>IF(B315="","",IF(F315="Done","DONE",IF(D315="","NO DATE",IF(D315&lt;cfg_AsOf,"OVERDUE",IF(D315-cfg_AsOf&lt;=3,"DUE SOON","ON TRACK")))))</f>
        <v/>
      </c>
      <c r="K315" s="86">
        <f>IF(B315="","","TSK-"&amp;TEXT(ROW()-5,"0000"))</f>
        <v/>
      </c>
    </row>
    <row r="316" ht="24" customHeight="1">
      <c r="B316" s="95" t="n"/>
      <c r="C316" s="95" t="n"/>
      <c r="D316" s="93" t="n"/>
      <c r="E316" s="141" t="n"/>
      <c r="F316" s="141" t="n"/>
      <c r="G316" s="95" t="n"/>
      <c r="H316" s="95" t="n"/>
      <c r="I316" s="90">
        <f>IF(OR(B316="",D316="",F316="Done"),"",D316-cfg_AsOf)</f>
        <v/>
      </c>
      <c r="J316" s="86">
        <f>IF(B316="","",IF(F316="Done","DONE",IF(D316="","NO DATE",IF(D316&lt;cfg_AsOf,"OVERDUE",IF(D316-cfg_AsOf&lt;=3,"DUE SOON","ON TRACK")))))</f>
        <v/>
      </c>
      <c r="K316" s="86">
        <f>IF(B316="","","TSK-"&amp;TEXT(ROW()-5,"0000"))</f>
        <v/>
      </c>
    </row>
    <row r="317" ht="24" customHeight="1">
      <c r="B317" s="95" t="n"/>
      <c r="C317" s="95" t="n"/>
      <c r="D317" s="93" t="n"/>
      <c r="E317" s="141" t="n"/>
      <c r="F317" s="141" t="n"/>
      <c r="G317" s="95" t="n"/>
      <c r="H317" s="95" t="n"/>
      <c r="I317" s="90">
        <f>IF(OR(B317="",D317="",F317="Done"),"",D317-cfg_AsOf)</f>
        <v/>
      </c>
      <c r="J317" s="86">
        <f>IF(B317="","",IF(F317="Done","DONE",IF(D317="","NO DATE",IF(D317&lt;cfg_AsOf,"OVERDUE",IF(D317-cfg_AsOf&lt;=3,"DUE SOON","ON TRACK")))))</f>
        <v/>
      </c>
      <c r="K317" s="86">
        <f>IF(B317="","","TSK-"&amp;TEXT(ROW()-5,"0000"))</f>
        <v/>
      </c>
    </row>
    <row r="318" ht="24" customHeight="1">
      <c r="B318" s="95" t="n"/>
      <c r="C318" s="95" t="n"/>
      <c r="D318" s="93" t="n"/>
      <c r="E318" s="141" t="n"/>
      <c r="F318" s="141" t="n"/>
      <c r="G318" s="95" t="n"/>
      <c r="H318" s="95" t="n"/>
      <c r="I318" s="90">
        <f>IF(OR(B318="",D318="",F318="Done"),"",D318-cfg_AsOf)</f>
        <v/>
      </c>
      <c r="J318" s="86">
        <f>IF(B318="","",IF(F318="Done","DONE",IF(D318="","NO DATE",IF(D318&lt;cfg_AsOf,"OVERDUE",IF(D318-cfg_AsOf&lt;=3,"DUE SOON","ON TRACK")))))</f>
        <v/>
      </c>
      <c r="K318" s="86">
        <f>IF(B318="","","TSK-"&amp;TEXT(ROW()-5,"0000"))</f>
        <v/>
      </c>
    </row>
    <row r="319" ht="24" customHeight="1">
      <c r="B319" s="95" t="n"/>
      <c r="C319" s="95" t="n"/>
      <c r="D319" s="93" t="n"/>
      <c r="E319" s="141" t="n"/>
      <c r="F319" s="141" t="n"/>
      <c r="G319" s="95" t="n"/>
      <c r="H319" s="95" t="n"/>
      <c r="I319" s="90">
        <f>IF(OR(B319="",D319="",F319="Done"),"",D319-cfg_AsOf)</f>
        <v/>
      </c>
      <c r="J319" s="86">
        <f>IF(B319="","",IF(F319="Done","DONE",IF(D319="","NO DATE",IF(D319&lt;cfg_AsOf,"OVERDUE",IF(D319-cfg_AsOf&lt;=3,"DUE SOON","ON TRACK")))))</f>
        <v/>
      </c>
      <c r="K319" s="86">
        <f>IF(B319="","","TSK-"&amp;TEXT(ROW()-5,"0000"))</f>
        <v/>
      </c>
    </row>
    <row r="320" ht="24" customHeight="1">
      <c r="B320" s="95" t="n"/>
      <c r="C320" s="95" t="n"/>
      <c r="D320" s="93" t="n"/>
      <c r="E320" s="141" t="n"/>
      <c r="F320" s="141" t="n"/>
      <c r="G320" s="95" t="n"/>
      <c r="H320" s="95" t="n"/>
      <c r="I320" s="90">
        <f>IF(OR(B320="",D320="",F320="Done"),"",D320-cfg_AsOf)</f>
        <v/>
      </c>
      <c r="J320" s="86">
        <f>IF(B320="","",IF(F320="Done","DONE",IF(D320="","NO DATE",IF(D320&lt;cfg_AsOf,"OVERDUE",IF(D320-cfg_AsOf&lt;=3,"DUE SOON","ON TRACK")))))</f>
        <v/>
      </c>
      <c r="K320" s="86">
        <f>IF(B320="","","TSK-"&amp;TEXT(ROW()-5,"0000"))</f>
        <v/>
      </c>
    </row>
    <row r="321" ht="24" customHeight="1">
      <c r="B321" s="95" t="n"/>
      <c r="C321" s="95" t="n"/>
      <c r="D321" s="93" t="n"/>
      <c r="E321" s="141" t="n"/>
      <c r="F321" s="141" t="n"/>
      <c r="G321" s="95" t="n"/>
      <c r="H321" s="95" t="n"/>
      <c r="I321" s="90">
        <f>IF(OR(B321="",D321="",F321="Done"),"",D321-cfg_AsOf)</f>
        <v/>
      </c>
      <c r="J321" s="86">
        <f>IF(B321="","",IF(F321="Done","DONE",IF(D321="","NO DATE",IF(D321&lt;cfg_AsOf,"OVERDUE",IF(D321-cfg_AsOf&lt;=3,"DUE SOON","ON TRACK")))))</f>
        <v/>
      </c>
      <c r="K321" s="86">
        <f>IF(B321="","","TSK-"&amp;TEXT(ROW()-5,"0000"))</f>
        <v/>
      </c>
    </row>
    <row r="322" ht="24" customHeight="1">
      <c r="B322" s="95" t="n"/>
      <c r="C322" s="95" t="n"/>
      <c r="D322" s="93" t="n"/>
      <c r="E322" s="141" t="n"/>
      <c r="F322" s="141" t="n"/>
      <c r="G322" s="95" t="n"/>
      <c r="H322" s="95" t="n"/>
      <c r="I322" s="90">
        <f>IF(OR(B322="",D322="",F322="Done"),"",D322-cfg_AsOf)</f>
        <v/>
      </c>
      <c r="J322" s="86">
        <f>IF(B322="","",IF(F322="Done","DONE",IF(D322="","NO DATE",IF(D322&lt;cfg_AsOf,"OVERDUE",IF(D322-cfg_AsOf&lt;=3,"DUE SOON","ON TRACK")))))</f>
        <v/>
      </c>
      <c r="K322" s="86">
        <f>IF(B322="","","TSK-"&amp;TEXT(ROW()-5,"0000"))</f>
        <v/>
      </c>
    </row>
    <row r="323" ht="24" customHeight="1">
      <c r="B323" s="95" t="n"/>
      <c r="C323" s="95" t="n"/>
      <c r="D323" s="93" t="n"/>
      <c r="E323" s="141" t="n"/>
      <c r="F323" s="141" t="n"/>
      <c r="G323" s="95" t="n"/>
      <c r="H323" s="95" t="n"/>
      <c r="I323" s="90">
        <f>IF(OR(B323="",D323="",F323="Done"),"",D323-cfg_AsOf)</f>
        <v/>
      </c>
      <c r="J323" s="86">
        <f>IF(B323="","",IF(F323="Done","DONE",IF(D323="","NO DATE",IF(D323&lt;cfg_AsOf,"OVERDUE",IF(D323-cfg_AsOf&lt;=3,"DUE SOON","ON TRACK")))))</f>
        <v/>
      </c>
      <c r="K323" s="86">
        <f>IF(B323="","","TSK-"&amp;TEXT(ROW()-5,"0000"))</f>
        <v/>
      </c>
    </row>
    <row r="324" ht="24" customHeight="1">
      <c r="B324" s="95" t="n"/>
      <c r="C324" s="95" t="n"/>
      <c r="D324" s="93" t="n"/>
      <c r="E324" s="141" t="n"/>
      <c r="F324" s="141" t="n"/>
      <c r="G324" s="95" t="n"/>
      <c r="H324" s="95" t="n"/>
      <c r="I324" s="90">
        <f>IF(OR(B324="",D324="",F324="Done"),"",D324-cfg_AsOf)</f>
        <v/>
      </c>
      <c r="J324" s="86">
        <f>IF(B324="","",IF(F324="Done","DONE",IF(D324="","NO DATE",IF(D324&lt;cfg_AsOf,"OVERDUE",IF(D324-cfg_AsOf&lt;=3,"DUE SOON","ON TRACK")))))</f>
        <v/>
      </c>
      <c r="K324" s="86">
        <f>IF(B324="","","TSK-"&amp;TEXT(ROW()-5,"0000"))</f>
        <v/>
      </c>
    </row>
    <row r="325" ht="24" customHeight="1">
      <c r="B325" s="95" t="n"/>
      <c r="C325" s="95" t="n"/>
      <c r="D325" s="93" t="n"/>
      <c r="E325" s="141" t="n"/>
      <c r="F325" s="141" t="n"/>
      <c r="G325" s="95" t="n"/>
      <c r="H325" s="95" t="n"/>
      <c r="I325" s="90">
        <f>IF(OR(B325="",D325="",F325="Done"),"",D325-cfg_AsOf)</f>
        <v/>
      </c>
      <c r="J325" s="86">
        <f>IF(B325="","",IF(F325="Done","DONE",IF(D325="","NO DATE",IF(D325&lt;cfg_AsOf,"OVERDUE",IF(D325-cfg_AsOf&lt;=3,"DUE SOON","ON TRACK")))))</f>
        <v/>
      </c>
      <c r="K325" s="86">
        <f>IF(B325="","","TSK-"&amp;TEXT(ROW()-5,"0000"))</f>
        <v/>
      </c>
    </row>
    <row r="326" ht="24" customHeight="1">
      <c r="B326" s="95" t="n"/>
      <c r="C326" s="95" t="n"/>
      <c r="D326" s="93" t="n"/>
      <c r="E326" s="141" t="n"/>
      <c r="F326" s="141" t="n"/>
      <c r="G326" s="95" t="n"/>
      <c r="H326" s="95" t="n"/>
      <c r="I326" s="90">
        <f>IF(OR(B326="",D326="",F326="Done"),"",D326-cfg_AsOf)</f>
        <v/>
      </c>
      <c r="J326" s="86">
        <f>IF(B326="","",IF(F326="Done","DONE",IF(D326="","NO DATE",IF(D326&lt;cfg_AsOf,"OVERDUE",IF(D326-cfg_AsOf&lt;=3,"DUE SOON","ON TRACK")))))</f>
        <v/>
      </c>
      <c r="K326" s="86">
        <f>IF(B326="","","TSK-"&amp;TEXT(ROW()-5,"0000"))</f>
        <v/>
      </c>
    </row>
    <row r="327" ht="24" customHeight="1">
      <c r="B327" s="95" t="n"/>
      <c r="C327" s="95" t="n"/>
      <c r="D327" s="93" t="n"/>
      <c r="E327" s="141" t="n"/>
      <c r="F327" s="141" t="n"/>
      <c r="G327" s="95" t="n"/>
      <c r="H327" s="95" t="n"/>
      <c r="I327" s="90">
        <f>IF(OR(B327="",D327="",F327="Done"),"",D327-cfg_AsOf)</f>
        <v/>
      </c>
      <c r="J327" s="86">
        <f>IF(B327="","",IF(F327="Done","DONE",IF(D327="","NO DATE",IF(D327&lt;cfg_AsOf,"OVERDUE",IF(D327-cfg_AsOf&lt;=3,"DUE SOON","ON TRACK")))))</f>
        <v/>
      </c>
      <c r="K327" s="86">
        <f>IF(B327="","","TSK-"&amp;TEXT(ROW()-5,"0000"))</f>
        <v/>
      </c>
    </row>
    <row r="328" ht="24" customHeight="1">
      <c r="B328" s="95" t="n"/>
      <c r="C328" s="95" t="n"/>
      <c r="D328" s="93" t="n"/>
      <c r="E328" s="141" t="n"/>
      <c r="F328" s="141" t="n"/>
      <c r="G328" s="95" t="n"/>
      <c r="H328" s="95" t="n"/>
      <c r="I328" s="90">
        <f>IF(OR(B328="",D328="",F328="Done"),"",D328-cfg_AsOf)</f>
        <v/>
      </c>
      <c r="J328" s="86">
        <f>IF(B328="","",IF(F328="Done","DONE",IF(D328="","NO DATE",IF(D328&lt;cfg_AsOf,"OVERDUE",IF(D328-cfg_AsOf&lt;=3,"DUE SOON","ON TRACK")))))</f>
        <v/>
      </c>
      <c r="K328" s="86">
        <f>IF(B328="","","TSK-"&amp;TEXT(ROW()-5,"0000"))</f>
        <v/>
      </c>
    </row>
    <row r="329" ht="24" customHeight="1">
      <c r="B329" s="95" t="n"/>
      <c r="C329" s="95" t="n"/>
      <c r="D329" s="93" t="n"/>
      <c r="E329" s="141" t="n"/>
      <c r="F329" s="141" t="n"/>
      <c r="G329" s="95" t="n"/>
      <c r="H329" s="95" t="n"/>
      <c r="I329" s="90">
        <f>IF(OR(B329="",D329="",F329="Done"),"",D329-cfg_AsOf)</f>
        <v/>
      </c>
      <c r="J329" s="86">
        <f>IF(B329="","",IF(F329="Done","DONE",IF(D329="","NO DATE",IF(D329&lt;cfg_AsOf,"OVERDUE",IF(D329-cfg_AsOf&lt;=3,"DUE SOON","ON TRACK")))))</f>
        <v/>
      </c>
      <c r="K329" s="86">
        <f>IF(B329="","","TSK-"&amp;TEXT(ROW()-5,"0000"))</f>
        <v/>
      </c>
    </row>
    <row r="330" ht="24" customHeight="1">
      <c r="B330" s="95" t="n"/>
      <c r="C330" s="95" t="n"/>
      <c r="D330" s="93" t="n"/>
      <c r="E330" s="141" t="n"/>
      <c r="F330" s="141" t="n"/>
      <c r="G330" s="95" t="n"/>
      <c r="H330" s="95" t="n"/>
      <c r="I330" s="90">
        <f>IF(OR(B330="",D330="",F330="Done"),"",D330-cfg_AsOf)</f>
        <v/>
      </c>
      <c r="J330" s="86">
        <f>IF(B330="","",IF(F330="Done","DONE",IF(D330="","NO DATE",IF(D330&lt;cfg_AsOf,"OVERDUE",IF(D330-cfg_AsOf&lt;=3,"DUE SOON","ON TRACK")))))</f>
        <v/>
      </c>
      <c r="K330" s="86">
        <f>IF(B330="","","TSK-"&amp;TEXT(ROW()-5,"0000"))</f>
        <v/>
      </c>
    </row>
    <row r="331" ht="24" customHeight="1">
      <c r="B331" s="95" t="n"/>
      <c r="C331" s="95" t="n"/>
      <c r="D331" s="93" t="n"/>
      <c r="E331" s="141" t="n"/>
      <c r="F331" s="141" t="n"/>
      <c r="G331" s="95" t="n"/>
      <c r="H331" s="95" t="n"/>
      <c r="I331" s="90">
        <f>IF(OR(B331="",D331="",F331="Done"),"",D331-cfg_AsOf)</f>
        <v/>
      </c>
      <c r="J331" s="86">
        <f>IF(B331="","",IF(F331="Done","DONE",IF(D331="","NO DATE",IF(D331&lt;cfg_AsOf,"OVERDUE",IF(D331-cfg_AsOf&lt;=3,"DUE SOON","ON TRACK")))))</f>
        <v/>
      </c>
      <c r="K331" s="86">
        <f>IF(B331="","","TSK-"&amp;TEXT(ROW()-5,"0000"))</f>
        <v/>
      </c>
    </row>
    <row r="332" ht="24" customHeight="1">
      <c r="B332" s="95" t="n"/>
      <c r="C332" s="95" t="n"/>
      <c r="D332" s="93" t="n"/>
      <c r="E332" s="141" t="n"/>
      <c r="F332" s="141" t="n"/>
      <c r="G332" s="95" t="n"/>
      <c r="H332" s="95" t="n"/>
      <c r="I332" s="90">
        <f>IF(OR(B332="",D332="",F332="Done"),"",D332-cfg_AsOf)</f>
        <v/>
      </c>
      <c r="J332" s="86">
        <f>IF(B332="","",IF(F332="Done","DONE",IF(D332="","NO DATE",IF(D332&lt;cfg_AsOf,"OVERDUE",IF(D332-cfg_AsOf&lt;=3,"DUE SOON","ON TRACK")))))</f>
        <v/>
      </c>
      <c r="K332" s="86">
        <f>IF(B332="","","TSK-"&amp;TEXT(ROW()-5,"0000"))</f>
        <v/>
      </c>
    </row>
    <row r="333" ht="24" customHeight="1">
      <c r="B333" s="95" t="n"/>
      <c r="C333" s="95" t="n"/>
      <c r="D333" s="93" t="n"/>
      <c r="E333" s="141" t="n"/>
      <c r="F333" s="141" t="n"/>
      <c r="G333" s="95" t="n"/>
      <c r="H333" s="95" t="n"/>
      <c r="I333" s="90">
        <f>IF(OR(B333="",D333="",F333="Done"),"",D333-cfg_AsOf)</f>
        <v/>
      </c>
      <c r="J333" s="86">
        <f>IF(B333="","",IF(F333="Done","DONE",IF(D333="","NO DATE",IF(D333&lt;cfg_AsOf,"OVERDUE",IF(D333-cfg_AsOf&lt;=3,"DUE SOON","ON TRACK")))))</f>
        <v/>
      </c>
      <c r="K333" s="86">
        <f>IF(B333="","","TSK-"&amp;TEXT(ROW()-5,"0000"))</f>
        <v/>
      </c>
    </row>
    <row r="334" ht="24" customHeight="1">
      <c r="B334" s="95" t="n"/>
      <c r="C334" s="95" t="n"/>
      <c r="D334" s="93" t="n"/>
      <c r="E334" s="141" t="n"/>
      <c r="F334" s="141" t="n"/>
      <c r="G334" s="95" t="n"/>
      <c r="H334" s="95" t="n"/>
      <c r="I334" s="90">
        <f>IF(OR(B334="",D334="",F334="Done"),"",D334-cfg_AsOf)</f>
        <v/>
      </c>
      <c r="J334" s="86">
        <f>IF(B334="","",IF(F334="Done","DONE",IF(D334="","NO DATE",IF(D334&lt;cfg_AsOf,"OVERDUE",IF(D334-cfg_AsOf&lt;=3,"DUE SOON","ON TRACK")))))</f>
        <v/>
      </c>
      <c r="K334" s="86">
        <f>IF(B334="","","TSK-"&amp;TEXT(ROW()-5,"0000"))</f>
        <v/>
      </c>
    </row>
    <row r="335" ht="24" customHeight="1">
      <c r="B335" s="95" t="n"/>
      <c r="C335" s="95" t="n"/>
      <c r="D335" s="93" t="n"/>
      <c r="E335" s="141" t="n"/>
      <c r="F335" s="141" t="n"/>
      <c r="G335" s="95" t="n"/>
      <c r="H335" s="95" t="n"/>
      <c r="I335" s="90">
        <f>IF(OR(B335="",D335="",F335="Done"),"",D335-cfg_AsOf)</f>
        <v/>
      </c>
      <c r="J335" s="86">
        <f>IF(B335="","",IF(F335="Done","DONE",IF(D335="","NO DATE",IF(D335&lt;cfg_AsOf,"OVERDUE",IF(D335-cfg_AsOf&lt;=3,"DUE SOON","ON TRACK")))))</f>
        <v/>
      </c>
      <c r="K335" s="86">
        <f>IF(B335="","","TSK-"&amp;TEXT(ROW()-5,"0000"))</f>
        <v/>
      </c>
    </row>
    <row r="336" ht="24" customHeight="1">
      <c r="B336" s="95" t="n"/>
      <c r="C336" s="95" t="n"/>
      <c r="D336" s="93" t="n"/>
      <c r="E336" s="141" t="n"/>
      <c r="F336" s="141" t="n"/>
      <c r="G336" s="95" t="n"/>
      <c r="H336" s="95" t="n"/>
      <c r="I336" s="90">
        <f>IF(OR(B336="",D336="",F336="Done"),"",D336-cfg_AsOf)</f>
        <v/>
      </c>
      <c r="J336" s="86">
        <f>IF(B336="","",IF(F336="Done","DONE",IF(D336="","NO DATE",IF(D336&lt;cfg_AsOf,"OVERDUE",IF(D336-cfg_AsOf&lt;=3,"DUE SOON","ON TRACK")))))</f>
        <v/>
      </c>
      <c r="K336" s="86">
        <f>IF(B336="","","TSK-"&amp;TEXT(ROW()-5,"0000"))</f>
        <v/>
      </c>
    </row>
    <row r="337" ht="24" customHeight="1">
      <c r="B337" s="95" t="n"/>
      <c r="C337" s="95" t="n"/>
      <c r="D337" s="93" t="n"/>
      <c r="E337" s="141" t="n"/>
      <c r="F337" s="141" t="n"/>
      <c r="G337" s="95" t="n"/>
      <c r="H337" s="95" t="n"/>
      <c r="I337" s="90">
        <f>IF(OR(B337="",D337="",F337="Done"),"",D337-cfg_AsOf)</f>
        <v/>
      </c>
      <c r="J337" s="86">
        <f>IF(B337="","",IF(F337="Done","DONE",IF(D337="","NO DATE",IF(D337&lt;cfg_AsOf,"OVERDUE",IF(D337-cfg_AsOf&lt;=3,"DUE SOON","ON TRACK")))))</f>
        <v/>
      </c>
      <c r="K337" s="86">
        <f>IF(B337="","","TSK-"&amp;TEXT(ROW()-5,"0000"))</f>
        <v/>
      </c>
    </row>
    <row r="338" ht="24" customHeight="1">
      <c r="B338" s="95" t="n"/>
      <c r="C338" s="95" t="n"/>
      <c r="D338" s="93" t="n"/>
      <c r="E338" s="141" t="n"/>
      <c r="F338" s="141" t="n"/>
      <c r="G338" s="95" t="n"/>
      <c r="H338" s="95" t="n"/>
      <c r="I338" s="90">
        <f>IF(OR(B338="",D338="",F338="Done"),"",D338-cfg_AsOf)</f>
        <v/>
      </c>
      <c r="J338" s="86">
        <f>IF(B338="","",IF(F338="Done","DONE",IF(D338="","NO DATE",IF(D338&lt;cfg_AsOf,"OVERDUE",IF(D338-cfg_AsOf&lt;=3,"DUE SOON","ON TRACK")))))</f>
        <v/>
      </c>
      <c r="K338" s="86">
        <f>IF(B338="","","TSK-"&amp;TEXT(ROW()-5,"0000"))</f>
        <v/>
      </c>
    </row>
    <row r="339" ht="24" customHeight="1">
      <c r="B339" s="95" t="n"/>
      <c r="C339" s="95" t="n"/>
      <c r="D339" s="93" t="n"/>
      <c r="E339" s="141" t="n"/>
      <c r="F339" s="141" t="n"/>
      <c r="G339" s="95" t="n"/>
      <c r="H339" s="95" t="n"/>
      <c r="I339" s="90">
        <f>IF(OR(B339="",D339="",F339="Done"),"",D339-cfg_AsOf)</f>
        <v/>
      </c>
      <c r="J339" s="86">
        <f>IF(B339="","",IF(F339="Done","DONE",IF(D339="","NO DATE",IF(D339&lt;cfg_AsOf,"OVERDUE",IF(D339-cfg_AsOf&lt;=3,"DUE SOON","ON TRACK")))))</f>
        <v/>
      </c>
      <c r="K339" s="86">
        <f>IF(B339="","","TSK-"&amp;TEXT(ROW()-5,"0000"))</f>
        <v/>
      </c>
    </row>
    <row r="340" ht="24" customHeight="1">
      <c r="B340" s="95" t="n"/>
      <c r="C340" s="95" t="n"/>
      <c r="D340" s="93" t="n"/>
      <c r="E340" s="141" t="n"/>
      <c r="F340" s="141" t="n"/>
      <c r="G340" s="95" t="n"/>
      <c r="H340" s="95" t="n"/>
      <c r="I340" s="90">
        <f>IF(OR(B340="",D340="",F340="Done"),"",D340-cfg_AsOf)</f>
        <v/>
      </c>
      <c r="J340" s="86">
        <f>IF(B340="","",IF(F340="Done","DONE",IF(D340="","NO DATE",IF(D340&lt;cfg_AsOf,"OVERDUE",IF(D340-cfg_AsOf&lt;=3,"DUE SOON","ON TRACK")))))</f>
        <v/>
      </c>
      <c r="K340" s="86">
        <f>IF(B340="","","TSK-"&amp;TEXT(ROW()-5,"0000"))</f>
        <v/>
      </c>
    </row>
    <row r="341" ht="24" customHeight="1">
      <c r="B341" s="95" t="n"/>
      <c r="C341" s="95" t="n"/>
      <c r="D341" s="93" t="n"/>
      <c r="E341" s="141" t="n"/>
      <c r="F341" s="141" t="n"/>
      <c r="G341" s="95" t="n"/>
      <c r="H341" s="95" t="n"/>
      <c r="I341" s="90">
        <f>IF(OR(B341="",D341="",F341="Done"),"",D341-cfg_AsOf)</f>
        <v/>
      </c>
      <c r="J341" s="86">
        <f>IF(B341="","",IF(F341="Done","DONE",IF(D341="","NO DATE",IF(D341&lt;cfg_AsOf,"OVERDUE",IF(D341-cfg_AsOf&lt;=3,"DUE SOON","ON TRACK")))))</f>
        <v/>
      </c>
      <c r="K341" s="86">
        <f>IF(B341="","","TSK-"&amp;TEXT(ROW()-5,"0000"))</f>
        <v/>
      </c>
    </row>
    <row r="342" ht="24" customHeight="1">
      <c r="B342" s="95" t="n"/>
      <c r="C342" s="95" t="n"/>
      <c r="D342" s="93" t="n"/>
      <c r="E342" s="141" t="n"/>
      <c r="F342" s="141" t="n"/>
      <c r="G342" s="95" t="n"/>
      <c r="H342" s="95" t="n"/>
      <c r="I342" s="90">
        <f>IF(OR(B342="",D342="",F342="Done"),"",D342-cfg_AsOf)</f>
        <v/>
      </c>
      <c r="J342" s="86">
        <f>IF(B342="","",IF(F342="Done","DONE",IF(D342="","NO DATE",IF(D342&lt;cfg_AsOf,"OVERDUE",IF(D342-cfg_AsOf&lt;=3,"DUE SOON","ON TRACK")))))</f>
        <v/>
      </c>
      <c r="K342" s="86">
        <f>IF(B342="","","TSK-"&amp;TEXT(ROW()-5,"0000"))</f>
        <v/>
      </c>
    </row>
    <row r="343" ht="24" customHeight="1">
      <c r="B343" s="95" t="n"/>
      <c r="C343" s="95" t="n"/>
      <c r="D343" s="93" t="n"/>
      <c r="E343" s="141" t="n"/>
      <c r="F343" s="141" t="n"/>
      <c r="G343" s="95" t="n"/>
      <c r="H343" s="95" t="n"/>
      <c r="I343" s="90">
        <f>IF(OR(B343="",D343="",F343="Done"),"",D343-cfg_AsOf)</f>
        <v/>
      </c>
      <c r="J343" s="86">
        <f>IF(B343="","",IF(F343="Done","DONE",IF(D343="","NO DATE",IF(D343&lt;cfg_AsOf,"OVERDUE",IF(D343-cfg_AsOf&lt;=3,"DUE SOON","ON TRACK")))))</f>
        <v/>
      </c>
      <c r="K343" s="86">
        <f>IF(B343="","","TSK-"&amp;TEXT(ROW()-5,"0000"))</f>
        <v/>
      </c>
    </row>
    <row r="344" ht="24" customHeight="1">
      <c r="B344" s="95" t="n"/>
      <c r="C344" s="95" t="n"/>
      <c r="D344" s="93" t="n"/>
      <c r="E344" s="141" t="n"/>
      <c r="F344" s="141" t="n"/>
      <c r="G344" s="95" t="n"/>
      <c r="H344" s="95" t="n"/>
      <c r="I344" s="90">
        <f>IF(OR(B344="",D344="",F344="Done"),"",D344-cfg_AsOf)</f>
        <v/>
      </c>
      <c r="J344" s="86">
        <f>IF(B344="","",IF(F344="Done","DONE",IF(D344="","NO DATE",IF(D344&lt;cfg_AsOf,"OVERDUE",IF(D344-cfg_AsOf&lt;=3,"DUE SOON","ON TRACK")))))</f>
        <v/>
      </c>
      <c r="K344" s="86">
        <f>IF(B344="","","TSK-"&amp;TEXT(ROW()-5,"0000"))</f>
        <v/>
      </c>
    </row>
    <row r="345" ht="24" customHeight="1">
      <c r="B345" s="95" t="n"/>
      <c r="C345" s="95" t="n"/>
      <c r="D345" s="93" t="n"/>
      <c r="E345" s="141" t="n"/>
      <c r="F345" s="141" t="n"/>
      <c r="G345" s="95" t="n"/>
      <c r="H345" s="95" t="n"/>
      <c r="I345" s="90">
        <f>IF(OR(B345="",D345="",F345="Done"),"",D345-cfg_AsOf)</f>
        <v/>
      </c>
      <c r="J345" s="86">
        <f>IF(B345="","",IF(F345="Done","DONE",IF(D345="","NO DATE",IF(D345&lt;cfg_AsOf,"OVERDUE",IF(D345-cfg_AsOf&lt;=3,"DUE SOON","ON TRACK")))))</f>
        <v/>
      </c>
      <c r="K345" s="86">
        <f>IF(B345="","","TSK-"&amp;TEXT(ROW()-5,"0000"))</f>
        <v/>
      </c>
    </row>
    <row r="346" ht="24" customHeight="1">
      <c r="B346" s="95" t="n"/>
      <c r="C346" s="95" t="n"/>
      <c r="D346" s="93" t="n"/>
      <c r="E346" s="141" t="n"/>
      <c r="F346" s="141" t="n"/>
      <c r="G346" s="95" t="n"/>
      <c r="H346" s="95" t="n"/>
      <c r="I346" s="90">
        <f>IF(OR(B346="",D346="",F346="Done"),"",D346-cfg_AsOf)</f>
        <v/>
      </c>
      <c r="J346" s="86">
        <f>IF(B346="","",IF(F346="Done","DONE",IF(D346="","NO DATE",IF(D346&lt;cfg_AsOf,"OVERDUE",IF(D346-cfg_AsOf&lt;=3,"DUE SOON","ON TRACK")))))</f>
        <v/>
      </c>
      <c r="K346" s="86">
        <f>IF(B346="","","TSK-"&amp;TEXT(ROW()-5,"0000"))</f>
        <v/>
      </c>
    </row>
    <row r="347" ht="24" customHeight="1">
      <c r="B347" s="95" t="n"/>
      <c r="C347" s="95" t="n"/>
      <c r="D347" s="93" t="n"/>
      <c r="E347" s="141" t="n"/>
      <c r="F347" s="141" t="n"/>
      <c r="G347" s="95" t="n"/>
      <c r="H347" s="95" t="n"/>
      <c r="I347" s="90">
        <f>IF(OR(B347="",D347="",F347="Done"),"",D347-cfg_AsOf)</f>
        <v/>
      </c>
      <c r="J347" s="86">
        <f>IF(B347="","",IF(F347="Done","DONE",IF(D347="","NO DATE",IF(D347&lt;cfg_AsOf,"OVERDUE",IF(D347-cfg_AsOf&lt;=3,"DUE SOON","ON TRACK")))))</f>
        <v/>
      </c>
      <c r="K347" s="86">
        <f>IF(B347="","","TSK-"&amp;TEXT(ROW()-5,"0000"))</f>
        <v/>
      </c>
    </row>
    <row r="348" ht="24" customHeight="1">
      <c r="B348" s="95" t="n"/>
      <c r="C348" s="95" t="n"/>
      <c r="D348" s="93" t="n"/>
      <c r="E348" s="141" t="n"/>
      <c r="F348" s="141" t="n"/>
      <c r="G348" s="95" t="n"/>
      <c r="H348" s="95" t="n"/>
      <c r="I348" s="90">
        <f>IF(OR(B348="",D348="",F348="Done"),"",D348-cfg_AsOf)</f>
        <v/>
      </c>
      <c r="J348" s="86">
        <f>IF(B348="","",IF(F348="Done","DONE",IF(D348="","NO DATE",IF(D348&lt;cfg_AsOf,"OVERDUE",IF(D348-cfg_AsOf&lt;=3,"DUE SOON","ON TRACK")))))</f>
        <v/>
      </c>
      <c r="K348" s="86">
        <f>IF(B348="","","TSK-"&amp;TEXT(ROW()-5,"0000"))</f>
        <v/>
      </c>
    </row>
    <row r="349" ht="24" customHeight="1">
      <c r="B349" s="95" t="n"/>
      <c r="C349" s="95" t="n"/>
      <c r="D349" s="93" t="n"/>
      <c r="E349" s="141" t="n"/>
      <c r="F349" s="141" t="n"/>
      <c r="G349" s="95" t="n"/>
      <c r="H349" s="95" t="n"/>
      <c r="I349" s="90">
        <f>IF(OR(B349="",D349="",F349="Done"),"",D349-cfg_AsOf)</f>
        <v/>
      </c>
      <c r="J349" s="86">
        <f>IF(B349="","",IF(F349="Done","DONE",IF(D349="","NO DATE",IF(D349&lt;cfg_AsOf,"OVERDUE",IF(D349-cfg_AsOf&lt;=3,"DUE SOON","ON TRACK")))))</f>
        <v/>
      </c>
      <c r="K349" s="86">
        <f>IF(B349="","","TSK-"&amp;TEXT(ROW()-5,"0000"))</f>
        <v/>
      </c>
    </row>
    <row r="350" ht="24" customHeight="1">
      <c r="B350" s="95" t="n"/>
      <c r="C350" s="95" t="n"/>
      <c r="D350" s="93" t="n"/>
      <c r="E350" s="141" t="n"/>
      <c r="F350" s="141" t="n"/>
      <c r="G350" s="95" t="n"/>
      <c r="H350" s="95" t="n"/>
      <c r="I350" s="90">
        <f>IF(OR(B350="",D350="",F350="Done"),"",D350-cfg_AsOf)</f>
        <v/>
      </c>
      <c r="J350" s="86">
        <f>IF(B350="","",IF(F350="Done","DONE",IF(D350="","NO DATE",IF(D350&lt;cfg_AsOf,"OVERDUE",IF(D350-cfg_AsOf&lt;=3,"DUE SOON","ON TRACK")))))</f>
        <v/>
      </c>
      <c r="K350" s="86">
        <f>IF(B350="","","TSK-"&amp;TEXT(ROW()-5,"0000"))</f>
        <v/>
      </c>
    </row>
    <row r="351" ht="24" customHeight="1">
      <c r="B351" s="95" t="n"/>
      <c r="C351" s="95" t="n"/>
      <c r="D351" s="93" t="n"/>
      <c r="E351" s="141" t="n"/>
      <c r="F351" s="141" t="n"/>
      <c r="G351" s="95" t="n"/>
      <c r="H351" s="95" t="n"/>
      <c r="I351" s="90">
        <f>IF(OR(B351="",D351="",F351="Done"),"",D351-cfg_AsOf)</f>
        <v/>
      </c>
      <c r="J351" s="86">
        <f>IF(B351="","",IF(F351="Done","DONE",IF(D351="","NO DATE",IF(D351&lt;cfg_AsOf,"OVERDUE",IF(D351-cfg_AsOf&lt;=3,"DUE SOON","ON TRACK")))))</f>
        <v/>
      </c>
      <c r="K351" s="86">
        <f>IF(B351="","","TSK-"&amp;TEXT(ROW()-5,"0000"))</f>
        <v/>
      </c>
    </row>
    <row r="352" ht="24" customHeight="1">
      <c r="B352" s="95" t="n"/>
      <c r="C352" s="95" t="n"/>
      <c r="D352" s="93" t="n"/>
      <c r="E352" s="141" t="n"/>
      <c r="F352" s="141" t="n"/>
      <c r="G352" s="95" t="n"/>
      <c r="H352" s="95" t="n"/>
      <c r="I352" s="90">
        <f>IF(OR(B352="",D352="",F352="Done"),"",D352-cfg_AsOf)</f>
        <v/>
      </c>
      <c r="J352" s="86">
        <f>IF(B352="","",IF(F352="Done","DONE",IF(D352="","NO DATE",IF(D352&lt;cfg_AsOf,"OVERDUE",IF(D352-cfg_AsOf&lt;=3,"DUE SOON","ON TRACK")))))</f>
        <v/>
      </c>
      <c r="K352" s="86">
        <f>IF(B352="","","TSK-"&amp;TEXT(ROW()-5,"0000"))</f>
        <v/>
      </c>
    </row>
    <row r="353" ht="24" customHeight="1">
      <c r="B353" s="95" t="n"/>
      <c r="C353" s="95" t="n"/>
      <c r="D353" s="93" t="n"/>
      <c r="E353" s="141" t="n"/>
      <c r="F353" s="141" t="n"/>
      <c r="G353" s="95" t="n"/>
      <c r="H353" s="95" t="n"/>
      <c r="I353" s="90">
        <f>IF(OR(B353="",D353="",F353="Done"),"",D353-cfg_AsOf)</f>
        <v/>
      </c>
      <c r="J353" s="86">
        <f>IF(B353="","",IF(F353="Done","DONE",IF(D353="","NO DATE",IF(D353&lt;cfg_AsOf,"OVERDUE",IF(D353-cfg_AsOf&lt;=3,"DUE SOON","ON TRACK")))))</f>
        <v/>
      </c>
      <c r="K353" s="86">
        <f>IF(B353="","","TSK-"&amp;TEXT(ROW()-5,"0000"))</f>
        <v/>
      </c>
    </row>
    <row r="354" ht="24" customHeight="1">
      <c r="B354" s="95" t="n"/>
      <c r="C354" s="95" t="n"/>
      <c r="D354" s="93" t="n"/>
      <c r="E354" s="141" t="n"/>
      <c r="F354" s="141" t="n"/>
      <c r="G354" s="95" t="n"/>
      <c r="H354" s="95" t="n"/>
      <c r="I354" s="90">
        <f>IF(OR(B354="",D354="",F354="Done"),"",D354-cfg_AsOf)</f>
        <v/>
      </c>
      <c r="J354" s="86">
        <f>IF(B354="","",IF(F354="Done","DONE",IF(D354="","NO DATE",IF(D354&lt;cfg_AsOf,"OVERDUE",IF(D354-cfg_AsOf&lt;=3,"DUE SOON","ON TRACK")))))</f>
        <v/>
      </c>
      <c r="K354" s="86">
        <f>IF(B354="","","TSK-"&amp;TEXT(ROW()-5,"0000"))</f>
        <v/>
      </c>
    </row>
    <row r="355" ht="24" customHeight="1">
      <c r="B355" s="95" t="n"/>
      <c r="C355" s="95" t="n"/>
      <c r="D355" s="93" t="n"/>
      <c r="E355" s="141" t="n"/>
      <c r="F355" s="141" t="n"/>
      <c r="G355" s="95" t="n"/>
      <c r="H355" s="95" t="n"/>
      <c r="I355" s="90">
        <f>IF(OR(B355="",D355="",F355="Done"),"",D355-cfg_AsOf)</f>
        <v/>
      </c>
      <c r="J355" s="86">
        <f>IF(B355="","",IF(F355="Done","DONE",IF(D355="","NO DATE",IF(D355&lt;cfg_AsOf,"OVERDUE",IF(D355-cfg_AsOf&lt;=3,"DUE SOON","ON TRACK")))))</f>
        <v/>
      </c>
      <c r="K355" s="86">
        <f>IF(B355="","","TSK-"&amp;TEXT(ROW()-5,"0000"))</f>
        <v/>
      </c>
    </row>
    <row r="356" ht="24" customHeight="1">
      <c r="B356" s="95" t="n"/>
      <c r="C356" s="95" t="n"/>
      <c r="D356" s="93" t="n"/>
      <c r="E356" s="141" t="n"/>
      <c r="F356" s="141" t="n"/>
      <c r="G356" s="95" t="n"/>
      <c r="H356" s="95" t="n"/>
      <c r="I356" s="90">
        <f>IF(OR(B356="",D356="",F356="Done"),"",D356-cfg_AsOf)</f>
        <v/>
      </c>
      <c r="J356" s="86">
        <f>IF(B356="","",IF(F356="Done","DONE",IF(D356="","NO DATE",IF(D356&lt;cfg_AsOf,"OVERDUE",IF(D356-cfg_AsOf&lt;=3,"DUE SOON","ON TRACK")))))</f>
        <v/>
      </c>
      <c r="K356" s="86">
        <f>IF(B356="","","TSK-"&amp;TEXT(ROW()-5,"0000"))</f>
        <v/>
      </c>
    </row>
    <row r="357" ht="24" customHeight="1">
      <c r="B357" s="95" t="n"/>
      <c r="C357" s="95" t="n"/>
      <c r="D357" s="93" t="n"/>
      <c r="E357" s="141" t="n"/>
      <c r="F357" s="141" t="n"/>
      <c r="G357" s="95" t="n"/>
      <c r="H357" s="95" t="n"/>
      <c r="I357" s="90">
        <f>IF(OR(B357="",D357="",F357="Done"),"",D357-cfg_AsOf)</f>
        <v/>
      </c>
      <c r="J357" s="86">
        <f>IF(B357="","",IF(F357="Done","DONE",IF(D357="","NO DATE",IF(D357&lt;cfg_AsOf,"OVERDUE",IF(D357-cfg_AsOf&lt;=3,"DUE SOON","ON TRACK")))))</f>
        <v/>
      </c>
      <c r="K357" s="86">
        <f>IF(B357="","","TSK-"&amp;TEXT(ROW()-5,"0000"))</f>
        <v/>
      </c>
    </row>
    <row r="358" ht="24" customHeight="1">
      <c r="B358" s="95" t="n"/>
      <c r="C358" s="95" t="n"/>
      <c r="D358" s="93" t="n"/>
      <c r="E358" s="141" t="n"/>
      <c r="F358" s="141" t="n"/>
      <c r="G358" s="95" t="n"/>
      <c r="H358" s="95" t="n"/>
      <c r="I358" s="90">
        <f>IF(OR(B358="",D358="",F358="Done"),"",D358-cfg_AsOf)</f>
        <v/>
      </c>
      <c r="J358" s="86">
        <f>IF(B358="","",IF(F358="Done","DONE",IF(D358="","NO DATE",IF(D358&lt;cfg_AsOf,"OVERDUE",IF(D358-cfg_AsOf&lt;=3,"DUE SOON","ON TRACK")))))</f>
        <v/>
      </c>
      <c r="K358" s="86">
        <f>IF(B358="","","TSK-"&amp;TEXT(ROW()-5,"0000"))</f>
        <v/>
      </c>
    </row>
    <row r="359" ht="24" customHeight="1">
      <c r="B359" s="95" t="n"/>
      <c r="C359" s="95" t="n"/>
      <c r="D359" s="93" t="n"/>
      <c r="E359" s="141" t="n"/>
      <c r="F359" s="141" t="n"/>
      <c r="G359" s="95" t="n"/>
      <c r="H359" s="95" t="n"/>
      <c r="I359" s="90">
        <f>IF(OR(B359="",D359="",F359="Done"),"",D359-cfg_AsOf)</f>
        <v/>
      </c>
      <c r="J359" s="86">
        <f>IF(B359="","",IF(F359="Done","DONE",IF(D359="","NO DATE",IF(D359&lt;cfg_AsOf,"OVERDUE",IF(D359-cfg_AsOf&lt;=3,"DUE SOON","ON TRACK")))))</f>
        <v/>
      </c>
      <c r="K359" s="86">
        <f>IF(B359="","","TSK-"&amp;TEXT(ROW()-5,"0000"))</f>
        <v/>
      </c>
    </row>
    <row r="360" ht="24" customHeight="1">
      <c r="B360" s="95" t="n"/>
      <c r="C360" s="95" t="n"/>
      <c r="D360" s="93" t="n"/>
      <c r="E360" s="141" t="n"/>
      <c r="F360" s="141" t="n"/>
      <c r="G360" s="95" t="n"/>
      <c r="H360" s="95" t="n"/>
      <c r="I360" s="90">
        <f>IF(OR(B360="",D360="",F360="Done"),"",D360-cfg_AsOf)</f>
        <v/>
      </c>
      <c r="J360" s="86">
        <f>IF(B360="","",IF(F360="Done","DONE",IF(D360="","NO DATE",IF(D360&lt;cfg_AsOf,"OVERDUE",IF(D360-cfg_AsOf&lt;=3,"DUE SOON","ON TRACK")))))</f>
        <v/>
      </c>
      <c r="K360" s="86">
        <f>IF(B360="","","TSK-"&amp;TEXT(ROW()-5,"0000"))</f>
        <v/>
      </c>
    </row>
    <row r="361" ht="24" customHeight="1">
      <c r="B361" s="95" t="n"/>
      <c r="C361" s="95" t="n"/>
      <c r="D361" s="93" t="n"/>
      <c r="E361" s="141" t="n"/>
      <c r="F361" s="141" t="n"/>
      <c r="G361" s="95" t="n"/>
      <c r="H361" s="95" t="n"/>
      <c r="I361" s="90">
        <f>IF(OR(B361="",D361="",F361="Done"),"",D361-cfg_AsOf)</f>
        <v/>
      </c>
      <c r="J361" s="86">
        <f>IF(B361="","",IF(F361="Done","DONE",IF(D361="","NO DATE",IF(D361&lt;cfg_AsOf,"OVERDUE",IF(D361-cfg_AsOf&lt;=3,"DUE SOON","ON TRACK")))))</f>
        <v/>
      </c>
      <c r="K361" s="86">
        <f>IF(B361="","","TSK-"&amp;TEXT(ROW()-5,"0000"))</f>
        <v/>
      </c>
    </row>
    <row r="362" ht="24" customHeight="1">
      <c r="B362" s="95" t="n"/>
      <c r="C362" s="95" t="n"/>
      <c r="D362" s="93" t="n"/>
      <c r="E362" s="141" t="n"/>
      <c r="F362" s="141" t="n"/>
      <c r="G362" s="95" t="n"/>
      <c r="H362" s="95" t="n"/>
      <c r="I362" s="90">
        <f>IF(OR(B362="",D362="",F362="Done"),"",D362-cfg_AsOf)</f>
        <v/>
      </c>
      <c r="J362" s="86">
        <f>IF(B362="","",IF(F362="Done","DONE",IF(D362="","NO DATE",IF(D362&lt;cfg_AsOf,"OVERDUE",IF(D362-cfg_AsOf&lt;=3,"DUE SOON","ON TRACK")))))</f>
        <v/>
      </c>
      <c r="K362" s="86">
        <f>IF(B362="","","TSK-"&amp;TEXT(ROW()-5,"0000"))</f>
        <v/>
      </c>
    </row>
    <row r="363" ht="24" customHeight="1">
      <c r="B363" s="95" t="n"/>
      <c r="C363" s="95" t="n"/>
      <c r="D363" s="93" t="n"/>
      <c r="E363" s="141" t="n"/>
      <c r="F363" s="141" t="n"/>
      <c r="G363" s="95" t="n"/>
      <c r="H363" s="95" t="n"/>
      <c r="I363" s="90">
        <f>IF(OR(B363="",D363="",F363="Done"),"",D363-cfg_AsOf)</f>
        <v/>
      </c>
      <c r="J363" s="86">
        <f>IF(B363="","",IF(F363="Done","DONE",IF(D363="","NO DATE",IF(D363&lt;cfg_AsOf,"OVERDUE",IF(D363-cfg_AsOf&lt;=3,"DUE SOON","ON TRACK")))))</f>
        <v/>
      </c>
      <c r="K363" s="86">
        <f>IF(B363="","","TSK-"&amp;TEXT(ROW()-5,"0000"))</f>
        <v/>
      </c>
    </row>
    <row r="364" ht="24" customHeight="1">
      <c r="B364" s="95" t="n"/>
      <c r="C364" s="95" t="n"/>
      <c r="D364" s="93" t="n"/>
      <c r="E364" s="141" t="n"/>
      <c r="F364" s="141" t="n"/>
      <c r="G364" s="95" t="n"/>
      <c r="H364" s="95" t="n"/>
      <c r="I364" s="90">
        <f>IF(OR(B364="",D364="",F364="Done"),"",D364-cfg_AsOf)</f>
        <v/>
      </c>
      <c r="J364" s="86">
        <f>IF(B364="","",IF(F364="Done","DONE",IF(D364="","NO DATE",IF(D364&lt;cfg_AsOf,"OVERDUE",IF(D364-cfg_AsOf&lt;=3,"DUE SOON","ON TRACK")))))</f>
        <v/>
      </c>
      <c r="K364" s="86">
        <f>IF(B364="","","TSK-"&amp;TEXT(ROW()-5,"0000"))</f>
        <v/>
      </c>
    </row>
    <row r="365" ht="24" customHeight="1">
      <c r="B365" s="95" t="n"/>
      <c r="C365" s="95" t="n"/>
      <c r="D365" s="93" t="n"/>
      <c r="E365" s="141" t="n"/>
      <c r="F365" s="141" t="n"/>
      <c r="G365" s="95" t="n"/>
      <c r="H365" s="95" t="n"/>
      <c r="I365" s="90">
        <f>IF(OR(B365="",D365="",F365="Done"),"",D365-cfg_AsOf)</f>
        <v/>
      </c>
      <c r="J365" s="86">
        <f>IF(B365="","",IF(F365="Done","DONE",IF(D365="","NO DATE",IF(D365&lt;cfg_AsOf,"OVERDUE",IF(D365-cfg_AsOf&lt;=3,"DUE SOON","ON TRACK")))))</f>
        <v/>
      </c>
      <c r="K365" s="86">
        <f>IF(B365="","","TSK-"&amp;TEXT(ROW()-5,"0000"))</f>
        <v/>
      </c>
    </row>
    <row r="366" ht="24" customHeight="1">
      <c r="B366" s="95" t="n"/>
      <c r="C366" s="95" t="n"/>
      <c r="D366" s="93" t="n"/>
      <c r="E366" s="141" t="n"/>
      <c r="F366" s="141" t="n"/>
      <c r="G366" s="95" t="n"/>
      <c r="H366" s="95" t="n"/>
      <c r="I366" s="90">
        <f>IF(OR(B366="",D366="",F366="Done"),"",D366-cfg_AsOf)</f>
        <v/>
      </c>
      <c r="J366" s="86">
        <f>IF(B366="","",IF(F366="Done","DONE",IF(D366="","NO DATE",IF(D366&lt;cfg_AsOf,"OVERDUE",IF(D366-cfg_AsOf&lt;=3,"DUE SOON","ON TRACK")))))</f>
        <v/>
      </c>
      <c r="K366" s="86">
        <f>IF(B366="","","TSK-"&amp;TEXT(ROW()-5,"0000"))</f>
        <v/>
      </c>
    </row>
    <row r="367" ht="24" customHeight="1">
      <c r="B367" s="95" t="n"/>
      <c r="C367" s="95" t="n"/>
      <c r="D367" s="93" t="n"/>
      <c r="E367" s="141" t="n"/>
      <c r="F367" s="141" t="n"/>
      <c r="G367" s="95" t="n"/>
      <c r="H367" s="95" t="n"/>
      <c r="I367" s="90">
        <f>IF(OR(B367="",D367="",F367="Done"),"",D367-cfg_AsOf)</f>
        <v/>
      </c>
      <c r="J367" s="86">
        <f>IF(B367="","",IF(F367="Done","DONE",IF(D367="","NO DATE",IF(D367&lt;cfg_AsOf,"OVERDUE",IF(D367-cfg_AsOf&lt;=3,"DUE SOON","ON TRACK")))))</f>
        <v/>
      </c>
      <c r="K367" s="86">
        <f>IF(B367="","","TSK-"&amp;TEXT(ROW()-5,"0000"))</f>
        <v/>
      </c>
    </row>
    <row r="368" ht="24" customHeight="1">
      <c r="B368" s="95" t="n"/>
      <c r="C368" s="95" t="n"/>
      <c r="D368" s="93" t="n"/>
      <c r="E368" s="141" t="n"/>
      <c r="F368" s="141" t="n"/>
      <c r="G368" s="95" t="n"/>
      <c r="H368" s="95" t="n"/>
      <c r="I368" s="90">
        <f>IF(OR(B368="",D368="",F368="Done"),"",D368-cfg_AsOf)</f>
        <v/>
      </c>
      <c r="J368" s="86">
        <f>IF(B368="","",IF(F368="Done","DONE",IF(D368="","NO DATE",IF(D368&lt;cfg_AsOf,"OVERDUE",IF(D368-cfg_AsOf&lt;=3,"DUE SOON","ON TRACK")))))</f>
        <v/>
      </c>
      <c r="K368" s="86">
        <f>IF(B368="","","TSK-"&amp;TEXT(ROW()-5,"0000"))</f>
        <v/>
      </c>
    </row>
    <row r="369" ht="24" customHeight="1">
      <c r="B369" s="95" t="n"/>
      <c r="C369" s="95" t="n"/>
      <c r="D369" s="93" t="n"/>
      <c r="E369" s="141" t="n"/>
      <c r="F369" s="141" t="n"/>
      <c r="G369" s="95" t="n"/>
      <c r="H369" s="95" t="n"/>
      <c r="I369" s="90">
        <f>IF(OR(B369="",D369="",F369="Done"),"",D369-cfg_AsOf)</f>
        <v/>
      </c>
      <c r="J369" s="86">
        <f>IF(B369="","",IF(F369="Done","DONE",IF(D369="","NO DATE",IF(D369&lt;cfg_AsOf,"OVERDUE",IF(D369-cfg_AsOf&lt;=3,"DUE SOON","ON TRACK")))))</f>
        <v/>
      </c>
      <c r="K369" s="86">
        <f>IF(B369="","","TSK-"&amp;TEXT(ROW()-5,"0000"))</f>
        <v/>
      </c>
    </row>
    <row r="370" ht="24" customHeight="1">
      <c r="B370" s="95" t="n"/>
      <c r="C370" s="95" t="n"/>
      <c r="D370" s="93" t="n"/>
      <c r="E370" s="141" t="n"/>
      <c r="F370" s="141" t="n"/>
      <c r="G370" s="95" t="n"/>
      <c r="H370" s="95" t="n"/>
      <c r="I370" s="90">
        <f>IF(OR(B370="",D370="",F370="Done"),"",D370-cfg_AsOf)</f>
        <v/>
      </c>
      <c r="J370" s="86">
        <f>IF(B370="","",IF(F370="Done","DONE",IF(D370="","NO DATE",IF(D370&lt;cfg_AsOf,"OVERDUE",IF(D370-cfg_AsOf&lt;=3,"DUE SOON","ON TRACK")))))</f>
        <v/>
      </c>
      <c r="K370" s="86">
        <f>IF(B370="","","TSK-"&amp;TEXT(ROW()-5,"0000"))</f>
        <v/>
      </c>
    </row>
    <row r="371" ht="24" customHeight="1">
      <c r="B371" s="95" t="n"/>
      <c r="C371" s="95" t="n"/>
      <c r="D371" s="93" t="n"/>
      <c r="E371" s="141" t="n"/>
      <c r="F371" s="141" t="n"/>
      <c r="G371" s="95" t="n"/>
      <c r="H371" s="95" t="n"/>
      <c r="I371" s="90">
        <f>IF(OR(B371="",D371="",F371="Done"),"",D371-cfg_AsOf)</f>
        <v/>
      </c>
      <c r="J371" s="86">
        <f>IF(B371="","",IF(F371="Done","DONE",IF(D371="","NO DATE",IF(D371&lt;cfg_AsOf,"OVERDUE",IF(D371-cfg_AsOf&lt;=3,"DUE SOON","ON TRACK")))))</f>
        <v/>
      </c>
      <c r="K371" s="86">
        <f>IF(B371="","","TSK-"&amp;TEXT(ROW()-5,"0000"))</f>
        <v/>
      </c>
    </row>
    <row r="372" ht="24" customHeight="1">
      <c r="B372" s="95" t="n"/>
      <c r="C372" s="95" t="n"/>
      <c r="D372" s="93" t="n"/>
      <c r="E372" s="141" t="n"/>
      <c r="F372" s="141" t="n"/>
      <c r="G372" s="95" t="n"/>
      <c r="H372" s="95" t="n"/>
      <c r="I372" s="90">
        <f>IF(OR(B372="",D372="",F372="Done"),"",D372-cfg_AsOf)</f>
        <v/>
      </c>
      <c r="J372" s="86">
        <f>IF(B372="","",IF(F372="Done","DONE",IF(D372="","NO DATE",IF(D372&lt;cfg_AsOf,"OVERDUE",IF(D372-cfg_AsOf&lt;=3,"DUE SOON","ON TRACK")))))</f>
        <v/>
      </c>
      <c r="K372" s="86">
        <f>IF(B372="","","TSK-"&amp;TEXT(ROW()-5,"0000"))</f>
        <v/>
      </c>
    </row>
    <row r="373" ht="24" customHeight="1">
      <c r="B373" s="95" t="n"/>
      <c r="C373" s="95" t="n"/>
      <c r="D373" s="93" t="n"/>
      <c r="E373" s="141" t="n"/>
      <c r="F373" s="141" t="n"/>
      <c r="G373" s="95" t="n"/>
      <c r="H373" s="95" t="n"/>
      <c r="I373" s="90">
        <f>IF(OR(B373="",D373="",F373="Done"),"",D373-cfg_AsOf)</f>
        <v/>
      </c>
      <c r="J373" s="86">
        <f>IF(B373="","",IF(F373="Done","DONE",IF(D373="","NO DATE",IF(D373&lt;cfg_AsOf,"OVERDUE",IF(D373-cfg_AsOf&lt;=3,"DUE SOON","ON TRACK")))))</f>
        <v/>
      </c>
      <c r="K373" s="86">
        <f>IF(B373="","","TSK-"&amp;TEXT(ROW()-5,"0000"))</f>
        <v/>
      </c>
    </row>
    <row r="374" ht="24" customHeight="1">
      <c r="B374" s="95" t="n"/>
      <c r="C374" s="95" t="n"/>
      <c r="D374" s="93" t="n"/>
      <c r="E374" s="141" t="n"/>
      <c r="F374" s="141" t="n"/>
      <c r="G374" s="95" t="n"/>
      <c r="H374" s="95" t="n"/>
      <c r="I374" s="90">
        <f>IF(OR(B374="",D374="",F374="Done"),"",D374-cfg_AsOf)</f>
        <v/>
      </c>
      <c r="J374" s="86">
        <f>IF(B374="","",IF(F374="Done","DONE",IF(D374="","NO DATE",IF(D374&lt;cfg_AsOf,"OVERDUE",IF(D374-cfg_AsOf&lt;=3,"DUE SOON","ON TRACK")))))</f>
        <v/>
      </c>
      <c r="K374" s="86">
        <f>IF(B374="","","TSK-"&amp;TEXT(ROW()-5,"0000"))</f>
        <v/>
      </c>
    </row>
    <row r="375" ht="24" customHeight="1">
      <c r="B375" s="95" t="n"/>
      <c r="C375" s="95" t="n"/>
      <c r="D375" s="93" t="n"/>
      <c r="E375" s="141" t="n"/>
      <c r="F375" s="141" t="n"/>
      <c r="G375" s="95" t="n"/>
      <c r="H375" s="95" t="n"/>
      <c r="I375" s="90">
        <f>IF(OR(B375="",D375="",F375="Done"),"",D375-cfg_AsOf)</f>
        <v/>
      </c>
      <c r="J375" s="86">
        <f>IF(B375="","",IF(F375="Done","DONE",IF(D375="","NO DATE",IF(D375&lt;cfg_AsOf,"OVERDUE",IF(D375-cfg_AsOf&lt;=3,"DUE SOON","ON TRACK")))))</f>
        <v/>
      </c>
      <c r="K375" s="86">
        <f>IF(B375="","","TSK-"&amp;TEXT(ROW()-5,"0000"))</f>
        <v/>
      </c>
    </row>
    <row r="376" ht="24" customHeight="1">
      <c r="B376" s="95" t="n"/>
      <c r="C376" s="95" t="n"/>
      <c r="D376" s="93" t="n"/>
      <c r="E376" s="141" t="n"/>
      <c r="F376" s="141" t="n"/>
      <c r="G376" s="95" t="n"/>
      <c r="H376" s="95" t="n"/>
      <c r="I376" s="90">
        <f>IF(OR(B376="",D376="",F376="Done"),"",D376-cfg_AsOf)</f>
        <v/>
      </c>
      <c r="J376" s="86">
        <f>IF(B376="","",IF(F376="Done","DONE",IF(D376="","NO DATE",IF(D376&lt;cfg_AsOf,"OVERDUE",IF(D376-cfg_AsOf&lt;=3,"DUE SOON","ON TRACK")))))</f>
        <v/>
      </c>
      <c r="K376" s="86">
        <f>IF(B376="","","TSK-"&amp;TEXT(ROW()-5,"0000"))</f>
        <v/>
      </c>
    </row>
    <row r="377" ht="24" customHeight="1">
      <c r="B377" s="95" t="n"/>
      <c r="C377" s="95" t="n"/>
      <c r="D377" s="93" t="n"/>
      <c r="E377" s="141" t="n"/>
      <c r="F377" s="141" t="n"/>
      <c r="G377" s="95" t="n"/>
      <c r="H377" s="95" t="n"/>
      <c r="I377" s="90">
        <f>IF(OR(B377="",D377="",F377="Done"),"",D377-cfg_AsOf)</f>
        <v/>
      </c>
      <c r="J377" s="86">
        <f>IF(B377="","",IF(F377="Done","DONE",IF(D377="","NO DATE",IF(D377&lt;cfg_AsOf,"OVERDUE",IF(D377-cfg_AsOf&lt;=3,"DUE SOON","ON TRACK")))))</f>
        <v/>
      </c>
      <c r="K377" s="86">
        <f>IF(B377="","","TSK-"&amp;TEXT(ROW()-5,"0000"))</f>
        <v/>
      </c>
    </row>
    <row r="378" ht="24" customHeight="1">
      <c r="B378" s="95" t="n"/>
      <c r="C378" s="95" t="n"/>
      <c r="D378" s="93" t="n"/>
      <c r="E378" s="141" t="n"/>
      <c r="F378" s="141" t="n"/>
      <c r="G378" s="95" t="n"/>
      <c r="H378" s="95" t="n"/>
      <c r="I378" s="90">
        <f>IF(OR(B378="",D378="",F378="Done"),"",D378-cfg_AsOf)</f>
        <v/>
      </c>
      <c r="J378" s="86">
        <f>IF(B378="","",IF(F378="Done","DONE",IF(D378="","NO DATE",IF(D378&lt;cfg_AsOf,"OVERDUE",IF(D378-cfg_AsOf&lt;=3,"DUE SOON","ON TRACK")))))</f>
        <v/>
      </c>
      <c r="K378" s="86">
        <f>IF(B378="","","TSK-"&amp;TEXT(ROW()-5,"0000"))</f>
        <v/>
      </c>
    </row>
    <row r="379" ht="24" customHeight="1">
      <c r="B379" s="95" t="n"/>
      <c r="C379" s="95" t="n"/>
      <c r="D379" s="93" t="n"/>
      <c r="E379" s="141" t="n"/>
      <c r="F379" s="141" t="n"/>
      <c r="G379" s="95" t="n"/>
      <c r="H379" s="95" t="n"/>
      <c r="I379" s="90">
        <f>IF(OR(B379="",D379="",F379="Done"),"",D379-cfg_AsOf)</f>
        <v/>
      </c>
      <c r="J379" s="86">
        <f>IF(B379="","",IF(F379="Done","DONE",IF(D379="","NO DATE",IF(D379&lt;cfg_AsOf,"OVERDUE",IF(D379-cfg_AsOf&lt;=3,"DUE SOON","ON TRACK")))))</f>
        <v/>
      </c>
      <c r="K379" s="86">
        <f>IF(B379="","","TSK-"&amp;TEXT(ROW()-5,"0000"))</f>
        <v/>
      </c>
    </row>
    <row r="380" ht="24" customHeight="1">
      <c r="B380" s="95" t="n"/>
      <c r="C380" s="95" t="n"/>
      <c r="D380" s="93" t="n"/>
      <c r="E380" s="141" t="n"/>
      <c r="F380" s="141" t="n"/>
      <c r="G380" s="95" t="n"/>
      <c r="H380" s="95" t="n"/>
      <c r="I380" s="90">
        <f>IF(OR(B380="",D380="",F380="Done"),"",D380-cfg_AsOf)</f>
        <v/>
      </c>
      <c r="J380" s="86">
        <f>IF(B380="","",IF(F380="Done","DONE",IF(D380="","NO DATE",IF(D380&lt;cfg_AsOf,"OVERDUE",IF(D380-cfg_AsOf&lt;=3,"DUE SOON","ON TRACK")))))</f>
        <v/>
      </c>
      <c r="K380" s="86">
        <f>IF(B380="","","TSK-"&amp;TEXT(ROW()-5,"0000"))</f>
        <v/>
      </c>
    </row>
    <row r="381" ht="24" customHeight="1">
      <c r="B381" s="95" t="n"/>
      <c r="C381" s="95" t="n"/>
      <c r="D381" s="93" t="n"/>
      <c r="E381" s="141" t="n"/>
      <c r="F381" s="141" t="n"/>
      <c r="G381" s="95" t="n"/>
      <c r="H381" s="95" t="n"/>
      <c r="I381" s="90">
        <f>IF(OR(B381="",D381="",F381="Done"),"",D381-cfg_AsOf)</f>
        <v/>
      </c>
      <c r="J381" s="86">
        <f>IF(B381="","",IF(F381="Done","DONE",IF(D381="","NO DATE",IF(D381&lt;cfg_AsOf,"OVERDUE",IF(D381-cfg_AsOf&lt;=3,"DUE SOON","ON TRACK")))))</f>
        <v/>
      </c>
      <c r="K381" s="86">
        <f>IF(B381="","","TSK-"&amp;TEXT(ROW()-5,"0000"))</f>
        <v/>
      </c>
    </row>
    <row r="382" ht="24" customHeight="1">
      <c r="B382" s="95" t="n"/>
      <c r="C382" s="95" t="n"/>
      <c r="D382" s="93" t="n"/>
      <c r="E382" s="141" t="n"/>
      <c r="F382" s="141" t="n"/>
      <c r="G382" s="95" t="n"/>
      <c r="H382" s="95" t="n"/>
      <c r="I382" s="90">
        <f>IF(OR(B382="",D382="",F382="Done"),"",D382-cfg_AsOf)</f>
        <v/>
      </c>
      <c r="J382" s="86">
        <f>IF(B382="","",IF(F382="Done","DONE",IF(D382="","NO DATE",IF(D382&lt;cfg_AsOf,"OVERDUE",IF(D382-cfg_AsOf&lt;=3,"DUE SOON","ON TRACK")))))</f>
        <v/>
      </c>
      <c r="K382" s="86">
        <f>IF(B382="","","TSK-"&amp;TEXT(ROW()-5,"0000"))</f>
        <v/>
      </c>
    </row>
    <row r="383" ht="24" customHeight="1">
      <c r="B383" s="95" t="n"/>
      <c r="C383" s="95" t="n"/>
      <c r="D383" s="93" t="n"/>
      <c r="E383" s="141" t="n"/>
      <c r="F383" s="141" t="n"/>
      <c r="G383" s="95" t="n"/>
      <c r="H383" s="95" t="n"/>
      <c r="I383" s="90">
        <f>IF(OR(B383="",D383="",F383="Done"),"",D383-cfg_AsOf)</f>
        <v/>
      </c>
      <c r="J383" s="86">
        <f>IF(B383="","",IF(F383="Done","DONE",IF(D383="","NO DATE",IF(D383&lt;cfg_AsOf,"OVERDUE",IF(D383-cfg_AsOf&lt;=3,"DUE SOON","ON TRACK")))))</f>
        <v/>
      </c>
      <c r="K383" s="86">
        <f>IF(B383="","","TSK-"&amp;TEXT(ROW()-5,"0000"))</f>
        <v/>
      </c>
    </row>
    <row r="384" ht="24" customHeight="1">
      <c r="B384" s="95" t="n"/>
      <c r="C384" s="95" t="n"/>
      <c r="D384" s="93" t="n"/>
      <c r="E384" s="141" t="n"/>
      <c r="F384" s="141" t="n"/>
      <c r="G384" s="95" t="n"/>
      <c r="H384" s="95" t="n"/>
      <c r="I384" s="90">
        <f>IF(OR(B384="",D384="",F384="Done"),"",D384-cfg_AsOf)</f>
        <v/>
      </c>
      <c r="J384" s="86">
        <f>IF(B384="","",IF(F384="Done","DONE",IF(D384="","NO DATE",IF(D384&lt;cfg_AsOf,"OVERDUE",IF(D384-cfg_AsOf&lt;=3,"DUE SOON","ON TRACK")))))</f>
        <v/>
      </c>
      <c r="K384" s="86">
        <f>IF(B384="","","TSK-"&amp;TEXT(ROW()-5,"0000"))</f>
        <v/>
      </c>
    </row>
    <row r="385" ht="24" customHeight="1">
      <c r="B385" s="95" t="n"/>
      <c r="C385" s="95" t="n"/>
      <c r="D385" s="93" t="n"/>
      <c r="E385" s="141" t="n"/>
      <c r="F385" s="141" t="n"/>
      <c r="G385" s="95" t="n"/>
      <c r="H385" s="95" t="n"/>
      <c r="I385" s="90">
        <f>IF(OR(B385="",D385="",F385="Done"),"",D385-cfg_AsOf)</f>
        <v/>
      </c>
      <c r="J385" s="86">
        <f>IF(B385="","",IF(F385="Done","DONE",IF(D385="","NO DATE",IF(D385&lt;cfg_AsOf,"OVERDUE",IF(D385-cfg_AsOf&lt;=3,"DUE SOON","ON TRACK")))))</f>
        <v/>
      </c>
      <c r="K385" s="86">
        <f>IF(B385="","","TSK-"&amp;TEXT(ROW()-5,"0000"))</f>
        <v/>
      </c>
    </row>
    <row r="386" ht="24" customHeight="1">
      <c r="B386" s="95" t="n"/>
      <c r="C386" s="95" t="n"/>
      <c r="D386" s="93" t="n"/>
      <c r="E386" s="141" t="n"/>
      <c r="F386" s="141" t="n"/>
      <c r="G386" s="95" t="n"/>
      <c r="H386" s="95" t="n"/>
      <c r="I386" s="90">
        <f>IF(OR(B386="",D386="",F386="Done"),"",D386-cfg_AsOf)</f>
        <v/>
      </c>
      <c r="J386" s="86">
        <f>IF(B386="","",IF(F386="Done","DONE",IF(D386="","NO DATE",IF(D386&lt;cfg_AsOf,"OVERDUE",IF(D386-cfg_AsOf&lt;=3,"DUE SOON","ON TRACK")))))</f>
        <v/>
      </c>
      <c r="K386" s="86">
        <f>IF(B386="","","TSK-"&amp;TEXT(ROW()-5,"0000"))</f>
        <v/>
      </c>
    </row>
    <row r="387" ht="24" customHeight="1">
      <c r="B387" s="95" t="n"/>
      <c r="C387" s="95" t="n"/>
      <c r="D387" s="93" t="n"/>
      <c r="E387" s="141" t="n"/>
      <c r="F387" s="141" t="n"/>
      <c r="G387" s="95" t="n"/>
      <c r="H387" s="95" t="n"/>
      <c r="I387" s="90">
        <f>IF(OR(B387="",D387="",F387="Done"),"",D387-cfg_AsOf)</f>
        <v/>
      </c>
      <c r="J387" s="86">
        <f>IF(B387="","",IF(F387="Done","DONE",IF(D387="","NO DATE",IF(D387&lt;cfg_AsOf,"OVERDUE",IF(D387-cfg_AsOf&lt;=3,"DUE SOON","ON TRACK")))))</f>
        <v/>
      </c>
      <c r="K387" s="86">
        <f>IF(B387="","","TSK-"&amp;TEXT(ROW()-5,"0000"))</f>
        <v/>
      </c>
    </row>
    <row r="388" ht="24" customHeight="1">
      <c r="B388" s="95" t="n"/>
      <c r="C388" s="95" t="n"/>
      <c r="D388" s="93" t="n"/>
      <c r="E388" s="141" t="n"/>
      <c r="F388" s="141" t="n"/>
      <c r="G388" s="95" t="n"/>
      <c r="H388" s="95" t="n"/>
      <c r="I388" s="90">
        <f>IF(OR(B388="",D388="",F388="Done"),"",D388-cfg_AsOf)</f>
        <v/>
      </c>
      <c r="J388" s="86">
        <f>IF(B388="","",IF(F388="Done","DONE",IF(D388="","NO DATE",IF(D388&lt;cfg_AsOf,"OVERDUE",IF(D388-cfg_AsOf&lt;=3,"DUE SOON","ON TRACK")))))</f>
        <v/>
      </c>
      <c r="K388" s="86">
        <f>IF(B388="","","TSK-"&amp;TEXT(ROW()-5,"0000"))</f>
        <v/>
      </c>
    </row>
    <row r="389" ht="24" customHeight="1">
      <c r="B389" s="95" t="n"/>
      <c r="C389" s="95" t="n"/>
      <c r="D389" s="93" t="n"/>
      <c r="E389" s="141" t="n"/>
      <c r="F389" s="141" t="n"/>
      <c r="G389" s="95" t="n"/>
      <c r="H389" s="95" t="n"/>
      <c r="I389" s="90">
        <f>IF(OR(B389="",D389="",F389="Done"),"",D389-cfg_AsOf)</f>
        <v/>
      </c>
      <c r="J389" s="86">
        <f>IF(B389="","",IF(F389="Done","DONE",IF(D389="","NO DATE",IF(D389&lt;cfg_AsOf,"OVERDUE",IF(D389-cfg_AsOf&lt;=3,"DUE SOON","ON TRACK")))))</f>
        <v/>
      </c>
      <c r="K389" s="86">
        <f>IF(B389="","","TSK-"&amp;TEXT(ROW()-5,"0000"))</f>
        <v/>
      </c>
    </row>
    <row r="390" ht="24" customHeight="1">
      <c r="B390" s="95" t="n"/>
      <c r="C390" s="95" t="n"/>
      <c r="D390" s="93" t="n"/>
      <c r="E390" s="141" t="n"/>
      <c r="F390" s="141" t="n"/>
      <c r="G390" s="95" t="n"/>
      <c r="H390" s="95" t="n"/>
      <c r="I390" s="90">
        <f>IF(OR(B390="",D390="",F390="Done"),"",D390-cfg_AsOf)</f>
        <v/>
      </c>
      <c r="J390" s="86">
        <f>IF(B390="","",IF(F390="Done","DONE",IF(D390="","NO DATE",IF(D390&lt;cfg_AsOf,"OVERDUE",IF(D390-cfg_AsOf&lt;=3,"DUE SOON","ON TRACK")))))</f>
        <v/>
      </c>
      <c r="K390" s="86">
        <f>IF(B390="","","TSK-"&amp;TEXT(ROW()-5,"0000"))</f>
        <v/>
      </c>
    </row>
    <row r="391" ht="24" customHeight="1">
      <c r="B391" s="95" t="n"/>
      <c r="C391" s="95" t="n"/>
      <c r="D391" s="93" t="n"/>
      <c r="E391" s="141" t="n"/>
      <c r="F391" s="141" t="n"/>
      <c r="G391" s="95" t="n"/>
      <c r="H391" s="95" t="n"/>
      <c r="I391" s="90">
        <f>IF(OR(B391="",D391="",F391="Done"),"",D391-cfg_AsOf)</f>
        <v/>
      </c>
      <c r="J391" s="86">
        <f>IF(B391="","",IF(F391="Done","DONE",IF(D391="","NO DATE",IF(D391&lt;cfg_AsOf,"OVERDUE",IF(D391-cfg_AsOf&lt;=3,"DUE SOON","ON TRACK")))))</f>
        <v/>
      </c>
      <c r="K391" s="86">
        <f>IF(B391="","","TSK-"&amp;TEXT(ROW()-5,"0000"))</f>
        <v/>
      </c>
    </row>
    <row r="392" ht="24" customHeight="1">
      <c r="B392" s="95" t="n"/>
      <c r="C392" s="95" t="n"/>
      <c r="D392" s="93" t="n"/>
      <c r="E392" s="141" t="n"/>
      <c r="F392" s="141" t="n"/>
      <c r="G392" s="95" t="n"/>
      <c r="H392" s="95" t="n"/>
      <c r="I392" s="90">
        <f>IF(OR(B392="",D392="",F392="Done"),"",D392-cfg_AsOf)</f>
        <v/>
      </c>
      <c r="J392" s="86">
        <f>IF(B392="","",IF(F392="Done","DONE",IF(D392="","NO DATE",IF(D392&lt;cfg_AsOf,"OVERDUE",IF(D392-cfg_AsOf&lt;=3,"DUE SOON","ON TRACK")))))</f>
        <v/>
      </c>
      <c r="K392" s="86">
        <f>IF(B392="","","TSK-"&amp;TEXT(ROW()-5,"0000"))</f>
        <v/>
      </c>
    </row>
    <row r="393" ht="24" customHeight="1">
      <c r="B393" s="95" t="n"/>
      <c r="C393" s="95" t="n"/>
      <c r="D393" s="93" t="n"/>
      <c r="E393" s="141" t="n"/>
      <c r="F393" s="141" t="n"/>
      <c r="G393" s="95" t="n"/>
      <c r="H393" s="95" t="n"/>
      <c r="I393" s="90">
        <f>IF(OR(B393="",D393="",F393="Done"),"",D393-cfg_AsOf)</f>
        <v/>
      </c>
      <c r="J393" s="86">
        <f>IF(B393="","",IF(F393="Done","DONE",IF(D393="","NO DATE",IF(D393&lt;cfg_AsOf,"OVERDUE",IF(D393-cfg_AsOf&lt;=3,"DUE SOON","ON TRACK")))))</f>
        <v/>
      </c>
      <c r="K393" s="86">
        <f>IF(B393="","","TSK-"&amp;TEXT(ROW()-5,"0000"))</f>
        <v/>
      </c>
    </row>
    <row r="394" ht="24" customHeight="1">
      <c r="B394" s="95" t="n"/>
      <c r="C394" s="95" t="n"/>
      <c r="D394" s="93" t="n"/>
      <c r="E394" s="141" t="n"/>
      <c r="F394" s="141" t="n"/>
      <c r="G394" s="95" t="n"/>
      <c r="H394" s="95" t="n"/>
      <c r="I394" s="90">
        <f>IF(OR(B394="",D394="",F394="Done"),"",D394-cfg_AsOf)</f>
        <v/>
      </c>
      <c r="J394" s="86">
        <f>IF(B394="","",IF(F394="Done","DONE",IF(D394="","NO DATE",IF(D394&lt;cfg_AsOf,"OVERDUE",IF(D394-cfg_AsOf&lt;=3,"DUE SOON","ON TRACK")))))</f>
        <v/>
      </c>
      <c r="K394" s="86">
        <f>IF(B394="","","TSK-"&amp;TEXT(ROW()-5,"0000"))</f>
        <v/>
      </c>
    </row>
    <row r="395" ht="24" customHeight="1">
      <c r="B395" s="95" t="n"/>
      <c r="C395" s="95" t="n"/>
      <c r="D395" s="93" t="n"/>
      <c r="E395" s="141" t="n"/>
      <c r="F395" s="141" t="n"/>
      <c r="G395" s="95" t="n"/>
      <c r="H395" s="95" t="n"/>
      <c r="I395" s="90">
        <f>IF(OR(B395="",D395="",F395="Done"),"",D395-cfg_AsOf)</f>
        <v/>
      </c>
      <c r="J395" s="86">
        <f>IF(B395="","",IF(F395="Done","DONE",IF(D395="","NO DATE",IF(D395&lt;cfg_AsOf,"OVERDUE",IF(D395-cfg_AsOf&lt;=3,"DUE SOON","ON TRACK")))))</f>
        <v/>
      </c>
      <c r="K395" s="86">
        <f>IF(B395="","","TSK-"&amp;TEXT(ROW()-5,"0000"))</f>
        <v/>
      </c>
    </row>
    <row r="396" ht="24" customHeight="1">
      <c r="B396" s="95" t="n"/>
      <c r="C396" s="95" t="n"/>
      <c r="D396" s="93" t="n"/>
      <c r="E396" s="141" t="n"/>
      <c r="F396" s="141" t="n"/>
      <c r="G396" s="95" t="n"/>
      <c r="H396" s="95" t="n"/>
      <c r="I396" s="90">
        <f>IF(OR(B396="",D396="",F396="Done"),"",D396-cfg_AsOf)</f>
        <v/>
      </c>
      <c r="J396" s="86">
        <f>IF(B396="","",IF(F396="Done","DONE",IF(D396="","NO DATE",IF(D396&lt;cfg_AsOf,"OVERDUE",IF(D396-cfg_AsOf&lt;=3,"DUE SOON","ON TRACK")))))</f>
        <v/>
      </c>
      <c r="K396" s="86">
        <f>IF(B396="","","TSK-"&amp;TEXT(ROW()-5,"0000"))</f>
        <v/>
      </c>
    </row>
    <row r="397" ht="24" customHeight="1">
      <c r="B397" s="95" t="n"/>
      <c r="C397" s="95" t="n"/>
      <c r="D397" s="93" t="n"/>
      <c r="E397" s="141" t="n"/>
      <c r="F397" s="141" t="n"/>
      <c r="G397" s="95" t="n"/>
      <c r="H397" s="95" t="n"/>
      <c r="I397" s="90">
        <f>IF(OR(B397="",D397="",F397="Done"),"",D397-cfg_AsOf)</f>
        <v/>
      </c>
      <c r="J397" s="86">
        <f>IF(B397="","",IF(F397="Done","DONE",IF(D397="","NO DATE",IF(D397&lt;cfg_AsOf,"OVERDUE",IF(D397-cfg_AsOf&lt;=3,"DUE SOON","ON TRACK")))))</f>
        <v/>
      </c>
      <c r="K397" s="86">
        <f>IF(B397="","","TSK-"&amp;TEXT(ROW()-5,"0000"))</f>
        <v/>
      </c>
    </row>
    <row r="398" ht="24" customHeight="1">
      <c r="B398" s="95" t="n"/>
      <c r="C398" s="95" t="n"/>
      <c r="D398" s="93" t="n"/>
      <c r="E398" s="141" t="n"/>
      <c r="F398" s="141" t="n"/>
      <c r="G398" s="95" t="n"/>
      <c r="H398" s="95" t="n"/>
      <c r="I398" s="90">
        <f>IF(OR(B398="",D398="",F398="Done"),"",D398-cfg_AsOf)</f>
        <v/>
      </c>
      <c r="J398" s="86">
        <f>IF(B398="","",IF(F398="Done","DONE",IF(D398="","NO DATE",IF(D398&lt;cfg_AsOf,"OVERDUE",IF(D398-cfg_AsOf&lt;=3,"DUE SOON","ON TRACK")))))</f>
        <v/>
      </c>
      <c r="K398" s="86">
        <f>IF(B398="","","TSK-"&amp;TEXT(ROW()-5,"0000"))</f>
        <v/>
      </c>
    </row>
    <row r="399" ht="24" customHeight="1">
      <c r="B399" s="95" t="n"/>
      <c r="C399" s="95" t="n"/>
      <c r="D399" s="93" t="n"/>
      <c r="E399" s="141" t="n"/>
      <c r="F399" s="141" t="n"/>
      <c r="G399" s="95" t="n"/>
      <c r="H399" s="95" t="n"/>
      <c r="I399" s="90">
        <f>IF(OR(B399="",D399="",F399="Done"),"",D399-cfg_AsOf)</f>
        <v/>
      </c>
      <c r="J399" s="86">
        <f>IF(B399="","",IF(F399="Done","DONE",IF(D399="","NO DATE",IF(D399&lt;cfg_AsOf,"OVERDUE",IF(D399-cfg_AsOf&lt;=3,"DUE SOON","ON TRACK")))))</f>
        <v/>
      </c>
      <c r="K399" s="86">
        <f>IF(B399="","","TSK-"&amp;TEXT(ROW()-5,"0000"))</f>
        <v/>
      </c>
    </row>
    <row r="400" ht="24" customHeight="1">
      <c r="B400" s="95" t="n"/>
      <c r="C400" s="95" t="n"/>
      <c r="D400" s="93" t="n"/>
      <c r="E400" s="141" t="n"/>
      <c r="F400" s="141" t="n"/>
      <c r="G400" s="95" t="n"/>
      <c r="H400" s="95" t="n"/>
      <c r="I400" s="90">
        <f>IF(OR(B400="",D400="",F400="Done"),"",D400-cfg_AsOf)</f>
        <v/>
      </c>
      <c r="J400" s="86">
        <f>IF(B400="","",IF(F400="Done","DONE",IF(D400="","NO DATE",IF(D400&lt;cfg_AsOf,"OVERDUE",IF(D400-cfg_AsOf&lt;=3,"DUE SOON","ON TRACK")))))</f>
        <v/>
      </c>
      <c r="K400" s="86">
        <f>IF(B400="","","TSK-"&amp;TEXT(ROW()-5,"0000"))</f>
        <v/>
      </c>
    </row>
    <row r="401" ht="24" customHeight="1">
      <c r="B401" s="95" t="n"/>
      <c r="C401" s="95" t="n"/>
      <c r="D401" s="93" t="n"/>
      <c r="E401" s="141" t="n"/>
      <c r="F401" s="141" t="n"/>
      <c r="G401" s="95" t="n"/>
      <c r="H401" s="95" t="n"/>
      <c r="I401" s="90">
        <f>IF(OR(B401="",D401="",F401="Done"),"",D401-cfg_AsOf)</f>
        <v/>
      </c>
      <c r="J401" s="86">
        <f>IF(B401="","",IF(F401="Done","DONE",IF(D401="","NO DATE",IF(D401&lt;cfg_AsOf,"OVERDUE",IF(D401-cfg_AsOf&lt;=3,"DUE SOON","ON TRACK")))))</f>
        <v/>
      </c>
      <c r="K401" s="86">
        <f>IF(B401="","","TSK-"&amp;TEXT(ROW()-5,"0000"))</f>
        <v/>
      </c>
    </row>
    <row r="402" ht="24" customHeight="1">
      <c r="B402" s="95" t="n"/>
      <c r="C402" s="95" t="n"/>
      <c r="D402" s="93" t="n"/>
      <c r="E402" s="141" t="n"/>
      <c r="F402" s="141" t="n"/>
      <c r="G402" s="95" t="n"/>
      <c r="H402" s="95" t="n"/>
      <c r="I402" s="90">
        <f>IF(OR(B402="",D402="",F402="Done"),"",D402-cfg_AsOf)</f>
        <v/>
      </c>
      <c r="J402" s="86">
        <f>IF(B402="","",IF(F402="Done","DONE",IF(D402="","NO DATE",IF(D402&lt;cfg_AsOf,"OVERDUE",IF(D402-cfg_AsOf&lt;=3,"DUE SOON","ON TRACK")))))</f>
        <v/>
      </c>
      <c r="K402" s="86">
        <f>IF(B402="","","TSK-"&amp;TEXT(ROW()-5,"0000"))</f>
        <v/>
      </c>
    </row>
    <row r="403" ht="24" customHeight="1">
      <c r="B403" s="95" t="n"/>
      <c r="C403" s="95" t="n"/>
      <c r="D403" s="93" t="n"/>
      <c r="E403" s="141" t="n"/>
      <c r="F403" s="141" t="n"/>
      <c r="G403" s="95" t="n"/>
      <c r="H403" s="95" t="n"/>
      <c r="I403" s="90">
        <f>IF(OR(B403="",D403="",F403="Done"),"",D403-cfg_AsOf)</f>
        <v/>
      </c>
      <c r="J403" s="86">
        <f>IF(B403="","",IF(F403="Done","DONE",IF(D403="","NO DATE",IF(D403&lt;cfg_AsOf,"OVERDUE",IF(D403-cfg_AsOf&lt;=3,"DUE SOON","ON TRACK")))))</f>
        <v/>
      </c>
      <c r="K403" s="86">
        <f>IF(B403="","","TSK-"&amp;TEXT(ROW()-5,"0000"))</f>
        <v/>
      </c>
    </row>
    <row r="404" ht="24" customHeight="1">
      <c r="B404" s="95" t="n"/>
      <c r="C404" s="95" t="n"/>
      <c r="D404" s="93" t="n"/>
      <c r="E404" s="141" t="n"/>
      <c r="F404" s="141" t="n"/>
      <c r="G404" s="95" t="n"/>
      <c r="H404" s="95" t="n"/>
      <c r="I404" s="90">
        <f>IF(OR(B404="",D404="",F404="Done"),"",D404-cfg_AsOf)</f>
        <v/>
      </c>
      <c r="J404" s="86">
        <f>IF(B404="","",IF(F404="Done","DONE",IF(D404="","NO DATE",IF(D404&lt;cfg_AsOf,"OVERDUE",IF(D404-cfg_AsOf&lt;=3,"DUE SOON","ON TRACK")))))</f>
        <v/>
      </c>
      <c r="K404" s="86">
        <f>IF(B404="","","TSK-"&amp;TEXT(ROW()-5,"0000"))</f>
        <v/>
      </c>
    </row>
    <row r="405" ht="24" customHeight="1">
      <c r="B405" s="95" t="n"/>
      <c r="C405" s="95" t="n"/>
      <c r="D405" s="93" t="n"/>
      <c r="E405" s="141" t="n"/>
      <c r="F405" s="141" t="n"/>
      <c r="G405" s="95" t="n"/>
      <c r="H405" s="95" t="n"/>
      <c r="I405" s="90">
        <f>IF(OR(B405="",D405="",F405="Done"),"",D405-cfg_AsOf)</f>
        <v/>
      </c>
      <c r="J405" s="86">
        <f>IF(B405="","",IF(F405="Done","DONE",IF(D405="","NO DATE",IF(D405&lt;cfg_AsOf,"OVERDUE",IF(D405-cfg_AsOf&lt;=3,"DUE SOON","ON TRACK")))))</f>
        <v/>
      </c>
      <c r="K405" s="86">
        <f>IF(B405="","","TSK-"&amp;TEXT(ROW()-5,"0000"))</f>
        <v/>
      </c>
    </row>
    <row r="406" ht="24" customHeight="1">
      <c r="B406" s="95" t="n"/>
      <c r="C406" s="95" t="n"/>
      <c r="D406" s="93" t="n"/>
      <c r="E406" s="141" t="n"/>
      <c r="F406" s="141" t="n"/>
      <c r="G406" s="95" t="n"/>
      <c r="H406" s="95" t="n"/>
      <c r="I406" s="90">
        <f>IF(OR(B406="",D406="",F406="Done"),"",D406-cfg_AsOf)</f>
        <v/>
      </c>
      <c r="J406" s="86">
        <f>IF(B406="","",IF(F406="Done","DONE",IF(D406="","NO DATE",IF(D406&lt;cfg_AsOf,"OVERDUE",IF(D406-cfg_AsOf&lt;=3,"DUE SOON","ON TRACK")))))</f>
        <v/>
      </c>
      <c r="K406" s="86">
        <f>IF(B406="","","TSK-"&amp;TEXT(ROW()-5,"0000"))</f>
        <v/>
      </c>
    </row>
    <row r="407" ht="24" customHeight="1">
      <c r="B407" s="95" t="n"/>
      <c r="C407" s="95" t="n"/>
      <c r="D407" s="93" t="n"/>
      <c r="E407" s="141" t="n"/>
      <c r="F407" s="141" t="n"/>
      <c r="G407" s="95" t="n"/>
      <c r="H407" s="95" t="n"/>
      <c r="I407" s="90">
        <f>IF(OR(B407="",D407="",F407="Done"),"",D407-cfg_AsOf)</f>
        <v/>
      </c>
      <c r="J407" s="86">
        <f>IF(B407="","",IF(F407="Done","DONE",IF(D407="","NO DATE",IF(D407&lt;cfg_AsOf,"OVERDUE",IF(D407-cfg_AsOf&lt;=3,"DUE SOON","ON TRACK")))))</f>
        <v/>
      </c>
      <c r="K407" s="86">
        <f>IF(B407="","","TSK-"&amp;TEXT(ROW()-5,"0000"))</f>
        <v/>
      </c>
    </row>
    <row r="408" ht="24" customHeight="1">
      <c r="B408" s="95" t="n"/>
      <c r="C408" s="95" t="n"/>
      <c r="D408" s="93" t="n"/>
      <c r="E408" s="141" t="n"/>
      <c r="F408" s="141" t="n"/>
      <c r="G408" s="95" t="n"/>
      <c r="H408" s="95" t="n"/>
      <c r="I408" s="90">
        <f>IF(OR(B408="",D408="",F408="Done"),"",D408-cfg_AsOf)</f>
        <v/>
      </c>
      <c r="J408" s="86">
        <f>IF(B408="","",IF(F408="Done","DONE",IF(D408="","NO DATE",IF(D408&lt;cfg_AsOf,"OVERDUE",IF(D408-cfg_AsOf&lt;=3,"DUE SOON","ON TRACK")))))</f>
        <v/>
      </c>
      <c r="K408" s="86">
        <f>IF(B408="","","TSK-"&amp;TEXT(ROW()-5,"0000"))</f>
        <v/>
      </c>
    </row>
    <row r="409" ht="24" customHeight="1">
      <c r="B409" s="95" t="n"/>
      <c r="C409" s="95" t="n"/>
      <c r="D409" s="93" t="n"/>
      <c r="E409" s="141" t="n"/>
      <c r="F409" s="141" t="n"/>
      <c r="G409" s="95" t="n"/>
      <c r="H409" s="95" t="n"/>
      <c r="I409" s="90">
        <f>IF(OR(B409="",D409="",F409="Done"),"",D409-cfg_AsOf)</f>
        <v/>
      </c>
      <c r="J409" s="86">
        <f>IF(B409="","",IF(F409="Done","DONE",IF(D409="","NO DATE",IF(D409&lt;cfg_AsOf,"OVERDUE",IF(D409-cfg_AsOf&lt;=3,"DUE SOON","ON TRACK")))))</f>
        <v/>
      </c>
      <c r="K409" s="86">
        <f>IF(B409="","","TSK-"&amp;TEXT(ROW()-5,"0000"))</f>
        <v/>
      </c>
    </row>
    <row r="410" ht="24" customHeight="1">
      <c r="B410" s="95" t="n"/>
      <c r="C410" s="95" t="n"/>
      <c r="D410" s="93" t="n"/>
      <c r="E410" s="141" t="n"/>
      <c r="F410" s="141" t="n"/>
      <c r="G410" s="95" t="n"/>
      <c r="H410" s="95" t="n"/>
      <c r="I410" s="90">
        <f>IF(OR(B410="",D410="",F410="Done"),"",D410-cfg_AsOf)</f>
        <v/>
      </c>
      <c r="J410" s="86">
        <f>IF(B410="","",IF(F410="Done","DONE",IF(D410="","NO DATE",IF(D410&lt;cfg_AsOf,"OVERDUE",IF(D410-cfg_AsOf&lt;=3,"DUE SOON","ON TRACK")))))</f>
        <v/>
      </c>
      <c r="K410" s="86">
        <f>IF(B410="","","TSK-"&amp;TEXT(ROW()-5,"0000"))</f>
        <v/>
      </c>
    </row>
    <row r="411" ht="24" customHeight="1">
      <c r="B411" s="95" t="n"/>
      <c r="C411" s="95" t="n"/>
      <c r="D411" s="93" t="n"/>
      <c r="E411" s="141" t="n"/>
      <c r="F411" s="141" t="n"/>
      <c r="G411" s="95" t="n"/>
      <c r="H411" s="95" t="n"/>
      <c r="I411" s="90">
        <f>IF(OR(B411="",D411="",F411="Done"),"",D411-cfg_AsOf)</f>
        <v/>
      </c>
      <c r="J411" s="86">
        <f>IF(B411="","",IF(F411="Done","DONE",IF(D411="","NO DATE",IF(D411&lt;cfg_AsOf,"OVERDUE",IF(D411-cfg_AsOf&lt;=3,"DUE SOON","ON TRACK")))))</f>
        <v/>
      </c>
      <c r="K411" s="86">
        <f>IF(B411="","","TSK-"&amp;TEXT(ROW()-5,"0000"))</f>
        <v/>
      </c>
    </row>
    <row r="412" ht="24" customHeight="1">
      <c r="B412" s="95" t="n"/>
      <c r="C412" s="95" t="n"/>
      <c r="D412" s="93" t="n"/>
      <c r="E412" s="141" t="n"/>
      <c r="F412" s="141" t="n"/>
      <c r="G412" s="95" t="n"/>
      <c r="H412" s="95" t="n"/>
      <c r="I412" s="90">
        <f>IF(OR(B412="",D412="",F412="Done"),"",D412-cfg_AsOf)</f>
        <v/>
      </c>
      <c r="J412" s="86">
        <f>IF(B412="","",IF(F412="Done","DONE",IF(D412="","NO DATE",IF(D412&lt;cfg_AsOf,"OVERDUE",IF(D412-cfg_AsOf&lt;=3,"DUE SOON","ON TRACK")))))</f>
        <v/>
      </c>
      <c r="K412" s="86">
        <f>IF(B412="","","TSK-"&amp;TEXT(ROW()-5,"0000"))</f>
        <v/>
      </c>
    </row>
    <row r="413" ht="24" customHeight="1">
      <c r="B413" s="95" t="n"/>
      <c r="C413" s="95" t="n"/>
      <c r="D413" s="93" t="n"/>
      <c r="E413" s="141" t="n"/>
      <c r="F413" s="141" t="n"/>
      <c r="G413" s="95" t="n"/>
      <c r="H413" s="95" t="n"/>
      <c r="I413" s="90">
        <f>IF(OR(B413="",D413="",F413="Done"),"",D413-cfg_AsOf)</f>
        <v/>
      </c>
      <c r="J413" s="86">
        <f>IF(B413="","",IF(F413="Done","DONE",IF(D413="","NO DATE",IF(D413&lt;cfg_AsOf,"OVERDUE",IF(D413-cfg_AsOf&lt;=3,"DUE SOON","ON TRACK")))))</f>
        <v/>
      </c>
      <c r="K413" s="86">
        <f>IF(B413="","","TSK-"&amp;TEXT(ROW()-5,"0000"))</f>
        <v/>
      </c>
    </row>
    <row r="414" ht="24" customHeight="1">
      <c r="B414" s="95" t="n"/>
      <c r="C414" s="95" t="n"/>
      <c r="D414" s="93" t="n"/>
      <c r="E414" s="141" t="n"/>
      <c r="F414" s="141" t="n"/>
      <c r="G414" s="95" t="n"/>
      <c r="H414" s="95" t="n"/>
      <c r="I414" s="90">
        <f>IF(OR(B414="",D414="",F414="Done"),"",D414-cfg_AsOf)</f>
        <v/>
      </c>
      <c r="J414" s="86">
        <f>IF(B414="","",IF(F414="Done","DONE",IF(D414="","NO DATE",IF(D414&lt;cfg_AsOf,"OVERDUE",IF(D414-cfg_AsOf&lt;=3,"DUE SOON","ON TRACK")))))</f>
        <v/>
      </c>
      <c r="K414" s="86">
        <f>IF(B414="","","TSK-"&amp;TEXT(ROW()-5,"0000"))</f>
        <v/>
      </c>
    </row>
    <row r="415" ht="24" customHeight="1">
      <c r="B415" s="95" t="n"/>
      <c r="C415" s="95" t="n"/>
      <c r="D415" s="93" t="n"/>
      <c r="E415" s="141" t="n"/>
      <c r="F415" s="141" t="n"/>
      <c r="G415" s="95" t="n"/>
      <c r="H415" s="95" t="n"/>
      <c r="I415" s="90">
        <f>IF(OR(B415="",D415="",F415="Done"),"",D415-cfg_AsOf)</f>
        <v/>
      </c>
      <c r="J415" s="86">
        <f>IF(B415="","",IF(F415="Done","DONE",IF(D415="","NO DATE",IF(D415&lt;cfg_AsOf,"OVERDUE",IF(D415-cfg_AsOf&lt;=3,"DUE SOON","ON TRACK")))))</f>
        <v/>
      </c>
      <c r="K415" s="86">
        <f>IF(B415="","","TSK-"&amp;TEXT(ROW()-5,"0000"))</f>
        <v/>
      </c>
    </row>
    <row r="416" ht="24" customHeight="1">
      <c r="B416" s="95" t="n"/>
      <c r="C416" s="95" t="n"/>
      <c r="D416" s="93" t="n"/>
      <c r="E416" s="141" t="n"/>
      <c r="F416" s="141" t="n"/>
      <c r="G416" s="95" t="n"/>
      <c r="H416" s="95" t="n"/>
      <c r="I416" s="90">
        <f>IF(OR(B416="",D416="",F416="Done"),"",D416-cfg_AsOf)</f>
        <v/>
      </c>
      <c r="J416" s="86">
        <f>IF(B416="","",IF(F416="Done","DONE",IF(D416="","NO DATE",IF(D416&lt;cfg_AsOf,"OVERDUE",IF(D416-cfg_AsOf&lt;=3,"DUE SOON","ON TRACK")))))</f>
        <v/>
      </c>
      <c r="K416" s="86">
        <f>IF(B416="","","TSK-"&amp;TEXT(ROW()-5,"0000"))</f>
        <v/>
      </c>
    </row>
    <row r="417" ht="24" customHeight="1">
      <c r="B417" s="95" t="n"/>
      <c r="C417" s="95" t="n"/>
      <c r="D417" s="93" t="n"/>
      <c r="E417" s="141" t="n"/>
      <c r="F417" s="141" t="n"/>
      <c r="G417" s="95" t="n"/>
      <c r="H417" s="95" t="n"/>
      <c r="I417" s="90">
        <f>IF(OR(B417="",D417="",F417="Done"),"",D417-cfg_AsOf)</f>
        <v/>
      </c>
      <c r="J417" s="86">
        <f>IF(B417="","",IF(F417="Done","DONE",IF(D417="","NO DATE",IF(D417&lt;cfg_AsOf,"OVERDUE",IF(D417-cfg_AsOf&lt;=3,"DUE SOON","ON TRACK")))))</f>
        <v/>
      </c>
      <c r="K417" s="86">
        <f>IF(B417="","","TSK-"&amp;TEXT(ROW()-5,"0000"))</f>
        <v/>
      </c>
    </row>
    <row r="418" ht="24" customHeight="1">
      <c r="B418" s="95" t="n"/>
      <c r="C418" s="95" t="n"/>
      <c r="D418" s="93" t="n"/>
      <c r="E418" s="141" t="n"/>
      <c r="F418" s="141" t="n"/>
      <c r="G418" s="95" t="n"/>
      <c r="H418" s="95" t="n"/>
      <c r="I418" s="90">
        <f>IF(OR(B418="",D418="",F418="Done"),"",D418-cfg_AsOf)</f>
        <v/>
      </c>
      <c r="J418" s="86">
        <f>IF(B418="","",IF(F418="Done","DONE",IF(D418="","NO DATE",IF(D418&lt;cfg_AsOf,"OVERDUE",IF(D418-cfg_AsOf&lt;=3,"DUE SOON","ON TRACK")))))</f>
        <v/>
      </c>
      <c r="K418" s="86">
        <f>IF(B418="","","TSK-"&amp;TEXT(ROW()-5,"0000"))</f>
        <v/>
      </c>
    </row>
    <row r="419" ht="24" customHeight="1">
      <c r="B419" s="95" t="n"/>
      <c r="C419" s="95" t="n"/>
      <c r="D419" s="93" t="n"/>
      <c r="E419" s="141" t="n"/>
      <c r="F419" s="141" t="n"/>
      <c r="G419" s="95" t="n"/>
      <c r="H419" s="95" t="n"/>
      <c r="I419" s="90">
        <f>IF(OR(B419="",D419="",F419="Done"),"",D419-cfg_AsOf)</f>
        <v/>
      </c>
      <c r="J419" s="86">
        <f>IF(B419="","",IF(F419="Done","DONE",IF(D419="","NO DATE",IF(D419&lt;cfg_AsOf,"OVERDUE",IF(D419-cfg_AsOf&lt;=3,"DUE SOON","ON TRACK")))))</f>
        <v/>
      </c>
      <c r="K419" s="86">
        <f>IF(B419="","","TSK-"&amp;TEXT(ROW()-5,"0000"))</f>
        <v/>
      </c>
    </row>
    <row r="420" ht="24" customHeight="1">
      <c r="B420" s="95" t="n"/>
      <c r="C420" s="95" t="n"/>
      <c r="D420" s="93" t="n"/>
      <c r="E420" s="141" t="n"/>
      <c r="F420" s="141" t="n"/>
      <c r="G420" s="95" t="n"/>
      <c r="H420" s="95" t="n"/>
      <c r="I420" s="90">
        <f>IF(OR(B420="",D420="",F420="Done"),"",D420-cfg_AsOf)</f>
        <v/>
      </c>
      <c r="J420" s="86">
        <f>IF(B420="","",IF(F420="Done","DONE",IF(D420="","NO DATE",IF(D420&lt;cfg_AsOf,"OVERDUE",IF(D420-cfg_AsOf&lt;=3,"DUE SOON","ON TRACK")))))</f>
        <v/>
      </c>
      <c r="K420" s="86">
        <f>IF(B420="","","TSK-"&amp;TEXT(ROW()-5,"0000"))</f>
        <v/>
      </c>
    </row>
    <row r="421" ht="24" customHeight="1">
      <c r="B421" s="95" t="n"/>
      <c r="C421" s="95" t="n"/>
      <c r="D421" s="93" t="n"/>
      <c r="E421" s="141" t="n"/>
      <c r="F421" s="141" t="n"/>
      <c r="G421" s="95" t="n"/>
      <c r="H421" s="95" t="n"/>
      <c r="I421" s="90">
        <f>IF(OR(B421="",D421="",F421="Done"),"",D421-cfg_AsOf)</f>
        <v/>
      </c>
      <c r="J421" s="86">
        <f>IF(B421="","",IF(F421="Done","DONE",IF(D421="","NO DATE",IF(D421&lt;cfg_AsOf,"OVERDUE",IF(D421-cfg_AsOf&lt;=3,"DUE SOON","ON TRACK")))))</f>
        <v/>
      </c>
      <c r="K421" s="86">
        <f>IF(B421="","","TSK-"&amp;TEXT(ROW()-5,"0000"))</f>
        <v/>
      </c>
    </row>
    <row r="422" ht="24" customHeight="1">
      <c r="B422" s="95" t="n"/>
      <c r="C422" s="95" t="n"/>
      <c r="D422" s="93" t="n"/>
      <c r="E422" s="141" t="n"/>
      <c r="F422" s="141" t="n"/>
      <c r="G422" s="95" t="n"/>
      <c r="H422" s="95" t="n"/>
      <c r="I422" s="90">
        <f>IF(OR(B422="",D422="",F422="Done"),"",D422-cfg_AsOf)</f>
        <v/>
      </c>
      <c r="J422" s="86">
        <f>IF(B422="","",IF(F422="Done","DONE",IF(D422="","NO DATE",IF(D422&lt;cfg_AsOf,"OVERDUE",IF(D422-cfg_AsOf&lt;=3,"DUE SOON","ON TRACK")))))</f>
        <v/>
      </c>
      <c r="K422" s="86">
        <f>IF(B422="","","TSK-"&amp;TEXT(ROW()-5,"0000"))</f>
        <v/>
      </c>
    </row>
    <row r="423" ht="24" customHeight="1">
      <c r="B423" s="95" t="n"/>
      <c r="C423" s="95" t="n"/>
      <c r="D423" s="93" t="n"/>
      <c r="E423" s="141" t="n"/>
      <c r="F423" s="141" t="n"/>
      <c r="G423" s="95" t="n"/>
      <c r="H423" s="95" t="n"/>
      <c r="I423" s="90">
        <f>IF(OR(B423="",D423="",F423="Done"),"",D423-cfg_AsOf)</f>
        <v/>
      </c>
      <c r="J423" s="86">
        <f>IF(B423="","",IF(F423="Done","DONE",IF(D423="","NO DATE",IF(D423&lt;cfg_AsOf,"OVERDUE",IF(D423-cfg_AsOf&lt;=3,"DUE SOON","ON TRACK")))))</f>
        <v/>
      </c>
      <c r="K423" s="86">
        <f>IF(B423="","","TSK-"&amp;TEXT(ROW()-5,"0000"))</f>
        <v/>
      </c>
    </row>
    <row r="424" ht="24" customHeight="1">
      <c r="B424" s="95" t="n"/>
      <c r="C424" s="95" t="n"/>
      <c r="D424" s="93" t="n"/>
      <c r="E424" s="141" t="n"/>
      <c r="F424" s="141" t="n"/>
      <c r="G424" s="95" t="n"/>
      <c r="H424" s="95" t="n"/>
      <c r="I424" s="90">
        <f>IF(OR(B424="",D424="",F424="Done"),"",D424-cfg_AsOf)</f>
        <v/>
      </c>
      <c r="J424" s="86">
        <f>IF(B424="","",IF(F424="Done","DONE",IF(D424="","NO DATE",IF(D424&lt;cfg_AsOf,"OVERDUE",IF(D424-cfg_AsOf&lt;=3,"DUE SOON","ON TRACK")))))</f>
        <v/>
      </c>
      <c r="K424" s="86">
        <f>IF(B424="","","TSK-"&amp;TEXT(ROW()-5,"0000"))</f>
        <v/>
      </c>
    </row>
    <row r="425" ht="24" customHeight="1">
      <c r="B425" s="95" t="n"/>
      <c r="C425" s="95" t="n"/>
      <c r="D425" s="93" t="n"/>
      <c r="E425" s="141" t="n"/>
      <c r="F425" s="141" t="n"/>
      <c r="G425" s="95" t="n"/>
      <c r="H425" s="95" t="n"/>
      <c r="I425" s="90">
        <f>IF(OR(B425="",D425="",F425="Done"),"",D425-cfg_AsOf)</f>
        <v/>
      </c>
      <c r="J425" s="86">
        <f>IF(B425="","",IF(F425="Done","DONE",IF(D425="","NO DATE",IF(D425&lt;cfg_AsOf,"OVERDUE",IF(D425-cfg_AsOf&lt;=3,"DUE SOON","ON TRACK")))))</f>
        <v/>
      </c>
      <c r="K425" s="86">
        <f>IF(B425="","","TSK-"&amp;TEXT(ROW()-5,"0000"))</f>
        <v/>
      </c>
    </row>
    <row r="426" ht="24" customHeight="1">
      <c r="B426" s="95" t="n"/>
      <c r="C426" s="95" t="n"/>
      <c r="D426" s="93" t="n"/>
      <c r="E426" s="141" t="n"/>
      <c r="F426" s="141" t="n"/>
      <c r="G426" s="95" t="n"/>
      <c r="H426" s="95" t="n"/>
      <c r="I426" s="90">
        <f>IF(OR(B426="",D426="",F426="Done"),"",D426-cfg_AsOf)</f>
        <v/>
      </c>
      <c r="J426" s="86">
        <f>IF(B426="","",IF(F426="Done","DONE",IF(D426="","NO DATE",IF(D426&lt;cfg_AsOf,"OVERDUE",IF(D426-cfg_AsOf&lt;=3,"DUE SOON","ON TRACK")))))</f>
        <v/>
      </c>
      <c r="K426" s="86">
        <f>IF(B426="","","TSK-"&amp;TEXT(ROW()-5,"0000"))</f>
        <v/>
      </c>
    </row>
    <row r="427" ht="24" customHeight="1">
      <c r="B427" s="95" t="n"/>
      <c r="C427" s="95" t="n"/>
      <c r="D427" s="93" t="n"/>
      <c r="E427" s="141" t="n"/>
      <c r="F427" s="141" t="n"/>
      <c r="G427" s="95" t="n"/>
      <c r="H427" s="95" t="n"/>
      <c r="I427" s="90">
        <f>IF(OR(B427="",D427="",F427="Done"),"",D427-cfg_AsOf)</f>
        <v/>
      </c>
      <c r="J427" s="86">
        <f>IF(B427="","",IF(F427="Done","DONE",IF(D427="","NO DATE",IF(D427&lt;cfg_AsOf,"OVERDUE",IF(D427-cfg_AsOf&lt;=3,"DUE SOON","ON TRACK")))))</f>
        <v/>
      </c>
      <c r="K427" s="86">
        <f>IF(B427="","","TSK-"&amp;TEXT(ROW()-5,"0000"))</f>
        <v/>
      </c>
    </row>
    <row r="428" ht="24" customHeight="1">
      <c r="B428" s="95" t="n"/>
      <c r="C428" s="95" t="n"/>
      <c r="D428" s="93" t="n"/>
      <c r="E428" s="141" t="n"/>
      <c r="F428" s="141" t="n"/>
      <c r="G428" s="95" t="n"/>
      <c r="H428" s="95" t="n"/>
      <c r="I428" s="90">
        <f>IF(OR(B428="",D428="",F428="Done"),"",D428-cfg_AsOf)</f>
        <v/>
      </c>
      <c r="J428" s="86">
        <f>IF(B428="","",IF(F428="Done","DONE",IF(D428="","NO DATE",IF(D428&lt;cfg_AsOf,"OVERDUE",IF(D428-cfg_AsOf&lt;=3,"DUE SOON","ON TRACK")))))</f>
        <v/>
      </c>
      <c r="K428" s="86">
        <f>IF(B428="","","TSK-"&amp;TEXT(ROW()-5,"0000"))</f>
        <v/>
      </c>
    </row>
    <row r="429" ht="24" customHeight="1">
      <c r="B429" s="95" t="n"/>
      <c r="C429" s="95" t="n"/>
      <c r="D429" s="93" t="n"/>
      <c r="E429" s="141" t="n"/>
      <c r="F429" s="141" t="n"/>
      <c r="G429" s="95" t="n"/>
      <c r="H429" s="95" t="n"/>
      <c r="I429" s="90">
        <f>IF(OR(B429="",D429="",F429="Done"),"",D429-cfg_AsOf)</f>
        <v/>
      </c>
      <c r="J429" s="86">
        <f>IF(B429="","",IF(F429="Done","DONE",IF(D429="","NO DATE",IF(D429&lt;cfg_AsOf,"OVERDUE",IF(D429-cfg_AsOf&lt;=3,"DUE SOON","ON TRACK")))))</f>
        <v/>
      </c>
      <c r="K429" s="86">
        <f>IF(B429="","","TSK-"&amp;TEXT(ROW()-5,"0000"))</f>
        <v/>
      </c>
    </row>
    <row r="430" ht="24" customHeight="1">
      <c r="B430" s="95" t="n"/>
      <c r="C430" s="95" t="n"/>
      <c r="D430" s="93" t="n"/>
      <c r="E430" s="141" t="n"/>
      <c r="F430" s="141" t="n"/>
      <c r="G430" s="95" t="n"/>
      <c r="H430" s="95" t="n"/>
      <c r="I430" s="90">
        <f>IF(OR(B430="",D430="",F430="Done"),"",D430-cfg_AsOf)</f>
        <v/>
      </c>
      <c r="J430" s="86">
        <f>IF(B430="","",IF(F430="Done","DONE",IF(D430="","NO DATE",IF(D430&lt;cfg_AsOf,"OVERDUE",IF(D430-cfg_AsOf&lt;=3,"DUE SOON","ON TRACK")))))</f>
        <v/>
      </c>
      <c r="K430" s="86">
        <f>IF(B430="","","TSK-"&amp;TEXT(ROW()-5,"0000"))</f>
        <v/>
      </c>
    </row>
    <row r="431" ht="24" customHeight="1">
      <c r="B431" s="95" t="n"/>
      <c r="C431" s="95" t="n"/>
      <c r="D431" s="93" t="n"/>
      <c r="E431" s="141" t="n"/>
      <c r="F431" s="141" t="n"/>
      <c r="G431" s="95" t="n"/>
      <c r="H431" s="95" t="n"/>
      <c r="I431" s="90">
        <f>IF(OR(B431="",D431="",F431="Done"),"",D431-cfg_AsOf)</f>
        <v/>
      </c>
      <c r="J431" s="86">
        <f>IF(B431="","",IF(F431="Done","DONE",IF(D431="","NO DATE",IF(D431&lt;cfg_AsOf,"OVERDUE",IF(D431-cfg_AsOf&lt;=3,"DUE SOON","ON TRACK")))))</f>
        <v/>
      </c>
      <c r="K431" s="86">
        <f>IF(B431="","","TSK-"&amp;TEXT(ROW()-5,"0000"))</f>
        <v/>
      </c>
    </row>
    <row r="432" ht="24" customHeight="1">
      <c r="B432" s="95" t="n"/>
      <c r="C432" s="95" t="n"/>
      <c r="D432" s="93" t="n"/>
      <c r="E432" s="141" t="n"/>
      <c r="F432" s="141" t="n"/>
      <c r="G432" s="95" t="n"/>
      <c r="H432" s="95" t="n"/>
      <c r="I432" s="90">
        <f>IF(OR(B432="",D432="",F432="Done"),"",D432-cfg_AsOf)</f>
        <v/>
      </c>
      <c r="J432" s="86">
        <f>IF(B432="","",IF(F432="Done","DONE",IF(D432="","NO DATE",IF(D432&lt;cfg_AsOf,"OVERDUE",IF(D432-cfg_AsOf&lt;=3,"DUE SOON","ON TRACK")))))</f>
        <v/>
      </c>
      <c r="K432" s="86">
        <f>IF(B432="","","TSK-"&amp;TEXT(ROW()-5,"0000"))</f>
        <v/>
      </c>
    </row>
    <row r="433" ht="24" customHeight="1">
      <c r="B433" s="95" t="n"/>
      <c r="C433" s="95" t="n"/>
      <c r="D433" s="93" t="n"/>
      <c r="E433" s="141" t="n"/>
      <c r="F433" s="141" t="n"/>
      <c r="G433" s="95" t="n"/>
      <c r="H433" s="95" t="n"/>
      <c r="I433" s="90">
        <f>IF(OR(B433="",D433="",F433="Done"),"",D433-cfg_AsOf)</f>
        <v/>
      </c>
      <c r="J433" s="86">
        <f>IF(B433="","",IF(F433="Done","DONE",IF(D433="","NO DATE",IF(D433&lt;cfg_AsOf,"OVERDUE",IF(D433-cfg_AsOf&lt;=3,"DUE SOON","ON TRACK")))))</f>
        <v/>
      </c>
      <c r="K433" s="86">
        <f>IF(B433="","","TSK-"&amp;TEXT(ROW()-5,"0000"))</f>
        <v/>
      </c>
    </row>
    <row r="434" ht="24" customHeight="1">
      <c r="B434" s="95" t="n"/>
      <c r="C434" s="95" t="n"/>
      <c r="D434" s="93" t="n"/>
      <c r="E434" s="141" t="n"/>
      <c r="F434" s="141" t="n"/>
      <c r="G434" s="95" t="n"/>
      <c r="H434" s="95" t="n"/>
      <c r="I434" s="90">
        <f>IF(OR(B434="",D434="",F434="Done"),"",D434-cfg_AsOf)</f>
        <v/>
      </c>
      <c r="J434" s="86">
        <f>IF(B434="","",IF(F434="Done","DONE",IF(D434="","NO DATE",IF(D434&lt;cfg_AsOf,"OVERDUE",IF(D434-cfg_AsOf&lt;=3,"DUE SOON","ON TRACK")))))</f>
        <v/>
      </c>
      <c r="K434" s="86">
        <f>IF(B434="","","TSK-"&amp;TEXT(ROW()-5,"0000"))</f>
        <v/>
      </c>
    </row>
    <row r="435" ht="24" customHeight="1">
      <c r="B435" s="95" t="n"/>
      <c r="C435" s="95" t="n"/>
      <c r="D435" s="93" t="n"/>
      <c r="E435" s="141" t="n"/>
      <c r="F435" s="141" t="n"/>
      <c r="G435" s="95" t="n"/>
      <c r="H435" s="95" t="n"/>
      <c r="I435" s="90">
        <f>IF(OR(B435="",D435="",F435="Done"),"",D435-cfg_AsOf)</f>
        <v/>
      </c>
      <c r="J435" s="86">
        <f>IF(B435="","",IF(F435="Done","DONE",IF(D435="","NO DATE",IF(D435&lt;cfg_AsOf,"OVERDUE",IF(D435-cfg_AsOf&lt;=3,"DUE SOON","ON TRACK")))))</f>
        <v/>
      </c>
      <c r="K435" s="86">
        <f>IF(B435="","","TSK-"&amp;TEXT(ROW()-5,"0000"))</f>
        <v/>
      </c>
    </row>
    <row r="436" ht="24" customHeight="1">
      <c r="B436" s="95" t="n"/>
      <c r="C436" s="95" t="n"/>
      <c r="D436" s="93" t="n"/>
      <c r="E436" s="141" t="n"/>
      <c r="F436" s="141" t="n"/>
      <c r="G436" s="95" t="n"/>
      <c r="H436" s="95" t="n"/>
      <c r="I436" s="90">
        <f>IF(OR(B436="",D436="",F436="Done"),"",D436-cfg_AsOf)</f>
        <v/>
      </c>
      <c r="J436" s="86">
        <f>IF(B436="","",IF(F436="Done","DONE",IF(D436="","NO DATE",IF(D436&lt;cfg_AsOf,"OVERDUE",IF(D436-cfg_AsOf&lt;=3,"DUE SOON","ON TRACK")))))</f>
        <v/>
      </c>
      <c r="K436" s="86">
        <f>IF(B436="","","TSK-"&amp;TEXT(ROW()-5,"0000"))</f>
        <v/>
      </c>
    </row>
    <row r="437" ht="24" customHeight="1">
      <c r="B437" s="95" t="n"/>
      <c r="C437" s="95" t="n"/>
      <c r="D437" s="93" t="n"/>
      <c r="E437" s="141" t="n"/>
      <c r="F437" s="141" t="n"/>
      <c r="G437" s="95" t="n"/>
      <c r="H437" s="95" t="n"/>
      <c r="I437" s="90">
        <f>IF(OR(B437="",D437="",F437="Done"),"",D437-cfg_AsOf)</f>
        <v/>
      </c>
      <c r="J437" s="86">
        <f>IF(B437="","",IF(F437="Done","DONE",IF(D437="","NO DATE",IF(D437&lt;cfg_AsOf,"OVERDUE",IF(D437-cfg_AsOf&lt;=3,"DUE SOON","ON TRACK")))))</f>
        <v/>
      </c>
      <c r="K437" s="86">
        <f>IF(B437="","","TSK-"&amp;TEXT(ROW()-5,"0000"))</f>
        <v/>
      </c>
    </row>
    <row r="438" ht="24" customHeight="1">
      <c r="B438" s="95" t="n"/>
      <c r="C438" s="95" t="n"/>
      <c r="D438" s="93" t="n"/>
      <c r="E438" s="141" t="n"/>
      <c r="F438" s="141" t="n"/>
      <c r="G438" s="95" t="n"/>
      <c r="H438" s="95" t="n"/>
      <c r="I438" s="90">
        <f>IF(OR(B438="",D438="",F438="Done"),"",D438-cfg_AsOf)</f>
        <v/>
      </c>
      <c r="J438" s="86">
        <f>IF(B438="","",IF(F438="Done","DONE",IF(D438="","NO DATE",IF(D438&lt;cfg_AsOf,"OVERDUE",IF(D438-cfg_AsOf&lt;=3,"DUE SOON","ON TRACK")))))</f>
        <v/>
      </c>
      <c r="K438" s="86">
        <f>IF(B438="","","TSK-"&amp;TEXT(ROW()-5,"0000"))</f>
        <v/>
      </c>
    </row>
    <row r="439" ht="24" customHeight="1">
      <c r="B439" s="95" t="n"/>
      <c r="C439" s="95" t="n"/>
      <c r="D439" s="93" t="n"/>
      <c r="E439" s="141" t="n"/>
      <c r="F439" s="141" t="n"/>
      <c r="G439" s="95" t="n"/>
      <c r="H439" s="95" t="n"/>
      <c r="I439" s="90">
        <f>IF(OR(B439="",D439="",F439="Done"),"",D439-cfg_AsOf)</f>
        <v/>
      </c>
      <c r="J439" s="86">
        <f>IF(B439="","",IF(F439="Done","DONE",IF(D439="","NO DATE",IF(D439&lt;cfg_AsOf,"OVERDUE",IF(D439-cfg_AsOf&lt;=3,"DUE SOON","ON TRACK")))))</f>
        <v/>
      </c>
      <c r="K439" s="86">
        <f>IF(B439="","","TSK-"&amp;TEXT(ROW()-5,"0000"))</f>
        <v/>
      </c>
    </row>
    <row r="440" ht="24" customHeight="1">
      <c r="B440" s="95" t="n"/>
      <c r="C440" s="95" t="n"/>
      <c r="D440" s="93" t="n"/>
      <c r="E440" s="141" t="n"/>
      <c r="F440" s="141" t="n"/>
      <c r="G440" s="95" t="n"/>
      <c r="H440" s="95" t="n"/>
      <c r="I440" s="90">
        <f>IF(OR(B440="",D440="",F440="Done"),"",D440-cfg_AsOf)</f>
        <v/>
      </c>
      <c r="J440" s="86">
        <f>IF(B440="","",IF(F440="Done","DONE",IF(D440="","NO DATE",IF(D440&lt;cfg_AsOf,"OVERDUE",IF(D440-cfg_AsOf&lt;=3,"DUE SOON","ON TRACK")))))</f>
        <v/>
      </c>
      <c r="K440" s="86">
        <f>IF(B440="","","TSK-"&amp;TEXT(ROW()-5,"0000"))</f>
        <v/>
      </c>
    </row>
    <row r="441" ht="24" customHeight="1">
      <c r="B441" s="95" t="n"/>
      <c r="C441" s="95" t="n"/>
      <c r="D441" s="93" t="n"/>
      <c r="E441" s="141" t="n"/>
      <c r="F441" s="141" t="n"/>
      <c r="G441" s="95" t="n"/>
      <c r="H441" s="95" t="n"/>
      <c r="I441" s="90">
        <f>IF(OR(B441="",D441="",F441="Done"),"",D441-cfg_AsOf)</f>
        <v/>
      </c>
      <c r="J441" s="86">
        <f>IF(B441="","",IF(F441="Done","DONE",IF(D441="","NO DATE",IF(D441&lt;cfg_AsOf,"OVERDUE",IF(D441-cfg_AsOf&lt;=3,"DUE SOON","ON TRACK")))))</f>
        <v/>
      </c>
      <c r="K441" s="86">
        <f>IF(B441="","","TSK-"&amp;TEXT(ROW()-5,"0000"))</f>
        <v/>
      </c>
    </row>
    <row r="442" ht="24" customHeight="1">
      <c r="B442" s="95" t="n"/>
      <c r="C442" s="95" t="n"/>
      <c r="D442" s="93" t="n"/>
      <c r="E442" s="141" t="n"/>
      <c r="F442" s="141" t="n"/>
      <c r="G442" s="95" t="n"/>
      <c r="H442" s="95" t="n"/>
      <c r="I442" s="90">
        <f>IF(OR(B442="",D442="",F442="Done"),"",D442-cfg_AsOf)</f>
        <v/>
      </c>
      <c r="J442" s="86">
        <f>IF(B442="","",IF(F442="Done","DONE",IF(D442="","NO DATE",IF(D442&lt;cfg_AsOf,"OVERDUE",IF(D442-cfg_AsOf&lt;=3,"DUE SOON","ON TRACK")))))</f>
        <v/>
      </c>
      <c r="K442" s="86">
        <f>IF(B442="","","TSK-"&amp;TEXT(ROW()-5,"0000"))</f>
        <v/>
      </c>
    </row>
    <row r="443" ht="24" customHeight="1">
      <c r="B443" s="95" t="n"/>
      <c r="C443" s="95" t="n"/>
      <c r="D443" s="93" t="n"/>
      <c r="E443" s="141" t="n"/>
      <c r="F443" s="141" t="n"/>
      <c r="G443" s="95" t="n"/>
      <c r="H443" s="95" t="n"/>
      <c r="I443" s="90">
        <f>IF(OR(B443="",D443="",F443="Done"),"",D443-cfg_AsOf)</f>
        <v/>
      </c>
      <c r="J443" s="86">
        <f>IF(B443="","",IF(F443="Done","DONE",IF(D443="","NO DATE",IF(D443&lt;cfg_AsOf,"OVERDUE",IF(D443-cfg_AsOf&lt;=3,"DUE SOON","ON TRACK")))))</f>
        <v/>
      </c>
      <c r="K443" s="86">
        <f>IF(B443="","","TSK-"&amp;TEXT(ROW()-5,"0000"))</f>
        <v/>
      </c>
    </row>
    <row r="444" ht="24" customHeight="1">
      <c r="B444" s="95" t="n"/>
      <c r="C444" s="95" t="n"/>
      <c r="D444" s="93" t="n"/>
      <c r="E444" s="141" t="n"/>
      <c r="F444" s="141" t="n"/>
      <c r="G444" s="95" t="n"/>
      <c r="H444" s="95" t="n"/>
      <c r="I444" s="90">
        <f>IF(OR(B444="",D444="",F444="Done"),"",D444-cfg_AsOf)</f>
        <v/>
      </c>
      <c r="J444" s="86">
        <f>IF(B444="","",IF(F444="Done","DONE",IF(D444="","NO DATE",IF(D444&lt;cfg_AsOf,"OVERDUE",IF(D444-cfg_AsOf&lt;=3,"DUE SOON","ON TRACK")))))</f>
        <v/>
      </c>
      <c r="K444" s="86">
        <f>IF(B444="","","TSK-"&amp;TEXT(ROW()-5,"0000"))</f>
        <v/>
      </c>
    </row>
    <row r="445" ht="24" customHeight="1">
      <c r="B445" s="95" t="n"/>
      <c r="C445" s="95" t="n"/>
      <c r="D445" s="93" t="n"/>
      <c r="E445" s="141" t="n"/>
      <c r="F445" s="141" t="n"/>
      <c r="G445" s="95" t="n"/>
      <c r="H445" s="95" t="n"/>
      <c r="I445" s="90">
        <f>IF(OR(B445="",D445="",F445="Done"),"",D445-cfg_AsOf)</f>
        <v/>
      </c>
      <c r="J445" s="86">
        <f>IF(B445="","",IF(F445="Done","DONE",IF(D445="","NO DATE",IF(D445&lt;cfg_AsOf,"OVERDUE",IF(D445-cfg_AsOf&lt;=3,"DUE SOON","ON TRACK")))))</f>
        <v/>
      </c>
      <c r="K445" s="86">
        <f>IF(B445="","","TSK-"&amp;TEXT(ROW()-5,"0000"))</f>
        <v/>
      </c>
    </row>
    <row r="446" ht="24" customHeight="1">
      <c r="B446" s="95" t="n"/>
      <c r="C446" s="95" t="n"/>
      <c r="D446" s="93" t="n"/>
      <c r="E446" s="141" t="n"/>
      <c r="F446" s="141" t="n"/>
      <c r="G446" s="95" t="n"/>
      <c r="H446" s="95" t="n"/>
      <c r="I446" s="90">
        <f>IF(OR(B446="",D446="",F446="Done"),"",D446-cfg_AsOf)</f>
        <v/>
      </c>
      <c r="J446" s="86">
        <f>IF(B446="","",IF(F446="Done","DONE",IF(D446="","NO DATE",IF(D446&lt;cfg_AsOf,"OVERDUE",IF(D446-cfg_AsOf&lt;=3,"DUE SOON","ON TRACK")))))</f>
        <v/>
      </c>
      <c r="K446" s="86">
        <f>IF(B446="","","TSK-"&amp;TEXT(ROW()-5,"0000"))</f>
        <v/>
      </c>
    </row>
    <row r="447" ht="24" customHeight="1">
      <c r="B447" s="95" t="n"/>
      <c r="C447" s="95" t="n"/>
      <c r="D447" s="93" t="n"/>
      <c r="E447" s="141" t="n"/>
      <c r="F447" s="141" t="n"/>
      <c r="G447" s="95" t="n"/>
      <c r="H447" s="95" t="n"/>
      <c r="I447" s="90">
        <f>IF(OR(B447="",D447="",F447="Done"),"",D447-cfg_AsOf)</f>
        <v/>
      </c>
      <c r="J447" s="86">
        <f>IF(B447="","",IF(F447="Done","DONE",IF(D447="","NO DATE",IF(D447&lt;cfg_AsOf,"OVERDUE",IF(D447-cfg_AsOf&lt;=3,"DUE SOON","ON TRACK")))))</f>
        <v/>
      </c>
      <c r="K447" s="86">
        <f>IF(B447="","","TSK-"&amp;TEXT(ROW()-5,"0000"))</f>
        <v/>
      </c>
    </row>
    <row r="448" ht="24" customHeight="1">
      <c r="B448" s="95" t="n"/>
      <c r="C448" s="95" t="n"/>
      <c r="D448" s="93" t="n"/>
      <c r="E448" s="141" t="n"/>
      <c r="F448" s="141" t="n"/>
      <c r="G448" s="95" t="n"/>
      <c r="H448" s="95" t="n"/>
      <c r="I448" s="90">
        <f>IF(OR(B448="",D448="",F448="Done"),"",D448-cfg_AsOf)</f>
        <v/>
      </c>
      <c r="J448" s="86">
        <f>IF(B448="","",IF(F448="Done","DONE",IF(D448="","NO DATE",IF(D448&lt;cfg_AsOf,"OVERDUE",IF(D448-cfg_AsOf&lt;=3,"DUE SOON","ON TRACK")))))</f>
        <v/>
      </c>
      <c r="K448" s="86">
        <f>IF(B448="","","TSK-"&amp;TEXT(ROW()-5,"0000"))</f>
        <v/>
      </c>
    </row>
    <row r="449" ht="24" customHeight="1">
      <c r="B449" s="95" t="n"/>
      <c r="C449" s="95" t="n"/>
      <c r="D449" s="93" t="n"/>
      <c r="E449" s="141" t="n"/>
      <c r="F449" s="141" t="n"/>
      <c r="G449" s="95" t="n"/>
      <c r="H449" s="95" t="n"/>
      <c r="I449" s="90">
        <f>IF(OR(B449="",D449="",F449="Done"),"",D449-cfg_AsOf)</f>
        <v/>
      </c>
      <c r="J449" s="86">
        <f>IF(B449="","",IF(F449="Done","DONE",IF(D449="","NO DATE",IF(D449&lt;cfg_AsOf,"OVERDUE",IF(D449-cfg_AsOf&lt;=3,"DUE SOON","ON TRACK")))))</f>
        <v/>
      </c>
      <c r="K449" s="86">
        <f>IF(B449="","","TSK-"&amp;TEXT(ROW()-5,"0000"))</f>
        <v/>
      </c>
    </row>
    <row r="450" ht="24" customHeight="1">
      <c r="B450" s="95" t="n"/>
      <c r="C450" s="95" t="n"/>
      <c r="D450" s="93" t="n"/>
      <c r="E450" s="141" t="n"/>
      <c r="F450" s="141" t="n"/>
      <c r="G450" s="95" t="n"/>
      <c r="H450" s="95" t="n"/>
      <c r="I450" s="90">
        <f>IF(OR(B450="",D450="",F450="Done"),"",D450-cfg_AsOf)</f>
        <v/>
      </c>
      <c r="J450" s="86">
        <f>IF(B450="","",IF(F450="Done","DONE",IF(D450="","NO DATE",IF(D450&lt;cfg_AsOf,"OVERDUE",IF(D450-cfg_AsOf&lt;=3,"DUE SOON","ON TRACK")))))</f>
        <v/>
      </c>
      <c r="K450" s="86">
        <f>IF(B450="","","TSK-"&amp;TEXT(ROW()-5,"0000"))</f>
        <v/>
      </c>
    </row>
    <row r="451" ht="24" customHeight="1">
      <c r="B451" s="95" t="n"/>
      <c r="C451" s="95" t="n"/>
      <c r="D451" s="93" t="n"/>
      <c r="E451" s="141" t="n"/>
      <c r="F451" s="141" t="n"/>
      <c r="G451" s="95" t="n"/>
      <c r="H451" s="95" t="n"/>
      <c r="I451" s="90">
        <f>IF(OR(B451="",D451="",F451="Done"),"",D451-cfg_AsOf)</f>
        <v/>
      </c>
      <c r="J451" s="86">
        <f>IF(B451="","",IF(F451="Done","DONE",IF(D451="","NO DATE",IF(D451&lt;cfg_AsOf,"OVERDUE",IF(D451-cfg_AsOf&lt;=3,"DUE SOON","ON TRACK")))))</f>
        <v/>
      </c>
      <c r="K451" s="86">
        <f>IF(B451="","","TSK-"&amp;TEXT(ROW()-5,"0000"))</f>
        <v/>
      </c>
    </row>
    <row r="452" ht="24" customHeight="1">
      <c r="B452" s="95" t="n"/>
      <c r="C452" s="95" t="n"/>
      <c r="D452" s="93" t="n"/>
      <c r="E452" s="141" t="n"/>
      <c r="F452" s="141" t="n"/>
      <c r="G452" s="95" t="n"/>
      <c r="H452" s="95" t="n"/>
      <c r="I452" s="90">
        <f>IF(OR(B452="",D452="",F452="Done"),"",D452-cfg_AsOf)</f>
        <v/>
      </c>
      <c r="J452" s="86">
        <f>IF(B452="","",IF(F452="Done","DONE",IF(D452="","NO DATE",IF(D452&lt;cfg_AsOf,"OVERDUE",IF(D452-cfg_AsOf&lt;=3,"DUE SOON","ON TRACK")))))</f>
        <v/>
      </c>
      <c r="K452" s="86">
        <f>IF(B452="","","TSK-"&amp;TEXT(ROW()-5,"0000"))</f>
        <v/>
      </c>
    </row>
    <row r="453" ht="24" customHeight="1">
      <c r="B453" s="95" t="n"/>
      <c r="C453" s="95" t="n"/>
      <c r="D453" s="93" t="n"/>
      <c r="E453" s="141" t="n"/>
      <c r="F453" s="141" t="n"/>
      <c r="G453" s="95" t="n"/>
      <c r="H453" s="95" t="n"/>
      <c r="I453" s="90">
        <f>IF(OR(B453="",D453="",F453="Done"),"",D453-cfg_AsOf)</f>
        <v/>
      </c>
      <c r="J453" s="86">
        <f>IF(B453="","",IF(F453="Done","DONE",IF(D453="","NO DATE",IF(D453&lt;cfg_AsOf,"OVERDUE",IF(D453-cfg_AsOf&lt;=3,"DUE SOON","ON TRACK")))))</f>
        <v/>
      </c>
      <c r="K453" s="86">
        <f>IF(B453="","","TSK-"&amp;TEXT(ROW()-5,"0000"))</f>
        <v/>
      </c>
    </row>
    <row r="454" ht="24" customHeight="1">
      <c r="B454" s="95" t="n"/>
      <c r="C454" s="95" t="n"/>
      <c r="D454" s="93" t="n"/>
      <c r="E454" s="141" t="n"/>
      <c r="F454" s="141" t="n"/>
      <c r="G454" s="95" t="n"/>
      <c r="H454" s="95" t="n"/>
      <c r="I454" s="90">
        <f>IF(OR(B454="",D454="",F454="Done"),"",D454-cfg_AsOf)</f>
        <v/>
      </c>
      <c r="J454" s="86">
        <f>IF(B454="","",IF(F454="Done","DONE",IF(D454="","NO DATE",IF(D454&lt;cfg_AsOf,"OVERDUE",IF(D454-cfg_AsOf&lt;=3,"DUE SOON","ON TRACK")))))</f>
        <v/>
      </c>
      <c r="K454" s="86">
        <f>IF(B454="","","TSK-"&amp;TEXT(ROW()-5,"0000"))</f>
        <v/>
      </c>
    </row>
    <row r="455" ht="24" customHeight="1">
      <c r="B455" s="95" t="n"/>
      <c r="C455" s="95" t="n"/>
      <c r="D455" s="93" t="n"/>
      <c r="E455" s="141" t="n"/>
      <c r="F455" s="141" t="n"/>
      <c r="G455" s="95" t="n"/>
      <c r="H455" s="95" t="n"/>
      <c r="I455" s="90">
        <f>IF(OR(B455="",D455="",F455="Done"),"",D455-cfg_AsOf)</f>
        <v/>
      </c>
      <c r="J455" s="86">
        <f>IF(B455="","",IF(F455="Done","DONE",IF(D455="","NO DATE",IF(D455&lt;cfg_AsOf,"OVERDUE",IF(D455-cfg_AsOf&lt;=3,"DUE SOON","ON TRACK")))))</f>
        <v/>
      </c>
      <c r="K455" s="86">
        <f>IF(B455="","","TSK-"&amp;TEXT(ROW()-5,"0000"))</f>
        <v/>
      </c>
    </row>
    <row r="456" ht="24" customHeight="1">
      <c r="B456" s="95" t="n"/>
      <c r="C456" s="95" t="n"/>
      <c r="D456" s="93" t="n"/>
      <c r="E456" s="141" t="n"/>
      <c r="F456" s="141" t="n"/>
      <c r="G456" s="95" t="n"/>
      <c r="H456" s="95" t="n"/>
      <c r="I456" s="90">
        <f>IF(OR(B456="",D456="",F456="Done"),"",D456-cfg_AsOf)</f>
        <v/>
      </c>
      <c r="J456" s="86">
        <f>IF(B456="","",IF(F456="Done","DONE",IF(D456="","NO DATE",IF(D456&lt;cfg_AsOf,"OVERDUE",IF(D456-cfg_AsOf&lt;=3,"DUE SOON","ON TRACK")))))</f>
        <v/>
      </c>
      <c r="K456" s="86">
        <f>IF(B456="","","TSK-"&amp;TEXT(ROW()-5,"0000"))</f>
        <v/>
      </c>
    </row>
    <row r="457" ht="24" customHeight="1">
      <c r="B457" s="95" t="n"/>
      <c r="C457" s="95" t="n"/>
      <c r="D457" s="93" t="n"/>
      <c r="E457" s="141" t="n"/>
      <c r="F457" s="141" t="n"/>
      <c r="G457" s="95" t="n"/>
      <c r="H457" s="95" t="n"/>
      <c r="I457" s="90">
        <f>IF(OR(B457="",D457="",F457="Done"),"",D457-cfg_AsOf)</f>
        <v/>
      </c>
      <c r="J457" s="86">
        <f>IF(B457="","",IF(F457="Done","DONE",IF(D457="","NO DATE",IF(D457&lt;cfg_AsOf,"OVERDUE",IF(D457-cfg_AsOf&lt;=3,"DUE SOON","ON TRACK")))))</f>
        <v/>
      </c>
      <c r="K457" s="86">
        <f>IF(B457="","","TSK-"&amp;TEXT(ROW()-5,"0000"))</f>
        <v/>
      </c>
    </row>
    <row r="458" ht="24" customHeight="1">
      <c r="B458" s="95" t="n"/>
      <c r="C458" s="95" t="n"/>
      <c r="D458" s="93" t="n"/>
      <c r="E458" s="141" t="n"/>
      <c r="F458" s="141" t="n"/>
      <c r="G458" s="95" t="n"/>
      <c r="H458" s="95" t="n"/>
      <c r="I458" s="90">
        <f>IF(OR(B458="",D458="",F458="Done"),"",D458-cfg_AsOf)</f>
        <v/>
      </c>
      <c r="J458" s="86">
        <f>IF(B458="","",IF(F458="Done","DONE",IF(D458="","NO DATE",IF(D458&lt;cfg_AsOf,"OVERDUE",IF(D458-cfg_AsOf&lt;=3,"DUE SOON","ON TRACK")))))</f>
        <v/>
      </c>
      <c r="K458" s="86">
        <f>IF(B458="","","TSK-"&amp;TEXT(ROW()-5,"0000"))</f>
        <v/>
      </c>
    </row>
    <row r="459" ht="24" customHeight="1">
      <c r="B459" s="95" t="n"/>
      <c r="C459" s="95" t="n"/>
      <c r="D459" s="93" t="n"/>
      <c r="E459" s="141" t="n"/>
      <c r="F459" s="141" t="n"/>
      <c r="G459" s="95" t="n"/>
      <c r="H459" s="95" t="n"/>
      <c r="I459" s="90">
        <f>IF(OR(B459="",D459="",F459="Done"),"",D459-cfg_AsOf)</f>
        <v/>
      </c>
      <c r="J459" s="86">
        <f>IF(B459="","",IF(F459="Done","DONE",IF(D459="","NO DATE",IF(D459&lt;cfg_AsOf,"OVERDUE",IF(D459-cfg_AsOf&lt;=3,"DUE SOON","ON TRACK")))))</f>
        <v/>
      </c>
      <c r="K459" s="86">
        <f>IF(B459="","","TSK-"&amp;TEXT(ROW()-5,"0000"))</f>
        <v/>
      </c>
    </row>
    <row r="460" ht="24" customHeight="1">
      <c r="B460" s="95" t="n"/>
      <c r="C460" s="95" t="n"/>
      <c r="D460" s="93" t="n"/>
      <c r="E460" s="141" t="n"/>
      <c r="F460" s="141" t="n"/>
      <c r="G460" s="95" t="n"/>
      <c r="H460" s="95" t="n"/>
      <c r="I460" s="90">
        <f>IF(OR(B460="",D460="",F460="Done"),"",D460-cfg_AsOf)</f>
        <v/>
      </c>
      <c r="J460" s="86">
        <f>IF(B460="","",IF(F460="Done","DONE",IF(D460="","NO DATE",IF(D460&lt;cfg_AsOf,"OVERDUE",IF(D460-cfg_AsOf&lt;=3,"DUE SOON","ON TRACK")))))</f>
        <v/>
      </c>
      <c r="K460" s="86">
        <f>IF(B460="","","TSK-"&amp;TEXT(ROW()-5,"0000"))</f>
        <v/>
      </c>
    </row>
    <row r="461" ht="24" customHeight="1">
      <c r="B461" s="95" t="n"/>
      <c r="C461" s="95" t="n"/>
      <c r="D461" s="93" t="n"/>
      <c r="E461" s="141" t="n"/>
      <c r="F461" s="141" t="n"/>
      <c r="G461" s="95" t="n"/>
      <c r="H461" s="95" t="n"/>
      <c r="I461" s="90">
        <f>IF(OR(B461="",D461="",F461="Done"),"",D461-cfg_AsOf)</f>
        <v/>
      </c>
      <c r="J461" s="86">
        <f>IF(B461="","",IF(F461="Done","DONE",IF(D461="","NO DATE",IF(D461&lt;cfg_AsOf,"OVERDUE",IF(D461-cfg_AsOf&lt;=3,"DUE SOON","ON TRACK")))))</f>
        <v/>
      </c>
      <c r="K461" s="86">
        <f>IF(B461="","","TSK-"&amp;TEXT(ROW()-5,"0000"))</f>
        <v/>
      </c>
    </row>
    <row r="462" ht="24" customHeight="1">
      <c r="B462" s="95" t="n"/>
      <c r="C462" s="95" t="n"/>
      <c r="D462" s="93" t="n"/>
      <c r="E462" s="141" t="n"/>
      <c r="F462" s="141" t="n"/>
      <c r="G462" s="95" t="n"/>
      <c r="H462" s="95" t="n"/>
      <c r="I462" s="90">
        <f>IF(OR(B462="",D462="",F462="Done"),"",D462-cfg_AsOf)</f>
        <v/>
      </c>
      <c r="J462" s="86">
        <f>IF(B462="","",IF(F462="Done","DONE",IF(D462="","NO DATE",IF(D462&lt;cfg_AsOf,"OVERDUE",IF(D462-cfg_AsOf&lt;=3,"DUE SOON","ON TRACK")))))</f>
        <v/>
      </c>
      <c r="K462" s="86">
        <f>IF(B462="","","TSK-"&amp;TEXT(ROW()-5,"0000"))</f>
        <v/>
      </c>
    </row>
    <row r="463" ht="24" customHeight="1">
      <c r="B463" s="95" t="n"/>
      <c r="C463" s="95" t="n"/>
      <c r="D463" s="93" t="n"/>
      <c r="E463" s="141" t="n"/>
      <c r="F463" s="141" t="n"/>
      <c r="G463" s="95" t="n"/>
      <c r="H463" s="95" t="n"/>
      <c r="I463" s="90">
        <f>IF(OR(B463="",D463="",F463="Done"),"",D463-cfg_AsOf)</f>
        <v/>
      </c>
      <c r="J463" s="86">
        <f>IF(B463="","",IF(F463="Done","DONE",IF(D463="","NO DATE",IF(D463&lt;cfg_AsOf,"OVERDUE",IF(D463-cfg_AsOf&lt;=3,"DUE SOON","ON TRACK")))))</f>
        <v/>
      </c>
      <c r="K463" s="86">
        <f>IF(B463="","","TSK-"&amp;TEXT(ROW()-5,"0000"))</f>
        <v/>
      </c>
    </row>
    <row r="464" ht="24" customHeight="1">
      <c r="B464" s="95" t="n"/>
      <c r="C464" s="95" t="n"/>
      <c r="D464" s="93" t="n"/>
      <c r="E464" s="141" t="n"/>
      <c r="F464" s="141" t="n"/>
      <c r="G464" s="95" t="n"/>
      <c r="H464" s="95" t="n"/>
      <c r="I464" s="90">
        <f>IF(OR(B464="",D464="",F464="Done"),"",D464-cfg_AsOf)</f>
        <v/>
      </c>
      <c r="J464" s="86">
        <f>IF(B464="","",IF(F464="Done","DONE",IF(D464="","NO DATE",IF(D464&lt;cfg_AsOf,"OVERDUE",IF(D464-cfg_AsOf&lt;=3,"DUE SOON","ON TRACK")))))</f>
        <v/>
      </c>
      <c r="K464" s="86">
        <f>IF(B464="","","TSK-"&amp;TEXT(ROW()-5,"0000"))</f>
        <v/>
      </c>
    </row>
    <row r="465" ht="24" customHeight="1">
      <c r="B465" s="95" t="n"/>
      <c r="C465" s="95" t="n"/>
      <c r="D465" s="93" t="n"/>
      <c r="E465" s="141" t="n"/>
      <c r="F465" s="141" t="n"/>
      <c r="G465" s="95" t="n"/>
      <c r="H465" s="95" t="n"/>
      <c r="I465" s="90">
        <f>IF(OR(B465="",D465="",F465="Done"),"",D465-cfg_AsOf)</f>
        <v/>
      </c>
      <c r="J465" s="86">
        <f>IF(B465="","",IF(F465="Done","DONE",IF(D465="","NO DATE",IF(D465&lt;cfg_AsOf,"OVERDUE",IF(D465-cfg_AsOf&lt;=3,"DUE SOON","ON TRACK")))))</f>
        <v/>
      </c>
      <c r="K465" s="86">
        <f>IF(B465="","","TSK-"&amp;TEXT(ROW()-5,"0000"))</f>
        <v/>
      </c>
    </row>
    <row r="466" ht="24" customHeight="1">
      <c r="B466" s="95" t="n"/>
      <c r="C466" s="95" t="n"/>
      <c r="D466" s="93" t="n"/>
      <c r="E466" s="141" t="n"/>
      <c r="F466" s="141" t="n"/>
      <c r="G466" s="95" t="n"/>
      <c r="H466" s="95" t="n"/>
      <c r="I466" s="90">
        <f>IF(OR(B466="",D466="",F466="Done"),"",D466-cfg_AsOf)</f>
        <v/>
      </c>
      <c r="J466" s="86">
        <f>IF(B466="","",IF(F466="Done","DONE",IF(D466="","NO DATE",IF(D466&lt;cfg_AsOf,"OVERDUE",IF(D466-cfg_AsOf&lt;=3,"DUE SOON","ON TRACK")))))</f>
        <v/>
      </c>
      <c r="K466" s="86">
        <f>IF(B466="","","TSK-"&amp;TEXT(ROW()-5,"0000"))</f>
        <v/>
      </c>
    </row>
    <row r="467" ht="24" customHeight="1">
      <c r="B467" s="95" t="n"/>
      <c r="C467" s="95" t="n"/>
      <c r="D467" s="93" t="n"/>
      <c r="E467" s="141" t="n"/>
      <c r="F467" s="141" t="n"/>
      <c r="G467" s="95" t="n"/>
      <c r="H467" s="95" t="n"/>
      <c r="I467" s="90">
        <f>IF(OR(B467="",D467="",F467="Done"),"",D467-cfg_AsOf)</f>
        <v/>
      </c>
      <c r="J467" s="86">
        <f>IF(B467="","",IF(F467="Done","DONE",IF(D467="","NO DATE",IF(D467&lt;cfg_AsOf,"OVERDUE",IF(D467-cfg_AsOf&lt;=3,"DUE SOON","ON TRACK")))))</f>
        <v/>
      </c>
      <c r="K467" s="86">
        <f>IF(B467="","","TSK-"&amp;TEXT(ROW()-5,"0000"))</f>
        <v/>
      </c>
    </row>
    <row r="468" ht="24" customHeight="1">
      <c r="B468" s="95" t="n"/>
      <c r="C468" s="95" t="n"/>
      <c r="D468" s="93" t="n"/>
      <c r="E468" s="141" t="n"/>
      <c r="F468" s="141" t="n"/>
      <c r="G468" s="95" t="n"/>
      <c r="H468" s="95" t="n"/>
      <c r="I468" s="90">
        <f>IF(OR(B468="",D468="",F468="Done"),"",D468-cfg_AsOf)</f>
        <v/>
      </c>
      <c r="J468" s="86">
        <f>IF(B468="","",IF(F468="Done","DONE",IF(D468="","NO DATE",IF(D468&lt;cfg_AsOf,"OVERDUE",IF(D468-cfg_AsOf&lt;=3,"DUE SOON","ON TRACK")))))</f>
        <v/>
      </c>
      <c r="K468" s="86">
        <f>IF(B468="","","TSK-"&amp;TEXT(ROW()-5,"0000"))</f>
        <v/>
      </c>
    </row>
    <row r="469" ht="24" customHeight="1">
      <c r="B469" s="95" t="n"/>
      <c r="C469" s="95" t="n"/>
      <c r="D469" s="93" t="n"/>
      <c r="E469" s="141" t="n"/>
      <c r="F469" s="141" t="n"/>
      <c r="G469" s="95" t="n"/>
      <c r="H469" s="95" t="n"/>
      <c r="I469" s="90">
        <f>IF(OR(B469="",D469="",F469="Done"),"",D469-cfg_AsOf)</f>
        <v/>
      </c>
      <c r="J469" s="86">
        <f>IF(B469="","",IF(F469="Done","DONE",IF(D469="","NO DATE",IF(D469&lt;cfg_AsOf,"OVERDUE",IF(D469-cfg_AsOf&lt;=3,"DUE SOON","ON TRACK")))))</f>
        <v/>
      </c>
      <c r="K469" s="86">
        <f>IF(B469="","","TSK-"&amp;TEXT(ROW()-5,"0000"))</f>
        <v/>
      </c>
    </row>
    <row r="470" ht="24" customHeight="1">
      <c r="B470" s="95" t="n"/>
      <c r="C470" s="95" t="n"/>
      <c r="D470" s="93" t="n"/>
      <c r="E470" s="141" t="n"/>
      <c r="F470" s="141" t="n"/>
      <c r="G470" s="95" t="n"/>
      <c r="H470" s="95" t="n"/>
      <c r="I470" s="90">
        <f>IF(OR(B470="",D470="",F470="Done"),"",D470-cfg_AsOf)</f>
        <v/>
      </c>
      <c r="J470" s="86">
        <f>IF(B470="","",IF(F470="Done","DONE",IF(D470="","NO DATE",IF(D470&lt;cfg_AsOf,"OVERDUE",IF(D470-cfg_AsOf&lt;=3,"DUE SOON","ON TRACK")))))</f>
        <v/>
      </c>
      <c r="K470" s="86">
        <f>IF(B470="","","TSK-"&amp;TEXT(ROW()-5,"0000"))</f>
        <v/>
      </c>
    </row>
    <row r="471" ht="24" customHeight="1">
      <c r="B471" s="95" t="n"/>
      <c r="C471" s="95" t="n"/>
      <c r="D471" s="93" t="n"/>
      <c r="E471" s="141" t="n"/>
      <c r="F471" s="141" t="n"/>
      <c r="G471" s="95" t="n"/>
      <c r="H471" s="95" t="n"/>
      <c r="I471" s="90">
        <f>IF(OR(B471="",D471="",F471="Done"),"",D471-cfg_AsOf)</f>
        <v/>
      </c>
      <c r="J471" s="86">
        <f>IF(B471="","",IF(F471="Done","DONE",IF(D471="","NO DATE",IF(D471&lt;cfg_AsOf,"OVERDUE",IF(D471-cfg_AsOf&lt;=3,"DUE SOON","ON TRACK")))))</f>
        <v/>
      </c>
      <c r="K471" s="86">
        <f>IF(B471="","","TSK-"&amp;TEXT(ROW()-5,"0000"))</f>
        <v/>
      </c>
    </row>
    <row r="472" ht="24" customHeight="1">
      <c r="B472" s="95" t="n"/>
      <c r="C472" s="95" t="n"/>
      <c r="D472" s="93" t="n"/>
      <c r="E472" s="141" t="n"/>
      <c r="F472" s="141" t="n"/>
      <c r="G472" s="95" t="n"/>
      <c r="H472" s="95" t="n"/>
      <c r="I472" s="90">
        <f>IF(OR(B472="",D472="",F472="Done"),"",D472-cfg_AsOf)</f>
        <v/>
      </c>
      <c r="J472" s="86">
        <f>IF(B472="","",IF(F472="Done","DONE",IF(D472="","NO DATE",IF(D472&lt;cfg_AsOf,"OVERDUE",IF(D472-cfg_AsOf&lt;=3,"DUE SOON","ON TRACK")))))</f>
        <v/>
      </c>
      <c r="K472" s="86">
        <f>IF(B472="","","TSK-"&amp;TEXT(ROW()-5,"0000"))</f>
        <v/>
      </c>
    </row>
    <row r="473" ht="24" customHeight="1">
      <c r="B473" s="95" t="n"/>
      <c r="C473" s="95" t="n"/>
      <c r="D473" s="93" t="n"/>
      <c r="E473" s="141" t="n"/>
      <c r="F473" s="141" t="n"/>
      <c r="G473" s="95" t="n"/>
      <c r="H473" s="95" t="n"/>
      <c r="I473" s="90">
        <f>IF(OR(B473="",D473="",F473="Done"),"",D473-cfg_AsOf)</f>
        <v/>
      </c>
      <c r="J473" s="86">
        <f>IF(B473="","",IF(F473="Done","DONE",IF(D473="","NO DATE",IF(D473&lt;cfg_AsOf,"OVERDUE",IF(D473-cfg_AsOf&lt;=3,"DUE SOON","ON TRACK")))))</f>
        <v/>
      </c>
      <c r="K473" s="86">
        <f>IF(B473="","","TSK-"&amp;TEXT(ROW()-5,"0000"))</f>
        <v/>
      </c>
    </row>
    <row r="474" ht="24" customHeight="1">
      <c r="B474" s="95" t="n"/>
      <c r="C474" s="95" t="n"/>
      <c r="D474" s="93" t="n"/>
      <c r="E474" s="141" t="n"/>
      <c r="F474" s="141" t="n"/>
      <c r="G474" s="95" t="n"/>
      <c r="H474" s="95" t="n"/>
      <c r="I474" s="90">
        <f>IF(OR(B474="",D474="",F474="Done"),"",D474-cfg_AsOf)</f>
        <v/>
      </c>
      <c r="J474" s="86">
        <f>IF(B474="","",IF(F474="Done","DONE",IF(D474="","NO DATE",IF(D474&lt;cfg_AsOf,"OVERDUE",IF(D474-cfg_AsOf&lt;=3,"DUE SOON","ON TRACK")))))</f>
        <v/>
      </c>
      <c r="K474" s="86">
        <f>IF(B474="","","TSK-"&amp;TEXT(ROW()-5,"0000"))</f>
        <v/>
      </c>
    </row>
    <row r="475" ht="24" customHeight="1">
      <c r="B475" s="95" t="n"/>
      <c r="C475" s="95" t="n"/>
      <c r="D475" s="93" t="n"/>
      <c r="E475" s="141" t="n"/>
      <c r="F475" s="141" t="n"/>
      <c r="G475" s="95" t="n"/>
      <c r="H475" s="95" t="n"/>
      <c r="I475" s="90">
        <f>IF(OR(B475="",D475="",F475="Done"),"",D475-cfg_AsOf)</f>
        <v/>
      </c>
      <c r="J475" s="86">
        <f>IF(B475="","",IF(F475="Done","DONE",IF(D475="","NO DATE",IF(D475&lt;cfg_AsOf,"OVERDUE",IF(D475-cfg_AsOf&lt;=3,"DUE SOON","ON TRACK")))))</f>
        <v/>
      </c>
      <c r="K475" s="86">
        <f>IF(B475="","","TSK-"&amp;TEXT(ROW()-5,"0000"))</f>
        <v/>
      </c>
    </row>
    <row r="476" ht="24" customHeight="1">
      <c r="B476" s="95" t="n"/>
      <c r="C476" s="95" t="n"/>
      <c r="D476" s="93" t="n"/>
      <c r="E476" s="141" t="n"/>
      <c r="F476" s="141" t="n"/>
      <c r="G476" s="95" t="n"/>
      <c r="H476" s="95" t="n"/>
      <c r="I476" s="90">
        <f>IF(OR(B476="",D476="",F476="Done"),"",D476-cfg_AsOf)</f>
        <v/>
      </c>
      <c r="J476" s="86">
        <f>IF(B476="","",IF(F476="Done","DONE",IF(D476="","NO DATE",IF(D476&lt;cfg_AsOf,"OVERDUE",IF(D476-cfg_AsOf&lt;=3,"DUE SOON","ON TRACK")))))</f>
        <v/>
      </c>
      <c r="K476" s="86">
        <f>IF(B476="","","TSK-"&amp;TEXT(ROW()-5,"0000"))</f>
        <v/>
      </c>
    </row>
    <row r="477" ht="24" customHeight="1">
      <c r="B477" s="95" t="n"/>
      <c r="C477" s="95" t="n"/>
      <c r="D477" s="93" t="n"/>
      <c r="E477" s="141" t="n"/>
      <c r="F477" s="141" t="n"/>
      <c r="G477" s="95" t="n"/>
      <c r="H477" s="95" t="n"/>
      <c r="I477" s="90">
        <f>IF(OR(B477="",D477="",F477="Done"),"",D477-cfg_AsOf)</f>
        <v/>
      </c>
      <c r="J477" s="86">
        <f>IF(B477="","",IF(F477="Done","DONE",IF(D477="","NO DATE",IF(D477&lt;cfg_AsOf,"OVERDUE",IF(D477-cfg_AsOf&lt;=3,"DUE SOON","ON TRACK")))))</f>
        <v/>
      </c>
      <c r="K477" s="86">
        <f>IF(B477="","","TSK-"&amp;TEXT(ROW()-5,"0000"))</f>
        <v/>
      </c>
    </row>
    <row r="478" ht="24" customHeight="1">
      <c r="B478" s="95" t="n"/>
      <c r="C478" s="95" t="n"/>
      <c r="D478" s="93" t="n"/>
      <c r="E478" s="141" t="n"/>
      <c r="F478" s="141" t="n"/>
      <c r="G478" s="95" t="n"/>
      <c r="H478" s="95" t="n"/>
      <c r="I478" s="90">
        <f>IF(OR(B478="",D478="",F478="Done"),"",D478-cfg_AsOf)</f>
        <v/>
      </c>
      <c r="J478" s="86">
        <f>IF(B478="","",IF(F478="Done","DONE",IF(D478="","NO DATE",IF(D478&lt;cfg_AsOf,"OVERDUE",IF(D478-cfg_AsOf&lt;=3,"DUE SOON","ON TRACK")))))</f>
        <v/>
      </c>
      <c r="K478" s="86">
        <f>IF(B478="","","TSK-"&amp;TEXT(ROW()-5,"0000"))</f>
        <v/>
      </c>
    </row>
    <row r="479" ht="24" customHeight="1">
      <c r="B479" s="95" t="n"/>
      <c r="C479" s="95" t="n"/>
      <c r="D479" s="93" t="n"/>
      <c r="E479" s="141" t="n"/>
      <c r="F479" s="141" t="n"/>
      <c r="G479" s="95" t="n"/>
      <c r="H479" s="95" t="n"/>
      <c r="I479" s="90">
        <f>IF(OR(B479="",D479="",F479="Done"),"",D479-cfg_AsOf)</f>
        <v/>
      </c>
      <c r="J479" s="86">
        <f>IF(B479="","",IF(F479="Done","DONE",IF(D479="","NO DATE",IF(D479&lt;cfg_AsOf,"OVERDUE",IF(D479-cfg_AsOf&lt;=3,"DUE SOON","ON TRACK")))))</f>
        <v/>
      </c>
      <c r="K479" s="86">
        <f>IF(B479="","","TSK-"&amp;TEXT(ROW()-5,"0000"))</f>
        <v/>
      </c>
    </row>
    <row r="480" ht="24" customHeight="1">
      <c r="B480" s="95" t="n"/>
      <c r="C480" s="95" t="n"/>
      <c r="D480" s="93" t="n"/>
      <c r="E480" s="141" t="n"/>
      <c r="F480" s="141" t="n"/>
      <c r="G480" s="95" t="n"/>
      <c r="H480" s="95" t="n"/>
      <c r="I480" s="90">
        <f>IF(OR(B480="",D480="",F480="Done"),"",D480-cfg_AsOf)</f>
        <v/>
      </c>
      <c r="J480" s="86">
        <f>IF(B480="","",IF(F480="Done","DONE",IF(D480="","NO DATE",IF(D480&lt;cfg_AsOf,"OVERDUE",IF(D480-cfg_AsOf&lt;=3,"DUE SOON","ON TRACK")))))</f>
        <v/>
      </c>
      <c r="K480" s="86">
        <f>IF(B480="","","TSK-"&amp;TEXT(ROW()-5,"0000"))</f>
        <v/>
      </c>
    </row>
    <row r="481" ht="24" customHeight="1">
      <c r="B481" s="95" t="n"/>
      <c r="C481" s="95" t="n"/>
      <c r="D481" s="93" t="n"/>
      <c r="E481" s="141" t="n"/>
      <c r="F481" s="141" t="n"/>
      <c r="G481" s="95" t="n"/>
      <c r="H481" s="95" t="n"/>
      <c r="I481" s="90">
        <f>IF(OR(B481="",D481="",F481="Done"),"",D481-cfg_AsOf)</f>
        <v/>
      </c>
      <c r="J481" s="86">
        <f>IF(B481="","",IF(F481="Done","DONE",IF(D481="","NO DATE",IF(D481&lt;cfg_AsOf,"OVERDUE",IF(D481-cfg_AsOf&lt;=3,"DUE SOON","ON TRACK")))))</f>
        <v/>
      </c>
      <c r="K481" s="86">
        <f>IF(B481="","","TSK-"&amp;TEXT(ROW()-5,"0000"))</f>
        <v/>
      </c>
    </row>
    <row r="482" ht="24" customHeight="1">
      <c r="B482" s="95" t="n"/>
      <c r="C482" s="95" t="n"/>
      <c r="D482" s="93" t="n"/>
      <c r="E482" s="141" t="n"/>
      <c r="F482" s="141" t="n"/>
      <c r="G482" s="95" t="n"/>
      <c r="H482" s="95" t="n"/>
      <c r="I482" s="90">
        <f>IF(OR(B482="",D482="",F482="Done"),"",D482-cfg_AsOf)</f>
        <v/>
      </c>
      <c r="J482" s="86">
        <f>IF(B482="","",IF(F482="Done","DONE",IF(D482="","NO DATE",IF(D482&lt;cfg_AsOf,"OVERDUE",IF(D482-cfg_AsOf&lt;=3,"DUE SOON","ON TRACK")))))</f>
        <v/>
      </c>
      <c r="K482" s="86">
        <f>IF(B482="","","TSK-"&amp;TEXT(ROW()-5,"0000"))</f>
        <v/>
      </c>
    </row>
    <row r="483" ht="24" customHeight="1">
      <c r="B483" s="95" t="n"/>
      <c r="C483" s="95" t="n"/>
      <c r="D483" s="93" t="n"/>
      <c r="E483" s="141" t="n"/>
      <c r="F483" s="141" t="n"/>
      <c r="G483" s="95" t="n"/>
      <c r="H483" s="95" t="n"/>
      <c r="I483" s="90">
        <f>IF(OR(B483="",D483="",F483="Done"),"",D483-cfg_AsOf)</f>
        <v/>
      </c>
      <c r="J483" s="86">
        <f>IF(B483="","",IF(F483="Done","DONE",IF(D483="","NO DATE",IF(D483&lt;cfg_AsOf,"OVERDUE",IF(D483-cfg_AsOf&lt;=3,"DUE SOON","ON TRACK")))))</f>
        <v/>
      </c>
      <c r="K483" s="86">
        <f>IF(B483="","","TSK-"&amp;TEXT(ROW()-5,"0000"))</f>
        <v/>
      </c>
    </row>
    <row r="484" ht="24" customHeight="1">
      <c r="B484" s="95" t="n"/>
      <c r="C484" s="95" t="n"/>
      <c r="D484" s="93" t="n"/>
      <c r="E484" s="141" t="n"/>
      <c r="F484" s="141" t="n"/>
      <c r="G484" s="95" t="n"/>
      <c r="H484" s="95" t="n"/>
      <c r="I484" s="90">
        <f>IF(OR(B484="",D484="",F484="Done"),"",D484-cfg_AsOf)</f>
        <v/>
      </c>
      <c r="J484" s="86">
        <f>IF(B484="","",IF(F484="Done","DONE",IF(D484="","NO DATE",IF(D484&lt;cfg_AsOf,"OVERDUE",IF(D484-cfg_AsOf&lt;=3,"DUE SOON","ON TRACK")))))</f>
        <v/>
      </c>
      <c r="K484" s="86">
        <f>IF(B484="","","TSK-"&amp;TEXT(ROW()-5,"0000"))</f>
        <v/>
      </c>
    </row>
    <row r="485" ht="24" customHeight="1">
      <c r="B485" s="95" t="n"/>
      <c r="C485" s="95" t="n"/>
      <c r="D485" s="93" t="n"/>
      <c r="E485" s="141" t="n"/>
      <c r="F485" s="141" t="n"/>
      <c r="G485" s="95" t="n"/>
      <c r="H485" s="95" t="n"/>
      <c r="I485" s="90">
        <f>IF(OR(B485="",D485="",F485="Done"),"",D485-cfg_AsOf)</f>
        <v/>
      </c>
      <c r="J485" s="86">
        <f>IF(B485="","",IF(F485="Done","DONE",IF(D485="","NO DATE",IF(D485&lt;cfg_AsOf,"OVERDUE",IF(D485-cfg_AsOf&lt;=3,"DUE SOON","ON TRACK")))))</f>
        <v/>
      </c>
      <c r="K485" s="86">
        <f>IF(B485="","","TSK-"&amp;TEXT(ROW()-5,"0000"))</f>
        <v/>
      </c>
    </row>
    <row r="486" ht="24" customHeight="1">
      <c r="B486" s="95" t="n"/>
      <c r="C486" s="95" t="n"/>
      <c r="D486" s="93" t="n"/>
      <c r="E486" s="141" t="n"/>
      <c r="F486" s="141" t="n"/>
      <c r="G486" s="95" t="n"/>
      <c r="H486" s="95" t="n"/>
      <c r="I486" s="90">
        <f>IF(OR(B486="",D486="",F486="Done"),"",D486-cfg_AsOf)</f>
        <v/>
      </c>
      <c r="J486" s="86">
        <f>IF(B486="","",IF(F486="Done","DONE",IF(D486="","NO DATE",IF(D486&lt;cfg_AsOf,"OVERDUE",IF(D486-cfg_AsOf&lt;=3,"DUE SOON","ON TRACK")))))</f>
        <v/>
      </c>
      <c r="K486" s="86">
        <f>IF(B486="","","TSK-"&amp;TEXT(ROW()-5,"0000"))</f>
        <v/>
      </c>
    </row>
    <row r="487" ht="24" customHeight="1">
      <c r="B487" s="95" t="n"/>
      <c r="C487" s="95" t="n"/>
      <c r="D487" s="93" t="n"/>
      <c r="E487" s="141" t="n"/>
      <c r="F487" s="141" t="n"/>
      <c r="G487" s="95" t="n"/>
      <c r="H487" s="95" t="n"/>
      <c r="I487" s="90">
        <f>IF(OR(B487="",D487="",F487="Done"),"",D487-cfg_AsOf)</f>
        <v/>
      </c>
      <c r="J487" s="86">
        <f>IF(B487="","",IF(F487="Done","DONE",IF(D487="","NO DATE",IF(D487&lt;cfg_AsOf,"OVERDUE",IF(D487-cfg_AsOf&lt;=3,"DUE SOON","ON TRACK")))))</f>
        <v/>
      </c>
      <c r="K487" s="86">
        <f>IF(B487="","","TSK-"&amp;TEXT(ROW()-5,"0000"))</f>
        <v/>
      </c>
    </row>
    <row r="488" ht="24" customHeight="1">
      <c r="B488" s="95" t="n"/>
      <c r="C488" s="95" t="n"/>
      <c r="D488" s="93" t="n"/>
      <c r="E488" s="141" t="n"/>
      <c r="F488" s="141" t="n"/>
      <c r="G488" s="95" t="n"/>
      <c r="H488" s="95" t="n"/>
      <c r="I488" s="90">
        <f>IF(OR(B488="",D488="",F488="Done"),"",D488-cfg_AsOf)</f>
        <v/>
      </c>
      <c r="J488" s="86">
        <f>IF(B488="","",IF(F488="Done","DONE",IF(D488="","NO DATE",IF(D488&lt;cfg_AsOf,"OVERDUE",IF(D488-cfg_AsOf&lt;=3,"DUE SOON","ON TRACK")))))</f>
        <v/>
      </c>
      <c r="K488" s="86">
        <f>IF(B488="","","TSK-"&amp;TEXT(ROW()-5,"0000"))</f>
        <v/>
      </c>
    </row>
    <row r="489" ht="24" customHeight="1">
      <c r="B489" s="95" t="n"/>
      <c r="C489" s="95" t="n"/>
      <c r="D489" s="93" t="n"/>
      <c r="E489" s="141" t="n"/>
      <c r="F489" s="141" t="n"/>
      <c r="G489" s="95" t="n"/>
      <c r="H489" s="95" t="n"/>
      <c r="I489" s="90">
        <f>IF(OR(B489="",D489="",F489="Done"),"",D489-cfg_AsOf)</f>
        <v/>
      </c>
      <c r="J489" s="86">
        <f>IF(B489="","",IF(F489="Done","DONE",IF(D489="","NO DATE",IF(D489&lt;cfg_AsOf,"OVERDUE",IF(D489-cfg_AsOf&lt;=3,"DUE SOON","ON TRACK")))))</f>
        <v/>
      </c>
      <c r="K489" s="86">
        <f>IF(B489="","","TSK-"&amp;TEXT(ROW()-5,"0000"))</f>
        <v/>
      </c>
    </row>
    <row r="490" ht="24" customHeight="1">
      <c r="B490" s="95" t="n"/>
      <c r="C490" s="95" t="n"/>
      <c r="D490" s="93" t="n"/>
      <c r="E490" s="141" t="n"/>
      <c r="F490" s="141" t="n"/>
      <c r="G490" s="95" t="n"/>
      <c r="H490" s="95" t="n"/>
      <c r="I490" s="90">
        <f>IF(OR(B490="",D490="",F490="Done"),"",D490-cfg_AsOf)</f>
        <v/>
      </c>
      <c r="J490" s="86">
        <f>IF(B490="","",IF(F490="Done","DONE",IF(D490="","NO DATE",IF(D490&lt;cfg_AsOf,"OVERDUE",IF(D490-cfg_AsOf&lt;=3,"DUE SOON","ON TRACK")))))</f>
        <v/>
      </c>
      <c r="K490" s="86">
        <f>IF(B490="","","TSK-"&amp;TEXT(ROW()-5,"0000"))</f>
        <v/>
      </c>
    </row>
    <row r="491" ht="24" customHeight="1">
      <c r="B491" s="95" t="n"/>
      <c r="C491" s="95" t="n"/>
      <c r="D491" s="93" t="n"/>
      <c r="E491" s="141" t="n"/>
      <c r="F491" s="141" t="n"/>
      <c r="G491" s="95" t="n"/>
      <c r="H491" s="95" t="n"/>
      <c r="I491" s="90">
        <f>IF(OR(B491="",D491="",F491="Done"),"",D491-cfg_AsOf)</f>
        <v/>
      </c>
      <c r="J491" s="86">
        <f>IF(B491="","",IF(F491="Done","DONE",IF(D491="","NO DATE",IF(D491&lt;cfg_AsOf,"OVERDUE",IF(D491-cfg_AsOf&lt;=3,"DUE SOON","ON TRACK")))))</f>
        <v/>
      </c>
      <c r="K491" s="86">
        <f>IF(B491="","","TSK-"&amp;TEXT(ROW()-5,"0000"))</f>
        <v/>
      </c>
    </row>
    <row r="492" ht="24" customHeight="1">
      <c r="B492" s="95" t="n"/>
      <c r="C492" s="95" t="n"/>
      <c r="D492" s="93" t="n"/>
      <c r="E492" s="141" t="n"/>
      <c r="F492" s="141" t="n"/>
      <c r="G492" s="95" t="n"/>
      <c r="H492" s="95" t="n"/>
      <c r="I492" s="90">
        <f>IF(OR(B492="",D492="",F492="Done"),"",D492-cfg_AsOf)</f>
        <v/>
      </c>
      <c r="J492" s="86">
        <f>IF(B492="","",IF(F492="Done","DONE",IF(D492="","NO DATE",IF(D492&lt;cfg_AsOf,"OVERDUE",IF(D492-cfg_AsOf&lt;=3,"DUE SOON","ON TRACK")))))</f>
        <v/>
      </c>
      <c r="K492" s="86">
        <f>IF(B492="","","TSK-"&amp;TEXT(ROW()-5,"0000"))</f>
        <v/>
      </c>
    </row>
    <row r="493" ht="24" customHeight="1">
      <c r="B493" s="95" t="n"/>
      <c r="C493" s="95" t="n"/>
      <c r="D493" s="93" t="n"/>
      <c r="E493" s="141" t="n"/>
      <c r="F493" s="141" t="n"/>
      <c r="G493" s="95" t="n"/>
      <c r="H493" s="95" t="n"/>
      <c r="I493" s="90">
        <f>IF(OR(B493="",D493="",F493="Done"),"",D493-cfg_AsOf)</f>
        <v/>
      </c>
      <c r="J493" s="86">
        <f>IF(B493="","",IF(F493="Done","DONE",IF(D493="","NO DATE",IF(D493&lt;cfg_AsOf,"OVERDUE",IF(D493-cfg_AsOf&lt;=3,"DUE SOON","ON TRACK")))))</f>
        <v/>
      </c>
      <c r="K493" s="86">
        <f>IF(B493="","","TSK-"&amp;TEXT(ROW()-5,"0000"))</f>
        <v/>
      </c>
    </row>
    <row r="494" ht="24" customHeight="1">
      <c r="B494" s="95" t="n"/>
      <c r="C494" s="95" t="n"/>
      <c r="D494" s="93" t="n"/>
      <c r="E494" s="141" t="n"/>
      <c r="F494" s="141" t="n"/>
      <c r="G494" s="95" t="n"/>
      <c r="H494" s="95" t="n"/>
      <c r="I494" s="90">
        <f>IF(OR(B494="",D494="",F494="Done"),"",D494-cfg_AsOf)</f>
        <v/>
      </c>
      <c r="J494" s="86">
        <f>IF(B494="","",IF(F494="Done","DONE",IF(D494="","NO DATE",IF(D494&lt;cfg_AsOf,"OVERDUE",IF(D494-cfg_AsOf&lt;=3,"DUE SOON","ON TRACK")))))</f>
        <v/>
      </c>
      <c r="K494" s="86">
        <f>IF(B494="","","TSK-"&amp;TEXT(ROW()-5,"0000"))</f>
        <v/>
      </c>
    </row>
    <row r="495" ht="24" customHeight="1">
      <c r="B495" s="95" t="n"/>
      <c r="C495" s="95" t="n"/>
      <c r="D495" s="93" t="n"/>
      <c r="E495" s="141" t="n"/>
      <c r="F495" s="141" t="n"/>
      <c r="G495" s="95" t="n"/>
      <c r="H495" s="95" t="n"/>
      <c r="I495" s="90">
        <f>IF(OR(B495="",D495="",F495="Done"),"",D495-cfg_AsOf)</f>
        <v/>
      </c>
      <c r="J495" s="86">
        <f>IF(B495="","",IF(F495="Done","DONE",IF(D495="","NO DATE",IF(D495&lt;cfg_AsOf,"OVERDUE",IF(D495-cfg_AsOf&lt;=3,"DUE SOON","ON TRACK")))))</f>
        <v/>
      </c>
      <c r="K495" s="86">
        <f>IF(B495="","","TSK-"&amp;TEXT(ROW()-5,"0000"))</f>
        <v/>
      </c>
    </row>
    <row r="496" ht="24" customHeight="1">
      <c r="B496" s="95" t="n"/>
      <c r="C496" s="95" t="n"/>
      <c r="D496" s="93" t="n"/>
      <c r="E496" s="141" t="n"/>
      <c r="F496" s="141" t="n"/>
      <c r="G496" s="95" t="n"/>
      <c r="H496" s="95" t="n"/>
      <c r="I496" s="90">
        <f>IF(OR(B496="",D496="",F496="Done"),"",D496-cfg_AsOf)</f>
        <v/>
      </c>
      <c r="J496" s="86">
        <f>IF(B496="","",IF(F496="Done","DONE",IF(D496="","NO DATE",IF(D496&lt;cfg_AsOf,"OVERDUE",IF(D496-cfg_AsOf&lt;=3,"DUE SOON","ON TRACK")))))</f>
        <v/>
      </c>
      <c r="K496" s="86">
        <f>IF(B496="","","TSK-"&amp;TEXT(ROW()-5,"0000"))</f>
        <v/>
      </c>
    </row>
    <row r="497" ht="24" customHeight="1">
      <c r="B497" s="95" t="n"/>
      <c r="C497" s="95" t="n"/>
      <c r="D497" s="93" t="n"/>
      <c r="E497" s="141" t="n"/>
      <c r="F497" s="141" t="n"/>
      <c r="G497" s="95" t="n"/>
      <c r="H497" s="95" t="n"/>
      <c r="I497" s="90">
        <f>IF(OR(B497="",D497="",F497="Done"),"",D497-cfg_AsOf)</f>
        <v/>
      </c>
      <c r="J497" s="86">
        <f>IF(B497="","",IF(F497="Done","DONE",IF(D497="","NO DATE",IF(D497&lt;cfg_AsOf,"OVERDUE",IF(D497-cfg_AsOf&lt;=3,"DUE SOON","ON TRACK")))))</f>
        <v/>
      </c>
      <c r="K497" s="86">
        <f>IF(B497="","","TSK-"&amp;TEXT(ROW()-5,"0000"))</f>
        <v/>
      </c>
    </row>
    <row r="498" ht="24" customHeight="1">
      <c r="B498" s="95" t="n"/>
      <c r="C498" s="95" t="n"/>
      <c r="D498" s="93" t="n"/>
      <c r="E498" s="141" t="n"/>
      <c r="F498" s="141" t="n"/>
      <c r="G498" s="95" t="n"/>
      <c r="H498" s="95" t="n"/>
      <c r="I498" s="90">
        <f>IF(OR(B498="",D498="",F498="Done"),"",D498-cfg_AsOf)</f>
        <v/>
      </c>
      <c r="J498" s="86">
        <f>IF(B498="","",IF(F498="Done","DONE",IF(D498="","NO DATE",IF(D498&lt;cfg_AsOf,"OVERDUE",IF(D498-cfg_AsOf&lt;=3,"DUE SOON","ON TRACK")))))</f>
        <v/>
      </c>
      <c r="K498" s="86">
        <f>IF(B498="","","TSK-"&amp;TEXT(ROW()-5,"0000"))</f>
        <v/>
      </c>
    </row>
    <row r="499" ht="24" customHeight="1">
      <c r="B499" s="95" t="n"/>
      <c r="C499" s="95" t="n"/>
      <c r="D499" s="93" t="n"/>
      <c r="E499" s="141" t="n"/>
      <c r="F499" s="141" t="n"/>
      <c r="G499" s="95" t="n"/>
      <c r="H499" s="95" t="n"/>
      <c r="I499" s="90">
        <f>IF(OR(B499="",D499="",F499="Done"),"",D499-cfg_AsOf)</f>
        <v/>
      </c>
      <c r="J499" s="86">
        <f>IF(B499="","",IF(F499="Done","DONE",IF(D499="","NO DATE",IF(D499&lt;cfg_AsOf,"OVERDUE",IF(D499-cfg_AsOf&lt;=3,"DUE SOON","ON TRACK")))))</f>
        <v/>
      </c>
      <c r="K499" s="86">
        <f>IF(B499="","","TSK-"&amp;TEXT(ROW()-5,"0000"))</f>
        <v/>
      </c>
    </row>
    <row r="500" ht="24" customHeight="1">
      <c r="B500" s="95" t="n"/>
      <c r="C500" s="95" t="n"/>
      <c r="D500" s="93" t="n"/>
      <c r="E500" s="141" t="n"/>
      <c r="F500" s="141" t="n"/>
      <c r="G500" s="95" t="n"/>
      <c r="H500" s="95" t="n"/>
      <c r="I500" s="90">
        <f>IF(OR(B500="",D500="",F500="Done"),"",D500-cfg_AsOf)</f>
        <v/>
      </c>
      <c r="J500" s="86">
        <f>IF(B500="","",IF(F500="Done","DONE",IF(D500="","NO DATE",IF(D500&lt;cfg_AsOf,"OVERDUE",IF(D500-cfg_AsOf&lt;=3,"DUE SOON","ON TRACK")))))</f>
        <v/>
      </c>
      <c r="K500" s="86">
        <f>IF(B500="","","TSK-"&amp;TEXT(ROW()-5,"0000"))</f>
        <v/>
      </c>
    </row>
    <row r="501" ht="24" customHeight="1">
      <c r="B501" s="95" t="n"/>
      <c r="C501" s="95" t="n"/>
      <c r="D501" s="93" t="n"/>
      <c r="E501" s="141" t="n"/>
      <c r="F501" s="141" t="n"/>
      <c r="G501" s="95" t="n"/>
      <c r="H501" s="95" t="n"/>
      <c r="I501" s="90">
        <f>IF(OR(B501="",D501="",F501="Done"),"",D501-cfg_AsOf)</f>
        <v/>
      </c>
      <c r="J501" s="86">
        <f>IF(B501="","",IF(F501="Done","DONE",IF(D501="","NO DATE",IF(D501&lt;cfg_AsOf,"OVERDUE",IF(D501-cfg_AsOf&lt;=3,"DUE SOON","ON TRACK")))))</f>
        <v/>
      </c>
      <c r="K501" s="86">
        <f>IF(B501="","","TSK-"&amp;TEXT(ROW()-5,"0000"))</f>
        <v/>
      </c>
    </row>
    <row r="502" ht="24" customHeight="1">
      <c r="B502" s="95" t="n"/>
      <c r="C502" s="95" t="n"/>
      <c r="D502" s="93" t="n"/>
      <c r="E502" s="141" t="n"/>
      <c r="F502" s="141" t="n"/>
      <c r="G502" s="95" t="n"/>
      <c r="H502" s="95" t="n"/>
      <c r="I502" s="90">
        <f>IF(OR(B502="",D502="",F502="Done"),"",D502-cfg_AsOf)</f>
        <v/>
      </c>
      <c r="J502" s="86">
        <f>IF(B502="","",IF(F502="Done","DONE",IF(D502="","NO DATE",IF(D502&lt;cfg_AsOf,"OVERDUE",IF(D502-cfg_AsOf&lt;=3,"DUE SOON","ON TRACK")))))</f>
        <v/>
      </c>
      <c r="K502" s="86">
        <f>IF(B502="","","TSK-"&amp;TEXT(ROW()-5,"0000"))</f>
        <v/>
      </c>
    </row>
    <row r="503" ht="24" customHeight="1">
      <c r="B503" s="95" t="n"/>
      <c r="C503" s="95" t="n"/>
      <c r="D503" s="93" t="n"/>
      <c r="E503" s="141" t="n"/>
      <c r="F503" s="141" t="n"/>
      <c r="G503" s="95" t="n"/>
      <c r="H503" s="95" t="n"/>
      <c r="I503" s="90">
        <f>IF(OR(B503="",D503="",F503="Done"),"",D503-cfg_AsOf)</f>
        <v/>
      </c>
      <c r="J503" s="86">
        <f>IF(B503="","",IF(F503="Done","DONE",IF(D503="","NO DATE",IF(D503&lt;cfg_AsOf,"OVERDUE",IF(D503-cfg_AsOf&lt;=3,"DUE SOON","ON TRACK")))))</f>
        <v/>
      </c>
      <c r="K503" s="86">
        <f>IF(B503="","","TSK-"&amp;TEXT(ROW()-5,"0000"))</f>
        <v/>
      </c>
    </row>
    <row r="504" ht="24" customHeight="1">
      <c r="B504" s="95" t="n"/>
      <c r="C504" s="95" t="n"/>
      <c r="D504" s="93" t="n"/>
      <c r="E504" s="141" t="n"/>
      <c r="F504" s="141" t="n"/>
      <c r="G504" s="95" t="n"/>
      <c r="H504" s="95" t="n"/>
      <c r="I504" s="90">
        <f>IF(OR(B504="",D504="",F504="Done"),"",D504-cfg_AsOf)</f>
        <v/>
      </c>
      <c r="J504" s="86">
        <f>IF(B504="","",IF(F504="Done","DONE",IF(D504="","NO DATE",IF(D504&lt;cfg_AsOf,"OVERDUE",IF(D504-cfg_AsOf&lt;=3,"DUE SOON","ON TRACK")))))</f>
        <v/>
      </c>
      <c r="K504" s="86">
        <f>IF(B504="","","TSK-"&amp;TEXT(ROW()-5,"0000"))</f>
        <v/>
      </c>
    </row>
    <row r="505" ht="24" customHeight="1">
      <c r="B505" s="95" t="n"/>
      <c r="C505" s="95" t="n"/>
      <c r="D505" s="93" t="n"/>
      <c r="E505" s="141" t="n"/>
      <c r="F505" s="141" t="n"/>
      <c r="G505" s="95" t="n"/>
      <c r="H505" s="95" t="n"/>
      <c r="I505" s="90">
        <f>IF(OR(B505="",D505="",F505="Done"),"",D505-cfg_AsOf)</f>
        <v/>
      </c>
      <c r="J505" s="86">
        <f>IF(B505="","",IF(F505="Done","DONE",IF(D505="","NO DATE",IF(D505&lt;cfg_AsOf,"OVERDUE",IF(D505-cfg_AsOf&lt;=3,"DUE SOON","ON TRACK")))))</f>
        <v/>
      </c>
      <c r="K505" s="86">
        <f>IF(B505="","","TSK-"&amp;TEXT(ROW()-5,"0000"))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L2:M2"/>
    <mergeCell ref="F2:G2"/>
    <mergeCell ref="B1:N1"/>
    <mergeCell ref="B3:P3"/>
    <mergeCell ref="N2:O2"/>
    <mergeCell ref="O1:P1"/>
  </mergeCells>
  <conditionalFormatting sqref="I6:K505">
    <cfRule type="expression" priority="531" dxfId="3">
      <formula>AND($B6&lt;&gt;"",MOD(ROW(),2)=0)</formula>
    </cfRule>
    <cfRule type="expression" priority="532" dxfId="4">
      <formula>$B6&lt;&gt;""</formula>
    </cfRule>
  </conditionalFormatting>
  <conditionalFormatting sqref="J6:J505">
    <cfRule type="cellIs" priority="3" operator="equal" dxfId="1" stopIfTrue="1">
      <formula>"OVERDUE"</formula>
    </cfRule>
    <cfRule type="cellIs" priority="4" operator="equal" dxfId="5" stopIfTrue="1">
      <formula>"DUE SOON"</formula>
    </cfRule>
    <cfRule type="cellIs" priority="5" operator="equal" dxfId="2" stopIfTrue="1">
      <formula>"ON TRACK"</formula>
    </cfRule>
    <cfRule type="cellIs" priority="6" operator="equal" dxfId="6" stopIfTrue="1">
      <formula>"DONE"</formula>
    </cfRule>
    <cfRule type="cellIs" priority="7" operator="equal" dxfId="6" stopIfTrue="1">
      <formula>"NO DATE"</formula>
    </cfRule>
  </conditionalFormatting>
  <conditionalFormatting sqref="E6:E505">
    <cfRule type="cellIs" priority="8" operator="equal" dxfId="1" stopIfTrue="1">
      <formula>"High"</formula>
    </cfRule>
    <cfRule type="cellIs" priority="9" operator="equal" dxfId="5" stopIfTrue="1">
      <formula>"Medium"</formula>
    </cfRule>
    <cfRule type="cellIs" priority="10" operator="equal" dxfId="6" stopIfTrue="1">
      <formula>"Low"</formula>
    </cfRule>
  </conditionalFormatting>
  <dataValidations count="5">
    <dataValidation sqref="C6:C505" showDropDown="0" showInputMessage="0" showErrorMessage="1" allowBlank="1" errorTitle="Invalid entry" error="Please pick a value from the list or enter a valid value." type="list" errorStyle="warning">
      <formula1>StaffList</formula1>
    </dataValidation>
    <dataValidation sqref="D6:D505" showDropDown="0" showInputMessage="0" showErrorMessage="1" allowBlank="1" errorTitle="Invalid entry" error="Please pick a value from the list or enter a valid value." type="date" errorStyle="stop" operator="between">
      <formula1>DATE(2020,1,1)</formula1>
      <formula2>DATE(2100,12,31)</formula2>
    </dataValidation>
    <dataValidation sqref="E6:E505" showDropDown="0" showInputMessage="0" showErrorMessage="1" allowBlank="1" errorTitle="Invalid entry" error="Please pick a value from the list or enter a valid value." type="list" errorStyle="stop">
      <formula1>"High,Medium,Low"</formula1>
    </dataValidation>
    <dataValidation sqref="F6:F505" showDropDown="0" showInputMessage="0" showErrorMessage="1" allowBlank="1" errorTitle="Invalid entry" error="Please pick a value from the list or enter a valid value." type="list" errorStyle="stop">
      <formula1>"To do,In progress,Done"</formula1>
    </dataValidation>
    <dataValidation sqref="G6:G505" showDropDown="0" showInputMessage="0" showErrorMessage="1" allowBlank="1" errorTitle="Invalid entry" error="Please pick a value from the list or enter a valid value." type="list" errorStyle="warning">
      <formula1>"Inventory,Pantry,Facilities,Admin"</formula1>
    </dataValidation>
  </dataValidations>
  <hyperlinks>
    <hyperlink ref="B2" location="'Home'!A1" tooltip="Open Home" display="⌂  HOME"/>
    <hyperlink ref="C2" location="'Control Panel'!A1" tooltip="Open Control Panel" display="⚙  CONTROL"/>
    <hyperlink ref="D2" location="'Inventory Master'!A1" tooltip="Open Inventory Master" display="INVENTORY"/>
    <hyperlink ref="E2" location="'Weekly Count'!A1" tooltip="Open Weekly Count" display="✎ COUNT"/>
    <hyperlink ref="F2" location="'Receiving Log'!A1" tooltip="Open Receiving Log" display="✎ RECEIVE"/>
    <hyperlink ref="H2" location="'Order List'!A1" tooltip="Open Order List" display="ORDERS"/>
    <hyperlink ref="I2" location="'Inventory Dashboard'!A1" tooltip="Open Inventory Dashboard" display="◧ INV. DASH"/>
    <hyperlink ref="J2" location="'Pilot Products'!A1" tooltip="Open Pilot Products" display="PILOT ITEMS"/>
    <hyperlink ref="K2" location="'Restock Log'!A1" tooltip="Open Restock Log" display="✎ RESTOCK"/>
    <hyperlink ref="L2" location="'Feedback Log'!A1" tooltip="Open Feedback Log" display="✎ FEEDBACK"/>
    <hyperlink ref="N2" location="'Pilot Dashboard'!A1" tooltip="Open Pilot Dashboard" display="◧ PILOT DASH"/>
    <hyperlink ref="P2" location="'Tasks'!A1" tooltip="Open Tasks" display="✎ TASKS"/>
  </hyperlinks>
  <printOptions horizontalCentered="1"/>
  <pageMargins left="0.4" right="0.4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8A96AE"/>
    <outlinePr summaryBelow="1" summaryRight="1"/>
    <pageSetUpPr fitToPage="1"/>
  </sheetPr>
  <dimension ref="A1:Q305"/>
  <sheetViews>
    <sheetView showGridLines="0" showRowColHeaders="0" tabSelected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5" customWidth="1" min="1" max="1"/>
    <col width="24" customWidth="1" min="2" max="2"/>
    <col width="44" customWidth="1" min="3" max="3"/>
    <col width="14" customWidth="1" min="4" max="4"/>
    <col width="14" customWidth="1" min="5" max="5"/>
    <col width="14" customWidth="1" min="6" max="6"/>
    <col width="10" customWidth="1" min="7" max="7"/>
    <col width="20" customWidth="1" min="8" max="8"/>
    <col width="11" customWidth="1" min="9" max="9"/>
    <col width="2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.5" customWidth="1" min="17" max="17"/>
    <col hidden="1" width="13" customWidth="1" min="18" max="16384"/>
  </cols>
  <sheetData>
    <row r="1" ht="42" customHeight="1">
      <c r="A1" s="1" t="n"/>
      <c r="B1" s="2">
        <f>cfg_Site&amp;" Operations Hub   ·   Source Data"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3">
        <f>cfg_AsOf</f>
        <v/>
      </c>
      <c r="P1" s="1" t="n"/>
      <c r="Q1" s="1" t="n"/>
    </row>
    <row r="2" ht="28" customHeight="1">
      <c r="A2" s="1" t="n"/>
      <c r="B2" s="6" t="inlineStr">
        <is>
          <t>⌂  HOME</t>
        </is>
      </c>
      <c r="C2" s="6" t="inlineStr">
        <is>
          <t>⚙  CONTROL</t>
        </is>
      </c>
      <c r="D2" s="6" t="inlineStr">
        <is>
          <t>INVENTORY</t>
        </is>
      </c>
      <c r="E2" s="6" t="inlineStr">
        <is>
          <t>✎ COUNT</t>
        </is>
      </c>
      <c r="F2" s="6" t="inlineStr">
        <is>
          <t>✎ RECEIVE</t>
        </is>
      </c>
      <c r="G2" s="6" t="inlineStr">
        <is>
          <t>ORDERS</t>
        </is>
      </c>
      <c r="H2" s="6" t="inlineStr">
        <is>
          <t>◧ INV. DASH</t>
        </is>
      </c>
      <c r="I2" s="6" t="inlineStr">
        <is>
          <t>PILOT ITEMS</t>
        </is>
      </c>
      <c r="J2" s="7" t="n"/>
      <c r="K2" s="6" t="inlineStr">
        <is>
          <t>✎ RESTOCK</t>
        </is>
      </c>
      <c r="L2" s="6" t="inlineStr">
        <is>
          <t>✎ FEEDBACK</t>
        </is>
      </c>
      <c r="M2" s="7" t="n"/>
      <c r="N2" s="6" t="inlineStr">
        <is>
          <t>◧ PILOT DASH</t>
        </is>
      </c>
      <c r="O2" s="7" t="n"/>
      <c r="P2" s="6" t="inlineStr">
        <is>
          <t>✎ TASKS</t>
        </is>
      </c>
      <c r="Q2" s="1" t="n"/>
    </row>
    <row r="3" ht="30" customHeight="1">
      <c r="A3" s="1" t="n"/>
      <c r="B3" s="8" t="inlineStr">
        <is>
          <t>Product master from the source file. To launch another office: clear this table and paste Category, Item Name, Item #, Recent Date Received, Expiration Date and PAR Value from the new source file (values only, no blank rows). Supplier and Unit Cost are optional.</t>
        </is>
      </c>
      <c r="Q3" s="1" t="n"/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 ht="34" customHeight="1">
      <c r="B5" s="167" t="inlineStr">
        <is>
          <t>Category</t>
        </is>
      </c>
      <c r="C5" s="167" t="inlineStr">
        <is>
          <t>Item Name</t>
        </is>
      </c>
      <c r="D5" s="167" t="inlineStr">
        <is>
          <t>Item #</t>
        </is>
      </c>
      <c r="E5" s="167" t="inlineStr">
        <is>
          <t>Recent Date Received</t>
        </is>
      </c>
      <c r="F5" s="167" t="inlineStr">
        <is>
          <t>Expiration Date</t>
        </is>
      </c>
      <c r="G5" s="167" t="inlineStr">
        <is>
          <t>PAR Value</t>
        </is>
      </c>
      <c r="H5" s="167" t="inlineStr">
        <is>
          <t>Supplier</t>
        </is>
      </c>
      <c r="I5" s="167" t="inlineStr">
        <is>
          <t>Unit Cost</t>
        </is>
      </c>
      <c r="J5" s="167" t="inlineStr">
        <is>
          <t>Pilot Type Override</t>
        </is>
      </c>
    </row>
    <row r="6" ht="20" customHeight="1">
      <c r="B6" s="168" t="inlineStr">
        <is>
          <t>Artificial Sweetener</t>
        </is>
      </c>
      <c r="C6" s="168" t="inlineStr">
        <is>
          <t>Dulce Caña Sweetener 2000ct (boxes) no Cal cs Diet</t>
        </is>
      </c>
      <c r="D6" s="169" t="inlineStr">
        <is>
          <t>2906804</t>
        </is>
      </c>
      <c r="E6" s="170" t="n"/>
      <c r="F6" s="170" t="n">
        <v>46348</v>
      </c>
      <c r="G6" s="171" t="n"/>
      <c r="H6" s="168" t="n"/>
      <c r="I6" s="172" t="n"/>
      <c r="J6" s="169" t="n"/>
    </row>
    <row r="7" ht="20" customHeight="1">
      <c r="B7" s="168" t="inlineStr">
        <is>
          <t>Sweeterner</t>
        </is>
      </c>
      <c r="C7" s="168" t="inlineStr">
        <is>
          <t>Dulce Caña Sweetener 2000ct (boxes) 100% pure caña cs</t>
        </is>
      </c>
      <c r="D7" s="169" t="inlineStr">
        <is>
          <t>2903877</t>
        </is>
      </c>
      <c r="E7" s="170" t="n"/>
      <c r="F7" s="170" t="n">
        <v>46345</v>
      </c>
      <c r="G7" s="171" t="n"/>
      <c r="H7" s="168" t="n"/>
      <c r="I7" s="172" t="n"/>
      <c r="J7" s="169" t="n"/>
    </row>
    <row r="8" ht="20" customHeight="1">
      <c r="B8" s="168" t="inlineStr">
        <is>
          <t>Sweeterner</t>
        </is>
      </c>
      <c r="C8" s="168" t="inlineStr">
        <is>
          <t>Dulce Caña Sweetener 2000ct (boxes) Turbinado sugar cs</t>
        </is>
      </c>
      <c r="D8" s="169" t="inlineStr">
        <is>
          <t>2904172</t>
        </is>
      </c>
      <c r="E8" s="170" t="n"/>
      <c r="F8" s="170" t="n">
        <v>46442</v>
      </c>
      <c r="G8" s="171" t="n"/>
      <c r="H8" s="168" t="n"/>
      <c r="I8" s="172" t="n"/>
      <c r="J8" s="169" t="n"/>
    </row>
    <row r="9" ht="20" customHeight="1">
      <c r="B9" s="168" t="inlineStr">
        <is>
          <t>Sweeterner</t>
        </is>
      </c>
      <c r="C9" s="168" t="inlineStr">
        <is>
          <t>Honey Stick Ginger 100ct 1lb cs</t>
        </is>
      </c>
      <c r="D9" s="169" t="inlineStr">
        <is>
          <t>X002LPW903</t>
        </is>
      </c>
      <c r="E9" s="170" t="n"/>
      <c r="F9" s="170" t="n">
        <v>46143</v>
      </c>
      <c r="G9" s="171" t="n"/>
      <c r="H9" s="168" t="n"/>
      <c r="I9" s="172" t="n"/>
      <c r="J9" s="169" t="n"/>
    </row>
    <row r="10" ht="20" customHeight="1">
      <c r="B10" s="168" t="inlineStr">
        <is>
          <t>Sweeterner</t>
        </is>
      </c>
      <c r="C10" s="168" t="inlineStr">
        <is>
          <t>Honey Stick Cinnamon 100ct 1lb cs</t>
        </is>
      </c>
      <c r="D10" s="169" t="inlineStr">
        <is>
          <t>X001LR99JZ</t>
        </is>
      </c>
      <c r="E10" s="170" t="n"/>
      <c r="F10" s="170" t="n">
        <v>46082</v>
      </c>
      <c r="G10" s="171" t="n"/>
      <c r="H10" s="168" t="n"/>
      <c r="I10" s="172" t="n"/>
      <c r="J10" s="169" t="n"/>
    </row>
    <row r="11" ht="20" customHeight="1">
      <c r="B11" s="168" t="inlineStr">
        <is>
          <t>Sweeterner</t>
        </is>
      </c>
      <c r="C11" s="168" t="inlineStr">
        <is>
          <t>Honey Stick Wildflower 100ct 1lb cs</t>
        </is>
      </c>
      <c r="D11" s="169" t="inlineStr">
        <is>
          <t>X001RF1Q6P</t>
        </is>
      </c>
      <c r="E11" s="170" t="n"/>
      <c r="F11" s="170" t="n">
        <v>46296</v>
      </c>
      <c r="G11" s="171" t="n"/>
      <c r="H11" s="168" t="n"/>
      <c r="I11" s="172" t="n"/>
      <c r="J11" s="169" t="n"/>
    </row>
    <row r="12" ht="20" customHeight="1">
      <c r="B12" s="168" t="inlineStr">
        <is>
          <t>Coffee</t>
        </is>
      </c>
      <c r="C12" s="168" t="inlineStr">
        <is>
          <t>Nescafe espresso whole rosted coffee beans 6 X2LB (907g) cs</t>
        </is>
      </c>
      <c r="D12" s="169" t="inlineStr">
        <is>
          <t>12452496</t>
        </is>
      </c>
      <c r="E12" s="170" t="n"/>
      <c r="F12" s="170" t="n">
        <v>46058</v>
      </c>
      <c r="G12" s="171" t="n"/>
      <c r="H12" s="168" t="n"/>
      <c r="I12" s="172" t="n"/>
      <c r="J12" s="169" t="n"/>
    </row>
    <row r="13" ht="20" customHeight="1">
      <c r="B13" s="168" t="inlineStr">
        <is>
          <t>Coffee</t>
        </is>
      </c>
      <c r="C13" s="168" t="inlineStr">
        <is>
          <t>Neslet Alegria beverage frothy mix 8X2LB (907g) cs</t>
        </is>
      </c>
      <c r="D13" s="169" t="inlineStr">
        <is>
          <t>G11000339</t>
        </is>
      </c>
      <c r="E13" s="170" t="n"/>
      <c r="F13" s="170" t="n">
        <v>46296</v>
      </c>
      <c r="G13" s="171" t="n"/>
      <c r="H13" s="168" t="n"/>
      <c r="I13" s="172" t="n"/>
      <c r="J13" s="169" t="n"/>
    </row>
    <row r="14" ht="20" customHeight="1">
      <c r="B14" s="168" t="inlineStr">
        <is>
          <t>Coffee</t>
        </is>
      </c>
      <c r="C14" s="168" t="inlineStr">
        <is>
          <t>Nescafe Tradicional Molido 6 X1.10LB (500g) cs</t>
        </is>
      </c>
      <c r="D14" s="169" t="inlineStr">
        <is>
          <t>8800650</t>
        </is>
      </c>
      <c r="E14" s="170" t="n"/>
      <c r="F14" s="170" t="n">
        <v>46296</v>
      </c>
      <c r="G14" s="171" t="n"/>
      <c r="H14" s="168" t="n"/>
      <c r="I14" s="172" t="n"/>
      <c r="J14" s="169" t="n"/>
    </row>
    <row r="15" ht="20" customHeight="1">
      <c r="B15" s="168" t="inlineStr">
        <is>
          <t>Coffee</t>
        </is>
      </c>
      <c r="C15" s="168" t="inlineStr">
        <is>
          <t>Nescafe Fresch Vainilla 6 X2LB (907g) cs</t>
        </is>
      </c>
      <c r="D15" s="169" t="n"/>
      <c r="E15" s="170" t="n"/>
      <c r="F15" s="170" t="n">
        <v>46328</v>
      </c>
      <c r="G15" s="171" t="n"/>
      <c r="H15" s="168" t="n"/>
      <c r="I15" s="172" t="n"/>
      <c r="J15" s="169" t="n"/>
    </row>
    <row r="16" ht="20" customHeight="1">
      <c r="B16" s="168" t="inlineStr">
        <is>
          <t>Teabags</t>
        </is>
      </c>
      <c r="C16" s="168" t="inlineStr">
        <is>
          <t>TAZO Tea bags 48ct Diffrent Flavors cs</t>
        </is>
      </c>
      <c r="D16" s="169" t="inlineStr">
        <is>
          <t>46307</t>
        </is>
      </c>
      <c r="E16" s="170" t="n"/>
      <c r="F16" s="170" t="n">
        <v>46328</v>
      </c>
      <c r="G16" s="171" t="n"/>
      <c r="H16" s="168" t="n"/>
      <c r="I16" s="172" t="n"/>
      <c r="J16" s="169" t="n"/>
    </row>
    <row r="17" ht="20" customHeight="1">
      <c r="B17" s="168" t="inlineStr">
        <is>
          <t>Hot Cup</t>
        </is>
      </c>
      <c r="C17" s="168" t="inlineStr">
        <is>
          <t>Nescafe Cups 12oz 1000ct cs</t>
        </is>
      </c>
      <c r="D17" s="169" t="inlineStr">
        <is>
          <t>5562</t>
        </is>
      </c>
      <c r="E17" s="170" t="n"/>
      <c r="F17" s="170" t="inlineStr">
        <is>
          <t>N/A</t>
        </is>
      </c>
      <c r="G17" s="171" t="n"/>
      <c r="H17" s="168" t="n"/>
      <c r="I17" s="172" t="n"/>
      <c r="J17" s="169" t="n"/>
    </row>
    <row r="18" ht="20" customHeight="1">
      <c r="B18" s="168" t="inlineStr">
        <is>
          <t>Hot Drink Lid</t>
        </is>
      </c>
      <c r="C18" s="168" t="inlineStr">
        <is>
          <t>Nescafe Cups Lids 12oz 1000ct cs</t>
        </is>
      </c>
      <c r="D18" s="169" t="inlineStr">
        <is>
          <t>23A0942</t>
        </is>
      </c>
      <c r="E18" s="170" t="n"/>
      <c r="F18" s="170" t="inlineStr">
        <is>
          <t>N/A</t>
        </is>
      </c>
      <c r="G18" s="171" t="n"/>
      <c r="H18" s="168" t="n"/>
      <c r="I18" s="172" t="n"/>
      <c r="J18" s="169" t="n"/>
    </row>
    <row r="19" ht="20" customHeight="1">
      <c r="B19" s="168" t="inlineStr">
        <is>
          <t>Stirrers</t>
        </is>
      </c>
      <c r="C19" s="168" t="inlineStr">
        <is>
          <t>5.5' Wood Coffee Strirrers 1000ct cs</t>
        </is>
      </c>
      <c r="D19" s="169" t="inlineStr">
        <is>
          <t>WCS100</t>
        </is>
      </c>
      <c r="E19" s="170" t="n"/>
      <c r="F19" s="170" t="inlineStr">
        <is>
          <t>N/A</t>
        </is>
      </c>
      <c r="G19" s="171" t="n"/>
      <c r="H19" s="168" t="n"/>
      <c r="I19" s="172" t="n"/>
      <c r="J19" s="169" t="n"/>
    </row>
    <row r="20" ht="20" customHeight="1">
      <c r="B20" s="168" t="inlineStr">
        <is>
          <t>Cold cup</t>
        </is>
      </c>
      <c r="C20" s="168" t="inlineStr">
        <is>
          <t>Member's Mark Heavy Duty Cup 240ct 18oz</t>
        </is>
      </c>
      <c r="D20" s="169" t="inlineStr">
        <is>
          <t>ZR0503819</t>
        </is>
      </c>
      <c r="E20" s="170" t="n"/>
      <c r="F20" s="170" t="inlineStr">
        <is>
          <t>N/A</t>
        </is>
      </c>
      <c r="G20" s="171" t="n"/>
      <c r="H20" s="168" t="n"/>
      <c r="I20" s="172" t="n"/>
      <c r="J20" s="169" t="n"/>
    </row>
    <row r="21" ht="20" customHeight="1">
      <c r="B21" s="168" t="inlineStr">
        <is>
          <t>Utensils</t>
        </is>
      </c>
      <c r="C21" s="168" t="inlineStr">
        <is>
          <t>Member's Mark white plastic fork 600ct cs</t>
        </is>
      </c>
      <c r="D21" s="169" t="inlineStr">
        <is>
          <t>31325</t>
        </is>
      </c>
      <c r="E21" s="170" t="n"/>
      <c r="F21" s="170" t="inlineStr">
        <is>
          <t>N/A</t>
        </is>
      </c>
      <c r="G21" s="171" t="n"/>
      <c r="H21" s="168" t="n"/>
      <c r="I21" s="172" t="n"/>
      <c r="J21" s="169" t="n"/>
    </row>
    <row r="22" ht="20" customHeight="1">
      <c r="B22" s="168" t="inlineStr">
        <is>
          <t>Utensils</t>
        </is>
      </c>
      <c r="C22" s="168" t="inlineStr">
        <is>
          <t>Member's Mark white plastic spoons 600ct cs</t>
        </is>
      </c>
      <c r="D22" s="169" t="n"/>
      <c r="E22" s="170" t="n"/>
      <c r="F22" s="170" t="inlineStr">
        <is>
          <t>N/A</t>
        </is>
      </c>
      <c r="G22" s="171" t="n"/>
      <c r="H22" s="168" t="n"/>
      <c r="I22" s="172" t="n"/>
      <c r="J22" s="169" t="n"/>
    </row>
    <row r="23" ht="20" customHeight="1">
      <c r="B23" s="168" t="inlineStr">
        <is>
          <t>Utensils</t>
        </is>
      </c>
      <c r="C23" s="168" t="inlineStr">
        <is>
          <t>Member's Mark white plastic knive 600ct cs</t>
        </is>
      </c>
      <c r="D23" s="169" t="n"/>
      <c r="E23" s="170" t="n"/>
      <c r="F23" s="170" t="inlineStr">
        <is>
          <t>N/A</t>
        </is>
      </c>
      <c r="G23" s="171" t="n"/>
      <c r="H23" s="168" t="n"/>
      <c r="I23" s="172" t="n"/>
      <c r="J23" s="169" t="n"/>
    </row>
    <row r="24" ht="20" customHeight="1">
      <c r="B24" s="168" t="inlineStr">
        <is>
          <t>Utensils</t>
        </is>
      </c>
      <c r="C24" s="168" t="inlineStr">
        <is>
          <t>Servings 10' pastic plates 100ct</t>
        </is>
      </c>
      <c r="D24" s="169" t="inlineStr">
        <is>
          <t>2723</t>
        </is>
      </c>
      <c r="E24" s="170" t="n"/>
      <c r="F24" s="170" t="inlineStr">
        <is>
          <t>N/A</t>
        </is>
      </c>
      <c r="G24" s="171" t="n"/>
      <c r="H24" s="168" t="n"/>
      <c r="I24" s="172" t="n"/>
      <c r="J24" s="169" t="n"/>
    </row>
    <row r="25" ht="20" customHeight="1">
      <c r="B25" s="168" t="inlineStr">
        <is>
          <t>Utensils</t>
        </is>
      </c>
      <c r="C25" s="168" t="inlineStr">
        <is>
          <t>servings 6' pastic plates 200ct</t>
        </is>
      </c>
      <c r="D25" s="169" t="inlineStr">
        <is>
          <t>MCP6200</t>
        </is>
      </c>
      <c r="E25" s="170" t="n"/>
      <c r="F25" s="170" t="inlineStr">
        <is>
          <t>N/A</t>
        </is>
      </c>
      <c r="G25" s="171" t="n"/>
      <c r="H25" s="168" t="n"/>
      <c r="I25" s="172" t="n"/>
      <c r="J25" s="169" t="n"/>
    </row>
    <row r="26" ht="20" customHeight="1">
      <c r="B26" s="168" t="inlineStr">
        <is>
          <t>Uncategorized</t>
        </is>
      </c>
      <c r="C26" s="168" t="inlineStr">
        <is>
          <t>Bounty 2 Rolls</t>
        </is>
      </c>
      <c r="D26" s="169" t="n"/>
      <c r="E26" s="170" t="n"/>
      <c r="F26" s="170" t="n"/>
      <c r="G26" s="171" t="n"/>
      <c r="H26" s="168" t="n"/>
      <c r="I26" s="172" t="n"/>
      <c r="J26" s="169" t="n"/>
    </row>
    <row r="27" ht="20" customHeight="1">
      <c r="B27" s="168" t="inlineStr">
        <is>
          <t>Paper Towels</t>
        </is>
      </c>
      <c r="C27" s="168" t="inlineStr">
        <is>
          <t>Bounty 8 triple Rolls</t>
        </is>
      </c>
      <c r="D27" s="169" t="inlineStr">
        <is>
          <t>21334458</t>
        </is>
      </c>
      <c r="E27" s="170" t="n"/>
      <c r="F27" s="170" t="inlineStr">
        <is>
          <t>N/A</t>
        </is>
      </c>
      <c r="G27" s="171" t="n"/>
      <c r="H27" s="168" t="n"/>
      <c r="I27" s="172" t="n"/>
      <c r="J27" s="169" t="n"/>
    </row>
    <row r="28" ht="20" customHeight="1">
      <c r="B28" s="168" t="inlineStr">
        <is>
          <t>Clening</t>
        </is>
      </c>
      <c r="C28" s="168" t="inlineStr">
        <is>
          <t>Clorox wipes, desinfecting wipes 85 ct</t>
        </is>
      </c>
      <c r="D28" s="169" t="inlineStr">
        <is>
          <t>20A2306</t>
        </is>
      </c>
      <c r="E28" s="170" t="n"/>
      <c r="F28" s="170" t="inlineStr">
        <is>
          <t>N/A</t>
        </is>
      </c>
      <c r="G28" s="171" t="n"/>
      <c r="H28" s="168" t="n"/>
      <c r="I28" s="172" t="n"/>
      <c r="J28" s="169" t="n"/>
    </row>
    <row r="29" ht="20" customHeight="1">
      <c r="B29" s="168" t="inlineStr">
        <is>
          <t>Clening</t>
        </is>
      </c>
      <c r="C29" s="168" t="inlineStr">
        <is>
          <t>Lysol 3xpack desinfecting spray</t>
        </is>
      </c>
      <c r="D29" s="169" t="inlineStr">
        <is>
          <t>326484</t>
        </is>
      </c>
      <c r="E29" s="170" t="n"/>
      <c r="F29" s="170" t="inlineStr">
        <is>
          <t>N/A</t>
        </is>
      </c>
      <c r="G29" s="171" t="n"/>
      <c r="H29" s="168" t="n"/>
      <c r="I29" s="172" t="n"/>
      <c r="J29" s="169" t="n"/>
    </row>
    <row r="30" ht="20" customHeight="1">
      <c r="B30" s="168" t="inlineStr">
        <is>
          <t>Soap</t>
        </is>
      </c>
      <c r="C30" s="168" t="inlineStr">
        <is>
          <t>Palmolive essential clean 12.6oz</t>
        </is>
      </c>
      <c r="D30" s="169" t="inlineStr">
        <is>
          <t>P9937519</t>
        </is>
      </c>
      <c r="E30" s="170" t="n"/>
      <c r="F30" s="170" t="inlineStr">
        <is>
          <t>N/A</t>
        </is>
      </c>
      <c r="G30" s="171" t="n"/>
      <c r="H30" s="168" t="n"/>
      <c r="I30" s="172" t="n"/>
      <c r="J30" s="169" t="n"/>
    </row>
    <row r="31" ht="20" customHeight="1">
      <c r="B31" s="168" t="inlineStr">
        <is>
          <t>Hand Soap</t>
        </is>
      </c>
      <c r="C31" s="168" t="inlineStr">
        <is>
          <t>Softsoap Antibacterial Liquid Hand Soap, Crisp Clean Scent</t>
        </is>
      </c>
      <c r="D31" s="169" t="inlineStr">
        <is>
          <t>9941923</t>
        </is>
      </c>
      <c r="E31" s="170" t="n"/>
      <c r="F31" s="170" t="inlineStr">
        <is>
          <t>N/A</t>
        </is>
      </c>
      <c r="G31" s="171" t="n"/>
      <c r="H31" s="168" t="n"/>
      <c r="I31" s="172" t="n"/>
      <c r="J31" s="169" t="n"/>
    </row>
    <row r="32" ht="20" customHeight="1">
      <c r="B32" s="168" t="inlineStr">
        <is>
          <t>Cold cup</t>
        </is>
      </c>
      <c r="C32" s="168" t="inlineStr">
        <is>
          <t>RED Cups 16oz 250ct</t>
        </is>
      </c>
      <c r="D32" s="169" t="n"/>
      <c r="E32" s="170" t="n"/>
      <c r="F32" s="170" t="inlineStr">
        <is>
          <t>N/A</t>
        </is>
      </c>
      <c r="G32" s="171" t="n"/>
      <c r="H32" s="168" t="n"/>
      <c r="I32" s="172" t="n"/>
      <c r="J32" s="169" t="n"/>
    </row>
    <row r="33" ht="20" customHeight="1">
      <c r="B33" s="168" t="inlineStr">
        <is>
          <t>Popcorn</t>
        </is>
      </c>
      <c r="C33" s="168" t="inlineStr">
        <is>
          <t>Skinny Pop</t>
        </is>
      </c>
      <c r="D33" s="169" t="inlineStr">
        <is>
          <t>28400676571</t>
        </is>
      </c>
      <c r="E33" s="170" t="n"/>
      <c r="F33" s="170" t="n">
        <v>46168</v>
      </c>
      <c r="G33" s="171" t="n">
        <v>2</v>
      </c>
      <c r="H33" s="168" t="n"/>
      <c r="I33" s="172" t="n"/>
      <c r="J33" s="169" t="n"/>
    </row>
    <row r="34" ht="20" customHeight="1">
      <c r="B34" s="168" t="inlineStr">
        <is>
          <t>Pretzels . Crackers. Chips</t>
        </is>
      </c>
      <c r="C34" s="168" t="inlineStr">
        <is>
          <t>Frito Lay Flavor Mix</t>
        </is>
      </c>
      <c r="D34" s="169" t="inlineStr">
        <is>
          <t>1019</t>
        </is>
      </c>
      <c r="E34" s="170" t="n"/>
      <c r="F34" s="170" t="n">
        <v>46082</v>
      </c>
      <c r="G34" s="171" t="n">
        <v>0</v>
      </c>
      <c r="H34" s="168" t="n"/>
      <c r="I34" s="172" t="n"/>
      <c r="J34" s="169" t="n"/>
    </row>
    <row r="35" ht="20" customHeight="1">
      <c r="B35" s="168" t="inlineStr">
        <is>
          <t>Pretzels . Crackers. Chips</t>
        </is>
      </c>
      <c r="C35" s="168" t="inlineStr">
        <is>
          <t>Frito Lay Clasic Mix</t>
        </is>
      </c>
      <c r="D35" s="169" t="inlineStr">
        <is>
          <t>1676</t>
        </is>
      </c>
      <c r="E35" s="170" t="n"/>
      <c r="F35" s="170" t="n">
        <v>46096</v>
      </c>
      <c r="G35" s="171" t="n">
        <v>2</v>
      </c>
      <c r="H35" s="168" t="n"/>
      <c r="I35" s="172" t="n"/>
      <c r="J35" s="169" t="n"/>
    </row>
    <row r="36" ht="20" customHeight="1">
      <c r="B36" s="168" t="inlineStr">
        <is>
          <t>Pretzels . Crackers. Chips</t>
        </is>
      </c>
      <c r="C36" s="168" t="inlineStr">
        <is>
          <t>Pringles Snack Stacks</t>
        </is>
      </c>
      <c r="D36" s="169" t="n"/>
      <c r="E36" s="170" t="n"/>
      <c r="F36" s="170" t="n">
        <v>46266</v>
      </c>
      <c r="G36" s="171" t="n">
        <v>2</v>
      </c>
      <c r="H36" s="168" t="n"/>
      <c r="I36" s="172" t="n"/>
      <c r="J36" s="169" t="n"/>
    </row>
    <row r="37" ht="20" customHeight="1">
      <c r="B37" s="168" t="inlineStr">
        <is>
          <t>Nut</t>
        </is>
      </c>
      <c r="C37" s="168" t="inlineStr">
        <is>
          <t>Planters Variety Pack</t>
        </is>
      </c>
      <c r="D37" s="169" t="n"/>
      <c r="E37" s="170" t="n"/>
      <c r="F37" s="170" t="inlineStr">
        <is>
          <t>Not Available</t>
        </is>
      </c>
      <c r="G37" s="171" t="n">
        <v>2</v>
      </c>
      <c r="H37" s="168" t="n"/>
      <c r="I37" s="172" t="n"/>
      <c r="J37" s="169" t="n"/>
    </row>
    <row r="38" ht="20" customHeight="1">
      <c r="B38" s="168" t="inlineStr">
        <is>
          <t>Pretzels . Crackers. Chips</t>
        </is>
      </c>
      <c r="C38" s="168" t="inlineStr">
        <is>
          <t>Frito Lay Sunchips Mix</t>
        </is>
      </c>
      <c r="D38" s="169" t="inlineStr">
        <is>
          <t>8347</t>
        </is>
      </c>
      <c r="E38" s="170" t="n"/>
      <c r="F38" s="170" t="inlineStr">
        <is>
          <t>Not Available</t>
        </is>
      </c>
      <c r="G38" s="171" t="n">
        <v>2</v>
      </c>
      <c r="H38" s="168" t="n"/>
      <c r="I38" s="172" t="n"/>
      <c r="J38" s="169" t="n"/>
    </row>
    <row r="39" ht="20" customHeight="1">
      <c r="B39" s="168" t="inlineStr">
        <is>
          <t>Cookie. Biscuit</t>
        </is>
      </c>
      <c r="C39" s="168" t="inlineStr">
        <is>
          <t>Keebler Fudge Stripes Mini</t>
        </is>
      </c>
      <c r="D39" s="169" t="inlineStr">
        <is>
          <t>2917</t>
        </is>
      </c>
      <c r="E39" s="170" t="n"/>
      <c r="F39" s="170" t="n">
        <v>46104</v>
      </c>
      <c r="G39" s="171" t="n">
        <v>2</v>
      </c>
      <c r="H39" s="168" t="n"/>
      <c r="I39" s="172" t="n"/>
      <c r="J39" s="169" t="n"/>
    </row>
    <row r="40" ht="20" customHeight="1">
      <c r="B40" s="168" t="inlineStr">
        <is>
          <t>Cookie. Biscuit</t>
        </is>
      </c>
      <c r="C40" s="168" t="inlineStr">
        <is>
          <t>Keebler Chips Deluxe Mini</t>
        </is>
      </c>
      <c r="D40" s="169" t="inlineStr">
        <is>
          <t>34856840688</t>
        </is>
      </c>
      <c r="E40" s="170" t="n"/>
      <c r="F40" s="170" t="n">
        <v>46143</v>
      </c>
      <c r="G40" s="171" t="n">
        <v>2</v>
      </c>
      <c r="H40" s="168" t="n"/>
      <c r="I40" s="172" t="n"/>
      <c r="J40" s="169" t="n"/>
    </row>
    <row r="41" ht="20" customHeight="1">
      <c r="B41" s="168" t="inlineStr">
        <is>
          <t>Candy</t>
        </is>
      </c>
      <c r="C41" s="168" t="inlineStr">
        <is>
          <t>Thank You Mint</t>
        </is>
      </c>
      <c r="D41" s="169" t="inlineStr">
        <is>
          <t>1816483</t>
        </is>
      </c>
      <c r="E41" s="170" t="n"/>
      <c r="F41" s="170" t="inlineStr">
        <is>
          <t>N/A</t>
        </is>
      </c>
      <c r="G41" s="171" t="n">
        <v>6</v>
      </c>
      <c r="H41" s="168" t="n"/>
      <c r="I41" s="172" t="n"/>
      <c r="J41" s="169" t="n"/>
    </row>
    <row r="42" ht="20" customHeight="1">
      <c r="B42" s="168" t="inlineStr">
        <is>
          <t>Cookie. Biscuit</t>
        </is>
      </c>
      <c r="C42" s="168" t="inlineStr">
        <is>
          <t>Nabisco Variett Pack</t>
        </is>
      </c>
      <c r="D42" s="169" t="inlineStr">
        <is>
          <t>8136</t>
        </is>
      </c>
      <c r="E42" s="170" t="n"/>
      <c r="F42" s="170" t="n">
        <v>46174</v>
      </c>
      <c r="G42" s="171" t="n">
        <v>2</v>
      </c>
      <c r="H42" s="168" t="n"/>
      <c r="I42" s="172" t="n"/>
      <c r="J42" s="169" t="n"/>
    </row>
    <row r="43" ht="20" customHeight="1">
      <c r="B43" s="168" t="inlineStr">
        <is>
          <t>Cookie. Biscuit</t>
        </is>
      </c>
      <c r="C43" s="168" t="inlineStr">
        <is>
          <t>Milano doblle dark chocolate</t>
        </is>
      </c>
      <c r="D43" s="169" t="n"/>
      <c r="E43" s="170" t="n"/>
      <c r="F43" s="170" t="inlineStr">
        <is>
          <t>Not Available</t>
        </is>
      </c>
      <c r="G43" s="171" t="n">
        <v>2</v>
      </c>
      <c r="H43" s="168" t="n"/>
      <c r="I43" s="172" t="n"/>
      <c r="J43" s="169" t="n"/>
    </row>
    <row r="44" ht="20" customHeight="1">
      <c r="B44" s="168" t="inlineStr">
        <is>
          <t>Pretzels . Crackers. Chips</t>
        </is>
      </c>
      <c r="C44" s="168" t="inlineStr">
        <is>
          <t>Pop Chips</t>
        </is>
      </c>
      <c r="D44" s="169" t="n"/>
      <c r="E44" s="170" t="n"/>
      <c r="F44" s="170" t="inlineStr">
        <is>
          <t>Not Available</t>
        </is>
      </c>
      <c r="G44" s="171" t="n">
        <v>0</v>
      </c>
      <c r="H44" s="168" t="n"/>
      <c r="I44" s="172" t="n"/>
      <c r="J44" s="169" t="n"/>
    </row>
    <row r="45" ht="20" customHeight="1">
      <c r="B45" s="168" t="inlineStr">
        <is>
          <t>Popcorn</t>
        </is>
      </c>
      <c r="C45" s="168" t="inlineStr">
        <is>
          <t>Popcooners</t>
        </is>
      </c>
      <c r="D45" s="169" t="n"/>
      <c r="E45" s="170" t="n"/>
      <c r="F45" s="170" t="inlineStr">
        <is>
          <t>Not Available</t>
        </is>
      </c>
      <c r="G45" s="171" t="n">
        <v>0</v>
      </c>
      <c r="H45" s="168" t="n"/>
      <c r="I45" s="172" t="n"/>
      <c r="J45" s="169" t="n"/>
    </row>
    <row r="46" ht="20" customHeight="1">
      <c r="B46" s="168" t="inlineStr">
        <is>
          <t>Cookie. Biscuit</t>
        </is>
      </c>
      <c r="C46" s="168" t="inlineStr">
        <is>
          <t>Cameon</t>
        </is>
      </c>
      <c r="D46" s="169" t="n"/>
      <c r="E46" s="170" t="n"/>
      <c r="F46" s="170" t="inlineStr">
        <is>
          <t>Not Available</t>
        </is>
      </c>
      <c r="G46" s="171" t="n">
        <v>2</v>
      </c>
      <c r="H46" s="168" t="n"/>
      <c r="I46" s="172" t="n"/>
      <c r="J46" s="169" t="n"/>
    </row>
    <row r="47" ht="20" customHeight="1">
      <c r="B47" s="168" t="inlineStr">
        <is>
          <t>Cookie. Biscuit</t>
        </is>
      </c>
      <c r="C47" s="168" t="inlineStr">
        <is>
          <t>Bimbo</t>
        </is>
      </c>
      <c r="D47" s="169" t="n"/>
      <c r="E47" s="170" t="n"/>
      <c r="F47" s="170" t="inlineStr">
        <is>
          <t>Not Available</t>
        </is>
      </c>
      <c r="G47" s="171" t="n">
        <v>2</v>
      </c>
      <c r="H47" s="168" t="n"/>
      <c r="I47" s="172" t="n"/>
      <c r="J47" s="169" t="n"/>
    </row>
    <row r="48" ht="20" customHeight="1">
      <c r="B48" s="168" t="inlineStr">
        <is>
          <t>Cookie. Biscuit</t>
        </is>
      </c>
      <c r="C48" s="168" t="inlineStr">
        <is>
          <t>Nabisco cookis pack</t>
        </is>
      </c>
      <c r="D48" s="169" t="n"/>
      <c r="E48" s="170" t="n"/>
      <c r="F48" s="170" t="inlineStr">
        <is>
          <t>Not Available</t>
        </is>
      </c>
      <c r="G48" s="171" t="n">
        <v>2</v>
      </c>
      <c r="H48" s="168" t="n"/>
      <c r="I48" s="172" t="n"/>
      <c r="J48" s="169" t="n"/>
    </row>
    <row r="49" ht="20" customHeight="1">
      <c r="B49" s="168" t="inlineStr">
        <is>
          <t>Healthy Snacks</t>
        </is>
      </c>
      <c r="C49" s="168" t="inlineStr">
        <is>
          <t>Probiotic Immune Snack Packs 24 bags 1.2oz</t>
        </is>
      </c>
      <c r="D49" s="169" t="n"/>
      <c r="E49" s="170" t="n"/>
      <c r="F49" s="170" t="n">
        <v>46252</v>
      </c>
      <c r="G49" s="171" t="n"/>
      <c r="H49" s="168" t="n"/>
      <c r="I49" s="172" t="n"/>
      <c r="J49" s="169" t="n"/>
    </row>
    <row r="50" ht="20" customHeight="1">
      <c r="B50" s="168" t="n"/>
      <c r="C50" s="168" t="n"/>
      <c r="D50" s="169" t="n"/>
      <c r="E50" s="170" t="n"/>
      <c r="F50" s="170" t="n"/>
      <c r="G50" s="171" t="n"/>
      <c r="H50" s="168" t="n"/>
      <c r="I50" s="172" t="n"/>
      <c r="J50" s="169" t="n"/>
    </row>
    <row r="51" ht="20" customHeight="1">
      <c r="B51" s="168" t="n"/>
      <c r="C51" s="168" t="n"/>
      <c r="D51" s="169" t="n"/>
      <c r="E51" s="170" t="n"/>
      <c r="F51" s="170" t="n"/>
      <c r="G51" s="171" t="n"/>
      <c r="H51" s="168" t="n"/>
      <c r="I51" s="172" t="n"/>
      <c r="J51" s="169" t="n"/>
    </row>
    <row r="52" ht="20" customHeight="1">
      <c r="B52" s="168" t="n"/>
      <c r="C52" s="168" t="n"/>
      <c r="D52" s="169" t="n"/>
      <c r="E52" s="170" t="n"/>
      <c r="F52" s="170" t="n"/>
      <c r="G52" s="171" t="n"/>
      <c r="H52" s="168" t="n"/>
      <c r="I52" s="172" t="n"/>
      <c r="J52" s="169" t="n"/>
    </row>
    <row r="53" ht="20" customHeight="1">
      <c r="B53" s="168" t="n"/>
      <c r="C53" s="168" t="n"/>
      <c r="D53" s="169" t="n"/>
      <c r="E53" s="170" t="n"/>
      <c r="F53" s="170" t="n"/>
      <c r="G53" s="171" t="n"/>
      <c r="H53" s="168" t="n"/>
      <c r="I53" s="172" t="n"/>
      <c r="J53" s="169" t="n"/>
    </row>
    <row r="54" ht="20" customHeight="1">
      <c r="B54" s="168" t="n"/>
      <c r="C54" s="168" t="n"/>
      <c r="D54" s="169" t="n"/>
      <c r="E54" s="170" t="n"/>
      <c r="F54" s="170" t="n"/>
      <c r="G54" s="171" t="n"/>
      <c r="H54" s="168" t="n"/>
      <c r="I54" s="172" t="n"/>
      <c r="J54" s="169" t="n"/>
    </row>
    <row r="55" ht="20" customHeight="1">
      <c r="B55" s="168" t="n"/>
      <c r="C55" s="168" t="n"/>
      <c r="D55" s="169" t="n"/>
      <c r="E55" s="170" t="n"/>
      <c r="F55" s="170" t="n"/>
      <c r="G55" s="171" t="n"/>
      <c r="H55" s="168" t="n"/>
      <c r="I55" s="172" t="n"/>
      <c r="J55" s="169" t="n"/>
    </row>
    <row r="56" ht="20" customHeight="1">
      <c r="B56" s="168" t="n"/>
      <c r="C56" s="168" t="n"/>
      <c r="D56" s="169" t="n"/>
      <c r="E56" s="170" t="n"/>
      <c r="F56" s="170" t="n"/>
      <c r="G56" s="171" t="n"/>
      <c r="H56" s="168" t="n"/>
      <c r="I56" s="172" t="n"/>
      <c r="J56" s="169" t="n"/>
    </row>
    <row r="57" ht="20" customHeight="1">
      <c r="B57" s="168" t="n"/>
      <c r="C57" s="168" t="n"/>
      <c r="D57" s="169" t="n"/>
      <c r="E57" s="170" t="n"/>
      <c r="F57" s="170" t="n"/>
      <c r="G57" s="171" t="n"/>
      <c r="H57" s="168" t="n"/>
      <c r="I57" s="172" t="n"/>
      <c r="J57" s="169" t="n"/>
    </row>
    <row r="58" ht="20" customHeight="1">
      <c r="B58" s="168" t="n"/>
      <c r="C58" s="168" t="n"/>
      <c r="D58" s="169" t="n"/>
      <c r="E58" s="170" t="n"/>
      <c r="F58" s="170" t="n"/>
      <c r="G58" s="171" t="n"/>
      <c r="H58" s="168" t="n"/>
      <c r="I58" s="172" t="n"/>
      <c r="J58" s="169" t="n"/>
    </row>
    <row r="59" ht="20" customHeight="1">
      <c r="B59" s="168" t="n"/>
      <c r="C59" s="168" t="n"/>
      <c r="D59" s="169" t="n"/>
      <c r="E59" s="170" t="n"/>
      <c r="F59" s="170" t="n"/>
      <c r="G59" s="171" t="n"/>
      <c r="H59" s="168" t="n"/>
      <c r="I59" s="172" t="n"/>
      <c r="J59" s="169" t="n"/>
    </row>
    <row r="60" ht="20" customHeight="1">
      <c r="B60" s="168" t="n"/>
      <c r="C60" s="168" t="n"/>
      <c r="D60" s="169" t="n"/>
      <c r="E60" s="170" t="n"/>
      <c r="F60" s="170" t="n"/>
      <c r="G60" s="171" t="n"/>
      <c r="H60" s="168" t="n"/>
      <c r="I60" s="172" t="n"/>
      <c r="J60" s="169" t="n"/>
    </row>
    <row r="61" ht="20" customHeight="1">
      <c r="B61" s="168" t="n"/>
      <c r="C61" s="168" t="n"/>
      <c r="D61" s="169" t="n"/>
      <c r="E61" s="170" t="n"/>
      <c r="F61" s="170" t="n"/>
      <c r="G61" s="171" t="n"/>
      <c r="H61" s="168" t="n"/>
      <c r="I61" s="172" t="n"/>
      <c r="J61" s="169" t="n"/>
    </row>
    <row r="62" ht="20" customHeight="1">
      <c r="B62" s="168" t="n"/>
      <c r="C62" s="168" t="n"/>
      <c r="D62" s="169" t="n"/>
      <c r="E62" s="170" t="n"/>
      <c r="F62" s="170" t="n"/>
      <c r="G62" s="171" t="n"/>
      <c r="H62" s="168" t="n"/>
      <c r="I62" s="172" t="n"/>
      <c r="J62" s="169" t="n"/>
    </row>
    <row r="63" ht="20" customHeight="1">
      <c r="B63" s="168" t="n"/>
      <c r="C63" s="168" t="n"/>
      <c r="D63" s="169" t="n"/>
      <c r="E63" s="170" t="n"/>
      <c r="F63" s="170" t="n"/>
      <c r="G63" s="171" t="n"/>
      <c r="H63" s="168" t="n"/>
      <c r="I63" s="172" t="n"/>
      <c r="J63" s="169" t="n"/>
    </row>
    <row r="64" ht="20" customHeight="1">
      <c r="B64" s="168" t="n"/>
      <c r="C64" s="168" t="n"/>
      <c r="D64" s="169" t="n"/>
      <c r="E64" s="170" t="n"/>
      <c r="F64" s="170" t="n"/>
      <c r="G64" s="171" t="n"/>
      <c r="H64" s="168" t="n"/>
      <c r="I64" s="172" t="n"/>
      <c r="J64" s="169" t="n"/>
    </row>
    <row r="65" ht="20" customHeight="1">
      <c r="B65" s="168" t="n"/>
      <c r="C65" s="168" t="n"/>
      <c r="D65" s="169" t="n"/>
      <c r="E65" s="170" t="n"/>
      <c r="F65" s="170" t="n"/>
      <c r="G65" s="171" t="n"/>
      <c r="H65" s="168" t="n"/>
      <c r="I65" s="172" t="n"/>
      <c r="J65" s="169" t="n"/>
    </row>
    <row r="66" ht="20" customHeight="1">
      <c r="B66" s="168" t="n"/>
      <c r="C66" s="168" t="n"/>
      <c r="D66" s="169" t="n"/>
      <c r="E66" s="170" t="n"/>
      <c r="F66" s="170" t="n"/>
      <c r="G66" s="171" t="n"/>
      <c r="H66" s="168" t="n"/>
      <c r="I66" s="172" t="n"/>
      <c r="J66" s="169" t="n"/>
    </row>
    <row r="67" ht="20" customHeight="1">
      <c r="B67" s="168" t="n"/>
      <c r="C67" s="168" t="n"/>
      <c r="D67" s="169" t="n"/>
      <c r="E67" s="170" t="n"/>
      <c r="F67" s="170" t="n"/>
      <c r="G67" s="171" t="n"/>
      <c r="H67" s="168" t="n"/>
      <c r="I67" s="172" t="n"/>
      <c r="J67" s="169" t="n"/>
    </row>
    <row r="68" ht="20" customHeight="1">
      <c r="B68" s="168" t="n"/>
      <c r="C68" s="168" t="n"/>
      <c r="D68" s="169" t="n"/>
      <c r="E68" s="170" t="n"/>
      <c r="F68" s="170" t="n"/>
      <c r="G68" s="171" t="n"/>
      <c r="H68" s="168" t="n"/>
      <c r="I68" s="172" t="n"/>
      <c r="J68" s="169" t="n"/>
    </row>
    <row r="69" ht="20" customHeight="1">
      <c r="B69" s="168" t="n"/>
      <c r="C69" s="168" t="n"/>
      <c r="D69" s="169" t="n"/>
      <c r="E69" s="170" t="n"/>
      <c r="F69" s="170" t="n"/>
      <c r="G69" s="171" t="n"/>
      <c r="H69" s="168" t="n"/>
      <c r="I69" s="172" t="n"/>
      <c r="J69" s="169" t="n"/>
    </row>
    <row r="70" ht="20" customHeight="1">
      <c r="B70" s="168" t="n"/>
      <c r="C70" s="168" t="n"/>
      <c r="D70" s="169" t="n"/>
      <c r="E70" s="170" t="n"/>
      <c r="F70" s="170" t="n"/>
      <c r="G70" s="171" t="n"/>
      <c r="H70" s="168" t="n"/>
      <c r="I70" s="172" t="n"/>
      <c r="J70" s="169" t="n"/>
    </row>
    <row r="71" ht="20" customHeight="1">
      <c r="B71" s="168" t="n"/>
      <c r="C71" s="168" t="n"/>
      <c r="D71" s="169" t="n"/>
      <c r="E71" s="170" t="n"/>
      <c r="F71" s="170" t="n"/>
      <c r="G71" s="171" t="n"/>
      <c r="H71" s="168" t="n"/>
      <c r="I71" s="172" t="n"/>
      <c r="J71" s="169" t="n"/>
    </row>
    <row r="72" ht="20" customHeight="1">
      <c r="B72" s="168" t="n"/>
      <c r="C72" s="168" t="n"/>
      <c r="D72" s="169" t="n"/>
      <c r="E72" s="170" t="n"/>
      <c r="F72" s="170" t="n"/>
      <c r="G72" s="171" t="n"/>
      <c r="H72" s="168" t="n"/>
      <c r="I72" s="172" t="n"/>
      <c r="J72" s="169" t="n"/>
    </row>
    <row r="73" ht="20" customHeight="1">
      <c r="B73" s="168" t="n"/>
      <c r="C73" s="168" t="n"/>
      <c r="D73" s="169" t="n"/>
      <c r="E73" s="170" t="n"/>
      <c r="F73" s="170" t="n"/>
      <c r="G73" s="171" t="n"/>
      <c r="H73" s="168" t="n"/>
      <c r="I73" s="172" t="n"/>
      <c r="J73" s="169" t="n"/>
    </row>
    <row r="74" ht="20" customHeight="1">
      <c r="B74" s="168" t="n"/>
      <c r="C74" s="168" t="n"/>
      <c r="D74" s="169" t="n"/>
      <c r="E74" s="170" t="n"/>
      <c r="F74" s="170" t="n"/>
      <c r="G74" s="171" t="n"/>
      <c r="H74" s="168" t="n"/>
      <c r="I74" s="172" t="n"/>
      <c r="J74" s="169" t="n"/>
    </row>
    <row r="75" ht="20" customHeight="1">
      <c r="B75" s="168" t="n"/>
      <c r="C75" s="168" t="n"/>
      <c r="D75" s="169" t="n"/>
      <c r="E75" s="170" t="n"/>
      <c r="F75" s="170" t="n"/>
      <c r="G75" s="171" t="n"/>
      <c r="H75" s="168" t="n"/>
      <c r="I75" s="172" t="n"/>
      <c r="J75" s="169" t="n"/>
    </row>
    <row r="76" ht="20" customHeight="1">
      <c r="B76" s="168" t="n"/>
      <c r="C76" s="168" t="n"/>
      <c r="D76" s="169" t="n"/>
      <c r="E76" s="170" t="n"/>
      <c r="F76" s="170" t="n"/>
      <c r="G76" s="171" t="n"/>
      <c r="H76" s="168" t="n"/>
      <c r="I76" s="172" t="n"/>
      <c r="J76" s="169" t="n"/>
    </row>
    <row r="77" ht="20" customHeight="1">
      <c r="B77" s="168" t="n"/>
      <c r="C77" s="168" t="n"/>
      <c r="D77" s="169" t="n"/>
      <c r="E77" s="170" t="n"/>
      <c r="F77" s="170" t="n"/>
      <c r="G77" s="171" t="n"/>
      <c r="H77" s="168" t="n"/>
      <c r="I77" s="172" t="n"/>
      <c r="J77" s="169" t="n"/>
    </row>
    <row r="78" ht="20" customHeight="1">
      <c r="B78" s="168" t="n"/>
      <c r="C78" s="168" t="n"/>
      <c r="D78" s="169" t="n"/>
      <c r="E78" s="170" t="n"/>
      <c r="F78" s="170" t="n"/>
      <c r="G78" s="171" t="n"/>
      <c r="H78" s="168" t="n"/>
      <c r="I78" s="172" t="n"/>
      <c r="J78" s="169" t="n"/>
    </row>
    <row r="79" ht="20" customHeight="1">
      <c r="B79" s="168" t="n"/>
      <c r="C79" s="168" t="n"/>
      <c r="D79" s="169" t="n"/>
      <c r="E79" s="170" t="n"/>
      <c r="F79" s="170" t="n"/>
      <c r="G79" s="171" t="n"/>
      <c r="H79" s="168" t="n"/>
      <c r="I79" s="172" t="n"/>
      <c r="J79" s="169" t="n"/>
    </row>
    <row r="80" ht="20" customHeight="1">
      <c r="B80" s="168" t="n"/>
      <c r="C80" s="168" t="n"/>
      <c r="D80" s="169" t="n"/>
      <c r="E80" s="170" t="n"/>
      <c r="F80" s="170" t="n"/>
      <c r="G80" s="171" t="n"/>
      <c r="H80" s="168" t="n"/>
      <c r="I80" s="172" t="n"/>
      <c r="J80" s="169" t="n"/>
    </row>
    <row r="81" ht="20" customHeight="1">
      <c r="B81" s="168" t="n"/>
      <c r="C81" s="168" t="n"/>
      <c r="D81" s="169" t="n"/>
      <c r="E81" s="170" t="n"/>
      <c r="F81" s="170" t="n"/>
      <c r="G81" s="171" t="n"/>
      <c r="H81" s="168" t="n"/>
      <c r="I81" s="172" t="n"/>
      <c r="J81" s="169" t="n"/>
    </row>
    <row r="82" ht="20" customHeight="1">
      <c r="B82" s="168" t="n"/>
      <c r="C82" s="168" t="n"/>
      <c r="D82" s="169" t="n"/>
      <c r="E82" s="170" t="n"/>
      <c r="F82" s="170" t="n"/>
      <c r="G82" s="171" t="n"/>
      <c r="H82" s="168" t="n"/>
      <c r="I82" s="172" t="n"/>
      <c r="J82" s="169" t="n"/>
    </row>
    <row r="83" ht="20" customHeight="1">
      <c r="B83" s="168" t="n"/>
      <c r="C83" s="168" t="n"/>
      <c r="D83" s="169" t="n"/>
      <c r="E83" s="170" t="n"/>
      <c r="F83" s="170" t="n"/>
      <c r="G83" s="171" t="n"/>
      <c r="H83" s="168" t="n"/>
      <c r="I83" s="172" t="n"/>
      <c r="J83" s="169" t="n"/>
    </row>
    <row r="84" ht="20" customHeight="1">
      <c r="B84" s="168" t="n"/>
      <c r="C84" s="168" t="n"/>
      <c r="D84" s="169" t="n"/>
      <c r="E84" s="170" t="n"/>
      <c r="F84" s="170" t="n"/>
      <c r="G84" s="171" t="n"/>
      <c r="H84" s="168" t="n"/>
      <c r="I84" s="172" t="n"/>
      <c r="J84" s="169" t="n"/>
    </row>
    <row r="85" ht="20" customHeight="1">
      <c r="B85" s="168" t="n"/>
      <c r="C85" s="168" t="n"/>
      <c r="D85" s="169" t="n"/>
      <c r="E85" s="170" t="n"/>
      <c r="F85" s="170" t="n"/>
      <c r="G85" s="171" t="n"/>
      <c r="H85" s="168" t="n"/>
      <c r="I85" s="172" t="n"/>
      <c r="J85" s="169" t="n"/>
    </row>
    <row r="86" ht="20" customHeight="1">
      <c r="B86" s="168" t="n"/>
      <c r="C86" s="168" t="n"/>
      <c r="D86" s="169" t="n"/>
      <c r="E86" s="170" t="n"/>
      <c r="F86" s="170" t="n"/>
      <c r="G86" s="171" t="n"/>
      <c r="H86" s="168" t="n"/>
      <c r="I86" s="172" t="n"/>
      <c r="J86" s="169" t="n"/>
    </row>
    <row r="87" ht="20" customHeight="1">
      <c r="B87" s="168" t="n"/>
      <c r="C87" s="168" t="n"/>
      <c r="D87" s="169" t="n"/>
      <c r="E87" s="170" t="n"/>
      <c r="F87" s="170" t="n"/>
      <c r="G87" s="171" t="n"/>
      <c r="H87" s="168" t="n"/>
      <c r="I87" s="172" t="n"/>
      <c r="J87" s="169" t="n"/>
    </row>
    <row r="88" ht="20" customHeight="1">
      <c r="B88" s="168" t="n"/>
      <c r="C88" s="168" t="n"/>
      <c r="D88" s="169" t="n"/>
      <c r="E88" s="170" t="n"/>
      <c r="F88" s="170" t="n"/>
      <c r="G88" s="171" t="n"/>
      <c r="H88" s="168" t="n"/>
      <c r="I88" s="172" t="n"/>
      <c r="J88" s="169" t="n"/>
    </row>
    <row r="89" ht="20" customHeight="1">
      <c r="B89" s="168" t="n"/>
      <c r="C89" s="168" t="n"/>
      <c r="D89" s="169" t="n"/>
      <c r="E89" s="170" t="n"/>
      <c r="F89" s="170" t="n"/>
      <c r="G89" s="171" t="n"/>
      <c r="H89" s="168" t="n"/>
      <c r="I89" s="172" t="n"/>
      <c r="J89" s="169" t="n"/>
    </row>
    <row r="90" ht="20" customHeight="1">
      <c r="B90" s="168" t="n"/>
      <c r="C90" s="168" t="n"/>
      <c r="D90" s="169" t="n"/>
      <c r="E90" s="170" t="n"/>
      <c r="F90" s="170" t="n"/>
      <c r="G90" s="171" t="n"/>
      <c r="H90" s="168" t="n"/>
      <c r="I90" s="172" t="n"/>
      <c r="J90" s="169" t="n"/>
    </row>
    <row r="91" ht="20" customHeight="1">
      <c r="B91" s="168" t="n"/>
      <c r="C91" s="168" t="n"/>
      <c r="D91" s="169" t="n"/>
      <c r="E91" s="170" t="n"/>
      <c r="F91" s="170" t="n"/>
      <c r="G91" s="171" t="n"/>
      <c r="H91" s="168" t="n"/>
      <c r="I91" s="172" t="n"/>
      <c r="J91" s="169" t="n"/>
    </row>
    <row r="92" ht="20" customHeight="1">
      <c r="B92" s="168" t="n"/>
      <c r="C92" s="168" t="n"/>
      <c r="D92" s="169" t="n"/>
      <c r="E92" s="170" t="n"/>
      <c r="F92" s="170" t="n"/>
      <c r="G92" s="171" t="n"/>
      <c r="H92" s="168" t="n"/>
      <c r="I92" s="172" t="n"/>
      <c r="J92" s="169" t="n"/>
    </row>
    <row r="93" ht="20" customHeight="1">
      <c r="B93" s="168" t="n"/>
      <c r="C93" s="168" t="n"/>
      <c r="D93" s="169" t="n"/>
      <c r="E93" s="170" t="n"/>
      <c r="F93" s="170" t="n"/>
      <c r="G93" s="171" t="n"/>
      <c r="H93" s="168" t="n"/>
      <c r="I93" s="172" t="n"/>
      <c r="J93" s="169" t="n"/>
    </row>
    <row r="94" ht="20" customHeight="1">
      <c r="B94" s="168" t="n"/>
      <c r="C94" s="168" t="n"/>
      <c r="D94" s="169" t="n"/>
      <c r="E94" s="170" t="n"/>
      <c r="F94" s="170" t="n"/>
      <c r="G94" s="171" t="n"/>
      <c r="H94" s="168" t="n"/>
      <c r="I94" s="172" t="n"/>
      <c r="J94" s="169" t="n"/>
    </row>
    <row r="95" ht="20" customHeight="1">
      <c r="B95" s="168" t="n"/>
      <c r="C95" s="168" t="n"/>
      <c r="D95" s="169" t="n"/>
      <c r="E95" s="170" t="n"/>
      <c r="F95" s="170" t="n"/>
      <c r="G95" s="171" t="n"/>
      <c r="H95" s="168" t="n"/>
      <c r="I95" s="172" t="n"/>
      <c r="J95" s="169" t="n"/>
    </row>
    <row r="96" ht="20" customHeight="1">
      <c r="B96" s="168" t="n"/>
      <c r="C96" s="168" t="n"/>
      <c r="D96" s="169" t="n"/>
      <c r="E96" s="170" t="n"/>
      <c r="F96" s="170" t="n"/>
      <c r="G96" s="171" t="n"/>
      <c r="H96" s="168" t="n"/>
      <c r="I96" s="172" t="n"/>
      <c r="J96" s="169" t="n"/>
    </row>
    <row r="97" ht="20" customHeight="1">
      <c r="B97" s="168" t="n"/>
      <c r="C97" s="168" t="n"/>
      <c r="D97" s="169" t="n"/>
      <c r="E97" s="170" t="n"/>
      <c r="F97" s="170" t="n"/>
      <c r="G97" s="171" t="n"/>
      <c r="H97" s="168" t="n"/>
      <c r="I97" s="172" t="n"/>
      <c r="J97" s="169" t="n"/>
    </row>
    <row r="98" ht="20" customHeight="1">
      <c r="B98" s="168" t="n"/>
      <c r="C98" s="168" t="n"/>
      <c r="D98" s="169" t="n"/>
      <c r="E98" s="170" t="n"/>
      <c r="F98" s="170" t="n"/>
      <c r="G98" s="171" t="n"/>
      <c r="H98" s="168" t="n"/>
      <c r="I98" s="172" t="n"/>
      <c r="J98" s="169" t="n"/>
    </row>
    <row r="99" ht="20" customHeight="1">
      <c r="B99" s="168" t="n"/>
      <c r="C99" s="168" t="n"/>
      <c r="D99" s="169" t="n"/>
      <c r="E99" s="170" t="n"/>
      <c r="F99" s="170" t="n"/>
      <c r="G99" s="171" t="n"/>
      <c r="H99" s="168" t="n"/>
      <c r="I99" s="172" t="n"/>
      <c r="J99" s="169" t="n"/>
    </row>
    <row r="100" ht="20" customHeight="1">
      <c r="B100" s="168" t="n"/>
      <c r="C100" s="168" t="n"/>
      <c r="D100" s="169" t="n"/>
      <c r="E100" s="170" t="n"/>
      <c r="F100" s="170" t="n"/>
      <c r="G100" s="171" t="n"/>
      <c r="H100" s="168" t="n"/>
      <c r="I100" s="172" t="n"/>
      <c r="J100" s="169" t="n"/>
    </row>
    <row r="101" ht="20" customHeight="1">
      <c r="B101" s="168" t="n"/>
      <c r="C101" s="168" t="n"/>
      <c r="D101" s="169" t="n"/>
      <c r="E101" s="170" t="n"/>
      <c r="F101" s="170" t="n"/>
      <c r="G101" s="171" t="n"/>
      <c r="H101" s="168" t="n"/>
      <c r="I101" s="172" t="n"/>
      <c r="J101" s="169" t="n"/>
    </row>
    <row r="102" ht="20" customHeight="1">
      <c r="B102" s="168" t="n"/>
      <c r="C102" s="168" t="n"/>
      <c r="D102" s="169" t="n"/>
      <c r="E102" s="170" t="n"/>
      <c r="F102" s="170" t="n"/>
      <c r="G102" s="171" t="n"/>
      <c r="H102" s="168" t="n"/>
      <c r="I102" s="172" t="n"/>
      <c r="J102" s="169" t="n"/>
    </row>
    <row r="103" ht="20" customHeight="1">
      <c r="B103" s="168" t="n"/>
      <c r="C103" s="168" t="n"/>
      <c r="D103" s="169" t="n"/>
      <c r="E103" s="170" t="n"/>
      <c r="F103" s="170" t="n"/>
      <c r="G103" s="171" t="n"/>
      <c r="H103" s="168" t="n"/>
      <c r="I103" s="172" t="n"/>
      <c r="J103" s="169" t="n"/>
    </row>
    <row r="104" ht="20" customHeight="1">
      <c r="B104" s="168" t="n"/>
      <c r="C104" s="168" t="n"/>
      <c r="D104" s="169" t="n"/>
      <c r="E104" s="170" t="n"/>
      <c r="F104" s="170" t="n"/>
      <c r="G104" s="171" t="n"/>
      <c r="H104" s="168" t="n"/>
      <c r="I104" s="172" t="n"/>
      <c r="J104" s="169" t="n"/>
    </row>
    <row r="105" ht="20" customHeight="1">
      <c r="B105" s="168" t="n"/>
      <c r="C105" s="168" t="n"/>
      <c r="D105" s="169" t="n"/>
      <c r="E105" s="170" t="n"/>
      <c r="F105" s="170" t="n"/>
      <c r="G105" s="171" t="n"/>
      <c r="H105" s="168" t="n"/>
      <c r="I105" s="172" t="n"/>
      <c r="J105" s="169" t="n"/>
    </row>
    <row r="106" ht="20" customHeight="1">
      <c r="B106" s="168" t="n"/>
      <c r="C106" s="168" t="n"/>
      <c r="D106" s="169" t="n"/>
      <c r="E106" s="170" t="n"/>
      <c r="F106" s="170" t="n"/>
      <c r="G106" s="171" t="n"/>
      <c r="H106" s="168" t="n"/>
      <c r="I106" s="172" t="n"/>
      <c r="J106" s="169" t="n"/>
    </row>
    <row r="107" ht="20" customHeight="1">
      <c r="B107" s="168" t="n"/>
      <c r="C107" s="168" t="n"/>
      <c r="D107" s="169" t="n"/>
      <c r="E107" s="170" t="n"/>
      <c r="F107" s="170" t="n"/>
      <c r="G107" s="171" t="n"/>
      <c r="H107" s="168" t="n"/>
      <c r="I107" s="172" t="n"/>
      <c r="J107" s="169" t="n"/>
    </row>
    <row r="108" ht="20" customHeight="1">
      <c r="B108" s="168" t="n"/>
      <c r="C108" s="168" t="n"/>
      <c r="D108" s="169" t="n"/>
      <c r="E108" s="170" t="n"/>
      <c r="F108" s="170" t="n"/>
      <c r="G108" s="171" t="n"/>
      <c r="H108" s="168" t="n"/>
      <c r="I108" s="172" t="n"/>
      <c r="J108" s="169" t="n"/>
    </row>
    <row r="109" ht="20" customHeight="1">
      <c r="B109" s="168" t="n"/>
      <c r="C109" s="168" t="n"/>
      <c r="D109" s="169" t="n"/>
      <c r="E109" s="170" t="n"/>
      <c r="F109" s="170" t="n"/>
      <c r="G109" s="171" t="n"/>
      <c r="H109" s="168" t="n"/>
      <c r="I109" s="172" t="n"/>
      <c r="J109" s="169" t="n"/>
    </row>
    <row r="110" ht="20" customHeight="1">
      <c r="B110" s="168" t="n"/>
      <c r="C110" s="168" t="n"/>
      <c r="D110" s="169" t="n"/>
      <c r="E110" s="170" t="n"/>
      <c r="F110" s="170" t="n"/>
      <c r="G110" s="171" t="n"/>
      <c r="H110" s="168" t="n"/>
      <c r="I110" s="172" t="n"/>
      <c r="J110" s="169" t="n"/>
    </row>
    <row r="111" ht="20" customHeight="1">
      <c r="B111" s="168" t="n"/>
      <c r="C111" s="168" t="n"/>
      <c r="D111" s="169" t="n"/>
      <c r="E111" s="170" t="n"/>
      <c r="F111" s="170" t="n"/>
      <c r="G111" s="171" t="n"/>
      <c r="H111" s="168" t="n"/>
      <c r="I111" s="172" t="n"/>
      <c r="J111" s="169" t="n"/>
    </row>
    <row r="112" ht="20" customHeight="1">
      <c r="B112" s="168" t="n"/>
      <c r="C112" s="168" t="n"/>
      <c r="D112" s="169" t="n"/>
      <c r="E112" s="170" t="n"/>
      <c r="F112" s="170" t="n"/>
      <c r="G112" s="171" t="n"/>
      <c r="H112" s="168" t="n"/>
      <c r="I112" s="172" t="n"/>
      <c r="J112" s="169" t="n"/>
    </row>
    <row r="113" ht="20" customHeight="1">
      <c r="B113" s="168" t="n"/>
      <c r="C113" s="168" t="n"/>
      <c r="D113" s="169" t="n"/>
      <c r="E113" s="170" t="n"/>
      <c r="F113" s="170" t="n"/>
      <c r="G113" s="171" t="n"/>
      <c r="H113" s="168" t="n"/>
      <c r="I113" s="172" t="n"/>
      <c r="J113" s="169" t="n"/>
    </row>
    <row r="114" ht="20" customHeight="1">
      <c r="B114" s="168" t="n"/>
      <c r="C114" s="168" t="n"/>
      <c r="D114" s="169" t="n"/>
      <c r="E114" s="170" t="n"/>
      <c r="F114" s="170" t="n"/>
      <c r="G114" s="171" t="n"/>
      <c r="H114" s="168" t="n"/>
      <c r="I114" s="172" t="n"/>
      <c r="J114" s="169" t="n"/>
    </row>
    <row r="115" ht="20" customHeight="1">
      <c r="B115" s="168" t="n"/>
      <c r="C115" s="168" t="n"/>
      <c r="D115" s="169" t="n"/>
      <c r="E115" s="170" t="n"/>
      <c r="F115" s="170" t="n"/>
      <c r="G115" s="171" t="n"/>
      <c r="H115" s="168" t="n"/>
      <c r="I115" s="172" t="n"/>
      <c r="J115" s="169" t="n"/>
    </row>
    <row r="116" ht="20" customHeight="1">
      <c r="B116" s="168" t="n"/>
      <c r="C116" s="168" t="n"/>
      <c r="D116" s="169" t="n"/>
      <c r="E116" s="170" t="n"/>
      <c r="F116" s="170" t="n"/>
      <c r="G116" s="171" t="n"/>
      <c r="H116" s="168" t="n"/>
      <c r="I116" s="172" t="n"/>
      <c r="J116" s="169" t="n"/>
    </row>
    <row r="117" ht="20" customHeight="1">
      <c r="B117" s="168" t="n"/>
      <c r="C117" s="168" t="n"/>
      <c r="D117" s="169" t="n"/>
      <c r="E117" s="170" t="n"/>
      <c r="F117" s="170" t="n"/>
      <c r="G117" s="171" t="n"/>
      <c r="H117" s="168" t="n"/>
      <c r="I117" s="172" t="n"/>
      <c r="J117" s="169" t="n"/>
    </row>
    <row r="118" ht="20" customHeight="1">
      <c r="B118" s="168" t="n"/>
      <c r="C118" s="168" t="n"/>
      <c r="D118" s="169" t="n"/>
      <c r="E118" s="170" t="n"/>
      <c r="F118" s="170" t="n"/>
      <c r="G118" s="171" t="n"/>
      <c r="H118" s="168" t="n"/>
      <c r="I118" s="172" t="n"/>
      <c r="J118" s="169" t="n"/>
    </row>
    <row r="119" ht="20" customHeight="1">
      <c r="B119" s="168" t="n"/>
      <c r="C119" s="168" t="n"/>
      <c r="D119" s="169" t="n"/>
      <c r="E119" s="170" t="n"/>
      <c r="F119" s="170" t="n"/>
      <c r="G119" s="171" t="n"/>
      <c r="H119" s="168" t="n"/>
      <c r="I119" s="172" t="n"/>
      <c r="J119" s="169" t="n"/>
    </row>
    <row r="120" ht="20" customHeight="1">
      <c r="B120" s="168" t="n"/>
      <c r="C120" s="168" t="n"/>
      <c r="D120" s="169" t="n"/>
      <c r="E120" s="170" t="n"/>
      <c r="F120" s="170" t="n"/>
      <c r="G120" s="171" t="n"/>
      <c r="H120" s="168" t="n"/>
      <c r="I120" s="172" t="n"/>
      <c r="J120" s="169" t="n"/>
    </row>
    <row r="121" ht="20" customHeight="1">
      <c r="B121" s="168" t="n"/>
      <c r="C121" s="168" t="n"/>
      <c r="D121" s="169" t="n"/>
      <c r="E121" s="170" t="n"/>
      <c r="F121" s="170" t="n"/>
      <c r="G121" s="171" t="n"/>
      <c r="H121" s="168" t="n"/>
      <c r="I121" s="172" t="n"/>
      <c r="J121" s="169" t="n"/>
    </row>
    <row r="122" ht="20" customHeight="1">
      <c r="B122" s="168" t="n"/>
      <c r="C122" s="168" t="n"/>
      <c r="D122" s="169" t="n"/>
      <c r="E122" s="170" t="n"/>
      <c r="F122" s="170" t="n"/>
      <c r="G122" s="171" t="n"/>
      <c r="H122" s="168" t="n"/>
      <c r="I122" s="172" t="n"/>
      <c r="J122" s="169" t="n"/>
    </row>
    <row r="123" ht="20" customHeight="1">
      <c r="B123" s="168" t="n"/>
      <c r="C123" s="168" t="n"/>
      <c r="D123" s="169" t="n"/>
      <c r="E123" s="170" t="n"/>
      <c r="F123" s="170" t="n"/>
      <c r="G123" s="171" t="n"/>
      <c r="H123" s="168" t="n"/>
      <c r="I123" s="172" t="n"/>
      <c r="J123" s="169" t="n"/>
    </row>
    <row r="124" ht="20" customHeight="1">
      <c r="B124" s="168" t="n"/>
      <c r="C124" s="168" t="n"/>
      <c r="D124" s="169" t="n"/>
      <c r="E124" s="170" t="n"/>
      <c r="F124" s="170" t="n"/>
      <c r="G124" s="171" t="n"/>
      <c r="H124" s="168" t="n"/>
      <c r="I124" s="172" t="n"/>
      <c r="J124" s="169" t="n"/>
    </row>
    <row r="125" ht="20" customHeight="1">
      <c r="B125" s="168" t="n"/>
      <c r="C125" s="168" t="n"/>
      <c r="D125" s="169" t="n"/>
      <c r="E125" s="170" t="n"/>
      <c r="F125" s="170" t="n"/>
      <c r="G125" s="171" t="n"/>
      <c r="H125" s="168" t="n"/>
      <c r="I125" s="172" t="n"/>
      <c r="J125" s="169" t="n"/>
    </row>
    <row r="126" ht="20" customHeight="1">
      <c r="B126" s="168" t="n"/>
      <c r="C126" s="168" t="n"/>
      <c r="D126" s="169" t="n"/>
      <c r="E126" s="170" t="n"/>
      <c r="F126" s="170" t="n"/>
      <c r="G126" s="171" t="n"/>
      <c r="H126" s="168" t="n"/>
      <c r="I126" s="172" t="n"/>
      <c r="J126" s="169" t="n"/>
    </row>
    <row r="127" ht="20" customHeight="1">
      <c r="B127" s="168" t="n"/>
      <c r="C127" s="168" t="n"/>
      <c r="D127" s="169" t="n"/>
      <c r="E127" s="170" t="n"/>
      <c r="F127" s="170" t="n"/>
      <c r="G127" s="171" t="n"/>
      <c r="H127" s="168" t="n"/>
      <c r="I127" s="172" t="n"/>
      <c r="J127" s="169" t="n"/>
    </row>
    <row r="128" ht="20" customHeight="1">
      <c r="B128" s="168" t="n"/>
      <c r="C128" s="168" t="n"/>
      <c r="D128" s="169" t="n"/>
      <c r="E128" s="170" t="n"/>
      <c r="F128" s="170" t="n"/>
      <c r="G128" s="171" t="n"/>
      <c r="H128" s="168" t="n"/>
      <c r="I128" s="172" t="n"/>
      <c r="J128" s="169" t="n"/>
    </row>
    <row r="129" ht="20" customHeight="1">
      <c r="B129" s="168" t="n"/>
      <c r="C129" s="168" t="n"/>
      <c r="D129" s="169" t="n"/>
      <c r="E129" s="170" t="n"/>
      <c r="F129" s="170" t="n"/>
      <c r="G129" s="171" t="n"/>
      <c r="H129" s="168" t="n"/>
      <c r="I129" s="172" t="n"/>
      <c r="J129" s="169" t="n"/>
    </row>
    <row r="130" ht="20" customHeight="1">
      <c r="B130" s="168" t="n"/>
      <c r="C130" s="168" t="n"/>
      <c r="D130" s="169" t="n"/>
      <c r="E130" s="170" t="n"/>
      <c r="F130" s="170" t="n"/>
      <c r="G130" s="171" t="n"/>
      <c r="H130" s="168" t="n"/>
      <c r="I130" s="172" t="n"/>
      <c r="J130" s="169" t="n"/>
    </row>
    <row r="131" ht="20" customHeight="1">
      <c r="B131" s="168" t="n"/>
      <c r="C131" s="168" t="n"/>
      <c r="D131" s="169" t="n"/>
      <c r="E131" s="170" t="n"/>
      <c r="F131" s="170" t="n"/>
      <c r="G131" s="171" t="n"/>
      <c r="H131" s="168" t="n"/>
      <c r="I131" s="172" t="n"/>
      <c r="J131" s="169" t="n"/>
    </row>
    <row r="132" ht="20" customHeight="1">
      <c r="B132" s="168" t="n"/>
      <c r="C132" s="168" t="n"/>
      <c r="D132" s="169" t="n"/>
      <c r="E132" s="170" t="n"/>
      <c r="F132" s="170" t="n"/>
      <c r="G132" s="171" t="n"/>
      <c r="H132" s="168" t="n"/>
      <c r="I132" s="172" t="n"/>
      <c r="J132" s="169" t="n"/>
    </row>
    <row r="133" ht="20" customHeight="1">
      <c r="B133" s="168" t="n"/>
      <c r="C133" s="168" t="n"/>
      <c r="D133" s="169" t="n"/>
      <c r="E133" s="170" t="n"/>
      <c r="F133" s="170" t="n"/>
      <c r="G133" s="171" t="n"/>
      <c r="H133" s="168" t="n"/>
      <c r="I133" s="172" t="n"/>
      <c r="J133" s="169" t="n"/>
    </row>
    <row r="134" ht="20" customHeight="1">
      <c r="B134" s="168" t="n"/>
      <c r="C134" s="168" t="n"/>
      <c r="D134" s="169" t="n"/>
      <c r="E134" s="170" t="n"/>
      <c r="F134" s="170" t="n"/>
      <c r="G134" s="171" t="n"/>
      <c r="H134" s="168" t="n"/>
      <c r="I134" s="172" t="n"/>
      <c r="J134" s="169" t="n"/>
    </row>
    <row r="135" ht="20" customHeight="1">
      <c r="B135" s="168" t="n"/>
      <c r="C135" s="168" t="n"/>
      <c r="D135" s="169" t="n"/>
      <c r="E135" s="170" t="n"/>
      <c r="F135" s="170" t="n"/>
      <c r="G135" s="171" t="n"/>
      <c r="H135" s="168" t="n"/>
      <c r="I135" s="172" t="n"/>
      <c r="J135" s="169" t="n"/>
    </row>
    <row r="136" ht="20" customHeight="1">
      <c r="B136" s="168" t="n"/>
      <c r="C136" s="168" t="n"/>
      <c r="D136" s="169" t="n"/>
      <c r="E136" s="170" t="n"/>
      <c r="F136" s="170" t="n"/>
      <c r="G136" s="171" t="n"/>
      <c r="H136" s="168" t="n"/>
      <c r="I136" s="172" t="n"/>
      <c r="J136" s="169" t="n"/>
    </row>
    <row r="137" ht="20" customHeight="1">
      <c r="B137" s="168" t="n"/>
      <c r="C137" s="168" t="n"/>
      <c r="D137" s="169" t="n"/>
      <c r="E137" s="170" t="n"/>
      <c r="F137" s="170" t="n"/>
      <c r="G137" s="171" t="n"/>
      <c r="H137" s="168" t="n"/>
      <c r="I137" s="172" t="n"/>
      <c r="J137" s="169" t="n"/>
    </row>
    <row r="138" ht="20" customHeight="1">
      <c r="B138" s="168" t="n"/>
      <c r="C138" s="168" t="n"/>
      <c r="D138" s="169" t="n"/>
      <c r="E138" s="170" t="n"/>
      <c r="F138" s="170" t="n"/>
      <c r="G138" s="171" t="n"/>
      <c r="H138" s="168" t="n"/>
      <c r="I138" s="172" t="n"/>
      <c r="J138" s="169" t="n"/>
    </row>
    <row r="139" ht="20" customHeight="1">
      <c r="B139" s="168" t="n"/>
      <c r="C139" s="168" t="n"/>
      <c r="D139" s="169" t="n"/>
      <c r="E139" s="170" t="n"/>
      <c r="F139" s="170" t="n"/>
      <c r="G139" s="171" t="n"/>
      <c r="H139" s="168" t="n"/>
      <c r="I139" s="172" t="n"/>
      <c r="J139" s="169" t="n"/>
    </row>
    <row r="140" ht="20" customHeight="1">
      <c r="B140" s="168" t="n"/>
      <c r="C140" s="168" t="n"/>
      <c r="D140" s="169" t="n"/>
      <c r="E140" s="170" t="n"/>
      <c r="F140" s="170" t="n"/>
      <c r="G140" s="171" t="n"/>
      <c r="H140" s="168" t="n"/>
      <c r="I140" s="172" t="n"/>
      <c r="J140" s="169" t="n"/>
    </row>
    <row r="141" ht="20" customHeight="1">
      <c r="B141" s="168" t="n"/>
      <c r="C141" s="168" t="n"/>
      <c r="D141" s="169" t="n"/>
      <c r="E141" s="170" t="n"/>
      <c r="F141" s="170" t="n"/>
      <c r="G141" s="171" t="n"/>
      <c r="H141" s="168" t="n"/>
      <c r="I141" s="172" t="n"/>
      <c r="J141" s="169" t="n"/>
    </row>
    <row r="142" ht="20" customHeight="1">
      <c r="B142" s="168" t="n"/>
      <c r="C142" s="168" t="n"/>
      <c r="D142" s="169" t="n"/>
      <c r="E142" s="170" t="n"/>
      <c r="F142" s="170" t="n"/>
      <c r="G142" s="171" t="n"/>
      <c r="H142" s="168" t="n"/>
      <c r="I142" s="172" t="n"/>
      <c r="J142" s="169" t="n"/>
    </row>
    <row r="143" ht="20" customHeight="1">
      <c r="B143" s="168" t="n"/>
      <c r="C143" s="168" t="n"/>
      <c r="D143" s="169" t="n"/>
      <c r="E143" s="170" t="n"/>
      <c r="F143" s="170" t="n"/>
      <c r="G143" s="171" t="n"/>
      <c r="H143" s="168" t="n"/>
      <c r="I143" s="172" t="n"/>
      <c r="J143" s="169" t="n"/>
    </row>
    <row r="144" ht="20" customHeight="1">
      <c r="B144" s="168" t="n"/>
      <c r="C144" s="168" t="n"/>
      <c r="D144" s="169" t="n"/>
      <c r="E144" s="170" t="n"/>
      <c r="F144" s="170" t="n"/>
      <c r="G144" s="171" t="n"/>
      <c r="H144" s="168" t="n"/>
      <c r="I144" s="172" t="n"/>
      <c r="J144" s="169" t="n"/>
    </row>
    <row r="145" ht="20" customHeight="1">
      <c r="B145" s="168" t="n"/>
      <c r="C145" s="168" t="n"/>
      <c r="D145" s="169" t="n"/>
      <c r="E145" s="170" t="n"/>
      <c r="F145" s="170" t="n"/>
      <c r="G145" s="171" t="n"/>
      <c r="H145" s="168" t="n"/>
      <c r="I145" s="172" t="n"/>
      <c r="J145" s="169" t="n"/>
    </row>
    <row r="146" ht="20" customHeight="1">
      <c r="B146" s="168" t="n"/>
      <c r="C146" s="168" t="n"/>
      <c r="D146" s="169" t="n"/>
      <c r="E146" s="170" t="n"/>
      <c r="F146" s="170" t="n"/>
      <c r="G146" s="171" t="n"/>
      <c r="H146" s="168" t="n"/>
      <c r="I146" s="172" t="n"/>
      <c r="J146" s="169" t="n"/>
    </row>
    <row r="147" ht="20" customHeight="1">
      <c r="B147" s="168" t="n"/>
      <c r="C147" s="168" t="n"/>
      <c r="D147" s="169" t="n"/>
      <c r="E147" s="170" t="n"/>
      <c r="F147" s="170" t="n"/>
      <c r="G147" s="171" t="n"/>
      <c r="H147" s="168" t="n"/>
      <c r="I147" s="172" t="n"/>
      <c r="J147" s="169" t="n"/>
    </row>
    <row r="148" ht="20" customHeight="1">
      <c r="B148" s="168" t="n"/>
      <c r="C148" s="168" t="n"/>
      <c r="D148" s="169" t="n"/>
      <c r="E148" s="170" t="n"/>
      <c r="F148" s="170" t="n"/>
      <c r="G148" s="171" t="n"/>
      <c r="H148" s="168" t="n"/>
      <c r="I148" s="172" t="n"/>
      <c r="J148" s="169" t="n"/>
    </row>
    <row r="149" ht="20" customHeight="1">
      <c r="B149" s="168" t="n"/>
      <c r="C149" s="168" t="n"/>
      <c r="D149" s="169" t="n"/>
      <c r="E149" s="170" t="n"/>
      <c r="F149" s="170" t="n"/>
      <c r="G149" s="171" t="n"/>
      <c r="H149" s="168" t="n"/>
      <c r="I149" s="172" t="n"/>
      <c r="J149" s="169" t="n"/>
    </row>
    <row r="150" ht="20" customHeight="1">
      <c r="B150" s="168" t="n"/>
      <c r="C150" s="168" t="n"/>
      <c r="D150" s="169" t="n"/>
      <c r="E150" s="170" t="n"/>
      <c r="F150" s="170" t="n"/>
      <c r="G150" s="171" t="n"/>
      <c r="H150" s="168" t="n"/>
      <c r="I150" s="172" t="n"/>
      <c r="J150" s="169" t="n"/>
    </row>
    <row r="151" ht="20" customHeight="1">
      <c r="B151" s="168" t="n"/>
      <c r="C151" s="168" t="n"/>
      <c r="D151" s="169" t="n"/>
      <c r="E151" s="170" t="n"/>
      <c r="F151" s="170" t="n"/>
      <c r="G151" s="171" t="n"/>
      <c r="H151" s="168" t="n"/>
      <c r="I151" s="172" t="n"/>
      <c r="J151" s="169" t="n"/>
    </row>
    <row r="152" ht="20" customHeight="1">
      <c r="B152" s="168" t="n"/>
      <c r="C152" s="168" t="n"/>
      <c r="D152" s="169" t="n"/>
      <c r="E152" s="170" t="n"/>
      <c r="F152" s="170" t="n"/>
      <c r="G152" s="171" t="n"/>
      <c r="H152" s="168" t="n"/>
      <c r="I152" s="172" t="n"/>
      <c r="J152" s="169" t="n"/>
    </row>
    <row r="153" ht="20" customHeight="1">
      <c r="B153" s="168" t="n"/>
      <c r="C153" s="168" t="n"/>
      <c r="D153" s="169" t="n"/>
      <c r="E153" s="170" t="n"/>
      <c r="F153" s="170" t="n"/>
      <c r="G153" s="171" t="n"/>
      <c r="H153" s="168" t="n"/>
      <c r="I153" s="172" t="n"/>
      <c r="J153" s="169" t="n"/>
    </row>
    <row r="154" ht="20" customHeight="1">
      <c r="B154" s="168" t="n"/>
      <c r="C154" s="168" t="n"/>
      <c r="D154" s="169" t="n"/>
      <c r="E154" s="170" t="n"/>
      <c r="F154" s="170" t="n"/>
      <c r="G154" s="171" t="n"/>
      <c r="H154" s="168" t="n"/>
      <c r="I154" s="172" t="n"/>
      <c r="J154" s="169" t="n"/>
    </row>
    <row r="155" ht="20" customHeight="1">
      <c r="B155" s="168" t="n"/>
      <c r="C155" s="168" t="n"/>
      <c r="D155" s="169" t="n"/>
      <c r="E155" s="170" t="n"/>
      <c r="F155" s="170" t="n"/>
      <c r="G155" s="171" t="n"/>
      <c r="H155" s="168" t="n"/>
      <c r="I155" s="172" t="n"/>
      <c r="J155" s="169" t="n"/>
    </row>
    <row r="156" ht="20" customHeight="1">
      <c r="B156" s="168" t="n"/>
      <c r="C156" s="168" t="n"/>
      <c r="D156" s="169" t="n"/>
      <c r="E156" s="170" t="n"/>
      <c r="F156" s="170" t="n"/>
      <c r="G156" s="171" t="n"/>
      <c r="H156" s="168" t="n"/>
      <c r="I156" s="172" t="n"/>
      <c r="J156" s="169" t="n"/>
    </row>
    <row r="157" ht="20" customHeight="1">
      <c r="B157" s="168" t="n"/>
      <c r="C157" s="168" t="n"/>
      <c r="D157" s="169" t="n"/>
      <c r="E157" s="170" t="n"/>
      <c r="F157" s="170" t="n"/>
      <c r="G157" s="171" t="n"/>
      <c r="H157" s="168" t="n"/>
      <c r="I157" s="172" t="n"/>
      <c r="J157" s="169" t="n"/>
    </row>
    <row r="158" ht="20" customHeight="1">
      <c r="B158" s="168" t="n"/>
      <c r="C158" s="168" t="n"/>
      <c r="D158" s="169" t="n"/>
      <c r="E158" s="170" t="n"/>
      <c r="F158" s="170" t="n"/>
      <c r="G158" s="171" t="n"/>
      <c r="H158" s="168" t="n"/>
      <c r="I158" s="172" t="n"/>
      <c r="J158" s="169" t="n"/>
    </row>
    <row r="159" ht="20" customHeight="1">
      <c r="B159" s="168" t="n"/>
      <c r="C159" s="168" t="n"/>
      <c r="D159" s="169" t="n"/>
      <c r="E159" s="170" t="n"/>
      <c r="F159" s="170" t="n"/>
      <c r="G159" s="171" t="n"/>
      <c r="H159" s="168" t="n"/>
      <c r="I159" s="172" t="n"/>
      <c r="J159" s="169" t="n"/>
    </row>
    <row r="160" ht="20" customHeight="1">
      <c r="B160" s="168" t="n"/>
      <c r="C160" s="168" t="n"/>
      <c r="D160" s="169" t="n"/>
      <c r="E160" s="170" t="n"/>
      <c r="F160" s="170" t="n"/>
      <c r="G160" s="171" t="n"/>
      <c r="H160" s="168" t="n"/>
      <c r="I160" s="172" t="n"/>
      <c r="J160" s="169" t="n"/>
    </row>
    <row r="161" ht="20" customHeight="1">
      <c r="B161" s="168" t="n"/>
      <c r="C161" s="168" t="n"/>
      <c r="D161" s="169" t="n"/>
      <c r="E161" s="170" t="n"/>
      <c r="F161" s="170" t="n"/>
      <c r="G161" s="171" t="n"/>
      <c r="H161" s="168" t="n"/>
      <c r="I161" s="172" t="n"/>
      <c r="J161" s="169" t="n"/>
    </row>
    <row r="162" ht="20" customHeight="1">
      <c r="B162" s="168" t="n"/>
      <c r="C162" s="168" t="n"/>
      <c r="D162" s="169" t="n"/>
      <c r="E162" s="170" t="n"/>
      <c r="F162" s="170" t="n"/>
      <c r="G162" s="171" t="n"/>
      <c r="H162" s="168" t="n"/>
      <c r="I162" s="172" t="n"/>
      <c r="J162" s="169" t="n"/>
    </row>
    <row r="163" ht="20" customHeight="1">
      <c r="B163" s="168" t="n"/>
      <c r="C163" s="168" t="n"/>
      <c r="D163" s="169" t="n"/>
      <c r="E163" s="170" t="n"/>
      <c r="F163" s="170" t="n"/>
      <c r="G163" s="171" t="n"/>
      <c r="H163" s="168" t="n"/>
      <c r="I163" s="172" t="n"/>
      <c r="J163" s="169" t="n"/>
    </row>
    <row r="164" ht="20" customHeight="1">
      <c r="B164" s="168" t="n"/>
      <c r="C164" s="168" t="n"/>
      <c r="D164" s="169" t="n"/>
      <c r="E164" s="170" t="n"/>
      <c r="F164" s="170" t="n"/>
      <c r="G164" s="171" t="n"/>
      <c r="H164" s="168" t="n"/>
      <c r="I164" s="172" t="n"/>
      <c r="J164" s="169" t="n"/>
    </row>
    <row r="165" ht="20" customHeight="1">
      <c r="B165" s="168" t="n"/>
      <c r="C165" s="168" t="n"/>
      <c r="D165" s="169" t="n"/>
      <c r="E165" s="170" t="n"/>
      <c r="F165" s="170" t="n"/>
      <c r="G165" s="171" t="n"/>
      <c r="H165" s="168" t="n"/>
      <c r="I165" s="172" t="n"/>
      <c r="J165" s="169" t="n"/>
    </row>
    <row r="166" ht="20" customHeight="1">
      <c r="B166" s="168" t="n"/>
      <c r="C166" s="168" t="n"/>
      <c r="D166" s="169" t="n"/>
      <c r="E166" s="170" t="n"/>
      <c r="F166" s="170" t="n"/>
      <c r="G166" s="171" t="n"/>
      <c r="H166" s="168" t="n"/>
      <c r="I166" s="172" t="n"/>
      <c r="J166" s="169" t="n"/>
    </row>
    <row r="167" ht="20" customHeight="1">
      <c r="B167" s="168" t="n"/>
      <c r="C167" s="168" t="n"/>
      <c r="D167" s="169" t="n"/>
      <c r="E167" s="170" t="n"/>
      <c r="F167" s="170" t="n"/>
      <c r="G167" s="171" t="n"/>
      <c r="H167" s="168" t="n"/>
      <c r="I167" s="172" t="n"/>
      <c r="J167" s="169" t="n"/>
    </row>
    <row r="168" ht="20" customHeight="1">
      <c r="B168" s="168" t="n"/>
      <c r="C168" s="168" t="n"/>
      <c r="D168" s="169" t="n"/>
      <c r="E168" s="170" t="n"/>
      <c r="F168" s="170" t="n"/>
      <c r="G168" s="171" t="n"/>
      <c r="H168" s="168" t="n"/>
      <c r="I168" s="172" t="n"/>
      <c r="J168" s="169" t="n"/>
    </row>
    <row r="169" ht="20" customHeight="1">
      <c r="B169" s="168" t="n"/>
      <c r="C169" s="168" t="n"/>
      <c r="D169" s="169" t="n"/>
      <c r="E169" s="170" t="n"/>
      <c r="F169" s="170" t="n"/>
      <c r="G169" s="171" t="n"/>
      <c r="H169" s="168" t="n"/>
      <c r="I169" s="172" t="n"/>
      <c r="J169" s="169" t="n"/>
    </row>
    <row r="170" ht="20" customHeight="1">
      <c r="B170" s="168" t="n"/>
      <c r="C170" s="168" t="n"/>
      <c r="D170" s="169" t="n"/>
      <c r="E170" s="170" t="n"/>
      <c r="F170" s="170" t="n"/>
      <c r="G170" s="171" t="n"/>
      <c r="H170" s="168" t="n"/>
      <c r="I170" s="172" t="n"/>
      <c r="J170" s="169" t="n"/>
    </row>
    <row r="171" ht="20" customHeight="1">
      <c r="B171" s="168" t="n"/>
      <c r="C171" s="168" t="n"/>
      <c r="D171" s="169" t="n"/>
      <c r="E171" s="170" t="n"/>
      <c r="F171" s="170" t="n"/>
      <c r="G171" s="171" t="n"/>
      <c r="H171" s="168" t="n"/>
      <c r="I171" s="172" t="n"/>
      <c r="J171" s="169" t="n"/>
    </row>
    <row r="172" ht="20" customHeight="1">
      <c r="B172" s="168" t="n"/>
      <c r="C172" s="168" t="n"/>
      <c r="D172" s="169" t="n"/>
      <c r="E172" s="170" t="n"/>
      <c r="F172" s="170" t="n"/>
      <c r="G172" s="171" t="n"/>
      <c r="H172" s="168" t="n"/>
      <c r="I172" s="172" t="n"/>
      <c r="J172" s="169" t="n"/>
    </row>
    <row r="173" ht="20" customHeight="1">
      <c r="B173" s="168" t="n"/>
      <c r="C173" s="168" t="n"/>
      <c r="D173" s="169" t="n"/>
      <c r="E173" s="170" t="n"/>
      <c r="F173" s="170" t="n"/>
      <c r="G173" s="171" t="n"/>
      <c r="H173" s="168" t="n"/>
      <c r="I173" s="172" t="n"/>
      <c r="J173" s="169" t="n"/>
    </row>
    <row r="174" ht="20" customHeight="1">
      <c r="B174" s="168" t="n"/>
      <c r="C174" s="168" t="n"/>
      <c r="D174" s="169" t="n"/>
      <c r="E174" s="170" t="n"/>
      <c r="F174" s="170" t="n"/>
      <c r="G174" s="171" t="n"/>
      <c r="H174" s="168" t="n"/>
      <c r="I174" s="172" t="n"/>
      <c r="J174" s="169" t="n"/>
    </row>
    <row r="175" ht="20" customHeight="1">
      <c r="B175" s="168" t="n"/>
      <c r="C175" s="168" t="n"/>
      <c r="D175" s="169" t="n"/>
      <c r="E175" s="170" t="n"/>
      <c r="F175" s="170" t="n"/>
      <c r="G175" s="171" t="n"/>
      <c r="H175" s="168" t="n"/>
      <c r="I175" s="172" t="n"/>
      <c r="J175" s="169" t="n"/>
    </row>
    <row r="176" ht="20" customHeight="1">
      <c r="B176" s="168" t="n"/>
      <c r="C176" s="168" t="n"/>
      <c r="D176" s="169" t="n"/>
      <c r="E176" s="170" t="n"/>
      <c r="F176" s="170" t="n"/>
      <c r="G176" s="171" t="n"/>
      <c r="H176" s="168" t="n"/>
      <c r="I176" s="172" t="n"/>
      <c r="J176" s="169" t="n"/>
    </row>
    <row r="177" ht="20" customHeight="1">
      <c r="B177" s="168" t="n"/>
      <c r="C177" s="168" t="n"/>
      <c r="D177" s="169" t="n"/>
      <c r="E177" s="170" t="n"/>
      <c r="F177" s="170" t="n"/>
      <c r="G177" s="171" t="n"/>
      <c r="H177" s="168" t="n"/>
      <c r="I177" s="172" t="n"/>
      <c r="J177" s="169" t="n"/>
    </row>
    <row r="178" ht="20" customHeight="1">
      <c r="B178" s="168" t="n"/>
      <c r="C178" s="168" t="n"/>
      <c r="D178" s="169" t="n"/>
      <c r="E178" s="170" t="n"/>
      <c r="F178" s="170" t="n"/>
      <c r="G178" s="171" t="n"/>
      <c r="H178" s="168" t="n"/>
      <c r="I178" s="172" t="n"/>
      <c r="J178" s="169" t="n"/>
    </row>
    <row r="179" ht="20" customHeight="1">
      <c r="B179" s="168" t="n"/>
      <c r="C179" s="168" t="n"/>
      <c r="D179" s="169" t="n"/>
      <c r="E179" s="170" t="n"/>
      <c r="F179" s="170" t="n"/>
      <c r="G179" s="171" t="n"/>
      <c r="H179" s="168" t="n"/>
      <c r="I179" s="172" t="n"/>
      <c r="J179" s="169" t="n"/>
    </row>
    <row r="180" ht="20" customHeight="1">
      <c r="B180" s="168" t="n"/>
      <c r="C180" s="168" t="n"/>
      <c r="D180" s="169" t="n"/>
      <c r="E180" s="170" t="n"/>
      <c r="F180" s="170" t="n"/>
      <c r="G180" s="171" t="n"/>
      <c r="H180" s="168" t="n"/>
      <c r="I180" s="172" t="n"/>
      <c r="J180" s="169" t="n"/>
    </row>
    <row r="181" ht="20" customHeight="1">
      <c r="B181" s="168" t="n"/>
      <c r="C181" s="168" t="n"/>
      <c r="D181" s="169" t="n"/>
      <c r="E181" s="170" t="n"/>
      <c r="F181" s="170" t="n"/>
      <c r="G181" s="171" t="n"/>
      <c r="H181" s="168" t="n"/>
      <c r="I181" s="172" t="n"/>
      <c r="J181" s="169" t="n"/>
    </row>
    <row r="182" ht="20" customHeight="1">
      <c r="B182" s="168" t="n"/>
      <c r="C182" s="168" t="n"/>
      <c r="D182" s="169" t="n"/>
      <c r="E182" s="170" t="n"/>
      <c r="F182" s="170" t="n"/>
      <c r="G182" s="171" t="n"/>
      <c r="H182" s="168" t="n"/>
      <c r="I182" s="172" t="n"/>
      <c r="J182" s="169" t="n"/>
    </row>
    <row r="183" ht="20" customHeight="1">
      <c r="B183" s="168" t="n"/>
      <c r="C183" s="168" t="n"/>
      <c r="D183" s="169" t="n"/>
      <c r="E183" s="170" t="n"/>
      <c r="F183" s="170" t="n"/>
      <c r="G183" s="171" t="n"/>
      <c r="H183" s="168" t="n"/>
      <c r="I183" s="172" t="n"/>
      <c r="J183" s="169" t="n"/>
    </row>
    <row r="184" ht="20" customHeight="1">
      <c r="B184" s="168" t="n"/>
      <c r="C184" s="168" t="n"/>
      <c r="D184" s="169" t="n"/>
      <c r="E184" s="170" t="n"/>
      <c r="F184" s="170" t="n"/>
      <c r="G184" s="171" t="n"/>
      <c r="H184" s="168" t="n"/>
      <c r="I184" s="172" t="n"/>
      <c r="J184" s="169" t="n"/>
    </row>
    <row r="185" ht="20" customHeight="1">
      <c r="B185" s="168" t="n"/>
      <c r="C185" s="168" t="n"/>
      <c r="D185" s="169" t="n"/>
      <c r="E185" s="170" t="n"/>
      <c r="F185" s="170" t="n"/>
      <c r="G185" s="171" t="n"/>
      <c r="H185" s="168" t="n"/>
      <c r="I185" s="172" t="n"/>
      <c r="J185" s="169" t="n"/>
    </row>
    <row r="186" ht="20" customHeight="1">
      <c r="B186" s="168" t="n"/>
      <c r="C186" s="168" t="n"/>
      <c r="D186" s="169" t="n"/>
      <c r="E186" s="170" t="n"/>
      <c r="F186" s="170" t="n"/>
      <c r="G186" s="171" t="n"/>
      <c r="H186" s="168" t="n"/>
      <c r="I186" s="172" t="n"/>
      <c r="J186" s="169" t="n"/>
    </row>
    <row r="187" ht="20" customHeight="1">
      <c r="B187" s="168" t="n"/>
      <c r="C187" s="168" t="n"/>
      <c r="D187" s="169" t="n"/>
      <c r="E187" s="170" t="n"/>
      <c r="F187" s="170" t="n"/>
      <c r="G187" s="171" t="n"/>
      <c r="H187" s="168" t="n"/>
      <c r="I187" s="172" t="n"/>
      <c r="J187" s="169" t="n"/>
    </row>
    <row r="188" ht="20" customHeight="1">
      <c r="B188" s="168" t="n"/>
      <c r="C188" s="168" t="n"/>
      <c r="D188" s="169" t="n"/>
      <c r="E188" s="170" t="n"/>
      <c r="F188" s="170" t="n"/>
      <c r="G188" s="171" t="n"/>
      <c r="H188" s="168" t="n"/>
      <c r="I188" s="172" t="n"/>
      <c r="J188" s="169" t="n"/>
    </row>
    <row r="189" ht="20" customHeight="1">
      <c r="B189" s="168" t="n"/>
      <c r="C189" s="168" t="n"/>
      <c r="D189" s="169" t="n"/>
      <c r="E189" s="170" t="n"/>
      <c r="F189" s="170" t="n"/>
      <c r="G189" s="171" t="n"/>
      <c r="H189" s="168" t="n"/>
      <c r="I189" s="172" t="n"/>
      <c r="J189" s="169" t="n"/>
    </row>
    <row r="190" ht="20" customHeight="1">
      <c r="B190" s="168" t="n"/>
      <c r="C190" s="168" t="n"/>
      <c r="D190" s="169" t="n"/>
      <c r="E190" s="170" t="n"/>
      <c r="F190" s="170" t="n"/>
      <c r="G190" s="171" t="n"/>
      <c r="H190" s="168" t="n"/>
      <c r="I190" s="172" t="n"/>
      <c r="J190" s="169" t="n"/>
    </row>
    <row r="191" ht="20" customHeight="1">
      <c r="B191" s="168" t="n"/>
      <c r="C191" s="168" t="n"/>
      <c r="D191" s="169" t="n"/>
      <c r="E191" s="170" t="n"/>
      <c r="F191" s="170" t="n"/>
      <c r="G191" s="171" t="n"/>
      <c r="H191" s="168" t="n"/>
      <c r="I191" s="172" t="n"/>
      <c r="J191" s="169" t="n"/>
    </row>
    <row r="192" ht="20" customHeight="1">
      <c r="B192" s="168" t="n"/>
      <c r="C192" s="168" t="n"/>
      <c r="D192" s="169" t="n"/>
      <c r="E192" s="170" t="n"/>
      <c r="F192" s="170" t="n"/>
      <c r="G192" s="171" t="n"/>
      <c r="H192" s="168" t="n"/>
      <c r="I192" s="172" t="n"/>
      <c r="J192" s="169" t="n"/>
    </row>
    <row r="193" ht="20" customHeight="1">
      <c r="B193" s="168" t="n"/>
      <c r="C193" s="168" t="n"/>
      <c r="D193" s="169" t="n"/>
      <c r="E193" s="170" t="n"/>
      <c r="F193" s="170" t="n"/>
      <c r="G193" s="171" t="n"/>
      <c r="H193" s="168" t="n"/>
      <c r="I193" s="172" t="n"/>
      <c r="J193" s="169" t="n"/>
    </row>
    <row r="194" ht="20" customHeight="1">
      <c r="B194" s="168" t="n"/>
      <c r="C194" s="168" t="n"/>
      <c r="D194" s="169" t="n"/>
      <c r="E194" s="170" t="n"/>
      <c r="F194" s="170" t="n"/>
      <c r="G194" s="171" t="n"/>
      <c r="H194" s="168" t="n"/>
      <c r="I194" s="172" t="n"/>
      <c r="J194" s="169" t="n"/>
    </row>
    <row r="195" ht="20" customHeight="1">
      <c r="B195" s="168" t="n"/>
      <c r="C195" s="168" t="n"/>
      <c r="D195" s="169" t="n"/>
      <c r="E195" s="170" t="n"/>
      <c r="F195" s="170" t="n"/>
      <c r="G195" s="171" t="n"/>
      <c r="H195" s="168" t="n"/>
      <c r="I195" s="172" t="n"/>
      <c r="J195" s="169" t="n"/>
    </row>
    <row r="196" ht="20" customHeight="1">
      <c r="B196" s="168" t="n"/>
      <c r="C196" s="168" t="n"/>
      <c r="D196" s="169" t="n"/>
      <c r="E196" s="170" t="n"/>
      <c r="F196" s="170" t="n"/>
      <c r="G196" s="171" t="n"/>
      <c r="H196" s="168" t="n"/>
      <c r="I196" s="172" t="n"/>
      <c r="J196" s="169" t="n"/>
    </row>
    <row r="197" ht="20" customHeight="1">
      <c r="B197" s="168" t="n"/>
      <c r="C197" s="168" t="n"/>
      <c r="D197" s="169" t="n"/>
      <c r="E197" s="170" t="n"/>
      <c r="F197" s="170" t="n"/>
      <c r="G197" s="171" t="n"/>
      <c r="H197" s="168" t="n"/>
      <c r="I197" s="172" t="n"/>
      <c r="J197" s="169" t="n"/>
    </row>
    <row r="198" ht="20" customHeight="1">
      <c r="B198" s="168" t="n"/>
      <c r="C198" s="168" t="n"/>
      <c r="D198" s="169" t="n"/>
      <c r="E198" s="170" t="n"/>
      <c r="F198" s="170" t="n"/>
      <c r="G198" s="171" t="n"/>
      <c r="H198" s="168" t="n"/>
      <c r="I198" s="172" t="n"/>
      <c r="J198" s="169" t="n"/>
    </row>
    <row r="199" ht="20" customHeight="1">
      <c r="B199" s="168" t="n"/>
      <c r="C199" s="168" t="n"/>
      <c r="D199" s="169" t="n"/>
      <c r="E199" s="170" t="n"/>
      <c r="F199" s="170" t="n"/>
      <c r="G199" s="171" t="n"/>
      <c r="H199" s="168" t="n"/>
      <c r="I199" s="172" t="n"/>
      <c r="J199" s="169" t="n"/>
    </row>
    <row r="200" ht="20" customHeight="1">
      <c r="B200" s="168" t="n"/>
      <c r="C200" s="168" t="n"/>
      <c r="D200" s="169" t="n"/>
      <c r="E200" s="170" t="n"/>
      <c r="F200" s="170" t="n"/>
      <c r="G200" s="171" t="n"/>
      <c r="H200" s="168" t="n"/>
      <c r="I200" s="172" t="n"/>
      <c r="J200" s="169" t="n"/>
    </row>
    <row r="201" ht="20" customHeight="1">
      <c r="B201" s="168" t="n"/>
      <c r="C201" s="168" t="n"/>
      <c r="D201" s="169" t="n"/>
      <c r="E201" s="170" t="n"/>
      <c r="F201" s="170" t="n"/>
      <c r="G201" s="171" t="n"/>
      <c r="H201" s="168" t="n"/>
      <c r="I201" s="172" t="n"/>
      <c r="J201" s="169" t="n"/>
    </row>
    <row r="202" ht="20" customHeight="1">
      <c r="B202" s="168" t="n"/>
      <c r="C202" s="168" t="n"/>
      <c r="D202" s="169" t="n"/>
      <c r="E202" s="170" t="n"/>
      <c r="F202" s="170" t="n"/>
      <c r="G202" s="171" t="n"/>
      <c r="H202" s="168" t="n"/>
      <c r="I202" s="172" t="n"/>
      <c r="J202" s="169" t="n"/>
    </row>
    <row r="203" ht="20" customHeight="1">
      <c r="B203" s="168" t="n"/>
      <c r="C203" s="168" t="n"/>
      <c r="D203" s="169" t="n"/>
      <c r="E203" s="170" t="n"/>
      <c r="F203" s="170" t="n"/>
      <c r="G203" s="171" t="n"/>
      <c r="H203" s="168" t="n"/>
      <c r="I203" s="172" t="n"/>
      <c r="J203" s="169" t="n"/>
    </row>
    <row r="204" ht="20" customHeight="1">
      <c r="B204" s="168" t="n"/>
      <c r="C204" s="168" t="n"/>
      <c r="D204" s="169" t="n"/>
      <c r="E204" s="170" t="n"/>
      <c r="F204" s="170" t="n"/>
      <c r="G204" s="171" t="n"/>
      <c r="H204" s="168" t="n"/>
      <c r="I204" s="172" t="n"/>
      <c r="J204" s="169" t="n"/>
    </row>
    <row r="205" ht="20" customHeight="1">
      <c r="B205" s="168" t="n"/>
      <c r="C205" s="168" t="n"/>
      <c r="D205" s="169" t="n"/>
      <c r="E205" s="170" t="n"/>
      <c r="F205" s="170" t="n"/>
      <c r="G205" s="171" t="n"/>
      <c r="H205" s="168" t="n"/>
      <c r="I205" s="172" t="n"/>
      <c r="J205" s="169" t="n"/>
    </row>
    <row r="206" ht="20" customHeight="1">
      <c r="B206" s="168" t="n"/>
      <c r="C206" s="168" t="n"/>
      <c r="D206" s="169" t="n"/>
      <c r="E206" s="170" t="n"/>
      <c r="F206" s="170" t="n"/>
      <c r="G206" s="171" t="n"/>
      <c r="H206" s="168" t="n"/>
      <c r="I206" s="172" t="n"/>
      <c r="J206" s="169" t="n"/>
    </row>
    <row r="207" ht="20" customHeight="1">
      <c r="B207" s="168" t="n"/>
      <c r="C207" s="168" t="n"/>
      <c r="D207" s="169" t="n"/>
      <c r="E207" s="170" t="n"/>
      <c r="F207" s="170" t="n"/>
      <c r="G207" s="171" t="n"/>
      <c r="H207" s="168" t="n"/>
      <c r="I207" s="172" t="n"/>
      <c r="J207" s="169" t="n"/>
    </row>
    <row r="208" ht="20" customHeight="1">
      <c r="B208" s="168" t="n"/>
      <c r="C208" s="168" t="n"/>
      <c r="D208" s="169" t="n"/>
      <c r="E208" s="170" t="n"/>
      <c r="F208" s="170" t="n"/>
      <c r="G208" s="171" t="n"/>
      <c r="H208" s="168" t="n"/>
      <c r="I208" s="172" t="n"/>
      <c r="J208" s="169" t="n"/>
    </row>
    <row r="209" ht="20" customHeight="1">
      <c r="B209" s="168" t="n"/>
      <c r="C209" s="168" t="n"/>
      <c r="D209" s="169" t="n"/>
      <c r="E209" s="170" t="n"/>
      <c r="F209" s="170" t="n"/>
      <c r="G209" s="171" t="n"/>
      <c r="H209" s="168" t="n"/>
      <c r="I209" s="172" t="n"/>
      <c r="J209" s="169" t="n"/>
    </row>
    <row r="210" ht="20" customHeight="1">
      <c r="B210" s="168" t="n"/>
      <c r="C210" s="168" t="n"/>
      <c r="D210" s="169" t="n"/>
      <c r="E210" s="170" t="n"/>
      <c r="F210" s="170" t="n"/>
      <c r="G210" s="171" t="n"/>
      <c r="H210" s="168" t="n"/>
      <c r="I210" s="172" t="n"/>
      <c r="J210" s="169" t="n"/>
    </row>
    <row r="211" ht="20" customHeight="1">
      <c r="B211" s="168" t="n"/>
      <c r="C211" s="168" t="n"/>
      <c r="D211" s="169" t="n"/>
      <c r="E211" s="170" t="n"/>
      <c r="F211" s="170" t="n"/>
      <c r="G211" s="171" t="n"/>
      <c r="H211" s="168" t="n"/>
      <c r="I211" s="172" t="n"/>
      <c r="J211" s="169" t="n"/>
    </row>
    <row r="212" ht="20" customHeight="1">
      <c r="B212" s="168" t="n"/>
      <c r="C212" s="168" t="n"/>
      <c r="D212" s="169" t="n"/>
      <c r="E212" s="170" t="n"/>
      <c r="F212" s="170" t="n"/>
      <c r="G212" s="171" t="n"/>
      <c r="H212" s="168" t="n"/>
      <c r="I212" s="172" t="n"/>
      <c r="J212" s="169" t="n"/>
    </row>
    <row r="213" ht="20" customHeight="1">
      <c r="B213" s="168" t="n"/>
      <c r="C213" s="168" t="n"/>
      <c r="D213" s="169" t="n"/>
      <c r="E213" s="170" t="n"/>
      <c r="F213" s="170" t="n"/>
      <c r="G213" s="171" t="n"/>
      <c r="H213" s="168" t="n"/>
      <c r="I213" s="172" t="n"/>
      <c r="J213" s="169" t="n"/>
    </row>
    <row r="214" ht="20" customHeight="1">
      <c r="B214" s="168" t="n"/>
      <c r="C214" s="168" t="n"/>
      <c r="D214" s="169" t="n"/>
      <c r="E214" s="170" t="n"/>
      <c r="F214" s="170" t="n"/>
      <c r="G214" s="171" t="n"/>
      <c r="H214" s="168" t="n"/>
      <c r="I214" s="172" t="n"/>
      <c r="J214" s="169" t="n"/>
    </row>
    <row r="215" ht="20" customHeight="1">
      <c r="B215" s="168" t="n"/>
      <c r="C215" s="168" t="n"/>
      <c r="D215" s="169" t="n"/>
      <c r="E215" s="170" t="n"/>
      <c r="F215" s="170" t="n"/>
      <c r="G215" s="171" t="n"/>
      <c r="H215" s="168" t="n"/>
      <c r="I215" s="172" t="n"/>
      <c r="J215" s="169" t="n"/>
    </row>
    <row r="216" ht="20" customHeight="1">
      <c r="B216" s="168" t="n"/>
      <c r="C216" s="168" t="n"/>
      <c r="D216" s="169" t="n"/>
      <c r="E216" s="170" t="n"/>
      <c r="F216" s="170" t="n"/>
      <c r="G216" s="171" t="n"/>
      <c r="H216" s="168" t="n"/>
      <c r="I216" s="172" t="n"/>
      <c r="J216" s="169" t="n"/>
    </row>
    <row r="217" ht="20" customHeight="1">
      <c r="B217" s="168" t="n"/>
      <c r="C217" s="168" t="n"/>
      <c r="D217" s="169" t="n"/>
      <c r="E217" s="170" t="n"/>
      <c r="F217" s="170" t="n"/>
      <c r="G217" s="171" t="n"/>
      <c r="H217" s="168" t="n"/>
      <c r="I217" s="172" t="n"/>
      <c r="J217" s="169" t="n"/>
    </row>
    <row r="218" ht="20" customHeight="1">
      <c r="B218" s="168" t="n"/>
      <c r="C218" s="168" t="n"/>
      <c r="D218" s="169" t="n"/>
      <c r="E218" s="170" t="n"/>
      <c r="F218" s="170" t="n"/>
      <c r="G218" s="171" t="n"/>
      <c r="H218" s="168" t="n"/>
      <c r="I218" s="172" t="n"/>
      <c r="J218" s="169" t="n"/>
    </row>
    <row r="219" ht="20" customHeight="1">
      <c r="B219" s="168" t="n"/>
      <c r="C219" s="168" t="n"/>
      <c r="D219" s="169" t="n"/>
      <c r="E219" s="170" t="n"/>
      <c r="F219" s="170" t="n"/>
      <c r="G219" s="171" t="n"/>
      <c r="H219" s="168" t="n"/>
      <c r="I219" s="172" t="n"/>
      <c r="J219" s="169" t="n"/>
    </row>
    <row r="220" ht="20" customHeight="1">
      <c r="B220" s="168" t="n"/>
      <c r="C220" s="168" t="n"/>
      <c r="D220" s="169" t="n"/>
      <c r="E220" s="170" t="n"/>
      <c r="F220" s="170" t="n"/>
      <c r="G220" s="171" t="n"/>
      <c r="H220" s="168" t="n"/>
      <c r="I220" s="172" t="n"/>
      <c r="J220" s="169" t="n"/>
    </row>
    <row r="221" ht="20" customHeight="1">
      <c r="B221" s="168" t="n"/>
      <c r="C221" s="168" t="n"/>
      <c r="D221" s="169" t="n"/>
      <c r="E221" s="170" t="n"/>
      <c r="F221" s="170" t="n"/>
      <c r="G221" s="171" t="n"/>
      <c r="H221" s="168" t="n"/>
      <c r="I221" s="172" t="n"/>
      <c r="J221" s="169" t="n"/>
    </row>
    <row r="222" ht="20" customHeight="1">
      <c r="B222" s="168" t="n"/>
      <c r="C222" s="168" t="n"/>
      <c r="D222" s="169" t="n"/>
      <c r="E222" s="170" t="n"/>
      <c r="F222" s="170" t="n"/>
      <c r="G222" s="171" t="n"/>
      <c r="H222" s="168" t="n"/>
      <c r="I222" s="172" t="n"/>
      <c r="J222" s="169" t="n"/>
    </row>
    <row r="223" ht="20" customHeight="1">
      <c r="B223" s="168" t="n"/>
      <c r="C223" s="168" t="n"/>
      <c r="D223" s="169" t="n"/>
      <c r="E223" s="170" t="n"/>
      <c r="F223" s="170" t="n"/>
      <c r="G223" s="171" t="n"/>
      <c r="H223" s="168" t="n"/>
      <c r="I223" s="172" t="n"/>
      <c r="J223" s="169" t="n"/>
    </row>
    <row r="224" ht="20" customHeight="1">
      <c r="B224" s="168" t="n"/>
      <c r="C224" s="168" t="n"/>
      <c r="D224" s="169" t="n"/>
      <c r="E224" s="170" t="n"/>
      <c r="F224" s="170" t="n"/>
      <c r="G224" s="171" t="n"/>
      <c r="H224" s="168" t="n"/>
      <c r="I224" s="172" t="n"/>
      <c r="J224" s="169" t="n"/>
    </row>
    <row r="225" ht="20" customHeight="1">
      <c r="B225" s="168" t="n"/>
      <c r="C225" s="168" t="n"/>
      <c r="D225" s="169" t="n"/>
      <c r="E225" s="170" t="n"/>
      <c r="F225" s="170" t="n"/>
      <c r="G225" s="171" t="n"/>
      <c r="H225" s="168" t="n"/>
      <c r="I225" s="172" t="n"/>
      <c r="J225" s="169" t="n"/>
    </row>
    <row r="226" ht="20" customHeight="1">
      <c r="B226" s="168" t="n"/>
      <c r="C226" s="168" t="n"/>
      <c r="D226" s="169" t="n"/>
      <c r="E226" s="170" t="n"/>
      <c r="F226" s="170" t="n"/>
      <c r="G226" s="171" t="n"/>
      <c r="H226" s="168" t="n"/>
      <c r="I226" s="172" t="n"/>
      <c r="J226" s="169" t="n"/>
    </row>
    <row r="227" ht="20" customHeight="1">
      <c r="B227" s="168" t="n"/>
      <c r="C227" s="168" t="n"/>
      <c r="D227" s="169" t="n"/>
      <c r="E227" s="170" t="n"/>
      <c r="F227" s="170" t="n"/>
      <c r="G227" s="171" t="n"/>
      <c r="H227" s="168" t="n"/>
      <c r="I227" s="172" t="n"/>
      <c r="J227" s="169" t="n"/>
    </row>
    <row r="228" ht="20" customHeight="1">
      <c r="B228" s="168" t="n"/>
      <c r="C228" s="168" t="n"/>
      <c r="D228" s="169" t="n"/>
      <c r="E228" s="170" t="n"/>
      <c r="F228" s="170" t="n"/>
      <c r="G228" s="171" t="n"/>
      <c r="H228" s="168" t="n"/>
      <c r="I228" s="172" t="n"/>
      <c r="J228" s="169" t="n"/>
    </row>
    <row r="229" ht="20" customHeight="1">
      <c r="B229" s="168" t="n"/>
      <c r="C229" s="168" t="n"/>
      <c r="D229" s="169" t="n"/>
      <c r="E229" s="170" t="n"/>
      <c r="F229" s="170" t="n"/>
      <c r="G229" s="171" t="n"/>
      <c r="H229" s="168" t="n"/>
      <c r="I229" s="172" t="n"/>
      <c r="J229" s="169" t="n"/>
    </row>
    <row r="230" ht="20" customHeight="1">
      <c r="B230" s="168" t="n"/>
      <c r="C230" s="168" t="n"/>
      <c r="D230" s="169" t="n"/>
      <c r="E230" s="170" t="n"/>
      <c r="F230" s="170" t="n"/>
      <c r="G230" s="171" t="n"/>
      <c r="H230" s="168" t="n"/>
      <c r="I230" s="172" t="n"/>
      <c r="J230" s="169" t="n"/>
    </row>
    <row r="231" ht="20" customHeight="1">
      <c r="B231" s="168" t="n"/>
      <c r="C231" s="168" t="n"/>
      <c r="D231" s="169" t="n"/>
      <c r="E231" s="170" t="n"/>
      <c r="F231" s="170" t="n"/>
      <c r="G231" s="171" t="n"/>
      <c r="H231" s="168" t="n"/>
      <c r="I231" s="172" t="n"/>
      <c r="J231" s="169" t="n"/>
    </row>
    <row r="232" ht="20" customHeight="1">
      <c r="B232" s="168" t="n"/>
      <c r="C232" s="168" t="n"/>
      <c r="D232" s="169" t="n"/>
      <c r="E232" s="170" t="n"/>
      <c r="F232" s="170" t="n"/>
      <c r="G232" s="171" t="n"/>
      <c r="H232" s="168" t="n"/>
      <c r="I232" s="172" t="n"/>
      <c r="J232" s="169" t="n"/>
    </row>
    <row r="233" ht="20" customHeight="1">
      <c r="B233" s="168" t="n"/>
      <c r="C233" s="168" t="n"/>
      <c r="D233" s="169" t="n"/>
      <c r="E233" s="170" t="n"/>
      <c r="F233" s="170" t="n"/>
      <c r="G233" s="171" t="n"/>
      <c r="H233" s="168" t="n"/>
      <c r="I233" s="172" t="n"/>
      <c r="J233" s="169" t="n"/>
    </row>
    <row r="234" ht="20" customHeight="1">
      <c r="B234" s="168" t="n"/>
      <c r="C234" s="168" t="n"/>
      <c r="D234" s="169" t="n"/>
      <c r="E234" s="170" t="n"/>
      <c r="F234" s="170" t="n"/>
      <c r="G234" s="171" t="n"/>
      <c r="H234" s="168" t="n"/>
      <c r="I234" s="172" t="n"/>
      <c r="J234" s="169" t="n"/>
    </row>
    <row r="235" ht="20" customHeight="1">
      <c r="B235" s="168" t="n"/>
      <c r="C235" s="168" t="n"/>
      <c r="D235" s="169" t="n"/>
      <c r="E235" s="170" t="n"/>
      <c r="F235" s="170" t="n"/>
      <c r="G235" s="171" t="n"/>
      <c r="H235" s="168" t="n"/>
      <c r="I235" s="172" t="n"/>
      <c r="J235" s="169" t="n"/>
    </row>
    <row r="236" ht="20" customHeight="1">
      <c r="B236" s="168" t="n"/>
      <c r="C236" s="168" t="n"/>
      <c r="D236" s="169" t="n"/>
      <c r="E236" s="170" t="n"/>
      <c r="F236" s="170" t="n"/>
      <c r="G236" s="171" t="n"/>
      <c r="H236" s="168" t="n"/>
      <c r="I236" s="172" t="n"/>
      <c r="J236" s="169" t="n"/>
    </row>
    <row r="237" ht="20" customHeight="1">
      <c r="B237" s="168" t="n"/>
      <c r="C237" s="168" t="n"/>
      <c r="D237" s="169" t="n"/>
      <c r="E237" s="170" t="n"/>
      <c r="F237" s="170" t="n"/>
      <c r="G237" s="171" t="n"/>
      <c r="H237" s="168" t="n"/>
      <c r="I237" s="172" t="n"/>
      <c r="J237" s="169" t="n"/>
    </row>
    <row r="238" ht="20" customHeight="1">
      <c r="B238" s="168" t="n"/>
      <c r="C238" s="168" t="n"/>
      <c r="D238" s="169" t="n"/>
      <c r="E238" s="170" t="n"/>
      <c r="F238" s="170" t="n"/>
      <c r="G238" s="171" t="n"/>
      <c r="H238" s="168" t="n"/>
      <c r="I238" s="172" t="n"/>
      <c r="J238" s="169" t="n"/>
    </row>
    <row r="239" ht="20" customHeight="1">
      <c r="B239" s="168" t="n"/>
      <c r="C239" s="168" t="n"/>
      <c r="D239" s="169" t="n"/>
      <c r="E239" s="170" t="n"/>
      <c r="F239" s="170" t="n"/>
      <c r="G239" s="171" t="n"/>
      <c r="H239" s="168" t="n"/>
      <c r="I239" s="172" t="n"/>
      <c r="J239" s="169" t="n"/>
    </row>
    <row r="240" ht="20" customHeight="1">
      <c r="B240" s="168" t="n"/>
      <c r="C240" s="168" t="n"/>
      <c r="D240" s="169" t="n"/>
      <c r="E240" s="170" t="n"/>
      <c r="F240" s="170" t="n"/>
      <c r="G240" s="171" t="n"/>
      <c r="H240" s="168" t="n"/>
      <c r="I240" s="172" t="n"/>
      <c r="J240" s="169" t="n"/>
    </row>
    <row r="241" ht="20" customHeight="1">
      <c r="B241" s="168" t="n"/>
      <c r="C241" s="168" t="n"/>
      <c r="D241" s="169" t="n"/>
      <c r="E241" s="170" t="n"/>
      <c r="F241" s="170" t="n"/>
      <c r="G241" s="171" t="n"/>
      <c r="H241" s="168" t="n"/>
      <c r="I241" s="172" t="n"/>
      <c r="J241" s="169" t="n"/>
    </row>
    <row r="242" ht="20" customHeight="1">
      <c r="B242" s="168" t="n"/>
      <c r="C242" s="168" t="n"/>
      <c r="D242" s="169" t="n"/>
      <c r="E242" s="170" t="n"/>
      <c r="F242" s="170" t="n"/>
      <c r="G242" s="171" t="n"/>
      <c r="H242" s="168" t="n"/>
      <c r="I242" s="172" t="n"/>
      <c r="J242" s="169" t="n"/>
    </row>
    <row r="243" ht="20" customHeight="1">
      <c r="B243" s="168" t="n"/>
      <c r="C243" s="168" t="n"/>
      <c r="D243" s="169" t="n"/>
      <c r="E243" s="170" t="n"/>
      <c r="F243" s="170" t="n"/>
      <c r="G243" s="171" t="n"/>
      <c r="H243" s="168" t="n"/>
      <c r="I243" s="172" t="n"/>
      <c r="J243" s="169" t="n"/>
    </row>
    <row r="244" ht="20" customHeight="1">
      <c r="B244" s="168" t="n"/>
      <c r="C244" s="168" t="n"/>
      <c r="D244" s="169" t="n"/>
      <c r="E244" s="170" t="n"/>
      <c r="F244" s="170" t="n"/>
      <c r="G244" s="171" t="n"/>
      <c r="H244" s="168" t="n"/>
      <c r="I244" s="172" t="n"/>
      <c r="J244" s="169" t="n"/>
    </row>
    <row r="245" ht="20" customHeight="1">
      <c r="B245" s="168" t="n"/>
      <c r="C245" s="168" t="n"/>
      <c r="D245" s="169" t="n"/>
      <c r="E245" s="170" t="n"/>
      <c r="F245" s="170" t="n"/>
      <c r="G245" s="171" t="n"/>
      <c r="H245" s="168" t="n"/>
      <c r="I245" s="172" t="n"/>
      <c r="J245" s="169" t="n"/>
    </row>
    <row r="246" ht="20" customHeight="1">
      <c r="B246" s="168" t="n"/>
      <c r="C246" s="168" t="n"/>
      <c r="D246" s="169" t="n"/>
      <c r="E246" s="170" t="n"/>
      <c r="F246" s="170" t="n"/>
      <c r="G246" s="171" t="n"/>
      <c r="H246" s="168" t="n"/>
      <c r="I246" s="172" t="n"/>
      <c r="J246" s="169" t="n"/>
    </row>
    <row r="247" ht="20" customHeight="1">
      <c r="B247" s="168" t="n"/>
      <c r="C247" s="168" t="n"/>
      <c r="D247" s="169" t="n"/>
      <c r="E247" s="170" t="n"/>
      <c r="F247" s="170" t="n"/>
      <c r="G247" s="171" t="n"/>
      <c r="H247" s="168" t="n"/>
      <c r="I247" s="172" t="n"/>
      <c r="J247" s="169" t="n"/>
    </row>
    <row r="248" ht="20" customHeight="1">
      <c r="B248" s="168" t="n"/>
      <c r="C248" s="168" t="n"/>
      <c r="D248" s="169" t="n"/>
      <c r="E248" s="170" t="n"/>
      <c r="F248" s="170" t="n"/>
      <c r="G248" s="171" t="n"/>
      <c r="H248" s="168" t="n"/>
      <c r="I248" s="172" t="n"/>
      <c r="J248" s="169" t="n"/>
    </row>
    <row r="249" ht="20" customHeight="1">
      <c r="B249" s="168" t="n"/>
      <c r="C249" s="168" t="n"/>
      <c r="D249" s="169" t="n"/>
      <c r="E249" s="170" t="n"/>
      <c r="F249" s="170" t="n"/>
      <c r="G249" s="171" t="n"/>
      <c r="H249" s="168" t="n"/>
      <c r="I249" s="172" t="n"/>
      <c r="J249" s="169" t="n"/>
    </row>
    <row r="250" ht="20" customHeight="1">
      <c r="B250" s="168" t="n"/>
      <c r="C250" s="168" t="n"/>
      <c r="D250" s="169" t="n"/>
      <c r="E250" s="170" t="n"/>
      <c r="F250" s="170" t="n"/>
      <c r="G250" s="171" t="n"/>
      <c r="H250" s="168" t="n"/>
      <c r="I250" s="172" t="n"/>
      <c r="J250" s="169" t="n"/>
    </row>
    <row r="251" ht="20" customHeight="1">
      <c r="B251" s="168" t="n"/>
      <c r="C251" s="168" t="n"/>
      <c r="D251" s="169" t="n"/>
      <c r="E251" s="170" t="n"/>
      <c r="F251" s="170" t="n"/>
      <c r="G251" s="171" t="n"/>
      <c r="H251" s="168" t="n"/>
      <c r="I251" s="172" t="n"/>
      <c r="J251" s="169" t="n"/>
    </row>
    <row r="252" ht="20" customHeight="1">
      <c r="B252" s="168" t="n"/>
      <c r="C252" s="168" t="n"/>
      <c r="D252" s="169" t="n"/>
      <c r="E252" s="170" t="n"/>
      <c r="F252" s="170" t="n"/>
      <c r="G252" s="171" t="n"/>
      <c r="H252" s="168" t="n"/>
      <c r="I252" s="172" t="n"/>
      <c r="J252" s="169" t="n"/>
    </row>
    <row r="253" ht="20" customHeight="1">
      <c r="B253" s="168" t="n"/>
      <c r="C253" s="168" t="n"/>
      <c r="D253" s="169" t="n"/>
      <c r="E253" s="170" t="n"/>
      <c r="F253" s="170" t="n"/>
      <c r="G253" s="171" t="n"/>
      <c r="H253" s="168" t="n"/>
      <c r="I253" s="172" t="n"/>
      <c r="J253" s="169" t="n"/>
    </row>
    <row r="254" ht="20" customHeight="1">
      <c r="B254" s="168" t="n"/>
      <c r="C254" s="168" t="n"/>
      <c r="D254" s="169" t="n"/>
      <c r="E254" s="170" t="n"/>
      <c r="F254" s="170" t="n"/>
      <c r="G254" s="171" t="n"/>
      <c r="H254" s="168" t="n"/>
      <c r="I254" s="172" t="n"/>
      <c r="J254" s="169" t="n"/>
    </row>
    <row r="255" ht="20" customHeight="1">
      <c r="B255" s="168" t="n"/>
      <c r="C255" s="168" t="n"/>
      <c r="D255" s="169" t="n"/>
      <c r="E255" s="170" t="n"/>
      <c r="F255" s="170" t="n"/>
      <c r="G255" s="171" t="n"/>
      <c r="H255" s="168" t="n"/>
      <c r="I255" s="172" t="n"/>
      <c r="J255" s="169" t="n"/>
    </row>
    <row r="256" ht="20" customHeight="1">
      <c r="B256" s="168" t="n"/>
      <c r="C256" s="168" t="n"/>
      <c r="D256" s="169" t="n"/>
      <c r="E256" s="170" t="n"/>
      <c r="F256" s="170" t="n"/>
      <c r="G256" s="171" t="n"/>
      <c r="H256" s="168" t="n"/>
      <c r="I256" s="172" t="n"/>
      <c r="J256" s="169" t="n"/>
    </row>
    <row r="257" ht="20" customHeight="1">
      <c r="B257" s="168" t="n"/>
      <c r="C257" s="168" t="n"/>
      <c r="D257" s="169" t="n"/>
      <c r="E257" s="170" t="n"/>
      <c r="F257" s="170" t="n"/>
      <c r="G257" s="171" t="n"/>
      <c r="H257" s="168" t="n"/>
      <c r="I257" s="172" t="n"/>
      <c r="J257" s="169" t="n"/>
    </row>
    <row r="258" ht="20" customHeight="1">
      <c r="B258" s="168" t="n"/>
      <c r="C258" s="168" t="n"/>
      <c r="D258" s="169" t="n"/>
      <c r="E258" s="170" t="n"/>
      <c r="F258" s="170" t="n"/>
      <c r="G258" s="171" t="n"/>
      <c r="H258" s="168" t="n"/>
      <c r="I258" s="172" t="n"/>
      <c r="J258" s="169" t="n"/>
    </row>
    <row r="259" ht="20" customHeight="1">
      <c r="B259" s="168" t="n"/>
      <c r="C259" s="168" t="n"/>
      <c r="D259" s="169" t="n"/>
      <c r="E259" s="170" t="n"/>
      <c r="F259" s="170" t="n"/>
      <c r="G259" s="171" t="n"/>
      <c r="H259" s="168" t="n"/>
      <c r="I259" s="172" t="n"/>
      <c r="J259" s="169" t="n"/>
    </row>
    <row r="260" ht="20" customHeight="1">
      <c r="B260" s="168" t="n"/>
      <c r="C260" s="168" t="n"/>
      <c r="D260" s="169" t="n"/>
      <c r="E260" s="170" t="n"/>
      <c r="F260" s="170" t="n"/>
      <c r="G260" s="171" t="n"/>
      <c r="H260" s="168" t="n"/>
      <c r="I260" s="172" t="n"/>
      <c r="J260" s="169" t="n"/>
    </row>
    <row r="261" ht="20" customHeight="1">
      <c r="B261" s="168" t="n"/>
      <c r="C261" s="168" t="n"/>
      <c r="D261" s="169" t="n"/>
      <c r="E261" s="170" t="n"/>
      <c r="F261" s="170" t="n"/>
      <c r="G261" s="171" t="n"/>
      <c r="H261" s="168" t="n"/>
      <c r="I261" s="172" t="n"/>
      <c r="J261" s="169" t="n"/>
    </row>
    <row r="262" ht="20" customHeight="1">
      <c r="B262" s="168" t="n"/>
      <c r="C262" s="168" t="n"/>
      <c r="D262" s="169" t="n"/>
      <c r="E262" s="170" t="n"/>
      <c r="F262" s="170" t="n"/>
      <c r="G262" s="171" t="n"/>
      <c r="H262" s="168" t="n"/>
      <c r="I262" s="172" t="n"/>
      <c r="J262" s="169" t="n"/>
    </row>
    <row r="263" ht="20" customHeight="1">
      <c r="B263" s="168" t="n"/>
      <c r="C263" s="168" t="n"/>
      <c r="D263" s="169" t="n"/>
      <c r="E263" s="170" t="n"/>
      <c r="F263" s="170" t="n"/>
      <c r="G263" s="171" t="n"/>
      <c r="H263" s="168" t="n"/>
      <c r="I263" s="172" t="n"/>
      <c r="J263" s="169" t="n"/>
    </row>
    <row r="264" ht="20" customHeight="1">
      <c r="B264" s="168" t="n"/>
      <c r="C264" s="168" t="n"/>
      <c r="D264" s="169" t="n"/>
      <c r="E264" s="170" t="n"/>
      <c r="F264" s="170" t="n"/>
      <c r="G264" s="171" t="n"/>
      <c r="H264" s="168" t="n"/>
      <c r="I264" s="172" t="n"/>
      <c r="J264" s="169" t="n"/>
    </row>
    <row r="265" ht="20" customHeight="1">
      <c r="B265" s="168" t="n"/>
      <c r="C265" s="168" t="n"/>
      <c r="D265" s="169" t="n"/>
      <c r="E265" s="170" t="n"/>
      <c r="F265" s="170" t="n"/>
      <c r="G265" s="171" t="n"/>
      <c r="H265" s="168" t="n"/>
      <c r="I265" s="172" t="n"/>
      <c r="J265" s="169" t="n"/>
    </row>
    <row r="266" ht="20" customHeight="1">
      <c r="B266" s="168" t="n"/>
      <c r="C266" s="168" t="n"/>
      <c r="D266" s="169" t="n"/>
      <c r="E266" s="170" t="n"/>
      <c r="F266" s="170" t="n"/>
      <c r="G266" s="171" t="n"/>
      <c r="H266" s="168" t="n"/>
      <c r="I266" s="172" t="n"/>
      <c r="J266" s="169" t="n"/>
    </row>
    <row r="267" ht="20" customHeight="1">
      <c r="B267" s="168" t="n"/>
      <c r="C267" s="168" t="n"/>
      <c r="D267" s="169" t="n"/>
      <c r="E267" s="170" t="n"/>
      <c r="F267" s="170" t="n"/>
      <c r="G267" s="171" t="n"/>
      <c r="H267" s="168" t="n"/>
      <c r="I267" s="172" t="n"/>
      <c r="J267" s="169" t="n"/>
    </row>
    <row r="268" ht="20" customHeight="1">
      <c r="B268" s="168" t="n"/>
      <c r="C268" s="168" t="n"/>
      <c r="D268" s="169" t="n"/>
      <c r="E268" s="170" t="n"/>
      <c r="F268" s="170" t="n"/>
      <c r="G268" s="171" t="n"/>
      <c r="H268" s="168" t="n"/>
      <c r="I268" s="172" t="n"/>
      <c r="J268" s="169" t="n"/>
    </row>
    <row r="269" ht="20" customHeight="1">
      <c r="B269" s="168" t="n"/>
      <c r="C269" s="168" t="n"/>
      <c r="D269" s="169" t="n"/>
      <c r="E269" s="170" t="n"/>
      <c r="F269" s="170" t="n"/>
      <c r="G269" s="171" t="n"/>
      <c r="H269" s="168" t="n"/>
      <c r="I269" s="172" t="n"/>
      <c r="J269" s="169" t="n"/>
    </row>
    <row r="270" ht="20" customHeight="1">
      <c r="B270" s="168" t="n"/>
      <c r="C270" s="168" t="n"/>
      <c r="D270" s="169" t="n"/>
      <c r="E270" s="170" t="n"/>
      <c r="F270" s="170" t="n"/>
      <c r="G270" s="171" t="n"/>
      <c r="H270" s="168" t="n"/>
      <c r="I270" s="172" t="n"/>
      <c r="J270" s="169" t="n"/>
    </row>
    <row r="271" ht="20" customHeight="1">
      <c r="B271" s="168" t="n"/>
      <c r="C271" s="168" t="n"/>
      <c r="D271" s="169" t="n"/>
      <c r="E271" s="170" t="n"/>
      <c r="F271" s="170" t="n"/>
      <c r="G271" s="171" t="n"/>
      <c r="H271" s="168" t="n"/>
      <c r="I271" s="172" t="n"/>
      <c r="J271" s="169" t="n"/>
    </row>
    <row r="272" ht="20" customHeight="1">
      <c r="B272" s="168" t="n"/>
      <c r="C272" s="168" t="n"/>
      <c r="D272" s="169" t="n"/>
      <c r="E272" s="170" t="n"/>
      <c r="F272" s="170" t="n"/>
      <c r="G272" s="171" t="n"/>
      <c r="H272" s="168" t="n"/>
      <c r="I272" s="172" t="n"/>
      <c r="J272" s="169" t="n"/>
    </row>
    <row r="273" ht="20" customHeight="1">
      <c r="B273" s="168" t="n"/>
      <c r="C273" s="168" t="n"/>
      <c r="D273" s="169" t="n"/>
      <c r="E273" s="170" t="n"/>
      <c r="F273" s="170" t="n"/>
      <c r="G273" s="171" t="n"/>
      <c r="H273" s="168" t="n"/>
      <c r="I273" s="172" t="n"/>
      <c r="J273" s="169" t="n"/>
    </row>
    <row r="274" ht="20" customHeight="1">
      <c r="B274" s="168" t="n"/>
      <c r="C274" s="168" t="n"/>
      <c r="D274" s="169" t="n"/>
      <c r="E274" s="170" t="n"/>
      <c r="F274" s="170" t="n"/>
      <c r="G274" s="171" t="n"/>
      <c r="H274" s="168" t="n"/>
      <c r="I274" s="172" t="n"/>
      <c r="J274" s="169" t="n"/>
    </row>
    <row r="275" ht="20" customHeight="1">
      <c r="B275" s="168" t="n"/>
      <c r="C275" s="168" t="n"/>
      <c r="D275" s="169" t="n"/>
      <c r="E275" s="170" t="n"/>
      <c r="F275" s="170" t="n"/>
      <c r="G275" s="171" t="n"/>
      <c r="H275" s="168" t="n"/>
      <c r="I275" s="172" t="n"/>
      <c r="J275" s="169" t="n"/>
    </row>
    <row r="276" ht="20" customHeight="1">
      <c r="B276" s="168" t="n"/>
      <c r="C276" s="168" t="n"/>
      <c r="D276" s="169" t="n"/>
      <c r="E276" s="170" t="n"/>
      <c r="F276" s="170" t="n"/>
      <c r="G276" s="171" t="n"/>
      <c r="H276" s="168" t="n"/>
      <c r="I276" s="172" t="n"/>
      <c r="J276" s="169" t="n"/>
    </row>
    <row r="277" ht="20" customHeight="1">
      <c r="B277" s="168" t="n"/>
      <c r="C277" s="168" t="n"/>
      <c r="D277" s="169" t="n"/>
      <c r="E277" s="170" t="n"/>
      <c r="F277" s="170" t="n"/>
      <c r="G277" s="171" t="n"/>
      <c r="H277" s="168" t="n"/>
      <c r="I277" s="172" t="n"/>
      <c r="J277" s="169" t="n"/>
    </row>
    <row r="278" ht="20" customHeight="1">
      <c r="B278" s="168" t="n"/>
      <c r="C278" s="168" t="n"/>
      <c r="D278" s="169" t="n"/>
      <c r="E278" s="170" t="n"/>
      <c r="F278" s="170" t="n"/>
      <c r="G278" s="171" t="n"/>
      <c r="H278" s="168" t="n"/>
      <c r="I278" s="172" t="n"/>
      <c r="J278" s="169" t="n"/>
    </row>
    <row r="279" ht="20" customHeight="1">
      <c r="B279" s="168" t="n"/>
      <c r="C279" s="168" t="n"/>
      <c r="D279" s="169" t="n"/>
      <c r="E279" s="170" t="n"/>
      <c r="F279" s="170" t="n"/>
      <c r="G279" s="171" t="n"/>
      <c r="H279" s="168" t="n"/>
      <c r="I279" s="172" t="n"/>
      <c r="J279" s="169" t="n"/>
    </row>
    <row r="280" ht="20" customHeight="1">
      <c r="B280" s="168" t="n"/>
      <c r="C280" s="168" t="n"/>
      <c r="D280" s="169" t="n"/>
      <c r="E280" s="170" t="n"/>
      <c r="F280" s="170" t="n"/>
      <c r="G280" s="171" t="n"/>
      <c r="H280" s="168" t="n"/>
      <c r="I280" s="172" t="n"/>
      <c r="J280" s="169" t="n"/>
    </row>
    <row r="281" ht="20" customHeight="1">
      <c r="B281" s="168" t="n"/>
      <c r="C281" s="168" t="n"/>
      <c r="D281" s="169" t="n"/>
      <c r="E281" s="170" t="n"/>
      <c r="F281" s="170" t="n"/>
      <c r="G281" s="171" t="n"/>
      <c r="H281" s="168" t="n"/>
      <c r="I281" s="172" t="n"/>
      <c r="J281" s="169" t="n"/>
    </row>
    <row r="282" ht="20" customHeight="1">
      <c r="B282" s="168" t="n"/>
      <c r="C282" s="168" t="n"/>
      <c r="D282" s="169" t="n"/>
      <c r="E282" s="170" t="n"/>
      <c r="F282" s="170" t="n"/>
      <c r="G282" s="171" t="n"/>
      <c r="H282" s="168" t="n"/>
      <c r="I282" s="172" t="n"/>
      <c r="J282" s="169" t="n"/>
    </row>
    <row r="283" ht="20" customHeight="1">
      <c r="B283" s="168" t="n"/>
      <c r="C283" s="168" t="n"/>
      <c r="D283" s="169" t="n"/>
      <c r="E283" s="170" t="n"/>
      <c r="F283" s="170" t="n"/>
      <c r="G283" s="171" t="n"/>
      <c r="H283" s="168" t="n"/>
      <c r="I283" s="172" t="n"/>
      <c r="J283" s="169" t="n"/>
    </row>
    <row r="284" ht="20" customHeight="1">
      <c r="B284" s="168" t="n"/>
      <c r="C284" s="168" t="n"/>
      <c r="D284" s="169" t="n"/>
      <c r="E284" s="170" t="n"/>
      <c r="F284" s="170" t="n"/>
      <c r="G284" s="171" t="n"/>
      <c r="H284" s="168" t="n"/>
      <c r="I284" s="172" t="n"/>
      <c r="J284" s="169" t="n"/>
    </row>
    <row r="285" ht="20" customHeight="1">
      <c r="B285" s="168" t="n"/>
      <c r="C285" s="168" t="n"/>
      <c r="D285" s="169" t="n"/>
      <c r="E285" s="170" t="n"/>
      <c r="F285" s="170" t="n"/>
      <c r="G285" s="171" t="n"/>
      <c r="H285" s="168" t="n"/>
      <c r="I285" s="172" t="n"/>
      <c r="J285" s="169" t="n"/>
    </row>
    <row r="286" ht="20" customHeight="1">
      <c r="B286" s="168" t="n"/>
      <c r="C286" s="168" t="n"/>
      <c r="D286" s="169" t="n"/>
      <c r="E286" s="170" t="n"/>
      <c r="F286" s="170" t="n"/>
      <c r="G286" s="171" t="n"/>
      <c r="H286" s="168" t="n"/>
      <c r="I286" s="172" t="n"/>
      <c r="J286" s="169" t="n"/>
    </row>
    <row r="287" ht="20" customHeight="1">
      <c r="B287" s="168" t="n"/>
      <c r="C287" s="168" t="n"/>
      <c r="D287" s="169" t="n"/>
      <c r="E287" s="170" t="n"/>
      <c r="F287" s="170" t="n"/>
      <c r="G287" s="171" t="n"/>
      <c r="H287" s="168" t="n"/>
      <c r="I287" s="172" t="n"/>
      <c r="J287" s="169" t="n"/>
    </row>
    <row r="288" ht="20" customHeight="1">
      <c r="B288" s="168" t="n"/>
      <c r="C288" s="168" t="n"/>
      <c r="D288" s="169" t="n"/>
      <c r="E288" s="170" t="n"/>
      <c r="F288" s="170" t="n"/>
      <c r="G288" s="171" t="n"/>
      <c r="H288" s="168" t="n"/>
      <c r="I288" s="172" t="n"/>
      <c r="J288" s="169" t="n"/>
    </row>
    <row r="289" ht="20" customHeight="1">
      <c r="B289" s="168" t="n"/>
      <c r="C289" s="168" t="n"/>
      <c r="D289" s="169" t="n"/>
      <c r="E289" s="170" t="n"/>
      <c r="F289" s="170" t="n"/>
      <c r="G289" s="171" t="n"/>
      <c r="H289" s="168" t="n"/>
      <c r="I289" s="172" t="n"/>
      <c r="J289" s="169" t="n"/>
    </row>
    <row r="290" ht="20" customHeight="1">
      <c r="B290" s="168" t="n"/>
      <c r="C290" s="168" t="n"/>
      <c r="D290" s="169" t="n"/>
      <c r="E290" s="170" t="n"/>
      <c r="F290" s="170" t="n"/>
      <c r="G290" s="171" t="n"/>
      <c r="H290" s="168" t="n"/>
      <c r="I290" s="172" t="n"/>
      <c r="J290" s="169" t="n"/>
    </row>
    <row r="291" ht="20" customHeight="1">
      <c r="B291" s="168" t="n"/>
      <c r="C291" s="168" t="n"/>
      <c r="D291" s="169" t="n"/>
      <c r="E291" s="170" t="n"/>
      <c r="F291" s="170" t="n"/>
      <c r="G291" s="171" t="n"/>
      <c r="H291" s="168" t="n"/>
      <c r="I291" s="172" t="n"/>
      <c r="J291" s="169" t="n"/>
    </row>
    <row r="292" ht="20" customHeight="1">
      <c r="B292" s="168" t="n"/>
      <c r="C292" s="168" t="n"/>
      <c r="D292" s="169" t="n"/>
      <c r="E292" s="170" t="n"/>
      <c r="F292" s="170" t="n"/>
      <c r="G292" s="171" t="n"/>
      <c r="H292" s="168" t="n"/>
      <c r="I292" s="172" t="n"/>
      <c r="J292" s="169" t="n"/>
    </row>
    <row r="293" ht="20" customHeight="1">
      <c r="B293" s="168" t="n"/>
      <c r="C293" s="168" t="n"/>
      <c r="D293" s="169" t="n"/>
      <c r="E293" s="170" t="n"/>
      <c r="F293" s="170" t="n"/>
      <c r="G293" s="171" t="n"/>
      <c r="H293" s="168" t="n"/>
      <c r="I293" s="172" t="n"/>
      <c r="J293" s="169" t="n"/>
    </row>
    <row r="294" ht="20" customHeight="1">
      <c r="B294" s="168" t="n"/>
      <c r="C294" s="168" t="n"/>
      <c r="D294" s="169" t="n"/>
      <c r="E294" s="170" t="n"/>
      <c r="F294" s="170" t="n"/>
      <c r="G294" s="171" t="n"/>
      <c r="H294" s="168" t="n"/>
      <c r="I294" s="172" t="n"/>
      <c r="J294" s="169" t="n"/>
    </row>
    <row r="295" ht="20" customHeight="1">
      <c r="B295" s="168" t="n"/>
      <c r="C295" s="168" t="n"/>
      <c r="D295" s="169" t="n"/>
      <c r="E295" s="170" t="n"/>
      <c r="F295" s="170" t="n"/>
      <c r="G295" s="171" t="n"/>
      <c r="H295" s="168" t="n"/>
      <c r="I295" s="172" t="n"/>
      <c r="J295" s="169" t="n"/>
    </row>
    <row r="296" ht="20" customHeight="1">
      <c r="B296" s="168" t="n"/>
      <c r="C296" s="168" t="n"/>
      <c r="D296" s="169" t="n"/>
      <c r="E296" s="170" t="n"/>
      <c r="F296" s="170" t="n"/>
      <c r="G296" s="171" t="n"/>
      <c r="H296" s="168" t="n"/>
      <c r="I296" s="172" t="n"/>
      <c r="J296" s="169" t="n"/>
    </row>
    <row r="297" ht="20" customHeight="1">
      <c r="B297" s="168" t="n"/>
      <c r="C297" s="168" t="n"/>
      <c r="D297" s="169" t="n"/>
      <c r="E297" s="170" t="n"/>
      <c r="F297" s="170" t="n"/>
      <c r="G297" s="171" t="n"/>
      <c r="H297" s="168" t="n"/>
      <c r="I297" s="172" t="n"/>
      <c r="J297" s="169" t="n"/>
    </row>
    <row r="298" ht="20" customHeight="1">
      <c r="B298" s="168" t="n"/>
      <c r="C298" s="168" t="n"/>
      <c r="D298" s="169" t="n"/>
      <c r="E298" s="170" t="n"/>
      <c r="F298" s="170" t="n"/>
      <c r="G298" s="171" t="n"/>
      <c r="H298" s="168" t="n"/>
      <c r="I298" s="172" t="n"/>
      <c r="J298" s="169" t="n"/>
    </row>
    <row r="299" ht="20" customHeight="1">
      <c r="B299" s="168" t="n"/>
      <c r="C299" s="168" t="n"/>
      <c r="D299" s="169" t="n"/>
      <c r="E299" s="170" t="n"/>
      <c r="F299" s="170" t="n"/>
      <c r="G299" s="171" t="n"/>
      <c r="H299" s="168" t="n"/>
      <c r="I299" s="172" t="n"/>
      <c r="J299" s="169" t="n"/>
    </row>
    <row r="300" ht="20" customHeight="1">
      <c r="B300" s="168" t="n"/>
      <c r="C300" s="168" t="n"/>
      <c r="D300" s="169" t="n"/>
      <c r="E300" s="170" t="n"/>
      <c r="F300" s="170" t="n"/>
      <c r="G300" s="171" t="n"/>
      <c r="H300" s="168" t="n"/>
      <c r="I300" s="172" t="n"/>
      <c r="J300" s="169" t="n"/>
    </row>
    <row r="301" ht="20" customHeight="1">
      <c r="B301" s="168" t="n"/>
      <c r="C301" s="168" t="n"/>
      <c r="D301" s="169" t="n"/>
      <c r="E301" s="170" t="n"/>
      <c r="F301" s="170" t="n"/>
      <c r="G301" s="171" t="n"/>
      <c r="H301" s="168" t="n"/>
      <c r="I301" s="172" t="n"/>
      <c r="J301" s="169" t="n"/>
    </row>
    <row r="302" ht="20" customHeight="1">
      <c r="B302" s="168" t="n"/>
      <c r="C302" s="168" t="n"/>
      <c r="D302" s="169" t="n"/>
      <c r="E302" s="170" t="n"/>
      <c r="F302" s="170" t="n"/>
      <c r="G302" s="171" t="n"/>
      <c r="H302" s="168" t="n"/>
      <c r="I302" s="172" t="n"/>
      <c r="J302" s="169" t="n"/>
    </row>
    <row r="303" ht="20" customHeight="1">
      <c r="B303" s="168" t="n"/>
      <c r="C303" s="168" t="n"/>
      <c r="D303" s="169" t="n"/>
      <c r="E303" s="170" t="n"/>
      <c r="F303" s="170" t="n"/>
      <c r="G303" s="171" t="n"/>
      <c r="H303" s="168" t="n"/>
      <c r="I303" s="172" t="n"/>
      <c r="J303" s="169" t="n"/>
    </row>
    <row r="304" ht="20" customHeight="1">
      <c r="B304" s="168" t="n"/>
      <c r="C304" s="168" t="n"/>
      <c r="D304" s="169" t="n"/>
      <c r="E304" s="170" t="n"/>
      <c r="F304" s="170" t="n"/>
      <c r="G304" s="171" t="n"/>
      <c r="H304" s="168" t="n"/>
      <c r="I304" s="172" t="n"/>
      <c r="J304" s="169" t="n"/>
    </row>
    <row r="305" ht="20" customHeight="1">
      <c r="B305" s="168" t="n"/>
      <c r="C305" s="168" t="n"/>
      <c r="D305" s="169" t="n"/>
      <c r="E305" s="170" t="n"/>
      <c r="F305" s="170" t="n"/>
      <c r="G305" s="171" t="n"/>
      <c r="H305" s="168" t="n"/>
      <c r="I305" s="172" t="n"/>
      <c r="J305" s="169" t="n"/>
    </row>
  </sheetData>
  <mergeCells count="6">
    <mergeCell ref="L2:M2"/>
    <mergeCell ref="B1:N1"/>
    <mergeCell ref="I2:J2"/>
    <mergeCell ref="N2:O2"/>
    <mergeCell ref="B3:P3"/>
    <mergeCell ref="O1:P1"/>
  </mergeCells>
  <dataValidations count="3">
    <dataValidation sqref="I6:I305" showDropDown="0" showInputMessage="1" showErrorMessage="1" allowBlank="1" errorTitle="Invalid entry" error="Please pick a value from the list or enter a valid value." promptTitle="Unit cost" prompt="Optional. Cost per unit, used for order and receiving totals." type="decimal" errorStyle="stop" operator="between">
      <formula1>0</formula1>
      <formula2>1000000</formula2>
    </dataValidation>
    <dataValidation sqref="J6:J305" showDropDown="0" showInputMessage="1" showErrorMessage="1" allowBlank="1" errorTitle="Invalid entry" error="Please pick a value from the list or enter a valid value." promptTitle="Pilot type" prompt="Optional. Overrides the category mapping on the Control Panel." type="list" errorStyle="stop">
      <formula1>"Snack,Beverage,Not in Pilot"</formula1>
    </dataValidation>
    <dataValidation sqref="G6:G305" showDropDown="0" showInputMessage="0" showErrorMessage="1" allowBlank="1" errorTitle="Invalid entry" error="Please pick a value from the list or enter a valid value." type="decimal" errorStyle="stop" operator="between">
      <formula1>0</formula1>
      <formula2>1000000</formula2>
    </dataValidation>
  </dataValidations>
  <hyperlinks>
    <hyperlink ref="B2" location="'Home'!A1" tooltip="Open Home" display="⌂  HOME"/>
    <hyperlink ref="C2" location="'Control Panel'!A1" tooltip="Open Control Panel" display="⚙  CONTROL"/>
    <hyperlink ref="D2" location="'Inventory Master'!A1" tooltip="Open Inventory Master" display="INVENTORY"/>
    <hyperlink ref="E2" location="'Weekly Count'!A1" tooltip="Open Weekly Count" display="✎ COUNT"/>
    <hyperlink ref="F2" location="'Receiving Log'!A1" tooltip="Open Receiving Log" display="✎ RECEIVE"/>
    <hyperlink ref="G2" location="'Order List'!A1" tooltip="Open Order List" display="ORDERS"/>
    <hyperlink ref="H2" location="'Inventory Dashboard'!A1" tooltip="Open Inventory Dashboard" display="◧ INV. DASH"/>
    <hyperlink ref="I2" location="'Pilot Products'!A1" tooltip="Open Pilot Products" display="PILOT ITEMS"/>
    <hyperlink ref="K2" location="'Restock Log'!A1" tooltip="Open Restock Log" display="✎ RESTOCK"/>
    <hyperlink ref="L2" location="'Feedback Log'!A1" tooltip="Open Feedback Log" display="✎ FEEDBACK"/>
    <hyperlink ref="N2" location="'Pilot Dashboard'!A1" tooltip="Open Pilot Dashboard" display="◧ PILOT DASH"/>
    <hyperlink ref="P2" location="'Tasks'!A1" tooltip="Open Tasks" display="✎ TASKS"/>
  </hyperlinks>
  <printOptions horizontalCentered="1"/>
  <pageMargins left="0.4" right="0.4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8A96AE"/>
    <outlinePr summaryBelow="1" summaryRight="1"/>
    <pageSetUpPr fitToPage="1"/>
  </sheetPr>
  <dimension ref="A1:AD301"/>
  <sheetViews>
    <sheetView showGridLines="0" showRowColHeaders="0" tabSelected="0" zoomScale="100" workbookViewId="0">
      <selection activeCell="A1" sqref="A1"/>
    </sheetView>
  </sheetViews>
  <sheetFormatPr baseColWidth="8" defaultRowHeight="15"/>
  <sheetData>
    <row r="1">
      <c r="A1" s="173" t="inlineStr">
        <is>
          <t>Idx</t>
        </is>
      </c>
      <c r="B1" s="173" t="inlineStr">
        <is>
          <t>Category</t>
        </is>
      </c>
      <c r="C1" s="173" t="inlineStr">
        <is>
          <t>Item Name</t>
        </is>
      </c>
      <c r="D1" s="173" t="inlineStr">
        <is>
          <t>Item #</t>
        </is>
      </c>
      <c r="E1" s="173" t="inlineStr">
        <is>
          <t>Label</t>
        </is>
      </c>
      <c r="F1" s="173" t="inlineStr">
        <is>
          <t>Received</t>
        </is>
      </c>
      <c r="G1" s="173" t="inlineStr">
        <is>
          <t>PAR</t>
        </is>
      </c>
      <c r="H1" s="173" t="inlineStr">
        <is>
          <t>CatIdx</t>
        </is>
      </c>
      <c r="I1" s="173" t="inlineStr">
        <is>
          <t>PilotType</t>
        </is>
      </c>
      <c r="J1" s="173" t="inlineStr">
        <is>
          <t>PilotIdx</t>
        </is>
      </c>
      <c r="K1" s="173" t="inlineStr">
        <is>
          <t>WatchScore</t>
        </is>
      </c>
      <c r="L1" s="173" t="inlineStr">
        <is>
          <t>Expiry</t>
        </is>
      </c>
      <c r="M1" s="173" t="inlineStr">
        <is>
          <t>k</t>
        </is>
      </c>
      <c r="N1" s="173" t="inlineStr">
        <is>
          <t>Category</t>
        </is>
      </c>
      <c r="O1" s="173" t="inlineStr">
        <is>
          <t>OrderUnits</t>
        </is>
      </c>
      <c r="P1" s="173" t="inlineStr">
        <is>
          <t>Score</t>
        </is>
      </c>
      <c r="Q1" s="173" t="inlineStr">
        <is>
          <t>ItemsToOrder</t>
        </is>
      </c>
      <c r="S1" s="173" t="inlineStr">
        <is>
          <t>k</t>
        </is>
      </c>
      <c r="T1" s="173" t="inlineStr">
        <is>
          <t>SrcRow</t>
        </is>
      </c>
      <c r="U1" s="173" t="inlineStr">
        <is>
          <t>PilotLabel</t>
        </is>
      </c>
      <c r="V1" s="173" t="inlineStr">
        <is>
          <t>PilotType</t>
        </is>
      </c>
      <c r="W1" s="173" t="inlineStr">
        <is>
          <t>Units</t>
        </is>
      </c>
      <c r="X1" s="173" t="inlineStr">
        <is>
          <t>Score</t>
        </is>
      </c>
      <c r="Z1" s="173" t="inlineStr">
        <is>
          <t>FeedbackProducts</t>
        </is>
      </c>
      <c r="AB1" s="173" t="inlineStr">
        <is>
          <t>ExpiryScore</t>
        </is>
      </c>
      <c r="AC1" s="173" t="inlineStr">
        <is>
          <t>Supplier</t>
        </is>
      </c>
      <c r="AD1" s="173" t="inlineStr">
        <is>
          <t>UnitCost</t>
        </is>
      </c>
    </row>
    <row r="2">
      <c r="A2" t="n">
        <v>1</v>
      </c>
      <c r="B2">
        <f>IF('Source Data'!$C6="","",IF('Source Data'!B6="","Uncategorized",'Source Data'!B6))</f>
        <v/>
      </c>
      <c r="C2">
        <f>IF('Source Data'!$C6="","",TRIM('Source Data'!C6))</f>
        <v/>
      </c>
      <c r="D2">
        <f>IF(OR('Source Data'!$C6="",'Source Data'!D6=""),"",'Source Data'!D6)</f>
        <v/>
      </c>
      <c r="E2">
        <f>IF(C2="","",IF(COUNTIF($C$2:$C$301,C2)&gt;1,C2&amp;" (#"&amp;D2&amp;")",C2))</f>
        <v/>
      </c>
      <c r="F2">
        <f>IF(OR('Source Data'!$C6="",'Source Data'!E6=""),"",'Source Data'!E6)</f>
        <v/>
      </c>
      <c r="G2">
        <f>IF(OR('Source Data'!$C6="",'Source Data'!G6=""),"",'Source Data'!G6)</f>
        <v/>
      </c>
      <c r="H2">
        <f>IF(B2="","",IF(COUNTIF($B$2:B2,B2)=1,MAX($H$1:H1)+1,""))</f>
        <v/>
      </c>
      <c r="I2">
        <f>IF(C2="","",IF('Source Data'!J6="Not in Pilot","",IF('Source Data'!J6&lt;&gt;"",'Source Data'!J6,IF(COUNTIF(SnackCats,B2)&gt;0,"Snack",IF(COUNTIF(BevCats,B2)&gt;0,"Beverage","")))))</f>
        <v/>
      </c>
      <c r="J2">
        <f>IF(I2="","",COUNTIF($I$2:I2,"Snack")+COUNTIF($I$2:I2,"Beverage"))</f>
        <v/>
      </c>
      <c r="K2">
        <f>IF(OR('Inventory Master'!J6="CRITICAL",'Inventory Master'!J6="LOW"),'Inventory Master'!I6+A2/1000000,"")</f>
        <v/>
      </c>
      <c r="L2">
        <f>IF(OR('Source Data'!$C6="",'Source Data'!F6=""),"",'Source Data'!F6)</f>
        <v/>
      </c>
      <c r="M2" t="n">
        <v>1</v>
      </c>
      <c r="N2">
        <f>IFERROR(INDEX(Eng_Cat,MATCH(M2,$H$2:$H$301,0)),"")</f>
        <v/>
      </c>
      <c r="O2">
        <f>IF(N2="","",SUMIFS(OL_Qty,OL_Cat,N2))</f>
        <v/>
      </c>
      <c r="P2">
        <f>IF(N2="",-1,O2+(1000-M2)/10000)</f>
        <v/>
      </c>
      <c r="Q2">
        <f>IF(N2="","",COUNTIFS(OL_Cat,N2,OL_Flag,"ORDER"))</f>
        <v/>
      </c>
      <c r="S2" t="n">
        <v>1</v>
      </c>
      <c r="T2">
        <f>IFERROR(MATCH(S2,Eng_PilotIdx,0),"")</f>
        <v/>
      </c>
      <c r="U2">
        <f>IF(T2="","",INDEX(Eng_Label,T2))</f>
        <v/>
      </c>
      <c r="V2">
        <f>IF(T2="","",INDEX('_Engine'!$I$2:$I$301,T2))</f>
        <v/>
      </c>
      <c r="W2">
        <f>IF(U2="","",SUMIFS(RL_Added,RL_Prod,U2))</f>
        <v/>
      </c>
      <c r="X2">
        <f>IF(U2="",-1,W2+(1000-S2)/10000)</f>
        <v/>
      </c>
      <c r="Z2" t="inlineStr">
        <is>
          <t>Pantry — General</t>
        </is>
      </c>
      <c r="AB2">
        <f>IF(ISNUMBER(L2),L2+A2/1000000,"")</f>
        <v/>
      </c>
      <c r="AC2">
        <f>IF(OR('Source Data'!$C6="",'Source Data'!H6=""),"",'Source Data'!H6)</f>
        <v/>
      </c>
      <c r="AD2">
        <f>IF(OR('Source Data'!$C6="",'Source Data'!I6=""),"",'Source Data'!I6)</f>
        <v/>
      </c>
    </row>
    <row r="3">
      <c r="A3" t="n">
        <v>2</v>
      </c>
      <c r="B3">
        <f>IF('Source Data'!$C7="","",IF('Source Data'!B7="","Uncategorized",'Source Data'!B7))</f>
        <v/>
      </c>
      <c r="C3">
        <f>IF('Source Data'!$C7="","",TRIM('Source Data'!C7))</f>
        <v/>
      </c>
      <c r="D3">
        <f>IF(OR('Source Data'!$C7="",'Source Data'!D7=""),"",'Source Data'!D7)</f>
        <v/>
      </c>
      <c r="E3">
        <f>IF(C3="","",IF(COUNTIF($C$2:$C$301,C3)&gt;1,C3&amp;" (#"&amp;D3&amp;")",C3))</f>
        <v/>
      </c>
      <c r="F3">
        <f>IF(OR('Source Data'!$C7="",'Source Data'!E7=""),"",'Source Data'!E7)</f>
        <v/>
      </c>
      <c r="G3">
        <f>IF(OR('Source Data'!$C7="",'Source Data'!G7=""),"",'Source Data'!G7)</f>
        <v/>
      </c>
      <c r="H3">
        <f>IF(B3="","",IF(COUNTIF($B$2:B3,B3)=1,MAX($H$1:H2)+1,""))</f>
        <v/>
      </c>
      <c r="I3">
        <f>IF(C3="","",IF('Source Data'!J7="Not in Pilot","",IF('Source Data'!J7&lt;&gt;"",'Source Data'!J7,IF(COUNTIF(SnackCats,B3)&gt;0,"Snack",IF(COUNTIF(BevCats,B3)&gt;0,"Beverage","")))))</f>
        <v/>
      </c>
      <c r="J3">
        <f>IF(I3="","",COUNTIF($I$2:I3,"Snack")+COUNTIF($I$2:I3,"Beverage"))</f>
        <v/>
      </c>
      <c r="K3">
        <f>IF(OR('Inventory Master'!J7="CRITICAL",'Inventory Master'!J7="LOW"),'Inventory Master'!I7+A3/1000000,"")</f>
        <v/>
      </c>
      <c r="L3">
        <f>IF(OR('Source Data'!$C7="",'Source Data'!F7=""),"",'Source Data'!F7)</f>
        <v/>
      </c>
      <c r="M3" t="n">
        <v>2</v>
      </c>
      <c r="N3">
        <f>IFERROR(INDEX(Eng_Cat,MATCH(M3,$H$2:$H$301,0)),"")</f>
        <v/>
      </c>
      <c r="O3">
        <f>IF(N3="","",SUMIFS(OL_Qty,OL_Cat,N3))</f>
        <v/>
      </c>
      <c r="P3">
        <f>IF(N3="",-1,O3+(1000-M3)/10000)</f>
        <v/>
      </c>
      <c r="Q3">
        <f>IF(N3="","",COUNTIFS(OL_Cat,N3,OL_Flag,"ORDER"))</f>
        <v/>
      </c>
      <c r="S3" t="n">
        <v>2</v>
      </c>
      <c r="T3">
        <f>IFERROR(MATCH(S3,Eng_PilotIdx,0),"")</f>
        <v/>
      </c>
      <c r="U3">
        <f>IF(T3="","",INDEX(Eng_Label,T3))</f>
        <v/>
      </c>
      <c r="V3">
        <f>IF(T3="","",INDEX('_Engine'!$I$2:$I$301,T3))</f>
        <v/>
      </c>
      <c r="W3">
        <f>IF(U3="","",SUMIFS(RL_Added,RL_Prod,U3))</f>
        <v/>
      </c>
      <c r="X3">
        <f>IF(U3="",-1,W3+(1000-S3)/10000)</f>
        <v/>
      </c>
      <c r="Z3">
        <f>U2</f>
        <v/>
      </c>
      <c r="AB3">
        <f>IF(ISNUMBER(L3),L3+A3/1000000,"")</f>
        <v/>
      </c>
      <c r="AC3">
        <f>IF(OR('Source Data'!$C7="",'Source Data'!H7=""),"",'Source Data'!H7)</f>
        <v/>
      </c>
      <c r="AD3">
        <f>IF(OR('Source Data'!$C7="",'Source Data'!I7=""),"",'Source Data'!I7)</f>
        <v/>
      </c>
    </row>
    <row r="4">
      <c r="A4" t="n">
        <v>3</v>
      </c>
      <c r="B4">
        <f>IF('Source Data'!$C8="","",IF('Source Data'!B8="","Uncategorized",'Source Data'!B8))</f>
        <v/>
      </c>
      <c r="C4">
        <f>IF('Source Data'!$C8="","",TRIM('Source Data'!C8))</f>
        <v/>
      </c>
      <c r="D4">
        <f>IF(OR('Source Data'!$C8="",'Source Data'!D8=""),"",'Source Data'!D8)</f>
        <v/>
      </c>
      <c r="E4">
        <f>IF(C4="","",IF(COUNTIF($C$2:$C$301,C4)&gt;1,C4&amp;" (#"&amp;D4&amp;")",C4))</f>
        <v/>
      </c>
      <c r="F4">
        <f>IF(OR('Source Data'!$C8="",'Source Data'!E8=""),"",'Source Data'!E8)</f>
        <v/>
      </c>
      <c r="G4">
        <f>IF(OR('Source Data'!$C8="",'Source Data'!G8=""),"",'Source Data'!G8)</f>
        <v/>
      </c>
      <c r="H4">
        <f>IF(B4="","",IF(COUNTIF($B$2:B4,B4)=1,MAX($H$1:H3)+1,""))</f>
        <v/>
      </c>
      <c r="I4">
        <f>IF(C4="","",IF('Source Data'!J8="Not in Pilot","",IF('Source Data'!J8&lt;&gt;"",'Source Data'!J8,IF(COUNTIF(SnackCats,B4)&gt;0,"Snack",IF(COUNTIF(BevCats,B4)&gt;0,"Beverage","")))))</f>
        <v/>
      </c>
      <c r="J4">
        <f>IF(I4="","",COUNTIF($I$2:I4,"Snack")+COUNTIF($I$2:I4,"Beverage"))</f>
        <v/>
      </c>
      <c r="K4">
        <f>IF(OR('Inventory Master'!J8="CRITICAL",'Inventory Master'!J8="LOW"),'Inventory Master'!I8+A4/1000000,"")</f>
        <v/>
      </c>
      <c r="L4">
        <f>IF(OR('Source Data'!$C8="",'Source Data'!F8=""),"",'Source Data'!F8)</f>
        <v/>
      </c>
      <c r="M4" t="n">
        <v>3</v>
      </c>
      <c r="N4">
        <f>IFERROR(INDEX(Eng_Cat,MATCH(M4,$H$2:$H$301,0)),"")</f>
        <v/>
      </c>
      <c r="O4">
        <f>IF(N4="","",SUMIFS(OL_Qty,OL_Cat,N4))</f>
        <v/>
      </c>
      <c r="P4">
        <f>IF(N4="",-1,O4+(1000-M4)/10000)</f>
        <v/>
      </c>
      <c r="Q4">
        <f>IF(N4="","",COUNTIFS(OL_Cat,N4,OL_Flag,"ORDER"))</f>
        <v/>
      </c>
      <c r="S4" t="n">
        <v>3</v>
      </c>
      <c r="T4">
        <f>IFERROR(MATCH(S4,Eng_PilotIdx,0),"")</f>
        <v/>
      </c>
      <c r="U4">
        <f>IF(T4="","",INDEX(Eng_Label,T4))</f>
        <v/>
      </c>
      <c r="V4">
        <f>IF(T4="","",INDEX('_Engine'!$I$2:$I$301,T4))</f>
        <v/>
      </c>
      <c r="W4">
        <f>IF(U4="","",SUMIFS(RL_Added,RL_Prod,U4))</f>
        <v/>
      </c>
      <c r="X4">
        <f>IF(U4="",-1,W4+(1000-S4)/10000)</f>
        <v/>
      </c>
      <c r="Z4">
        <f>U3</f>
        <v/>
      </c>
      <c r="AB4">
        <f>IF(ISNUMBER(L4),L4+A4/1000000,"")</f>
        <v/>
      </c>
      <c r="AC4">
        <f>IF(OR('Source Data'!$C8="",'Source Data'!H8=""),"",'Source Data'!H8)</f>
        <v/>
      </c>
      <c r="AD4">
        <f>IF(OR('Source Data'!$C8="",'Source Data'!I8=""),"",'Source Data'!I8)</f>
        <v/>
      </c>
    </row>
    <row r="5">
      <c r="A5" t="n">
        <v>4</v>
      </c>
      <c r="B5">
        <f>IF('Source Data'!$C9="","",IF('Source Data'!B9="","Uncategorized",'Source Data'!B9))</f>
        <v/>
      </c>
      <c r="C5">
        <f>IF('Source Data'!$C9="","",TRIM('Source Data'!C9))</f>
        <v/>
      </c>
      <c r="D5">
        <f>IF(OR('Source Data'!$C9="",'Source Data'!D9=""),"",'Source Data'!D9)</f>
        <v/>
      </c>
      <c r="E5">
        <f>IF(C5="","",IF(COUNTIF($C$2:$C$301,C5)&gt;1,C5&amp;" (#"&amp;D5&amp;")",C5))</f>
        <v/>
      </c>
      <c r="F5">
        <f>IF(OR('Source Data'!$C9="",'Source Data'!E9=""),"",'Source Data'!E9)</f>
        <v/>
      </c>
      <c r="G5">
        <f>IF(OR('Source Data'!$C9="",'Source Data'!G9=""),"",'Source Data'!G9)</f>
        <v/>
      </c>
      <c r="H5">
        <f>IF(B5="","",IF(COUNTIF($B$2:B5,B5)=1,MAX($H$1:H4)+1,""))</f>
        <v/>
      </c>
      <c r="I5">
        <f>IF(C5="","",IF('Source Data'!J9="Not in Pilot","",IF('Source Data'!J9&lt;&gt;"",'Source Data'!J9,IF(COUNTIF(SnackCats,B5)&gt;0,"Snack",IF(COUNTIF(BevCats,B5)&gt;0,"Beverage","")))))</f>
        <v/>
      </c>
      <c r="J5">
        <f>IF(I5="","",COUNTIF($I$2:I5,"Snack")+COUNTIF($I$2:I5,"Beverage"))</f>
        <v/>
      </c>
      <c r="K5">
        <f>IF(OR('Inventory Master'!J9="CRITICAL",'Inventory Master'!J9="LOW"),'Inventory Master'!I9+A5/1000000,"")</f>
        <v/>
      </c>
      <c r="L5">
        <f>IF(OR('Source Data'!$C9="",'Source Data'!F9=""),"",'Source Data'!F9)</f>
        <v/>
      </c>
      <c r="M5" t="n">
        <v>4</v>
      </c>
      <c r="N5">
        <f>IFERROR(INDEX(Eng_Cat,MATCH(M5,$H$2:$H$301,0)),"")</f>
        <v/>
      </c>
      <c r="O5">
        <f>IF(N5="","",SUMIFS(OL_Qty,OL_Cat,N5))</f>
        <v/>
      </c>
      <c r="P5">
        <f>IF(N5="",-1,O5+(1000-M5)/10000)</f>
        <v/>
      </c>
      <c r="Q5">
        <f>IF(N5="","",COUNTIFS(OL_Cat,N5,OL_Flag,"ORDER"))</f>
        <v/>
      </c>
      <c r="S5" t="n">
        <v>4</v>
      </c>
      <c r="T5">
        <f>IFERROR(MATCH(S5,Eng_PilotIdx,0),"")</f>
        <v/>
      </c>
      <c r="U5">
        <f>IF(T5="","",INDEX(Eng_Label,T5))</f>
        <v/>
      </c>
      <c r="V5">
        <f>IF(T5="","",INDEX('_Engine'!$I$2:$I$301,T5))</f>
        <v/>
      </c>
      <c r="W5">
        <f>IF(U5="","",SUMIFS(RL_Added,RL_Prod,U5))</f>
        <v/>
      </c>
      <c r="X5">
        <f>IF(U5="",-1,W5+(1000-S5)/10000)</f>
        <v/>
      </c>
      <c r="Z5">
        <f>U4</f>
        <v/>
      </c>
      <c r="AB5">
        <f>IF(ISNUMBER(L5),L5+A5/1000000,"")</f>
        <v/>
      </c>
      <c r="AC5">
        <f>IF(OR('Source Data'!$C9="",'Source Data'!H9=""),"",'Source Data'!H9)</f>
        <v/>
      </c>
      <c r="AD5">
        <f>IF(OR('Source Data'!$C9="",'Source Data'!I9=""),"",'Source Data'!I9)</f>
        <v/>
      </c>
    </row>
    <row r="6">
      <c r="A6" t="n">
        <v>5</v>
      </c>
      <c r="B6">
        <f>IF('Source Data'!$C10="","",IF('Source Data'!B10="","Uncategorized",'Source Data'!B10))</f>
        <v/>
      </c>
      <c r="C6">
        <f>IF('Source Data'!$C10="","",TRIM('Source Data'!C10))</f>
        <v/>
      </c>
      <c r="D6">
        <f>IF(OR('Source Data'!$C10="",'Source Data'!D10=""),"",'Source Data'!D10)</f>
        <v/>
      </c>
      <c r="E6">
        <f>IF(C6="","",IF(COUNTIF($C$2:$C$301,C6)&gt;1,C6&amp;" (#"&amp;D6&amp;")",C6))</f>
        <v/>
      </c>
      <c r="F6">
        <f>IF(OR('Source Data'!$C10="",'Source Data'!E10=""),"",'Source Data'!E10)</f>
        <v/>
      </c>
      <c r="G6">
        <f>IF(OR('Source Data'!$C10="",'Source Data'!G10=""),"",'Source Data'!G10)</f>
        <v/>
      </c>
      <c r="H6">
        <f>IF(B6="","",IF(COUNTIF($B$2:B6,B6)=1,MAX($H$1:H5)+1,""))</f>
        <v/>
      </c>
      <c r="I6">
        <f>IF(C6="","",IF('Source Data'!J10="Not in Pilot","",IF('Source Data'!J10&lt;&gt;"",'Source Data'!J10,IF(COUNTIF(SnackCats,B6)&gt;0,"Snack",IF(COUNTIF(BevCats,B6)&gt;0,"Beverage","")))))</f>
        <v/>
      </c>
      <c r="J6">
        <f>IF(I6="","",COUNTIF($I$2:I6,"Snack")+COUNTIF($I$2:I6,"Beverage"))</f>
        <v/>
      </c>
      <c r="K6">
        <f>IF(OR('Inventory Master'!J10="CRITICAL",'Inventory Master'!J10="LOW"),'Inventory Master'!I10+A6/1000000,"")</f>
        <v/>
      </c>
      <c r="L6">
        <f>IF(OR('Source Data'!$C10="",'Source Data'!F10=""),"",'Source Data'!F10)</f>
        <v/>
      </c>
      <c r="M6" t="n">
        <v>5</v>
      </c>
      <c r="N6">
        <f>IFERROR(INDEX(Eng_Cat,MATCH(M6,$H$2:$H$301,0)),"")</f>
        <v/>
      </c>
      <c r="O6">
        <f>IF(N6="","",SUMIFS(OL_Qty,OL_Cat,N6))</f>
        <v/>
      </c>
      <c r="P6">
        <f>IF(N6="",-1,O6+(1000-M6)/10000)</f>
        <v/>
      </c>
      <c r="Q6">
        <f>IF(N6="","",COUNTIFS(OL_Cat,N6,OL_Flag,"ORDER"))</f>
        <v/>
      </c>
      <c r="S6" t="n">
        <v>5</v>
      </c>
      <c r="T6">
        <f>IFERROR(MATCH(S6,Eng_PilotIdx,0),"")</f>
        <v/>
      </c>
      <c r="U6">
        <f>IF(T6="","",INDEX(Eng_Label,T6))</f>
        <v/>
      </c>
      <c r="V6">
        <f>IF(T6="","",INDEX('_Engine'!$I$2:$I$301,T6))</f>
        <v/>
      </c>
      <c r="W6">
        <f>IF(U6="","",SUMIFS(RL_Added,RL_Prod,U6))</f>
        <v/>
      </c>
      <c r="X6">
        <f>IF(U6="",-1,W6+(1000-S6)/10000)</f>
        <v/>
      </c>
      <c r="Z6">
        <f>U5</f>
        <v/>
      </c>
      <c r="AB6">
        <f>IF(ISNUMBER(L6),L6+A6/1000000,"")</f>
        <v/>
      </c>
      <c r="AC6">
        <f>IF(OR('Source Data'!$C10="",'Source Data'!H10=""),"",'Source Data'!H10)</f>
        <v/>
      </c>
      <c r="AD6">
        <f>IF(OR('Source Data'!$C10="",'Source Data'!I10=""),"",'Source Data'!I10)</f>
        <v/>
      </c>
    </row>
    <row r="7">
      <c r="A7" t="n">
        <v>6</v>
      </c>
      <c r="B7">
        <f>IF('Source Data'!$C11="","",IF('Source Data'!B11="","Uncategorized",'Source Data'!B11))</f>
        <v/>
      </c>
      <c r="C7">
        <f>IF('Source Data'!$C11="","",TRIM('Source Data'!C11))</f>
        <v/>
      </c>
      <c r="D7">
        <f>IF(OR('Source Data'!$C11="",'Source Data'!D11=""),"",'Source Data'!D11)</f>
        <v/>
      </c>
      <c r="E7">
        <f>IF(C7="","",IF(COUNTIF($C$2:$C$301,C7)&gt;1,C7&amp;" (#"&amp;D7&amp;")",C7))</f>
        <v/>
      </c>
      <c r="F7">
        <f>IF(OR('Source Data'!$C11="",'Source Data'!E11=""),"",'Source Data'!E11)</f>
        <v/>
      </c>
      <c r="G7">
        <f>IF(OR('Source Data'!$C11="",'Source Data'!G11=""),"",'Source Data'!G11)</f>
        <v/>
      </c>
      <c r="H7">
        <f>IF(B7="","",IF(COUNTIF($B$2:B7,B7)=1,MAX($H$1:H6)+1,""))</f>
        <v/>
      </c>
      <c r="I7">
        <f>IF(C7="","",IF('Source Data'!J11="Not in Pilot","",IF('Source Data'!J11&lt;&gt;"",'Source Data'!J11,IF(COUNTIF(SnackCats,B7)&gt;0,"Snack",IF(COUNTIF(BevCats,B7)&gt;0,"Beverage","")))))</f>
        <v/>
      </c>
      <c r="J7">
        <f>IF(I7="","",COUNTIF($I$2:I7,"Snack")+COUNTIF($I$2:I7,"Beverage"))</f>
        <v/>
      </c>
      <c r="K7">
        <f>IF(OR('Inventory Master'!J11="CRITICAL",'Inventory Master'!J11="LOW"),'Inventory Master'!I11+A7/1000000,"")</f>
        <v/>
      </c>
      <c r="L7">
        <f>IF(OR('Source Data'!$C11="",'Source Data'!F11=""),"",'Source Data'!F11)</f>
        <v/>
      </c>
      <c r="M7" t="n">
        <v>6</v>
      </c>
      <c r="N7">
        <f>IFERROR(INDEX(Eng_Cat,MATCH(M7,$H$2:$H$301,0)),"")</f>
        <v/>
      </c>
      <c r="O7">
        <f>IF(N7="","",SUMIFS(OL_Qty,OL_Cat,N7))</f>
        <v/>
      </c>
      <c r="P7">
        <f>IF(N7="",-1,O7+(1000-M7)/10000)</f>
        <v/>
      </c>
      <c r="Q7">
        <f>IF(N7="","",COUNTIFS(OL_Cat,N7,OL_Flag,"ORDER"))</f>
        <v/>
      </c>
      <c r="S7" t="n">
        <v>6</v>
      </c>
      <c r="T7">
        <f>IFERROR(MATCH(S7,Eng_PilotIdx,0),"")</f>
        <v/>
      </c>
      <c r="U7">
        <f>IF(T7="","",INDEX(Eng_Label,T7))</f>
        <v/>
      </c>
      <c r="V7">
        <f>IF(T7="","",INDEX('_Engine'!$I$2:$I$301,T7))</f>
        <v/>
      </c>
      <c r="W7">
        <f>IF(U7="","",SUMIFS(RL_Added,RL_Prod,U7))</f>
        <v/>
      </c>
      <c r="X7">
        <f>IF(U7="",-1,W7+(1000-S7)/10000)</f>
        <v/>
      </c>
      <c r="Z7">
        <f>U6</f>
        <v/>
      </c>
      <c r="AB7">
        <f>IF(ISNUMBER(L7),L7+A7/1000000,"")</f>
        <v/>
      </c>
      <c r="AC7">
        <f>IF(OR('Source Data'!$C11="",'Source Data'!H11=""),"",'Source Data'!H11)</f>
        <v/>
      </c>
      <c r="AD7">
        <f>IF(OR('Source Data'!$C11="",'Source Data'!I11=""),"",'Source Data'!I11)</f>
        <v/>
      </c>
    </row>
    <row r="8">
      <c r="A8" t="n">
        <v>7</v>
      </c>
      <c r="B8">
        <f>IF('Source Data'!$C12="","",IF('Source Data'!B12="","Uncategorized",'Source Data'!B12))</f>
        <v/>
      </c>
      <c r="C8">
        <f>IF('Source Data'!$C12="","",TRIM('Source Data'!C12))</f>
        <v/>
      </c>
      <c r="D8">
        <f>IF(OR('Source Data'!$C12="",'Source Data'!D12=""),"",'Source Data'!D12)</f>
        <v/>
      </c>
      <c r="E8">
        <f>IF(C8="","",IF(COUNTIF($C$2:$C$301,C8)&gt;1,C8&amp;" (#"&amp;D8&amp;")",C8))</f>
        <v/>
      </c>
      <c r="F8">
        <f>IF(OR('Source Data'!$C12="",'Source Data'!E12=""),"",'Source Data'!E12)</f>
        <v/>
      </c>
      <c r="G8">
        <f>IF(OR('Source Data'!$C12="",'Source Data'!G12=""),"",'Source Data'!G12)</f>
        <v/>
      </c>
      <c r="H8">
        <f>IF(B8="","",IF(COUNTIF($B$2:B8,B8)=1,MAX($H$1:H7)+1,""))</f>
        <v/>
      </c>
      <c r="I8">
        <f>IF(C8="","",IF('Source Data'!J12="Not in Pilot","",IF('Source Data'!J12&lt;&gt;"",'Source Data'!J12,IF(COUNTIF(SnackCats,B8)&gt;0,"Snack",IF(COUNTIF(BevCats,B8)&gt;0,"Beverage","")))))</f>
        <v/>
      </c>
      <c r="J8">
        <f>IF(I8="","",COUNTIF($I$2:I8,"Snack")+COUNTIF($I$2:I8,"Beverage"))</f>
        <v/>
      </c>
      <c r="K8">
        <f>IF(OR('Inventory Master'!J12="CRITICAL",'Inventory Master'!J12="LOW"),'Inventory Master'!I12+A8/1000000,"")</f>
        <v/>
      </c>
      <c r="L8">
        <f>IF(OR('Source Data'!$C12="",'Source Data'!F12=""),"",'Source Data'!F12)</f>
        <v/>
      </c>
      <c r="M8" t="n">
        <v>7</v>
      </c>
      <c r="N8">
        <f>IFERROR(INDEX(Eng_Cat,MATCH(M8,$H$2:$H$301,0)),"")</f>
        <v/>
      </c>
      <c r="O8">
        <f>IF(N8="","",SUMIFS(OL_Qty,OL_Cat,N8))</f>
        <v/>
      </c>
      <c r="P8">
        <f>IF(N8="",-1,O8+(1000-M8)/10000)</f>
        <v/>
      </c>
      <c r="Q8">
        <f>IF(N8="","",COUNTIFS(OL_Cat,N8,OL_Flag,"ORDER"))</f>
        <v/>
      </c>
      <c r="S8" t="n">
        <v>7</v>
      </c>
      <c r="T8">
        <f>IFERROR(MATCH(S8,Eng_PilotIdx,0),"")</f>
        <v/>
      </c>
      <c r="U8">
        <f>IF(T8="","",INDEX(Eng_Label,T8))</f>
        <v/>
      </c>
      <c r="V8">
        <f>IF(T8="","",INDEX('_Engine'!$I$2:$I$301,T8))</f>
        <v/>
      </c>
      <c r="W8">
        <f>IF(U8="","",SUMIFS(RL_Added,RL_Prod,U8))</f>
        <v/>
      </c>
      <c r="X8">
        <f>IF(U8="",-1,W8+(1000-S8)/10000)</f>
        <v/>
      </c>
      <c r="Z8">
        <f>U7</f>
        <v/>
      </c>
      <c r="AB8">
        <f>IF(ISNUMBER(L8),L8+A8/1000000,"")</f>
        <v/>
      </c>
      <c r="AC8">
        <f>IF(OR('Source Data'!$C12="",'Source Data'!H12=""),"",'Source Data'!H12)</f>
        <v/>
      </c>
      <c r="AD8">
        <f>IF(OR('Source Data'!$C12="",'Source Data'!I12=""),"",'Source Data'!I12)</f>
        <v/>
      </c>
    </row>
    <row r="9">
      <c r="A9" t="n">
        <v>8</v>
      </c>
      <c r="B9">
        <f>IF('Source Data'!$C13="","",IF('Source Data'!B13="","Uncategorized",'Source Data'!B13))</f>
        <v/>
      </c>
      <c r="C9">
        <f>IF('Source Data'!$C13="","",TRIM('Source Data'!C13))</f>
        <v/>
      </c>
      <c r="D9">
        <f>IF(OR('Source Data'!$C13="",'Source Data'!D13=""),"",'Source Data'!D13)</f>
        <v/>
      </c>
      <c r="E9">
        <f>IF(C9="","",IF(COUNTIF($C$2:$C$301,C9)&gt;1,C9&amp;" (#"&amp;D9&amp;")",C9))</f>
        <v/>
      </c>
      <c r="F9">
        <f>IF(OR('Source Data'!$C13="",'Source Data'!E13=""),"",'Source Data'!E13)</f>
        <v/>
      </c>
      <c r="G9">
        <f>IF(OR('Source Data'!$C13="",'Source Data'!G13=""),"",'Source Data'!G13)</f>
        <v/>
      </c>
      <c r="H9">
        <f>IF(B9="","",IF(COUNTIF($B$2:B9,B9)=1,MAX($H$1:H8)+1,""))</f>
        <v/>
      </c>
      <c r="I9">
        <f>IF(C9="","",IF('Source Data'!J13="Not in Pilot","",IF('Source Data'!J13&lt;&gt;"",'Source Data'!J13,IF(COUNTIF(SnackCats,B9)&gt;0,"Snack",IF(COUNTIF(BevCats,B9)&gt;0,"Beverage","")))))</f>
        <v/>
      </c>
      <c r="J9">
        <f>IF(I9="","",COUNTIF($I$2:I9,"Snack")+COUNTIF($I$2:I9,"Beverage"))</f>
        <v/>
      </c>
      <c r="K9">
        <f>IF(OR('Inventory Master'!J13="CRITICAL",'Inventory Master'!J13="LOW"),'Inventory Master'!I13+A9/1000000,"")</f>
        <v/>
      </c>
      <c r="L9">
        <f>IF(OR('Source Data'!$C13="",'Source Data'!F13=""),"",'Source Data'!F13)</f>
        <v/>
      </c>
      <c r="M9" t="n">
        <v>8</v>
      </c>
      <c r="N9">
        <f>IFERROR(INDEX(Eng_Cat,MATCH(M9,$H$2:$H$301,0)),"")</f>
        <v/>
      </c>
      <c r="O9">
        <f>IF(N9="","",SUMIFS(OL_Qty,OL_Cat,N9))</f>
        <v/>
      </c>
      <c r="P9">
        <f>IF(N9="",-1,O9+(1000-M9)/10000)</f>
        <v/>
      </c>
      <c r="Q9">
        <f>IF(N9="","",COUNTIFS(OL_Cat,N9,OL_Flag,"ORDER"))</f>
        <v/>
      </c>
      <c r="S9" t="n">
        <v>8</v>
      </c>
      <c r="T9">
        <f>IFERROR(MATCH(S9,Eng_PilotIdx,0),"")</f>
        <v/>
      </c>
      <c r="U9">
        <f>IF(T9="","",INDEX(Eng_Label,T9))</f>
        <v/>
      </c>
      <c r="V9">
        <f>IF(T9="","",INDEX('_Engine'!$I$2:$I$301,T9))</f>
        <v/>
      </c>
      <c r="W9">
        <f>IF(U9="","",SUMIFS(RL_Added,RL_Prod,U9))</f>
        <v/>
      </c>
      <c r="X9">
        <f>IF(U9="",-1,W9+(1000-S9)/10000)</f>
        <v/>
      </c>
      <c r="Z9">
        <f>U8</f>
        <v/>
      </c>
      <c r="AB9">
        <f>IF(ISNUMBER(L9),L9+A9/1000000,"")</f>
        <v/>
      </c>
      <c r="AC9">
        <f>IF(OR('Source Data'!$C13="",'Source Data'!H13=""),"",'Source Data'!H13)</f>
        <v/>
      </c>
      <c r="AD9">
        <f>IF(OR('Source Data'!$C13="",'Source Data'!I13=""),"",'Source Data'!I13)</f>
        <v/>
      </c>
    </row>
    <row r="10">
      <c r="A10" t="n">
        <v>9</v>
      </c>
      <c r="B10">
        <f>IF('Source Data'!$C14="","",IF('Source Data'!B14="","Uncategorized",'Source Data'!B14))</f>
        <v/>
      </c>
      <c r="C10">
        <f>IF('Source Data'!$C14="","",TRIM('Source Data'!C14))</f>
        <v/>
      </c>
      <c r="D10">
        <f>IF(OR('Source Data'!$C14="",'Source Data'!D14=""),"",'Source Data'!D14)</f>
        <v/>
      </c>
      <c r="E10">
        <f>IF(C10="","",IF(COUNTIF($C$2:$C$301,C10)&gt;1,C10&amp;" (#"&amp;D10&amp;")",C10))</f>
        <v/>
      </c>
      <c r="F10">
        <f>IF(OR('Source Data'!$C14="",'Source Data'!E14=""),"",'Source Data'!E14)</f>
        <v/>
      </c>
      <c r="G10">
        <f>IF(OR('Source Data'!$C14="",'Source Data'!G14=""),"",'Source Data'!G14)</f>
        <v/>
      </c>
      <c r="H10">
        <f>IF(B10="","",IF(COUNTIF($B$2:B10,B10)=1,MAX($H$1:H9)+1,""))</f>
        <v/>
      </c>
      <c r="I10">
        <f>IF(C10="","",IF('Source Data'!J14="Not in Pilot","",IF('Source Data'!J14&lt;&gt;"",'Source Data'!J14,IF(COUNTIF(SnackCats,B10)&gt;0,"Snack",IF(COUNTIF(BevCats,B10)&gt;0,"Beverage","")))))</f>
        <v/>
      </c>
      <c r="J10">
        <f>IF(I10="","",COUNTIF($I$2:I10,"Snack")+COUNTIF($I$2:I10,"Beverage"))</f>
        <v/>
      </c>
      <c r="K10">
        <f>IF(OR('Inventory Master'!J14="CRITICAL",'Inventory Master'!J14="LOW"),'Inventory Master'!I14+A10/1000000,"")</f>
        <v/>
      </c>
      <c r="L10">
        <f>IF(OR('Source Data'!$C14="",'Source Data'!F14=""),"",'Source Data'!F14)</f>
        <v/>
      </c>
      <c r="M10" t="n">
        <v>9</v>
      </c>
      <c r="N10">
        <f>IFERROR(INDEX(Eng_Cat,MATCH(M10,$H$2:$H$301,0)),"")</f>
        <v/>
      </c>
      <c r="O10">
        <f>IF(N10="","",SUMIFS(OL_Qty,OL_Cat,N10))</f>
        <v/>
      </c>
      <c r="P10">
        <f>IF(N10="",-1,O10+(1000-M10)/10000)</f>
        <v/>
      </c>
      <c r="Q10">
        <f>IF(N10="","",COUNTIFS(OL_Cat,N10,OL_Flag,"ORDER"))</f>
        <v/>
      </c>
      <c r="S10" t="n">
        <v>9</v>
      </c>
      <c r="T10">
        <f>IFERROR(MATCH(S10,Eng_PilotIdx,0),"")</f>
        <v/>
      </c>
      <c r="U10">
        <f>IF(T10="","",INDEX(Eng_Label,T10))</f>
        <v/>
      </c>
      <c r="V10">
        <f>IF(T10="","",INDEX('_Engine'!$I$2:$I$301,T10))</f>
        <v/>
      </c>
      <c r="W10">
        <f>IF(U10="","",SUMIFS(RL_Added,RL_Prod,U10))</f>
        <v/>
      </c>
      <c r="X10">
        <f>IF(U10="",-1,W10+(1000-S10)/10000)</f>
        <v/>
      </c>
      <c r="Z10">
        <f>U9</f>
        <v/>
      </c>
      <c r="AB10">
        <f>IF(ISNUMBER(L10),L10+A10/1000000,"")</f>
        <v/>
      </c>
      <c r="AC10">
        <f>IF(OR('Source Data'!$C14="",'Source Data'!H14=""),"",'Source Data'!H14)</f>
        <v/>
      </c>
      <c r="AD10">
        <f>IF(OR('Source Data'!$C14="",'Source Data'!I14=""),"",'Source Data'!I14)</f>
        <v/>
      </c>
    </row>
    <row r="11">
      <c r="A11" t="n">
        <v>10</v>
      </c>
      <c r="B11">
        <f>IF('Source Data'!$C15="","",IF('Source Data'!B15="","Uncategorized",'Source Data'!B15))</f>
        <v/>
      </c>
      <c r="C11">
        <f>IF('Source Data'!$C15="","",TRIM('Source Data'!C15))</f>
        <v/>
      </c>
      <c r="D11">
        <f>IF(OR('Source Data'!$C15="",'Source Data'!D15=""),"",'Source Data'!D15)</f>
        <v/>
      </c>
      <c r="E11">
        <f>IF(C11="","",IF(COUNTIF($C$2:$C$301,C11)&gt;1,C11&amp;" (#"&amp;D11&amp;")",C11))</f>
        <v/>
      </c>
      <c r="F11">
        <f>IF(OR('Source Data'!$C15="",'Source Data'!E15=""),"",'Source Data'!E15)</f>
        <v/>
      </c>
      <c r="G11">
        <f>IF(OR('Source Data'!$C15="",'Source Data'!G15=""),"",'Source Data'!G15)</f>
        <v/>
      </c>
      <c r="H11">
        <f>IF(B11="","",IF(COUNTIF($B$2:B11,B11)=1,MAX($H$1:H10)+1,""))</f>
        <v/>
      </c>
      <c r="I11">
        <f>IF(C11="","",IF('Source Data'!J15="Not in Pilot","",IF('Source Data'!J15&lt;&gt;"",'Source Data'!J15,IF(COUNTIF(SnackCats,B11)&gt;0,"Snack",IF(COUNTIF(BevCats,B11)&gt;0,"Beverage","")))))</f>
        <v/>
      </c>
      <c r="J11">
        <f>IF(I11="","",COUNTIF($I$2:I11,"Snack")+COUNTIF($I$2:I11,"Beverage"))</f>
        <v/>
      </c>
      <c r="K11">
        <f>IF(OR('Inventory Master'!J15="CRITICAL",'Inventory Master'!J15="LOW"),'Inventory Master'!I15+A11/1000000,"")</f>
        <v/>
      </c>
      <c r="L11">
        <f>IF(OR('Source Data'!$C15="",'Source Data'!F15=""),"",'Source Data'!F15)</f>
        <v/>
      </c>
      <c r="M11" t="n">
        <v>10</v>
      </c>
      <c r="N11">
        <f>IFERROR(INDEX(Eng_Cat,MATCH(M11,$H$2:$H$301,0)),"")</f>
        <v/>
      </c>
      <c r="O11">
        <f>IF(N11="","",SUMIFS(OL_Qty,OL_Cat,N11))</f>
        <v/>
      </c>
      <c r="P11">
        <f>IF(N11="",-1,O11+(1000-M11)/10000)</f>
        <v/>
      </c>
      <c r="Q11">
        <f>IF(N11="","",COUNTIFS(OL_Cat,N11,OL_Flag,"ORDER"))</f>
        <v/>
      </c>
      <c r="S11" t="n">
        <v>10</v>
      </c>
      <c r="T11">
        <f>IFERROR(MATCH(S11,Eng_PilotIdx,0),"")</f>
        <v/>
      </c>
      <c r="U11">
        <f>IF(T11="","",INDEX(Eng_Label,T11))</f>
        <v/>
      </c>
      <c r="V11">
        <f>IF(T11="","",INDEX('_Engine'!$I$2:$I$301,T11))</f>
        <v/>
      </c>
      <c r="W11">
        <f>IF(U11="","",SUMIFS(RL_Added,RL_Prod,U11))</f>
        <v/>
      </c>
      <c r="X11">
        <f>IF(U11="",-1,W11+(1000-S11)/10000)</f>
        <v/>
      </c>
      <c r="Z11">
        <f>U10</f>
        <v/>
      </c>
      <c r="AB11">
        <f>IF(ISNUMBER(L11),L11+A11/1000000,"")</f>
        <v/>
      </c>
      <c r="AC11">
        <f>IF(OR('Source Data'!$C15="",'Source Data'!H15=""),"",'Source Data'!H15)</f>
        <v/>
      </c>
      <c r="AD11">
        <f>IF(OR('Source Data'!$C15="",'Source Data'!I15=""),"",'Source Data'!I15)</f>
        <v/>
      </c>
    </row>
    <row r="12">
      <c r="A12" t="n">
        <v>11</v>
      </c>
      <c r="B12">
        <f>IF('Source Data'!$C16="","",IF('Source Data'!B16="","Uncategorized",'Source Data'!B16))</f>
        <v/>
      </c>
      <c r="C12">
        <f>IF('Source Data'!$C16="","",TRIM('Source Data'!C16))</f>
        <v/>
      </c>
      <c r="D12">
        <f>IF(OR('Source Data'!$C16="",'Source Data'!D16=""),"",'Source Data'!D16)</f>
        <v/>
      </c>
      <c r="E12">
        <f>IF(C12="","",IF(COUNTIF($C$2:$C$301,C12)&gt;1,C12&amp;" (#"&amp;D12&amp;")",C12))</f>
        <v/>
      </c>
      <c r="F12">
        <f>IF(OR('Source Data'!$C16="",'Source Data'!E16=""),"",'Source Data'!E16)</f>
        <v/>
      </c>
      <c r="G12">
        <f>IF(OR('Source Data'!$C16="",'Source Data'!G16=""),"",'Source Data'!G16)</f>
        <v/>
      </c>
      <c r="H12">
        <f>IF(B12="","",IF(COUNTIF($B$2:B12,B12)=1,MAX($H$1:H11)+1,""))</f>
        <v/>
      </c>
      <c r="I12">
        <f>IF(C12="","",IF('Source Data'!J16="Not in Pilot","",IF('Source Data'!J16&lt;&gt;"",'Source Data'!J16,IF(COUNTIF(SnackCats,B12)&gt;0,"Snack",IF(COUNTIF(BevCats,B12)&gt;0,"Beverage","")))))</f>
        <v/>
      </c>
      <c r="J12">
        <f>IF(I12="","",COUNTIF($I$2:I12,"Snack")+COUNTIF($I$2:I12,"Beverage"))</f>
        <v/>
      </c>
      <c r="K12">
        <f>IF(OR('Inventory Master'!J16="CRITICAL",'Inventory Master'!J16="LOW"),'Inventory Master'!I16+A12/1000000,"")</f>
        <v/>
      </c>
      <c r="L12">
        <f>IF(OR('Source Data'!$C16="",'Source Data'!F16=""),"",'Source Data'!F16)</f>
        <v/>
      </c>
      <c r="M12" t="n">
        <v>11</v>
      </c>
      <c r="N12">
        <f>IFERROR(INDEX(Eng_Cat,MATCH(M12,$H$2:$H$301,0)),"")</f>
        <v/>
      </c>
      <c r="O12">
        <f>IF(N12="","",SUMIFS(OL_Qty,OL_Cat,N12))</f>
        <v/>
      </c>
      <c r="P12">
        <f>IF(N12="",-1,O12+(1000-M12)/10000)</f>
        <v/>
      </c>
      <c r="Q12">
        <f>IF(N12="","",COUNTIFS(OL_Cat,N12,OL_Flag,"ORDER"))</f>
        <v/>
      </c>
      <c r="S12" t="n">
        <v>11</v>
      </c>
      <c r="T12">
        <f>IFERROR(MATCH(S12,Eng_PilotIdx,0),"")</f>
        <v/>
      </c>
      <c r="U12">
        <f>IF(T12="","",INDEX(Eng_Label,T12))</f>
        <v/>
      </c>
      <c r="V12">
        <f>IF(T12="","",INDEX('_Engine'!$I$2:$I$301,T12))</f>
        <v/>
      </c>
      <c r="W12">
        <f>IF(U12="","",SUMIFS(RL_Added,RL_Prod,U12))</f>
        <v/>
      </c>
      <c r="X12">
        <f>IF(U12="",-1,W12+(1000-S12)/10000)</f>
        <v/>
      </c>
      <c r="Z12">
        <f>U11</f>
        <v/>
      </c>
      <c r="AB12">
        <f>IF(ISNUMBER(L12),L12+A12/1000000,"")</f>
        <v/>
      </c>
      <c r="AC12">
        <f>IF(OR('Source Data'!$C16="",'Source Data'!H16=""),"",'Source Data'!H16)</f>
        <v/>
      </c>
      <c r="AD12">
        <f>IF(OR('Source Data'!$C16="",'Source Data'!I16=""),"",'Source Data'!I16)</f>
        <v/>
      </c>
    </row>
    <row r="13">
      <c r="A13" t="n">
        <v>12</v>
      </c>
      <c r="B13">
        <f>IF('Source Data'!$C17="","",IF('Source Data'!B17="","Uncategorized",'Source Data'!B17))</f>
        <v/>
      </c>
      <c r="C13">
        <f>IF('Source Data'!$C17="","",TRIM('Source Data'!C17))</f>
        <v/>
      </c>
      <c r="D13">
        <f>IF(OR('Source Data'!$C17="",'Source Data'!D17=""),"",'Source Data'!D17)</f>
        <v/>
      </c>
      <c r="E13">
        <f>IF(C13="","",IF(COUNTIF($C$2:$C$301,C13)&gt;1,C13&amp;" (#"&amp;D13&amp;")",C13))</f>
        <v/>
      </c>
      <c r="F13">
        <f>IF(OR('Source Data'!$C17="",'Source Data'!E17=""),"",'Source Data'!E17)</f>
        <v/>
      </c>
      <c r="G13">
        <f>IF(OR('Source Data'!$C17="",'Source Data'!G17=""),"",'Source Data'!G17)</f>
        <v/>
      </c>
      <c r="H13">
        <f>IF(B13="","",IF(COUNTIF($B$2:B13,B13)=1,MAX($H$1:H12)+1,""))</f>
        <v/>
      </c>
      <c r="I13">
        <f>IF(C13="","",IF('Source Data'!J17="Not in Pilot","",IF('Source Data'!J17&lt;&gt;"",'Source Data'!J17,IF(COUNTIF(SnackCats,B13)&gt;0,"Snack",IF(COUNTIF(BevCats,B13)&gt;0,"Beverage","")))))</f>
        <v/>
      </c>
      <c r="J13">
        <f>IF(I13="","",COUNTIF($I$2:I13,"Snack")+COUNTIF($I$2:I13,"Beverage"))</f>
        <v/>
      </c>
      <c r="K13">
        <f>IF(OR('Inventory Master'!J17="CRITICAL",'Inventory Master'!J17="LOW"),'Inventory Master'!I17+A13/1000000,"")</f>
        <v/>
      </c>
      <c r="L13">
        <f>IF(OR('Source Data'!$C17="",'Source Data'!F17=""),"",'Source Data'!F17)</f>
        <v/>
      </c>
      <c r="M13" t="n">
        <v>12</v>
      </c>
      <c r="N13">
        <f>IFERROR(INDEX(Eng_Cat,MATCH(M13,$H$2:$H$301,0)),"")</f>
        <v/>
      </c>
      <c r="O13">
        <f>IF(N13="","",SUMIFS(OL_Qty,OL_Cat,N13))</f>
        <v/>
      </c>
      <c r="P13">
        <f>IF(N13="",-1,O13+(1000-M13)/10000)</f>
        <v/>
      </c>
      <c r="Q13">
        <f>IF(N13="","",COUNTIFS(OL_Cat,N13,OL_Flag,"ORDER"))</f>
        <v/>
      </c>
      <c r="S13" t="n">
        <v>12</v>
      </c>
      <c r="T13">
        <f>IFERROR(MATCH(S13,Eng_PilotIdx,0),"")</f>
        <v/>
      </c>
      <c r="U13">
        <f>IF(T13="","",INDEX(Eng_Label,T13))</f>
        <v/>
      </c>
      <c r="V13">
        <f>IF(T13="","",INDEX('_Engine'!$I$2:$I$301,T13))</f>
        <v/>
      </c>
      <c r="W13">
        <f>IF(U13="","",SUMIFS(RL_Added,RL_Prod,U13))</f>
        <v/>
      </c>
      <c r="X13">
        <f>IF(U13="",-1,W13+(1000-S13)/10000)</f>
        <v/>
      </c>
      <c r="Z13">
        <f>U12</f>
        <v/>
      </c>
      <c r="AB13">
        <f>IF(ISNUMBER(L13),L13+A13/1000000,"")</f>
        <v/>
      </c>
      <c r="AC13">
        <f>IF(OR('Source Data'!$C17="",'Source Data'!H17=""),"",'Source Data'!H17)</f>
        <v/>
      </c>
      <c r="AD13">
        <f>IF(OR('Source Data'!$C17="",'Source Data'!I17=""),"",'Source Data'!I17)</f>
        <v/>
      </c>
    </row>
    <row r="14">
      <c r="A14" t="n">
        <v>13</v>
      </c>
      <c r="B14">
        <f>IF('Source Data'!$C18="","",IF('Source Data'!B18="","Uncategorized",'Source Data'!B18))</f>
        <v/>
      </c>
      <c r="C14">
        <f>IF('Source Data'!$C18="","",TRIM('Source Data'!C18))</f>
        <v/>
      </c>
      <c r="D14">
        <f>IF(OR('Source Data'!$C18="",'Source Data'!D18=""),"",'Source Data'!D18)</f>
        <v/>
      </c>
      <c r="E14">
        <f>IF(C14="","",IF(COUNTIF($C$2:$C$301,C14)&gt;1,C14&amp;" (#"&amp;D14&amp;")",C14))</f>
        <v/>
      </c>
      <c r="F14">
        <f>IF(OR('Source Data'!$C18="",'Source Data'!E18=""),"",'Source Data'!E18)</f>
        <v/>
      </c>
      <c r="G14">
        <f>IF(OR('Source Data'!$C18="",'Source Data'!G18=""),"",'Source Data'!G18)</f>
        <v/>
      </c>
      <c r="H14">
        <f>IF(B14="","",IF(COUNTIF($B$2:B14,B14)=1,MAX($H$1:H13)+1,""))</f>
        <v/>
      </c>
      <c r="I14">
        <f>IF(C14="","",IF('Source Data'!J18="Not in Pilot","",IF('Source Data'!J18&lt;&gt;"",'Source Data'!J18,IF(COUNTIF(SnackCats,B14)&gt;0,"Snack",IF(COUNTIF(BevCats,B14)&gt;0,"Beverage","")))))</f>
        <v/>
      </c>
      <c r="J14">
        <f>IF(I14="","",COUNTIF($I$2:I14,"Snack")+COUNTIF($I$2:I14,"Beverage"))</f>
        <v/>
      </c>
      <c r="K14">
        <f>IF(OR('Inventory Master'!J18="CRITICAL",'Inventory Master'!J18="LOW"),'Inventory Master'!I18+A14/1000000,"")</f>
        <v/>
      </c>
      <c r="L14">
        <f>IF(OR('Source Data'!$C18="",'Source Data'!F18=""),"",'Source Data'!F18)</f>
        <v/>
      </c>
      <c r="M14" t="n">
        <v>13</v>
      </c>
      <c r="N14">
        <f>IFERROR(INDEX(Eng_Cat,MATCH(M14,$H$2:$H$301,0)),"")</f>
        <v/>
      </c>
      <c r="O14">
        <f>IF(N14="","",SUMIFS(OL_Qty,OL_Cat,N14))</f>
        <v/>
      </c>
      <c r="P14">
        <f>IF(N14="",-1,O14+(1000-M14)/10000)</f>
        <v/>
      </c>
      <c r="Q14">
        <f>IF(N14="","",COUNTIFS(OL_Cat,N14,OL_Flag,"ORDER"))</f>
        <v/>
      </c>
      <c r="S14" t="n">
        <v>13</v>
      </c>
      <c r="T14">
        <f>IFERROR(MATCH(S14,Eng_PilotIdx,0),"")</f>
        <v/>
      </c>
      <c r="U14">
        <f>IF(T14="","",INDEX(Eng_Label,T14))</f>
        <v/>
      </c>
      <c r="V14">
        <f>IF(T14="","",INDEX('_Engine'!$I$2:$I$301,T14))</f>
        <v/>
      </c>
      <c r="W14">
        <f>IF(U14="","",SUMIFS(RL_Added,RL_Prod,U14))</f>
        <v/>
      </c>
      <c r="X14">
        <f>IF(U14="",-1,W14+(1000-S14)/10000)</f>
        <v/>
      </c>
      <c r="Z14">
        <f>U13</f>
        <v/>
      </c>
      <c r="AB14">
        <f>IF(ISNUMBER(L14),L14+A14/1000000,"")</f>
        <v/>
      </c>
      <c r="AC14">
        <f>IF(OR('Source Data'!$C18="",'Source Data'!H18=""),"",'Source Data'!H18)</f>
        <v/>
      </c>
      <c r="AD14">
        <f>IF(OR('Source Data'!$C18="",'Source Data'!I18=""),"",'Source Data'!I18)</f>
        <v/>
      </c>
    </row>
    <row r="15">
      <c r="A15" t="n">
        <v>14</v>
      </c>
      <c r="B15">
        <f>IF('Source Data'!$C19="","",IF('Source Data'!B19="","Uncategorized",'Source Data'!B19))</f>
        <v/>
      </c>
      <c r="C15">
        <f>IF('Source Data'!$C19="","",TRIM('Source Data'!C19))</f>
        <v/>
      </c>
      <c r="D15">
        <f>IF(OR('Source Data'!$C19="",'Source Data'!D19=""),"",'Source Data'!D19)</f>
        <v/>
      </c>
      <c r="E15">
        <f>IF(C15="","",IF(COUNTIF($C$2:$C$301,C15)&gt;1,C15&amp;" (#"&amp;D15&amp;")",C15))</f>
        <v/>
      </c>
      <c r="F15">
        <f>IF(OR('Source Data'!$C19="",'Source Data'!E19=""),"",'Source Data'!E19)</f>
        <v/>
      </c>
      <c r="G15">
        <f>IF(OR('Source Data'!$C19="",'Source Data'!G19=""),"",'Source Data'!G19)</f>
        <v/>
      </c>
      <c r="H15">
        <f>IF(B15="","",IF(COUNTIF($B$2:B15,B15)=1,MAX($H$1:H14)+1,""))</f>
        <v/>
      </c>
      <c r="I15">
        <f>IF(C15="","",IF('Source Data'!J19="Not in Pilot","",IF('Source Data'!J19&lt;&gt;"",'Source Data'!J19,IF(COUNTIF(SnackCats,B15)&gt;0,"Snack",IF(COUNTIF(BevCats,B15)&gt;0,"Beverage","")))))</f>
        <v/>
      </c>
      <c r="J15">
        <f>IF(I15="","",COUNTIF($I$2:I15,"Snack")+COUNTIF($I$2:I15,"Beverage"))</f>
        <v/>
      </c>
      <c r="K15">
        <f>IF(OR('Inventory Master'!J19="CRITICAL",'Inventory Master'!J19="LOW"),'Inventory Master'!I19+A15/1000000,"")</f>
        <v/>
      </c>
      <c r="L15">
        <f>IF(OR('Source Data'!$C19="",'Source Data'!F19=""),"",'Source Data'!F19)</f>
        <v/>
      </c>
      <c r="M15" t="n">
        <v>14</v>
      </c>
      <c r="N15">
        <f>IFERROR(INDEX(Eng_Cat,MATCH(M15,$H$2:$H$301,0)),"")</f>
        <v/>
      </c>
      <c r="O15">
        <f>IF(N15="","",SUMIFS(OL_Qty,OL_Cat,N15))</f>
        <v/>
      </c>
      <c r="P15">
        <f>IF(N15="",-1,O15+(1000-M15)/10000)</f>
        <v/>
      </c>
      <c r="Q15">
        <f>IF(N15="","",COUNTIFS(OL_Cat,N15,OL_Flag,"ORDER"))</f>
        <v/>
      </c>
      <c r="S15" t="n">
        <v>14</v>
      </c>
      <c r="T15">
        <f>IFERROR(MATCH(S15,Eng_PilotIdx,0),"")</f>
        <v/>
      </c>
      <c r="U15">
        <f>IF(T15="","",INDEX(Eng_Label,T15))</f>
        <v/>
      </c>
      <c r="V15">
        <f>IF(T15="","",INDEX('_Engine'!$I$2:$I$301,T15))</f>
        <v/>
      </c>
      <c r="W15">
        <f>IF(U15="","",SUMIFS(RL_Added,RL_Prod,U15))</f>
        <v/>
      </c>
      <c r="X15">
        <f>IF(U15="",-1,W15+(1000-S15)/10000)</f>
        <v/>
      </c>
      <c r="Z15">
        <f>U14</f>
        <v/>
      </c>
      <c r="AB15">
        <f>IF(ISNUMBER(L15),L15+A15/1000000,"")</f>
        <v/>
      </c>
      <c r="AC15">
        <f>IF(OR('Source Data'!$C19="",'Source Data'!H19=""),"",'Source Data'!H19)</f>
        <v/>
      </c>
      <c r="AD15">
        <f>IF(OR('Source Data'!$C19="",'Source Data'!I19=""),"",'Source Data'!I19)</f>
        <v/>
      </c>
    </row>
    <row r="16">
      <c r="A16" t="n">
        <v>15</v>
      </c>
      <c r="B16">
        <f>IF('Source Data'!$C20="","",IF('Source Data'!B20="","Uncategorized",'Source Data'!B20))</f>
        <v/>
      </c>
      <c r="C16">
        <f>IF('Source Data'!$C20="","",TRIM('Source Data'!C20))</f>
        <v/>
      </c>
      <c r="D16">
        <f>IF(OR('Source Data'!$C20="",'Source Data'!D20=""),"",'Source Data'!D20)</f>
        <v/>
      </c>
      <c r="E16">
        <f>IF(C16="","",IF(COUNTIF($C$2:$C$301,C16)&gt;1,C16&amp;" (#"&amp;D16&amp;")",C16))</f>
        <v/>
      </c>
      <c r="F16">
        <f>IF(OR('Source Data'!$C20="",'Source Data'!E20=""),"",'Source Data'!E20)</f>
        <v/>
      </c>
      <c r="G16">
        <f>IF(OR('Source Data'!$C20="",'Source Data'!G20=""),"",'Source Data'!G20)</f>
        <v/>
      </c>
      <c r="H16">
        <f>IF(B16="","",IF(COUNTIF($B$2:B16,B16)=1,MAX($H$1:H15)+1,""))</f>
        <v/>
      </c>
      <c r="I16">
        <f>IF(C16="","",IF('Source Data'!J20="Not in Pilot","",IF('Source Data'!J20&lt;&gt;"",'Source Data'!J20,IF(COUNTIF(SnackCats,B16)&gt;0,"Snack",IF(COUNTIF(BevCats,B16)&gt;0,"Beverage","")))))</f>
        <v/>
      </c>
      <c r="J16">
        <f>IF(I16="","",COUNTIF($I$2:I16,"Snack")+COUNTIF($I$2:I16,"Beverage"))</f>
        <v/>
      </c>
      <c r="K16">
        <f>IF(OR('Inventory Master'!J20="CRITICAL",'Inventory Master'!J20="LOW"),'Inventory Master'!I20+A16/1000000,"")</f>
        <v/>
      </c>
      <c r="L16">
        <f>IF(OR('Source Data'!$C20="",'Source Data'!F20=""),"",'Source Data'!F20)</f>
        <v/>
      </c>
      <c r="M16" t="n">
        <v>15</v>
      </c>
      <c r="N16">
        <f>IFERROR(INDEX(Eng_Cat,MATCH(M16,$H$2:$H$301,0)),"")</f>
        <v/>
      </c>
      <c r="O16">
        <f>IF(N16="","",SUMIFS(OL_Qty,OL_Cat,N16))</f>
        <v/>
      </c>
      <c r="P16">
        <f>IF(N16="",-1,O16+(1000-M16)/10000)</f>
        <v/>
      </c>
      <c r="Q16">
        <f>IF(N16="","",COUNTIFS(OL_Cat,N16,OL_Flag,"ORDER"))</f>
        <v/>
      </c>
      <c r="S16" t="n">
        <v>15</v>
      </c>
      <c r="T16">
        <f>IFERROR(MATCH(S16,Eng_PilotIdx,0),"")</f>
        <v/>
      </c>
      <c r="U16">
        <f>IF(T16="","",INDEX(Eng_Label,T16))</f>
        <v/>
      </c>
      <c r="V16">
        <f>IF(T16="","",INDEX('_Engine'!$I$2:$I$301,T16))</f>
        <v/>
      </c>
      <c r="W16">
        <f>IF(U16="","",SUMIFS(RL_Added,RL_Prod,U16))</f>
        <v/>
      </c>
      <c r="X16">
        <f>IF(U16="",-1,W16+(1000-S16)/10000)</f>
        <v/>
      </c>
      <c r="Z16">
        <f>U15</f>
        <v/>
      </c>
      <c r="AB16">
        <f>IF(ISNUMBER(L16),L16+A16/1000000,"")</f>
        <v/>
      </c>
      <c r="AC16">
        <f>IF(OR('Source Data'!$C20="",'Source Data'!H20=""),"",'Source Data'!H20)</f>
        <v/>
      </c>
      <c r="AD16">
        <f>IF(OR('Source Data'!$C20="",'Source Data'!I20=""),"",'Source Data'!I20)</f>
        <v/>
      </c>
    </row>
    <row r="17">
      <c r="A17" t="n">
        <v>16</v>
      </c>
      <c r="B17">
        <f>IF('Source Data'!$C21="","",IF('Source Data'!B21="","Uncategorized",'Source Data'!B21))</f>
        <v/>
      </c>
      <c r="C17">
        <f>IF('Source Data'!$C21="","",TRIM('Source Data'!C21))</f>
        <v/>
      </c>
      <c r="D17">
        <f>IF(OR('Source Data'!$C21="",'Source Data'!D21=""),"",'Source Data'!D21)</f>
        <v/>
      </c>
      <c r="E17">
        <f>IF(C17="","",IF(COUNTIF($C$2:$C$301,C17)&gt;1,C17&amp;" (#"&amp;D17&amp;")",C17))</f>
        <v/>
      </c>
      <c r="F17">
        <f>IF(OR('Source Data'!$C21="",'Source Data'!E21=""),"",'Source Data'!E21)</f>
        <v/>
      </c>
      <c r="G17">
        <f>IF(OR('Source Data'!$C21="",'Source Data'!G21=""),"",'Source Data'!G21)</f>
        <v/>
      </c>
      <c r="H17">
        <f>IF(B17="","",IF(COUNTIF($B$2:B17,B17)=1,MAX($H$1:H16)+1,""))</f>
        <v/>
      </c>
      <c r="I17">
        <f>IF(C17="","",IF('Source Data'!J21="Not in Pilot","",IF('Source Data'!J21&lt;&gt;"",'Source Data'!J21,IF(COUNTIF(SnackCats,B17)&gt;0,"Snack",IF(COUNTIF(BevCats,B17)&gt;0,"Beverage","")))))</f>
        <v/>
      </c>
      <c r="J17">
        <f>IF(I17="","",COUNTIF($I$2:I17,"Snack")+COUNTIF($I$2:I17,"Beverage"))</f>
        <v/>
      </c>
      <c r="K17">
        <f>IF(OR('Inventory Master'!J21="CRITICAL",'Inventory Master'!J21="LOW"),'Inventory Master'!I21+A17/1000000,"")</f>
        <v/>
      </c>
      <c r="L17">
        <f>IF(OR('Source Data'!$C21="",'Source Data'!F21=""),"",'Source Data'!F21)</f>
        <v/>
      </c>
      <c r="M17" t="n">
        <v>16</v>
      </c>
      <c r="N17">
        <f>IFERROR(INDEX(Eng_Cat,MATCH(M17,$H$2:$H$301,0)),"")</f>
        <v/>
      </c>
      <c r="O17">
        <f>IF(N17="","",SUMIFS(OL_Qty,OL_Cat,N17))</f>
        <v/>
      </c>
      <c r="P17">
        <f>IF(N17="",-1,O17+(1000-M17)/10000)</f>
        <v/>
      </c>
      <c r="Q17">
        <f>IF(N17="","",COUNTIFS(OL_Cat,N17,OL_Flag,"ORDER"))</f>
        <v/>
      </c>
      <c r="S17" t="n">
        <v>16</v>
      </c>
      <c r="T17">
        <f>IFERROR(MATCH(S17,Eng_PilotIdx,0),"")</f>
        <v/>
      </c>
      <c r="U17">
        <f>IF(T17="","",INDEX(Eng_Label,T17))</f>
        <v/>
      </c>
      <c r="V17">
        <f>IF(T17="","",INDEX('_Engine'!$I$2:$I$301,T17))</f>
        <v/>
      </c>
      <c r="W17">
        <f>IF(U17="","",SUMIFS(RL_Added,RL_Prod,U17))</f>
        <v/>
      </c>
      <c r="X17">
        <f>IF(U17="",-1,W17+(1000-S17)/10000)</f>
        <v/>
      </c>
      <c r="Z17">
        <f>U16</f>
        <v/>
      </c>
      <c r="AB17">
        <f>IF(ISNUMBER(L17),L17+A17/1000000,"")</f>
        <v/>
      </c>
      <c r="AC17">
        <f>IF(OR('Source Data'!$C21="",'Source Data'!H21=""),"",'Source Data'!H21)</f>
        <v/>
      </c>
      <c r="AD17">
        <f>IF(OR('Source Data'!$C21="",'Source Data'!I21=""),"",'Source Data'!I21)</f>
        <v/>
      </c>
    </row>
    <row r="18">
      <c r="A18" t="n">
        <v>17</v>
      </c>
      <c r="B18">
        <f>IF('Source Data'!$C22="","",IF('Source Data'!B22="","Uncategorized",'Source Data'!B22))</f>
        <v/>
      </c>
      <c r="C18">
        <f>IF('Source Data'!$C22="","",TRIM('Source Data'!C22))</f>
        <v/>
      </c>
      <c r="D18">
        <f>IF(OR('Source Data'!$C22="",'Source Data'!D22=""),"",'Source Data'!D22)</f>
        <v/>
      </c>
      <c r="E18">
        <f>IF(C18="","",IF(COUNTIF($C$2:$C$301,C18)&gt;1,C18&amp;" (#"&amp;D18&amp;")",C18))</f>
        <v/>
      </c>
      <c r="F18">
        <f>IF(OR('Source Data'!$C22="",'Source Data'!E22=""),"",'Source Data'!E22)</f>
        <v/>
      </c>
      <c r="G18">
        <f>IF(OR('Source Data'!$C22="",'Source Data'!G22=""),"",'Source Data'!G22)</f>
        <v/>
      </c>
      <c r="H18">
        <f>IF(B18="","",IF(COUNTIF($B$2:B18,B18)=1,MAX($H$1:H17)+1,""))</f>
        <v/>
      </c>
      <c r="I18">
        <f>IF(C18="","",IF('Source Data'!J22="Not in Pilot","",IF('Source Data'!J22&lt;&gt;"",'Source Data'!J22,IF(COUNTIF(SnackCats,B18)&gt;0,"Snack",IF(COUNTIF(BevCats,B18)&gt;0,"Beverage","")))))</f>
        <v/>
      </c>
      <c r="J18">
        <f>IF(I18="","",COUNTIF($I$2:I18,"Snack")+COUNTIF($I$2:I18,"Beverage"))</f>
        <v/>
      </c>
      <c r="K18">
        <f>IF(OR('Inventory Master'!J22="CRITICAL",'Inventory Master'!J22="LOW"),'Inventory Master'!I22+A18/1000000,"")</f>
        <v/>
      </c>
      <c r="L18">
        <f>IF(OR('Source Data'!$C22="",'Source Data'!F22=""),"",'Source Data'!F22)</f>
        <v/>
      </c>
      <c r="M18" t="n">
        <v>17</v>
      </c>
      <c r="N18">
        <f>IFERROR(INDEX(Eng_Cat,MATCH(M18,$H$2:$H$301,0)),"")</f>
        <v/>
      </c>
      <c r="O18">
        <f>IF(N18="","",SUMIFS(OL_Qty,OL_Cat,N18))</f>
        <v/>
      </c>
      <c r="P18">
        <f>IF(N18="",-1,O18+(1000-M18)/10000)</f>
        <v/>
      </c>
      <c r="Q18">
        <f>IF(N18="","",COUNTIFS(OL_Cat,N18,OL_Flag,"ORDER"))</f>
        <v/>
      </c>
      <c r="S18" t="n">
        <v>17</v>
      </c>
      <c r="T18">
        <f>IFERROR(MATCH(S18,Eng_PilotIdx,0),"")</f>
        <v/>
      </c>
      <c r="U18">
        <f>IF(T18="","",INDEX(Eng_Label,T18))</f>
        <v/>
      </c>
      <c r="V18">
        <f>IF(T18="","",INDEX('_Engine'!$I$2:$I$301,T18))</f>
        <v/>
      </c>
      <c r="W18">
        <f>IF(U18="","",SUMIFS(RL_Added,RL_Prod,U18))</f>
        <v/>
      </c>
      <c r="X18">
        <f>IF(U18="",-1,W18+(1000-S18)/10000)</f>
        <v/>
      </c>
      <c r="Z18">
        <f>U17</f>
        <v/>
      </c>
      <c r="AB18">
        <f>IF(ISNUMBER(L18),L18+A18/1000000,"")</f>
        <v/>
      </c>
      <c r="AC18">
        <f>IF(OR('Source Data'!$C22="",'Source Data'!H22=""),"",'Source Data'!H22)</f>
        <v/>
      </c>
      <c r="AD18">
        <f>IF(OR('Source Data'!$C22="",'Source Data'!I22=""),"",'Source Data'!I22)</f>
        <v/>
      </c>
    </row>
    <row r="19">
      <c r="A19" t="n">
        <v>18</v>
      </c>
      <c r="B19">
        <f>IF('Source Data'!$C23="","",IF('Source Data'!B23="","Uncategorized",'Source Data'!B23))</f>
        <v/>
      </c>
      <c r="C19">
        <f>IF('Source Data'!$C23="","",TRIM('Source Data'!C23))</f>
        <v/>
      </c>
      <c r="D19">
        <f>IF(OR('Source Data'!$C23="",'Source Data'!D23=""),"",'Source Data'!D23)</f>
        <v/>
      </c>
      <c r="E19">
        <f>IF(C19="","",IF(COUNTIF($C$2:$C$301,C19)&gt;1,C19&amp;" (#"&amp;D19&amp;")",C19))</f>
        <v/>
      </c>
      <c r="F19">
        <f>IF(OR('Source Data'!$C23="",'Source Data'!E23=""),"",'Source Data'!E23)</f>
        <v/>
      </c>
      <c r="G19">
        <f>IF(OR('Source Data'!$C23="",'Source Data'!G23=""),"",'Source Data'!G23)</f>
        <v/>
      </c>
      <c r="H19">
        <f>IF(B19="","",IF(COUNTIF($B$2:B19,B19)=1,MAX($H$1:H18)+1,""))</f>
        <v/>
      </c>
      <c r="I19">
        <f>IF(C19="","",IF('Source Data'!J23="Not in Pilot","",IF('Source Data'!J23&lt;&gt;"",'Source Data'!J23,IF(COUNTIF(SnackCats,B19)&gt;0,"Snack",IF(COUNTIF(BevCats,B19)&gt;0,"Beverage","")))))</f>
        <v/>
      </c>
      <c r="J19">
        <f>IF(I19="","",COUNTIF($I$2:I19,"Snack")+COUNTIF($I$2:I19,"Beverage"))</f>
        <v/>
      </c>
      <c r="K19">
        <f>IF(OR('Inventory Master'!J23="CRITICAL",'Inventory Master'!J23="LOW"),'Inventory Master'!I23+A19/1000000,"")</f>
        <v/>
      </c>
      <c r="L19">
        <f>IF(OR('Source Data'!$C23="",'Source Data'!F23=""),"",'Source Data'!F23)</f>
        <v/>
      </c>
      <c r="M19" t="n">
        <v>18</v>
      </c>
      <c r="N19">
        <f>IFERROR(INDEX(Eng_Cat,MATCH(M19,$H$2:$H$301,0)),"")</f>
        <v/>
      </c>
      <c r="O19">
        <f>IF(N19="","",SUMIFS(OL_Qty,OL_Cat,N19))</f>
        <v/>
      </c>
      <c r="P19">
        <f>IF(N19="",-1,O19+(1000-M19)/10000)</f>
        <v/>
      </c>
      <c r="Q19">
        <f>IF(N19="","",COUNTIFS(OL_Cat,N19,OL_Flag,"ORDER"))</f>
        <v/>
      </c>
      <c r="S19" t="n">
        <v>18</v>
      </c>
      <c r="T19">
        <f>IFERROR(MATCH(S19,Eng_PilotIdx,0),"")</f>
        <v/>
      </c>
      <c r="U19">
        <f>IF(T19="","",INDEX(Eng_Label,T19))</f>
        <v/>
      </c>
      <c r="V19">
        <f>IF(T19="","",INDEX('_Engine'!$I$2:$I$301,T19))</f>
        <v/>
      </c>
      <c r="W19">
        <f>IF(U19="","",SUMIFS(RL_Added,RL_Prod,U19))</f>
        <v/>
      </c>
      <c r="X19">
        <f>IF(U19="",-1,W19+(1000-S19)/10000)</f>
        <v/>
      </c>
      <c r="Z19">
        <f>U18</f>
        <v/>
      </c>
      <c r="AB19">
        <f>IF(ISNUMBER(L19),L19+A19/1000000,"")</f>
        <v/>
      </c>
      <c r="AC19">
        <f>IF(OR('Source Data'!$C23="",'Source Data'!H23=""),"",'Source Data'!H23)</f>
        <v/>
      </c>
      <c r="AD19">
        <f>IF(OR('Source Data'!$C23="",'Source Data'!I23=""),"",'Source Data'!I23)</f>
        <v/>
      </c>
    </row>
    <row r="20">
      <c r="A20" t="n">
        <v>19</v>
      </c>
      <c r="B20">
        <f>IF('Source Data'!$C24="","",IF('Source Data'!B24="","Uncategorized",'Source Data'!B24))</f>
        <v/>
      </c>
      <c r="C20">
        <f>IF('Source Data'!$C24="","",TRIM('Source Data'!C24))</f>
        <v/>
      </c>
      <c r="D20">
        <f>IF(OR('Source Data'!$C24="",'Source Data'!D24=""),"",'Source Data'!D24)</f>
        <v/>
      </c>
      <c r="E20">
        <f>IF(C20="","",IF(COUNTIF($C$2:$C$301,C20)&gt;1,C20&amp;" (#"&amp;D20&amp;")",C20))</f>
        <v/>
      </c>
      <c r="F20">
        <f>IF(OR('Source Data'!$C24="",'Source Data'!E24=""),"",'Source Data'!E24)</f>
        <v/>
      </c>
      <c r="G20">
        <f>IF(OR('Source Data'!$C24="",'Source Data'!G24=""),"",'Source Data'!G24)</f>
        <v/>
      </c>
      <c r="H20">
        <f>IF(B20="","",IF(COUNTIF($B$2:B20,B20)=1,MAX($H$1:H19)+1,""))</f>
        <v/>
      </c>
      <c r="I20">
        <f>IF(C20="","",IF('Source Data'!J24="Not in Pilot","",IF('Source Data'!J24&lt;&gt;"",'Source Data'!J24,IF(COUNTIF(SnackCats,B20)&gt;0,"Snack",IF(COUNTIF(BevCats,B20)&gt;0,"Beverage","")))))</f>
        <v/>
      </c>
      <c r="J20">
        <f>IF(I20="","",COUNTIF($I$2:I20,"Snack")+COUNTIF($I$2:I20,"Beverage"))</f>
        <v/>
      </c>
      <c r="K20">
        <f>IF(OR('Inventory Master'!J24="CRITICAL",'Inventory Master'!J24="LOW"),'Inventory Master'!I24+A20/1000000,"")</f>
        <v/>
      </c>
      <c r="L20">
        <f>IF(OR('Source Data'!$C24="",'Source Data'!F24=""),"",'Source Data'!F24)</f>
        <v/>
      </c>
      <c r="M20" t="n">
        <v>19</v>
      </c>
      <c r="N20">
        <f>IFERROR(INDEX(Eng_Cat,MATCH(M20,$H$2:$H$301,0)),"")</f>
        <v/>
      </c>
      <c r="O20">
        <f>IF(N20="","",SUMIFS(OL_Qty,OL_Cat,N20))</f>
        <v/>
      </c>
      <c r="P20">
        <f>IF(N20="",-1,O20+(1000-M20)/10000)</f>
        <v/>
      </c>
      <c r="Q20">
        <f>IF(N20="","",COUNTIFS(OL_Cat,N20,OL_Flag,"ORDER"))</f>
        <v/>
      </c>
      <c r="S20" t="n">
        <v>19</v>
      </c>
      <c r="T20">
        <f>IFERROR(MATCH(S20,Eng_PilotIdx,0),"")</f>
        <v/>
      </c>
      <c r="U20">
        <f>IF(T20="","",INDEX(Eng_Label,T20))</f>
        <v/>
      </c>
      <c r="V20">
        <f>IF(T20="","",INDEX('_Engine'!$I$2:$I$301,T20))</f>
        <v/>
      </c>
      <c r="W20">
        <f>IF(U20="","",SUMIFS(RL_Added,RL_Prod,U20))</f>
        <v/>
      </c>
      <c r="X20">
        <f>IF(U20="",-1,W20+(1000-S20)/10000)</f>
        <v/>
      </c>
      <c r="Z20">
        <f>U19</f>
        <v/>
      </c>
      <c r="AB20">
        <f>IF(ISNUMBER(L20),L20+A20/1000000,"")</f>
        <v/>
      </c>
      <c r="AC20">
        <f>IF(OR('Source Data'!$C24="",'Source Data'!H24=""),"",'Source Data'!H24)</f>
        <v/>
      </c>
      <c r="AD20">
        <f>IF(OR('Source Data'!$C24="",'Source Data'!I24=""),"",'Source Data'!I24)</f>
        <v/>
      </c>
    </row>
    <row r="21">
      <c r="A21" t="n">
        <v>20</v>
      </c>
      <c r="B21">
        <f>IF('Source Data'!$C25="","",IF('Source Data'!B25="","Uncategorized",'Source Data'!B25))</f>
        <v/>
      </c>
      <c r="C21">
        <f>IF('Source Data'!$C25="","",TRIM('Source Data'!C25))</f>
        <v/>
      </c>
      <c r="D21">
        <f>IF(OR('Source Data'!$C25="",'Source Data'!D25=""),"",'Source Data'!D25)</f>
        <v/>
      </c>
      <c r="E21">
        <f>IF(C21="","",IF(COUNTIF($C$2:$C$301,C21)&gt;1,C21&amp;" (#"&amp;D21&amp;")",C21))</f>
        <v/>
      </c>
      <c r="F21">
        <f>IF(OR('Source Data'!$C25="",'Source Data'!E25=""),"",'Source Data'!E25)</f>
        <v/>
      </c>
      <c r="G21">
        <f>IF(OR('Source Data'!$C25="",'Source Data'!G25=""),"",'Source Data'!G25)</f>
        <v/>
      </c>
      <c r="H21">
        <f>IF(B21="","",IF(COUNTIF($B$2:B21,B21)=1,MAX($H$1:H20)+1,""))</f>
        <v/>
      </c>
      <c r="I21">
        <f>IF(C21="","",IF('Source Data'!J25="Not in Pilot","",IF('Source Data'!J25&lt;&gt;"",'Source Data'!J25,IF(COUNTIF(SnackCats,B21)&gt;0,"Snack",IF(COUNTIF(BevCats,B21)&gt;0,"Beverage","")))))</f>
        <v/>
      </c>
      <c r="J21">
        <f>IF(I21="","",COUNTIF($I$2:I21,"Snack")+COUNTIF($I$2:I21,"Beverage"))</f>
        <v/>
      </c>
      <c r="K21">
        <f>IF(OR('Inventory Master'!J25="CRITICAL",'Inventory Master'!J25="LOW"),'Inventory Master'!I25+A21/1000000,"")</f>
        <v/>
      </c>
      <c r="L21">
        <f>IF(OR('Source Data'!$C25="",'Source Data'!F25=""),"",'Source Data'!F25)</f>
        <v/>
      </c>
      <c r="M21" t="n">
        <v>20</v>
      </c>
      <c r="N21">
        <f>IFERROR(INDEX(Eng_Cat,MATCH(M21,$H$2:$H$301,0)),"")</f>
        <v/>
      </c>
      <c r="O21">
        <f>IF(N21="","",SUMIFS(OL_Qty,OL_Cat,N21))</f>
        <v/>
      </c>
      <c r="P21">
        <f>IF(N21="",-1,O21+(1000-M21)/10000)</f>
        <v/>
      </c>
      <c r="Q21">
        <f>IF(N21="","",COUNTIFS(OL_Cat,N21,OL_Flag,"ORDER"))</f>
        <v/>
      </c>
      <c r="S21" t="n">
        <v>20</v>
      </c>
      <c r="T21">
        <f>IFERROR(MATCH(S21,Eng_PilotIdx,0),"")</f>
        <v/>
      </c>
      <c r="U21">
        <f>IF(T21="","",INDEX(Eng_Label,T21))</f>
        <v/>
      </c>
      <c r="V21">
        <f>IF(T21="","",INDEX('_Engine'!$I$2:$I$301,T21))</f>
        <v/>
      </c>
      <c r="W21">
        <f>IF(U21="","",SUMIFS(RL_Added,RL_Prod,U21))</f>
        <v/>
      </c>
      <c r="X21">
        <f>IF(U21="",-1,W21+(1000-S21)/10000)</f>
        <v/>
      </c>
      <c r="Z21">
        <f>U20</f>
        <v/>
      </c>
      <c r="AB21">
        <f>IF(ISNUMBER(L21),L21+A21/1000000,"")</f>
        <v/>
      </c>
      <c r="AC21">
        <f>IF(OR('Source Data'!$C25="",'Source Data'!H25=""),"",'Source Data'!H25)</f>
        <v/>
      </c>
      <c r="AD21">
        <f>IF(OR('Source Data'!$C25="",'Source Data'!I25=""),"",'Source Data'!I25)</f>
        <v/>
      </c>
    </row>
    <row r="22">
      <c r="A22" t="n">
        <v>21</v>
      </c>
      <c r="B22">
        <f>IF('Source Data'!$C26="","",IF('Source Data'!B26="","Uncategorized",'Source Data'!B26))</f>
        <v/>
      </c>
      <c r="C22">
        <f>IF('Source Data'!$C26="","",TRIM('Source Data'!C26))</f>
        <v/>
      </c>
      <c r="D22">
        <f>IF(OR('Source Data'!$C26="",'Source Data'!D26=""),"",'Source Data'!D26)</f>
        <v/>
      </c>
      <c r="E22">
        <f>IF(C22="","",IF(COUNTIF($C$2:$C$301,C22)&gt;1,C22&amp;" (#"&amp;D22&amp;")",C22))</f>
        <v/>
      </c>
      <c r="F22">
        <f>IF(OR('Source Data'!$C26="",'Source Data'!E26=""),"",'Source Data'!E26)</f>
        <v/>
      </c>
      <c r="G22">
        <f>IF(OR('Source Data'!$C26="",'Source Data'!G26=""),"",'Source Data'!G26)</f>
        <v/>
      </c>
      <c r="H22">
        <f>IF(B22="","",IF(COUNTIF($B$2:B22,B22)=1,MAX($H$1:H21)+1,""))</f>
        <v/>
      </c>
      <c r="I22">
        <f>IF(C22="","",IF('Source Data'!J26="Not in Pilot","",IF('Source Data'!J26&lt;&gt;"",'Source Data'!J26,IF(COUNTIF(SnackCats,B22)&gt;0,"Snack",IF(COUNTIF(BevCats,B22)&gt;0,"Beverage","")))))</f>
        <v/>
      </c>
      <c r="J22">
        <f>IF(I22="","",COUNTIF($I$2:I22,"Snack")+COUNTIF($I$2:I22,"Beverage"))</f>
        <v/>
      </c>
      <c r="K22">
        <f>IF(OR('Inventory Master'!J26="CRITICAL",'Inventory Master'!J26="LOW"),'Inventory Master'!I26+A22/1000000,"")</f>
        <v/>
      </c>
      <c r="L22">
        <f>IF(OR('Source Data'!$C26="",'Source Data'!F26=""),"",'Source Data'!F26)</f>
        <v/>
      </c>
      <c r="M22" t="n">
        <v>21</v>
      </c>
      <c r="N22">
        <f>IFERROR(INDEX(Eng_Cat,MATCH(M22,$H$2:$H$301,0)),"")</f>
        <v/>
      </c>
      <c r="O22">
        <f>IF(N22="","",SUMIFS(OL_Qty,OL_Cat,N22))</f>
        <v/>
      </c>
      <c r="P22">
        <f>IF(N22="",-1,O22+(1000-M22)/10000)</f>
        <v/>
      </c>
      <c r="Q22">
        <f>IF(N22="","",COUNTIFS(OL_Cat,N22,OL_Flag,"ORDER"))</f>
        <v/>
      </c>
      <c r="S22" t="n">
        <v>21</v>
      </c>
      <c r="T22">
        <f>IFERROR(MATCH(S22,Eng_PilotIdx,0),"")</f>
        <v/>
      </c>
      <c r="U22">
        <f>IF(T22="","",INDEX(Eng_Label,T22))</f>
        <v/>
      </c>
      <c r="V22">
        <f>IF(T22="","",INDEX('_Engine'!$I$2:$I$301,T22))</f>
        <v/>
      </c>
      <c r="W22">
        <f>IF(U22="","",SUMIFS(RL_Added,RL_Prod,U22))</f>
        <v/>
      </c>
      <c r="X22">
        <f>IF(U22="",-1,W22+(1000-S22)/10000)</f>
        <v/>
      </c>
      <c r="Z22">
        <f>U21</f>
        <v/>
      </c>
      <c r="AB22">
        <f>IF(ISNUMBER(L22),L22+A22/1000000,"")</f>
        <v/>
      </c>
      <c r="AC22">
        <f>IF(OR('Source Data'!$C26="",'Source Data'!H26=""),"",'Source Data'!H26)</f>
        <v/>
      </c>
      <c r="AD22">
        <f>IF(OR('Source Data'!$C26="",'Source Data'!I26=""),"",'Source Data'!I26)</f>
        <v/>
      </c>
    </row>
    <row r="23">
      <c r="A23" t="n">
        <v>22</v>
      </c>
      <c r="B23">
        <f>IF('Source Data'!$C27="","",IF('Source Data'!B27="","Uncategorized",'Source Data'!B27))</f>
        <v/>
      </c>
      <c r="C23">
        <f>IF('Source Data'!$C27="","",TRIM('Source Data'!C27))</f>
        <v/>
      </c>
      <c r="D23">
        <f>IF(OR('Source Data'!$C27="",'Source Data'!D27=""),"",'Source Data'!D27)</f>
        <v/>
      </c>
      <c r="E23">
        <f>IF(C23="","",IF(COUNTIF($C$2:$C$301,C23)&gt;1,C23&amp;" (#"&amp;D23&amp;")",C23))</f>
        <v/>
      </c>
      <c r="F23">
        <f>IF(OR('Source Data'!$C27="",'Source Data'!E27=""),"",'Source Data'!E27)</f>
        <v/>
      </c>
      <c r="G23">
        <f>IF(OR('Source Data'!$C27="",'Source Data'!G27=""),"",'Source Data'!G27)</f>
        <v/>
      </c>
      <c r="H23">
        <f>IF(B23="","",IF(COUNTIF($B$2:B23,B23)=1,MAX($H$1:H22)+1,""))</f>
        <v/>
      </c>
      <c r="I23">
        <f>IF(C23="","",IF('Source Data'!J27="Not in Pilot","",IF('Source Data'!J27&lt;&gt;"",'Source Data'!J27,IF(COUNTIF(SnackCats,B23)&gt;0,"Snack",IF(COUNTIF(BevCats,B23)&gt;0,"Beverage","")))))</f>
        <v/>
      </c>
      <c r="J23">
        <f>IF(I23="","",COUNTIF($I$2:I23,"Snack")+COUNTIF($I$2:I23,"Beverage"))</f>
        <v/>
      </c>
      <c r="K23">
        <f>IF(OR('Inventory Master'!J27="CRITICAL",'Inventory Master'!J27="LOW"),'Inventory Master'!I27+A23/1000000,"")</f>
        <v/>
      </c>
      <c r="L23">
        <f>IF(OR('Source Data'!$C27="",'Source Data'!F27=""),"",'Source Data'!F27)</f>
        <v/>
      </c>
      <c r="M23" t="n">
        <v>22</v>
      </c>
      <c r="N23">
        <f>IFERROR(INDEX(Eng_Cat,MATCH(M23,$H$2:$H$301,0)),"")</f>
        <v/>
      </c>
      <c r="O23">
        <f>IF(N23="","",SUMIFS(OL_Qty,OL_Cat,N23))</f>
        <v/>
      </c>
      <c r="P23">
        <f>IF(N23="",-1,O23+(1000-M23)/10000)</f>
        <v/>
      </c>
      <c r="Q23">
        <f>IF(N23="","",COUNTIFS(OL_Cat,N23,OL_Flag,"ORDER"))</f>
        <v/>
      </c>
      <c r="S23" t="n">
        <v>22</v>
      </c>
      <c r="T23">
        <f>IFERROR(MATCH(S23,Eng_PilotIdx,0),"")</f>
        <v/>
      </c>
      <c r="U23">
        <f>IF(T23="","",INDEX(Eng_Label,T23))</f>
        <v/>
      </c>
      <c r="V23">
        <f>IF(T23="","",INDEX('_Engine'!$I$2:$I$301,T23))</f>
        <v/>
      </c>
      <c r="W23">
        <f>IF(U23="","",SUMIFS(RL_Added,RL_Prod,U23))</f>
        <v/>
      </c>
      <c r="X23">
        <f>IF(U23="",-1,W23+(1000-S23)/10000)</f>
        <v/>
      </c>
      <c r="Z23">
        <f>U22</f>
        <v/>
      </c>
      <c r="AB23">
        <f>IF(ISNUMBER(L23),L23+A23/1000000,"")</f>
        <v/>
      </c>
      <c r="AC23">
        <f>IF(OR('Source Data'!$C27="",'Source Data'!H27=""),"",'Source Data'!H27)</f>
        <v/>
      </c>
      <c r="AD23">
        <f>IF(OR('Source Data'!$C27="",'Source Data'!I27=""),"",'Source Data'!I27)</f>
        <v/>
      </c>
    </row>
    <row r="24">
      <c r="A24" t="n">
        <v>23</v>
      </c>
      <c r="B24">
        <f>IF('Source Data'!$C28="","",IF('Source Data'!B28="","Uncategorized",'Source Data'!B28))</f>
        <v/>
      </c>
      <c r="C24">
        <f>IF('Source Data'!$C28="","",TRIM('Source Data'!C28))</f>
        <v/>
      </c>
      <c r="D24">
        <f>IF(OR('Source Data'!$C28="",'Source Data'!D28=""),"",'Source Data'!D28)</f>
        <v/>
      </c>
      <c r="E24">
        <f>IF(C24="","",IF(COUNTIF($C$2:$C$301,C24)&gt;1,C24&amp;" (#"&amp;D24&amp;")",C24))</f>
        <v/>
      </c>
      <c r="F24">
        <f>IF(OR('Source Data'!$C28="",'Source Data'!E28=""),"",'Source Data'!E28)</f>
        <v/>
      </c>
      <c r="G24">
        <f>IF(OR('Source Data'!$C28="",'Source Data'!G28=""),"",'Source Data'!G28)</f>
        <v/>
      </c>
      <c r="H24">
        <f>IF(B24="","",IF(COUNTIF($B$2:B24,B24)=1,MAX($H$1:H23)+1,""))</f>
        <v/>
      </c>
      <c r="I24">
        <f>IF(C24="","",IF('Source Data'!J28="Not in Pilot","",IF('Source Data'!J28&lt;&gt;"",'Source Data'!J28,IF(COUNTIF(SnackCats,B24)&gt;0,"Snack",IF(COUNTIF(BevCats,B24)&gt;0,"Beverage","")))))</f>
        <v/>
      </c>
      <c r="J24">
        <f>IF(I24="","",COUNTIF($I$2:I24,"Snack")+COUNTIF($I$2:I24,"Beverage"))</f>
        <v/>
      </c>
      <c r="K24">
        <f>IF(OR('Inventory Master'!J28="CRITICAL",'Inventory Master'!J28="LOW"),'Inventory Master'!I28+A24/1000000,"")</f>
        <v/>
      </c>
      <c r="L24">
        <f>IF(OR('Source Data'!$C28="",'Source Data'!F28=""),"",'Source Data'!F28)</f>
        <v/>
      </c>
      <c r="M24" t="n">
        <v>23</v>
      </c>
      <c r="N24">
        <f>IFERROR(INDEX(Eng_Cat,MATCH(M24,$H$2:$H$301,0)),"")</f>
        <v/>
      </c>
      <c r="O24">
        <f>IF(N24="","",SUMIFS(OL_Qty,OL_Cat,N24))</f>
        <v/>
      </c>
      <c r="P24">
        <f>IF(N24="",-1,O24+(1000-M24)/10000)</f>
        <v/>
      </c>
      <c r="Q24">
        <f>IF(N24="","",COUNTIFS(OL_Cat,N24,OL_Flag,"ORDER"))</f>
        <v/>
      </c>
      <c r="S24" t="n">
        <v>23</v>
      </c>
      <c r="T24">
        <f>IFERROR(MATCH(S24,Eng_PilotIdx,0),"")</f>
        <v/>
      </c>
      <c r="U24">
        <f>IF(T24="","",INDEX(Eng_Label,T24))</f>
        <v/>
      </c>
      <c r="V24">
        <f>IF(T24="","",INDEX('_Engine'!$I$2:$I$301,T24))</f>
        <v/>
      </c>
      <c r="W24">
        <f>IF(U24="","",SUMIFS(RL_Added,RL_Prod,U24))</f>
        <v/>
      </c>
      <c r="X24">
        <f>IF(U24="",-1,W24+(1000-S24)/10000)</f>
        <v/>
      </c>
      <c r="Z24">
        <f>U23</f>
        <v/>
      </c>
      <c r="AB24">
        <f>IF(ISNUMBER(L24),L24+A24/1000000,"")</f>
        <v/>
      </c>
      <c r="AC24">
        <f>IF(OR('Source Data'!$C28="",'Source Data'!H28=""),"",'Source Data'!H28)</f>
        <v/>
      </c>
      <c r="AD24">
        <f>IF(OR('Source Data'!$C28="",'Source Data'!I28=""),"",'Source Data'!I28)</f>
        <v/>
      </c>
    </row>
    <row r="25">
      <c r="A25" t="n">
        <v>24</v>
      </c>
      <c r="B25">
        <f>IF('Source Data'!$C29="","",IF('Source Data'!B29="","Uncategorized",'Source Data'!B29))</f>
        <v/>
      </c>
      <c r="C25">
        <f>IF('Source Data'!$C29="","",TRIM('Source Data'!C29))</f>
        <v/>
      </c>
      <c r="D25">
        <f>IF(OR('Source Data'!$C29="",'Source Data'!D29=""),"",'Source Data'!D29)</f>
        <v/>
      </c>
      <c r="E25">
        <f>IF(C25="","",IF(COUNTIF($C$2:$C$301,C25)&gt;1,C25&amp;" (#"&amp;D25&amp;")",C25))</f>
        <v/>
      </c>
      <c r="F25">
        <f>IF(OR('Source Data'!$C29="",'Source Data'!E29=""),"",'Source Data'!E29)</f>
        <v/>
      </c>
      <c r="G25">
        <f>IF(OR('Source Data'!$C29="",'Source Data'!G29=""),"",'Source Data'!G29)</f>
        <v/>
      </c>
      <c r="H25">
        <f>IF(B25="","",IF(COUNTIF($B$2:B25,B25)=1,MAX($H$1:H24)+1,""))</f>
        <v/>
      </c>
      <c r="I25">
        <f>IF(C25="","",IF('Source Data'!J29="Not in Pilot","",IF('Source Data'!J29&lt;&gt;"",'Source Data'!J29,IF(COUNTIF(SnackCats,B25)&gt;0,"Snack",IF(COUNTIF(BevCats,B25)&gt;0,"Beverage","")))))</f>
        <v/>
      </c>
      <c r="J25">
        <f>IF(I25="","",COUNTIF($I$2:I25,"Snack")+COUNTIF($I$2:I25,"Beverage"))</f>
        <v/>
      </c>
      <c r="K25">
        <f>IF(OR('Inventory Master'!J29="CRITICAL",'Inventory Master'!J29="LOW"),'Inventory Master'!I29+A25/1000000,"")</f>
        <v/>
      </c>
      <c r="L25">
        <f>IF(OR('Source Data'!$C29="",'Source Data'!F29=""),"",'Source Data'!F29)</f>
        <v/>
      </c>
      <c r="M25" t="n">
        <v>24</v>
      </c>
      <c r="N25">
        <f>IFERROR(INDEX(Eng_Cat,MATCH(M25,$H$2:$H$301,0)),"")</f>
        <v/>
      </c>
      <c r="O25">
        <f>IF(N25="","",SUMIFS(OL_Qty,OL_Cat,N25))</f>
        <v/>
      </c>
      <c r="P25">
        <f>IF(N25="",-1,O25+(1000-M25)/10000)</f>
        <v/>
      </c>
      <c r="Q25">
        <f>IF(N25="","",COUNTIFS(OL_Cat,N25,OL_Flag,"ORDER"))</f>
        <v/>
      </c>
      <c r="S25" t="n">
        <v>24</v>
      </c>
      <c r="T25">
        <f>IFERROR(MATCH(S25,Eng_PilotIdx,0),"")</f>
        <v/>
      </c>
      <c r="U25">
        <f>IF(T25="","",INDEX(Eng_Label,T25))</f>
        <v/>
      </c>
      <c r="V25">
        <f>IF(T25="","",INDEX('_Engine'!$I$2:$I$301,T25))</f>
        <v/>
      </c>
      <c r="W25">
        <f>IF(U25="","",SUMIFS(RL_Added,RL_Prod,U25))</f>
        <v/>
      </c>
      <c r="X25">
        <f>IF(U25="",-1,W25+(1000-S25)/10000)</f>
        <v/>
      </c>
      <c r="Z25">
        <f>U24</f>
        <v/>
      </c>
      <c r="AB25">
        <f>IF(ISNUMBER(L25),L25+A25/1000000,"")</f>
        <v/>
      </c>
      <c r="AC25">
        <f>IF(OR('Source Data'!$C29="",'Source Data'!H29=""),"",'Source Data'!H29)</f>
        <v/>
      </c>
      <c r="AD25">
        <f>IF(OR('Source Data'!$C29="",'Source Data'!I29=""),"",'Source Data'!I29)</f>
        <v/>
      </c>
    </row>
    <row r="26">
      <c r="A26" t="n">
        <v>25</v>
      </c>
      <c r="B26">
        <f>IF('Source Data'!$C30="","",IF('Source Data'!B30="","Uncategorized",'Source Data'!B30))</f>
        <v/>
      </c>
      <c r="C26">
        <f>IF('Source Data'!$C30="","",TRIM('Source Data'!C30))</f>
        <v/>
      </c>
      <c r="D26">
        <f>IF(OR('Source Data'!$C30="",'Source Data'!D30=""),"",'Source Data'!D30)</f>
        <v/>
      </c>
      <c r="E26">
        <f>IF(C26="","",IF(COUNTIF($C$2:$C$301,C26)&gt;1,C26&amp;" (#"&amp;D26&amp;")",C26))</f>
        <v/>
      </c>
      <c r="F26">
        <f>IF(OR('Source Data'!$C30="",'Source Data'!E30=""),"",'Source Data'!E30)</f>
        <v/>
      </c>
      <c r="G26">
        <f>IF(OR('Source Data'!$C30="",'Source Data'!G30=""),"",'Source Data'!G30)</f>
        <v/>
      </c>
      <c r="H26">
        <f>IF(B26="","",IF(COUNTIF($B$2:B26,B26)=1,MAX($H$1:H25)+1,""))</f>
        <v/>
      </c>
      <c r="I26">
        <f>IF(C26="","",IF('Source Data'!J30="Not in Pilot","",IF('Source Data'!J30&lt;&gt;"",'Source Data'!J30,IF(COUNTIF(SnackCats,B26)&gt;0,"Snack",IF(COUNTIF(BevCats,B26)&gt;0,"Beverage","")))))</f>
        <v/>
      </c>
      <c r="J26">
        <f>IF(I26="","",COUNTIF($I$2:I26,"Snack")+COUNTIF($I$2:I26,"Beverage"))</f>
        <v/>
      </c>
      <c r="K26">
        <f>IF(OR('Inventory Master'!J30="CRITICAL",'Inventory Master'!J30="LOW"),'Inventory Master'!I30+A26/1000000,"")</f>
        <v/>
      </c>
      <c r="L26">
        <f>IF(OR('Source Data'!$C30="",'Source Data'!F30=""),"",'Source Data'!F30)</f>
        <v/>
      </c>
      <c r="M26" t="n">
        <v>25</v>
      </c>
      <c r="N26">
        <f>IFERROR(INDEX(Eng_Cat,MATCH(M26,$H$2:$H$301,0)),"")</f>
        <v/>
      </c>
      <c r="O26">
        <f>IF(N26="","",SUMIFS(OL_Qty,OL_Cat,N26))</f>
        <v/>
      </c>
      <c r="P26">
        <f>IF(N26="",-1,O26+(1000-M26)/10000)</f>
        <v/>
      </c>
      <c r="Q26">
        <f>IF(N26="","",COUNTIFS(OL_Cat,N26,OL_Flag,"ORDER"))</f>
        <v/>
      </c>
      <c r="S26" t="n">
        <v>25</v>
      </c>
      <c r="T26">
        <f>IFERROR(MATCH(S26,Eng_PilotIdx,0),"")</f>
        <v/>
      </c>
      <c r="U26">
        <f>IF(T26="","",INDEX(Eng_Label,T26))</f>
        <v/>
      </c>
      <c r="V26">
        <f>IF(T26="","",INDEX('_Engine'!$I$2:$I$301,T26))</f>
        <v/>
      </c>
      <c r="W26">
        <f>IF(U26="","",SUMIFS(RL_Added,RL_Prod,U26))</f>
        <v/>
      </c>
      <c r="X26">
        <f>IF(U26="",-1,W26+(1000-S26)/10000)</f>
        <v/>
      </c>
      <c r="Z26">
        <f>U25</f>
        <v/>
      </c>
      <c r="AB26">
        <f>IF(ISNUMBER(L26),L26+A26/1000000,"")</f>
        <v/>
      </c>
      <c r="AC26">
        <f>IF(OR('Source Data'!$C30="",'Source Data'!H30=""),"",'Source Data'!H30)</f>
        <v/>
      </c>
      <c r="AD26">
        <f>IF(OR('Source Data'!$C30="",'Source Data'!I30=""),"",'Source Data'!I30)</f>
        <v/>
      </c>
    </row>
    <row r="27">
      <c r="A27" t="n">
        <v>26</v>
      </c>
      <c r="B27">
        <f>IF('Source Data'!$C31="","",IF('Source Data'!B31="","Uncategorized",'Source Data'!B31))</f>
        <v/>
      </c>
      <c r="C27">
        <f>IF('Source Data'!$C31="","",TRIM('Source Data'!C31))</f>
        <v/>
      </c>
      <c r="D27">
        <f>IF(OR('Source Data'!$C31="",'Source Data'!D31=""),"",'Source Data'!D31)</f>
        <v/>
      </c>
      <c r="E27">
        <f>IF(C27="","",IF(COUNTIF($C$2:$C$301,C27)&gt;1,C27&amp;" (#"&amp;D27&amp;")",C27))</f>
        <v/>
      </c>
      <c r="F27">
        <f>IF(OR('Source Data'!$C31="",'Source Data'!E31=""),"",'Source Data'!E31)</f>
        <v/>
      </c>
      <c r="G27">
        <f>IF(OR('Source Data'!$C31="",'Source Data'!G31=""),"",'Source Data'!G31)</f>
        <v/>
      </c>
      <c r="H27">
        <f>IF(B27="","",IF(COUNTIF($B$2:B27,B27)=1,MAX($H$1:H26)+1,""))</f>
        <v/>
      </c>
      <c r="I27">
        <f>IF(C27="","",IF('Source Data'!J31="Not in Pilot","",IF('Source Data'!J31&lt;&gt;"",'Source Data'!J31,IF(COUNTIF(SnackCats,B27)&gt;0,"Snack",IF(COUNTIF(BevCats,B27)&gt;0,"Beverage","")))))</f>
        <v/>
      </c>
      <c r="J27">
        <f>IF(I27="","",COUNTIF($I$2:I27,"Snack")+COUNTIF($I$2:I27,"Beverage"))</f>
        <v/>
      </c>
      <c r="K27">
        <f>IF(OR('Inventory Master'!J31="CRITICAL",'Inventory Master'!J31="LOW"),'Inventory Master'!I31+A27/1000000,"")</f>
        <v/>
      </c>
      <c r="L27">
        <f>IF(OR('Source Data'!$C31="",'Source Data'!F31=""),"",'Source Data'!F31)</f>
        <v/>
      </c>
      <c r="M27" t="n">
        <v>26</v>
      </c>
      <c r="N27">
        <f>IFERROR(INDEX(Eng_Cat,MATCH(M27,$H$2:$H$301,0)),"")</f>
        <v/>
      </c>
      <c r="O27">
        <f>IF(N27="","",SUMIFS(OL_Qty,OL_Cat,N27))</f>
        <v/>
      </c>
      <c r="P27">
        <f>IF(N27="",-1,O27+(1000-M27)/10000)</f>
        <v/>
      </c>
      <c r="Q27">
        <f>IF(N27="","",COUNTIFS(OL_Cat,N27,OL_Flag,"ORDER"))</f>
        <v/>
      </c>
      <c r="S27" t="n">
        <v>26</v>
      </c>
      <c r="T27">
        <f>IFERROR(MATCH(S27,Eng_PilotIdx,0),"")</f>
        <v/>
      </c>
      <c r="U27">
        <f>IF(T27="","",INDEX(Eng_Label,T27))</f>
        <v/>
      </c>
      <c r="V27">
        <f>IF(T27="","",INDEX('_Engine'!$I$2:$I$301,T27))</f>
        <v/>
      </c>
      <c r="W27">
        <f>IF(U27="","",SUMIFS(RL_Added,RL_Prod,U27))</f>
        <v/>
      </c>
      <c r="X27">
        <f>IF(U27="",-1,W27+(1000-S27)/10000)</f>
        <v/>
      </c>
      <c r="Z27">
        <f>U26</f>
        <v/>
      </c>
      <c r="AB27">
        <f>IF(ISNUMBER(L27),L27+A27/1000000,"")</f>
        <v/>
      </c>
      <c r="AC27">
        <f>IF(OR('Source Data'!$C31="",'Source Data'!H31=""),"",'Source Data'!H31)</f>
        <v/>
      </c>
      <c r="AD27">
        <f>IF(OR('Source Data'!$C31="",'Source Data'!I31=""),"",'Source Data'!I31)</f>
        <v/>
      </c>
    </row>
    <row r="28">
      <c r="A28" t="n">
        <v>27</v>
      </c>
      <c r="B28">
        <f>IF('Source Data'!$C32="","",IF('Source Data'!B32="","Uncategorized",'Source Data'!B32))</f>
        <v/>
      </c>
      <c r="C28">
        <f>IF('Source Data'!$C32="","",TRIM('Source Data'!C32))</f>
        <v/>
      </c>
      <c r="D28">
        <f>IF(OR('Source Data'!$C32="",'Source Data'!D32=""),"",'Source Data'!D32)</f>
        <v/>
      </c>
      <c r="E28">
        <f>IF(C28="","",IF(COUNTIF($C$2:$C$301,C28)&gt;1,C28&amp;" (#"&amp;D28&amp;")",C28))</f>
        <v/>
      </c>
      <c r="F28">
        <f>IF(OR('Source Data'!$C32="",'Source Data'!E32=""),"",'Source Data'!E32)</f>
        <v/>
      </c>
      <c r="G28">
        <f>IF(OR('Source Data'!$C32="",'Source Data'!G32=""),"",'Source Data'!G32)</f>
        <v/>
      </c>
      <c r="H28">
        <f>IF(B28="","",IF(COUNTIF($B$2:B28,B28)=1,MAX($H$1:H27)+1,""))</f>
        <v/>
      </c>
      <c r="I28">
        <f>IF(C28="","",IF('Source Data'!J32="Not in Pilot","",IF('Source Data'!J32&lt;&gt;"",'Source Data'!J32,IF(COUNTIF(SnackCats,B28)&gt;0,"Snack",IF(COUNTIF(BevCats,B28)&gt;0,"Beverage","")))))</f>
        <v/>
      </c>
      <c r="J28">
        <f>IF(I28="","",COUNTIF($I$2:I28,"Snack")+COUNTIF($I$2:I28,"Beverage"))</f>
        <v/>
      </c>
      <c r="K28">
        <f>IF(OR('Inventory Master'!J32="CRITICAL",'Inventory Master'!J32="LOW"),'Inventory Master'!I32+A28/1000000,"")</f>
        <v/>
      </c>
      <c r="L28">
        <f>IF(OR('Source Data'!$C32="",'Source Data'!F32=""),"",'Source Data'!F32)</f>
        <v/>
      </c>
      <c r="M28" t="n">
        <v>27</v>
      </c>
      <c r="N28">
        <f>IFERROR(INDEX(Eng_Cat,MATCH(M28,$H$2:$H$301,0)),"")</f>
        <v/>
      </c>
      <c r="O28">
        <f>IF(N28="","",SUMIFS(OL_Qty,OL_Cat,N28))</f>
        <v/>
      </c>
      <c r="P28">
        <f>IF(N28="",-1,O28+(1000-M28)/10000)</f>
        <v/>
      </c>
      <c r="Q28">
        <f>IF(N28="","",COUNTIFS(OL_Cat,N28,OL_Flag,"ORDER"))</f>
        <v/>
      </c>
      <c r="S28" t="n">
        <v>27</v>
      </c>
      <c r="T28">
        <f>IFERROR(MATCH(S28,Eng_PilotIdx,0),"")</f>
        <v/>
      </c>
      <c r="U28">
        <f>IF(T28="","",INDEX(Eng_Label,T28))</f>
        <v/>
      </c>
      <c r="V28">
        <f>IF(T28="","",INDEX('_Engine'!$I$2:$I$301,T28))</f>
        <v/>
      </c>
      <c r="W28">
        <f>IF(U28="","",SUMIFS(RL_Added,RL_Prod,U28))</f>
        <v/>
      </c>
      <c r="X28">
        <f>IF(U28="",-1,W28+(1000-S28)/10000)</f>
        <v/>
      </c>
      <c r="Z28">
        <f>U27</f>
        <v/>
      </c>
      <c r="AB28">
        <f>IF(ISNUMBER(L28),L28+A28/1000000,"")</f>
        <v/>
      </c>
      <c r="AC28">
        <f>IF(OR('Source Data'!$C32="",'Source Data'!H32=""),"",'Source Data'!H32)</f>
        <v/>
      </c>
      <c r="AD28">
        <f>IF(OR('Source Data'!$C32="",'Source Data'!I32=""),"",'Source Data'!I32)</f>
        <v/>
      </c>
    </row>
    <row r="29">
      <c r="A29" t="n">
        <v>28</v>
      </c>
      <c r="B29">
        <f>IF('Source Data'!$C33="","",IF('Source Data'!B33="","Uncategorized",'Source Data'!B33))</f>
        <v/>
      </c>
      <c r="C29">
        <f>IF('Source Data'!$C33="","",TRIM('Source Data'!C33))</f>
        <v/>
      </c>
      <c r="D29">
        <f>IF(OR('Source Data'!$C33="",'Source Data'!D33=""),"",'Source Data'!D33)</f>
        <v/>
      </c>
      <c r="E29">
        <f>IF(C29="","",IF(COUNTIF($C$2:$C$301,C29)&gt;1,C29&amp;" (#"&amp;D29&amp;")",C29))</f>
        <v/>
      </c>
      <c r="F29">
        <f>IF(OR('Source Data'!$C33="",'Source Data'!E33=""),"",'Source Data'!E33)</f>
        <v/>
      </c>
      <c r="G29">
        <f>IF(OR('Source Data'!$C33="",'Source Data'!G33=""),"",'Source Data'!G33)</f>
        <v/>
      </c>
      <c r="H29">
        <f>IF(B29="","",IF(COUNTIF($B$2:B29,B29)=1,MAX($H$1:H28)+1,""))</f>
        <v/>
      </c>
      <c r="I29">
        <f>IF(C29="","",IF('Source Data'!J33="Not in Pilot","",IF('Source Data'!J33&lt;&gt;"",'Source Data'!J33,IF(COUNTIF(SnackCats,B29)&gt;0,"Snack",IF(COUNTIF(BevCats,B29)&gt;0,"Beverage","")))))</f>
        <v/>
      </c>
      <c r="J29">
        <f>IF(I29="","",COUNTIF($I$2:I29,"Snack")+COUNTIF($I$2:I29,"Beverage"))</f>
        <v/>
      </c>
      <c r="K29">
        <f>IF(OR('Inventory Master'!J33="CRITICAL",'Inventory Master'!J33="LOW"),'Inventory Master'!I33+A29/1000000,"")</f>
        <v/>
      </c>
      <c r="L29">
        <f>IF(OR('Source Data'!$C33="",'Source Data'!F33=""),"",'Source Data'!F33)</f>
        <v/>
      </c>
      <c r="M29" t="n">
        <v>28</v>
      </c>
      <c r="N29">
        <f>IFERROR(INDEX(Eng_Cat,MATCH(M29,$H$2:$H$301,0)),"")</f>
        <v/>
      </c>
      <c r="O29">
        <f>IF(N29="","",SUMIFS(OL_Qty,OL_Cat,N29))</f>
        <v/>
      </c>
      <c r="P29">
        <f>IF(N29="",-1,O29+(1000-M29)/10000)</f>
        <v/>
      </c>
      <c r="Q29">
        <f>IF(N29="","",COUNTIFS(OL_Cat,N29,OL_Flag,"ORDER"))</f>
        <v/>
      </c>
      <c r="S29" t="n">
        <v>28</v>
      </c>
      <c r="T29">
        <f>IFERROR(MATCH(S29,Eng_PilotIdx,0),"")</f>
        <v/>
      </c>
      <c r="U29">
        <f>IF(T29="","",INDEX(Eng_Label,T29))</f>
        <v/>
      </c>
      <c r="V29">
        <f>IF(T29="","",INDEX('_Engine'!$I$2:$I$301,T29))</f>
        <v/>
      </c>
      <c r="W29">
        <f>IF(U29="","",SUMIFS(RL_Added,RL_Prod,U29))</f>
        <v/>
      </c>
      <c r="X29">
        <f>IF(U29="",-1,W29+(1000-S29)/10000)</f>
        <v/>
      </c>
      <c r="Z29">
        <f>U28</f>
        <v/>
      </c>
      <c r="AB29">
        <f>IF(ISNUMBER(L29),L29+A29/1000000,"")</f>
        <v/>
      </c>
      <c r="AC29">
        <f>IF(OR('Source Data'!$C33="",'Source Data'!H33=""),"",'Source Data'!H33)</f>
        <v/>
      </c>
      <c r="AD29">
        <f>IF(OR('Source Data'!$C33="",'Source Data'!I33=""),"",'Source Data'!I33)</f>
        <v/>
      </c>
    </row>
    <row r="30">
      <c r="A30" t="n">
        <v>29</v>
      </c>
      <c r="B30">
        <f>IF('Source Data'!$C34="","",IF('Source Data'!B34="","Uncategorized",'Source Data'!B34))</f>
        <v/>
      </c>
      <c r="C30">
        <f>IF('Source Data'!$C34="","",TRIM('Source Data'!C34))</f>
        <v/>
      </c>
      <c r="D30">
        <f>IF(OR('Source Data'!$C34="",'Source Data'!D34=""),"",'Source Data'!D34)</f>
        <v/>
      </c>
      <c r="E30">
        <f>IF(C30="","",IF(COUNTIF($C$2:$C$301,C30)&gt;1,C30&amp;" (#"&amp;D30&amp;")",C30))</f>
        <v/>
      </c>
      <c r="F30">
        <f>IF(OR('Source Data'!$C34="",'Source Data'!E34=""),"",'Source Data'!E34)</f>
        <v/>
      </c>
      <c r="G30">
        <f>IF(OR('Source Data'!$C34="",'Source Data'!G34=""),"",'Source Data'!G34)</f>
        <v/>
      </c>
      <c r="H30">
        <f>IF(B30="","",IF(COUNTIF($B$2:B30,B30)=1,MAX($H$1:H29)+1,""))</f>
        <v/>
      </c>
      <c r="I30">
        <f>IF(C30="","",IF('Source Data'!J34="Not in Pilot","",IF('Source Data'!J34&lt;&gt;"",'Source Data'!J34,IF(COUNTIF(SnackCats,B30)&gt;0,"Snack",IF(COUNTIF(BevCats,B30)&gt;0,"Beverage","")))))</f>
        <v/>
      </c>
      <c r="J30">
        <f>IF(I30="","",COUNTIF($I$2:I30,"Snack")+COUNTIF($I$2:I30,"Beverage"))</f>
        <v/>
      </c>
      <c r="K30">
        <f>IF(OR('Inventory Master'!J34="CRITICAL",'Inventory Master'!J34="LOW"),'Inventory Master'!I34+A30/1000000,"")</f>
        <v/>
      </c>
      <c r="L30">
        <f>IF(OR('Source Data'!$C34="",'Source Data'!F34=""),"",'Source Data'!F34)</f>
        <v/>
      </c>
      <c r="M30" t="n">
        <v>29</v>
      </c>
      <c r="N30">
        <f>IFERROR(INDEX(Eng_Cat,MATCH(M30,$H$2:$H$301,0)),"")</f>
        <v/>
      </c>
      <c r="O30">
        <f>IF(N30="","",SUMIFS(OL_Qty,OL_Cat,N30))</f>
        <v/>
      </c>
      <c r="P30">
        <f>IF(N30="",-1,O30+(1000-M30)/10000)</f>
        <v/>
      </c>
      <c r="Q30">
        <f>IF(N30="","",COUNTIFS(OL_Cat,N30,OL_Flag,"ORDER"))</f>
        <v/>
      </c>
      <c r="S30" t="n">
        <v>29</v>
      </c>
      <c r="T30">
        <f>IFERROR(MATCH(S30,Eng_PilotIdx,0),"")</f>
        <v/>
      </c>
      <c r="U30">
        <f>IF(T30="","",INDEX(Eng_Label,T30))</f>
        <v/>
      </c>
      <c r="V30">
        <f>IF(T30="","",INDEX('_Engine'!$I$2:$I$301,T30))</f>
        <v/>
      </c>
      <c r="W30">
        <f>IF(U30="","",SUMIFS(RL_Added,RL_Prod,U30))</f>
        <v/>
      </c>
      <c r="X30">
        <f>IF(U30="",-1,W30+(1000-S30)/10000)</f>
        <v/>
      </c>
      <c r="Z30">
        <f>U29</f>
        <v/>
      </c>
      <c r="AB30">
        <f>IF(ISNUMBER(L30),L30+A30/1000000,"")</f>
        <v/>
      </c>
      <c r="AC30">
        <f>IF(OR('Source Data'!$C34="",'Source Data'!H34=""),"",'Source Data'!H34)</f>
        <v/>
      </c>
      <c r="AD30">
        <f>IF(OR('Source Data'!$C34="",'Source Data'!I34=""),"",'Source Data'!I34)</f>
        <v/>
      </c>
    </row>
    <row r="31">
      <c r="A31" t="n">
        <v>30</v>
      </c>
      <c r="B31">
        <f>IF('Source Data'!$C35="","",IF('Source Data'!B35="","Uncategorized",'Source Data'!B35))</f>
        <v/>
      </c>
      <c r="C31">
        <f>IF('Source Data'!$C35="","",TRIM('Source Data'!C35))</f>
        <v/>
      </c>
      <c r="D31">
        <f>IF(OR('Source Data'!$C35="",'Source Data'!D35=""),"",'Source Data'!D35)</f>
        <v/>
      </c>
      <c r="E31">
        <f>IF(C31="","",IF(COUNTIF($C$2:$C$301,C31)&gt;1,C31&amp;" (#"&amp;D31&amp;")",C31))</f>
        <v/>
      </c>
      <c r="F31">
        <f>IF(OR('Source Data'!$C35="",'Source Data'!E35=""),"",'Source Data'!E35)</f>
        <v/>
      </c>
      <c r="G31">
        <f>IF(OR('Source Data'!$C35="",'Source Data'!G35=""),"",'Source Data'!G35)</f>
        <v/>
      </c>
      <c r="H31">
        <f>IF(B31="","",IF(COUNTIF($B$2:B31,B31)=1,MAX($H$1:H30)+1,""))</f>
        <v/>
      </c>
      <c r="I31">
        <f>IF(C31="","",IF('Source Data'!J35="Not in Pilot","",IF('Source Data'!J35&lt;&gt;"",'Source Data'!J35,IF(COUNTIF(SnackCats,B31)&gt;0,"Snack",IF(COUNTIF(BevCats,B31)&gt;0,"Beverage","")))))</f>
        <v/>
      </c>
      <c r="J31">
        <f>IF(I31="","",COUNTIF($I$2:I31,"Snack")+COUNTIF($I$2:I31,"Beverage"))</f>
        <v/>
      </c>
      <c r="K31">
        <f>IF(OR('Inventory Master'!J35="CRITICAL",'Inventory Master'!J35="LOW"),'Inventory Master'!I35+A31/1000000,"")</f>
        <v/>
      </c>
      <c r="L31">
        <f>IF(OR('Source Data'!$C35="",'Source Data'!F35=""),"",'Source Data'!F35)</f>
        <v/>
      </c>
      <c r="M31" t="n">
        <v>30</v>
      </c>
      <c r="N31">
        <f>IFERROR(INDEX(Eng_Cat,MATCH(M31,$H$2:$H$301,0)),"")</f>
        <v/>
      </c>
      <c r="O31">
        <f>IF(N31="","",SUMIFS(OL_Qty,OL_Cat,N31))</f>
        <v/>
      </c>
      <c r="P31">
        <f>IF(N31="",-1,O31+(1000-M31)/10000)</f>
        <v/>
      </c>
      <c r="Q31">
        <f>IF(N31="","",COUNTIFS(OL_Cat,N31,OL_Flag,"ORDER"))</f>
        <v/>
      </c>
      <c r="S31" t="n">
        <v>30</v>
      </c>
      <c r="T31">
        <f>IFERROR(MATCH(S31,Eng_PilotIdx,0),"")</f>
        <v/>
      </c>
      <c r="U31">
        <f>IF(T31="","",INDEX(Eng_Label,T31))</f>
        <v/>
      </c>
      <c r="V31">
        <f>IF(T31="","",INDEX('_Engine'!$I$2:$I$301,T31))</f>
        <v/>
      </c>
      <c r="W31">
        <f>IF(U31="","",SUMIFS(RL_Added,RL_Prod,U31))</f>
        <v/>
      </c>
      <c r="X31">
        <f>IF(U31="",-1,W31+(1000-S31)/10000)</f>
        <v/>
      </c>
      <c r="Z31">
        <f>U30</f>
        <v/>
      </c>
      <c r="AB31">
        <f>IF(ISNUMBER(L31),L31+A31/1000000,"")</f>
        <v/>
      </c>
      <c r="AC31">
        <f>IF(OR('Source Data'!$C35="",'Source Data'!H35=""),"",'Source Data'!H35)</f>
        <v/>
      </c>
      <c r="AD31">
        <f>IF(OR('Source Data'!$C35="",'Source Data'!I35=""),"",'Source Data'!I35)</f>
        <v/>
      </c>
    </row>
    <row r="32">
      <c r="A32" t="n">
        <v>31</v>
      </c>
      <c r="B32">
        <f>IF('Source Data'!$C36="","",IF('Source Data'!B36="","Uncategorized",'Source Data'!B36))</f>
        <v/>
      </c>
      <c r="C32">
        <f>IF('Source Data'!$C36="","",TRIM('Source Data'!C36))</f>
        <v/>
      </c>
      <c r="D32">
        <f>IF(OR('Source Data'!$C36="",'Source Data'!D36=""),"",'Source Data'!D36)</f>
        <v/>
      </c>
      <c r="E32">
        <f>IF(C32="","",IF(COUNTIF($C$2:$C$301,C32)&gt;1,C32&amp;" (#"&amp;D32&amp;")",C32))</f>
        <v/>
      </c>
      <c r="F32">
        <f>IF(OR('Source Data'!$C36="",'Source Data'!E36=""),"",'Source Data'!E36)</f>
        <v/>
      </c>
      <c r="G32">
        <f>IF(OR('Source Data'!$C36="",'Source Data'!G36=""),"",'Source Data'!G36)</f>
        <v/>
      </c>
      <c r="H32">
        <f>IF(B32="","",IF(COUNTIF($B$2:B32,B32)=1,MAX($H$1:H31)+1,""))</f>
        <v/>
      </c>
      <c r="I32">
        <f>IF(C32="","",IF('Source Data'!J36="Not in Pilot","",IF('Source Data'!J36&lt;&gt;"",'Source Data'!J36,IF(COUNTIF(SnackCats,B32)&gt;0,"Snack",IF(COUNTIF(BevCats,B32)&gt;0,"Beverage","")))))</f>
        <v/>
      </c>
      <c r="J32">
        <f>IF(I32="","",COUNTIF($I$2:I32,"Snack")+COUNTIF($I$2:I32,"Beverage"))</f>
        <v/>
      </c>
      <c r="K32">
        <f>IF(OR('Inventory Master'!J36="CRITICAL",'Inventory Master'!J36="LOW"),'Inventory Master'!I36+A32/1000000,"")</f>
        <v/>
      </c>
      <c r="L32">
        <f>IF(OR('Source Data'!$C36="",'Source Data'!F36=""),"",'Source Data'!F36)</f>
        <v/>
      </c>
      <c r="M32" t="n">
        <v>31</v>
      </c>
      <c r="N32">
        <f>IFERROR(INDEX(Eng_Cat,MATCH(M32,$H$2:$H$301,0)),"")</f>
        <v/>
      </c>
      <c r="O32">
        <f>IF(N32="","",SUMIFS(OL_Qty,OL_Cat,N32))</f>
        <v/>
      </c>
      <c r="P32">
        <f>IF(N32="",-1,O32+(1000-M32)/10000)</f>
        <v/>
      </c>
      <c r="Q32">
        <f>IF(N32="","",COUNTIFS(OL_Cat,N32,OL_Flag,"ORDER"))</f>
        <v/>
      </c>
      <c r="S32" t="n">
        <v>31</v>
      </c>
      <c r="T32">
        <f>IFERROR(MATCH(S32,Eng_PilotIdx,0),"")</f>
        <v/>
      </c>
      <c r="U32">
        <f>IF(T32="","",INDEX(Eng_Label,T32))</f>
        <v/>
      </c>
      <c r="V32">
        <f>IF(T32="","",INDEX('_Engine'!$I$2:$I$301,T32))</f>
        <v/>
      </c>
      <c r="W32">
        <f>IF(U32="","",SUMIFS(RL_Added,RL_Prod,U32))</f>
        <v/>
      </c>
      <c r="X32">
        <f>IF(U32="",-1,W32+(1000-S32)/10000)</f>
        <v/>
      </c>
      <c r="Z32">
        <f>U31</f>
        <v/>
      </c>
      <c r="AB32">
        <f>IF(ISNUMBER(L32),L32+A32/1000000,"")</f>
        <v/>
      </c>
      <c r="AC32">
        <f>IF(OR('Source Data'!$C36="",'Source Data'!H36=""),"",'Source Data'!H36)</f>
        <v/>
      </c>
      <c r="AD32">
        <f>IF(OR('Source Data'!$C36="",'Source Data'!I36=""),"",'Source Data'!I36)</f>
        <v/>
      </c>
    </row>
    <row r="33">
      <c r="A33" t="n">
        <v>32</v>
      </c>
      <c r="B33">
        <f>IF('Source Data'!$C37="","",IF('Source Data'!B37="","Uncategorized",'Source Data'!B37))</f>
        <v/>
      </c>
      <c r="C33">
        <f>IF('Source Data'!$C37="","",TRIM('Source Data'!C37))</f>
        <v/>
      </c>
      <c r="D33">
        <f>IF(OR('Source Data'!$C37="",'Source Data'!D37=""),"",'Source Data'!D37)</f>
        <v/>
      </c>
      <c r="E33">
        <f>IF(C33="","",IF(COUNTIF($C$2:$C$301,C33)&gt;1,C33&amp;" (#"&amp;D33&amp;")",C33))</f>
        <v/>
      </c>
      <c r="F33">
        <f>IF(OR('Source Data'!$C37="",'Source Data'!E37=""),"",'Source Data'!E37)</f>
        <v/>
      </c>
      <c r="G33">
        <f>IF(OR('Source Data'!$C37="",'Source Data'!G37=""),"",'Source Data'!G37)</f>
        <v/>
      </c>
      <c r="H33">
        <f>IF(B33="","",IF(COUNTIF($B$2:B33,B33)=1,MAX($H$1:H32)+1,""))</f>
        <v/>
      </c>
      <c r="I33">
        <f>IF(C33="","",IF('Source Data'!J37="Not in Pilot","",IF('Source Data'!J37&lt;&gt;"",'Source Data'!J37,IF(COUNTIF(SnackCats,B33)&gt;0,"Snack",IF(COUNTIF(BevCats,B33)&gt;0,"Beverage","")))))</f>
        <v/>
      </c>
      <c r="J33">
        <f>IF(I33="","",COUNTIF($I$2:I33,"Snack")+COUNTIF($I$2:I33,"Beverage"))</f>
        <v/>
      </c>
      <c r="K33">
        <f>IF(OR('Inventory Master'!J37="CRITICAL",'Inventory Master'!J37="LOW"),'Inventory Master'!I37+A33/1000000,"")</f>
        <v/>
      </c>
      <c r="L33">
        <f>IF(OR('Source Data'!$C37="",'Source Data'!F37=""),"",'Source Data'!F37)</f>
        <v/>
      </c>
      <c r="M33" t="n">
        <v>32</v>
      </c>
      <c r="N33">
        <f>IFERROR(INDEX(Eng_Cat,MATCH(M33,$H$2:$H$301,0)),"")</f>
        <v/>
      </c>
      <c r="O33">
        <f>IF(N33="","",SUMIFS(OL_Qty,OL_Cat,N33))</f>
        <v/>
      </c>
      <c r="P33">
        <f>IF(N33="",-1,O33+(1000-M33)/10000)</f>
        <v/>
      </c>
      <c r="Q33">
        <f>IF(N33="","",COUNTIFS(OL_Cat,N33,OL_Flag,"ORDER"))</f>
        <v/>
      </c>
      <c r="S33" t="n">
        <v>32</v>
      </c>
      <c r="T33">
        <f>IFERROR(MATCH(S33,Eng_PilotIdx,0),"")</f>
        <v/>
      </c>
      <c r="U33">
        <f>IF(T33="","",INDEX(Eng_Label,T33))</f>
        <v/>
      </c>
      <c r="V33">
        <f>IF(T33="","",INDEX('_Engine'!$I$2:$I$301,T33))</f>
        <v/>
      </c>
      <c r="W33">
        <f>IF(U33="","",SUMIFS(RL_Added,RL_Prod,U33))</f>
        <v/>
      </c>
      <c r="X33">
        <f>IF(U33="",-1,W33+(1000-S33)/10000)</f>
        <v/>
      </c>
      <c r="Z33">
        <f>U32</f>
        <v/>
      </c>
      <c r="AB33">
        <f>IF(ISNUMBER(L33),L33+A33/1000000,"")</f>
        <v/>
      </c>
      <c r="AC33">
        <f>IF(OR('Source Data'!$C37="",'Source Data'!H37=""),"",'Source Data'!H37)</f>
        <v/>
      </c>
      <c r="AD33">
        <f>IF(OR('Source Data'!$C37="",'Source Data'!I37=""),"",'Source Data'!I37)</f>
        <v/>
      </c>
    </row>
    <row r="34">
      <c r="A34" t="n">
        <v>33</v>
      </c>
      <c r="B34">
        <f>IF('Source Data'!$C38="","",IF('Source Data'!B38="","Uncategorized",'Source Data'!B38))</f>
        <v/>
      </c>
      <c r="C34">
        <f>IF('Source Data'!$C38="","",TRIM('Source Data'!C38))</f>
        <v/>
      </c>
      <c r="D34">
        <f>IF(OR('Source Data'!$C38="",'Source Data'!D38=""),"",'Source Data'!D38)</f>
        <v/>
      </c>
      <c r="E34">
        <f>IF(C34="","",IF(COUNTIF($C$2:$C$301,C34)&gt;1,C34&amp;" (#"&amp;D34&amp;")",C34))</f>
        <v/>
      </c>
      <c r="F34">
        <f>IF(OR('Source Data'!$C38="",'Source Data'!E38=""),"",'Source Data'!E38)</f>
        <v/>
      </c>
      <c r="G34">
        <f>IF(OR('Source Data'!$C38="",'Source Data'!G38=""),"",'Source Data'!G38)</f>
        <v/>
      </c>
      <c r="H34">
        <f>IF(B34="","",IF(COUNTIF($B$2:B34,B34)=1,MAX($H$1:H33)+1,""))</f>
        <v/>
      </c>
      <c r="I34">
        <f>IF(C34="","",IF('Source Data'!J38="Not in Pilot","",IF('Source Data'!J38&lt;&gt;"",'Source Data'!J38,IF(COUNTIF(SnackCats,B34)&gt;0,"Snack",IF(COUNTIF(BevCats,B34)&gt;0,"Beverage","")))))</f>
        <v/>
      </c>
      <c r="J34">
        <f>IF(I34="","",COUNTIF($I$2:I34,"Snack")+COUNTIF($I$2:I34,"Beverage"))</f>
        <v/>
      </c>
      <c r="K34">
        <f>IF(OR('Inventory Master'!J38="CRITICAL",'Inventory Master'!J38="LOW"),'Inventory Master'!I38+A34/1000000,"")</f>
        <v/>
      </c>
      <c r="L34">
        <f>IF(OR('Source Data'!$C38="",'Source Data'!F38=""),"",'Source Data'!F38)</f>
        <v/>
      </c>
      <c r="M34" t="n">
        <v>33</v>
      </c>
      <c r="N34">
        <f>IFERROR(INDEX(Eng_Cat,MATCH(M34,$H$2:$H$301,0)),"")</f>
        <v/>
      </c>
      <c r="O34">
        <f>IF(N34="","",SUMIFS(OL_Qty,OL_Cat,N34))</f>
        <v/>
      </c>
      <c r="P34">
        <f>IF(N34="",-1,O34+(1000-M34)/10000)</f>
        <v/>
      </c>
      <c r="Q34">
        <f>IF(N34="","",COUNTIFS(OL_Cat,N34,OL_Flag,"ORDER"))</f>
        <v/>
      </c>
      <c r="S34" t="n">
        <v>33</v>
      </c>
      <c r="T34">
        <f>IFERROR(MATCH(S34,Eng_PilotIdx,0),"")</f>
        <v/>
      </c>
      <c r="U34">
        <f>IF(T34="","",INDEX(Eng_Label,T34))</f>
        <v/>
      </c>
      <c r="V34">
        <f>IF(T34="","",INDEX('_Engine'!$I$2:$I$301,T34))</f>
        <v/>
      </c>
      <c r="W34">
        <f>IF(U34="","",SUMIFS(RL_Added,RL_Prod,U34))</f>
        <v/>
      </c>
      <c r="X34">
        <f>IF(U34="",-1,W34+(1000-S34)/10000)</f>
        <v/>
      </c>
      <c r="Z34">
        <f>U33</f>
        <v/>
      </c>
      <c r="AB34">
        <f>IF(ISNUMBER(L34),L34+A34/1000000,"")</f>
        <v/>
      </c>
      <c r="AC34">
        <f>IF(OR('Source Data'!$C38="",'Source Data'!H38=""),"",'Source Data'!H38)</f>
        <v/>
      </c>
      <c r="AD34">
        <f>IF(OR('Source Data'!$C38="",'Source Data'!I38=""),"",'Source Data'!I38)</f>
        <v/>
      </c>
    </row>
    <row r="35">
      <c r="A35" t="n">
        <v>34</v>
      </c>
      <c r="B35">
        <f>IF('Source Data'!$C39="","",IF('Source Data'!B39="","Uncategorized",'Source Data'!B39))</f>
        <v/>
      </c>
      <c r="C35">
        <f>IF('Source Data'!$C39="","",TRIM('Source Data'!C39))</f>
        <v/>
      </c>
      <c r="D35">
        <f>IF(OR('Source Data'!$C39="",'Source Data'!D39=""),"",'Source Data'!D39)</f>
        <v/>
      </c>
      <c r="E35">
        <f>IF(C35="","",IF(COUNTIF($C$2:$C$301,C35)&gt;1,C35&amp;" (#"&amp;D35&amp;")",C35))</f>
        <v/>
      </c>
      <c r="F35">
        <f>IF(OR('Source Data'!$C39="",'Source Data'!E39=""),"",'Source Data'!E39)</f>
        <v/>
      </c>
      <c r="G35">
        <f>IF(OR('Source Data'!$C39="",'Source Data'!G39=""),"",'Source Data'!G39)</f>
        <v/>
      </c>
      <c r="H35">
        <f>IF(B35="","",IF(COUNTIF($B$2:B35,B35)=1,MAX($H$1:H34)+1,""))</f>
        <v/>
      </c>
      <c r="I35">
        <f>IF(C35="","",IF('Source Data'!J39="Not in Pilot","",IF('Source Data'!J39&lt;&gt;"",'Source Data'!J39,IF(COUNTIF(SnackCats,B35)&gt;0,"Snack",IF(COUNTIF(BevCats,B35)&gt;0,"Beverage","")))))</f>
        <v/>
      </c>
      <c r="J35">
        <f>IF(I35="","",COUNTIF($I$2:I35,"Snack")+COUNTIF($I$2:I35,"Beverage"))</f>
        <v/>
      </c>
      <c r="K35">
        <f>IF(OR('Inventory Master'!J39="CRITICAL",'Inventory Master'!J39="LOW"),'Inventory Master'!I39+A35/1000000,"")</f>
        <v/>
      </c>
      <c r="L35">
        <f>IF(OR('Source Data'!$C39="",'Source Data'!F39=""),"",'Source Data'!F39)</f>
        <v/>
      </c>
      <c r="M35" t="n">
        <v>34</v>
      </c>
      <c r="N35">
        <f>IFERROR(INDEX(Eng_Cat,MATCH(M35,$H$2:$H$301,0)),"")</f>
        <v/>
      </c>
      <c r="O35">
        <f>IF(N35="","",SUMIFS(OL_Qty,OL_Cat,N35))</f>
        <v/>
      </c>
      <c r="P35">
        <f>IF(N35="",-1,O35+(1000-M35)/10000)</f>
        <v/>
      </c>
      <c r="Q35">
        <f>IF(N35="","",COUNTIFS(OL_Cat,N35,OL_Flag,"ORDER"))</f>
        <v/>
      </c>
      <c r="S35" t="n">
        <v>34</v>
      </c>
      <c r="T35">
        <f>IFERROR(MATCH(S35,Eng_PilotIdx,0),"")</f>
        <v/>
      </c>
      <c r="U35">
        <f>IF(T35="","",INDEX(Eng_Label,T35))</f>
        <v/>
      </c>
      <c r="V35">
        <f>IF(T35="","",INDEX('_Engine'!$I$2:$I$301,T35))</f>
        <v/>
      </c>
      <c r="W35">
        <f>IF(U35="","",SUMIFS(RL_Added,RL_Prod,U35))</f>
        <v/>
      </c>
      <c r="X35">
        <f>IF(U35="",-1,W35+(1000-S35)/10000)</f>
        <v/>
      </c>
      <c r="Z35">
        <f>U34</f>
        <v/>
      </c>
      <c r="AB35">
        <f>IF(ISNUMBER(L35),L35+A35/1000000,"")</f>
        <v/>
      </c>
      <c r="AC35">
        <f>IF(OR('Source Data'!$C39="",'Source Data'!H39=""),"",'Source Data'!H39)</f>
        <v/>
      </c>
      <c r="AD35">
        <f>IF(OR('Source Data'!$C39="",'Source Data'!I39=""),"",'Source Data'!I39)</f>
        <v/>
      </c>
    </row>
    <row r="36">
      <c r="A36" t="n">
        <v>35</v>
      </c>
      <c r="B36">
        <f>IF('Source Data'!$C40="","",IF('Source Data'!B40="","Uncategorized",'Source Data'!B40))</f>
        <v/>
      </c>
      <c r="C36">
        <f>IF('Source Data'!$C40="","",TRIM('Source Data'!C40))</f>
        <v/>
      </c>
      <c r="D36">
        <f>IF(OR('Source Data'!$C40="",'Source Data'!D40=""),"",'Source Data'!D40)</f>
        <v/>
      </c>
      <c r="E36">
        <f>IF(C36="","",IF(COUNTIF($C$2:$C$301,C36)&gt;1,C36&amp;" (#"&amp;D36&amp;")",C36))</f>
        <v/>
      </c>
      <c r="F36">
        <f>IF(OR('Source Data'!$C40="",'Source Data'!E40=""),"",'Source Data'!E40)</f>
        <v/>
      </c>
      <c r="G36">
        <f>IF(OR('Source Data'!$C40="",'Source Data'!G40=""),"",'Source Data'!G40)</f>
        <v/>
      </c>
      <c r="H36">
        <f>IF(B36="","",IF(COUNTIF($B$2:B36,B36)=1,MAX($H$1:H35)+1,""))</f>
        <v/>
      </c>
      <c r="I36">
        <f>IF(C36="","",IF('Source Data'!J40="Not in Pilot","",IF('Source Data'!J40&lt;&gt;"",'Source Data'!J40,IF(COUNTIF(SnackCats,B36)&gt;0,"Snack",IF(COUNTIF(BevCats,B36)&gt;0,"Beverage","")))))</f>
        <v/>
      </c>
      <c r="J36">
        <f>IF(I36="","",COUNTIF($I$2:I36,"Snack")+COUNTIF($I$2:I36,"Beverage"))</f>
        <v/>
      </c>
      <c r="K36">
        <f>IF(OR('Inventory Master'!J40="CRITICAL",'Inventory Master'!J40="LOW"),'Inventory Master'!I40+A36/1000000,"")</f>
        <v/>
      </c>
      <c r="L36">
        <f>IF(OR('Source Data'!$C40="",'Source Data'!F40=""),"",'Source Data'!F40)</f>
        <v/>
      </c>
      <c r="M36" t="n">
        <v>35</v>
      </c>
      <c r="N36">
        <f>IFERROR(INDEX(Eng_Cat,MATCH(M36,$H$2:$H$301,0)),"")</f>
        <v/>
      </c>
      <c r="O36">
        <f>IF(N36="","",SUMIFS(OL_Qty,OL_Cat,N36))</f>
        <v/>
      </c>
      <c r="P36">
        <f>IF(N36="",-1,O36+(1000-M36)/10000)</f>
        <v/>
      </c>
      <c r="Q36">
        <f>IF(N36="","",COUNTIFS(OL_Cat,N36,OL_Flag,"ORDER"))</f>
        <v/>
      </c>
      <c r="S36" t="n">
        <v>35</v>
      </c>
      <c r="T36">
        <f>IFERROR(MATCH(S36,Eng_PilotIdx,0),"")</f>
        <v/>
      </c>
      <c r="U36">
        <f>IF(T36="","",INDEX(Eng_Label,T36))</f>
        <v/>
      </c>
      <c r="V36">
        <f>IF(T36="","",INDEX('_Engine'!$I$2:$I$301,T36))</f>
        <v/>
      </c>
      <c r="W36">
        <f>IF(U36="","",SUMIFS(RL_Added,RL_Prod,U36))</f>
        <v/>
      </c>
      <c r="X36">
        <f>IF(U36="",-1,W36+(1000-S36)/10000)</f>
        <v/>
      </c>
      <c r="Z36">
        <f>U35</f>
        <v/>
      </c>
      <c r="AB36">
        <f>IF(ISNUMBER(L36),L36+A36/1000000,"")</f>
        <v/>
      </c>
      <c r="AC36">
        <f>IF(OR('Source Data'!$C40="",'Source Data'!H40=""),"",'Source Data'!H40)</f>
        <v/>
      </c>
      <c r="AD36">
        <f>IF(OR('Source Data'!$C40="",'Source Data'!I40=""),"",'Source Data'!I40)</f>
        <v/>
      </c>
    </row>
    <row r="37">
      <c r="A37" t="n">
        <v>36</v>
      </c>
      <c r="B37">
        <f>IF('Source Data'!$C41="","",IF('Source Data'!B41="","Uncategorized",'Source Data'!B41))</f>
        <v/>
      </c>
      <c r="C37">
        <f>IF('Source Data'!$C41="","",TRIM('Source Data'!C41))</f>
        <v/>
      </c>
      <c r="D37">
        <f>IF(OR('Source Data'!$C41="",'Source Data'!D41=""),"",'Source Data'!D41)</f>
        <v/>
      </c>
      <c r="E37">
        <f>IF(C37="","",IF(COUNTIF($C$2:$C$301,C37)&gt;1,C37&amp;" (#"&amp;D37&amp;")",C37))</f>
        <v/>
      </c>
      <c r="F37">
        <f>IF(OR('Source Data'!$C41="",'Source Data'!E41=""),"",'Source Data'!E41)</f>
        <v/>
      </c>
      <c r="G37">
        <f>IF(OR('Source Data'!$C41="",'Source Data'!G41=""),"",'Source Data'!G41)</f>
        <v/>
      </c>
      <c r="H37">
        <f>IF(B37="","",IF(COUNTIF($B$2:B37,B37)=1,MAX($H$1:H36)+1,""))</f>
        <v/>
      </c>
      <c r="I37">
        <f>IF(C37="","",IF('Source Data'!J41="Not in Pilot","",IF('Source Data'!J41&lt;&gt;"",'Source Data'!J41,IF(COUNTIF(SnackCats,B37)&gt;0,"Snack",IF(COUNTIF(BevCats,B37)&gt;0,"Beverage","")))))</f>
        <v/>
      </c>
      <c r="J37">
        <f>IF(I37="","",COUNTIF($I$2:I37,"Snack")+COUNTIF($I$2:I37,"Beverage"))</f>
        <v/>
      </c>
      <c r="K37">
        <f>IF(OR('Inventory Master'!J41="CRITICAL",'Inventory Master'!J41="LOW"),'Inventory Master'!I41+A37/1000000,"")</f>
        <v/>
      </c>
      <c r="L37">
        <f>IF(OR('Source Data'!$C41="",'Source Data'!F41=""),"",'Source Data'!F41)</f>
        <v/>
      </c>
      <c r="M37" t="n">
        <v>36</v>
      </c>
      <c r="N37">
        <f>IFERROR(INDEX(Eng_Cat,MATCH(M37,$H$2:$H$301,0)),"")</f>
        <v/>
      </c>
      <c r="O37">
        <f>IF(N37="","",SUMIFS(OL_Qty,OL_Cat,N37))</f>
        <v/>
      </c>
      <c r="P37">
        <f>IF(N37="",-1,O37+(1000-M37)/10000)</f>
        <v/>
      </c>
      <c r="Q37">
        <f>IF(N37="","",COUNTIFS(OL_Cat,N37,OL_Flag,"ORDER"))</f>
        <v/>
      </c>
      <c r="S37" t="n">
        <v>36</v>
      </c>
      <c r="T37">
        <f>IFERROR(MATCH(S37,Eng_PilotIdx,0),"")</f>
        <v/>
      </c>
      <c r="U37">
        <f>IF(T37="","",INDEX(Eng_Label,T37))</f>
        <v/>
      </c>
      <c r="V37">
        <f>IF(T37="","",INDEX('_Engine'!$I$2:$I$301,T37))</f>
        <v/>
      </c>
      <c r="W37">
        <f>IF(U37="","",SUMIFS(RL_Added,RL_Prod,U37))</f>
        <v/>
      </c>
      <c r="X37">
        <f>IF(U37="",-1,W37+(1000-S37)/10000)</f>
        <v/>
      </c>
      <c r="Z37">
        <f>U36</f>
        <v/>
      </c>
      <c r="AB37">
        <f>IF(ISNUMBER(L37),L37+A37/1000000,"")</f>
        <v/>
      </c>
      <c r="AC37">
        <f>IF(OR('Source Data'!$C41="",'Source Data'!H41=""),"",'Source Data'!H41)</f>
        <v/>
      </c>
      <c r="AD37">
        <f>IF(OR('Source Data'!$C41="",'Source Data'!I41=""),"",'Source Data'!I41)</f>
        <v/>
      </c>
    </row>
    <row r="38">
      <c r="A38" t="n">
        <v>37</v>
      </c>
      <c r="B38">
        <f>IF('Source Data'!$C42="","",IF('Source Data'!B42="","Uncategorized",'Source Data'!B42))</f>
        <v/>
      </c>
      <c r="C38">
        <f>IF('Source Data'!$C42="","",TRIM('Source Data'!C42))</f>
        <v/>
      </c>
      <c r="D38">
        <f>IF(OR('Source Data'!$C42="",'Source Data'!D42=""),"",'Source Data'!D42)</f>
        <v/>
      </c>
      <c r="E38">
        <f>IF(C38="","",IF(COUNTIF($C$2:$C$301,C38)&gt;1,C38&amp;" (#"&amp;D38&amp;")",C38))</f>
        <v/>
      </c>
      <c r="F38">
        <f>IF(OR('Source Data'!$C42="",'Source Data'!E42=""),"",'Source Data'!E42)</f>
        <v/>
      </c>
      <c r="G38">
        <f>IF(OR('Source Data'!$C42="",'Source Data'!G42=""),"",'Source Data'!G42)</f>
        <v/>
      </c>
      <c r="H38">
        <f>IF(B38="","",IF(COUNTIF($B$2:B38,B38)=1,MAX($H$1:H37)+1,""))</f>
        <v/>
      </c>
      <c r="I38">
        <f>IF(C38="","",IF('Source Data'!J42="Not in Pilot","",IF('Source Data'!J42&lt;&gt;"",'Source Data'!J42,IF(COUNTIF(SnackCats,B38)&gt;0,"Snack",IF(COUNTIF(BevCats,B38)&gt;0,"Beverage","")))))</f>
        <v/>
      </c>
      <c r="J38">
        <f>IF(I38="","",COUNTIF($I$2:I38,"Snack")+COUNTIF($I$2:I38,"Beverage"))</f>
        <v/>
      </c>
      <c r="K38">
        <f>IF(OR('Inventory Master'!J42="CRITICAL",'Inventory Master'!J42="LOW"),'Inventory Master'!I42+A38/1000000,"")</f>
        <v/>
      </c>
      <c r="L38">
        <f>IF(OR('Source Data'!$C42="",'Source Data'!F42=""),"",'Source Data'!F42)</f>
        <v/>
      </c>
      <c r="M38" t="n">
        <v>37</v>
      </c>
      <c r="N38">
        <f>IFERROR(INDEX(Eng_Cat,MATCH(M38,$H$2:$H$301,0)),"")</f>
        <v/>
      </c>
      <c r="O38">
        <f>IF(N38="","",SUMIFS(OL_Qty,OL_Cat,N38))</f>
        <v/>
      </c>
      <c r="P38">
        <f>IF(N38="",-1,O38+(1000-M38)/10000)</f>
        <v/>
      </c>
      <c r="Q38">
        <f>IF(N38="","",COUNTIFS(OL_Cat,N38,OL_Flag,"ORDER"))</f>
        <v/>
      </c>
      <c r="S38" t="n">
        <v>37</v>
      </c>
      <c r="T38">
        <f>IFERROR(MATCH(S38,Eng_PilotIdx,0),"")</f>
        <v/>
      </c>
      <c r="U38">
        <f>IF(T38="","",INDEX(Eng_Label,T38))</f>
        <v/>
      </c>
      <c r="V38">
        <f>IF(T38="","",INDEX('_Engine'!$I$2:$I$301,T38))</f>
        <v/>
      </c>
      <c r="W38">
        <f>IF(U38="","",SUMIFS(RL_Added,RL_Prod,U38))</f>
        <v/>
      </c>
      <c r="X38">
        <f>IF(U38="",-1,W38+(1000-S38)/10000)</f>
        <v/>
      </c>
      <c r="Z38">
        <f>U37</f>
        <v/>
      </c>
      <c r="AB38">
        <f>IF(ISNUMBER(L38),L38+A38/1000000,"")</f>
        <v/>
      </c>
      <c r="AC38">
        <f>IF(OR('Source Data'!$C42="",'Source Data'!H42=""),"",'Source Data'!H42)</f>
        <v/>
      </c>
      <c r="AD38">
        <f>IF(OR('Source Data'!$C42="",'Source Data'!I42=""),"",'Source Data'!I42)</f>
        <v/>
      </c>
    </row>
    <row r="39">
      <c r="A39" t="n">
        <v>38</v>
      </c>
      <c r="B39">
        <f>IF('Source Data'!$C43="","",IF('Source Data'!B43="","Uncategorized",'Source Data'!B43))</f>
        <v/>
      </c>
      <c r="C39">
        <f>IF('Source Data'!$C43="","",TRIM('Source Data'!C43))</f>
        <v/>
      </c>
      <c r="D39">
        <f>IF(OR('Source Data'!$C43="",'Source Data'!D43=""),"",'Source Data'!D43)</f>
        <v/>
      </c>
      <c r="E39">
        <f>IF(C39="","",IF(COUNTIF($C$2:$C$301,C39)&gt;1,C39&amp;" (#"&amp;D39&amp;")",C39))</f>
        <v/>
      </c>
      <c r="F39">
        <f>IF(OR('Source Data'!$C43="",'Source Data'!E43=""),"",'Source Data'!E43)</f>
        <v/>
      </c>
      <c r="G39">
        <f>IF(OR('Source Data'!$C43="",'Source Data'!G43=""),"",'Source Data'!G43)</f>
        <v/>
      </c>
      <c r="H39">
        <f>IF(B39="","",IF(COUNTIF($B$2:B39,B39)=1,MAX($H$1:H38)+1,""))</f>
        <v/>
      </c>
      <c r="I39">
        <f>IF(C39="","",IF('Source Data'!J43="Not in Pilot","",IF('Source Data'!J43&lt;&gt;"",'Source Data'!J43,IF(COUNTIF(SnackCats,B39)&gt;0,"Snack",IF(COUNTIF(BevCats,B39)&gt;0,"Beverage","")))))</f>
        <v/>
      </c>
      <c r="J39">
        <f>IF(I39="","",COUNTIF($I$2:I39,"Snack")+COUNTIF($I$2:I39,"Beverage"))</f>
        <v/>
      </c>
      <c r="K39">
        <f>IF(OR('Inventory Master'!J43="CRITICAL",'Inventory Master'!J43="LOW"),'Inventory Master'!I43+A39/1000000,"")</f>
        <v/>
      </c>
      <c r="L39">
        <f>IF(OR('Source Data'!$C43="",'Source Data'!F43=""),"",'Source Data'!F43)</f>
        <v/>
      </c>
      <c r="M39" t="n">
        <v>38</v>
      </c>
      <c r="N39">
        <f>IFERROR(INDEX(Eng_Cat,MATCH(M39,$H$2:$H$301,0)),"")</f>
        <v/>
      </c>
      <c r="O39">
        <f>IF(N39="","",SUMIFS(OL_Qty,OL_Cat,N39))</f>
        <v/>
      </c>
      <c r="P39">
        <f>IF(N39="",-1,O39+(1000-M39)/10000)</f>
        <v/>
      </c>
      <c r="Q39">
        <f>IF(N39="","",COUNTIFS(OL_Cat,N39,OL_Flag,"ORDER"))</f>
        <v/>
      </c>
      <c r="S39" t="n">
        <v>38</v>
      </c>
      <c r="T39">
        <f>IFERROR(MATCH(S39,Eng_PilotIdx,0),"")</f>
        <v/>
      </c>
      <c r="U39">
        <f>IF(T39="","",INDEX(Eng_Label,T39))</f>
        <v/>
      </c>
      <c r="V39">
        <f>IF(T39="","",INDEX('_Engine'!$I$2:$I$301,T39))</f>
        <v/>
      </c>
      <c r="W39">
        <f>IF(U39="","",SUMIFS(RL_Added,RL_Prod,U39))</f>
        <v/>
      </c>
      <c r="X39">
        <f>IF(U39="",-1,W39+(1000-S39)/10000)</f>
        <v/>
      </c>
      <c r="Z39">
        <f>U38</f>
        <v/>
      </c>
      <c r="AB39">
        <f>IF(ISNUMBER(L39),L39+A39/1000000,"")</f>
        <v/>
      </c>
      <c r="AC39">
        <f>IF(OR('Source Data'!$C43="",'Source Data'!H43=""),"",'Source Data'!H43)</f>
        <v/>
      </c>
      <c r="AD39">
        <f>IF(OR('Source Data'!$C43="",'Source Data'!I43=""),"",'Source Data'!I43)</f>
        <v/>
      </c>
    </row>
    <row r="40">
      <c r="A40" t="n">
        <v>39</v>
      </c>
      <c r="B40">
        <f>IF('Source Data'!$C44="","",IF('Source Data'!B44="","Uncategorized",'Source Data'!B44))</f>
        <v/>
      </c>
      <c r="C40">
        <f>IF('Source Data'!$C44="","",TRIM('Source Data'!C44))</f>
        <v/>
      </c>
      <c r="D40">
        <f>IF(OR('Source Data'!$C44="",'Source Data'!D44=""),"",'Source Data'!D44)</f>
        <v/>
      </c>
      <c r="E40">
        <f>IF(C40="","",IF(COUNTIF($C$2:$C$301,C40)&gt;1,C40&amp;" (#"&amp;D40&amp;")",C40))</f>
        <v/>
      </c>
      <c r="F40">
        <f>IF(OR('Source Data'!$C44="",'Source Data'!E44=""),"",'Source Data'!E44)</f>
        <v/>
      </c>
      <c r="G40">
        <f>IF(OR('Source Data'!$C44="",'Source Data'!G44=""),"",'Source Data'!G44)</f>
        <v/>
      </c>
      <c r="H40">
        <f>IF(B40="","",IF(COUNTIF($B$2:B40,B40)=1,MAX($H$1:H39)+1,""))</f>
        <v/>
      </c>
      <c r="I40">
        <f>IF(C40="","",IF('Source Data'!J44="Not in Pilot","",IF('Source Data'!J44&lt;&gt;"",'Source Data'!J44,IF(COUNTIF(SnackCats,B40)&gt;0,"Snack",IF(COUNTIF(BevCats,B40)&gt;0,"Beverage","")))))</f>
        <v/>
      </c>
      <c r="J40">
        <f>IF(I40="","",COUNTIF($I$2:I40,"Snack")+COUNTIF($I$2:I40,"Beverage"))</f>
        <v/>
      </c>
      <c r="K40">
        <f>IF(OR('Inventory Master'!J44="CRITICAL",'Inventory Master'!J44="LOW"),'Inventory Master'!I44+A40/1000000,"")</f>
        <v/>
      </c>
      <c r="L40">
        <f>IF(OR('Source Data'!$C44="",'Source Data'!F44=""),"",'Source Data'!F44)</f>
        <v/>
      </c>
      <c r="M40" t="n">
        <v>39</v>
      </c>
      <c r="N40">
        <f>IFERROR(INDEX(Eng_Cat,MATCH(M40,$H$2:$H$301,0)),"")</f>
        <v/>
      </c>
      <c r="O40">
        <f>IF(N40="","",SUMIFS(OL_Qty,OL_Cat,N40))</f>
        <v/>
      </c>
      <c r="P40">
        <f>IF(N40="",-1,O40+(1000-M40)/10000)</f>
        <v/>
      </c>
      <c r="Q40">
        <f>IF(N40="","",COUNTIFS(OL_Cat,N40,OL_Flag,"ORDER"))</f>
        <v/>
      </c>
      <c r="S40" t="n">
        <v>39</v>
      </c>
      <c r="T40">
        <f>IFERROR(MATCH(S40,Eng_PilotIdx,0),"")</f>
        <v/>
      </c>
      <c r="U40">
        <f>IF(T40="","",INDEX(Eng_Label,T40))</f>
        <v/>
      </c>
      <c r="V40">
        <f>IF(T40="","",INDEX('_Engine'!$I$2:$I$301,T40))</f>
        <v/>
      </c>
      <c r="W40">
        <f>IF(U40="","",SUMIFS(RL_Added,RL_Prod,U40))</f>
        <v/>
      </c>
      <c r="X40">
        <f>IF(U40="",-1,W40+(1000-S40)/10000)</f>
        <v/>
      </c>
      <c r="Z40">
        <f>U39</f>
        <v/>
      </c>
      <c r="AB40">
        <f>IF(ISNUMBER(L40),L40+A40/1000000,"")</f>
        <v/>
      </c>
      <c r="AC40">
        <f>IF(OR('Source Data'!$C44="",'Source Data'!H44=""),"",'Source Data'!H44)</f>
        <v/>
      </c>
      <c r="AD40">
        <f>IF(OR('Source Data'!$C44="",'Source Data'!I44=""),"",'Source Data'!I44)</f>
        <v/>
      </c>
    </row>
    <row r="41">
      <c r="A41" t="n">
        <v>40</v>
      </c>
      <c r="B41">
        <f>IF('Source Data'!$C45="","",IF('Source Data'!B45="","Uncategorized",'Source Data'!B45))</f>
        <v/>
      </c>
      <c r="C41">
        <f>IF('Source Data'!$C45="","",TRIM('Source Data'!C45))</f>
        <v/>
      </c>
      <c r="D41">
        <f>IF(OR('Source Data'!$C45="",'Source Data'!D45=""),"",'Source Data'!D45)</f>
        <v/>
      </c>
      <c r="E41">
        <f>IF(C41="","",IF(COUNTIF($C$2:$C$301,C41)&gt;1,C41&amp;" (#"&amp;D41&amp;")",C41))</f>
        <v/>
      </c>
      <c r="F41">
        <f>IF(OR('Source Data'!$C45="",'Source Data'!E45=""),"",'Source Data'!E45)</f>
        <v/>
      </c>
      <c r="G41">
        <f>IF(OR('Source Data'!$C45="",'Source Data'!G45=""),"",'Source Data'!G45)</f>
        <v/>
      </c>
      <c r="H41">
        <f>IF(B41="","",IF(COUNTIF($B$2:B41,B41)=1,MAX($H$1:H40)+1,""))</f>
        <v/>
      </c>
      <c r="I41">
        <f>IF(C41="","",IF('Source Data'!J45="Not in Pilot","",IF('Source Data'!J45&lt;&gt;"",'Source Data'!J45,IF(COUNTIF(SnackCats,B41)&gt;0,"Snack",IF(COUNTIF(BevCats,B41)&gt;0,"Beverage","")))))</f>
        <v/>
      </c>
      <c r="J41">
        <f>IF(I41="","",COUNTIF($I$2:I41,"Snack")+COUNTIF($I$2:I41,"Beverage"))</f>
        <v/>
      </c>
      <c r="K41">
        <f>IF(OR('Inventory Master'!J45="CRITICAL",'Inventory Master'!J45="LOW"),'Inventory Master'!I45+A41/1000000,"")</f>
        <v/>
      </c>
      <c r="L41">
        <f>IF(OR('Source Data'!$C45="",'Source Data'!F45=""),"",'Source Data'!F45)</f>
        <v/>
      </c>
      <c r="M41" t="n">
        <v>40</v>
      </c>
      <c r="N41">
        <f>IFERROR(INDEX(Eng_Cat,MATCH(M41,$H$2:$H$301,0)),"")</f>
        <v/>
      </c>
      <c r="O41">
        <f>IF(N41="","",SUMIFS(OL_Qty,OL_Cat,N41))</f>
        <v/>
      </c>
      <c r="P41">
        <f>IF(N41="",-1,O41+(1000-M41)/10000)</f>
        <v/>
      </c>
      <c r="Q41">
        <f>IF(N41="","",COUNTIFS(OL_Cat,N41,OL_Flag,"ORDER"))</f>
        <v/>
      </c>
      <c r="S41" t="n">
        <v>40</v>
      </c>
      <c r="T41">
        <f>IFERROR(MATCH(S41,Eng_PilotIdx,0),"")</f>
        <v/>
      </c>
      <c r="U41">
        <f>IF(T41="","",INDEX(Eng_Label,T41))</f>
        <v/>
      </c>
      <c r="V41">
        <f>IF(T41="","",INDEX('_Engine'!$I$2:$I$301,T41))</f>
        <v/>
      </c>
      <c r="W41">
        <f>IF(U41="","",SUMIFS(RL_Added,RL_Prod,U41))</f>
        <v/>
      </c>
      <c r="X41">
        <f>IF(U41="",-1,W41+(1000-S41)/10000)</f>
        <v/>
      </c>
      <c r="Z41">
        <f>U40</f>
        <v/>
      </c>
      <c r="AB41">
        <f>IF(ISNUMBER(L41),L41+A41/1000000,"")</f>
        <v/>
      </c>
      <c r="AC41">
        <f>IF(OR('Source Data'!$C45="",'Source Data'!H45=""),"",'Source Data'!H45)</f>
        <v/>
      </c>
      <c r="AD41">
        <f>IF(OR('Source Data'!$C45="",'Source Data'!I45=""),"",'Source Data'!I45)</f>
        <v/>
      </c>
    </row>
    <row r="42">
      <c r="A42" t="n">
        <v>41</v>
      </c>
      <c r="B42">
        <f>IF('Source Data'!$C46="","",IF('Source Data'!B46="","Uncategorized",'Source Data'!B46))</f>
        <v/>
      </c>
      <c r="C42">
        <f>IF('Source Data'!$C46="","",TRIM('Source Data'!C46))</f>
        <v/>
      </c>
      <c r="D42">
        <f>IF(OR('Source Data'!$C46="",'Source Data'!D46=""),"",'Source Data'!D46)</f>
        <v/>
      </c>
      <c r="E42">
        <f>IF(C42="","",IF(COUNTIF($C$2:$C$301,C42)&gt;1,C42&amp;" (#"&amp;D42&amp;")",C42))</f>
        <v/>
      </c>
      <c r="F42">
        <f>IF(OR('Source Data'!$C46="",'Source Data'!E46=""),"",'Source Data'!E46)</f>
        <v/>
      </c>
      <c r="G42">
        <f>IF(OR('Source Data'!$C46="",'Source Data'!G46=""),"",'Source Data'!G46)</f>
        <v/>
      </c>
      <c r="H42">
        <f>IF(B42="","",IF(COUNTIF($B$2:B42,B42)=1,MAX($H$1:H41)+1,""))</f>
        <v/>
      </c>
      <c r="I42">
        <f>IF(C42="","",IF('Source Data'!J46="Not in Pilot","",IF('Source Data'!J46&lt;&gt;"",'Source Data'!J46,IF(COUNTIF(SnackCats,B42)&gt;0,"Snack",IF(COUNTIF(BevCats,B42)&gt;0,"Beverage","")))))</f>
        <v/>
      </c>
      <c r="J42">
        <f>IF(I42="","",COUNTIF($I$2:I42,"Snack")+COUNTIF($I$2:I42,"Beverage"))</f>
        <v/>
      </c>
      <c r="K42">
        <f>IF(OR('Inventory Master'!J46="CRITICAL",'Inventory Master'!J46="LOW"),'Inventory Master'!I46+A42/1000000,"")</f>
        <v/>
      </c>
      <c r="L42">
        <f>IF(OR('Source Data'!$C46="",'Source Data'!F46=""),"",'Source Data'!F46)</f>
        <v/>
      </c>
      <c r="S42" t="n">
        <v>41</v>
      </c>
      <c r="T42">
        <f>IFERROR(MATCH(S42,Eng_PilotIdx,0),"")</f>
        <v/>
      </c>
      <c r="U42">
        <f>IF(T42="","",INDEX(Eng_Label,T42))</f>
        <v/>
      </c>
      <c r="V42">
        <f>IF(T42="","",INDEX('_Engine'!$I$2:$I$301,T42))</f>
        <v/>
      </c>
      <c r="W42">
        <f>IF(U42="","",SUMIFS(RL_Added,RL_Prod,U42))</f>
        <v/>
      </c>
      <c r="X42">
        <f>IF(U42="",-1,W42+(1000-S42)/10000)</f>
        <v/>
      </c>
      <c r="Z42">
        <f>U41</f>
        <v/>
      </c>
      <c r="AB42">
        <f>IF(ISNUMBER(L42),L42+A42/1000000,"")</f>
        <v/>
      </c>
      <c r="AC42">
        <f>IF(OR('Source Data'!$C46="",'Source Data'!H46=""),"",'Source Data'!H46)</f>
        <v/>
      </c>
      <c r="AD42">
        <f>IF(OR('Source Data'!$C46="",'Source Data'!I46=""),"",'Source Data'!I46)</f>
        <v/>
      </c>
    </row>
    <row r="43">
      <c r="A43" t="n">
        <v>42</v>
      </c>
      <c r="B43">
        <f>IF('Source Data'!$C47="","",IF('Source Data'!B47="","Uncategorized",'Source Data'!B47))</f>
        <v/>
      </c>
      <c r="C43">
        <f>IF('Source Data'!$C47="","",TRIM('Source Data'!C47))</f>
        <v/>
      </c>
      <c r="D43">
        <f>IF(OR('Source Data'!$C47="",'Source Data'!D47=""),"",'Source Data'!D47)</f>
        <v/>
      </c>
      <c r="E43">
        <f>IF(C43="","",IF(COUNTIF($C$2:$C$301,C43)&gt;1,C43&amp;" (#"&amp;D43&amp;")",C43))</f>
        <v/>
      </c>
      <c r="F43">
        <f>IF(OR('Source Data'!$C47="",'Source Data'!E47=""),"",'Source Data'!E47)</f>
        <v/>
      </c>
      <c r="G43">
        <f>IF(OR('Source Data'!$C47="",'Source Data'!G47=""),"",'Source Data'!G47)</f>
        <v/>
      </c>
      <c r="H43">
        <f>IF(B43="","",IF(COUNTIF($B$2:B43,B43)=1,MAX($H$1:H42)+1,""))</f>
        <v/>
      </c>
      <c r="I43">
        <f>IF(C43="","",IF('Source Data'!J47="Not in Pilot","",IF('Source Data'!J47&lt;&gt;"",'Source Data'!J47,IF(COUNTIF(SnackCats,B43)&gt;0,"Snack",IF(COUNTIF(BevCats,B43)&gt;0,"Beverage","")))))</f>
        <v/>
      </c>
      <c r="J43">
        <f>IF(I43="","",COUNTIF($I$2:I43,"Snack")+COUNTIF($I$2:I43,"Beverage"))</f>
        <v/>
      </c>
      <c r="K43">
        <f>IF(OR('Inventory Master'!J47="CRITICAL",'Inventory Master'!J47="LOW"),'Inventory Master'!I47+A43/1000000,"")</f>
        <v/>
      </c>
      <c r="L43">
        <f>IF(OR('Source Data'!$C47="",'Source Data'!F47=""),"",'Source Data'!F47)</f>
        <v/>
      </c>
      <c r="S43" t="n">
        <v>42</v>
      </c>
      <c r="T43">
        <f>IFERROR(MATCH(S43,Eng_PilotIdx,0),"")</f>
        <v/>
      </c>
      <c r="U43">
        <f>IF(T43="","",INDEX(Eng_Label,T43))</f>
        <v/>
      </c>
      <c r="V43">
        <f>IF(T43="","",INDEX('_Engine'!$I$2:$I$301,T43))</f>
        <v/>
      </c>
      <c r="W43">
        <f>IF(U43="","",SUMIFS(RL_Added,RL_Prod,U43))</f>
        <v/>
      </c>
      <c r="X43">
        <f>IF(U43="",-1,W43+(1000-S43)/10000)</f>
        <v/>
      </c>
      <c r="Z43">
        <f>U42</f>
        <v/>
      </c>
      <c r="AB43">
        <f>IF(ISNUMBER(L43),L43+A43/1000000,"")</f>
        <v/>
      </c>
      <c r="AC43">
        <f>IF(OR('Source Data'!$C47="",'Source Data'!H47=""),"",'Source Data'!H47)</f>
        <v/>
      </c>
      <c r="AD43">
        <f>IF(OR('Source Data'!$C47="",'Source Data'!I47=""),"",'Source Data'!I47)</f>
        <v/>
      </c>
    </row>
    <row r="44">
      <c r="A44" t="n">
        <v>43</v>
      </c>
      <c r="B44">
        <f>IF('Source Data'!$C48="","",IF('Source Data'!B48="","Uncategorized",'Source Data'!B48))</f>
        <v/>
      </c>
      <c r="C44">
        <f>IF('Source Data'!$C48="","",TRIM('Source Data'!C48))</f>
        <v/>
      </c>
      <c r="D44">
        <f>IF(OR('Source Data'!$C48="",'Source Data'!D48=""),"",'Source Data'!D48)</f>
        <v/>
      </c>
      <c r="E44">
        <f>IF(C44="","",IF(COUNTIF($C$2:$C$301,C44)&gt;1,C44&amp;" (#"&amp;D44&amp;")",C44))</f>
        <v/>
      </c>
      <c r="F44">
        <f>IF(OR('Source Data'!$C48="",'Source Data'!E48=""),"",'Source Data'!E48)</f>
        <v/>
      </c>
      <c r="G44">
        <f>IF(OR('Source Data'!$C48="",'Source Data'!G48=""),"",'Source Data'!G48)</f>
        <v/>
      </c>
      <c r="H44">
        <f>IF(B44="","",IF(COUNTIF($B$2:B44,B44)=1,MAX($H$1:H43)+1,""))</f>
        <v/>
      </c>
      <c r="I44">
        <f>IF(C44="","",IF('Source Data'!J48="Not in Pilot","",IF('Source Data'!J48&lt;&gt;"",'Source Data'!J48,IF(COUNTIF(SnackCats,B44)&gt;0,"Snack",IF(COUNTIF(BevCats,B44)&gt;0,"Beverage","")))))</f>
        <v/>
      </c>
      <c r="J44">
        <f>IF(I44="","",COUNTIF($I$2:I44,"Snack")+COUNTIF($I$2:I44,"Beverage"))</f>
        <v/>
      </c>
      <c r="K44">
        <f>IF(OR('Inventory Master'!J48="CRITICAL",'Inventory Master'!J48="LOW"),'Inventory Master'!I48+A44/1000000,"")</f>
        <v/>
      </c>
      <c r="L44">
        <f>IF(OR('Source Data'!$C48="",'Source Data'!F48=""),"",'Source Data'!F48)</f>
        <v/>
      </c>
      <c r="S44" t="n">
        <v>43</v>
      </c>
      <c r="T44">
        <f>IFERROR(MATCH(S44,Eng_PilotIdx,0),"")</f>
        <v/>
      </c>
      <c r="U44">
        <f>IF(T44="","",INDEX(Eng_Label,T44))</f>
        <v/>
      </c>
      <c r="V44">
        <f>IF(T44="","",INDEX('_Engine'!$I$2:$I$301,T44))</f>
        <v/>
      </c>
      <c r="W44">
        <f>IF(U44="","",SUMIFS(RL_Added,RL_Prod,U44))</f>
        <v/>
      </c>
      <c r="X44">
        <f>IF(U44="",-1,W44+(1000-S44)/10000)</f>
        <v/>
      </c>
      <c r="Z44">
        <f>U43</f>
        <v/>
      </c>
      <c r="AB44">
        <f>IF(ISNUMBER(L44),L44+A44/1000000,"")</f>
        <v/>
      </c>
      <c r="AC44">
        <f>IF(OR('Source Data'!$C48="",'Source Data'!H48=""),"",'Source Data'!H48)</f>
        <v/>
      </c>
      <c r="AD44">
        <f>IF(OR('Source Data'!$C48="",'Source Data'!I48=""),"",'Source Data'!I48)</f>
        <v/>
      </c>
    </row>
    <row r="45">
      <c r="A45" t="n">
        <v>44</v>
      </c>
      <c r="B45">
        <f>IF('Source Data'!$C49="","",IF('Source Data'!B49="","Uncategorized",'Source Data'!B49))</f>
        <v/>
      </c>
      <c r="C45">
        <f>IF('Source Data'!$C49="","",TRIM('Source Data'!C49))</f>
        <v/>
      </c>
      <c r="D45">
        <f>IF(OR('Source Data'!$C49="",'Source Data'!D49=""),"",'Source Data'!D49)</f>
        <v/>
      </c>
      <c r="E45">
        <f>IF(C45="","",IF(COUNTIF($C$2:$C$301,C45)&gt;1,C45&amp;" (#"&amp;D45&amp;")",C45))</f>
        <v/>
      </c>
      <c r="F45">
        <f>IF(OR('Source Data'!$C49="",'Source Data'!E49=""),"",'Source Data'!E49)</f>
        <v/>
      </c>
      <c r="G45">
        <f>IF(OR('Source Data'!$C49="",'Source Data'!G49=""),"",'Source Data'!G49)</f>
        <v/>
      </c>
      <c r="H45">
        <f>IF(B45="","",IF(COUNTIF($B$2:B45,B45)=1,MAX($H$1:H44)+1,""))</f>
        <v/>
      </c>
      <c r="I45">
        <f>IF(C45="","",IF('Source Data'!J49="Not in Pilot","",IF('Source Data'!J49&lt;&gt;"",'Source Data'!J49,IF(COUNTIF(SnackCats,B45)&gt;0,"Snack",IF(COUNTIF(BevCats,B45)&gt;0,"Beverage","")))))</f>
        <v/>
      </c>
      <c r="J45">
        <f>IF(I45="","",COUNTIF($I$2:I45,"Snack")+COUNTIF($I$2:I45,"Beverage"))</f>
        <v/>
      </c>
      <c r="K45">
        <f>IF(OR('Inventory Master'!J49="CRITICAL",'Inventory Master'!J49="LOW"),'Inventory Master'!I49+A45/1000000,"")</f>
        <v/>
      </c>
      <c r="L45">
        <f>IF(OR('Source Data'!$C49="",'Source Data'!F49=""),"",'Source Data'!F49)</f>
        <v/>
      </c>
      <c r="S45" t="n">
        <v>44</v>
      </c>
      <c r="T45">
        <f>IFERROR(MATCH(S45,Eng_PilotIdx,0),"")</f>
        <v/>
      </c>
      <c r="U45">
        <f>IF(T45="","",INDEX(Eng_Label,T45))</f>
        <v/>
      </c>
      <c r="V45">
        <f>IF(T45="","",INDEX('_Engine'!$I$2:$I$301,T45))</f>
        <v/>
      </c>
      <c r="W45">
        <f>IF(U45="","",SUMIFS(RL_Added,RL_Prod,U45))</f>
        <v/>
      </c>
      <c r="X45">
        <f>IF(U45="",-1,W45+(1000-S45)/10000)</f>
        <v/>
      </c>
      <c r="Z45">
        <f>U44</f>
        <v/>
      </c>
      <c r="AB45">
        <f>IF(ISNUMBER(L45),L45+A45/1000000,"")</f>
        <v/>
      </c>
      <c r="AC45">
        <f>IF(OR('Source Data'!$C49="",'Source Data'!H49=""),"",'Source Data'!H49)</f>
        <v/>
      </c>
      <c r="AD45">
        <f>IF(OR('Source Data'!$C49="",'Source Data'!I49=""),"",'Source Data'!I49)</f>
        <v/>
      </c>
    </row>
    <row r="46">
      <c r="A46" t="n">
        <v>45</v>
      </c>
      <c r="B46">
        <f>IF('Source Data'!$C50="","",IF('Source Data'!B50="","Uncategorized",'Source Data'!B50))</f>
        <v/>
      </c>
      <c r="C46">
        <f>IF('Source Data'!$C50="","",TRIM('Source Data'!C50))</f>
        <v/>
      </c>
      <c r="D46">
        <f>IF(OR('Source Data'!$C50="",'Source Data'!D50=""),"",'Source Data'!D50)</f>
        <v/>
      </c>
      <c r="E46">
        <f>IF(C46="","",IF(COUNTIF($C$2:$C$301,C46)&gt;1,C46&amp;" (#"&amp;D46&amp;")",C46))</f>
        <v/>
      </c>
      <c r="F46">
        <f>IF(OR('Source Data'!$C50="",'Source Data'!E50=""),"",'Source Data'!E50)</f>
        <v/>
      </c>
      <c r="G46">
        <f>IF(OR('Source Data'!$C50="",'Source Data'!G50=""),"",'Source Data'!G50)</f>
        <v/>
      </c>
      <c r="H46">
        <f>IF(B46="","",IF(COUNTIF($B$2:B46,B46)=1,MAX($H$1:H45)+1,""))</f>
        <v/>
      </c>
      <c r="I46">
        <f>IF(C46="","",IF('Source Data'!J50="Not in Pilot","",IF('Source Data'!J50&lt;&gt;"",'Source Data'!J50,IF(COUNTIF(SnackCats,B46)&gt;0,"Snack",IF(COUNTIF(BevCats,B46)&gt;0,"Beverage","")))))</f>
        <v/>
      </c>
      <c r="J46">
        <f>IF(I46="","",COUNTIF($I$2:I46,"Snack")+COUNTIF($I$2:I46,"Beverage"))</f>
        <v/>
      </c>
      <c r="K46">
        <f>IF(OR('Inventory Master'!J50="CRITICAL",'Inventory Master'!J50="LOW"),'Inventory Master'!I50+A46/1000000,"")</f>
        <v/>
      </c>
      <c r="L46">
        <f>IF(OR('Source Data'!$C50="",'Source Data'!F50=""),"",'Source Data'!F50)</f>
        <v/>
      </c>
      <c r="S46" t="n">
        <v>45</v>
      </c>
      <c r="T46">
        <f>IFERROR(MATCH(S46,Eng_PilotIdx,0),"")</f>
        <v/>
      </c>
      <c r="U46">
        <f>IF(T46="","",INDEX(Eng_Label,T46))</f>
        <v/>
      </c>
      <c r="V46">
        <f>IF(T46="","",INDEX('_Engine'!$I$2:$I$301,T46))</f>
        <v/>
      </c>
      <c r="W46">
        <f>IF(U46="","",SUMIFS(RL_Added,RL_Prod,U46))</f>
        <v/>
      </c>
      <c r="X46">
        <f>IF(U46="",-1,W46+(1000-S46)/10000)</f>
        <v/>
      </c>
      <c r="Z46">
        <f>U45</f>
        <v/>
      </c>
      <c r="AB46">
        <f>IF(ISNUMBER(L46),L46+A46/1000000,"")</f>
        <v/>
      </c>
      <c r="AC46">
        <f>IF(OR('Source Data'!$C50="",'Source Data'!H50=""),"",'Source Data'!H50)</f>
        <v/>
      </c>
      <c r="AD46">
        <f>IF(OR('Source Data'!$C50="",'Source Data'!I50=""),"",'Source Data'!I50)</f>
        <v/>
      </c>
    </row>
    <row r="47">
      <c r="A47" t="n">
        <v>46</v>
      </c>
      <c r="B47">
        <f>IF('Source Data'!$C51="","",IF('Source Data'!B51="","Uncategorized",'Source Data'!B51))</f>
        <v/>
      </c>
      <c r="C47">
        <f>IF('Source Data'!$C51="","",TRIM('Source Data'!C51))</f>
        <v/>
      </c>
      <c r="D47">
        <f>IF(OR('Source Data'!$C51="",'Source Data'!D51=""),"",'Source Data'!D51)</f>
        <v/>
      </c>
      <c r="E47">
        <f>IF(C47="","",IF(COUNTIF($C$2:$C$301,C47)&gt;1,C47&amp;" (#"&amp;D47&amp;")",C47))</f>
        <v/>
      </c>
      <c r="F47">
        <f>IF(OR('Source Data'!$C51="",'Source Data'!E51=""),"",'Source Data'!E51)</f>
        <v/>
      </c>
      <c r="G47">
        <f>IF(OR('Source Data'!$C51="",'Source Data'!G51=""),"",'Source Data'!G51)</f>
        <v/>
      </c>
      <c r="H47">
        <f>IF(B47="","",IF(COUNTIF($B$2:B47,B47)=1,MAX($H$1:H46)+1,""))</f>
        <v/>
      </c>
      <c r="I47">
        <f>IF(C47="","",IF('Source Data'!J51="Not in Pilot","",IF('Source Data'!J51&lt;&gt;"",'Source Data'!J51,IF(COUNTIF(SnackCats,B47)&gt;0,"Snack",IF(COUNTIF(BevCats,B47)&gt;0,"Beverage","")))))</f>
        <v/>
      </c>
      <c r="J47">
        <f>IF(I47="","",COUNTIF($I$2:I47,"Snack")+COUNTIF($I$2:I47,"Beverage"))</f>
        <v/>
      </c>
      <c r="K47">
        <f>IF(OR('Inventory Master'!J51="CRITICAL",'Inventory Master'!J51="LOW"),'Inventory Master'!I51+A47/1000000,"")</f>
        <v/>
      </c>
      <c r="L47">
        <f>IF(OR('Source Data'!$C51="",'Source Data'!F51=""),"",'Source Data'!F51)</f>
        <v/>
      </c>
      <c r="S47" t="n">
        <v>46</v>
      </c>
      <c r="T47">
        <f>IFERROR(MATCH(S47,Eng_PilotIdx,0),"")</f>
        <v/>
      </c>
      <c r="U47">
        <f>IF(T47="","",INDEX(Eng_Label,T47))</f>
        <v/>
      </c>
      <c r="V47">
        <f>IF(T47="","",INDEX('_Engine'!$I$2:$I$301,T47))</f>
        <v/>
      </c>
      <c r="W47">
        <f>IF(U47="","",SUMIFS(RL_Added,RL_Prod,U47))</f>
        <v/>
      </c>
      <c r="X47">
        <f>IF(U47="",-1,W47+(1000-S47)/10000)</f>
        <v/>
      </c>
      <c r="Z47">
        <f>U46</f>
        <v/>
      </c>
      <c r="AB47">
        <f>IF(ISNUMBER(L47),L47+A47/1000000,"")</f>
        <v/>
      </c>
      <c r="AC47">
        <f>IF(OR('Source Data'!$C51="",'Source Data'!H51=""),"",'Source Data'!H51)</f>
        <v/>
      </c>
      <c r="AD47">
        <f>IF(OR('Source Data'!$C51="",'Source Data'!I51=""),"",'Source Data'!I51)</f>
        <v/>
      </c>
    </row>
    <row r="48">
      <c r="A48" t="n">
        <v>47</v>
      </c>
      <c r="B48">
        <f>IF('Source Data'!$C52="","",IF('Source Data'!B52="","Uncategorized",'Source Data'!B52))</f>
        <v/>
      </c>
      <c r="C48">
        <f>IF('Source Data'!$C52="","",TRIM('Source Data'!C52))</f>
        <v/>
      </c>
      <c r="D48">
        <f>IF(OR('Source Data'!$C52="",'Source Data'!D52=""),"",'Source Data'!D52)</f>
        <v/>
      </c>
      <c r="E48">
        <f>IF(C48="","",IF(COUNTIF($C$2:$C$301,C48)&gt;1,C48&amp;" (#"&amp;D48&amp;")",C48))</f>
        <v/>
      </c>
      <c r="F48">
        <f>IF(OR('Source Data'!$C52="",'Source Data'!E52=""),"",'Source Data'!E52)</f>
        <v/>
      </c>
      <c r="G48">
        <f>IF(OR('Source Data'!$C52="",'Source Data'!G52=""),"",'Source Data'!G52)</f>
        <v/>
      </c>
      <c r="H48">
        <f>IF(B48="","",IF(COUNTIF($B$2:B48,B48)=1,MAX($H$1:H47)+1,""))</f>
        <v/>
      </c>
      <c r="I48">
        <f>IF(C48="","",IF('Source Data'!J52="Not in Pilot","",IF('Source Data'!J52&lt;&gt;"",'Source Data'!J52,IF(COUNTIF(SnackCats,B48)&gt;0,"Snack",IF(COUNTIF(BevCats,B48)&gt;0,"Beverage","")))))</f>
        <v/>
      </c>
      <c r="J48">
        <f>IF(I48="","",COUNTIF($I$2:I48,"Snack")+COUNTIF($I$2:I48,"Beverage"))</f>
        <v/>
      </c>
      <c r="K48">
        <f>IF(OR('Inventory Master'!J52="CRITICAL",'Inventory Master'!J52="LOW"),'Inventory Master'!I52+A48/1000000,"")</f>
        <v/>
      </c>
      <c r="L48">
        <f>IF(OR('Source Data'!$C52="",'Source Data'!F52=""),"",'Source Data'!F52)</f>
        <v/>
      </c>
      <c r="S48" t="n">
        <v>47</v>
      </c>
      <c r="T48">
        <f>IFERROR(MATCH(S48,Eng_PilotIdx,0),"")</f>
        <v/>
      </c>
      <c r="U48">
        <f>IF(T48="","",INDEX(Eng_Label,T48))</f>
        <v/>
      </c>
      <c r="V48">
        <f>IF(T48="","",INDEX('_Engine'!$I$2:$I$301,T48))</f>
        <v/>
      </c>
      <c r="W48">
        <f>IF(U48="","",SUMIFS(RL_Added,RL_Prod,U48))</f>
        <v/>
      </c>
      <c r="X48">
        <f>IF(U48="",-1,W48+(1000-S48)/10000)</f>
        <v/>
      </c>
      <c r="Z48">
        <f>U47</f>
        <v/>
      </c>
      <c r="AB48">
        <f>IF(ISNUMBER(L48),L48+A48/1000000,"")</f>
        <v/>
      </c>
      <c r="AC48">
        <f>IF(OR('Source Data'!$C52="",'Source Data'!H52=""),"",'Source Data'!H52)</f>
        <v/>
      </c>
      <c r="AD48">
        <f>IF(OR('Source Data'!$C52="",'Source Data'!I52=""),"",'Source Data'!I52)</f>
        <v/>
      </c>
    </row>
    <row r="49">
      <c r="A49" t="n">
        <v>48</v>
      </c>
      <c r="B49">
        <f>IF('Source Data'!$C53="","",IF('Source Data'!B53="","Uncategorized",'Source Data'!B53))</f>
        <v/>
      </c>
      <c r="C49">
        <f>IF('Source Data'!$C53="","",TRIM('Source Data'!C53))</f>
        <v/>
      </c>
      <c r="D49">
        <f>IF(OR('Source Data'!$C53="",'Source Data'!D53=""),"",'Source Data'!D53)</f>
        <v/>
      </c>
      <c r="E49">
        <f>IF(C49="","",IF(COUNTIF($C$2:$C$301,C49)&gt;1,C49&amp;" (#"&amp;D49&amp;")",C49))</f>
        <v/>
      </c>
      <c r="F49">
        <f>IF(OR('Source Data'!$C53="",'Source Data'!E53=""),"",'Source Data'!E53)</f>
        <v/>
      </c>
      <c r="G49">
        <f>IF(OR('Source Data'!$C53="",'Source Data'!G53=""),"",'Source Data'!G53)</f>
        <v/>
      </c>
      <c r="H49">
        <f>IF(B49="","",IF(COUNTIF($B$2:B49,B49)=1,MAX($H$1:H48)+1,""))</f>
        <v/>
      </c>
      <c r="I49">
        <f>IF(C49="","",IF('Source Data'!J53="Not in Pilot","",IF('Source Data'!J53&lt;&gt;"",'Source Data'!J53,IF(COUNTIF(SnackCats,B49)&gt;0,"Snack",IF(COUNTIF(BevCats,B49)&gt;0,"Beverage","")))))</f>
        <v/>
      </c>
      <c r="J49">
        <f>IF(I49="","",COUNTIF($I$2:I49,"Snack")+COUNTIF($I$2:I49,"Beverage"))</f>
        <v/>
      </c>
      <c r="K49">
        <f>IF(OR('Inventory Master'!J53="CRITICAL",'Inventory Master'!J53="LOW"),'Inventory Master'!I53+A49/1000000,"")</f>
        <v/>
      </c>
      <c r="L49">
        <f>IF(OR('Source Data'!$C53="",'Source Data'!F53=""),"",'Source Data'!F53)</f>
        <v/>
      </c>
      <c r="S49" t="n">
        <v>48</v>
      </c>
      <c r="T49">
        <f>IFERROR(MATCH(S49,Eng_PilotIdx,0),"")</f>
        <v/>
      </c>
      <c r="U49">
        <f>IF(T49="","",INDEX(Eng_Label,T49))</f>
        <v/>
      </c>
      <c r="V49">
        <f>IF(T49="","",INDEX('_Engine'!$I$2:$I$301,T49))</f>
        <v/>
      </c>
      <c r="W49">
        <f>IF(U49="","",SUMIFS(RL_Added,RL_Prod,U49))</f>
        <v/>
      </c>
      <c r="X49">
        <f>IF(U49="",-1,W49+(1000-S49)/10000)</f>
        <v/>
      </c>
      <c r="Z49">
        <f>U48</f>
        <v/>
      </c>
      <c r="AB49">
        <f>IF(ISNUMBER(L49),L49+A49/1000000,"")</f>
        <v/>
      </c>
      <c r="AC49">
        <f>IF(OR('Source Data'!$C53="",'Source Data'!H53=""),"",'Source Data'!H53)</f>
        <v/>
      </c>
      <c r="AD49">
        <f>IF(OR('Source Data'!$C53="",'Source Data'!I53=""),"",'Source Data'!I53)</f>
        <v/>
      </c>
    </row>
    <row r="50">
      <c r="A50" t="n">
        <v>49</v>
      </c>
      <c r="B50">
        <f>IF('Source Data'!$C54="","",IF('Source Data'!B54="","Uncategorized",'Source Data'!B54))</f>
        <v/>
      </c>
      <c r="C50">
        <f>IF('Source Data'!$C54="","",TRIM('Source Data'!C54))</f>
        <v/>
      </c>
      <c r="D50">
        <f>IF(OR('Source Data'!$C54="",'Source Data'!D54=""),"",'Source Data'!D54)</f>
        <v/>
      </c>
      <c r="E50">
        <f>IF(C50="","",IF(COUNTIF($C$2:$C$301,C50)&gt;1,C50&amp;" (#"&amp;D50&amp;")",C50))</f>
        <v/>
      </c>
      <c r="F50">
        <f>IF(OR('Source Data'!$C54="",'Source Data'!E54=""),"",'Source Data'!E54)</f>
        <v/>
      </c>
      <c r="G50">
        <f>IF(OR('Source Data'!$C54="",'Source Data'!G54=""),"",'Source Data'!G54)</f>
        <v/>
      </c>
      <c r="H50">
        <f>IF(B50="","",IF(COUNTIF($B$2:B50,B50)=1,MAX($H$1:H49)+1,""))</f>
        <v/>
      </c>
      <c r="I50">
        <f>IF(C50="","",IF('Source Data'!J54="Not in Pilot","",IF('Source Data'!J54&lt;&gt;"",'Source Data'!J54,IF(COUNTIF(SnackCats,B50)&gt;0,"Snack",IF(COUNTIF(BevCats,B50)&gt;0,"Beverage","")))))</f>
        <v/>
      </c>
      <c r="J50">
        <f>IF(I50="","",COUNTIF($I$2:I50,"Snack")+COUNTIF($I$2:I50,"Beverage"))</f>
        <v/>
      </c>
      <c r="K50">
        <f>IF(OR('Inventory Master'!J54="CRITICAL",'Inventory Master'!J54="LOW"),'Inventory Master'!I54+A50/1000000,"")</f>
        <v/>
      </c>
      <c r="L50">
        <f>IF(OR('Source Data'!$C54="",'Source Data'!F54=""),"",'Source Data'!F54)</f>
        <v/>
      </c>
      <c r="S50" t="n">
        <v>49</v>
      </c>
      <c r="T50">
        <f>IFERROR(MATCH(S50,Eng_PilotIdx,0),"")</f>
        <v/>
      </c>
      <c r="U50">
        <f>IF(T50="","",INDEX(Eng_Label,T50))</f>
        <v/>
      </c>
      <c r="V50">
        <f>IF(T50="","",INDEX('_Engine'!$I$2:$I$301,T50))</f>
        <v/>
      </c>
      <c r="W50">
        <f>IF(U50="","",SUMIFS(RL_Added,RL_Prod,U50))</f>
        <v/>
      </c>
      <c r="X50">
        <f>IF(U50="",-1,W50+(1000-S50)/10000)</f>
        <v/>
      </c>
      <c r="Z50">
        <f>U49</f>
        <v/>
      </c>
      <c r="AB50">
        <f>IF(ISNUMBER(L50),L50+A50/1000000,"")</f>
        <v/>
      </c>
      <c r="AC50">
        <f>IF(OR('Source Data'!$C54="",'Source Data'!H54=""),"",'Source Data'!H54)</f>
        <v/>
      </c>
      <c r="AD50">
        <f>IF(OR('Source Data'!$C54="",'Source Data'!I54=""),"",'Source Data'!I54)</f>
        <v/>
      </c>
    </row>
    <row r="51">
      <c r="A51" t="n">
        <v>50</v>
      </c>
      <c r="B51">
        <f>IF('Source Data'!$C55="","",IF('Source Data'!B55="","Uncategorized",'Source Data'!B55))</f>
        <v/>
      </c>
      <c r="C51">
        <f>IF('Source Data'!$C55="","",TRIM('Source Data'!C55))</f>
        <v/>
      </c>
      <c r="D51">
        <f>IF(OR('Source Data'!$C55="",'Source Data'!D55=""),"",'Source Data'!D55)</f>
        <v/>
      </c>
      <c r="E51">
        <f>IF(C51="","",IF(COUNTIF($C$2:$C$301,C51)&gt;1,C51&amp;" (#"&amp;D51&amp;")",C51))</f>
        <v/>
      </c>
      <c r="F51">
        <f>IF(OR('Source Data'!$C55="",'Source Data'!E55=""),"",'Source Data'!E55)</f>
        <v/>
      </c>
      <c r="G51">
        <f>IF(OR('Source Data'!$C55="",'Source Data'!G55=""),"",'Source Data'!G55)</f>
        <v/>
      </c>
      <c r="H51">
        <f>IF(B51="","",IF(COUNTIF($B$2:B51,B51)=1,MAX($H$1:H50)+1,""))</f>
        <v/>
      </c>
      <c r="I51">
        <f>IF(C51="","",IF('Source Data'!J55="Not in Pilot","",IF('Source Data'!J55&lt;&gt;"",'Source Data'!J55,IF(COUNTIF(SnackCats,B51)&gt;0,"Snack",IF(COUNTIF(BevCats,B51)&gt;0,"Beverage","")))))</f>
        <v/>
      </c>
      <c r="J51">
        <f>IF(I51="","",COUNTIF($I$2:I51,"Snack")+COUNTIF($I$2:I51,"Beverage"))</f>
        <v/>
      </c>
      <c r="K51">
        <f>IF(OR('Inventory Master'!J55="CRITICAL",'Inventory Master'!J55="LOW"),'Inventory Master'!I55+A51/1000000,"")</f>
        <v/>
      </c>
      <c r="L51">
        <f>IF(OR('Source Data'!$C55="",'Source Data'!F55=""),"",'Source Data'!F55)</f>
        <v/>
      </c>
      <c r="S51" t="n">
        <v>50</v>
      </c>
      <c r="T51">
        <f>IFERROR(MATCH(S51,Eng_PilotIdx,0),"")</f>
        <v/>
      </c>
      <c r="U51">
        <f>IF(T51="","",INDEX(Eng_Label,T51))</f>
        <v/>
      </c>
      <c r="V51">
        <f>IF(T51="","",INDEX('_Engine'!$I$2:$I$301,T51))</f>
        <v/>
      </c>
      <c r="W51">
        <f>IF(U51="","",SUMIFS(RL_Added,RL_Prod,U51))</f>
        <v/>
      </c>
      <c r="X51">
        <f>IF(U51="",-1,W51+(1000-S51)/10000)</f>
        <v/>
      </c>
      <c r="Z51">
        <f>U50</f>
        <v/>
      </c>
      <c r="AB51">
        <f>IF(ISNUMBER(L51),L51+A51/1000000,"")</f>
        <v/>
      </c>
      <c r="AC51">
        <f>IF(OR('Source Data'!$C55="",'Source Data'!H55=""),"",'Source Data'!H55)</f>
        <v/>
      </c>
      <c r="AD51">
        <f>IF(OR('Source Data'!$C55="",'Source Data'!I55=""),"",'Source Data'!I55)</f>
        <v/>
      </c>
    </row>
    <row r="52">
      <c r="A52" t="n">
        <v>51</v>
      </c>
      <c r="B52">
        <f>IF('Source Data'!$C56="","",IF('Source Data'!B56="","Uncategorized",'Source Data'!B56))</f>
        <v/>
      </c>
      <c r="C52">
        <f>IF('Source Data'!$C56="","",TRIM('Source Data'!C56))</f>
        <v/>
      </c>
      <c r="D52">
        <f>IF(OR('Source Data'!$C56="",'Source Data'!D56=""),"",'Source Data'!D56)</f>
        <v/>
      </c>
      <c r="E52">
        <f>IF(C52="","",IF(COUNTIF($C$2:$C$301,C52)&gt;1,C52&amp;" (#"&amp;D52&amp;")",C52))</f>
        <v/>
      </c>
      <c r="F52">
        <f>IF(OR('Source Data'!$C56="",'Source Data'!E56=""),"",'Source Data'!E56)</f>
        <v/>
      </c>
      <c r="G52">
        <f>IF(OR('Source Data'!$C56="",'Source Data'!G56=""),"",'Source Data'!G56)</f>
        <v/>
      </c>
      <c r="H52">
        <f>IF(B52="","",IF(COUNTIF($B$2:B52,B52)=1,MAX($H$1:H51)+1,""))</f>
        <v/>
      </c>
      <c r="I52">
        <f>IF(C52="","",IF('Source Data'!J56="Not in Pilot","",IF('Source Data'!J56&lt;&gt;"",'Source Data'!J56,IF(COUNTIF(SnackCats,B52)&gt;0,"Snack",IF(COUNTIF(BevCats,B52)&gt;0,"Beverage","")))))</f>
        <v/>
      </c>
      <c r="J52">
        <f>IF(I52="","",COUNTIF($I$2:I52,"Snack")+COUNTIF($I$2:I52,"Beverage"))</f>
        <v/>
      </c>
      <c r="K52">
        <f>IF(OR('Inventory Master'!J56="CRITICAL",'Inventory Master'!J56="LOW"),'Inventory Master'!I56+A52/1000000,"")</f>
        <v/>
      </c>
      <c r="L52">
        <f>IF(OR('Source Data'!$C56="",'Source Data'!F56=""),"",'Source Data'!F56)</f>
        <v/>
      </c>
      <c r="S52" t="n">
        <v>51</v>
      </c>
      <c r="T52">
        <f>IFERROR(MATCH(S52,Eng_PilotIdx,0),"")</f>
        <v/>
      </c>
      <c r="U52">
        <f>IF(T52="","",INDEX(Eng_Label,T52))</f>
        <v/>
      </c>
      <c r="V52">
        <f>IF(T52="","",INDEX('_Engine'!$I$2:$I$301,T52))</f>
        <v/>
      </c>
      <c r="W52">
        <f>IF(U52="","",SUMIFS(RL_Added,RL_Prod,U52))</f>
        <v/>
      </c>
      <c r="X52">
        <f>IF(U52="",-1,W52+(1000-S52)/10000)</f>
        <v/>
      </c>
      <c r="Z52">
        <f>U51</f>
        <v/>
      </c>
      <c r="AB52">
        <f>IF(ISNUMBER(L52),L52+A52/1000000,"")</f>
        <v/>
      </c>
      <c r="AC52">
        <f>IF(OR('Source Data'!$C56="",'Source Data'!H56=""),"",'Source Data'!H56)</f>
        <v/>
      </c>
      <c r="AD52">
        <f>IF(OR('Source Data'!$C56="",'Source Data'!I56=""),"",'Source Data'!I56)</f>
        <v/>
      </c>
    </row>
    <row r="53">
      <c r="A53" t="n">
        <v>52</v>
      </c>
      <c r="B53">
        <f>IF('Source Data'!$C57="","",IF('Source Data'!B57="","Uncategorized",'Source Data'!B57))</f>
        <v/>
      </c>
      <c r="C53">
        <f>IF('Source Data'!$C57="","",TRIM('Source Data'!C57))</f>
        <v/>
      </c>
      <c r="D53">
        <f>IF(OR('Source Data'!$C57="",'Source Data'!D57=""),"",'Source Data'!D57)</f>
        <v/>
      </c>
      <c r="E53">
        <f>IF(C53="","",IF(COUNTIF($C$2:$C$301,C53)&gt;1,C53&amp;" (#"&amp;D53&amp;")",C53))</f>
        <v/>
      </c>
      <c r="F53">
        <f>IF(OR('Source Data'!$C57="",'Source Data'!E57=""),"",'Source Data'!E57)</f>
        <v/>
      </c>
      <c r="G53">
        <f>IF(OR('Source Data'!$C57="",'Source Data'!G57=""),"",'Source Data'!G57)</f>
        <v/>
      </c>
      <c r="H53">
        <f>IF(B53="","",IF(COUNTIF($B$2:B53,B53)=1,MAX($H$1:H52)+1,""))</f>
        <v/>
      </c>
      <c r="I53">
        <f>IF(C53="","",IF('Source Data'!J57="Not in Pilot","",IF('Source Data'!J57&lt;&gt;"",'Source Data'!J57,IF(COUNTIF(SnackCats,B53)&gt;0,"Snack",IF(COUNTIF(BevCats,B53)&gt;0,"Beverage","")))))</f>
        <v/>
      </c>
      <c r="J53">
        <f>IF(I53="","",COUNTIF($I$2:I53,"Snack")+COUNTIF($I$2:I53,"Beverage"))</f>
        <v/>
      </c>
      <c r="K53">
        <f>IF(OR('Inventory Master'!J57="CRITICAL",'Inventory Master'!J57="LOW"),'Inventory Master'!I57+A53/1000000,"")</f>
        <v/>
      </c>
      <c r="L53">
        <f>IF(OR('Source Data'!$C57="",'Source Data'!F57=""),"",'Source Data'!F57)</f>
        <v/>
      </c>
      <c r="S53" t="n">
        <v>52</v>
      </c>
      <c r="T53">
        <f>IFERROR(MATCH(S53,Eng_PilotIdx,0),"")</f>
        <v/>
      </c>
      <c r="U53">
        <f>IF(T53="","",INDEX(Eng_Label,T53))</f>
        <v/>
      </c>
      <c r="V53">
        <f>IF(T53="","",INDEX('_Engine'!$I$2:$I$301,T53))</f>
        <v/>
      </c>
      <c r="W53">
        <f>IF(U53="","",SUMIFS(RL_Added,RL_Prod,U53))</f>
        <v/>
      </c>
      <c r="X53">
        <f>IF(U53="",-1,W53+(1000-S53)/10000)</f>
        <v/>
      </c>
      <c r="Z53">
        <f>U52</f>
        <v/>
      </c>
      <c r="AB53">
        <f>IF(ISNUMBER(L53),L53+A53/1000000,"")</f>
        <v/>
      </c>
      <c r="AC53">
        <f>IF(OR('Source Data'!$C57="",'Source Data'!H57=""),"",'Source Data'!H57)</f>
        <v/>
      </c>
      <c r="AD53">
        <f>IF(OR('Source Data'!$C57="",'Source Data'!I57=""),"",'Source Data'!I57)</f>
        <v/>
      </c>
    </row>
    <row r="54">
      <c r="A54" t="n">
        <v>53</v>
      </c>
      <c r="B54">
        <f>IF('Source Data'!$C58="","",IF('Source Data'!B58="","Uncategorized",'Source Data'!B58))</f>
        <v/>
      </c>
      <c r="C54">
        <f>IF('Source Data'!$C58="","",TRIM('Source Data'!C58))</f>
        <v/>
      </c>
      <c r="D54">
        <f>IF(OR('Source Data'!$C58="",'Source Data'!D58=""),"",'Source Data'!D58)</f>
        <v/>
      </c>
      <c r="E54">
        <f>IF(C54="","",IF(COUNTIF($C$2:$C$301,C54)&gt;1,C54&amp;" (#"&amp;D54&amp;")",C54))</f>
        <v/>
      </c>
      <c r="F54">
        <f>IF(OR('Source Data'!$C58="",'Source Data'!E58=""),"",'Source Data'!E58)</f>
        <v/>
      </c>
      <c r="G54">
        <f>IF(OR('Source Data'!$C58="",'Source Data'!G58=""),"",'Source Data'!G58)</f>
        <v/>
      </c>
      <c r="H54">
        <f>IF(B54="","",IF(COUNTIF($B$2:B54,B54)=1,MAX($H$1:H53)+1,""))</f>
        <v/>
      </c>
      <c r="I54">
        <f>IF(C54="","",IF('Source Data'!J58="Not in Pilot","",IF('Source Data'!J58&lt;&gt;"",'Source Data'!J58,IF(COUNTIF(SnackCats,B54)&gt;0,"Snack",IF(COUNTIF(BevCats,B54)&gt;0,"Beverage","")))))</f>
        <v/>
      </c>
      <c r="J54">
        <f>IF(I54="","",COUNTIF($I$2:I54,"Snack")+COUNTIF($I$2:I54,"Beverage"))</f>
        <v/>
      </c>
      <c r="K54">
        <f>IF(OR('Inventory Master'!J58="CRITICAL",'Inventory Master'!J58="LOW"),'Inventory Master'!I58+A54/1000000,"")</f>
        <v/>
      </c>
      <c r="L54">
        <f>IF(OR('Source Data'!$C58="",'Source Data'!F58=""),"",'Source Data'!F58)</f>
        <v/>
      </c>
      <c r="S54" t="n">
        <v>53</v>
      </c>
      <c r="T54">
        <f>IFERROR(MATCH(S54,Eng_PilotIdx,0),"")</f>
        <v/>
      </c>
      <c r="U54">
        <f>IF(T54="","",INDEX(Eng_Label,T54))</f>
        <v/>
      </c>
      <c r="V54">
        <f>IF(T54="","",INDEX('_Engine'!$I$2:$I$301,T54))</f>
        <v/>
      </c>
      <c r="W54">
        <f>IF(U54="","",SUMIFS(RL_Added,RL_Prod,U54))</f>
        <v/>
      </c>
      <c r="X54">
        <f>IF(U54="",-1,W54+(1000-S54)/10000)</f>
        <v/>
      </c>
      <c r="Z54">
        <f>U53</f>
        <v/>
      </c>
      <c r="AB54">
        <f>IF(ISNUMBER(L54),L54+A54/1000000,"")</f>
        <v/>
      </c>
      <c r="AC54">
        <f>IF(OR('Source Data'!$C58="",'Source Data'!H58=""),"",'Source Data'!H58)</f>
        <v/>
      </c>
      <c r="AD54">
        <f>IF(OR('Source Data'!$C58="",'Source Data'!I58=""),"",'Source Data'!I58)</f>
        <v/>
      </c>
    </row>
    <row r="55">
      <c r="A55" t="n">
        <v>54</v>
      </c>
      <c r="B55">
        <f>IF('Source Data'!$C59="","",IF('Source Data'!B59="","Uncategorized",'Source Data'!B59))</f>
        <v/>
      </c>
      <c r="C55">
        <f>IF('Source Data'!$C59="","",TRIM('Source Data'!C59))</f>
        <v/>
      </c>
      <c r="D55">
        <f>IF(OR('Source Data'!$C59="",'Source Data'!D59=""),"",'Source Data'!D59)</f>
        <v/>
      </c>
      <c r="E55">
        <f>IF(C55="","",IF(COUNTIF($C$2:$C$301,C55)&gt;1,C55&amp;" (#"&amp;D55&amp;")",C55))</f>
        <v/>
      </c>
      <c r="F55">
        <f>IF(OR('Source Data'!$C59="",'Source Data'!E59=""),"",'Source Data'!E59)</f>
        <v/>
      </c>
      <c r="G55">
        <f>IF(OR('Source Data'!$C59="",'Source Data'!G59=""),"",'Source Data'!G59)</f>
        <v/>
      </c>
      <c r="H55">
        <f>IF(B55="","",IF(COUNTIF($B$2:B55,B55)=1,MAX($H$1:H54)+1,""))</f>
        <v/>
      </c>
      <c r="I55">
        <f>IF(C55="","",IF('Source Data'!J59="Not in Pilot","",IF('Source Data'!J59&lt;&gt;"",'Source Data'!J59,IF(COUNTIF(SnackCats,B55)&gt;0,"Snack",IF(COUNTIF(BevCats,B55)&gt;0,"Beverage","")))))</f>
        <v/>
      </c>
      <c r="J55">
        <f>IF(I55="","",COUNTIF($I$2:I55,"Snack")+COUNTIF($I$2:I55,"Beverage"))</f>
        <v/>
      </c>
      <c r="K55">
        <f>IF(OR('Inventory Master'!J59="CRITICAL",'Inventory Master'!J59="LOW"),'Inventory Master'!I59+A55/1000000,"")</f>
        <v/>
      </c>
      <c r="L55">
        <f>IF(OR('Source Data'!$C59="",'Source Data'!F59=""),"",'Source Data'!F59)</f>
        <v/>
      </c>
      <c r="S55" t="n">
        <v>54</v>
      </c>
      <c r="T55">
        <f>IFERROR(MATCH(S55,Eng_PilotIdx,0),"")</f>
        <v/>
      </c>
      <c r="U55">
        <f>IF(T55="","",INDEX(Eng_Label,T55))</f>
        <v/>
      </c>
      <c r="V55">
        <f>IF(T55="","",INDEX('_Engine'!$I$2:$I$301,T55))</f>
        <v/>
      </c>
      <c r="W55">
        <f>IF(U55="","",SUMIFS(RL_Added,RL_Prod,U55))</f>
        <v/>
      </c>
      <c r="X55">
        <f>IF(U55="",-1,W55+(1000-S55)/10000)</f>
        <v/>
      </c>
      <c r="Z55">
        <f>U54</f>
        <v/>
      </c>
      <c r="AB55">
        <f>IF(ISNUMBER(L55),L55+A55/1000000,"")</f>
        <v/>
      </c>
      <c r="AC55">
        <f>IF(OR('Source Data'!$C59="",'Source Data'!H59=""),"",'Source Data'!H59)</f>
        <v/>
      </c>
      <c r="AD55">
        <f>IF(OR('Source Data'!$C59="",'Source Data'!I59=""),"",'Source Data'!I59)</f>
        <v/>
      </c>
    </row>
    <row r="56">
      <c r="A56" t="n">
        <v>55</v>
      </c>
      <c r="B56">
        <f>IF('Source Data'!$C60="","",IF('Source Data'!B60="","Uncategorized",'Source Data'!B60))</f>
        <v/>
      </c>
      <c r="C56">
        <f>IF('Source Data'!$C60="","",TRIM('Source Data'!C60))</f>
        <v/>
      </c>
      <c r="D56">
        <f>IF(OR('Source Data'!$C60="",'Source Data'!D60=""),"",'Source Data'!D60)</f>
        <v/>
      </c>
      <c r="E56">
        <f>IF(C56="","",IF(COUNTIF($C$2:$C$301,C56)&gt;1,C56&amp;" (#"&amp;D56&amp;")",C56))</f>
        <v/>
      </c>
      <c r="F56">
        <f>IF(OR('Source Data'!$C60="",'Source Data'!E60=""),"",'Source Data'!E60)</f>
        <v/>
      </c>
      <c r="G56">
        <f>IF(OR('Source Data'!$C60="",'Source Data'!G60=""),"",'Source Data'!G60)</f>
        <v/>
      </c>
      <c r="H56">
        <f>IF(B56="","",IF(COUNTIF($B$2:B56,B56)=1,MAX($H$1:H55)+1,""))</f>
        <v/>
      </c>
      <c r="I56">
        <f>IF(C56="","",IF('Source Data'!J60="Not in Pilot","",IF('Source Data'!J60&lt;&gt;"",'Source Data'!J60,IF(COUNTIF(SnackCats,B56)&gt;0,"Snack",IF(COUNTIF(BevCats,B56)&gt;0,"Beverage","")))))</f>
        <v/>
      </c>
      <c r="J56">
        <f>IF(I56="","",COUNTIF($I$2:I56,"Snack")+COUNTIF($I$2:I56,"Beverage"))</f>
        <v/>
      </c>
      <c r="K56">
        <f>IF(OR('Inventory Master'!J60="CRITICAL",'Inventory Master'!J60="LOW"),'Inventory Master'!I60+A56/1000000,"")</f>
        <v/>
      </c>
      <c r="L56">
        <f>IF(OR('Source Data'!$C60="",'Source Data'!F60=""),"",'Source Data'!F60)</f>
        <v/>
      </c>
      <c r="S56" t="n">
        <v>55</v>
      </c>
      <c r="T56">
        <f>IFERROR(MATCH(S56,Eng_PilotIdx,0),"")</f>
        <v/>
      </c>
      <c r="U56">
        <f>IF(T56="","",INDEX(Eng_Label,T56))</f>
        <v/>
      </c>
      <c r="V56">
        <f>IF(T56="","",INDEX('_Engine'!$I$2:$I$301,T56))</f>
        <v/>
      </c>
      <c r="W56">
        <f>IF(U56="","",SUMIFS(RL_Added,RL_Prod,U56))</f>
        <v/>
      </c>
      <c r="X56">
        <f>IF(U56="",-1,W56+(1000-S56)/10000)</f>
        <v/>
      </c>
      <c r="Z56">
        <f>U55</f>
        <v/>
      </c>
      <c r="AB56">
        <f>IF(ISNUMBER(L56),L56+A56/1000000,"")</f>
        <v/>
      </c>
      <c r="AC56">
        <f>IF(OR('Source Data'!$C60="",'Source Data'!H60=""),"",'Source Data'!H60)</f>
        <v/>
      </c>
      <c r="AD56">
        <f>IF(OR('Source Data'!$C60="",'Source Data'!I60=""),"",'Source Data'!I60)</f>
        <v/>
      </c>
    </row>
    <row r="57">
      <c r="A57" t="n">
        <v>56</v>
      </c>
      <c r="B57">
        <f>IF('Source Data'!$C61="","",IF('Source Data'!B61="","Uncategorized",'Source Data'!B61))</f>
        <v/>
      </c>
      <c r="C57">
        <f>IF('Source Data'!$C61="","",TRIM('Source Data'!C61))</f>
        <v/>
      </c>
      <c r="D57">
        <f>IF(OR('Source Data'!$C61="",'Source Data'!D61=""),"",'Source Data'!D61)</f>
        <v/>
      </c>
      <c r="E57">
        <f>IF(C57="","",IF(COUNTIF($C$2:$C$301,C57)&gt;1,C57&amp;" (#"&amp;D57&amp;")",C57))</f>
        <v/>
      </c>
      <c r="F57">
        <f>IF(OR('Source Data'!$C61="",'Source Data'!E61=""),"",'Source Data'!E61)</f>
        <v/>
      </c>
      <c r="G57">
        <f>IF(OR('Source Data'!$C61="",'Source Data'!G61=""),"",'Source Data'!G61)</f>
        <v/>
      </c>
      <c r="H57">
        <f>IF(B57="","",IF(COUNTIF($B$2:B57,B57)=1,MAX($H$1:H56)+1,""))</f>
        <v/>
      </c>
      <c r="I57">
        <f>IF(C57="","",IF('Source Data'!J61="Not in Pilot","",IF('Source Data'!J61&lt;&gt;"",'Source Data'!J61,IF(COUNTIF(SnackCats,B57)&gt;0,"Snack",IF(COUNTIF(BevCats,B57)&gt;0,"Beverage","")))))</f>
        <v/>
      </c>
      <c r="J57">
        <f>IF(I57="","",COUNTIF($I$2:I57,"Snack")+COUNTIF($I$2:I57,"Beverage"))</f>
        <v/>
      </c>
      <c r="K57">
        <f>IF(OR('Inventory Master'!J61="CRITICAL",'Inventory Master'!J61="LOW"),'Inventory Master'!I61+A57/1000000,"")</f>
        <v/>
      </c>
      <c r="L57">
        <f>IF(OR('Source Data'!$C61="",'Source Data'!F61=""),"",'Source Data'!F61)</f>
        <v/>
      </c>
      <c r="S57" t="n">
        <v>56</v>
      </c>
      <c r="T57">
        <f>IFERROR(MATCH(S57,Eng_PilotIdx,0),"")</f>
        <v/>
      </c>
      <c r="U57">
        <f>IF(T57="","",INDEX(Eng_Label,T57))</f>
        <v/>
      </c>
      <c r="V57">
        <f>IF(T57="","",INDEX('_Engine'!$I$2:$I$301,T57))</f>
        <v/>
      </c>
      <c r="W57">
        <f>IF(U57="","",SUMIFS(RL_Added,RL_Prod,U57))</f>
        <v/>
      </c>
      <c r="X57">
        <f>IF(U57="",-1,W57+(1000-S57)/10000)</f>
        <v/>
      </c>
      <c r="Z57">
        <f>U56</f>
        <v/>
      </c>
      <c r="AB57">
        <f>IF(ISNUMBER(L57),L57+A57/1000000,"")</f>
        <v/>
      </c>
      <c r="AC57">
        <f>IF(OR('Source Data'!$C61="",'Source Data'!H61=""),"",'Source Data'!H61)</f>
        <v/>
      </c>
      <c r="AD57">
        <f>IF(OR('Source Data'!$C61="",'Source Data'!I61=""),"",'Source Data'!I61)</f>
        <v/>
      </c>
    </row>
    <row r="58">
      <c r="A58" t="n">
        <v>57</v>
      </c>
      <c r="B58">
        <f>IF('Source Data'!$C62="","",IF('Source Data'!B62="","Uncategorized",'Source Data'!B62))</f>
        <v/>
      </c>
      <c r="C58">
        <f>IF('Source Data'!$C62="","",TRIM('Source Data'!C62))</f>
        <v/>
      </c>
      <c r="D58">
        <f>IF(OR('Source Data'!$C62="",'Source Data'!D62=""),"",'Source Data'!D62)</f>
        <v/>
      </c>
      <c r="E58">
        <f>IF(C58="","",IF(COUNTIF($C$2:$C$301,C58)&gt;1,C58&amp;" (#"&amp;D58&amp;")",C58))</f>
        <v/>
      </c>
      <c r="F58">
        <f>IF(OR('Source Data'!$C62="",'Source Data'!E62=""),"",'Source Data'!E62)</f>
        <v/>
      </c>
      <c r="G58">
        <f>IF(OR('Source Data'!$C62="",'Source Data'!G62=""),"",'Source Data'!G62)</f>
        <v/>
      </c>
      <c r="H58">
        <f>IF(B58="","",IF(COUNTIF($B$2:B58,B58)=1,MAX($H$1:H57)+1,""))</f>
        <v/>
      </c>
      <c r="I58">
        <f>IF(C58="","",IF('Source Data'!J62="Not in Pilot","",IF('Source Data'!J62&lt;&gt;"",'Source Data'!J62,IF(COUNTIF(SnackCats,B58)&gt;0,"Snack",IF(COUNTIF(BevCats,B58)&gt;0,"Beverage","")))))</f>
        <v/>
      </c>
      <c r="J58">
        <f>IF(I58="","",COUNTIF($I$2:I58,"Snack")+COUNTIF($I$2:I58,"Beverage"))</f>
        <v/>
      </c>
      <c r="K58">
        <f>IF(OR('Inventory Master'!J62="CRITICAL",'Inventory Master'!J62="LOW"),'Inventory Master'!I62+A58/1000000,"")</f>
        <v/>
      </c>
      <c r="L58">
        <f>IF(OR('Source Data'!$C62="",'Source Data'!F62=""),"",'Source Data'!F62)</f>
        <v/>
      </c>
      <c r="S58" t="n">
        <v>57</v>
      </c>
      <c r="T58">
        <f>IFERROR(MATCH(S58,Eng_PilotIdx,0),"")</f>
        <v/>
      </c>
      <c r="U58">
        <f>IF(T58="","",INDEX(Eng_Label,T58))</f>
        <v/>
      </c>
      <c r="V58">
        <f>IF(T58="","",INDEX('_Engine'!$I$2:$I$301,T58))</f>
        <v/>
      </c>
      <c r="W58">
        <f>IF(U58="","",SUMIFS(RL_Added,RL_Prod,U58))</f>
        <v/>
      </c>
      <c r="X58">
        <f>IF(U58="",-1,W58+(1000-S58)/10000)</f>
        <v/>
      </c>
      <c r="Z58">
        <f>U57</f>
        <v/>
      </c>
      <c r="AB58">
        <f>IF(ISNUMBER(L58),L58+A58/1000000,"")</f>
        <v/>
      </c>
      <c r="AC58">
        <f>IF(OR('Source Data'!$C62="",'Source Data'!H62=""),"",'Source Data'!H62)</f>
        <v/>
      </c>
      <c r="AD58">
        <f>IF(OR('Source Data'!$C62="",'Source Data'!I62=""),"",'Source Data'!I62)</f>
        <v/>
      </c>
    </row>
    <row r="59">
      <c r="A59" t="n">
        <v>58</v>
      </c>
      <c r="B59">
        <f>IF('Source Data'!$C63="","",IF('Source Data'!B63="","Uncategorized",'Source Data'!B63))</f>
        <v/>
      </c>
      <c r="C59">
        <f>IF('Source Data'!$C63="","",TRIM('Source Data'!C63))</f>
        <v/>
      </c>
      <c r="D59">
        <f>IF(OR('Source Data'!$C63="",'Source Data'!D63=""),"",'Source Data'!D63)</f>
        <v/>
      </c>
      <c r="E59">
        <f>IF(C59="","",IF(COUNTIF($C$2:$C$301,C59)&gt;1,C59&amp;" (#"&amp;D59&amp;")",C59))</f>
        <v/>
      </c>
      <c r="F59">
        <f>IF(OR('Source Data'!$C63="",'Source Data'!E63=""),"",'Source Data'!E63)</f>
        <v/>
      </c>
      <c r="G59">
        <f>IF(OR('Source Data'!$C63="",'Source Data'!G63=""),"",'Source Data'!G63)</f>
        <v/>
      </c>
      <c r="H59">
        <f>IF(B59="","",IF(COUNTIF($B$2:B59,B59)=1,MAX($H$1:H58)+1,""))</f>
        <v/>
      </c>
      <c r="I59">
        <f>IF(C59="","",IF('Source Data'!J63="Not in Pilot","",IF('Source Data'!J63&lt;&gt;"",'Source Data'!J63,IF(COUNTIF(SnackCats,B59)&gt;0,"Snack",IF(COUNTIF(BevCats,B59)&gt;0,"Beverage","")))))</f>
        <v/>
      </c>
      <c r="J59">
        <f>IF(I59="","",COUNTIF($I$2:I59,"Snack")+COUNTIF($I$2:I59,"Beverage"))</f>
        <v/>
      </c>
      <c r="K59">
        <f>IF(OR('Inventory Master'!J63="CRITICAL",'Inventory Master'!J63="LOW"),'Inventory Master'!I63+A59/1000000,"")</f>
        <v/>
      </c>
      <c r="L59">
        <f>IF(OR('Source Data'!$C63="",'Source Data'!F63=""),"",'Source Data'!F63)</f>
        <v/>
      </c>
      <c r="S59" t="n">
        <v>58</v>
      </c>
      <c r="T59">
        <f>IFERROR(MATCH(S59,Eng_PilotIdx,0),"")</f>
        <v/>
      </c>
      <c r="U59">
        <f>IF(T59="","",INDEX(Eng_Label,T59))</f>
        <v/>
      </c>
      <c r="V59">
        <f>IF(T59="","",INDEX('_Engine'!$I$2:$I$301,T59))</f>
        <v/>
      </c>
      <c r="W59">
        <f>IF(U59="","",SUMIFS(RL_Added,RL_Prod,U59))</f>
        <v/>
      </c>
      <c r="X59">
        <f>IF(U59="",-1,W59+(1000-S59)/10000)</f>
        <v/>
      </c>
      <c r="Z59">
        <f>U58</f>
        <v/>
      </c>
      <c r="AB59">
        <f>IF(ISNUMBER(L59),L59+A59/1000000,"")</f>
        <v/>
      </c>
      <c r="AC59">
        <f>IF(OR('Source Data'!$C63="",'Source Data'!H63=""),"",'Source Data'!H63)</f>
        <v/>
      </c>
      <c r="AD59">
        <f>IF(OR('Source Data'!$C63="",'Source Data'!I63=""),"",'Source Data'!I63)</f>
        <v/>
      </c>
    </row>
    <row r="60">
      <c r="A60" t="n">
        <v>59</v>
      </c>
      <c r="B60">
        <f>IF('Source Data'!$C64="","",IF('Source Data'!B64="","Uncategorized",'Source Data'!B64))</f>
        <v/>
      </c>
      <c r="C60">
        <f>IF('Source Data'!$C64="","",TRIM('Source Data'!C64))</f>
        <v/>
      </c>
      <c r="D60">
        <f>IF(OR('Source Data'!$C64="",'Source Data'!D64=""),"",'Source Data'!D64)</f>
        <v/>
      </c>
      <c r="E60">
        <f>IF(C60="","",IF(COUNTIF($C$2:$C$301,C60)&gt;1,C60&amp;" (#"&amp;D60&amp;")",C60))</f>
        <v/>
      </c>
      <c r="F60">
        <f>IF(OR('Source Data'!$C64="",'Source Data'!E64=""),"",'Source Data'!E64)</f>
        <v/>
      </c>
      <c r="G60">
        <f>IF(OR('Source Data'!$C64="",'Source Data'!G64=""),"",'Source Data'!G64)</f>
        <v/>
      </c>
      <c r="H60">
        <f>IF(B60="","",IF(COUNTIF($B$2:B60,B60)=1,MAX($H$1:H59)+1,""))</f>
        <v/>
      </c>
      <c r="I60">
        <f>IF(C60="","",IF('Source Data'!J64="Not in Pilot","",IF('Source Data'!J64&lt;&gt;"",'Source Data'!J64,IF(COUNTIF(SnackCats,B60)&gt;0,"Snack",IF(COUNTIF(BevCats,B60)&gt;0,"Beverage","")))))</f>
        <v/>
      </c>
      <c r="J60">
        <f>IF(I60="","",COUNTIF($I$2:I60,"Snack")+COUNTIF($I$2:I60,"Beverage"))</f>
        <v/>
      </c>
      <c r="K60">
        <f>IF(OR('Inventory Master'!J64="CRITICAL",'Inventory Master'!J64="LOW"),'Inventory Master'!I64+A60/1000000,"")</f>
        <v/>
      </c>
      <c r="L60">
        <f>IF(OR('Source Data'!$C64="",'Source Data'!F64=""),"",'Source Data'!F64)</f>
        <v/>
      </c>
      <c r="S60" t="n">
        <v>59</v>
      </c>
      <c r="T60">
        <f>IFERROR(MATCH(S60,Eng_PilotIdx,0),"")</f>
        <v/>
      </c>
      <c r="U60">
        <f>IF(T60="","",INDEX(Eng_Label,T60))</f>
        <v/>
      </c>
      <c r="V60">
        <f>IF(T60="","",INDEX('_Engine'!$I$2:$I$301,T60))</f>
        <v/>
      </c>
      <c r="W60">
        <f>IF(U60="","",SUMIFS(RL_Added,RL_Prod,U60))</f>
        <v/>
      </c>
      <c r="X60">
        <f>IF(U60="",-1,W60+(1000-S60)/10000)</f>
        <v/>
      </c>
      <c r="Z60">
        <f>U59</f>
        <v/>
      </c>
      <c r="AB60">
        <f>IF(ISNUMBER(L60),L60+A60/1000000,"")</f>
        <v/>
      </c>
      <c r="AC60">
        <f>IF(OR('Source Data'!$C64="",'Source Data'!H64=""),"",'Source Data'!H64)</f>
        <v/>
      </c>
      <c r="AD60">
        <f>IF(OR('Source Data'!$C64="",'Source Data'!I64=""),"",'Source Data'!I64)</f>
        <v/>
      </c>
    </row>
    <row r="61">
      <c r="A61" t="n">
        <v>60</v>
      </c>
      <c r="B61">
        <f>IF('Source Data'!$C65="","",IF('Source Data'!B65="","Uncategorized",'Source Data'!B65))</f>
        <v/>
      </c>
      <c r="C61">
        <f>IF('Source Data'!$C65="","",TRIM('Source Data'!C65))</f>
        <v/>
      </c>
      <c r="D61">
        <f>IF(OR('Source Data'!$C65="",'Source Data'!D65=""),"",'Source Data'!D65)</f>
        <v/>
      </c>
      <c r="E61">
        <f>IF(C61="","",IF(COUNTIF($C$2:$C$301,C61)&gt;1,C61&amp;" (#"&amp;D61&amp;")",C61))</f>
        <v/>
      </c>
      <c r="F61">
        <f>IF(OR('Source Data'!$C65="",'Source Data'!E65=""),"",'Source Data'!E65)</f>
        <v/>
      </c>
      <c r="G61">
        <f>IF(OR('Source Data'!$C65="",'Source Data'!G65=""),"",'Source Data'!G65)</f>
        <v/>
      </c>
      <c r="H61">
        <f>IF(B61="","",IF(COUNTIF($B$2:B61,B61)=1,MAX($H$1:H60)+1,""))</f>
        <v/>
      </c>
      <c r="I61">
        <f>IF(C61="","",IF('Source Data'!J65="Not in Pilot","",IF('Source Data'!J65&lt;&gt;"",'Source Data'!J65,IF(COUNTIF(SnackCats,B61)&gt;0,"Snack",IF(COUNTIF(BevCats,B61)&gt;0,"Beverage","")))))</f>
        <v/>
      </c>
      <c r="J61">
        <f>IF(I61="","",COUNTIF($I$2:I61,"Snack")+COUNTIF($I$2:I61,"Beverage"))</f>
        <v/>
      </c>
      <c r="K61">
        <f>IF(OR('Inventory Master'!J65="CRITICAL",'Inventory Master'!J65="LOW"),'Inventory Master'!I65+A61/1000000,"")</f>
        <v/>
      </c>
      <c r="L61">
        <f>IF(OR('Source Data'!$C65="",'Source Data'!F65=""),"",'Source Data'!F65)</f>
        <v/>
      </c>
      <c r="S61" t="n">
        <v>60</v>
      </c>
      <c r="T61">
        <f>IFERROR(MATCH(S61,Eng_PilotIdx,0),"")</f>
        <v/>
      </c>
      <c r="U61">
        <f>IF(T61="","",INDEX(Eng_Label,T61))</f>
        <v/>
      </c>
      <c r="V61">
        <f>IF(T61="","",INDEX('_Engine'!$I$2:$I$301,T61))</f>
        <v/>
      </c>
      <c r="W61">
        <f>IF(U61="","",SUMIFS(RL_Added,RL_Prod,U61))</f>
        <v/>
      </c>
      <c r="X61">
        <f>IF(U61="",-1,W61+(1000-S61)/10000)</f>
        <v/>
      </c>
      <c r="Z61">
        <f>U60</f>
        <v/>
      </c>
      <c r="AB61">
        <f>IF(ISNUMBER(L61),L61+A61/1000000,"")</f>
        <v/>
      </c>
      <c r="AC61">
        <f>IF(OR('Source Data'!$C65="",'Source Data'!H65=""),"",'Source Data'!H65)</f>
        <v/>
      </c>
      <c r="AD61">
        <f>IF(OR('Source Data'!$C65="",'Source Data'!I65=""),"",'Source Data'!I65)</f>
        <v/>
      </c>
    </row>
    <row r="62">
      <c r="A62" t="n">
        <v>61</v>
      </c>
      <c r="B62">
        <f>IF('Source Data'!$C66="","",IF('Source Data'!B66="","Uncategorized",'Source Data'!B66))</f>
        <v/>
      </c>
      <c r="C62">
        <f>IF('Source Data'!$C66="","",TRIM('Source Data'!C66))</f>
        <v/>
      </c>
      <c r="D62">
        <f>IF(OR('Source Data'!$C66="",'Source Data'!D66=""),"",'Source Data'!D66)</f>
        <v/>
      </c>
      <c r="E62">
        <f>IF(C62="","",IF(COUNTIF($C$2:$C$301,C62)&gt;1,C62&amp;" (#"&amp;D62&amp;")",C62))</f>
        <v/>
      </c>
      <c r="F62">
        <f>IF(OR('Source Data'!$C66="",'Source Data'!E66=""),"",'Source Data'!E66)</f>
        <v/>
      </c>
      <c r="G62">
        <f>IF(OR('Source Data'!$C66="",'Source Data'!G66=""),"",'Source Data'!G66)</f>
        <v/>
      </c>
      <c r="H62">
        <f>IF(B62="","",IF(COUNTIF($B$2:B62,B62)=1,MAX($H$1:H61)+1,""))</f>
        <v/>
      </c>
      <c r="I62">
        <f>IF(C62="","",IF('Source Data'!J66="Not in Pilot","",IF('Source Data'!J66&lt;&gt;"",'Source Data'!J66,IF(COUNTIF(SnackCats,B62)&gt;0,"Snack",IF(COUNTIF(BevCats,B62)&gt;0,"Beverage","")))))</f>
        <v/>
      </c>
      <c r="J62">
        <f>IF(I62="","",COUNTIF($I$2:I62,"Snack")+COUNTIF($I$2:I62,"Beverage"))</f>
        <v/>
      </c>
      <c r="K62">
        <f>IF(OR('Inventory Master'!J66="CRITICAL",'Inventory Master'!J66="LOW"),'Inventory Master'!I66+A62/1000000,"")</f>
        <v/>
      </c>
      <c r="L62">
        <f>IF(OR('Source Data'!$C66="",'Source Data'!F66=""),"",'Source Data'!F66)</f>
        <v/>
      </c>
      <c r="S62" t="n">
        <v>61</v>
      </c>
      <c r="T62">
        <f>IFERROR(MATCH(S62,Eng_PilotIdx,0),"")</f>
        <v/>
      </c>
      <c r="U62">
        <f>IF(T62="","",INDEX(Eng_Label,T62))</f>
        <v/>
      </c>
      <c r="V62">
        <f>IF(T62="","",INDEX('_Engine'!$I$2:$I$301,T62))</f>
        <v/>
      </c>
      <c r="W62">
        <f>IF(U62="","",SUMIFS(RL_Added,RL_Prod,U62))</f>
        <v/>
      </c>
      <c r="X62">
        <f>IF(U62="",-1,W62+(1000-S62)/10000)</f>
        <v/>
      </c>
      <c r="Z62">
        <f>U61</f>
        <v/>
      </c>
      <c r="AB62">
        <f>IF(ISNUMBER(L62),L62+A62/1000000,"")</f>
        <v/>
      </c>
      <c r="AC62">
        <f>IF(OR('Source Data'!$C66="",'Source Data'!H66=""),"",'Source Data'!H66)</f>
        <v/>
      </c>
      <c r="AD62">
        <f>IF(OR('Source Data'!$C66="",'Source Data'!I66=""),"",'Source Data'!I66)</f>
        <v/>
      </c>
    </row>
    <row r="63">
      <c r="A63" t="n">
        <v>62</v>
      </c>
      <c r="B63">
        <f>IF('Source Data'!$C67="","",IF('Source Data'!B67="","Uncategorized",'Source Data'!B67))</f>
        <v/>
      </c>
      <c r="C63">
        <f>IF('Source Data'!$C67="","",TRIM('Source Data'!C67))</f>
        <v/>
      </c>
      <c r="D63">
        <f>IF(OR('Source Data'!$C67="",'Source Data'!D67=""),"",'Source Data'!D67)</f>
        <v/>
      </c>
      <c r="E63">
        <f>IF(C63="","",IF(COUNTIF($C$2:$C$301,C63)&gt;1,C63&amp;" (#"&amp;D63&amp;")",C63))</f>
        <v/>
      </c>
      <c r="F63">
        <f>IF(OR('Source Data'!$C67="",'Source Data'!E67=""),"",'Source Data'!E67)</f>
        <v/>
      </c>
      <c r="G63">
        <f>IF(OR('Source Data'!$C67="",'Source Data'!G67=""),"",'Source Data'!G67)</f>
        <v/>
      </c>
      <c r="H63">
        <f>IF(B63="","",IF(COUNTIF($B$2:B63,B63)=1,MAX($H$1:H62)+1,""))</f>
        <v/>
      </c>
      <c r="I63">
        <f>IF(C63="","",IF('Source Data'!J67="Not in Pilot","",IF('Source Data'!J67&lt;&gt;"",'Source Data'!J67,IF(COUNTIF(SnackCats,B63)&gt;0,"Snack",IF(COUNTIF(BevCats,B63)&gt;0,"Beverage","")))))</f>
        <v/>
      </c>
      <c r="J63">
        <f>IF(I63="","",COUNTIF($I$2:I63,"Snack")+COUNTIF($I$2:I63,"Beverage"))</f>
        <v/>
      </c>
      <c r="K63">
        <f>IF(OR('Inventory Master'!J67="CRITICAL",'Inventory Master'!J67="LOW"),'Inventory Master'!I67+A63/1000000,"")</f>
        <v/>
      </c>
      <c r="L63">
        <f>IF(OR('Source Data'!$C67="",'Source Data'!F67=""),"",'Source Data'!F67)</f>
        <v/>
      </c>
      <c r="S63" t="n">
        <v>62</v>
      </c>
      <c r="T63">
        <f>IFERROR(MATCH(S63,Eng_PilotIdx,0),"")</f>
        <v/>
      </c>
      <c r="U63">
        <f>IF(T63="","",INDEX(Eng_Label,T63))</f>
        <v/>
      </c>
      <c r="V63">
        <f>IF(T63="","",INDEX('_Engine'!$I$2:$I$301,T63))</f>
        <v/>
      </c>
      <c r="W63">
        <f>IF(U63="","",SUMIFS(RL_Added,RL_Prod,U63))</f>
        <v/>
      </c>
      <c r="X63">
        <f>IF(U63="",-1,W63+(1000-S63)/10000)</f>
        <v/>
      </c>
      <c r="Z63">
        <f>U62</f>
        <v/>
      </c>
      <c r="AB63">
        <f>IF(ISNUMBER(L63),L63+A63/1000000,"")</f>
        <v/>
      </c>
      <c r="AC63">
        <f>IF(OR('Source Data'!$C67="",'Source Data'!H67=""),"",'Source Data'!H67)</f>
        <v/>
      </c>
      <c r="AD63">
        <f>IF(OR('Source Data'!$C67="",'Source Data'!I67=""),"",'Source Data'!I67)</f>
        <v/>
      </c>
    </row>
    <row r="64">
      <c r="A64" t="n">
        <v>63</v>
      </c>
      <c r="B64">
        <f>IF('Source Data'!$C68="","",IF('Source Data'!B68="","Uncategorized",'Source Data'!B68))</f>
        <v/>
      </c>
      <c r="C64">
        <f>IF('Source Data'!$C68="","",TRIM('Source Data'!C68))</f>
        <v/>
      </c>
      <c r="D64">
        <f>IF(OR('Source Data'!$C68="",'Source Data'!D68=""),"",'Source Data'!D68)</f>
        <v/>
      </c>
      <c r="E64">
        <f>IF(C64="","",IF(COUNTIF($C$2:$C$301,C64)&gt;1,C64&amp;" (#"&amp;D64&amp;")",C64))</f>
        <v/>
      </c>
      <c r="F64">
        <f>IF(OR('Source Data'!$C68="",'Source Data'!E68=""),"",'Source Data'!E68)</f>
        <v/>
      </c>
      <c r="G64">
        <f>IF(OR('Source Data'!$C68="",'Source Data'!G68=""),"",'Source Data'!G68)</f>
        <v/>
      </c>
      <c r="H64">
        <f>IF(B64="","",IF(COUNTIF($B$2:B64,B64)=1,MAX($H$1:H63)+1,""))</f>
        <v/>
      </c>
      <c r="I64">
        <f>IF(C64="","",IF('Source Data'!J68="Not in Pilot","",IF('Source Data'!J68&lt;&gt;"",'Source Data'!J68,IF(COUNTIF(SnackCats,B64)&gt;0,"Snack",IF(COUNTIF(BevCats,B64)&gt;0,"Beverage","")))))</f>
        <v/>
      </c>
      <c r="J64">
        <f>IF(I64="","",COUNTIF($I$2:I64,"Snack")+COUNTIF($I$2:I64,"Beverage"))</f>
        <v/>
      </c>
      <c r="K64">
        <f>IF(OR('Inventory Master'!J68="CRITICAL",'Inventory Master'!J68="LOW"),'Inventory Master'!I68+A64/1000000,"")</f>
        <v/>
      </c>
      <c r="L64">
        <f>IF(OR('Source Data'!$C68="",'Source Data'!F68=""),"",'Source Data'!F68)</f>
        <v/>
      </c>
      <c r="S64" t="n">
        <v>63</v>
      </c>
      <c r="T64">
        <f>IFERROR(MATCH(S64,Eng_PilotIdx,0),"")</f>
        <v/>
      </c>
      <c r="U64">
        <f>IF(T64="","",INDEX(Eng_Label,T64))</f>
        <v/>
      </c>
      <c r="V64">
        <f>IF(T64="","",INDEX('_Engine'!$I$2:$I$301,T64))</f>
        <v/>
      </c>
      <c r="W64">
        <f>IF(U64="","",SUMIFS(RL_Added,RL_Prod,U64))</f>
        <v/>
      </c>
      <c r="X64">
        <f>IF(U64="",-1,W64+(1000-S64)/10000)</f>
        <v/>
      </c>
      <c r="Z64">
        <f>U63</f>
        <v/>
      </c>
      <c r="AB64">
        <f>IF(ISNUMBER(L64),L64+A64/1000000,"")</f>
        <v/>
      </c>
      <c r="AC64">
        <f>IF(OR('Source Data'!$C68="",'Source Data'!H68=""),"",'Source Data'!H68)</f>
        <v/>
      </c>
      <c r="AD64">
        <f>IF(OR('Source Data'!$C68="",'Source Data'!I68=""),"",'Source Data'!I68)</f>
        <v/>
      </c>
    </row>
    <row r="65">
      <c r="A65" t="n">
        <v>64</v>
      </c>
      <c r="B65">
        <f>IF('Source Data'!$C69="","",IF('Source Data'!B69="","Uncategorized",'Source Data'!B69))</f>
        <v/>
      </c>
      <c r="C65">
        <f>IF('Source Data'!$C69="","",TRIM('Source Data'!C69))</f>
        <v/>
      </c>
      <c r="D65">
        <f>IF(OR('Source Data'!$C69="",'Source Data'!D69=""),"",'Source Data'!D69)</f>
        <v/>
      </c>
      <c r="E65">
        <f>IF(C65="","",IF(COUNTIF($C$2:$C$301,C65)&gt;1,C65&amp;" (#"&amp;D65&amp;")",C65))</f>
        <v/>
      </c>
      <c r="F65">
        <f>IF(OR('Source Data'!$C69="",'Source Data'!E69=""),"",'Source Data'!E69)</f>
        <v/>
      </c>
      <c r="G65">
        <f>IF(OR('Source Data'!$C69="",'Source Data'!G69=""),"",'Source Data'!G69)</f>
        <v/>
      </c>
      <c r="H65">
        <f>IF(B65="","",IF(COUNTIF($B$2:B65,B65)=1,MAX($H$1:H64)+1,""))</f>
        <v/>
      </c>
      <c r="I65">
        <f>IF(C65="","",IF('Source Data'!J69="Not in Pilot","",IF('Source Data'!J69&lt;&gt;"",'Source Data'!J69,IF(COUNTIF(SnackCats,B65)&gt;0,"Snack",IF(COUNTIF(BevCats,B65)&gt;0,"Beverage","")))))</f>
        <v/>
      </c>
      <c r="J65">
        <f>IF(I65="","",COUNTIF($I$2:I65,"Snack")+COUNTIF($I$2:I65,"Beverage"))</f>
        <v/>
      </c>
      <c r="K65">
        <f>IF(OR('Inventory Master'!J69="CRITICAL",'Inventory Master'!J69="LOW"),'Inventory Master'!I69+A65/1000000,"")</f>
        <v/>
      </c>
      <c r="L65">
        <f>IF(OR('Source Data'!$C69="",'Source Data'!F69=""),"",'Source Data'!F69)</f>
        <v/>
      </c>
      <c r="S65" t="n">
        <v>64</v>
      </c>
      <c r="T65">
        <f>IFERROR(MATCH(S65,Eng_PilotIdx,0),"")</f>
        <v/>
      </c>
      <c r="U65">
        <f>IF(T65="","",INDEX(Eng_Label,T65))</f>
        <v/>
      </c>
      <c r="V65">
        <f>IF(T65="","",INDEX('_Engine'!$I$2:$I$301,T65))</f>
        <v/>
      </c>
      <c r="W65">
        <f>IF(U65="","",SUMIFS(RL_Added,RL_Prod,U65))</f>
        <v/>
      </c>
      <c r="X65">
        <f>IF(U65="",-1,W65+(1000-S65)/10000)</f>
        <v/>
      </c>
      <c r="Z65">
        <f>U64</f>
        <v/>
      </c>
      <c r="AB65">
        <f>IF(ISNUMBER(L65),L65+A65/1000000,"")</f>
        <v/>
      </c>
      <c r="AC65">
        <f>IF(OR('Source Data'!$C69="",'Source Data'!H69=""),"",'Source Data'!H69)</f>
        <v/>
      </c>
      <c r="AD65">
        <f>IF(OR('Source Data'!$C69="",'Source Data'!I69=""),"",'Source Data'!I69)</f>
        <v/>
      </c>
    </row>
    <row r="66">
      <c r="A66" t="n">
        <v>65</v>
      </c>
      <c r="B66">
        <f>IF('Source Data'!$C70="","",IF('Source Data'!B70="","Uncategorized",'Source Data'!B70))</f>
        <v/>
      </c>
      <c r="C66">
        <f>IF('Source Data'!$C70="","",TRIM('Source Data'!C70))</f>
        <v/>
      </c>
      <c r="D66">
        <f>IF(OR('Source Data'!$C70="",'Source Data'!D70=""),"",'Source Data'!D70)</f>
        <v/>
      </c>
      <c r="E66">
        <f>IF(C66="","",IF(COUNTIF($C$2:$C$301,C66)&gt;1,C66&amp;" (#"&amp;D66&amp;")",C66))</f>
        <v/>
      </c>
      <c r="F66">
        <f>IF(OR('Source Data'!$C70="",'Source Data'!E70=""),"",'Source Data'!E70)</f>
        <v/>
      </c>
      <c r="G66">
        <f>IF(OR('Source Data'!$C70="",'Source Data'!G70=""),"",'Source Data'!G70)</f>
        <v/>
      </c>
      <c r="H66">
        <f>IF(B66="","",IF(COUNTIF($B$2:B66,B66)=1,MAX($H$1:H65)+1,""))</f>
        <v/>
      </c>
      <c r="I66">
        <f>IF(C66="","",IF('Source Data'!J70="Not in Pilot","",IF('Source Data'!J70&lt;&gt;"",'Source Data'!J70,IF(COUNTIF(SnackCats,B66)&gt;0,"Snack",IF(COUNTIF(BevCats,B66)&gt;0,"Beverage","")))))</f>
        <v/>
      </c>
      <c r="J66">
        <f>IF(I66="","",COUNTIF($I$2:I66,"Snack")+COUNTIF($I$2:I66,"Beverage"))</f>
        <v/>
      </c>
      <c r="K66">
        <f>IF(OR('Inventory Master'!J70="CRITICAL",'Inventory Master'!J70="LOW"),'Inventory Master'!I70+A66/1000000,"")</f>
        <v/>
      </c>
      <c r="L66">
        <f>IF(OR('Source Data'!$C70="",'Source Data'!F70=""),"",'Source Data'!F70)</f>
        <v/>
      </c>
      <c r="S66" t="n">
        <v>65</v>
      </c>
      <c r="T66">
        <f>IFERROR(MATCH(S66,Eng_PilotIdx,0),"")</f>
        <v/>
      </c>
      <c r="U66">
        <f>IF(T66="","",INDEX(Eng_Label,T66))</f>
        <v/>
      </c>
      <c r="V66">
        <f>IF(T66="","",INDEX('_Engine'!$I$2:$I$301,T66))</f>
        <v/>
      </c>
      <c r="W66">
        <f>IF(U66="","",SUMIFS(RL_Added,RL_Prod,U66))</f>
        <v/>
      </c>
      <c r="X66">
        <f>IF(U66="",-1,W66+(1000-S66)/10000)</f>
        <v/>
      </c>
      <c r="Z66">
        <f>U65</f>
        <v/>
      </c>
      <c r="AB66">
        <f>IF(ISNUMBER(L66),L66+A66/1000000,"")</f>
        <v/>
      </c>
      <c r="AC66">
        <f>IF(OR('Source Data'!$C70="",'Source Data'!H70=""),"",'Source Data'!H70)</f>
        <v/>
      </c>
      <c r="AD66">
        <f>IF(OR('Source Data'!$C70="",'Source Data'!I70=""),"",'Source Data'!I70)</f>
        <v/>
      </c>
    </row>
    <row r="67">
      <c r="A67" t="n">
        <v>66</v>
      </c>
      <c r="B67">
        <f>IF('Source Data'!$C71="","",IF('Source Data'!B71="","Uncategorized",'Source Data'!B71))</f>
        <v/>
      </c>
      <c r="C67">
        <f>IF('Source Data'!$C71="","",TRIM('Source Data'!C71))</f>
        <v/>
      </c>
      <c r="D67">
        <f>IF(OR('Source Data'!$C71="",'Source Data'!D71=""),"",'Source Data'!D71)</f>
        <v/>
      </c>
      <c r="E67">
        <f>IF(C67="","",IF(COUNTIF($C$2:$C$301,C67)&gt;1,C67&amp;" (#"&amp;D67&amp;")",C67))</f>
        <v/>
      </c>
      <c r="F67">
        <f>IF(OR('Source Data'!$C71="",'Source Data'!E71=""),"",'Source Data'!E71)</f>
        <v/>
      </c>
      <c r="G67">
        <f>IF(OR('Source Data'!$C71="",'Source Data'!G71=""),"",'Source Data'!G71)</f>
        <v/>
      </c>
      <c r="H67">
        <f>IF(B67="","",IF(COUNTIF($B$2:B67,B67)=1,MAX($H$1:H66)+1,""))</f>
        <v/>
      </c>
      <c r="I67">
        <f>IF(C67="","",IF('Source Data'!J71="Not in Pilot","",IF('Source Data'!J71&lt;&gt;"",'Source Data'!J71,IF(COUNTIF(SnackCats,B67)&gt;0,"Snack",IF(COUNTIF(BevCats,B67)&gt;0,"Beverage","")))))</f>
        <v/>
      </c>
      <c r="J67">
        <f>IF(I67="","",COUNTIF($I$2:I67,"Snack")+COUNTIF($I$2:I67,"Beverage"))</f>
        <v/>
      </c>
      <c r="K67">
        <f>IF(OR('Inventory Master'!J71="CRITICAL",'Inventory Master'!J71="LOW"),'Inventory Master'!I71+A67/1000000,"")</f>
        <v/>
      </c>
      <c r="L67">
        <f>IF(OR('Source Data'!$C71="",'Source Data'!F71=""),"",'Source Data'!F71)</f>
        <v/>
      </c>
      <c r="S67" t="n">
        <v>66</v>
      </c>
      <c r="T67">
        <f>IFERROR(MATCH(S67,Eng_PilotIdx,0),"")</f>
        <v/>
      </c>
      <c r="U67">
        <f>IF(T67="","",INDEX(Eng_Label,T67))</f>
        <v/>
      </c>
      <c r="V67">
        <f>IF(T67="","",INDEX('_Engine'!$I$2:$I$301,T67))</f>
        <v/>
      </c>
      <c r="W67">
        <f>IF(U67="","",SUMIFS(RL_Added,RL_Prod,U67))</f>
        <v/>
      </c>
      <c r="X67">
        <f>IF(U67="",-1,W67+(1000-S67)/10000)</f>
        <v/>
      </c>
      <c r="Z67">
        <f>U66</f>
        <v/>
      </c>
      <c r="AB67">
        <f>IF(ISNUMBER(L67),L67+A67/1000000,"")</f>
        <v/>
      </c>
      <c r="AC67">
        <f>IF(OR('Source Data'!$C71="",'Source Data'!H71=""),"",'Source Data'!H71)</f>
        <v/>
      </c>
      <c r="AD67">
        <f>IF(OR('Source Data'!$C71="",'Source Data'!I71=""),"",'Source Data'!I71)</f>
        <v/>
      </c>
    </row>
    <row r="68">
      <c r="A68" t="n">
        <v>67</v>
      </c>
      <c r="B68">
        <f>IF('Source Data'!$C72="","",IF('Source Data'!B72="","Uncategorized",'Source Data'!B72))</f>
        <v/>
      </c>
      <c r="C68">
        <f>IF('Source Data'!$C72="","",TRIM('Source Data'!C72))</f>
        <v/>
      </c>
      <c r="D68">
        <f>IF(OR('Source Data'!$C72="",'Source Data'!D72=""),"",'Source Data'!D72)</f>
        <v/>
      </c>
      <c r="E68">
        <f>IF(C68="","",IF(COUNTIF($C$2:$C$301,C68)&gt;1,C68&amp;" (#"&amp;D68&amp;")",C68))</f>
        <v/>
      </c>
      <c r="F68">
        <f>IF(OR('Source Data'!$C72="",'Source Data'!E72=""),"",'Source Data'!E72)</f>
        <v/>
      </c>
      <c r="G68">
        <f>IF(OR('Source Data'!$C72="",'Source Data'!G72=""),"",'Source Data'!G72)</f>
        <v/>
      </c>
      <c r="H68">
        <f>IF(B68="","",IF(COUNTIF($B$2:B68,B68)=1,MAX($H$1:H67)+1,""))</f>
        <v/>
      </c>
      <c r="I68">
        <f>IF(C68="","",IF('Source Data'!J72="Not in Pilot","",IF('Source Data'!J72&lt;&gt;"",'Source Data'!J72,IF(COUNTIF(SnackCats,B68)&gt;0,"Snack",IF(COUNTIF(BevCats,B68)&gt;0,"Beverage","")))))</f>
        <v/>
      </c>
      <c r="J68">
        <f>IF(I68="","",COUNTIF($I$2:I68,"Snack")+COUNTIF($I$2:I68,"Beverage"))</f>
        <v/>
      </c>
      <c r="K68">
        <f>IF(OR('Inventory Master'!J72="CRITICAL",'Inventory Master'!J72="LOW"),'Inventory Master'!I72+A68/1000000,"")</f>
        <v/>
      </c>
      <c r="L68">
        <f>IF(OR('Source Data'!$C72="",'Source Data'!F72=""),"",'Source Data'!F72)</f>
        <v/>
      </c>
      <c r="S68" t="n">
        <v>67</v>
      </c>
      <c r="T68">
        <f>IFERROR(MATCH(S68,Eng_PilotIdx,0),"")</f>
        <v/>
      </c>
      <c r="U68">
        <f>IF(T68="","",INDEX(Eng_Label,T68))</f>
        <v/>
      </c>
      <c r="V68">
        <f>IF(T68="","",INDEX('_Engine'!$I$2:$I$301,T68))</f>
        <v/>
      </c>
      <c r="W68">
        <f>IF(U68="","",SUMIFS(RL_Added,RL_Prod,U68))</f>
        <v/>
      </c>
      <c r="X68">
        <f>IF(U68="",-1,W68+(1000-S68)/10000)</f>
        <v/>
      </c>
      <c r="Z68">
        <f>U67</f>
        <v/>
      </c>
      <c r="AB68">
        <f>IF(ISNUMBER(L68),L68+A68/1000000,"")</f>
        <v/>
      </c>
      <c r="AC68">
        <f>IF(OR('Source Data'!$C72="",'Source Data'!H72=""),"",'Source Data'!H72)</f>
        <v/>
      </c>
      <c r="AD68">
        <f>IF(OR('Source Data'!$C72="",'Source Data'!I72=""),"",'Source Data'!I72)</f>
        <v/>
      </c>
    </row>
    <row r="69">
      <c r="A69" t="n">
        <v>68</v>
      </c>
      <c r="B69">
        <f>IF('Source Data'!$C73="","",IF('Source Data'!B73="","Uncategorized",'Source Data'!B73))</f>
        <v/>
      </c>
      <c r="C69">
        <f>IF('Source Data'!$C73="","",TRIM('Source Data'!C73))</f>
        <v/>
      </c>
      <c r="D69">
        <f>IF(OR('Source Data'!$C73="",'Source Data'!D73=""),"",'Source Data'!D73)</f>
        <v/>
      </c>
      <c r="E69">
        <f>IF(C69="","",IF(COUNTIF($C$2:$C$301,C69)&gt;1,C69&amp;" (#"&amp;D69&amp;")",C69))</f>
        <v/>
      </c>
      <c r="F69">
        <f>IF(OR('Source Data'!$C73="",'Source Data'!E73=""),"",'Source Data'!E73)</f>
        <v/>
      </c>
      <c r="G69">
        <f>IF(OR('Source Data'!$C73="",'Source Data'!G73=""),"",'Source Data'!G73)</f>
        <v/>
      </c>
      <c r="H69">
        <f>IF(B69="","",IF(COUNTIF($B$2:B69,B69)=1,MAX($H$1:H68)+1,""))</f>
        <v/>
      </c>
      <c r="I69">
        <f>IF(C69="","",IF('Source Data'!J73="Not in Pilot","",IF('Source Data'!J73&lt;&gt;"",'Source Data'!J73,IF(COUNTIF(SnackCats,B69)&gt;0,"Snack",IF(COUNTIF(BevCats,B69)&gt;0,"Beverage","")))))</f>
        <v/>
      </c>
      <c r="J69">
        <f>IF(I69="","",COUNTIF($I$2:I69,"Snack")+COUNTIF($I$2:I69,"Beverage"))</f>
        <v/>
      </c>
      <c r="K69">
        <f>IF(OR('Inventory Master'!J73="CRITICAL",'Inventory Master'!J73="LOW"),'Inventory Master'!I73+A69/1000000,"")</f>
        <v/>
      </c>
      <c r="L69">
        <f>IF(OR('Source Data'!$C73="",'Source Data'!F73=""),"",'Source Data'!F73)</f>
        <v/>
      </c>
      <c r="S69" t="n">
        <v>68</v>
      </c>
      <c r="T69">
        <f>IFERROR(MATCH(S69,Eng_PilotIdx,0),"")</f>
        <v/>
      </c>
      <c r="U69">
        <f>IF(T69="","",INDEX(Eng_Label,T69))</f>
        <v/>
      </c>
      <c r="V69">
        <f>IF(T69="","",INDEX('_Engine'!$I$2:$I$301,T69))</f>
        <v/>
      </c>
      <c r="W69">
        <f>IF(U69="","",SUMIFS(RL_Added,RL_Prod,U69))</f>
        <v/>
      </c>
      <c r="X69">
        <f>IF(U69="",-1,W69+(1000-S69)/10000)</f>
        <v/>
      </c>
      <c r="Z69">
        <f>U68</f>
        <v/>
      </c>
      <c r="AB69">
        <f>IF(ISNUMBER(L69),L69+A69/1000000,"")</f>
        <v/>
      </c>
      <c r="AC69">
        <f>IF(OR('Source Data'!$C73="",'Source Data'!H73=""),"",'Source Data'!H73)</f>
        <v/>
      </c>
      <c r="AD69">
        <f>IF(OR('Source Data'!$C73="",'Source Data'!I73=""),"",'Source Data'!I73)</f>
        <v/>
      </c>
    </row>
    <row r="70">
      <c r="A70" t="n">
        <v>69</v>
      </c>
      <c r="B70">
        <f>IF('Source Data'!$C74="","",IF('Source Data'!B74="","Uncategorized",'Source Data'!B74))</f>
        <v/>
      </c>
      <c r="C70">
        <f>IF('Source Data'!$C74="","",TRIM('Source Data'!C74))</f>
        <v/>
      </c>
      <c r="D70">
        <f>IF(OR('Source Data'!$C74="",'Source Data'!D74=""),"",'Source Data'!D74)</f>
        <v/>
      </c>
      <c r="E70">
        <f>IF(C70="","",IF(COUNTIF($C$2:$C$301,C70)&gt;1,C70&amp;" (#"&amp;D70&amp;")",C70))</f>
        <v/>
      </c>
      <c r="F70">
        <f>IF(OR('Source Data'!$C74="",'Source Data'!E74=""),"",'Source Data'!E74)</f>
        <v/>
      </c>
      <c r="G70">
        <f>IF(OR('Source Data'!$C74="",'Source Data'!G74=""),"",'Source Data'!G74)</f>
        <v/>
      </c>
      <c r="H70">
        <f>IF(B70="","",IF(COUNTIF($B$2:B70,B70)=1,MAX($H$1:H69)+1,""))</f>
        <v/>
      </c>
      <c r="I70">
        <f>IF(C70="","",IF('Source Data'!J74="Not in Pilot","",IF('Source Data'!J74&lt;&gt;"",'Source Data'!J74,IF(COUNTIF(SnackCats,B70)&gt;0,"Snack",IF(COUNTIF(BevCats,B70)&gt;0,"Beverage","")))))</f>
        <v/>
      </c>
      <c r="J70">
        <f>IF(I70="","",COUNTIF($I$2:I70,"Snack")+COUNTIF($I$2:I70,"Beverage"))</f>
        <v/>
      </c>
      <c r="K70">
        <f>IF(OR('Inventory Master'!J74="CRITICAL",'Inventory Master'!J74="LOW"),'Inventory Master'!I74+A70/1000000,"")</f>
        <v/>
      </c>
      <c r="L70">
        <f>IF(OR('Source Data'!$C74="",'Source Data'!F74=""),"",'Source Data'!F74)</f>
        <v/>
      </c>
      <c r="S70" t="n">
        <v>69</v>
      </c>
      <c r="T70">
        <f>IFERROR(MATCH(S70,Eng_PilotIdx,0),"")</f>
        <v/>
      </c>
      <c r="U70">
        <f>IF(T70="","",INDEX(Eng_Label,T70))</f>
        <v/>
      </c>
      <c r="V70">
        <f>IF(T70="","",INDEX('_Engine'!$I$2:$I$301,T70))</f>
        <v/>
      </c>
      <c r="W70">
        <f>IF(U70="","",SUMIFS(RL_Added,RL_Prod,U70))</f>
        <v/>
      </c>
      <c r="X70">
        <f>IF(U70="",-1,W70+(1000-S70)/10000)</f>
        <v/>
      </c>
      <c r="Z70">
        <f>U69</f>
        <v/>
      </c>
      <c r="AB70">
        <f>IF(ISNUMBER(L70),L70+A70/1000000,"")</f>
        <v/>
      </c>
      <c r="AC70">
        <f>IF(OR('Source Data'!$C74="",'Source Data'!H74=""),"",'Source Data'!H74)</f>
        <v/>
      </c>
      <c r="AD70">
        <f>IF(OR('Source Data'!$C74="",'Source Data'!I74=""),"",'Source Data'!I74)</f>
        <v/>
      </c>
    </row>
    <row r="71">
      <c r="A71" t="n">
        <v>70</v>
      </c>
      <c r="B71">
        <f>IF('Source Data'!$C75="","",IF('Source Data'!B75="","Uncategorized",'Source Data'!B75))</f>
        <v/>
      </c>
      <c r="C71">
        <f>IF('Source Data'!$C75="","",TRIM('Source Data'!C75))</f>
        <v/>
      </c>
      <c r="D71">
        <f>IF(OR('Source Data'!$C75="",'Source Data'!D75=""),"",'Source Data'!D75)</f>
        <v/>
      </c>
      <c r="E71">
        <f>IF(C71="","",IF(COUNTIF($C$2:$C$301,C71)&gt;1,C71&amp;" (#"&amp;D71&amp;")",C71))</f>
        <v/>
      </c>
      <c r="F71">
        <f>IF(OR('Source Data'!$C75="",'Source Data'!E75=""),"",'Source Data'!E75)</f>
        <v/>
      </c>
      <c r="G71">
        <f>IF(OR('Source Data'!$C75="",'Source Data'!G75=""),"",'Source Data'!G75)</f>
        <v/>
      </c>
      <c r="H71">
        <f>IF(B71="","",IF(COUNTIF($B$2:B71,B71)=1,MAX($H$1:H70)+1,""))</f>
        <v/>
      </c>
      <c r="I71">
        <f>IF(C71="","",IF('Source Data'!J75="Not in Pilot","",IF('Source Data'!J75&lt;&gt;"",'Source Data'!J75,IF(COUNTIF(SnackCats,B71)&gt;0,"Snack",IF(COUNTIF(BevCats,B71)&gt;0,"Beverage","")))))</f>
        <v/>
      </c>
      <c r="J71">
        <f>IF(I71="","",COUNTIF($I$2:I71,"Snack")+COUNTIF($I$2:I71,"Beverage"))</f>
        <v/>
      </c>
      <c r="K71">
        <f>IF(OR('Inventory Master'!J75="CRITICAL",'Inventory Master'!J75="LOW"),'Inventory Master'!I75+A71/1000000,"")</f>
        <v/>
      </c>
      <c r="L71">
        <f>IF(OR('Source Data'!$C75="",'Source Data'!F75=""),"",'Source Data'!F75)</f>
        <v/>
      </c>
      <c r="S71" t="n">
        <v>70</v>
      </c>
      <c r="T71">
        <f>IFERROR(MATCH(S71,Eng_PilotIdx,0),"")</f>
        <v/>
      </c>
      <c r="U71">
        <f>IF(T71="","",INDEX(Eng_Label,T71))</f>
        <v/>
      </c>
      <c r="V71">
        <f>IF(T71="","",INDEX('_Engine'!$I$2:$I$301,T71))</f>
        <v/>
      </c>
      <c r="W71">
        <f>IF(U71="","",SUMIFS(RL_Added,RL_Prod,U71))</f>
        <v/>
      </c>
      <c r="X71">
        <f>IF(U71="",-1,W71+(1000-S71)/10000)</f>
        <v/>
      </c>
      <c r="Z71">
        <f>U70</f>
        <v/>
      </c>
      <c r="AB71">
        <f>IF(ISNUMBER(L71),L71+A71/1000000,"")</f>
        <v/>
      </c>
      <c r="AC71">
        <f>IF(OR('Source Data'!$C75="",'Source Data'!H75=""),"",'Source Data'!H75)</f>
        <v/>
      </c>
      <c r="AD71">
        <f>IF(OR('Source Data'!$C75="",'Source Data'!I75=""),"",'Source Data'!I75)</f>
        <v/>
      </c>
    </row>
    <row r="72">
      <c r="A72" t="n">
        <v>71</v>
      </c>
      <c r="B72">
        <f>IF('Source Data'!$C76="","",IF('Source Data'!B76="","Uncategorized",'Source Data'!B76))</f>
        <v/>
      </c>
      <c r="C72">
        <f>IF('Source Data'!$C76="","",TRIM('Source Data'!C76))</f>
        <v/>
      </c>
      <c r="D72">
        <f>IF(OR('Source Data'!$C76="",'Source Data'!D76=""),"",'Source Data'!D76)</f>
        <v/>
      </c>
      <c r="E72">
        <f>IF(C72="","",IF(COUNTIF($C$2:$C$301,C72)&gt;1,C72&amp;" (#"&amp;D72&amp;")",C72))</f>
        <v/>
      </c>
      <c r="F72">
        <f>IF(OR('Source Data'!$C76="",'Source Data'!E76=""),"",'Source Data'!E76)</f>
        <v/>
      </c>
      <c r="G72">
        <f>IF(OR('Source Data'!$C76="",'Source Data'!G76=""),"",'Source Data'!G76)</f>
        <v/>
      </c>
      <c r="H72">
        <f>IF(B72="","",IF(COUNTIF($B$2:B72,B72)=1,MAX($H$1:H71)+1,""))</f>
        <v/>
      </c>
      <c r="I72">
        <f>IF(C72="","",IF('Source Data'!J76="Not in Pilot","",IF('Source Data'!J76&lt;&gt;"",'Source Data'!J76,IF(COUNTIF(SnackCats,B72)&gt;0,"Snack",IF(COUNTIF(BevCats,B72)&gt;0,"Beverage","")))))</f>
        <v/>
      </c>
      <c r="J72">
        <f>IF(I72="","",COUNTIF($I$2:I72,"Snack")+COUNTIF($I$2:I72,"Beverage"))</f>
        <v/>
      </c>
      <c r="K72">
        <f>IF(OR('Inventory Master'!J76="CRITICAL",'Inventory Master'!J76="LOW"),'Inventory Master'!I76+A72/1000000,"")</f>
        <v/>
      </c>
      <c r="L72">
        <f>IF(OR('Source Data'!$C76="",'Source Data'!F76=""),"",'Source Data'!F76)</f>
        <v/>
      </c>
      <c r="S72" t="n">
        <v>71</v>
      </c>
      <c r="T72">
        <f>IFERROR(MATCH(S72,Eng_PilotIdx,0),"")</f>
        <v/>
      </c>
      <c r="U72">
        <f>IF(T72="","",INDEX(Eng_Label,T72))</f>
        <v/>
      </c>
      <c r="V72">
        <f>IF(T72="","",INDEX('_Engine'!$I$2:$I$301,T72))</f>
        <v/>
      </c>
      <c r="W72">
        <f>IF(U72="","",SUMIFS(RL_Added,RL_Prod,U72))</f>
        <v/>
      </c>
      <c r="X72">
        <f>IF(U72="",-1,W72+(1000-S72)/10000)</f>
        <v/>
      </c>
      <c r="Z72">
        <f>U71</f>
        <v/>
      </c>
      <c r="AB72">
        <f>IF(ISNUMBER(L72),L72+A72/1000000,"")</f>
        <v/>
      </c>
      <c r="AC72">
        <f>IF(OR('Source Data'!$C76="",'Source Data'!H76=""),"",'Source Data'!H76)</f>
        <v/>
      </c>
      <c r="AD72">
        <f>IF(OR('Source Data'!$C76="",'Source Data'!I76=""),"",'Source Data'!I76)</f>
        <v/>
      </c>
    </row>
    <row r="73">
      <c r="A73" t="n">
        <v>72</v>
      </c>
      <c r="B73">
        <f>IF('Source Data'!$C77="","",IF('Source Data'!B77="","Uncategorized",'Source Data'!B77))</f>
        <v/>
      </c>
      <c r="C73">
        <f>IF('Source Data'!$C77="","",TRIM('Source Data'!C77))</f>
        <v/>
      </c>
      <c r="D73">
        <f>IF(OR('Source Data'!$C77="",'Source Data'!D77=""),"",'Source Data'!D77)</f>
        <v/>
      </c>
      <c r="E73">
        <f>IF(C73="","",IF(COUNTIF($C$2:$C$301,C73)&gt;1,C73&amp;" (#"&amp;D73&amp;")",C73))</f>
        <v/>
      </c>
      <c r="F73">
        <f>IF(OR('Source Data'!$C77="",'Source Data'!E77=""),"",'Source Data'!E77)</f>
        <v/>
      </c>
      <c r="G73">
        <f>IF(OR('Source Data'!$C77="",'Source Data'!G77=""),"",'Source Data'!G77)</f>
        <v/>
      </c>
      <c r="H73">
        <f>IF(B73="","",IF(COUNTIF($B$2:B73,B73)=1,MAX($H$1:H72)+1,""))</f>
        <v/>
      </c>
      <c r="I73">
        <f>IF(C73="","",IF('Source Data'!J77="Not in Pilot","",IF('Source Data'!J77&lt;&gt;"",'Source Data'!J77,IF(COUNTIF(SnackCats,B73)&gt;0,"Snack",IF(COUNTIF(BevCats,B73)&gt;0,"Beverage","")))))</f>
        <v/>
      </c>
      <c r="J73">
        <f>IF(I73="","",COUNTIF($I$2:I73,"Snack")+COUNTIF($I$2:I73,"Beverage"))</f>
        <v/>
      </c>
      <c r="K73">
        <f>IF(OR('Inventory Master'!J77="CRITICAL",'Inventory Master'!J77="LOW"),'Inventory Master'!I77+A73/1000000,"")</f>
        <v/>
      </c>
      <c r="L73">
        <f>IF(OR('Source Data'!$C77="",'Source Data'!F77=""),"",'Source Data'!F77)</f>
        <v/>
      </c>
      <c r="S73" t="n">
        <v>72</v>
      </c>
      <c r="T73">
        <f>IFERROR(MATCH(S73,Eng_PilotIdx,0),"")</f>
        <v/>
      </c>
      <c r="U73">
        <f>IF(T73="","",INDEX(Eng_Label,T73))</f>
        <v/>
      </c>
      <c r="V73">
        <f>IF(T73="","",INDEX('_Engine'!$I$2:$I$301,T73))</f>
        <v/>
      </c>
      <c r="W73">
        <f>IF(U73="","",SUMIFS(RL_Added,RL_Prod,U73))</f>
        <v/>
      </c>
      <c r="X73">
        <f>IF(U73="",-1,W73+(1000-S73)/10000)</f>
        <v/>
      </c>
      <c r="Z73">
        <f>U72</f>
        <v/>
      </c>
      <c r="AB73">
        <f>IF(ISNUMBER(L73),L73+A73/1000000,"")</f>
        <v/>
      </c>
      <c r="AC73">
        <f>IF(OR('Source Data'!$C77="",'Source Data'!H77=""),"",'Source Data'!H77)</f>
        <v/>
      </c>
      <c r="AD73">
        <f>IF(OR('Source Data'!$C77="",'Source Data'!I77=""),"",'Source Data'!I77)</f>
        <v/>
      </c>
    </row>
    <row r="74">
      <c r="A74" t="n">
        <v>73</v>
      </c>
      <c r="B74">
        <f>IF('Source Data'!$C78="","",IF('Source Data'!B78="","Uncategorized",'Source Data'!B78))</f>
        <v/>
      </c>
      <c r="C74">
        <f>IF('Source Data'!$C78="","",TRIM('Source Data'!C78))</f>
        <v/>
      </c>
      <c r="D74">
        <f>IF(OR('Source Data'!$C78="",'Source Data'!D78=""),"",'Source Data'!D78)</f>
        <v/>
      </c>
      <c r="E74">
        <f>IF(C74="","",IF(COUNTIF($C$2:$C$301,C74)&gt;1,C74&amp;" (#"&amp;D74&amp;")",C74))</f>
        <v/>
      </c>
      <c r="F74">
        <f>IF(OR('Source Data'!$C78="",'Source Data'!E78=""),"",'Source Data'!E78)</f>
        <v/>
      </c>
      <c r="G74">
        <f>IF(OR('Source Data'!$C78="",'Source Data'!G78=""),"",'Source Data'!G78)</f>
        <v/>
      </c>
      <c r="H74">
        <f>IF(B74="","",IF(COUNTIF($B$2:B74,B74)=1,MAX($H$1:H73)+1,""))</f>
        <v/>
      </c>
      <c r="I74">
        <f>IF(C74="","",IF('Source Data'!J78="Not in Pilot","",IF('Source Data'!J78&lt;&gt;"",'Source Data'!J78,IF(COUNTIF(SnackCats,B74)&gt;0,"Snack",IF(COUNTIF(BevCats,B74)&gt;0,"Beverage","")))))</f>
        <v/>
      </c>
      <c r="J74">
        <f>IF(I74="","",COUNTIF($I$2:I74,"Snack")+COUNTIF($I$2:I74,"Beverage"))</f>
        <v/>
      </c>
      <c r="K74">
        <f>IF(OR('Inventory Master'!J78="CRITICAL",'Inventory Master'!J78="LOW"),'Inventory Master'!I78+A74/1000000,"")</f>
        <v/>
      </c>
      <c r="L74">
        <f>IF(OR('Source Data'!$C78="",'Source Data'!F78=""),"",'Source Data'!F78)</f>
        <v/>
      </c>
      <c r="S74" t="n">
        <v>73</v>
      </c>
      <c r="T74">
        <f>IFERROR(MATCH(S74,Eng_PilotIdx,0),"")</f>
        <v/>
      </c>
      <c r="U74">
        <f>IF(T74="","",INDEX(Eng_Label,T74))</f>
        <v/>
      </c>
      <c r="V74">
        <f>IF(T74="","",INDEX('_Engine'!$I$2:$I$301,T74))</f>
        <v/>
      </c>
      <c r="W74">
        <f>IF(U74="","",SUMIFS(RL_Added,RL_Prod,U74))</f>
        <v/>
      </c>
      <c r="X74">
        <f>IF(U74="",-1,W74+(1000-S74)/10000)</f>
        <v/>
      </c>
      <c r="Z74">
        <f>U73</f>
        <v/>
      </c>
      <c r="AB74">
        <f>IF(ISNUMBER(L74),L74+A74/1000000,"")</f>
        <v/>
      </c>
      <c r="AC74">
        <f>IF(OR('Source Data'!$C78="",'Source Data'!H78=""),"",'Source Data'!H78)</f>
        <v/>
      </c>
      <c r="AD74">
        <f>IF(OR('Source Data'!$C78="",'Source Data'!I78=""),"",'Source Data'!I78)</f>
        <v/>
      </c>
    </row>
    <row r="75">
      <c r="A75" t="n">
        <v>74</v>
      </c>
      <c r="B75">
        <f>IF('Source Data'!$C79="","",IF('Source Data'!B79="","Uncategorized",'Source Data'!B79))</f>
        <v/>
      </c>
      <c r="C75">
        <f>IF('Source Data'!$C79="","",TRIM('Source Data'!C79))</f>
        <v/>
      </c>
      <c r="D75">
        <f>IF(OR('Source Data'!$C79="",'Source Data'!D79=""),"",'Source Data'!D79)</f>
        <v/>
      </c>
      <c r="E75">
        <f>IF(C75="","",IF(COUNTIF($C$2:$C$301,C75)&gt;1,C75&amp;" (#"&amp;D75&amp;")",C75))</f>
        <v/>
      </c>
      <c r="F75">
        <f>IF(OR('Source Data'!$C79="",'Source Data'!E79=""),"",'Source Data'!E79)</f>
        <v/>
      </c>
      <c r="G75">
        <f>IF(OR('Source Data'!$C79="",'Source Data'!G79=""),"",'Source Data'!G79)</f>
        <v/>
      </c>
      <c r="H75">
        <f>IF(B75="","",IF(COUNTIF($B$2:B75,B75)=1,MAX($H$1:H74)+1,""))</f>
        <v/>
      </c>
      <c r="I75">
        <f>IF(C75="","",IF('Source Data'!J79="Not in Pilot","",IF('Source Data'!J79&lt;&gt;"",'Source Data'!J79,IF(COUNTIF(SnackCats,B75)&gt;0,"Snack",IF(COUNTIF(BevCats,B75)&gt;0,"Beverage","")))))</f>
        <v/>
      </c>
      <c r="J75">
        <f>IF(I75="","",COUNTIF($I$2:I75,"Snack")+COUNTIF($I$2:I75,"Beverage"))</f>
        <v/>
      </c>
      <c r="K75">
        <f>IF(OR('Inventory Master'!J79="CRITICAL",'Inventory Master'!J79="LOW"),'Inventory Master'!I79+A75/1000000,"")</f>
        <v/>
      </c>
      <c r="L75">
        <f>IF(OR('Source Data'!$C79="",'Source Data'!F79=""),"",'Source Data'!F79)</f>
        <v/>
      </c>
      <c r="S75" t="n">
        <v>74</v>
      </c>
      <c r="T75">
        <f>IFERROR(MATCH(S75,Eng_PilotIdx,0),"")</f>
        <v/>
      </c>
      <c r="U75">
        <f>IF(T75="","",INDEX(Eng_Label,T75))</f>
        <v/>
      </c>
      <c r="V75">
        <f>IF(T75="","",INDEX('_Engine'!$I$2:$I$301,T75))</f>
        <v/>
      </c>
      <c r="W75">
        <f>IF(U75="","",SUMIFS(RL_Added,RL_Prod,U75))</f>
        <v/>
      </c>
      <c r="X75">
        <f>IF(U75="",-1,W75+(1000-S75)/10000)</f>
        <v/>
      </c>
      <c r="Z75">
        <f>U74</f>
        <v/>
      </c>
      <c r="AB75">
        <f>IF(ISNUMBER(L75),L75+A75/1000000,"")</f>
        <v/>
      </c>
      <c r="AC75">
        <f>IF(OR('Source Data'!$C79="",'Source Data'!H79=""),"",'Source Data'!H79)</f>
        <v/>
      </c>
      <c r="AD75">
        <f>IF(OR('Source Data'!$C79="",'Source Data'!I79=""),"",'Source Data'!I79)</f>
        <v/>
      </c>
    </row>
    <row r="76">
      <c r="A76" t="n">
        <v>75</v>
      </c>
      <c r="B76">
        <f>IF('Source Data'!$C80="","",IF('Source Data'!B80="","Uncategorized",'Source Data'!B80))</f>
        <v/>
      </c>
      <c r="C76">
        <f>IF('Source Data'!$C80="","",TRIM('Source Data'!C80))</f>
        <v/>
      </c>
      <c r="D76">
        <f>IF(OR('Source Data'!$C80="",'Source Data'!D80=""),"",'Source Data'!D80)</f>
        <v/>
      </c>
      <c r="E76">
        <f>IF(C76="","",IF(COUNTIF($C$2:$C$301,C76)&gt;1,C76&amp;" (#"&amp;D76&amp;")",C76))</f>
        <v/>
      </c>
      <c r="F76">
        <f>IF(OR('Source Data'!$C80="",'Source Data'!E80=""),"",'Source Data'!E80)</f>
        <v/>
      </c>
      <c r="G76">
        <f>IF(OR('Source Data'!$C80="",'Source Data'!G80=""),"",'Source Data'!G80)</f>
        <v/>
      </c>
      <c r="H76">
        <f>IF(B76="","",IF(COUNTIF($B$2:B76,B76)=1,MAX($H$1:H75)+1,""))</f>
        <v/>
      </c>
      <c r="I76">
        <f>IF(C76="","",IF('Source Data'!J80="Not in Pilot","",IF('Source Data'!J80&lt;&gt;"",'Source Data'!J80,IF(COUNTIF(SnackCats,B76)&gt;0,"Snack",IF(COUNTIF(BevCats,B76)&gt;0,"Beverage","")))))</f>
        <v/>
      </c>
      <c r="J76">
        <f>IF(I76="","",COUNTIF($I$2:I76,"Snack")+COUNTIF($I$2:I76,"Beverage"))</f>
        <v/>
      </c>
      <c r="K76">
        <f>IF(OR('Inventory Master'!J80="CRITICAL",'Inventory Master'!J80="LOW"),'Inventory Master'!I80+A76/1000000,"")</f>
        <v/>
      </c>
      <c r="L76">
        <f>IF(OR('Source Data'!$C80="",'Source Data'!F80=""),"",'Source Data'!F80)</f>
        <v/>
      </c>
      <c r="S76" t="n">
        <v>75</v>
      </c>
      <c r="T76">
        <f>IFERROR(MATCH(S76,Eng_PilotIdx,0),"")</f>
        <v/>
      </c>
      <c r="U76">
        <f>IF(T76="","",INDEX(Eng_Label,T76))</f>
        <v/>
      </c>
      <c r="V76">
        <f>IF(T76="","",INDEX('_Engine'!$I$2:$I$301,T76))</f>
        <v/>
      </c>
      <c r="W76">
        <f>IF(U76="","",SUMIFS(RL_Added,RL_Prod,U76))</f>
        <v/>
      </c>
      <c r="X76">
        <f>IF(U76="",-1,W76+(1000-S76)/10000)</f>
        <v/>
      </c>
      <c r="Z76">
        <f>U75</f>
        <v/>
      </c>
      <c r="AB76">
        <f>IF(ISNUMBER(L76),L76+A76/1000000,"")</f>
        <v/>
      </c>
      <c r="AC76">
        <f>IF(OR('Source Data'!$C80="",'Source Data'!H80=""),"",'Source Data'!H80)</f>
        <v/>
      </c>
      <c r="AD76">
        <f>IF(OR('Source Data'!$C80="",'Source Data'!I80=""),"",'Source Data'!I80)</f>
        <v/>
      </c>
    </row>
    <row r="77">
      <c r="A77" t="n">
        <v>76</v>
      </c>
      <c r="B77">
        <f>IF('Source Data'!$C81="","",IF('Source Data'!B81="","Uncategorized",'Source Data'!B81))</f>
        <v/>
      </c>
      <c r="C77">
        <f>IF('Source Data'!$C81="","",TRIM('Source Data'!C81))</f>
        <v/>
      </c>
      <c r="D77">
        <f>IF(OR('Source Data'!$C81="",'Source Data'!D81=""),"",'Source Data'!D81)</f>
        <v/>
      </c>
      <c r="E77">
        <f>IF(C77="","",IF(COUNTIF($C$2:$C$301,C77)&gt;1,C77&amp;" (#"&amp;D77&amp;")",C77))</f>
        <v/>
      </c>
      <c r="F77">
        <f>IF(OR('Source Data'!$C81="",'Source Data'!E81=""),"",'Source Data'!E81)</f>
        <v/>
      </c>
      <c r="G77">
        <f>IF(OR('Source Data'!$C81="",'Source Data'!G81=""),"",'Source Data'!G81)</f>
        <v/>
      </c>
      <c r="H77">
        <f>IF(B77="","",IF(COUNTIF($B$2:B77,B77)=1,MAX($H$1:H76)+1,""))</f>
        <v/>
      </c>
      <c r="I77">
        <f>IF(C77="","",IF('Source Data'!J81="Not in Pilot","",IF('Source Data'!J81&lt;&gt;"",'Source Data'!J81,IF(COUNTIF(SnackCats,B77)&gt;0,"Snack",IF(COUNTIF(BevCats,B77)&gt;0,"Beverage","")))))</f>
        <v/>
      </c>
      <c r="J77">
        <f>IF(I77="","",COUNTIF($I$2:I77,"Snack")+COUNTIF($I$2:I77,"Beverage"))</f>
        <v/>
      </c>
      <c r="K77">
        <f>IF(OR('Inventory Master'!J81="CRITICAL",'Inventory Master'!J81="LOW"),'Inventory Master'!I81+A77/1000000,"")</f>
        <v/>
      </c>
      <c r="L77">
        <f>IF(OR('Source Data'!$C81="",'Source Data'!F81=""),"",'Source Data'!F81)</f>
        <v/>
      </c>
      <c r="S77" t="n">
        <v>76</v>
      </c>
      <c r="T77">
        <f>IFERROR(MATCH(S77,Eng_PilotIdx,0),"")</f>
        <v/>
      </c>
      <c r="U77">
        <f>IF(T77="","",INDEX(Eng_Label,T77))</f>
        <v/>
      </c>
      <c r="V77">
        <f>IF(T77="","",INDEX('_Engine'!$I$2:$I$301,T77))</f>
        <v/>
      </c>
      <c r="W77">
        <f>IF(U77="","",SUMIFS(RL_Added,RL_Prod,U77))</f>
        <v/>
      </c>
      <c r="X77">
        <f>IF(U77="",-1,W77+(1000-S77)/10000)</f>
        <v/>
      </c>
      <c r="Z77">
        <f>U76</f>
        <v/>
      </c>
      <c r="AB77">
        <f>IF(ISNUMBER(L77),L77+A77/1000000,"")</f>
        <v/>
      </c>
      <c r="AC77">
        <f>IF(OR('Source Data'!$C81="",'Source Data'!H81=""),"",'Source Data'!H81)</f>
        <v/>
      </c>
      <c r="AD77">
        <f>IF(OR('Source Data'!$C81="",'Source Data'!I81=""),"",'Source Data'!I81)</f>
        <v/>
      </c>
    </row>
    <row r="78">
      <c r="A78" t="n">
        <v>77</v>
      </c>
      <c r="B78">
        <f>IF('Source Data'!$C82="","",IF('Source Data'!B82="","Uncategorized",'Source Data'!B82))</f>
        <v/>
      </c>
      <c r="C78">
        <f>IF('Source Data'!$C82="","",TRIM('Source Data'!C82))</f>
        <v/>
      </c>
      <c r="D78">
        <f>IF(OR('Source Data'!$C82="",'Source Data'!D82=""),"",'Source Data'!D82)</f>
        <v/>
      </c>
      <c r="E78">
        <f>IF(C78="","",IF(COUNTIF($C$2:$C$301,C78)&gt;1,C78&amp;" (#"&amp;D78&amp;")",C78))</f>
        <v/>
      </c>
      <c r="F78">
        <f>IF(OR('Source Data'!$C82="",'Source Data'!E82=""),"",'Source Data'!E82)</f>
        <v/>
      </c>
      <c r="G78">
        <f>IF(OR('Source Data'!$C82="",'Source Data'!G82=""),"",'Source Data'!G82)</f>
        <v/>
      </c>
      <c r="H78">
        <f>IF(B78="","",IF(COUNTIF($B$2:B78,B78)=1,MAX($H$1:H77)+1,""))</f>
        <v/>
      </c>
      <c r="I78">
        <f>IF(C78="","",IF('Source Data'!J82="Not in Pilot","",IF('Source Data'!J82&lt;&gt;"",'Source Data'!J82,IF(COUNTIF(SnackCats,B78)&gt;0,"Snack",IF(COUNTIF(BevCats,B78)&gt;0,"Beverage","")))))</f>
        <v/>
      </c>
      <c r="J78">
        <f>IF(I78="","",COUNTIF($I$2:I78,"Snack")+COUNTIF($I$2:I78,"Beverage"))</f>
        <v/>
      </c>
      <c r="K78">
        <f>IF(OR('Inventory Master'!J82="CRITICAL",'Inventory Master'!J82="LOW"),'Inventory Master'!I82+A78/1000000,"")</f>
        <v/>
      </c>
      <c r="L78">
        <f>IF(OR('Source Data'!$C82="",'Source Data'!F82=""),"",'Source Data'!F82)</f>
        <v/>
      </c>
      <c r="S78" t="n">
        <v>77</v>
      </c>
      <c r="T78">
        <f>IFERROR(MATCH(S78,Eng_PilotIdx,0),"")</f>
        <v/>
      </c>
      <c r="U78">
        <f>IF(T78="","",INDEX(Eng_Label,T78))</f>
        <v/>
      </c>
      <c r="V78">
        <f>IF(T78="","",INDEX('_Engine'!$I$2:$I$301,T78))</f>
        <v/>
      </c>
      <c r="W78">
        <f>IF(U78="","",SUMIFS(RL_Added,RL_Prod,U78))</f>
        <v/>
      </c>
      <c r="X78">
        <f>IF(U78="",-1,W78+(1000-S78)/10000)</f>
        <v/>
      </c>
      <c r="Z78">
        <f>U77</f>
        <v/>
      </c>
      <c r="AB78">
        <f>IF(ISNUMBER(L78),L78+A78/1000000,"")</f>
        <v/>
      </c>
      <c r="AC78">
        <f>IF(OR('Source Data'!$C82="",'Source Data'!H82=""),"",'Source Data'!H82)</f>
        <v/>
      </c>
      <c r="AD78">
        <f>IF(OR('Source Data'!$C82="",'Source Data'!I82=""),"",'Source Data'!I82)</f>
        <v/>
      </c>
    </row>
    <row r="79">
      <c r="A79" t="n">
        <v>78</v>
      </c>
      <c r="B79">
        <f>IF('Source Data'!$C83="","",IF('Source Data'!B83="","Uncategorized",'Source Data'!B83))</f>
        <v/>
      </c>
      <c r="C79">
        <f>IF('Source Data'!$C83="","",TRIM('Source Data'!C83))</f>
        <v/>
      </c>
      <c r="D79">
        <f>IF(OR('Source Data'!$C83="",'Source Data'!D83=""),"",'Source Data'!D83)</f>
        <v/>
      </c>
      <c r="E79">
        <f>IF(C79="","",IF(COUNTIF($C$2:$C$301,C79)&gt;1,C79&amp;" (#"&amp;D79&amp;")",C79))</f>
        <v/>
      </c>
      <c r="F79">
        <f>IF(OR('Source Data'!$C83="",'Source Data'!E83=""),"",'Source Data'!E83)</f>
        <v/>
      </c>
      <c r="G79">
        <f>IF(OR('Source Data'!$C83="",'Source Data'!G83=""),"",'Source Data'!G83)</f>
        <v/>
      </c>
      <c r="H79">
        <f>IF(B79="","",IF(COUNTIF($B$2:B79,B79)=1,MAX($H$1:H78)+1,""))</f>
        <v/>
      </c>
      <c r="I79">
        <f>IF(C79="","",IF('Source Data'!J83="Not in Pilot","",IF('Source Data'!J83&lt;&gt;"",'Source Data'!J83,IF(COUNTIF(SnackCats,B79)&gt;0,"Snack",IF(COUNTIF(BevCats,B79)&gt;0,"Beverage","")))))</f>
        <v/>
      </c>
      <c r="J79">
        <f>IF(I79="","",COUNTIF($I$2:I79,"Snack")+COUNTIF($I$2:I79,"Beverage"))</f>
        <v/>
      </c>
      <c r="K79">
        <f>IF(OR('Inventory Master'!J83="CRITICAL",'Inventory Master'!J83="LOW"),'Inventory Master'!I83+A79/1000000,"")</f>
        <v/>
      </c>
      <c r="L79">
        <f>IF(OR('Source Data'!$C83="",'Source Data'!F83=""),"",'Source Data'!F83)</f>
        <v/>
      </c>
      <c r="S79" t="n">
        <v>78</v>
      </c>
      <c r="T79">
        <f>IFERROR(MATCH(S79,Eng_PilotIdx,0),"")</f>
        <v/>
      </c>
      <c r="U79">
        <f>IF(T79="","",INDEX(Eng_Label,T79))</f>
        <v/>
      </c>
      <c r="V79">
        <f>IF(T79="","",INDEX('_Engine'!$I$2:$I$301,T79))</f>
        <v/>
      </c>
      <c r="W79">
        <f>IF(U79="","",SUMIFS(RL_Added,RL_Prod,U79))</f>
        <v/>
      </c>
      <c r="X79">
        <f>IF(U79="",-1,W79+(1000-S79)/10000)</f>
        <v/>
      </c>
      <c r="Z79">
        <f>U78</f>
        <v/>
      </c>
      <c r="AB79">
        <f>IF(ISNUMBER(L79),L79+A79/1000000,"")</f>
        <v/>
      </c>
      <c r="AC79">
        <f>IF(OR('Source Data'!$C83="",'Source Data'!H83=""),"",'Source Data'!H83)</f>
        <v/>
      </c>
      <c r="AD79">
        <f>IF(OR('Source Data'!$C83="",'Source Data'!I83=""),"",'Source Data'!I83)</f>
        <v/>
      </c>
    </row>
    <row r="80">
      <c r="A80" t="n">
        <v>79</v>
      </c>
      <c r="B80">
        <f>IF('Source Data'!$C84="","",IF('Source Data'!B84="","Uncategorized",'Source Data'!B84))</f>
        <v/>
      </c>
      <c r="C80">
        <f>IF('Source Data'!$C84="","",TRIM('Source Data'!C84))</f>
        <v/>
      </c>
      <c r="D80">
        <f>IF(OR('Source Data'!$C84="",'Source Data'!D84=""),"",'Source Data'!D84)</f>
        <v/>
      </c>
      <c r="E80">
        <f>IF(C80="","",IF(COUNTIF($C$2:$C$301,C80)&gt;1,C80&amp;" (#"&amp;D80&amp;")",C80))</f>
        <v/>
      </c>
      <c r="F80">
        <f>IF(OR('Source Data'!$C84="",'Source Data'!E84=""),"",'Source Data'!E84)</f>
        <v/>
      </c>
      <c r="G80">
        <f>IF(OR('Source Data'!$C84="",'Source Data'!G84=""),"",'Source Data'!G84)</f>
        <v/>
      </c>
      <c r="H80">
        <f>IF(B80="","",IF(COUNTIF($B$2:B80,B80)=1,MAX($H$1:H79)+1,""))</f>
        <v/>
      </c>
      <c r="I80">
        <f>IF(C80="","",IF('Source Data'!J84="Not in Pilot","",IF('Source Data'!J84&lt;&gt;"",'Source Data'!J84,IF(COUNTIF(SnackCats,B80)&gt;0,"Snack",IF(COUNTIF(BevCats,B80)&gt;0,"Beverage","")))))</f>
        <v/>
      </c>
      <c r="J80">
        <f>IF(I80="","",COUNTIF($I$2:I80,"Snack")+COUNTIF($I$2:I80,"Beverage"))</f>
        <v/>
      </c>
      <c r="K80">
        <f>IF(OR('Inventory Master'!J84="CRITICAL",'Inventory Master'!J84="LOW"),'Inventory Master'!I84+A80/1000000,"")</f>
        <v/>
      </c>
      <c r="L80">
        <f>IF(OR('Source Data'!$C84="",'Source Data'!F84=""),"",'Source Data'!F84)</f>
        <v/>
      </c>
      <c r="S80" t="n">
        <v>79</v>
      </c>
      <c r="T80">
        <f>IFERROR(MATCH(S80,Eng_PilotIdx,0),"")</f>
        <v/>
      </c>
      <c r="U80">
        <f>IF(T80="","",INDEX(Eng_Label,T80))</f>
        <v/>
      </c>
      <c r="V80">
        <f>IF(T80="","",INDEX('_Engine'!$I$2:$I$301,T80))</f>
        <v/>
      </c>
      <c r="W80">
        <f>IF(U80="","",SUMIFS(RL_Added,RL_Prod,U80))</f>
        <v/>
      </c>
      <c r="X80">
        <f>IF(U80="",-1,W80+(1000-S80)/10000)</f>
        <v/>
      </c>
      <c r="Z80">
        <f>U79</f>
        <v/>
      </c>
      <c r="AB80">
        <f>IF(ISNUMBER(L80),L80+A80/1000000,"")</f>
        <v/>
      </c>
      <c r="AC80">
        <f>IF(OR('Source Data'!$C84="",'Source Data'!H84=""),"",'Source Data'!H84)</f>
        <v/>
      </c>
      <c r="AD80">
        <f>IF(OR('Source Data'!$C84="",'Source Data'!I84=""),"",'Source Data'!I84)</f>
        <v/>
      </c>
    </row>
    <row r="81">
      <c r="A81" t="n">
        <v>80</v>
      </c>
      <c r="B81">
        <f>IF('Source Data'!$C85="","",IF('Source Data'!B85="","Uncategorized",'Source Data'!B85))</f>
        <v/>
      </c>
      <c r="C81">
        <f>IF('Source Data'!$C85="","",TRIM('Source Data'!C85))</f>
        <v/>
      </c>
      <c r="D81">
        <f>IF(OR('Source Data'!$C85="",'Source Data'!D85=""),"",'Source Data'!D85)</f>
        <v/>
      </c>
      <c r="E81">
        <f>IF(C81="","",IF(COUNTIF($C$2:$C$301,C81)&gt;1,C81&amp;" (#"&amp;D81&amp;")",C81))</f>
        <v/>
      </c>
      <c r="F81">
        <f>IF(OR('Source Data'!$C85="",'Source Data'!E85=""),"",'Source Data'!E85)</f>
        <v/>
      </c>
      <c r="G81">
        <f>IF(OR('Source Data'!$C85="",'Source Data'!G85=""),"",'Source Data'!G85)</f>
        <v/>
      </c>
      <c r="H81">
        <f>IF(B81="","",IF(COUNTIF($B$2:B81,B81)=1,MAX($H$1:H80)+1,""))</f>
        <v/>
      </c>
      <c r="I81">
        <f>IF(C81="","",IF('Source Data'!J85="Not in Pilot","",IF('Source Data'!J85&lt;&gt;"",'Source Data'!J85,IF(COUNTIF(SnackCats,B81)&gt;0,"Snack",IF(COUNTIF(BevCats,B81)&gt;0,"Beverage","")))))</f>
        <v/>
      </c>
      <c r="J81">
        <f>IF(I81="","",COUNTIF($I$2:I81,"Snack")+COUNTIF($I$2:I81,"Beverage"))</f>
        <v/>
      </c>
      <c r="K81">
        <f>IF(OR('Inventory Master'!J85="CRITICAL",'Inventory Master'!J85="LOW"),'Inventory Master'!I85+A81/1000000,"")</f>
        <v/>
      </c>
      <c r="L81">
        <f>IF(OR('Source Data'!$C85="",'Source Data'!F85=""),"",'Source Data'!F85)</f>
        <v/>
      </c>
      <c r="S81" t="n">
        <v>80</v>
      </c>
      <c r="T81">
        <f>IFERROR(MATCH(S81,Eng_PilotIdx,0),"")</f>
        <v/>
      </c>
      <c r="U81">
        <f>IF(T81="","",INDEX(Eng_Label,T81))</f>
        <v/>
      </c>
      <c r="V81">
        <f>IF(T81="","",INDEX('_Engine'!$I$2:$I$301,T81))</f>
        <v/>
      </c>
      <c r="W81">
        <f>IF(U81="","",SUMIFS(RL_Added,RL_Prod,U81))</f>
        <v/>
      </c>
      <c r="X81">
        <f>IF(U81="",-1,W81+(1000-S81)/10000)</f>
        <v/>
      </c>
      <c r="Z81">
        <f>U80</f>
        <v/>
      </c>
      <c r="AB81">
        <f>IF(ISNUMBER(L81),L81+A81/1000000,"")</f>
        <v/>
      </c>
      <c r="AC81">
        <f>IF(OR('Source Data'!$C85="",'Source Data'!H85=""),"",'Source Data'!H85)</f>
        <v/>
      </c>
      <c r="AD81">
        <f>IF(OR('Source Data'!$C85="",'Source Data'!I85=""),"",'Source Data'!I85)</f>
        <v/>
      </c>
    </row>
    <row r="82">
      <c r="A82" t="n">
        <v>81</v>
      </c>
      <c r="B82">
        <f>IF('Source Data'!$C86="","",IF('Source Data'!B86="","Uncategorized",'Source Data'!B86))</f>
        <v/>
      </c>
      <c r="C82">
        <f>IF('Source Data'!$C86="","",TRIM('Source Data'!C86))</f>
        <v/>
      </c>
      <c r="D82">
        <f>IF(OR('Source Data'!$C86="",'Source Data'!D86=""),"",'Source Data'!D86)</f>
        <v/>
      </c>
      <c r="E82">
        <f>IF(C82="","",IF(COUNTIF($C$2:$C$301,C82)&gt;1,C82&amp;" (#"&amp;D82&amp;")",C82))</f>
        <v/>
      </c>
      <c r="F82">
        <f>IF(OR('Source Data'!$C86="",'Source Data'!E86=""),"",'Source Data'!E86)</f>
        <v/>
      </c>
      <c r="G82">
        <f>IF(OR('Source Data'!$C86="",'Source Data'!G86=""),"",'Source Data'!G86)</f>
        <v/>
      </c>
      <c r="H82">
        <f>IF(B82="","",IF(COUNTIF($B$2:B82,B82)=1,MAX($H$1:H81)+1,""))</f>
        <v/>
      </c>
      <c r="I82">
        <f>IF(C82="","",IF('Source Data'!J86="Not in Pilot","",IF('Source Data'!J86&lt;&gt;"",'Source Data'!J86,IF(COUNTIF(SnackCats,B82)&gt;0,"Snack",IF(COUNTIF(BevCats,B82)&gt;0,"Beverage","")))))</f>
        <v/>
      </c>
      <c r="J82">
        <f>IF(I82="","",COUNTIF($I$2:I82,"Snack")+COUNTIF($I$2:I82,"Beverage"))</f>
        <v/>
      </c>
      <c r="K82">
        <f>IF(OR('Inventory Master'!J86="CRITICAL",'Inventory Master'!J86="LOW"),'Inventory Master'!I86+A82/1000000,"")</f>
        <v/>
      </c>
      <c r="L82">
        <f>IF(OR('Source Data'!$C86="",'Source Data'!F86=""),"",'Source Data'!F86)</f>
        <v/>
      </c>
      <c r="Z82">
        <f>U81</f>
        <v/>
      </c>
      <c r="AB82">
        <f>IF(ISNUMBER(L82),L82+A82/1000000,"")</f>
        <v/>
      </c>
      <c r="AC82">
        <f>IF(OR('Source Data'!$C86="",'Source Data'!H86=""),"",'Source Data'!H86)</f>
        <v/>
      </c>
      <c r="AD82">
        <f>IF(OR('Source Data'!$C86="",'Source Data'!I86=""),"",'Source Data'!I86)</f>
        <v/>
      </c>
    </row>
    <row r="83">
      <c r="A83" t="n">
        <v>82</v>
      </c>
      <c r="B83">
        <f>IF('Source Data'!$C87="","",IF('Source Data'!B87="","Uncategorized",'Source Data'!B87))</f>
        <v/>
      </c>
      <c r="C83">
        <f>IF('Source Data'!$C87="","",TRIM('Source Data'!C87))</f>
        <v/>
      </c>
      <c r="D83">
        <f>IF(OR('Source Data'!$C87="",'Source Data'!D87=""),"",'Source Data'!D87)</f>
        <v/>
      </c>
      <c r="E83">
        <f>IF(C83="","",IF(COUNTIF($C$2:$C$301,C83)&gt;1,C83&amp;" (#"&amp;D83&amp;")",C83))</f>
        <v/>
      </c>
      <c r="F83">
        <f>IF(OR('Source Data'!$C87="",'Source Data'!E87=""),"",'Source Data'!E87)</f>
        <v/>
      </c>
      <c r="G83">
        <f>IF(OR('Source Data'!$C87="",'Source Data'!G87=""),"",'Source Data'!G87)</f>
        <v/>
      </c>
      <c r="H83">
        <f>IF(B83="","",IF(COUNTIF($B$2:B83,B83)=1,MAX($H$1:H82)+1,""))</f>
        <v/>
      </c>
      <c r="I83">
        <f>IF(C83="","",IF('Source Data'!J87="Not in Pilot","",IF('Source Data'!J87&lt;&gt;"",'Source Data'!J87,IF(COUNTIF(SnackCats,B83)&gt;0,"Snack",IF(COUNTIF(BevCats,B83)&gt;0,"Beverage","")))))</f>
        <v/>
      </c>
      <c r="J83">
        <f>IF(I83="","",COUNTIF($I$2:I83,"Snack")+COUNTIF($I$2:I83,"Beverage"))</f>
        <v/>
      </c>
      <c r="K83">
        <f>IF(OR('Inventory Master'!J87="CRITICAL",'Inventory Master'!J87="LOW"),'Inventory Master'!I87+A83/1000000,"")</f>
        <v/>
      </c>
      <c r="L83">
        <f>IF(OR('Source Data'!$C87="",'Source Data'!F87=""),"",'Source Data'!F87)</f>
        <v/>
      </c>
      <c r="AB83">
        <f>IF(ISNUMBER(L83),L83+A83/1000000,"")</f>
        <v/>
      </c>
      <c r="AC83">
        <f>IF(OR('Source Data'!$C87="",'Source Data'!H87=""),"",'Source Data'!H87)</f>
        <v/>
      </c>
      <c r="AD83">
        <f>IF(OR('Source Data'!$C87="",'Source Data'!I87=""),"",'Source Data'!I87)</f>
        <v/>
      </c>
    </row>
    <row r="84">
      <c r="A84" t="n">
        <v>83</v>
      </c>
      <c r="B84">
        <f>IF('Source Data'!$C88="","",IF('Source Data'!B88="","Uncategorized",'Source Data'!B88))</f>
        <v/>
      </c>
      <c r="C84">
        <f>IF('Source Data'!$C88="","",TRIM('Source Data'!C88))</f>
        <v/>
      </c>
      <c r="D84">
        <f>IF(OR('Source Data'!$C88="",'Source Data'!D88=""),"",'Source Data'!D88)</f>
        <v/>
      </c>
      <c r="E84">
        <f>IF(C84="","",IF(COUNTIF($C$2:$C$301,C84)&gt;1,C84&amp;" (#"&amp;D84&amp;")",C84))</f>
        <v/>
      </c>
      <c r="F84">
        <f>IF(OR('Source Data'!$C88="",'Source Data'!E88=""),"",'Source Data'!E88)</f>
        <v/>
      </c>
      <c r="G84">
        <f>IF(OR('Source Data'!$C88="",'Source Data'!G88=""),"",'Source Data'!G88)</f>
        <v/>
      </c>
      <c r="H84">
        <f>IF(B84="","",IF(COUNTIF($B$2:B84,B84)=1,MAX($H$1:H83)+1,""))</f>
        <v/>
      </c>
      <c r="I84">
        <f>IF(C84="","",IF('Source Data'!J88="Not in Pilot","",IF('Source Data'!J88&lt;&gt;"",'Source Data'!J88,IF(COUNTIF(SnackCats,B84)&gt;0,"Snack",IF(COUNTIF(BevCats,B84)&gt;0,"Beverage","")))))</f>
        <v/>
      </c>
      <c r="J84">
        <f>IF(I84="","",COUNTIF($I$2:I84,"Snack")+COUNTIF($I$2:I84,"Beverage"))</f>
        <v/>
      </c>
      <c r="K84">
        <f>IF(OR('Inventory Master'!J88="CRITICAL",'Inventory Master'!J88="LOW"),'Inventory Master'!I88+A84/1000000,"")</f>
        <v/>
      </c>
      <c r="L84">
        <f>IF(OR('Source Data'!$C88="",'Source Data'!F88=""),"",'Source Data'!F88)</f>
        <v/>
      </c>
      <c r="AB84">
        <f>IF(ISNUMBER(L84),L84+A84/1000000,"")</f>
        <v/>
      </c>
      <c r="AC84">
        <f>IF(OR('Source Data'!$C88="",'Source Data'!H88=""),"",'Source Data'!H88)</f>
        <v/>
      </c>
      <c r="AD84">
        <f>IF(OR('Source Data'!$C88="",'Source Data'!I88=""),"",'Source Data'!I88)</f>
        <v/>
      </c>
    </row>
    <row r="85">
      <c r="A85" t="n">
        <v>84</v>
      </c>
      <c r="B85">
        <f>IF('Source Data'!$C89="","",IF('Source Data'!B89="","Uncategorized",'Source Data'!B89))</f>
        <v/>
      </c>
      <c r="C85">
        <f>IF('Source Data'!$C89="","",TRIM('Source Data'!C89))</f>
        <v/>
      </c>
      <c r="D85">
        <f>IF(OR('Source Data'!$C89="",'Source Data'!D89=""),"",'Source Data'!D89)</f>
        <v/>
      </c>
      <c r="E85">
        <f>IF(C85="","",IF(COUNTIF($C$2:$C$301,C85)&gt;1,C85&amp;" (#"&amp;D85&amp;")",C85))</f>
        <v/>
      </c>
      <c r="F85">
        <f>IF(OR('Source Data'!$C89="",'Source Data'!E89=""),"",'Source Data'!E89)</f>
        <v/>
      </c>
      <c r="G85">
        <f>IF(OR('Source Data'!$C89="",'Source Data'!G89=""),"",'Source Data'!G89)</f>
        <v/>
      </c>
      <c r="H85">
        <f>IF(B85="","",IF(COUNTIF($B$2:B85,B85)=1,MAX($H$1:H84)+1,""))</f>
        <v/>
      </c>
      <c r="I85">
        <f>IF(C85="","",IF('Source Data'!J89="Not in Pilot","",IF('Source Data'!J89&lt;&gt;"",'Source Data'!J89,IF(COUNTIF(SnackCats,B85)&gt;0,"Snack",IF(COUNTIF(BevCats,B85)&gt;0,"Beverage","")))))</f>
        <v/>
      </c>
      <c r="J85">
        <f>IF(I85="","",COUNTIF($I$2:I85,"Snack")+COUNTIF($I$2:I85,"Beverage"))</f>
        <v/>
      </c>
      <c r="K85">
        <f>IF(OR('Inventory Master'!J89="CRITICAL",'Inventory Master'!J89="LOW"),'Inventory Master'!I89+A85/1000000,"")</f>
        <v/>
      </c>
      <c r="L85">
        <f>IF(OR('Source Data'!$C89="",'Source Data'!F89=""),"",'Source Data'!F89)</f>
        <v/>
      </c>
      <c r="AB85">
        <f>IF(ISNUMBER(L85),L85+A85/1000000,"")</f>
        <v/>
      </c>
      <c r="AC85">
        <f>IF(OR('Source Data'!$C89="",'Source Data'!H89=""),"",'Source Data'!H89)</f>
        <v/>
      </c>
      <c r="AD85">
        <f>IF(OR('Source Data'!$C89="",'Source Data'!I89=""),"",'Source Data'!I89)</f>
        <v/>
      </c>
    </row>
    <row r="86">
      <c r="A86" t="n">
        <v>85</v>
      </c>
      <c r="B86">
        <f>IF('Source Data'!$C90="","",IF('Source Data'!B90="","Uncategorized",'Source Data'!B90))</f>
        <v/>
      </c>
      <c r="C86">
        <f>IF('Source Data'!$C90="","",TRIM('Source Data'!C90))</f>
        <v/>
      </c>
      <c r="D86">
        <f>IF(OR('Source Data'!$C90="",'Source Data'!D90=""),"",'Source Data'!D90)</f>
        <v/>
      </c>
      <c r="E86">
        <f>IF(C86="","",IF(COUNTIF($C$2:$C$301,C86)&gt;1,C86&amp;" (#"&amp;D86&amp;")",C86))</f>
        <v/>
      </c>
      <c r="F86">
        <f>IF(OR('Source Data'!$C90="",'Source Data'!E90=""),"",'Source Data'!E90)</f>
        <v/>
      </c>
      <c r="G86">
        <f>IF(OR('Source Data'!$C90="",'Source Data'!G90=""),"",'Source Data'!G90)</f>
        <v/>
      </c>
      <c r="H86">
        <f>IF(B86="","",IF(COUNTIF($B$2:B86,B86)=1,MAX($H$1:H85)+1,""))</f>
        <v/>
      </c>
      <c r="I86">
        <f>IF(C86="","",IF('Source Data'!J90="Not in Pilot","",IF('Source Data'!J90&lt;&gt;"",'Source Data'!J90,IF(COUNTIF(SnackCats,B86)&gt;0,"Snack",IF(COUNTIF(BevCats,B86)&gt;0,"Beverage","")))))</f>
        <v/>
      </c>
      <c r="J86">
        <f>IF(I86="","",COUNTIF($I$2:I86,"Snack")+COUNTIF($I$2:I86,"Beverage"))</f>
        <v/>
      </c>
      <c r="K86">
        <f>IF(OR('Inventory Master'!J90="CRITICAL",'Inventory Master'!J90="LOW"),'Inventory Master'!I90+A86/1000000,"")</f>
        <v/>
      </c>
      <c r="L86">
        <f>IF(OR('Source Data'!$C90="",'Source Data'!F90=""),"",'Source Data'!F90)</f>
        <v/>
      </c>
      <c r="AB86">
        <f>IF(ISNUMBER(L86),L86+A86/1000000,"")</f>
        <v/>
      </c>
      <c r="AC86">
        <f>IF(OR('Source Data'!$C90="",'Source Data'!H90=""),"",'Source Data'!H90)</f>
        <v/>
      </c>
      <c r="AD86">
        <f>IF(OR('Source Data'!$C90="",'Source Data'!I90=""),"",'Source Data'!I90)</f>
        <v/>
      </c>
    </row>
    <row r="87">
      <c r="A87" t="n">
        <v>86</v>
      </c>
      <c r="B87">
        <f>IF('Source Data'!$C91="","",IF('Source Data'!B91="","Uncategorized",'Source Data'!B91))</f>
        <v/>
      </c>
      <c r="C87">
        <f>IF('Source Data'!$C91="","",TRIM('Source Data'!C91))</f>
        <v/>
      </c>
      <c r="D87">
        <f>IF(OR('Source Data'!$C91="",'Source Data'!D91=""),"",'Source Data'!D91)</f>
        <v/>
      </c>
      <c r="E87">
        <f>IF(C87="","",IF(COUNTIF($C$2:$C$301,C87)&gt;1,C87&amp;" (#"&amp;D87&amp;")",C87))</f>
        <v/>
      </c>
      <c r="F87">
        <f>IF(OR('Source Data'!$C91="",'Source Data'!E91=""),"",'Source Data'!E91)</f>
        <v/>
      </c>
      <c r="G87">
        <f>IF(OR('Source Data'!$C91="",'Source Data'!G91=""),"",'Source Data'!G91)</f>
        <v/>
      </c>
      <c r="H87">
        <f>IF(B87="","",IF(COUNTIF($B$2:B87,B87)=1,MAX($H$1:H86)+1,""))</f>
        <v/>
      </c>
      <c r="I87">
        <f>IF(C87="","",IF('Source Data'!J91="Not in Pilot","",IF('Source Data'!J91&lt;&gt;"",'Source Data'!J91,IF(COUNTIF(SnackCats,B87)&gt;0,"Snack",IF(COUNTIF(BevCats,B87)&gt;0,"Beverage","")))))</f>
        <v/>
      </c>
      <c r="J87">
        <f>IF(I87="","",COUNTIF($I$2:I87,"Snack")+COUNTIF($I$2:I87,"Beverage"))</f>
        <v/>
      </c>
      <c r="K87">
        <f>IF(OR('Inventory Master'!J91="CRITICAL",'Inventory Master'!J91="LOW"),'Inventory Master'!I91+A87/1000000,"")</f>
        <v/>
      </c>
      <c r="L87">
        <f>IF(OR('Source Data'!$C91="",'Source Data'!F91=""),"",'Source Data'!F91)</f>
        <v/>
      </c>
      <c r="AB87">
        <f>IF(ISNUMBER(L87),L87+A87/1000000,"")</f>
        <v/>
      </c>
      <c r="AC87">
        <f>IF(OR('Source Data'!$C91="",'Source Data'!H91=""),"",'Source Data'!H91)</f>
        <v/>
      </c>
      <c r="AD87">
        <f>IF(OR('Source Data'!$C91="",'Source Data'!I91=""),"",'Source Data'!I91)</f>
        <v/>
      </c>
    </row>
    <row r="88">
      <c r="A88" t="n">
        <v>87</v>
      </c>
      <c r="B88">
        <f>IF('Source Data'!$C92="","",IF('Source Data'!B92="","Uncategorized",'Source Data'!B92))</f>
        <v/>
      </c>
      <c r="C88">
        <f>IF('Source Data'!$C92="","",TRIM('Source Data'!C92))</f>
        <v/>
      </c>
      <c r="D88">
        <f>IF(OR('Source Data'!$C92="",'Source Data'!D92=""),"",'Source Data'!D92)</f>
        <v/>
      </c>
      <c r="E88">
        <f>IF(C88="","",IF(COUNTIF($C$2:$C$301,C88)&gt;1,C88&amp;" (#"&amp;D88&amp;")",C88))</f>
        <v/>
      </c>
      <c r="F88">
        <f>IF(OR('Source Data'!$C92="",'Source Data'!E92=""),"",'Source Data'!E92)</f>
        <v/>
      </c>
      <c r="G88">
        <f>IF(OR('Source Data'!$C92="",'Source Data'!G92=""),"",'Source Data'!G92)</f>
        <v/>
      </c>
      <c r="H88">
        <f>IF(B88="","",IF(COUNTIF($B$2:B88,B88)=1,MAX($H$1:H87)+1,""))</f>
        <v/>
      </c>
      <c r="I88">
        <f>IF(C88="","",IF('Source Data'!J92="Not in Pilot","",IF('Source Data'!J92&lt;&gt;"",'Source Data'!J92,IF(COUNTIF(SnackCats,B88)&gt;0,"Snack",IF(COUNTIF(BevCats,B88)&gt;0,"Beverage","")))))</f>
        <v/>
      </c>
      <c r="J88">
        <f>IF(I88="","",COUNTIF($I$2:I88,"Snack")+COUNTIF($I$2:I88,"Beverage"))</f>
        <v/>
      </c>
      <c r="K88">
        <f>IF(OR('Inventory Master'!J92="CRITICAL",'Inventory Master'!J92="LOW"),'Inventory Master'!I92+A88/1000000,"")</f>
        <v/>
      </c>
      <c r="L88">
        <f>IF(OR('Source Data'!$C92="",'Source Data'!F92=""),"",'Source Data'!F92)</f>
        <v/>
      </c>
      <c r="AB88">
        <f>IF(ISNUMBER(L88),L88+A88/1000000,"")</f>
        <v/>
      </c>
      <c r="AC88">
        <f>IF(OR('Source Data'!$C92="",'Source Data'!H92=""),"",'Source Data'!H92)</f>
        <v/>
      </c>
      <c r="AD88">
        <f>IF(OR('Source Data'!$C92="",'Source Data'!I92=""),"",'Source Data'!I92)</f>
        <v/>
      </c>
    </row>
    <row r="89">
      <c r="A89" t="n">
        <v>88</v>
      </c>
      <c r="B89">
        <f>IF('Source Data'!$C93="","",IF('Source Data'!B93="","Uncategorized",'Source Data'!B93))</f>
        <v/>
      </c>
      <c r="C89">
        <f>IF('Source Data'!$C93="","",TRIM('Source Data'!C93))</f>
        <v/>
      </c>
      <c r="D89">
        <f>IF(OR('Source Data'!$C93="",'Source Data'!D93=""),"",'Source Data'!D93)</f>
        <v/>
      </c>
      <c r="E89">
        <f>IF(C89="","",IF(COUNTIF($C$2:$C$301,C89)&gt;1,C89&amp;" (#"&amp;D89&amp;")",C89))</f>
        <v/>
      </c>
      <c r="F89">
        <f>IF(OR('Source Data'!$C93="",'Source Data'!E93=""),"",'Source Data'!E93)</f>
        <v/>
      </c>
      <c r="G89">
        <f>IF(OR('Source Data'!$C93="",'Source Data'!G93=""),"",'Source Data'!G93)</f>
        <v/>
      </c>
      <c r="H89">
        <f>IF(B89="","",IF(COUNTIF($B$2:B89,B89)=1,MAX($H$1:H88)+1,""))</f>
        <v/>
      </c>
      <c r="I89">
        <f>IF(C89="","",IF('Source Data'!J93="Not in Pilot","",IF('Source Data'!J93&lt;&gt;"",'Source Data'!J93,IF(COUNTIF(SnackCats,B89)&gt;0,"Snack",IF(COUNTIF(BevCats,B89)&gt;0,"Beverage","")))))</f>
        <v/>
      </c>
      <c r="J89">
        <f>IF(I89="","",COUNTIF($I$2:I89,"Snack")+COUNTIF($I$2:I89,"Beverage"))</f>
        <v/>
      </c>
      <c r="K89">
        <f>IF(OR('Inventory Master'!J93="CRITICAL",'Inventory Master'!J93="LOW"),'Inventory Master'!I93+A89/1000000,"")</f>
        <v/>
      </c>
      <c r="L89">
        <f>IF(OR('Source Data'!$C93="",'Source Data'!F93=""),"",'Source Data'!F93)</f>
        <v/>
      </c>
      <c r="AB89">
        <f>IF(ISNUMBER(L89),L89+A89/1000000,"")</f>
        <v/>
      </c>
      <c r="AC89">
        <f>IF(OR('Source Data'!$C93="",'Source Data'!H93=""),"",'Source Data'!H93)</f>
        <v/>
      </c>
      <c r="AD89">
        <f>IF(OR('Source Data'!$C93="",'Source Data'!I93=""),"",'Source Data'!I93)</f>
        <v/>
      </c>
    </row>
    <row r="90">
      <c r="A90" t="n">
        <v>89</v>
      </c>
      <c r="B90">
        <f>IF('Source Data'!$C94="","",IF('Source Data'!B94="","Uncategorized",'Source Data'!B94))</f>
        <v/>
      </c>
      <c r="C90">
        <f>IF('Source Data'!$C94="","",TRIM('Source Data'!C94))</f>
        <v/>
      </c>
      <c r="D90">
        <f>IF(OR('Source Data'!$C94="",'Source Data'!D94=""),"",'Source Data'!D94)</f>
        <v/>
      </c>
      <c r="E90">
        <f>IF(C90="","",IF(COUNTIF($C$2:$C$301,C90)&gt;1,C90&amp;" (#"&amp;D90&amp;")",C90))</f>
        <v/>
      </c>
      <c r="F90">
        <f>IF(OR('Source Data'!$C94="",'Source Data'!E94=""),"",'Source Data'!E94)</f>
        <v/>
      </c>
      <c r="G90">
        <f>IF(OR('Source Data'!$C94="",'Source Data'!G94=""),"",'Source Data'!G94)</f>
        <v/>
      </c>
      <c r="H90">
        <f>IF(B90="","",IF(COUNTIF($B$2:B90,B90)=1,MAX($H$1:H89)+1,""))</f>
        <v/>
      </c>
      <c r="I90">
        <f>IF(C90="","",IF('Source Data'!J94="Not in Pilot","",IF('Source Data'!J94&lt;&gt;"",'Source Data'!J94,IF(COUNTIF(SnackCats,B90)&gt;0,"Snack",IF(COUNTIF(BevCats,B90)&gt;0,"Beverage","")))))</f>
        <v/>
      </c>
      <c r="J90">
        <f>IF(I90="","",COUNTIF($I$2:I90,"Snack")+COUNTIF($I$2:I90,"Beverage"))</f>
        <v/>
      </c>
      <c r="K90">
        <f>IF(OR('Inventory Master'!J94="CRITICAL",'Inventory Master'!J94="LOW"),'Inventory Master'!I94+A90/1000000,"")</f>
        <v/>
      </c>
      <c r="L90">
        <f>IF(OR('Source Data'!$C94="",'Source Data'!F94=""),"",'Source Data'!F94)</f>
        <v/>
      </c>
      <c r="AB90">
        <f>IF(ISNUMBER(L90),L90+A90/1000000,"")</f>
        <v/>
      </c>
      <c r="AC90">
        <f>IF(OR('Source Data'!$C94="",'Source Data'!H94=""),"",'Source Data'!H94)</f>
        <v/>
      </c>
      <c r="AD90">
        <f>IF(OR('Source Data'!$C94="",'Source Data'!I94=""),"",'Source Data'!I94)</f>
        <v/>
      </c>
    </row>
    <row r="91">
      <c r="A91" t="n">
        <v>90</v>
      </c>
      <c r="B91">
        <f>IF('Source Data'!$C95="","",IF('Source Data'!B95="","Uncategorized",'Source Data'!B95))</f>
        <v/>
      </c>
      <c r="C91">
        <f>IF('Source Data'!$C95="","",TRIM('Source Data'!C95))</f>
        <v/>
      </c>
      <c r="D91">
        <f>IF(OR('Source Data'!$C95="",'Source Data'!D95=""),"",'Source Data'!D95)</f>
        <v/>
      </c>
      <c r="E91">
        <f>IF(C91="","",IF(COUNTIF($C$2:$C$301,C91)&gt;1,C91&amp;" (#"&amp;D91&amp;")",C91))</f>
        <v/>
      </c>
      <c r="F91">
        <f>IF(OR('Source Data'!$C95="",'Source Data'!E95=""),"",'Source Data'!E95)</f>
        <v/>
      </c>
      <c r="G91">
        <f>IF(OR('Source Data'!$C95="",'Source Data'!G95=""),"",'Source Data'!G95)</f>
        <v/>
      </c>
      <c r="H91">
        <f>IF(B91="","",IF(COUNTIF($B$2:B91,B91)=1,MAX($H$1:H90)+1,""))</f>
        <v/>
      </c>
      <c r="I91">
        <f>IF(C91="","",IF('Source Data'!J95="Not in Pilot","",IF('Source Data'!J95&lt;&gt;"",'Source Data'!J95,IF(COUNTIF(SnackCats,B91)&gt;0,"Snack",IF(COUNTIF(BevCats,B91)&gt;0,"Beverage","")))))</f>
        <v/>
      </c>
      <c r="J91">
        <f>IF(I91="","",COUNTIF($I$2:I91,"Snack")+COUNTIF($I$2:I91,"Beverage"))</f>
        <v/>
      </c>
      <c r="K91">
        <f>IF(OR('Inventory Master'!J95="CRITICAL",'Inventory Master'!J95="LOW"),'Inventory Master'!I95+A91/1000000,"")</f>
        <v/>
      </c>
      <c r="L91">
        <f>IF(OR('Source Data'!$C95="",'Source Data'!F95=""),"",'Source Data'!F95)</f>
        <v/>
      </c>
      <c r="AB91">
        <f>IF(ISNUMBER(L91),L91+A91/1000000,"")</f>
        <v/>
      </c>
      <c r="AC91">
        <f>IF(OR('Source Data'!$C95="",'Source Data'!H95=""),"",'Source Data'!H95)</f>
        <v/>
      </c>
      <c r="AD91">
        <f>IF(OR('Source Data'!$C95="",'Source Data'!I95=""),"",'Source Data'!I95)</f>
        <v/>
      </c>
    </row>
    <row r="92">
      <c r="A92" t="n">
        <v>91</v>
      </c>
      <c r="B92">
        <f>IF('Source Data'!$C96="","",IF('Source Data'!B96="","Uncategorized",'Source Data'!B96))</f>
        <v/>
      </c>
      <c r="C92">
        <f>IF('Source Data'!$C96="","",TRIM('Source Data'!C96))</f>
        <v/>
      </c>
      <c r="D92">
        <f>IF(OR('Source Data'!$C96="",'Source Data'!D96=""),"",'Source Data'!D96)</f>
        <v/>
      </c>
      <c r="E92">
        <f>IF(C92="","",IF(COUNTIF($C$2:$C$301,C92)&gt;1,C92&amp;" (#"&amp;D92&amp;")",C92))</f>
        <v/>
      </c>
      <c r="F92">
        <f>IF(OR('Source Data'!$C96="",'Source Data'!E96=""),"",'Source Data'!E96)</f>
        <v/>
      </c>
      <c r="G92">
        <f>IF(OR('Source Data'!$C96="",'Source Data'!G96=""),"",'Source Data'!G96)</f>
        <v/>
      </c>
      <c r="H92">
        <f>IF(B92="","",IF(COUNTIF($B$2:B92,B92)=1,MAX($H$1:H91)+1,""))</f>
        <v/>
      </c>
      <c r="I92">
        <f>IF(C92="","",IF('Source Data'!J96="Not in Pilot","",IF('Source Data'!J96&lt;&gt;"",'Source Data'!J96,IF(COUNTIF(SnackCats,B92)&gt;0,"Snack",IF(COUNTIF(BevCats,B92)&gt;0,"Beverage","")))))</f>
        <v/>
      </c>
      <c r="J92">
        <f>IF(I92="","",COUNTIF($I$2:I92,"Snack")+COUNTIF($I$2:I92,"Beverage"))</f>
        <v/>
      </c>
      <c r="K92">
        <f>IF(OR('Inventory Master'!J96="CRITICAL",'Inventory Master'!J96="LOW"),'Inventory Master'!I96+A92/1000000,"")</f>
        <v/>
      </c>
      <c r="L92">
        <f>IF(OR('Source Data'!$C96="",'Source Data'!F96=""),"",'Source Data'!F96)</f>
        <v/>
      </c>
      <c r="AB92">
        <f>IF(ISNUMBER(L92),L92+A92/1000000,"")</f>
        <v/>
      </c>
      <c r="AC92">
        <f>IF(OR('Source Data'!$C96="",'Source Data'!H96=""),"",'Source Data'!H96)</f>
        <v/>
      </c>
      <c r="AD92">
        <f>IF(OR('Source Data'!$C96="",'Source Data'!I96=""),"",'Source Data'!I96)</f>
        <v/>
      </c>
    </row>
    <row r="93">
      <c r="A93" t="n">
        <v>92</v>
      </c>
      <c r="B93">
        <f>IF('Source Data'!$C97="","",IF('Source Data'!B97="","Uncategorized",'Source Data'!B97))</f>
        <v/>
      </c>
      <c r="C93">
        <f>IF('Source Data'!$C97="","",TRIM('Source Data'!C97))</f>
        <v/>
      </c>
      <c r="D93">
        <f>IF(OR('Source Data'!$C97="",'Source Data'!D97=""),"",'Source Data'!D97)</f>
        <v/>
      </c>
      <c r="E93">
        <f>IF(C93="","",IF(COUNTIF($C$2:$C$301,C93)&gt;1,C93&amp;" (#"&amp;D93&amp;")",C93))</f>
        <v/>
      </c>
      <c r="F93">
        <f>IF(OR('Source Data'!$C97="",'Source Data'!E97=""),"",'Source Data'!E97)</f>
        <v/>
      </c>
      <c r="G93">
        <f>IF(OR('Source Data'!$C97="",'Source Data'!G97=""),"",'Source Data'!G97)</f>
        <v/>
      </c>
      <c r="H93">
        <f>IF(B93="","",IF(COUNTIF($B$2:B93,B93)=1,MAX($H$1:H92)+1,""))</f>
        <v/>
      </c>
      <c r="I93">
        <f>IF(C93="","",IF('Source Data'!J97="Not in Pilot","",IF('Source Data'!J97&lt;&gt;"",'Source Data'!J97,IF(COUNTIF(SnackCats,B93)&gt;0,"Snack",IF(COUNTIF(BevCats,B93)&gt;0,"Beverage","")))))</f>
        <v/>
      </c>
      <c r="J93">
        <f>IF(I93="","",COUNTIF($I$2:I93,"Snack")+COUNTIF($I$2:I93,"Beverage"))</f>
        <v/>
      </c>
      <c r="K93">
        <f>IF(OR('Inventory Master'!J97="CRITICAL",'Inventory Master'!J97="LOW"),'Inventory Master'!I97+A93/1000000,"")</f>
        <v/>
      </c>
      <c r="L93">
        <f>IF(OR('Source Data'!$C97="",'Source Data'!F97=""),"",'Source Data'!F97)</f>
        <v/>
      </c>
      <c r="AB93">
        <f>IF(ISNUMBER(L93),L93+A93/1000000,"")</f>
        <v/>
      </c>
      <c r="AC93">
        <f>IF(OR('Source Data'!$C97="",'Source Data'!H97=""),"",'Source Data'!H97)</f>
        <v/>
      </c>
      <c r="AD93">
        <f>IF(OR('Source Data'!$C97="",'Source Data'!I97=""),"",'Source Data'!I97)</f>
        <v/>
      </c>
    </row>
    <row r="94">
      <c r="A94" t="n">
        <v>93</v>
      </c>
      <c r="B94">
        <f>IF('Source Data'!$C98="","",IF('Source Data'!B98="","Uncategorized",'Source Data'!B98))</f>
        <v/>
      </c>
      <c r="C94">
        <f>IF('Source Data'!$C98="","",TRIM('Source Data'!C98))</f>
        <v/>
      </c>
      <c r="D94">
        <f>IF(OR('Source Data'!$C98="",'Source Data'!D98=""),"",'Source Data'!D98)</f>
        <v/>
      </c>
      <c r="E94">
        <f>IF(C94="","",IF(COUNTIF($C$2:$C$301,C94)&gt;1,C94&amp;" (#"&amp;D94&amp;")",C94))</f>
        <v/>
      </c>
      <c r="F94">
        <f>IF(OR('Source Data'!$C98="",'Source Data'!E98=""),"",'Source Data'!E98)</f>
        <v/>
      </c>
      <c r="G94">
        <f>IF(OR('Source Data'!$C98="",'Source Data'!G98=""),"",'Source Data'!G98)</f>
        <v/>
      </c>
      <c r="H94">
        <f>IF(B94="","",IF(COUNTIF($B$2:B94,B94)=1,MAX($H$1:H93)+1,""))</f>
        <v/>
      </c>
      <c r="I94">
        <f>IF(C94="","",IF('Source Data'!J98="Not in Pilot","",IF('Source Data'!J98&lt;&gt;"",'Source Data'!J98,IF(COUNTIF(SnackCats,B94)&gt;0,"Snack",IF(COUNTIF(BevCats,B94)&gt;0,"Beverage","")))))</f>
        <v/>
      </c>
      <c r="J94">
        <f>IF(I94="","",COUNTIF($I$2:I94,"Snack")+COUNTIF($I$2:I94,"Beverage"))</f>
        <v/>
      </c>
      <c r="K94">
        <f>IF(OR('Inventory Master'!J98="CRITICAL",'Inventory Master'!J98="LOW"),'Inventory Master'!I98+A94/1000000,"")</f>
        <v/>
      </c>
      <c r="L94">
        <f>IF(OR('Source Data'!$C98="",'Source Data'!F98=""),"",'Source Data'!F98)</f>
        <v/>
      </c>
      <c r="AB94">
        <f>IF(ISNUMBER(L94),L94+A94/1000000,"")</f>
        <v/>
      </c>
      <c r="AC94">
        <f>IF(OR('Source Data'!$C98="",'Source Data'!H98=""),"",'Source Data'!H98)</f>
        <v/>
      </c>
      <c r="AD94">
        <f>IF(OR('Source Data'!$C98="",'Source Data'!I98=""),"",'Source Data'!I98)</f>
        <v/>
      </c>
    </row>
    <row r="95">
      <c r="A95" t="n">
        <v>94</v>
      </c>
      <c r="B95">
        <f>IF('Source Data'!$C99="","",IF('Source Data'!B99="","Uncategorized",'Source Data'!B99))</f>
        <v/>
      </c>
      <c r="C95">
        <f>IF('Source Data'!$C99="","",TRIM('Source Data'!C99))</f>
        <v/>
      </c>
      <c r="D95">
        <f>IF(OR('Source Data'!$C99="",'Source Data'!D99=""),"",'Source Data'!D99)</f>
        <v/>
      </c>
      <c r="E95">
        <f>IF(C95="","",IF(COUNTIF($C$2:$C$301,C95)&gt;1,C95&amp;" (#"&amp;D95&amp;")",C95))</f>
        <v/>
      </c>
      <c r="F95">
        <f>IF(OR('Source Data'!$C99="",'Source Data'!E99=""),"",'Source Data'!E99)</f>
        <v/>
      </c>
      <c r="G95">
        <f>IF(OR('Source Data'!$C99="",'Source Data'!G99=""),"",'Source Data'!G99)</f>
        <v/>
      </c>
      <c r="H95">
        <f>IF(B95="","",IF(COUNTIF($B$2:B95,B95)=1,MAX($H$1:H94)+1,""))</f>
        <v/>
      </c>
      <c r="I95">
        <f>IF(C95="","",IF('Source Data'!J99="Not in Pilot","",IF('Source Data'!J99&lt;&gt;"",'Source Data'!J99,IF(COUNTIF(SnackCats,B95)&gt;0,"Snack",IF(COUNTIF(BevCats,B95)&gt;0,"Beverage","")))))</f>
        <v/>
      </c>
      <c r="J95">
        <f>IF(I95="","",COUNTIF($I$2:I95,"Snack")+COUNTIF($I$2:I95,"Beverage"))</f>
        <v/>
      </c>
      <c r="K95">
        <f>IF(OR('Inventory Master'!J99="CRITICAL",'Inventory Master'!J99="LOW"),'Inventory Master'!I99+A95/1000000,"")</f>
        <v/>
      </c>
      <c r="L95">
        <f>IF(OR('Source Data'!$C99="",'Source Data'!F99=""),"",'Source Data'!F99)</f>
        <v/>
      </c>
      <c r="AB95">
        <f>IF(ISNUMBER(L95),L95+A95/1000000,"")</f>
        <v/>
      </c>
      <c r="AC95">
        <f>IF(OR('Source Data'!$C99="",'Source Data'!H99=""),"",'Source Data'!H99)</f>
        <v/>
      </c>
      <c r="AD95">
        <f>IF(OR('Source Data'!$C99="",'Source Data'!I99=""),"",'Source Data'!I99)</f>
        <v/>
      </c>
    </row>
    <row r="96">
      <c r="A96" t="n">
        <v>95</v>
      </c>
      <c r="B96">
        <f>IF('Source Data'!$C100="","",IF('Source Data'!B100="","Uncategorized",'Source Data'!B100))</f>
        <v/>
      </c>
      <c r="C96">
        <f>IF('Source Data'!$C100="","",TRIM('Source Data'!C100))</f>
        <v/>
      </c>
      <c r="D96">
        <f>IF(OR('Source Data'!$C100="",'Source Data'!D100=""),"",'Source Data'!D100)</f>
        <v/>
      </c>
      <c r="E96">
        <f>IF(C96="","",IF(COUNTIF($C$2:$C$301,C96)&gt;1,C96&amp;" (#"&amp;D96&amp;")",C96))</f>
        <v/>
      </c>
      <c r="F96">
        <f>IF(OR('Source Data'!$C100="",'Source Data'!E100=""),"",'Source Data'!E100)</f>
        <v/>
      </c>
      <c r="G96">
        <f>IF(OR('Source Data'!$C100="",'Source Data'!G100=""),"",'Source Data'!G100)</f>
        <v/>
      </c>
      <c r="H96">
        <f>IF(B96="","",IF(COUNTIF($B$2:B96,B96)=1,MAX($H$1:H95)+1,""))</f>
        <v/>
      </c>
      <c r="I96">
        <f>IF(C96="","",IF('Source Data'!J100="Not in Pilot","",IF('Source Data'!J100&lt;&gt;"",'Source Data'!J100,IF(COUNTIF(SnackCats,B96)&gt;0,"Snack",IF(COUNTIF(BevCats,B96)&gt;0,"Beverage","")))))</f>
        <v/>
      </c>
      <c r="J96">
        <f>IF(I96="","",COUNTIF($I$2:I96,"Snack")+COUNTIF($I$2:I96,"Beverage"))</f>
        <v/>
      </c>
      <c r="K96">
        <f>IF(OR('Inventory Master'!J100="CRITICAL",'Inventory Master'!J100="LOW"),'Inventory Master'!I100+A96/1000000,"")</f>
        <v/>
      </c>
      <c r="L96">
        <f>IF(OR('Source Data'!$C100="",'Source Data'!F100=""),"",'Source Data'!F100)</f>
        <v/>
      </c>
      <c r="AB96">
        <f>IF(ISNUMBER(L96),L96+A96/1000000,"")</f>
        <v/>
      </c>
      <c r="AC96">
        <f>IF(OR('Source Data'!$C100="",'Source Data'!H100=""),"",'Source Data'!H100)</f>
        <v/>
      </c>
      <c r="AD96">
        <f>IF(OR('Source Data'!$C100="",'Source Data'!I100=""),"",'Source Data'!I100)</f>
        <v/>
      </c>
    </row>
    <row r="97">
      <c r="A97" t="n">
        <v>96</v>
      </c>
      <c r="B97">
        <f>IF('Source Data'!$C101="","",IF('Source Data'!B101="","Uncategorized",'Source Data'!B101))</f>
        <v/>
      </c>
      <c r="C97">
        <f>IF('Source Data'!$C101="","",TRIM('Source Data'!C101))</f>
        <v/>
      </c>
      <c r="D97">
        <f>IF(OR('Source Data'!$C101="",'Source Data'!D101=""),"",'Source Data'!D101)</f>
        <v/>
      </c>
      <c r="E97">
        <f>IF(C97="","",IF(COUNTIF($C$2:$C$301,C97)&gt;1,C97&amp;" (#"&amp;D97&amp;")",C97))</f>
        <v/>
      </c>
      <c r="F97">
        <f>IF(OR('Source Data'!$C101="",'Source Data'!E101=""),"",'Source Data'!E101)</f>
        <v/>
      </c>
      <c r="G97">
        <f>IF(OR('Source Data'!$C101="",'Source Data'!G101=""),"",'Source Data'!G101)</f>
        <v/>
      </c>
      <c r="H97">
        <f>IF(B97="","",IF(COUNTIF($B$2:B97,B97)=1,MAX($H$1:H96)+1,""))</f>
        <v/>
      </c>
      <c r="I97">
        <f>IF(C97="","",IF('Source Data'!J101="Not in Pilot","",IF('Source Data'!J101&lt;&gt;"",'Source Data'!J101,IF(COUNTIF(SnackCats,B97)&gt;0,"Snack",IF(COUNTIF(BevCats,B97)&gt;0,"Beverage","")))))</f>
        <v/>
      </c>
      <c r="J97">
        <f>IF(I97="","",COUNTIF($I$2:I97,"Snack")+COUNTIF($I$2:I97,"Beverage"))</f>
        <v/>
      </c>
      <c r="K97">
        <f>IF(OR('Inventory Master'!J101="CRITICAL",'Inventory Master'!J101="LOW"),'Inventory Master'!I101+A97/1000000,"")</f>
        <v/>
      </c>
      <c r="L97">
        <f>IF(OR('Source Data'!$C101="",'Source Data'!F101=""),"",'Source Data'!F101)</f>
        <v/>
      </c>
      <c r="AB97">
        <f>IF(ISNUMBER(L97),L97+A97/1000000,"")</f>
        <v/>
      </c>
      <c r="AC97">
        <f>IF(OR('Source Data'!$C101="",'Source Data'!H101=""),"",'Source Data'!H101)</f>
        <v/>
      </c>
      <c r="AD97">
        <f>IF(OR('Source Data'!$C101="",'Source Data'!I101=""),"",'Source Data'!I101)</f>
        <v/>
      </c>
    </row>
    <row r="98">
      <c r="A98" t="n">
        <v>97</v>
      </c>
      <c r="B98">
        <f>IF('Source Data'!$C102="","",IF('Source Data'!B102="","Uncategorized",'Source Data'!B102))</f>
        <v/>
      </c>
      <c r="C98">
        <f>IF('Source Data'!$C102="","",TRIM('Source Data'!C102))</f>
        <v/>
      </c>
      <c r="D98">
        <f>IF(OR('Source Data'!$C102="",'Source Data'!D102=""),"",'Source Data'!D102)</f>
        <v/>
      </c>
      <c r="E98">
        <f>IF(C98="","",IF(COUNTIF($C$2:$C$301,C98)&gt;1,C98&amp;" (#"&amp;D98&amp;")",C98))</f>
        <v/>
      </c>
      <c r="F98">
        <f>IF(OR('Source Data'!$C102="",'Source Data'!E102=""),"",'Source Data'!E102)</f>
        <v/>
      </c>
      <c r="G98">
        <f>IF(OR('Source Data'!$C102="",'Source Data'!G102=""),"",'Source Data'!G102)</f>
        <v/>
      </c>
      <c r="H98">
        <f>IF(B98="","",IF(COUNTIF($B$2:B98,B98)=1,MAX($H$1:H97)+1,""))</f>
        <v/>
      </c>
      <c r="I98">
        <f>IF(C98="","",IF('Source Data'!J102="Not in Pilot","",IF('Source Data'!J102&lt;&gt;"",'Source Data'!J102,IF(COUNTIF(SnackCats,B98)&gt;0,"Snack",IF(COUNTIF(BevCats,B98)&gt;0,"Beverage","")))))</f>
        <v/>
      </c>
      <c r="J98">
        <f>IF(I98="","",COUNTIF($I$2:I98,"Snack")+COUNTIF($I$2:I98,"Beverage"))</f>
        <v/>
      </c>
      <c r="K98">
        <f>IF(OR('Inventory Master'!J102="CRITICAL",'Inventory Master'!J102="LOW"),'Inventory Master'!I102+A98/1000000,"")</f>
        <v/>
      </c>
      <c r="L98">
        <f>IF(OR('Source Data'!$C102="",'Source Data'!F102=""),"",'Source Data'!F102)</f>
        <v/>
      </c>
      <c r="AB98">
        <f>IF(ISNUMBER(L98),L98+A98/1000000,"")</f>
        <v/>
      </c>
      <c r="AC98">
        <f>IF(OR('Source Data'!$C102="",'Source Data'!H102=""),"",'Source Data'!H102)</f>
        <v/>
      </c>
      <c r="AD98">
        <f>IF(OR('Source Data'!$C102="",'Source Data'!I102=""),"",'Source Data'!I102)</f>
        <v/>
      </c>
    </row>
    <row r="99">
      <c r="A99" t="n">
        <v>98</v>
      </c>
      <c r="B99">
        <f>IF('Source Data'!$C103="","",IF('Source Data'!B103="","Uncategorized",'Source Data'!B103))</f>
        <v/>
      </c>
      <c r="C99">
        <f>IF('Source Data'!$C103="","",TRIM('Source Data'!C103))</f>
        <v/>
      </c>
      <c r="D99">
        <f>IF(OR('Source Data'!$C103="",'Source Data'!D103=""),"",'Source Data'!D103)</f>
        <v/>
      </c>
      <c r="E99">
        <f>IF(C99="","",IF(COUNTIF($C$2:$C$301,C99)&gt;1,C99&amp;" (#"&amp;D99&amp;")",C99))</f>
        <v/>
      </c>
      <c r="F99">
        <f>IF(OR('Source Data'!$C103="",'Source Data'!E103=""),"",'Source Data'!E103)</f>
        <v/>
      </c>
      <c r="G99">
        <f>IF(OR('Source Data'!$C103="",'Source Data'!G103=""),"",'Source Data'!G103)</f>
        <v/>
      </c>
      <c r="H99">
        <f>IF(B99="","",IF(COUNTIF($B$2:B99,B99)=1,MAX($H$1:H98)+1,""))</f>
        <v/>
      </c>
      <c r="I99">
        <f>IF(C99="","",IF('Source Data'!J103="Not in Pilot","",IF('Source Data'!J103&lt;&gt;"",'Source Data'!J103,IF(COUNTIF(SnackCats,B99)&gt;0,"Snack",IF(COUNTIF(BevCats,B99)&gt;0,"Beverage","")))))</f>
        <v/>
      </c>
      <c r="J99">
        <f>IF(I99="","",COUNTIF($I$2:I99,"Snack")+COUNTIF($I$2:I99,"Beverage"))</f>
        <v/>
      </c>
      <c r="K99">
        <f>IF(OR('Inventory Master'!J103="CRITICAL",'Inventory Master'!J103="LOW"),'Inventory Master'!I103+A99/1000000,"")</f>
        <v/>
      </c>
      <c r="L99">
        <f>IF(OR('Source Data'!$C103="",'Source Data'!F103=""),"",'Source Data'!F103)</f>
        <v/>
      </c>
      <c r="AB99">
        <f>IF(ISNUMBER(L99),L99+A99/1000000,"")</f>
        <v/>
      </c>
      <c r="AC99">
        <f>IF(OR('Source Data'!$C103="",'Source Data'!H103=""),"",'Source Data'!H103)</f>
        <v/>
      </c>
      <c r="AD99">
        <f>IF(OR('Source Data'!$C103="",'Source Data'!I103=""),"",'Source Data'!I103)</f>
        <v/>
      </c>
    </row>
    <row r="100">
      <c r="A100" t="n">
        <v>99</v>
      </c>
      <c r="B100">
        <f>IF('Source Data'!$C104="","",IF('Source Data'!B104="","Uncategorized",'Source Data'!B104))</f>
        <v/>
      </c>
      <c r="C100">
        <f>IF('Source Data'!$C104="","",TRIM('Source Data'!C104))</f>
        <v/>
      </c>
      <c r="D100">
        <f>IF(OR('Source Data'!$C104="",'Source Data'!D104=""),"",'Source Data'!D104)</f>
        <v/>
      </c>
      <c r="E100">
        <f>IF(C100="","",IF(COUNTIF($C$2:$C$301,C100)&gt;1,C100&amp;" (#"&amp;D100&amp;")",C100))</f>
        <v/>
      </c>
      <c r="F100">
        <f>IF(OR('Source Data'!$C104="",'Source Data'!E104=""),"",'Source Data'!E104)</f>
        <v/>
      </c>
      <c r="G100">
        <f>IF(OR('Source Data'!$C104="",'Source Data'!G104=""),"",'Source Data'!G104)</f>
        <v/>
      </c>
      <c r="H100">
        <f>IF(B100="","",IF(COUNTIF($B$2:B100,B100)=1,MAX($H$1:H99)+1,""))</f>
        <v/>
      </c>
      <c r="I100">
        <f>IF(C100="","",IF('Source Data'!J104="Not in Pilot","",IF('Source Data'!J104&lt;&gt;"",'Source Data'!J104,IF(COUNTIF(SnackCats,B100)&gt;0,"Snack",IF(COUNTIF(BevCats,B100)&gt;0,"Beverage","")))))</f>
        <v/>
      </c>
      <c r="J100">
        <f>IF(I100="","",COUNTIF($I$2:I100,"Snack")+COUNTIF($I$2:I100,"Beverage"))</f>
        <v/>
      </c>
      <c r="K100">
        <f>IF(OR('Inventory Master'!J104="CRITICAL",'Inventory Master'!J104="LOW"),'Inventory Master'!I104+A100/1000000,"")</f>
        <v/>
      </c>
      <c r="L100">
        <f>IF(OR('Source Data'!$C104="",'Source Data'!F104=""),"",'Source Data'!F104)</f>
        <v/>
      </c>
      <c r="AB100">
        <f>IF(ISNUMBER(L100),L100+A100/1000000,"")</f>
        <v/>
      </c>
      <c r="AC100">
        <f>IF(OR('Source Data'!$C104="",'Source Data'!H104=""),"",'Source Data'!H104)</f>
        <v/>
      </c>
      <c r="AD100">
        <f>IF(OR('Source Data'!$C104="",'Source Data'!I104=""),"",'Source Data'!I104)</f>
        <v/>
      </c>
    </row>
    <row r="101">
      <c r="A101" t="n">
        <v>100</v>
      </c>
      <c r="B101">
        <f>IF('Source Data'!$C105="","",IF('Source Data'!B105="","Uncategorized",'Source Data'!B105))</f>
        <v/>
      </c>
      <c r="C101">
        <f>IF('Source Data'!$C105="","",TRIM('Source Data'!C105))</f>
        <v/>
      </c>
      <c r="D101">
        <f>IF(OR('Source Data'!$C105="",'Source Data'!D105=""),"",'Source Data'!D105)</f>
        <v/>
      </c>
      <c r="E101">
        <f>IF(C101="","",IF(COUNTIF($C$2:$C$301,C101)&gt;1,C101&amp;" (#"&amp;D101&amp;")",C101))</f>
        <v/>
      </c>
      <c r="F101">
        <f>IF(OR('Source Data'!$C105="",'Source Data'!E105=""),"",'Source Data'!E105)</f>
        <v/>
      </c>
      <c r="G101">
        <f>IF(OR('Source Data'!$C105="",'Source Data'!G105=""),"",'Source Data'!G105)</f>
        <v/>
      </c>
      <c r="H101">
        <f>IF(B101="","",IF(COUNTIF($B$2:B101,B101)=1,MAX($H$1:H100)+1,""))</f>
        <v/>
      </c>
      <c r="I101">
        <f>IF(C101="","",IF('Source Data'!J105="Not in Pilot","",IF('Source Data'!J105&lt;&gt;"",'Source Data'!J105,IF(COUNTIF(SnackCats,B101)&gt;0,"Snack",IF(COUNTIF(BevCats,B101)&gt;0,"Beverage","")))))</f>
        <v/>
      </c>
      <c r="J101">
        <f>IF(I101="","",COUNTIF($I$2:I101,"Snack")+COUNTIF($I$2:I101,"Beverage"))</f>
        <v/>
      </c>
      <c r="K101">
        <f>IF(OR('Inventory Master'!J105="CRITICAL",'Inventory Master'!J105="LOW"),'Inventory Master'!I105+A101/1000000,"")</f>
        <v/>
      </c>
      <c r="L101">
        <f>IF(OR('Source Data'!$C105="",'Source Data'!F105=""),"",'Source Data'!F105)</f>
        <v/>
      </c>
      <c r="AB101">
        <f>IF(ISNUMBER(L101),L101+A101/1000000,"")</f>
        <v/>
      </c>
      <c r="AC101">
        <f>IF(OR('Source Data'!$C105="",'Source Data'!H105=""),"",'Source Data'!H105)</f>
        <v/>
      </c>
      <c r="AD101">
        <f>IF(OR('Source Data'!$C105="",'Source Data'!I105=""),"",'Source Data'!I105)</f>
        <v/>
      </c>
    </row>
    <row r="102">
      <c r="A102" t="n">
        <v>101</v>
      </c>
      <c r="B102">
        <f>IF('Source Data'!$C106="","",IF('Source Data'!B106="","Uncategorized",'Source Data'!B106))</f>
        <v/>
      </c>
      <c r="C102">
        <f>IF('Source Data'!$C106="","",TRIM('Source Data'!C106))</f>
        <v/>
      </c>
      <c r="D102">
        <f>IF(OR('Source Data'!$C106="",'Source Data'!D106=""),"",'Source Data'!D106)</f>
        <v/>
      </c>
      <c r="E102">
        <f>IF(C102="","",IF(COUNTIF($C$2:$C$301,C102)&gt;1,C102&amp;" (#"&amp;D102&amp;")",C102))</f>
        <v/>
      </c>
      <c r="F102">
        <f>IF(OR('Source Data'!$C106="",'Source Data'!E106=""),"",'Source Data'!E106)</f>
        <v/>
      </c>
      <c r="G102">
        <f>IF(OR('Source Data'!$C106="",'Source Data'!G106=""),"",'Source Data'!G106)</f>
        <v/>
      </c>
      <c r="H102">
        <f>IF(B102="","",IF(COUNTIF($B$2:B102,B102)=1,MAX($H$1:H101)+1,""))</f>
        <v/>
      </c>
      <c r="I102">
        <f>IF(C102="","",IF('Source Data'!J106="Not in Pilot","",IF('Source Data'!J106&lt;&gt;"",'Source Data'!J106,IF(COUNTIF(SnackCats,B102)&gt;0,"Snack",IF(COUNTIF(BevCats,B102)&gt;0,"Beverage","")))))</f>
        <v/>
      </c>
      <c r="J102">
        <f>IF(I102="","",COUNTIF($I$2:I102,"Snack")+COUNTIF($I$2:I102,"Beverage"))</f>
        <v/>
      </c>
      <c r="K102">
        <f>IF(OR('Inventory Master'!J106="CRITICAL",'Inventory Master'!J106="LOW"),'Inventory Master'!I106+A102/1000000,"")</f>
        <v/>
      </c>
      <c r="L102">
        <f>IF(OR('Source Data'!$C106="",'Source Data'!F106=""),"",'Source Data'!F106)</f>
        <v/>
      </c>
      <c r="AB102">
        <f>IF(ISNUMBER(L102),L102+A102/1000000,"")</f>
        <v/>
      </c>
      <c r="AC102">
        <f>IF(OR('Source Data'!$C106="",'Source Data'!H106=""),"",'Source Data'!H106)</f>
        <v/>
      </c>
      <c r="AD102">
        <f>IF(OR('Source Data'!$C106="",'Source Data'!I106=""),"",'Source Data'!I106)</f>
        <v/>
      </c>
    </row>
    <row r="103">
      <c r="A103" t="n">
        <v>102</v>
      </c>
      <c r="B103">
        <f>IF('Source Data'!$C107="","",IF('Source Data'!B107="","Uncategorized",'Source Data'!B107))</f>
        <v/>
      </c>
      <c r="C103">
        <f>IF('Source Data'!$C107="","",TRIM('Source Data'!C107))</f>
        <v/>
      </c>
      <c r="D103">
        <f>IF(OR('Source Data'!$C107="",'Source Data'!D107=""),"",'Source Data'!D107)</f>
        <v/>
      </c>
      <c r="E103">
        <f>IF(C103="","",IF(COUNTIF($C$2:$C$301,C103)&gt;1,C103&amp;" (#"&amp;D103&amp;")",C103))</f>
        <v/>
      </c>
      <c r="F103">
        <f>IF(OR('Source Data'!$C107="",'Source Data'!E107=""),"",'Source Data'!E107)</f>
        <v/>
      </c>
      <c r="G103">
        <f>IF(OR('Source Data'!$C107="",'Source Data'!G107=""),"",'Source Data'!G107)</f>
        <v/>
      </c>
      <c r="H103">
        <f>IF(B103="","",IF(COUNTIF($B$2:B103,B103)=1,MAX($H$1:H102)+1,""))</f>
        <v/>
      </c>
      <c r="I103">
        <f>IF(C103="","",IF('Source Data'!J107="Not in Pilot","",IF('Source Data'!J107&lt;&gt;"",'Source Data'!J107,IF(COUNTIF(SnackCats,B103)&gt;0,"Snack",IF(COUNTIF(BevCats,B103)&gt;0,"Beverage","")))))</f>
        <v/>
      </c>
      <c r="J103">
        <f>IF(I103="","",COUNTIF($I$2:I103,"Snack")+COUNTIF($I$2:I103,"Beverage"))</f>
        <v/>
      </c>
      <c r="K103">
        <f>IF(OR('Inventory Master'!J107="CRITICAL",'Inventory Master'!J107="LOW"),'Inventory Master'!I107+A103/1000000,"")</f>
        <v/>
      </c>
      <c r="L103">
        <f>IF(OR('Source Data'!$C107="",'Source Data'!F107=""),"",'Source Data'!F107)</f>
        <v/>
      </c>
      <c r="AB103">
        <f>IF(ISNUMBER(L103),L103+A103/1000000,"")</f>
        <v/>
      </c>
      <c r="AC103">
        <f>IF(OR('Source Data'!$C107="",'Source Data'!H107=""),"",'Source Data'!H107)</f>
        <v/>
      </c>
      <c r="AD103">
        <f>IF(OR('Source Data'!$C107="",'Source Data'!I107=""),"",'Source Data'!I107)</f>
        <v/>
      </c>
    </row>
    <row r="104">
      <c r="A104" t="n">
        <v>103</v>
      </c>
      <c r="B104">
        <f>IF('Source Data'!$C108="","",IF('Source Data'!B108="","Uncategorized",'Source Data'!B108))</f>
        <v/>
      </c>
      <c r="C104">
        <f>IF('Source Data'!$C108="","",TRIM('Source Data'!C108))</f>
        <v/>
      </c>
      <c r="D104">
        <f>IF(OR('Source Data'!$C108="",'Source Data'!D108=""),"",'Source Data'!D108)</f>
        <v/>
      </c>
      <c r="E104">
        <f>IF(C104="","",IF(COUNTIF($C$2:$C$301,C104)&gt;1,C104&amp;" (#"&amp;D104&amp;")",C104))</f>
        <v/>
      </c>
      <c r="F104">
        <f>IF(OR('Source Data'!$C108="",'Source Data'!E108=""),"",'Source Data'!E108)</f>
        <v/>
      </c>
      <c r="G104">
        <f>IF(OR('Source Data'!$C108="",'Source Data'!G108=""),"",'Source Data'!G108)</f>
        <v/>
      </c>
      <c r="H104">
        <f>IF(B104="","",IF(COUNTIF($B$2:B104,B104)=1,MAX($H$1:H103)+1,""))</f>
        <v/>
      </c>
      <c r="I104">
        <f>IF(C104="","",IF('Source Data'!J108="Not in Pilot","",IF('Source Data'!J108&lt;&gt;"",'Source Data'!J108,IF(COUNTIF(SnackCats,B104)&gt;0,"Snack",IF(COUNTIF(BevCats,B104)&gt;0,"Beverage","")))))</f>
        <v/>
      </c>
      <c r="J104">
        <f>IF(I104="","",COUNTIF($I$2:I104,"Snack")+COUNTIF($I$2:I104,"Beverage"))</f>
        <v/>
      </c>
      <c r="K104">
        <f>IF(OR('Inventory Master'!J108="CRITICAL",'Inventory Master'!J108="LOW"),'Inventory Master'!I108+A104/1000000,"")</f>
        <v/>
      </c>
      <c r="L104">
        <f>IF(OR('Source Data'!$C108="",'Source Data'!F108=""),"",'Source Data'!F108)</f>
        <v/>
      </c>
      <c r="AB104">
        <f>IF(ISNUMBER(L104),L104+A104/1000000,"")</f>
        <v/>
      </c>
      <c r="AC104">
        <f>IF(OR('Source Data'!$C108="",'Source Data'!H108=""),"",'Source Data'!H108)</f>
        <v/>
      </c>
      <c r="AD104">
        <f>IF(OR('Source Data'!$C108="",'Source Data'!I108=""),"",'Source Data'!I108)</f>
        <v/>
      </c>
    </row>
    <row r="105">
      <c r="A105" t="n">
        <v>104</v>
      </c>
      <c r="B105">
        <f>IF('Source Data'!$C109="","",IF('Source Data'!B109="","Uncategorized",'Source Data'!B109))</f>
        <v/>
      </c>
      <c r="C105">
        <f>IF('Source Data'!$C109="","",TRIM('Source Data'!C109))</f>
        <v/>
      </c>
      <c r="D105">
        <f>IF(OR('Source Data'!$C109="",'Source Data'!D109=""),"",'Source Data'!D109)</f>
        <v/>
      </c>
      <c r="E105">
        <f>IF(C105="","",IF(COUNTIF($C$2:$C$301,C105)&gt;1,C105&amp;" (#"&amp;D105&amp;")",C105))</f>
        <v/>
      </c>
      <c r="F105">
        <f>IF(OR('Source Data'!$C109="",'Source Data'!E109=""),"",'Source Data'!E109)</f>
        <v/>
      </c>
      <c r="G105">
        <f>IF(OR('Source Data'!$C109="",'Source Data'!G109=""),"",'Source Data'!G109)</f>
        <v/>
      </c>
      <c r="H105">
        <f>IF(B105="","",IF(COUNTIF($B$2:B105,B105)=1,MAX($H$1:H104)+1,""))</f>
        <v/>
      </c>
      <c r="I105">
        <f>IF(C105="","",IF('Source Data'!J109="Not in Pilot","",IF('Source Data'!J109&lt;&gt;"",'Source Data'!J109,IF(COUNTIF(SnackCats,B105)&gt;0,"Snack",IF(COUNTIF(BevCats,B105)&gt;0,"Beverage","")))))</f>
        <v/>
      </c>
      <c r="J105">
        <f>IF(I105="","",COUNTIF($I$2:I105,"Snack")+COUNTIF($I$2:I105,"Beverage"))</f>
        <v/>
      </c>
      <c r="K105">
        <f>IF(OR('Inventory Master'!J109="CRITICAL",'Inventory Master'!J109="LOW"),'Inventory Master'!I109+A105/1000000,"")</f>
        <v/>
      </c>
      <c r="L105">
        <f>IF(OR('Source Data'!$C109="",'Source Data'!F109=""),"",'Source Data'!F109)</f>
        <v/>
      </c>
      <c r="AB105">
        <f>IF(ISNUMBER(L105),L105+A105/1000000,"")</f>
        <v/>
      </c>
      <c r="AC105">
        <f>IF(OR('Source Data'!$C109="",'Source Data'!H109=""),"",'Source Data'!H109)</f>
        <v/>
      </c>
      <c r="AD105">
        <f>IF(OR('Source Data'!$C109="",'Source Data'!I109=""),"",'Source Data'!I109)</f>
        <v/>
      </c>
    </row>
    <row r="106">
      <c r="A106" t="n">
        <v>105</v>
      </c>
      <c r="B106">
        <f>IF('Source Data'!$C110="","",IF('Source Data'!B110="","Uncategorized",'Source Data'!B110))</f>
        <v/>
      </c>
      <c r="C106">
        <f>IF('Source Data'!$C110="","",TRIM('Source Data'!C110))</f>
        <v/>
      </c>
      <c r="D106">
        <f>IF(OR('Source Data'!$C110="",'Source Data'!D110=""),"",'Source Data'!D110)</f>
        <v/>
      </c>
      <c r="E106">
        <f>IF(C106="","",IF(COUNTIF($C$2:$C$301,C106)&gt;1,C106&amp;" (#"&amp;D106&amp;")",C106))</f>
        <v/>
      </c>
      <c r="F106">
        <f>IF(OR('Source Data'!$C110="",'Source Data'!E110=""),"",'Source Data'!E110)</f>
        <v/>
      </c>
      <c r="G106">
        <f>IF(OR('Source Data'!$C110="",'Source Data'!G110=""),"",'Source Data'!G110)</f>
        <v/>
      </c>
      <c r="H106">
        <f>IF(B106="","",IF(COUNTIF($B$2:B106,B106)=1,MAX($H$1:H105)+1,""))</f>
        <v/>
      </c>
      <c r="I106">
        <f>IF(C106="","",IF('Source Data'!J110="Not in Pilot","",IF('Source Data'!J110&lt;&gt;"",'Source Data'!J110,IF(COUNTIF(SnackCats,B106)&gt;0,"Snack",IF(COUNTIF(BevCats,B106)&gt;0,"Beverage","")))))</f>
        <v/>
      </c>
      <c r="J106">
        <f>IF(I106="","",COUNTIF($I$2:I106,"Snack")+COUNTIF($I$2:I106,"Beverage"))</f>
        <v/>
      </c>
      <c r="K106">
        <f>IF(OR('Inventory Master'!J110="CRITICAL",'Inventory Master'!J110="LOW"),'Inventory Master'!I110+A106/1000000,"")</f>
        <v/>
      </c>
      <c r="L106">
        <f>IF(OR('Source Data'!$C110="",'Source Data'!F110=""),"",'Source Data'!F110)</f>
        <v/>
      </c>
      <c r="AB106">
        <f>IF(ISNUMBER(L106),L106+A106/1000000,"")</f>
        <v/>
      </c>
      <c r="AC106">
        <f>IF(OR('Source Data'!$C110="",'Source Data'!H110=""),"",'Source Data'!H110)</f>
        <v/>
      </c>
      <c r="AD106">
        <f>IF(OR('Source Data'!$C110="",'Source Data'!I110=""),"",'Source Data'!I110)</f>
        <v/>
      </c>
    </row>
    <row r="107">
      <c r="A107" t="n">
        <v>106</v>
      </c>
      <c r="B107">
        <f>IF('Source Data'!$C111="","",IF('Source Data'!B111="","Uncategorized",'Source Data'!B111))</f>
        <v/>
      </c>
      <c r="C107">
        <f>IF('Source Data'!$C111="","",TRIM('Source Data'!C111))</f>
        <v/>
      </c>
      <c r="D107">
        <f>IF(OR('Source Data'!$C111="",'Source Data'!D111=""),"",'Source Data'!D111)</f>
        <v/>
      </c>
      <c r="E107">
        <f>IF(C107="","",IF(COUNTIF($C$2:$C$301,C107)&gt;1,C107&amp;" (#"&amp;D107&amp;")",C107))</f>
        <v/>
      </c>
      <c r="F107">
        <f>IF(OR('Source Data'!$C111="",'Source Data'!E111=""),"",'Source Data'!E111)</f>
        <v/>
      </c>
      <c r="G107">
        <f>IF(OR('Source Data'!$C111="",'Source Data'!G111=""),"",'Source Data'!G111)</f>
        <v/>
      </c>
      <c r="H107">
        <f>IF(B107="","",IF(COUNTIF($B$2:B107,B107)=1,MAX($H$1:H106)+1,""))</f>
        <v/>
      </c>
      <c r="I107">
        <f>IF(C107="","",IF('Source Data'!J111="Not in Pilot","",IF('Source Data'!J111&lt;&gt;"",'Source Data'!J111,IF(COUNTIF(SnackCats,B107)&gt;0,"Snack",IF(COUNTIF(BevCats,B107)&gt;0,"Beverage","")))))</f>
        <v/>
      </c>
      <c r="J107">
        <f>IF(I107="","",COUNTIF($I$2:I107,"Snack")+COUNTIF($I$2:I107,"Beverage"))</f>
        <v/>
      </c>
      <c r="K107">
        <f>IF(OR('Inventory Master'!J111="CRITICAL",'Inventory Master'!J111="LOW"),'Inventory Master'!I111+A107/1000000,"")</f>
        <v/>
      </c>
      <c r="L107">
        <f>IF(OR('Source Data'!$C111="",'Source Data'!F111=""),"",'Source Data'!F111)</f>
        <v/>
      </c>
      <c r="AB107">
        <f>IF(ISNUMBER(L107),L107+A107/1000000,"")</f>
        <v/>
      </c>
      <c r="AC107">
        <f>IF(OR('Source Data'!$C111="",'Source Data'!H111=""),"",'Source Data'!H111)</f>
        <v/>
      </c>
      <c r="AD107">
        <f>IF(OR('Source Data'!$C111="",'Source Data'!I111=""),"",'Source Data'!I111)</f>
        <v/>
      </c>
    </row>
    <row r="108">
      <c r="A108" t="n">
        <v>107</v>
      </c>
      <c r="B108">
        <f>IF('Source Data'!$C112="","",IF('Source Data'!B112="","Uncategorized",'Source Data'!B112))</f>
        <v/>
      </c>
      <c r="C108">
        <f>IF('Source Data'!$C112="","",TRIM('Source Data'!C112))</f>
        <v/>
      </c>
      <c r="D108">
        <f>IF(OR('Source Data'!$C112="",'Source Data'!D112=""),"",'Source Data'!D112)</f>
        <v/>
      </c>
      <c r="E108">
        <f>IF(C108="","",IF(COUNTIF($C$2:$C$301,C108)&gt;1,C108&amp;" (#"&amp;D108&amp;")",C108))</f>
        <v/>
      </c>
      <c r="F108">
        <f>IF(OR('Source Data'!$C112="",'Source Data'!E112=""),"",'Source Data'!E112)</f>
        <v/>
      </c>
      <c r="G108">
        <f>IF(OR('Source Data'!$C112="",'Source Data'!G112=""),"",'Source Data'!G112)</f>
        <v/>
      </c>
      <c r="H108">
        <f>IF(B108="","",IF(COUNTIF($B$2:B108,B108)=1,MAX($H$1:H107)+1,""))</f>
        <v/>
      </c>
      <c r="I108">
        <f>IF(C108="","",IF('Source Data'!J112="Not in Pilot","",IF('Source Data'!J112&lt;&gt;"",'Source Data'!J112,IF(COUNTIF(SnackCats,B108)&gt;0,"Snack",IF(COUNTIF(BevCats,B108)&gt;0,"Beverage","")))))</f>
        <v/>
      </c>
      <c r="J108">
        <f>IF(I108="","",COUNTIF($I$2:I108,"Snack")+COUNTIF($I$2:I108,"Beverage"))</f>
        <v/>
      </c>
      <c r="K108">
        <f>IF(OR('Inventory Master'!J112="CRITICAL",'Inventory Master'!J112="LOW"),'Inventory Master'!I112+A108/1000000,"")</f>
        <v/>
      </c>
      <c r="L108">
        <f>IF(OR('Source Data'!$C112="",'Source Data'!F112=""),"",'Source Data'!F112)</f>
        <v/>
      </c>
      <c r="AB108">
        <f>IF(ISNUMBER(L108),L108+A108/1000000,"")</f>
        <v/>
      </c>
      <c r="AC108">
        <f>IF(OR('Source Data'!$C112="",'Source Data'!H112=""),"",'Source Data'!H112)</f>
        <v/>
      </c>
      <c r="AD108">
        <f>IF(OR('Source Data'!$C112="",'Source Data'!I112=""),"",'Source Data'!I112)</f>
        <v/>
      </c>
    </row>
    <row r="109">
      <c r="A109" t="n">
        <v>108</v>
      </c>
      <c r="B109">
        <f>IF('Source Data'!$C113="","",IF('Source Data'!B113="","Uncategorized",'Source Data'!B113))</f>
        <v/>
      </c>
      <c r="C109">
        <f>IF('Source Data'!$C113="","",TRIM('Source Data'!C113))</f>
        <v/>
      </c>
      <c r="D109">
        <f>IF(OR('Source Data'!$C113="",'Source Data'!D113=""),"",'Source Data'!D113)</f>
        <v/>
      </c>
      <c r="E109">
        <f>IF(C109="","",IF(COUNTIF($C$2:$C$301,C109)&gt;1,C109&amp;" (#"&amp;D109&amp;")",C109))</f>
        <v/>
      </c>
      <c r="F109">
        <f>IF(OR('Source Data'!$C113="",'Source Data'!E113=""),"",'Source Data'!E113)</f>
        <v/>
      </c>
      <c r="G109">
        <f>IF(OR('Source Data'!$C113="",'Source Data'!G113=""),"",'Source Data'!G113)</f>
        <v/>
      </c>
      <c r="H109">
        <f>IF(B109="","",IF(COUNTIF($B$2:B109,B109)=1,MAX($H$1:H108)+1,""))</f>
        <v/>
      </c>
      <c r="I109">
        <f>IF(C109="","",IF('Source Data'!J113="Not in Pilot","",IF('Source Data'!J113&lt;&gt;"",'Source Data'!J113,IF(COUNTIF(SnackCats,B109)&gt;0,"Snack",IF(COUNTIF(BevCats,B109)&gt;0,"Beverage","")))))</f>
        <v/>
      </c>
      <c r="J109">
        <f>IF(I109="","",COUNTIF($I$2:I109,"Snack")+COUNTIF($I$2:I109,"Beverage"))</f>
        <v/>
      </c>
      <c r="K109">
        <f>IF(OR('Inventory Master'!J113="CRITICAL",'Inventory Master'!J113="LOW"),'Inventory Master'!I113+A109/1000000,"")</f>
        <v/>
      </c>
      <c r="L109">
        <f>IF(OR('Source Data'!$C113="",'Source Data'!F113=""),"",'Source Data'!F113)</f>
        <v/>
      </c>
      <c r="AB109">
        <f>IF(ISNUMBER(L109),L109+A109/1000000,"")</f>
        <v/>
      </c>
      <c r="AC109">
        <f>IF(OR('Source Data'!$C113="",'Source Data'!H113=""),"",'Source Data'!H113)</f>
        <v/>
      </c>
      <c r="AD109">
        <f>IF(OR('Source Data'!$C113="",'Source Data'!I113=""),"",'Source Data'!I113)</f>
        <v/>
      </c>
    </row>
    <row r="110">
      <c r="A110" t="n">
        <v>109</v>
      </c>
      <c r="B110">
        <f>IF('Source Data'!$C114="","",IF('Source Data'!B114="","Uncategorized",'Source Data'!B114))</f>
        <v/>
      </c>
      <c r="C110">
        <f>IF('Source Data'!$C114="","",TRIM('Source Data'!C114))</f>
        <v/>
      </c>
      <c r="D110">
        <f>IF(OR('Source Data'!$C114="",'Source Data'!D114=""),"",'Source Data'!D114)</f>
        <v/>
      </c>
      <c r="E110">
        <f>IF(C110="","",IF(COUNTIF($C$2:$C$301,C110)&gt;1,C110&amp;" (#"&amp;D110&amp;")",C110))</f>
        <v/>
      </c>
      <c r="F110">
        <f>IF(OR('Source Data'!$C114="",'Source Data'!E114=""),"",'Source Data'!E114)</f>
        <v/>
      </c>
      <c r="G110">
        <f>IF(OR('Source Data'!$C114="",'Source Data'!G114=""),"",'Source Data'!G114)</f>
        <v/>
      </c>
      <c r="H110">
        <f>IF(B110="","",IF(COUNTIF($B$2:B110,B110)=1,MAX($H$1:H109)+1,""))</f>
        <v/>
      </c>
      <c r="I110">
        <f>IF(C110="","",IF('Source Data'!J114="Not in Pilot","",IF('Source Data'!J114&lt;&gt;"",'Source Data'!J114,IF(COUNTIF(SnackCats,B110)&gt;0,"Snack",IF(COUNTIF(BevCats,B110)&gt;0,"Beverage","")))))</f>
        <v/>
      </c>
      <c r="J110">
        <f>IF(I110="","",COUNTIF($I$2:I110,"Snack")+COUNTIF($I$2:I110,"Beverage"))</f>
        <v/>
      </c>
      <c r="K110">
        <f>IF(OR('Inventory Master'!J114="CRITICAL",'Inventory Master'!J114="LOW"),'Inventory Master'!I114+A110/1000000,"")</f>
        <v/>
      </c>
      <c r="L110">
        <f>IF(OR('Source Data'!$C114="",'Source Data'!F114=""),"",'Source Data'!F114)</f>
        <v/>
      </c>
      <c r="AB110">
        <f>IF(ISNUMBER(L110),L110+A110/1000000,"")</f>
        <v/>
      </c>
      <c r="AC110">
        <f>IF(OR('Source Data'!$C114="",'Source Data'!H114=""),"",'Source Data'!H114)</f>
        <v/>
      </c>
      <c r="AD110">
        <f>IF(OR('Source Data'!$C114="",'Source Data'!I114=""),"",'Source Data'!I114)</f>
        <v/>
      </c>
    </row>
    <row r="111">
      <c r="A111" t="n">
        <v>110</v>
      </c>
      <c r="B111">
        <f>IF('Source Data'!$C115="","",IF('Source Data'!B115="","Uncategorized",'Source Data'!B115))</f>
        <v/>
      </c>
      <c r="C111">
        <f>IF('Source Data'!$C115="","",TRIM('Source Data'!C115))</f>
        <v/>
      </c>
      <c r="D111">
        <f>IF(OR('Source Data'!$C115="",'Source Data'!D115=""),"",'Source Data'!D115)</f>
        <v/>
      </c>
      <c r="E111">
        <f>IF(C111="","",IF(COUNTIF($C$2:$C$301,C111)&gt;1,C111&amp;" (#"&amp;D111&amp;")",C111))</f>
        <v/>
      </c>
      <c r="F111">
        <f>IF(OR('Source Data'!$C115="",'Source Data'!E115=""),"",'Source Data'!E115)</f>
        <v/>
      </c>
      <c r="G111">
        <f>IF(OR('Source Data'!$C115="",'Source Data'!G115=""),"",'Source Data'!G115)</f>
        <v/>
      </c>
      <c r="H111">
        <f>IF(B111="","",IF(COUNTIF($B$2:B111,B111)=1,MAX($H$1:H110)+1,""))</f>
        <v/>
      </c>
      <c r="I111">
        <f>IF(C111="","",IF('Source Data'!J115="Not in Pilot","",IF('Source Data'!J115&lt;&gt;"",'Source Data'!J115,IF(COUNTIF(SnackCats,B111)&gt;0,"Snack",IF(COUNTIF(BevCats,B111)&gt;0,"Beverage","")))))</f>
        <v/>
      </c>
      <c r="J111">
        <f>IF(I111="","",COUNTIF($I$2:I111,"Snack")+COUNTIF($I$2:I111,"Beverage"))</f>
        <v/>
      </c>
      <c r="K111">
        <f>IF(OR('Inventory Master'!J115="CRITICAL",'Inventory Master'!J115="LOW"),'Inventory Master'!I115+A111/1000000,"")</f>
        <v/>
      </c>
      <c r="L111">
        <f>IF(OR('Source Data'!$C115="",'Source Data'!F115=""),"",'Source Data'!F115)</f>
        <v/>
      </c>
      <c r="AB111">
        <f>IF(ISNUMBER(L111),L111+A111/1000000,"")</f>
        <v/>
      </c>
      <c r="AC111">
        <f>IF(OR('Source Data'!$C115="",'Source Data'!H115=""),"",'Source Data'!H115)</f>
        <v/>
      </c>
      <c r="AD111">
        <f>IF(OR('Source Data'!$C115="",'Source Data'!I115=""),"",'Source Data'!I115)</f>
        <v/>
      </c>
    </row>
    <row r="112">
      <c r="A112" t="n">
        <v>111</v>
      </c>
      <c r="B112">
        <f>IF('Source Data'!$C116="","",IF('Source Data'!B116="","Uncategorized",'Source Data'!B116))</f>
        <v/>
      </c>
      <c r="C112">
        <f>IF('Source Data'!$C116="","",TRIM('Source Data'!C116))</f>
        <v/>
      </c>
      <c r="D112">
        <f>IF(OR('Source Data'!$C116="",'Source Data'!D116=""),"",'Source Data'!D116)</f>
        <v/>
      </c>
      <c r="E112">
        <f>IF(C112="","",IF(COUNTIF($C$2:$C$301,C112)&gt;1,C112&amp;" (#"&amp;D112&amp;")",C112))</f>
        <v/>
      </c>
      <c r="F112">
        <f>IF(OR('Source Data'!$C116="",'Source Data'!E116=""),"",'Source Data'!E116)</f>
        <v/>
      </c>
      <c r="G112">
        <f>IF(OR('Source Data'!$C116="",'Source Data'!G116=""),"",'Source Data'!G116)</f>
        <v/>
      </c>
      <c r="H112">
        <f>IF(B112="","",IF(COUNTIF($B$2:B112,B112)=1,MAX($H$1:H111)+1,""))</f>
        <v/>
      </c>
      <c r="I112">
        <f>IF(C112="","",IF('Source Data'!J116="Not in Pilot","",IF('Source Data'!J116&lt;&gt;"",'Source Data'!J116,IF(COUNTIF(SnackCats,B112)&gt;0,"Snack",IF(COUNTIF(BevCats,B112)&gt;0,"Beverage","")))))</f>
        <v/>
      </c>
      <c r="J112">
        <f>IF(I112="","",COUNTIF($I$2:I112,"Snack")+COUNTIF($I$2:I112,"Beverage"))</f>
        <v/>
      </c>
      <c r="K112">
        <f>IF(OR('Inventory Master'!J116="CRITICAL",'Inventory Master'!J116="LOW"),'Inventory Master'!I116+A112/1000000,"")</f>
        <v/>
      </c>
      <c r="L112">
        <f>IF(OR('Source Data'!$C116="",'Source Data'!F116=""),"",'Source Data'!F116)</f>
        <v/>
      </c>
      <c r="AB112">
        <f>IF(ISNUMBER(L112),L112+A112/1000000,"")</f>
        <v/>
      </c>
      <c r="AC112">
        <f>IF(OR('Source Data'!$C116="",'Source Data'!H116=""),"",'Source Data'!H116)</f>
        <v/>
      </c>
      <c r="AD112">
        <f>IF(OR('Source Data'!$C116="",'Source Data'!I116=""),"",'Source Data'!I116)</f>
        <v/>
      </c>
    </row>
    <row r="113">
      <c r="A113" t="n">
        <v>112</v>
      </c>
      <c r="B113">
        <f>IF('Source Data'!$C117="","",IF('Source Data'!B117="","Uncategorized",'Source Data'!B117))</f>
        <v/>
      </c>
      <c r="C113">
        <f>IF('Source Data'!$C117="","",TRIM('Source Data'!C117))</f>
        <v/>
      </c>
      <c r="D113">
        <f>IF(OR('Source Data'!$C117="",'Source Data'!D117=""),"",'Source Data'!D117)</f>
        <v/>
      </c>
      <c r="E113">
        <f>IF(C113="","",IF(COUNTIF($C$2:$C$301,C113)&gt;1,C113&amp;" (#"&amp;D113&amp;")",C113))</f>
        <v/>
      </c>
      <c r="F113">
        <f>IF(OR('Source Data'!$C117="",'Source Data'!E117=""),"",'Source Data'!E117)</f>
        <v/>
      </c>
      <c r="G113">
        <f>IF(OR('Source Data'!$C117="",'Source Data'!G117=""),"",'Source Data'!G117)</f>
        <v/>
      </c>
      <c r="H113">
        <f>IF(B113="","",IF(COUNTIF($B$2:B113,B113)=1,MAX($H$1:H112)+1,""))</f>
        <v/>
      </c>
      <c r="I113">
        <f>IF(C113="","",IF('Source Data'!J117="Not in Pilot","",IF('Source Data'!J117&lt;&gt;"",'Source Data'!J117,IF(COUNTIF(SnackCats,B113)&gt;0,"Snack",IF(COUNTIF(BevCats,B113)&gt;0,"Beverage","")))))</f>
        <v/>
      </c>
      <c r="J113">
        <f>IF(I113="","",COUNTIF($I$2:I113,"Snack")+COUNTIF($I$2:I113,"Beverage"))</f>
        <v/>
      </c>
      <c r="K113">
        <f>IF(OR('Inventory Master'!J117="CRITICAL",'Inventory Master'!J117="LOW"),'Inventory Master'!I117+A113/1000000,"")</f>
        <v/>
      </c>
      <c r="L113">
        <f>IF(OR('Source Data'!$C117="",'Source Data'!F117=""),"",'Source Data'!F117)</f>
        <v/>
      </c>
      <c r="AB113">
        <f>IF(ISNUMBER(L113),L113+A113/1000000,"")</f>
        <v/>
      </c>
      <c r="AC113">
        <f>IF(OR('Source Data'!$C117="",'Source Data'!H117=""),"",'Source Data'!H117)</f>
        <v/>
      </c>
      <c r="AD113">
        <f>IF(OR('Source Data'!$C117="",'Source Data'!I117=""),"",'Source Data'!I117)</f>
        <v/>
      </c>
    </row>
    <row r="114">
      <c r="A114" t="n">
        <v>113</v>
      </c>
      <c r="B114">
        <f>IF('Source Data'!$C118="","",IF('Source Data'!B118="","Uncategorized",'Source Data'!B118))</f>
        <v/>
      </c>
      <c r="C114">
        <f>IF('Source Data'!$C118="","",TRIM('Source Data'!C118))</f>
        <v/>
      </c>
      <c r="D114">
        <f>IF(OR('Source Data'!$C118="",'Source Data'!D118=""),"",'Source Data'!D118)</f>
        <v/>
      </c>
      <c r="E114">
        <f>IF(C114="","",IF(COUNTIF($C$2:$C$301,C114)&gt;1,C114&amp;" (#"&amp;D114&amp;")",C114))</f>
        <v/>
      </c>
      <c r="F114">
        <f>IF(OR('Source Data'!$C118="",'Source Data'!E118=""),"",'Source Data'!E118)</f>
        <v/>
      </c>
      <c r="G114">
        <f>IF(OR('Source Data'!$C118="",'Source Data'!G118=""),"",'Source Data'!G118)</f>
        <v/>
      </c>
      <c r="H114">
        <f>IF(B114="","",IF(COUNTIF($B$2:B114,B114)=1,MAX($H$1:H113)+1,""))</f>
        <v/>
      </c>
      <c r="I114">
        <f>IF(C114="","",IF('Source Data'!J118="Not in Pilot","",IF('Source Data'!J118&lt;&gt;"",'Source Data'!J118,IF(COUNTIF(SnackCats,B114)&gt;0,"Snack",IF(COUNTIF(BevCats,B114)&gt;0,"Beverage","")))))</f>
        <v/>
      </c>
      <c r="J114">
        <f>IF(I114="","",COUNTIF($I$2:I114,"Snack")+COUNTIF($I$2:I114,"Beverage"))</f>
        <v/>
      </c>
      <c r="K114">
        <f>IF(OR('Inventory Master'!J118="CRITICAL",'Inventory Master'!J118="LOW"),'Inventory Master'!I118+A114/1000000,"")</f>
        <v/>
      </c>
      <c r="L114">
        <f>IF(OR('Source Data'!$C118="",'Source Data'!F118=""),"",'Source Data'!F118)</f>
        <v/>
      </c>
      <c r="AB114">
        <f>IF(ISNUMBER(L114),L114+A114/1000000,"")</f>
        <v/>
      </c>
      <c r="AC114">
        <f>IF(OR('Source Data'!$C118="",'Source Data'!H118=""),"",'Source Data'!H118)</f>
        <v/>
      </c>
      <c r="AD114">
        <f>IF(OR('Source Data'!$C118="",'Source Data'!I118=""),"",'Source Data'!I118)</f>
        <v/>
      </c>
    </row>
    <row r="115">
      <c r="A115" t="n">
        <v>114</v>
      </c>
      <c r="B115">
        <f>IF('Source Data'!$C119="","",IF('Source Data'!B119="","Uncategorized",'Source Data'!B119))</f>
        <v/>
      </c>
      <c r="C115">
        <f>IF('Source Data'!$C119="","",TRIM('Source Data'!C119))</f>
        <v/>
      </c>
      <c r="D115">
        <f>IF(OR('Source Data'!$C119="",'Source Data'!D119=""),"",'Source Data'!D119)</f>
        <v/>
      </c>
      <c r="E115">
        <f>IF(C115="","",IF(COUNTIF($C$2:$C$301,C115)&gt;1,C115&amp;" (#"&amp;D115&amp;")",C115))</f>
        <v/>
      </c>
      <c r="F115">
        <f>IF(OR('Source Data'!$C119="",'Source Data'!E119=""),"",'Source Data'!E119)</f>
        <v/>
      </c>
      <c r="G115">
        <f>IF(OR('Source Data'!$C119="",'Source Data'!G119=""),"",'Source Data'!G119)</f>
        <v/>
      </c>
      <c r="H115">
        <f>IF(B115="","",IF(COUNTIF($B$2:B115,B115)=1,MAX($H$1:H114)+1,""))</f>
        <v/>
      </c>
      <c r="I115">
        <f>IF(C115="","",IF('Source Data'!J119="Not in Pilot","",IF('Source Data'!J119&lt;&gt;"",'Source Data'!J119,IF(COUNTIF(SnackCats,B115)&gt;0,"Snack",IF(COUNTIF(BevCats,B115)&gt;0,"Beverage","")))))</f>
        <v/>
      </c>
      <c r="J115">
        <f>IF(I115="","",COUNTIF($I$2:I115,"Snack")+COUNTIF($I$2:I115,"Beverage"))</f>
        <v/>
      </c>
      <c r="K115">
        <f>IF(OR('Inventory Master'!J119="CRITICAL",'Inventory Master'!J119="LOW"),'Inventory Master'!I119+A115/1000000,"")</f>
        <v/>
      </c>
      <c r="L115">
        <f>IF(OR('Source Data'!$C119="",'Source Data'!F119=""),"",'Source Data'!F119)</f>
        <v/>
      </c>
      <c r="AB115">
        <f>IF(ISNUMBER(L115),L115+A115/1000000,"")</f>
        <v/>
      </c>
      <c r="AC115">
        <f>IF(OR('Source Data'!$C119="",'Source Data'!H119=""),"",'Source Data'!H119)</f>
        <v/>
      </c>
      <c r="AD115">
        <f>IF(OR('Source Data'!$C119="",'Source Data'!I119=""),"",'Source Data'!I119)</f>
        <v/>
      </c>
    </row>
    <row r="116">
      <c r="A116" t="n">
        <v>115</v>
      </c>
      <c r="B116">
        <f>IF('Source Data'!$C120="","",IF('Source Data'!B120="","Uncategorized",'Source Data'!B120))</f>
        <v/>
      </c>
      <c r="C116">
        <f>IF('Source Data'!$C120="","",TRIM('Source Data'!C120))</f>
        <v/>
      </c>
      <c r="D116">
        <f>IF(OR('Source Data'!$C120="",'Source Data'!D120=""),"",'Source Data'!D120)</f>
        <v/>
      </c>
      <c r="E116">
        <f>IF(C116="","",IF(COUNTIF($C$2:$C$301,C116)&gt;1,C116&amp;" (#"&amp;D116&amp;")",C116))</f>
        <v/>
      </c>
      <c r="F116">
        <f>IF(OR('Source Data'!$C120="",'Source Data'!E120=""),"",'Source Data'!E120)</f>
        <v/>
      </c>
      <c r="G116">
        <f>IF(OR('Source Data'!$C120="",'Source Data'!G120=""),"",'Source Data'!G120)</f>
        <v/>
      </c>
      <c r="H116">
        <f>IF(B116="","",IF(COUNTIF($B$2:B116,B116)=1,MAX($H$1:H115)+1,""))</f>
        <v/>
      </c>
      <c r="I116">
        <f>IF(C116="","",IF('Source Data'!J120="Not in Pilot","",IF('Source Data'!J120&lt;&gt;"",'Source Data'!J120,IF(COUNTIF(SnackCats,B116)&gt;0,"Snack",IF(COUNTIF(BevCats,B116)&gt;0,"Beverage","")))))</f>
        <v/>
      </c>
      <c r="J116">
        <f>IF(I116="","",COUNTIF($I$2:I116,"Snack")+COUNTIF($I$2:I116,"Beverage"))</f>
        <v/>
      </c>
      <c r="K116">
        <f>IF(OR('Inventory Master'!J120="CRITICAL",'Inventory Master'!J120="LOW"),'Inventory Master'!I120+A116/1000000,"")</f>
        <v/>
      </c>
      <c r="L116">
        <f>IF(OR('Source Data'!$C120="",'Source Data'!F120=""),"",'Source Data'!F120)</f>
        <v/>
      </c>
      <c r="AB116">
        <f>IF(ISNUMBER(L116),L116+A116/1000000,"")</f>
        <v/>
      </c>
      <c r="AC116">
        <f>IF(OR('Source Data'!$C120="",'Source Data'!H120=""),"",'Source Data'!H120)</f>
        <v/>
      </c>
      <c r="AD116">
        <f>IF(OR('Source Data'!$C120="",'Source Data'!I120=""),"",'Source Data'!I120)</f>
        <v/>
      </c>
    </row>
    <row r="117">
      <c r="A117" t="n">
        <v>116</v>
      </c>
      <c r="B117">
        <f>IF('Source Data'!$C121="","",IF('Source Data'!B121="","Uncategorized",'Source Data'!B121))</f>
        <v/>
      </c>
      <c r="C117">
        <f>IF('Source Data'!$C121="","",TRIM('Source Data'!C121))</f>
        <v/>
      </c>
      <c r="D117">
        <f>IF(OR('Source Data'!$C121="",'Source Data'!D121=""),"",'Source Data'!D121)</f>
        <v/>
      </c>
      <c r="E117">
        <f>IF(C117="","",IF(COUNTIF($C$2:$C$301,C117)&gt;1,C117&amp;" (#"&amp;D117&amp;")",C117))</f>
        <v/>
      </c>
      <c r="F117">
        <f>IF(OR('Source Data'!$C121="",'Source Data'!E121=""),"",'Source Data'!E121)</f>
        <v/>
      </c>
      <c r="G117">
        <f>IF(OR('Source Data'!$C121="",'Source Data'!G121=""),"",'Source Data'!G121)</f>
        <v/>
      </c>
      <c r="H117">
        <f>IF(B117="","",IF(COUNTIF($B$2:B117,B117)=1,MAX($H$1:H116)+1,""))</f>
        <v/>
      </c>
      <c r="I117">
        <f>IF(C117="","",IF('Source Data'!J121="Not in Pilot","",IF('Source Data'!J121&lt;&gt;"",'Source Data'!J121,IF(COUNTIF(SnackCats,B117)&gt;0,"Snack",IF(COUNTIF(BevCats,B117)&gt;0,"Beverage","")))))</f>
        <v/>
      </c>
      <c r="J117">
        <f>IF(I117="","",COUNTIF($I$2:I117,"Snack")+COUNTIF($I$2:I117,"Beverage"))</f>
        <v/>
      </c>
      <c r="K117">
        <f>IF(OR('Inventory Master'!J121="CRITICAL",'Inventory Master'!J121="LOW"),'Inventory Master'!I121+A117/1000000,"")</f>
        <v/>
      </c>
      <c r="L117">
        <f>IF(OR('Source Data'!$C121="",'Source Data'!F121=""),"",'Source Data'!F121)</f>
        <v/>
      </c>
      <c r="AB117">
        <f>IF(ISNUMBER(L117),L117+A117/1000000,"")</f>
        <v/>
      </c>
      <c r="AC117">
        <f>IF(OR('Source Data'!$C121="",'Source Data'!H121=""),"",'Source Data'!H121)</f>
        <v/>
      </c>
      <c r="AD117">
        <f>IF(OR('Source Data'!$C121="",'Source Data'!I121=""),"",'Source Data'!I121)</f>
        <v/>
      </c>
    </row>
    <row r="118">
      <c r="A118" t="n">
        <v>117</v>
      </c>
      <c r="B118">
        <f>IF('Source Data'!$C122="","",IF('Source Data'!B122="","Uncategorized",'Source Data'!B122))</f>
        <v/>
      </c>
      <c r="C118">
        <f>IF('Source Data'!$C122="","",TRIM('Source Data'!C122))</f>
        <v/>
      </c>
      <c r="D118">
        <f>IF(OR('Source Data'!$C122="",'Source Data'!D122=""),"",'Source Data'!D122)</f>
        <v/>
      </c>
      <c r="E118">
        <f>IF(C118="","",IF(COUNTIF($C$2:$C$301,C118)&gt;1,C118&amp;" (#"&amp;D118&amp;")",C118))</f>
        <v/>
      </c>
      <c r="F118">
        <f>IF(OR('Source Data'!$C122="",'Source Data'!E122=""),"",'Source Data'!E122)</f>
        <v/>
      </c>
      <c r="G118">
        <f>IF(OR('Source Data'!$C122="",'Source Data'!G122=""),"",'Source Data'!G122)</f>
        <v/>
      </c>
      <c r="H118">
        <f>IF(B118="","",IF(COUNTIF($B$2:B118,B118)=1,MAX($H$1:H117)+1,""))</f>
        <v/>
      </c>
      <c r="I118">
        <f>IF(C118="","",IF('Source Data'!J122="Not in Pilot","",IF('Source Data'!J122&lt;&gt;"",'Source Data'!J122,IF(COUNTIF(SnackCats,B118)&gt;0,"Snack",IF(COUNTIF(BevCats,B118)&gt;0,"Beverage","")))))</f>
        <v/>
      </c>
      <c r="J118">
        <f>IF(I118="","",COUNTIF($I$2:I118,"Snack")+COUNTIF($I$2:I118,"Beverage"))</f>
        <v/>
      </c>
      <c r="K118">
        <f>IF(OR('Inventory Master'!J122="CRITICAL",'Inventory Master'!J122="LOW"),'Inventory Master'!I122+A118/1000000,"")</f>
        <v/>
      </c>
      <c r="L118">
        <f>IF(OR('Source Data'!$C122="",'Source Data'!F122=""),"",'Source Data'!F122)</f>
        <v/>
      </c>
      <c r="AB118">
        <f>IF(ISNUMBER(L118),L118+A118/1000000,"")</f>
        <v/>
      </c>
      <c r="AC118">
        <f>IF(OR('Source Data'!$C122="",'Source Data'!H122=""),"",'Source Data'!H122)</f>
        <v/>
      </c>
      <c r="AD118">
        <f>IF(OR('Source Data'!$C122="",'Source Data'!I122=""),"",'Source Data'!I122)</f>
        <v/>
      </c>
    </row>
    <row r="119">
      <c r="A119" t="n">
        <v>118</v>
      </c>
      <c r="B119">
        <f>IF('Source Data'!$C123="","",IF('Source Data'!B123="","Uncategorized",'Source Data'!B123))</f>
        <v/>
      </c>
      <c r="C119">
        <f>IF('Source Data'!$C123="","",TRIM('Source Data'!C123))</f>
        <v/>
      </c>
      <c r="D119">
        <f>IF(OR('Source Data'!$C123="",'Source Data'!D123=""),"",'Source Data'!D123)</f>
        <v/>
      </c>
      <c r="E119">
        <f>IF(C119="","",IF(COUNTIF($C$2:$C$301,C119)&gt;1,C119&amp;" (#"&amp;D119&amp;")",C119))</f>
        <v/>
      </c>
      <c r="F119">
        <f>IF(OR('Source Data'!$C123="",'Source Data'!E123=""),"",'Source Data'!E123)</f>
        <v/>
      </c>
      <c r="G119">
        <f>IF(OR('Source Data'!$C123="",'Source Data'!G123=""),"",'Source Data'!G123)</f>
        <v/>
      </c>
      <c r="H119">
        <f>IF(B119="","",IF(COUNTIF($B$2:B119,B119)=1,MAX($H$1:H118)+1,""))</f>
        <v/>
      </c>
      <c r="I119">
        <f>IF(C119="","",IF('Source Data'!J123="Not in Pilot","",IF('Source Data'!J123&lt;&gt;"",'Source Data'!J123,IF(COUNTIF(SnackCats,B119)&gt;0,"Snack",IF(COUNTIF(BevCats,B119)&gt;0,"Beverage","")))))</f>
        <v/>
      </c>
      <c r="J119">
        <f>IF(I119="","",COUNTIF($I$2:I119,"Snack")+COUNTIF($I$2:I119,"Beverage"))</f>
        <v/>
      </c>
      <c r="K119">
        <f>IF(OR('Inventory Master'!J123="CRITICAL",'Inventory Master'!J123="LOW"),'Inventory Master'!I123+A119/1000000,"")</f>
        <v/>
      </c>
      <c r="L119">
        <f>IF(OR('Source Data'!$C123="",'Source Data'!F123=""),"",'Source Data'!F123)</f>
        <v/>
      </c>
      <c r="AB119">
        <f>IF(ISNUMBER(L119),L119+A119/1000000,"")</f>
        <v/>
      </c>
      <c r="AC119">
        <f>IF(OR('Source Data'!$C123="",'Source Data'!H123=""),"",'Source Data'!H123)</f>
        <v/>
      </c>
      <c r="AD119">
        <f>IF(OR('Source Data'!$C123="",'Source Data'!I123=""),"",'Source Data'!I123)</f>
        <v/>
      </c>
    </row>
    <row r="120">
      <c r="A120" t="n">
        <v>119</v>
      </c>
      <c r="B120">
        <f>IF('Source Data'!$C124="","",IF('Source Data'!B124="","Uncategorized",'Source Data'!B124))</f>
        <v/>
      </c>
      <c r="C120">
        <f>IF('Source Data'!$C124="","",TRIM('Source Data'!C124))</f>
        <v/>
      </c>
      <c r="D120">
        <f>IF(OR('Source Data'!$C124="",'Source Data'!D124=""),"",'Source Data'!D124)</f>
        <v/>
      </c>
      <c r="E120">
        <f>IF(C120="","",IF(COUNTIF($C$2:$C$301,C120)&gt;1,C120&amp;" (#"&amp;D120&amp;")",C120))</f>
        <v/>
      </c>
      <c r="F120">
        <f>IF(OR('Source Data'!$C124="",'Source Data'!E124=""),"",'Source Data'!E124)</f>
        <v/>
      </c>
      <c r="G120">
        <f>IF(OR('Source Data'!$C124="",'Source Data'!G124=""),"",'Source Data'!G124)</f>
        <v/>
      </c>
      <c r="H120">
        <f>IF(B120="","",IF(COUNTIF($B$2:B120,B120)=1,MAX($H$1:H119)+1,""))</f>
        <v/>
      </c>
      <c r="I120">
        <f>IF(C120="","",IF('Source Data'!J124="Not in Pilot","",IF('Source Data'!J124&lt;&gt;"",'Source Data'!J124,IF(COUNTIF(SnackCats,B120)&gt;0,"Snack",IF(COUNTIF(BevCats,B120)&gt;0,"Beverage","")))))</f>
        <v/>
      </c>
      <c r="J120">
        <f>IF(I120="","",COUNTIF($I$2:I120,"Snack")+COUNTIF($I$2:I120,"Beverage"))</f>
        <v/>
      </c>
      <c r="K120">
        <f>IF(OR('Inventory Master'!J124="CRITICAL",'Inventory Master'!J124="LOW"),'Inventory Master'!I124+A120/1000000,"")</f>
        <v/>
      </c>
      <c r="L120">
        <f>IF(OR('Source Data'!$C124="",'Source Data'!F124=""),"",'Source Data'!F124)</f>
        <v/>
      </c>
      <c r="AB120">
        <f>IF(ISNUMBER(L120),L120+A120/1000000,"")</f>
        <v/>
      </c>
      <c r="AC120">
        <f>IF(OR('Source Data'!$C124="",'Source Data'!H124=""),"",'Source Data'!H124)</f>
        <v/>
      </c>
      <c r="AD120">
        <f>IF(OR('Source Data'!$C124="",'Source Data'!I124=""),"",'Source Data'!I124)</f>
        <v/>
      </c>
    </row>
    <row r="121">
      <c r="A121" t="n">
        <v>120</v>
      </c>
      <c r="B121">
        <f>IF('Source Data'!$C125="","",IF('Source Data'!B125="","Uncategorized",'Source Data'!B125))</f>
        <v/>
      </c>
      <c r="C121">
        <f>IF('Source Data'!$C125="","",TRIM('Source Data'!C125))</f>
        <v/>
      </c>
      <c r="D121">
        <f>IF(OR('Source Data'!$C125="",'Source Data'!D125=""),"",'Source Data'!D125)</f>
        <v/>
      </c>
      <c r="E121">
        <f>IF(C121="","",IF(COUNTIF($C$2:$C$301,C121)&gt;1,C121&amp;" (#"&amp;D121&amp;")",C121))</f>
        <v/>
      </c>
      <c r="F121">
        <f>IF(OR('Source Data'!$C125="",'Source Data'!E125=""),"",'Source Data'!E125)</f>
        <v/>
      </c>
      <c r="G121">
        <f>IF(OR('Source Data'!$C125="",'Source Data'!G125=""),"",'Source Data'!G125)</f>
        <v/>
      </c>
      <c r="H121">
        <f>IF(B121="","",IF(COUNTIF($B$2:B121,B121)=1,MAX($H$1:H120)+1,""))</f>
        <v/>
      </c>
      <c r="I121">
        <f>IF(C121="","",IF('Source Data'!J125="Not in Pilot","",IF('Source Data'!J125&lt;&gt;"",'Source Data'!J125,IF(COUNTIF(SnackCats,B121)&gt;0,"Snack",IF(COUNTIF(BevCats,B121)&gt;0,"Beverage","")))))</f>
        <v/>
      </c>
      <c r="J121">
        <f>IF(I121="","",COUNTIF($I$2:I121,"Snack")+COUNTIF($I$2:I121,"Beverage"))</f>
        <v/>
      </c>
      <c r="K121">
        <f>IF(OR('Inventory Master'!J125="CRITICAL",'Inventory Master'!J125="LOW"),'Inventory Master'!I125+A121/1000000,"")</f>
        <v/>
      </c>
      <c r="L121">
        <f>IF(OR('Source Data'!$C125="",'Source Data'!F125=""),"",'Source Data'!F125)</f>
        <v/>
      </c>
      <c r="AB121">
        <f>IF(ISNUMBER(L121),L121+A121/1000000,"")</f>
        <v/>
      </c>
      <c r="AC121">
        <f>IF(OR('Source Data'!$C125="",'Source Data'!H125=""),"",'Source Data'!H125)</f>
        <v/>
      </c>
      <c r="AD121">
        <f>IF(OR('Source Data'!$C125="",'Source Data'!I125=""),"",'Source Data'!I125)</f>
        <v/>
      </c>
    </row>
    <row r="122">
      <c r="A122" t="n">
        <v>121</v>
      </c>
      <c r="B122">
        <f>IF('Source Data'!$C126="","",IF('Source Data'!B126="","Uncategorized",'Source Data'!B126))</f>
        <v/>
      </c>
      <c r="C122">
        <f>IF('Source Data'!$C126="","",TRIM('Source Data'!C126))</f>
        <v/>
      </c>
      <c r="D122">
        <f>IF(OR('Source Data'!$C126="",'Source Data'!D126=""),"",'Source Data'!D126)</f>
        <v/>
      </c>
      <c r="E122">
        <f>IF(C122="","",IF(COUNTIF($C$2:$C$301,C122)&gt;1,C122&amp;" (#"&amp;D122&amp;")",C122))</f>
        <v/>
      </c>
      <c r="F122">
        <f>IF(OR('Source Data'!$C126="",'Source Data'!E126=""),"",'Source Data'!E126)</f>
        <v/>
      </c>
      <c r="G122">
        <f>IF(OR('Source Data'!$C126="",'Source Data'!G126=""),"",'Source Data'!G126)</f>
        <v/>
      </c>
      <c r="H122">
        <f>IF(B122="","",IF(COUNTIF($B$2:B122,B122)=1,MAX($H$1:H121)+1,""))</f>
        <v/>
      </c>
      <c r="I122">
        <f>IF(C122="","",IF('Source Data'!J126="Not in Pilot","",IF('Source Data'!J126&lt;&gt;"",'Source Data'!J126,IF(COUNTIF(SnackCats,B122)&gt;0,"Snack",IF(COUNTIF(BevCats,B122)&gt;0,"Beverage","")))))</f>
        <v/>
      </c>
      <c r="J122">
        <f>IF(I122="","",COUNTIF($I$2:I122,"Snack")+COUNTIF($I$2:I122,"Beverage"))</f>
        <v/>
      </c>
      <c r="K122">
        <f>IF(OR('Inventory Master'!J126="CRITICAL",'Inventory Master'!J126="LOW"),'Inventory Master'!I126+A122/1000000,"")</f>
        <v/>
      </c>
      <c r="L122">
        <f>IF(OR('Source Data'!$C126="",'Source Data'!F126=""),"",'Source Data'!F126)</f>
        <v/>
      </c>
      <c r="AB122">
        <f>IF(ISNUMBER(L122),L122+A122/1000000,"")</f>
        <v/>
      </c>
      <c r="AC122">
        <f>IF(OR('Source Data'!$C126="",'Source Data'!H126=""),"",'Source Data'!H126)</f>
        <v/>
      </c>
      <c r="AD122">
        <f>IF(OR('Source Data'!$C126="",'Source Data'!I126=""),"",'Source Data'!I126)</f>
        <v/>
      </c>
    </row>
    <row r="123">
      <c r="A123" t="n">
        <v>122</v>
      </c>
      <c r="B123">
        <f>IF('Source Data'!$C127="","",IF('Source Data'!B127="","Uncategorized",'Source Data'!B127))</f>
        <v/>
      </c>
      <c r="C123">
        <f>IF('Source Data'!$C127="","",TRIM('Source Data'!C127))</f>
        <v/>
      </c>
      <c r="D123">
        <f>IF(OR('Source Data'!$C127="",'Source Data'!D127=""),"",'Source Data'!D127)</f>
        <v/>
      </c>
      <c r="E123">
        <f>IF(C123="","",IF(COUNTIF($C$2:$C$301,C123)&gt;1,C123&amp;" (#"&amp;D123&amp;")",C123))</f>
        <v/>
      </c>
      <c r="F123">
        <f>IF(OR('Source Data'!$C127="",'Source Data'!E127=""),"",'Source Data'!E127)</f>
        <v/>
      </c>
      <c r="G123">
        <f>IF(OR('Source Data'!$C127="",'Source Data'!G127=""),"",'Source Data'!G127)</f>
        <v/>
      </c>
      <c r="H123">
        <f>IF(B123="","",IF(COUNTIF($B$2:B123,B123)=1,MAX($H$1:H122)+1,""))</f>
        <v/>
      </c>
      <c r="I123">
        <f>IF(C123="","",IF('Source Data'!J127="Not in Pilot","",IF('Source Data'!J127&lt;&gt;"",'Source Data'!J127,IF(COUNTIF(SnackCats,B123)&gt;0,"Snack",IF(COUNTIF(BevCats,B123)&gt;0,"Beverage","")))))</f>
        <v/>
      </c>
      <c r="J123">
        <f>IF(I123="","",COUNTIF($I$2:I123,"Snack")+COUNTIF($I$2:I123,"Beverage"))</f>
        <v/>
      </c>
      <c r="K123">
        <f>IF(OR('Inventory Master'!J127="CRITICAL",'Inventory Master'!J127="LOW"),'Inventory Master'!I127+A123/1000000,"")</f>
        <v/>
      </c>
      <c r="L123">
        <f>IF(OR('Source Data'!$C127="",'Source Data'!F127=""),"",'Source Data'!F127)</f>
        <v/>
      </c>
      <c r="AB123">
        <f>IF(ISNUMBER(L123),L123+A123/1000000,"")</f>
        <v/>
      </c>
      <c r="AC123">
        <f>IF(OR('Source Data'!$C127="",'Source Data'!H127=""),"",'Source Data'!H127)</f>
        <v/>
      </c>
      <c r="AD123">
        <f>IF(OR('Source Data'!$C127="",'Source Data'!I127=""),"",'Source Data'!I127)</f>
        <v/>
      </c>
    </row>
    <row r="124">
      <c r="A124" t="n">
        <v>123</v>
      </c>
      <c r="B124">
        <f>IF('Source Data'!$C128="","",IF('Source Data'!B128="","Uncategorized",'Source Data'!B128))</f>
        <v/>
      </c>
      <c r="C124">
        <f>IF('Source Data'!$C128="","",TRIM('Source Data'!C128))</f>
        <v/>
      </c>
      <c r="D124">
        <f>IF(OR('Source Data'!$C128="",'Source Data'!D128=""),"",'Source Data'!D128)</f>
        <v/>
      </c>
      <c r="E124">
        <f>IF(C124="","",IF(COUNTIF($C$2:$C$301,C124)&gt;1,C124&amp;" (#"&amp;D124&amp;")",C124))</f>
        <v/>
      </c>
      <c r="F124">
        <f>IF(OR('Source Data'!$C128="",'Source Data'!E128=""),"",'Source Data'!E128)</f>
        <v/>
      </c>
      <c r="G124">
        <f>IF(OR('Source Data'!$C128="",'Source Data'!G128=""),"",'Source Data'!G128)</f>
        <v/>
      </c>
      <c r="H124">
        <f>IF(B124="","",IF(COUNTIF($B$2:B124,B124)=1,MAX($H$1:H123)+1,""))</f>
        <v/>
      </c>
      <c r="I124">
        <f>IF(C124="","",IF('Source Data'!J128="Not in Pilot","",IF('Source Data'!J128&lt;&gt;"",'Source Data'!J128,IF(COUNTIF(SnackCats,B124)&gt;0,"Snack",IF(COUNTIF(BevCats,B124)&gt;0,"Beverage","")))))</f>
        <v/>
      </c>
      <c r="J124">
        <f>IF(I124="","",COUNTIF($I$2:I124,"Snack")+COUNTIF($I$2:I124,"Beverage"))</f>
        <v/>
      </c>
      <c r="K124">
        <f>IF(OR('Inventory Master'!J128="CRITICAL",'Inventory Master'!J128="LOW"),'Inventory Master'!I128+A124/1000000,"")</f>
        <v/>
      </c>
      <c r="L124">
        <f>IF(OR('Source Data'!$C128="",'Source Data'!F128=""),"",'Source Data'!F128)</f>
        <v/>
      </c>
      <c r="AB124">
        <f>IF(ISNUMBER(L124),L124+A124/1000000,"")</f>
        <v/>
      </c>
      <c r="AC124">
        <f>IF(OR('Source Data'!$C128="",'Source Data'!H128=""),"",'Source Data'!H128)</f>
        <v/>
      </c>
      <c r="AD124">
        <f>IF(OR('Source Data'!$C128="",'Source Data'!I128=""),"",'Source Data'!I128)</f>
        <v/>
      </c>
    </row>
    <row r="125">
      <c r="A125" t="n">
        <v>124</v>
      </c>
      <c r="B125">
        <f>IF('Source Data'!$C129="","",IF('Source Data'!B129="","Uncategorized",'Source Data'!B129))</f>
        <v/>
      </c>
      <c r="C125">
        <f>IF('Source Data'!$C129="","",TRIM('Source Data'!C129))</f>
        <v/>
      </c>
      <c r="D125">
        <f>IF(OR('Source Data'!$C129="",'Source Data'!D129=""),"",'Source Data'!D129)</f>
        <v/>
      </c>
      <c r="E125">
        <f>IF(C125="","",IF(COUNTIF($C$2:$C$301,C125)&gt;1,C125&amp;" (#"&amp;D125&amp;")",C125))</f>
        <v/>
      </c>
      <c r="F125">
        <f>IF(OR('Source Data'!$C129="",'Source Data'!E129=""),"",'Source Data'!E129)</f>
        <v/>
      </c>
      <c r="G125">
        <f>IF(OR('Source Data'!$C129="",'Source Data'!G129=""),"",'Source Data'!G129)</f>
        <v/>
      </c>
      <c r="H125">
        <f>IF(B125="","",IF(COUNTIF($B$2:B125,B125)=1,MAX($H$1:H124)+1,""))</f>
        <v/>
      </c>
      <c r="I125">
        <f>IF(C125="","",IF('Source Data'!J129="Not in Pilot","",IF('Source Data'!J129&lt;&gt;"",'Source Data'!J129,IF(COUNTIF(SnackCats,B125)&gt;0,"Snack",IF(COUNTIF(BevCats,B125)&gt;0,"Beverage","")))))</f>
        <v/>
      </c>
      <c r="J125">
        <f>IF(I125="","",COUNTIF($I$2:I125,"Snack")+COUNTIF($I$2:I125,"Beverage"))</f>
        <v/>
      </c>
      <c r="K125">
        <f>IF(OR('Inventory Master'!J129="CRITICAL",'Inventory Master'!J129="LOW"),'Inventory Master'!I129+A125/1000000,"")</f>
        <v/>
      </c>
      <c r="L125">
        <f>IF(OR('Source Data'!$C129="",'Source Data'!F129=""),"",'Source Data'!F129)</f>
        <v/>
      </c>
      <c r="AB125">
        <f>IF(ISNUMBER(L125),L125+A125/1000000,"")</f>
        <v/>
      </c>
      <c r="AC125">
        <f>IF(OR('Source Data'!$C129="",'Source Data'!H129=""),"",'Source Data'!H129)</f>
        <v/>
      </c>
      <c r="AD125">
        <f>IF(OR('Source Data'!$C129="",'Source Data'!I129=""),"",'Source Data'!I129)</f>
        <v/>
      </c>
    </row>
    <row r="126">
      <c r="A126" t="n">
        <v>125</v>
      </c>
      <c r="B126">
        <f>IF('Source Data'!$C130="","",IF('Source Data'!B130="","Uncategorized",'Source Data'!B130))</f>
        <v/>
      </c>
      <c r="C126">
        <f>IF('Source Data'!$C130="","",TRIM('Source Data'!C130))</f>
        <v/>
      </c>
      <c r="D126">
        <f>IF(OR('Source Data'!$C130="",'Source Data'!D130=""),"",'Source Data'!D130)</f>
        <v/>
      </c>
      <c r="E126">
        <f>IF(C126="","",IF(COUNTIF($C$2:$C$301,C126)&gt;1,C126&amp;" (#"&amp;D126&amp;")",C126))</f>
        <v/>
      </c>
      <c r="F126">
        <f>IF(OR('Source Data'!$C130="",'Source Data'!E130=""),"",'Source Data'!E130)</f>
        <v/>
      </c>
      <c r="G126">
        <f>IF(OR('Source Data'!$C130="",'Source Data'!G130=""),"",'Source Data'!G130)</f>
        <v/>
      </c>
      <c r="H126">
        <f>IF(B126="","",IF(COUNTIF($B$2:B126,B126)=1,MAX($H$1:H125)+1,""))</f>
        <v/>
      </c>
      <c r="I126">
        <f>IF(C126="","",IF('Source Data'!J130="Not in Pilot","",IF('Source Data'!J130&lt;&gt;"",'Source Data'!J130,IF(COUNTIF(SnackCats,B126)&gt;0,"Snack",IF(COUNTIF(BevCats,B126)&gt;0,"Beverage","")))))</f>
        <v/>
      </c>
      <c r="J126">
        <f>IF(I126="","",COUNTIF($I$2:I126,"Snack")+COUNTIF($I$2:I126,"Beverage"))</f>
        <v/>
      </c>
      <c r="K126">
        <f>IF(OR('Inventory Master'!J130="CRITICAL",'Inventory Master'!J130="LOW"),'Inventory Master'!I130+A126/1000000,"")</f>
        <v/>
      </c>
      <c r="L126">
        <f>IF(OR('Source Data'!$C130="",'Source Data'!F130=""),"",'Source Data'!F130)</f>
        <v/>
      </c>
      <c r="AB126">
        <f>IF(ISNUMBER(L126),L126+A126/1000000,"")</f>
        <v/>
      </c>
      <c r="AC126">
        <f>IF(OR('Source Data'!$C130="",'Source Data'!H130=""),"",'Source Data'!H130)</f>
        <v/>
      </c>
      <c r="AD126">
        <f>IF(OR('Source Data'!$C130="",'Source Data'!I130=""),"",'Source Data'!I130)</f>
        <v/>
      </c>
    </row>
    <row r="127">
      <c r="A127" t="n">
        <v>126</v>
      </c>
      <c r="B127">
        <f>IF('Source Data'!$C131="","",IF('Source Data'!B131="","Uncategorized",'Source Data'!B131))</f>
        <v/>
      </c>
      <c r="C127">
        <f>IF('Source Data'!$C131="","",TRIM('Source Data'!C131))</f>
        <v/>
      </c>
      <c r="D127">
        <f>IF(OR('Source Data'!$C131="",'Source Data'!D131=""),"",'Source Data'!D131)</f>
        <v/>
      </c>
      <c r="E127">
        <f>IF(C127="","",IF(COUNTIF($C$2:$C$301,C127)&gt;1,C127&amp;" (#"&amp;D127&amp;")",C127))</f>
        <v/>
      </c>
      <c r="F127">
        <f>IF(OR('Source Data'!$C131="",'Source Data'!E131=""),"",'Source Data'!E131)</f>
        <v/>
      </c>
      <c r="G127">
        <f>IF(OR('Source Data'!$C131="",'Source Data'!G131=""),"",'Source Data'!G131)</f>
        <v/>
      </c>
      <c r="H127">
        <f>IF(B127="","",IF(COUNTIF($B$2:B127,B127)=1,MAX($H$1:H126)+1,""))</f>
        <v/>
      </c>
      <c r="I127">
        <f>IF(C127="","",IF('Source Data'!J131="Not in Pilot","",IF('Source Data'!J131&lt;&gt;"",'Source Data'!J131,IF(COUNTIF(SnackCats,B127)&gt;0,"Snack",IF(COUNTIF(BevCats,B127)&gt;0,"Beverage","")))))</f>
        <v/>
      </c>
      <c r="J127">
        <f>IF(I127="","",COUNTIF($I$2:I127,"Snack")+COUNTIF($I$2:I127,"Beverage"))</f>
        <v/>
      </c>
      <c r="K127">
        <f>IF(OR('Inventory Master'!J131="CRITICAL",'Inventory Master'!J131="LOW"),'Inventory Master'!I131+A127/1000000,"")</f>
        <v/>
      </c>
      <c r="L127">
        <f>IF(OR('Source Data'!$C131="",'Source Data'!F131=""),"",'Source Data'!F131)</f>
        <v/>
      </c>
      <c r="AB127">
        <f>IF(ISNUMBER(L127),L127+A127/1000000,"")</f>
        <v/>
      </c>
      <c r="AC127">
        <f>IF(OR('Source Data'!$C131="",'Source Data'!H131=""),"",'Source Data'!H131)</f>
        <v/>
      </c>
      <c r="AD127">
        <f>IF(OR('Source Data'!$C131="",'Source Data'!I131=""),"",'Source Data'!I131)</f>
        <v/>
      </c>
    </row>
    <row r="128">
      <c r="A128" t="n">
        <v>127</v>
      </c>
      <c r="B128">
        <f>IF('Source Data'!$C132="","",IF('Source Data'!B132="","Uncategorized",'Source Data'!B132))</f>
        <v/>
      </c>
      <c r="C128">
        <f>IF('Source Data'!$C132="","",TRIM('Source Data'!C132))</f>
        <v/>
      </c>
      <c r="D128">
        <f>IF(OR('Source Data'!$C132="",'Source Data'!D132=""),"",'Source Data'!D132)</f>
        <v/>
      </c>
      <c r="E128">
        <f>IF(C128="","",IF(COUNTIF($C$2:$C$301,C128)&gt;1,C128&amp;" (#"&amp;D128&amp;")",C128))</f>
        <v/>
      </c>
      <c r="F128">
        <f>IF(OR('Source Data'!$C132="",'Source Data'!E132=""),"",'Source Data'!E132)</f>
        <v/>
      </c>
      <c r="G128">
        <f>IF(OR('Source Data'!$C132="",'Source Data'!G132=""),"",'Source Data'!G132)</f>
        <v/>
      </c>
      <c r="H128">
        <f>IF(B128="","",IF(COUNTIF($B$2:B128,B128)=1,MAX($H$1:H127)+1,""))</f>
        <v/>
      </c>
      <c r="I128">
        <f>IF(C128="","",IF('Source Data'!J132="Not in Pilot","",IF('Source Data'!J132&lt;&gt;"",'Source Data'!J132,IF(COUNTIF(SnackCats,B128)&gt;0,"Snack",IF(COUNTIF(BevCats,B128)&gt;0,"Beverage","")))))</f>
        <v/>
      </c>
      <c r="J128">
        <f>IF(I128="","",COUNTIF($I$2:I128,"Snack")+COUNTIF($I$2:I128,"Beverage"))</f>
        <v/>
      </c>
      <c r="K128">
        <f>IF(OR('Inventory Master'!J132="CRITICAL",'Inventory Master'!J132="LOW"),'Inventory Master'!I132+A128/1000000,"")</f>
        <v/>
      </c>
      <c r="L128">
        <f>IF(OR('Source Data'!$C132="",'Source Data'!F132=""),"",'Source Data'!F132)</f>
        <v/>
      </c>
      <c r="AB128">
        <f>IF(ISNUMBER(L128),L128+A128/1000000,"")</f>
        <v/>
      </c>
      <c r="AC128">
        <f>IF(OR('Source Data'!$C132="",'Source Data'!H132=""),"",'Source Data'!H132)</f>
        <v/>
      </c>
      <c r="AD128">
        <f>IF(OR('Source Data'!$C132="",'Source Data'!I132=""),"",'Source Data'!I132)</f>
        <v/>
      </c>
    </row>
    <row r="129">
      <c r="A129" t="n">
        <v>128</v>
      </c>
      <c r="B129">
        <f>IF('Source Data'!$C133="","",IF('Source Data'!B133="","Uncategorized",'Source Data'!B133))</f>
        <v/>
      </c>
      <c r="C129">
        <f>IF('Source Data'!$C133="","",TRIM('Source Data'!C133))</f>
        <v/>
      </c>
      <c r="D129">
        <f>IF(OR('Source Data'!$C133="",'Source Data'!D133=""),"",'Source Data'!D133)</f>
        <v/>
      </c>
      <c r="E129">
        <f>IF(C129="","",IF(COUNTIF($C$2:$C$301,C129)&gt;1,C129&amp;" (#"&amp;D129&amp;")",C129))</f>
        <v/>
      </c>
      <c r="F129">
        <f>IF(OR('Source Data'!$C133="",'Source Data'!E133=""),"",'Source Data'!E133)</f>
        <v/>
      </c>
      <c r="G129">
        <f>IF(OR('Source Data'!$C133="",'Source Data'!G133=""),"",'Source Data'!G133)</f>
        <v/>
      </c>
      <c r="H129">
        <f>IF(B129="","",IF(COUNTIF($B$2:B129,B129)=1,MAX($H$1:H128)+1,""))</f>
        <v/>
      </c>
      <c r="I129">
        <f>IF(C129="","",IF('Source Data'!J133="Not in Pilot","",IF('Source Data'!J133&lt;&gt;"",'Source Data'!J133,IF(COUNTIF(SnackCats,B129)&gt;0,"Snack",IF(COUNTIF(BevCats,B129)&gt;0,"Beverage","")))))</f>
        <v/>
      </c>
      <c r="J129">
        <f>IF(I129="","",COUNTIF($I$2:I129,"Snack")+COUNTIF($I$2:I129,"Beverage"))</f>
        <v/>
      </c>
      <c r="K129">
        <f>IF(OR('Inventory Master'!J133="CRITICAL",'Inventory Master'!J133="LOW"),'Inventory Master'!I133+A129/1000000,"")</f>
        <v/>
      </c>
      <c r="L129">
        <f>IF(OR('Source Data'!$C133="",'Source Data'!F133=""),"",'Source Data'!F133)</f>
        <v/>
      </c>
      <c r="AB129">
        <f>IF(ISNUMBER(L129),L129+A129/1000000,"")</f>
        <v/>
      </c>
      <c r="AC129">
        <f>IF(OR('Source Data'!$C133="",'Source Data'!H133=""),"",'Source Data'!H133)</f>
        <v/>
      </c>
      <c r="AD129">
        <f>IF(OR('Source Data'!$C133="",'Source Data'!I133=""),"",'Source Data'!I133)</f>
        <v/>
      </c>
    </row>
    <row r="130">
      <c r="A130" t="n">
        <v>129</v>
      </c>
      <c r="B130">
        <f>IF('Source Data'!$C134="","",IF('Source Data'!B134="","Uncategorized",'Source Data'!B134))</f>
        <v/>
      </c>
      <c r="C130">
        <f>IF('Source Data'!$C134="","",TRIM('Source Data'!C134))</f>
        <v/>
      </c>
      <c r="D130">
        <f>IF(OR('Source Data'!$C134="",'Source Data'!D134=""),"",'Source Data'!D134)</f>
        <v/>
      </c>
      <c r="E130">
        <f>IF(C130="","",IF(COUNTIF($C$2:$C$301,C130)&gt;1,C130&amp;" (#"&amp;D130&amp;")",C130))</f>
        <v/>
      </c>
      <c r="F130">
        <f>IF(OR('Source Data'!$C134="",'Source Data'!E134=""),"",'Source Data'!E134)</f>
        <v/>
      </c>
      <c r="G130">
        <f>IF(OR('Source Data'!$C134="",'Source Data'!G134=""),"",'Source Data'!G134)</f>
        <v/>
      </c>
      <c r="H130">
        <f>IF(B130="","",IF(COUNTIF($B$2:B130,B130)=1,MAX($H$1:H129)+1,""))</f>
        <v/>
      </c>
      <c r="I130">
        <f>IF(C130="","",IF('Source Data'!J134="Not in Pilot","",IF('Source Data'!J134&lt;&gt;"",'Source Data'!J134,IF(COUNTIF(SnackCats,B130)&gt;0,"Snack",IF(COUNTIF(BevCats,B130)&gt;0,"Beverage","")))))</f>
        <v/>
      </c>
      <c r="J130">
        <f>IF(I130="","",COUNTIF($I$2:I130,"Snack")+COUNTIF($I$2:I130,"Beverage"))</f>
        <v/>
      </c>
      <c r="K130">
        <f>IF(OR('Inventory Master'!J134="CRITICAL",'Inventory Master'!J134="LOW"),'Inventory Master'!I134+A130/1000000,"")</f>
        <v/>
      </c>
      <c r="L130">
        <f>IF(OR('Source Data'!$C134="",'Source Data'!F134=""),"",'Source Data'!F134)</f>
        <v/>
      </c>
      <c r="AB130">
        <f>IF(ISNUMBER(L130),L130+A130/1000000,"")</f>
        <v/>
      </c>
      <c r="AC130">
        <f>IF(OR('Source Data'!$C134="",'Source Data'!H134=""),"",'Source Data'!H134)</f>
        <v/>
      </c>
      <c r="AD130">
        <f>IF(OR('Source Data'!$C134="",'Source Data'!I134=""),"",'Source Data'!I134)</f>
        <v/>
      </c>
    </row>
    <row r="131">
      <c r="A131" t="n">
        <v>130</v>
      </c>
      <c r="B131">
        <f>IF('Source Data'!$C135="","",IF('Source Data'!B135="","Uncategorized",'Source Data'!B135))</f>
        <v/>
      </c>
      <c r="C131">
        <f>IF('Source Data'!$C135="","",TRIM('Source Data'!C135))</f>
        <v/>
      </c>
      <c r="D131">
        <f>IF(OR('Source Data'!$C135="",'Source Data'!D135=""),"",'Source Data'!D135)</f>
        <v/>
      </c>
      <c r="E131">
        <f>IF(C131="","",IF(COUNTIF($C$2:$C$301,C131)&gt;1,C131&amp;" (#"&amp;D131&amp;")",C131))</f>
        <v/>
      </c>
      <c r="F131">
        <f>IF(OR('Source Data'!$C135="",'Source Data'!E135=""),"",'Source Data'!E135)</f>
        <v/>
      </c>
      <c r="G131">
        <f>IF(OR('Source Data'!$C135="",'Source Data'!G135=""),"",'Source Data'!G135)</f>
        <v/>
      </c>
      <c r="H131">
        <f>IF(B131="","",IF(COUNTIF($B$2:B131,B131)=1,MAX($H$1:H130)+1,""))</f>
        <v/>
      </c>
      <c r="I131">
        <f>IF(C131="","",IF('Source Data'!J135="Not in Pilot","",IF('Source Data'!J135&lt;&gt;"",'Source Data'!J135,IF(COUNTIF(SnackCats,B131)&gt;0,"Snack",IF(COUNTIF(BevCats,B131)&gt;0,"Beverage","")))))</f>
        <v/>
      </c>
      <c r="J131">
        <f>IF(I131="","",COUNTIF($I$2:I131,"Snack")+COUNTIF($I$2:I131,"Beverage"))</f>
        <v/>
      </c>
      <c r="K131">
        <f>IF(OR('Inventory Master'!J135="CRITICAL",'Inventory Master'!J135="LOW"),'Inventory Master'!I135+A131/1000000,"")</f>
        <v/>
      </c>
      <c r="L131">
        <f>IF(OR('Source Data'!$C135="",'Source Data'!F135=""),"",'Source Data'!F135)</f>
        <v/>
      </c>
      <c r="AB131">
        <f>IF(ISNUMBER(L131),L131+A131/1000000,"")</f>
        <v/>
      </c>
      <c r="AC131">
        <f>IF(OR('Source Data'!$C135="",'Source Data'!H135=""),"",'Source Data'!H135)</f>
        <v/>
      </c>
      <c r="AD131">
        <f>IF(OR('Source Data'!$C135="",'Source Data'!I135=""),"",'Source Data'!I135)</f>
        <v/>
      </c>
    </row>
    <row r="132">
      <c r="A132" t="n">
        <v>131</v>
      </c>
      <c r="B132">
        <f>IF('Source Data'!$C136="","",IF('Source Data'!B136="","Uncategorized",'Source Data'!B136))</f>
        <v/>
      </c>
      <c r="C132">
        <f>IF('Source Data'!$C136="","",TRIM('Source Data'!C136))</f>
        <v/>
      </c>
      <c r="D132">
        <f>IF(OR('Source Data'!$C136="",'Source Data'!D136=""),"",'Source Data'!D136)</f>
        <v/>
      </c>
      <c r="E132">
        <f>IF(C132="","",IF(COUNTIF($C$2:$C$301,C132)&gt;1,C132&amp;" (#"&amp;D132&amp;")",C132))</f>
        <v/>
      </c>
      <c r="F132">
        <f>IF(OR('Source Data'!$C136="",'Source Data'!E136=""),"",'Source Data'!E136)</f>
        <v/>
      </c>
      <c r="G132">
        <f>IF(OR('Source Data'!$C136="",'Source Data'!G136=""),"",'Source Data'!G136)</f>
        <v/>
      </c>
      <c r="H132">
        <f>IF(B132="","",IF(COUNTIF($B$2:B132,B132)=1,MAX($H$1:H131)+1,""))</f>
        <v/>
      </c>
      <c r="I132">
        <f>IF(C132="","",IF('Source Data'!J136="Not in Pilot","",IF('Source Data'!J136&lt;&gt;"",'Source Data'!J136,IF(COUNTIF(SnackCats,B132)&gt;0,"Snack",IF(COUNTIF(BevCats,B132)&gt;0,"Beverage","")))))</f>
        <v/>
      </c>
      <c r="J132">
        <f>IF(I132="","",COUNTIF($I$2:I132,"Snack")+COUNTIF($I$2:I132,"Beverage"))</f>
        <v/>
      </c>
      <c r="K132">
        <f>IF(OR('Inventory Master'!J136="CRITICAL",'Inventory Master'!J136="LOW"),'Inventory Master'!I136+A132/1000000,"")</f>
        <v/>
      </c>
      <c r="L132">
        <f>IF(OR('Source Data'!$C136="",'Source Data'!F136=""),"",'Source Data'!F136)</f>
        <v/>
      </c>
      <c r="AB132">
        <f>IF(ISNUMBER(L132),L132+A132/1000000,"")</f>
        <v/>
      </c>
      <c r="AC132">
        <f>IF(OR('Source Data'!$C136="",'Source Data'!H136=""),"",'Source Data'!H136)</f>
        <v/>
      </c>
      <c r="AD132">
        <f>IF(OR('Source Data'!$C136="",'Source Data'!I136=""),"",'Source Data'!I136)</f>
        <v/>
      </c>
    </row>
    <row r="133">
      <c r="A133" t="n">
        <v>132</v>
      </c>
      <c r="B133">
        <f>IF('Source Data'!$C137="","",IF('Source Data'!B137="","Uncategorized",'Source Data'!B137))</f>
        <v/>
      </c>
      <c r="C133">
        <f>IF('Source Data'!$C137="","",TRIM('Source Data'!C137))</f>
        <v/>
      </c>
      <c r="D133">
        <f>IF(OR('Source Data'!$C137="",'Source Data'!D137=""),"",'Source Data'!D137)</f>
        <v/>
      </c>
      <c r="E133">
        <f>IF(C133="","",IF(COUNTIF($C$2:$C$301,C133)&gt;1,C133&amp;" (#"&amp;D133&amp;")",C133))</f>
        <v/>
      </c>
      <c r="F133">
        <f>IF(OR('Source Data'!$C137="",'Source Data'!E137=""),"",'Source Data'!E137)</f>
        <v/>
      </c>
      <c r="G133">
        <f>IF(OR('Source Data'!$C137="",'Source Data'!G137=""),"",'Source Data'!G137)</f>
        <v/>
      </c>
      <c r="H133">
        <f>IF(B133="","",IF(COUNTIF($B$2:B133,B133)=1,MAX($H$1:H132)+1,""))</f>
        <v/>
      </c>
      <c r="I133">
        <f>IF(C133="","",IF('Source Data'!J137="Not in Pilot","",IF('Source Data'!J137&lt;&gt;"",'Source Data'!J137,IF(COUNTIF(SnackCats,B133)&gt;0,"Snack",IF(COUNTIF(BevCats,B133)&gt;0,"Beverage","")))))</f>
        <v/>
      </c>
      <c r="J133">
        <f>IF(I133="","",COUNTIF($I$2:I133,"Snack")+COUNTIF($I$2:I133,"Beverage"))</f>
        <v/>
      </c>
      <c r="K133">
        <f>IF(OR('Inventory Master'!J137="CRITICAL",'Inventory Master'!J137="LOW"),'Inventory Master'!I137+A133/1000000,"")</f>
        <v/>
      </c>
      <c r="L133">
        <f>IF(OR('Source Data'!$C137="",'Source Data'!F137=""),"",'Source Data'!F137)</f>
        <v/>
      </c>
      <c r="AB133">
        <f>IF(ISNUMBER(L133),L133+A133/1000000,"")</f>
        <v/>
      </c>
      <c r="AC133">
        <f>IF(OR('Source Data'!$C137="",'Source Data'!H137=""),"",'Source Data'!H137)</f>
        <v/>
      </c>
      <c r="AD133">
        <f>IF(OR('Source Data'!$C137="",'Source Data'!I137=""),"",'Source Data'!I137)</f>
        <v/>
      </c>
    </row>
    <row r="134">
      <c r="A134" t="n">
        <v>133</v>
      </c>
      <c r="B134">
        <f>IF('Source Data'!$C138="","",IF('Source Data'!B138="","Uncategorized",'Source Data'!B138))</f>
        <v/>
      </c>
      <c r="C134">
        <f>IF('Source Data'!$C138="","",TRIM('Source Data'!C138))</f>
        <v/>
      </c>
      <c r="D134">
        <f>IF(OR('Source Data'!$C138="",'Source Data'!D138=""),"",'Source Data'!D138)</f>
        <v/>
      </c>
      <c r="E134">
        <f>IF(C134="","",IF(COUNTIF($C$2:$C$301,C134)&gt;1,C134&amp;" (#"&amp;D134&amp;")",C134))</f>
        <v/>
      </c>
      <c r="F134">
        <f>IF(OR('Source Data'!$C138="",'Source Data'!E138=""),"",'Source Data'!E138)</f>
        <v/>
      </c>
      <c r="G134">
        <f>IF(OR('Source Data'!$C138="",'Source Data'!G138=""),"",'Source Data'!G138)</f>
        <v/>
      </c>
      <c r="H134">
        <f>IF(B134="","",IF(COUNTIF($B$2:B134,B134)=1,MAX($H$1:H133)+1,""))</f>
        <v/>
      </c>
      <c r="I134">
        <f>IF(C134="","",IF('Source Data'!J138="Not in Pilot","",IF('Source Data'!J138&lt;&gt;"",'Source Data'!J138,IF(COUNTIF(SnackCats,B134)&gt;0,"Snack",IF(COUNTIF(BevCats,B134)&gt;0,"Beverage","")))))</f>
        <v/>
      </c>
      <c r="J134">
        <f>IF(I134="","",COUNTIF($I$2:I134,"Snack")+COUNTIF($I$2:I134,"Beverage"))</f>
        <v/>
      </c>
      <c r="K134">
        <f>IF(OR('Inventory Master'!J138="CRITICAL",'Inventory Master'!J138="LOW"),'Inventory Master'!I138+A134/1000000,"")</f>
        <v/>
      </c>
      <c r="L134">
        <f>IF(OR('Source Data'!$C138="",'Source Data'!F138=""),"",'Source Data'!F138)</f>
        <v/>
      </c>
      <c r="AB134">
        <f>IF(ISNUMBER(L134),L134+A134/1000000,"")</f>
        <v/>
      </c>
      <c r="AC134">
        <f>IF(OR('Source Data'!$C138="",'Source Data'!H138=""),"",'Source Data'!H138)</f>
        <v/>
      </c>
      <c r="AD134">
        <f>IF(OR('Source Data'!$C138="",'Source Data'!I138=""),"",'Source Data'!I138)</f>
        <v/>
      </c>
    </row>
    <row r="135">
      <c r="A135" t="n">
        <v>134</v>
      </c>
      <c r="B135">
        <f>IF('Source Data'!$C139="","",IF('Source Data'!B139="","Uncategorized",'Source Data'!B139))</f>
        <v/>
      </c>
      <c r="C135">
        <f>IF('Source Data'!$C139="","",TRIM('Source Data'!C139))</f>
        <v/>
      </c>
      <c r="D135">
        <f>IF(OR('Source Data'!$C139="",'Source Data'!D139=""),"",'Source Data'!D139)</f>
        <v/>
      </c>
      <c r="E135">
        <f>IF(C135="","",IF(COUNTIF($C$2:$C$301,C135)&gt;1,C135&amp;" (#"&amp;D135&amp;")",C135))</f>
        <v/>
      </c>
      <c r="F135">
        <f>IF(OR('Source Data'!$C139="",'Source Data'!E139=""),"",'Source Data'!E139)</f>
        <v/>
      </c>
      <c r="G135">
        <f>IF(OR('Source Data'!$C139="",'Source Data'!G139=""),"",'Source Data'!G139)</f>
        <v/>
      </c>
      <c r="H135">
        <f>IF(B135="","",IF(COUNTIF($B$2:B135,B135)=1,MAX($H$1:H134)+1,""))</f>
        <v/>
      </c>
      <c r="I135">
        <f>IF(C135="","",IF('Source Data'!J139="Not in Pilot","",IF('Source Data'!J139&lt;&gt;"",'Source Data'!J139,IF(COUNTIF(SnackCats,B135)&gt;0,"Snack",IF(COUNTIF(BevCats,B135)&gt;0,"Beverage","")))))</f>
        <v/>
      </c>
      <c r="J135">
        <f>IF(I135="","",COUNTIF($I$2:I135,"Snack")+COUNTIF($I$2:I135,"Beverage"))</f>
        <v/>
      </c>
      <c r="K135">
        <f>IF(OR('Inventory Master'!J139="CRITICAL",'Inventory Master'!J139="LOW"),'Inventory Master'!I139+A135/1000000,"")</f>
        <v/>
      </c>
      <c r="L135">
        <f>IF(OR('Source Data'!$C139="",'Source Data'!F139=""),"",'Source Data'!F139)</f>
        <v/>
      </c>
      <c r="AB135">
        <f>IF(ISNUMBER(L135),L135+A135/1000000,"")</f>
        <v/>
      </c>
      <c r="AC135">
        <f>IF(OR('Source Data'!$C139="",'Source Data'!H139=""),"",'Source Data'!H139)</f>
        <v/>
      </c>
      <c r="AD135">
        <f>IF(OR('Source Data'!$C139="",'Source Data'!I139=""),"",'Source Data'!I139)</f>
        <v/>
      </c>
    </row>
    <row r="136">
      <c r="A136" t="n">
        <v>135</v>
      </c>
      <c r="B136">
        <f>IF('Source Data'!$C140="","",IF('Source Data'!B140="","Uncategorized",'Source Data'!B140))</f>
        <v/>
      </c>
      <c r="C136">
        <f>IF('Source Data'!$C140="","",TRIM('Source Data'!C140))</f>
        <v/>
      </c>
      <c r="D136">
        <f>IF(OR('Source Data'!$C140="",'Source Data'!D140=""),"",'Source Data'!D140)</f>
        <v/>
      </c>
      <c r="E136">
        <f>IF(C136="","",IF(COUNTIF($C$2:$C$301,C136)&gt;1,C136&amp;" (#"&amp;D136&amp;")",C136))</f>
        <v/>
      </c>
      <c r="F136">
        <f>IF(OR('Source Data'!$C140="",'Source Data'!E140=""),"",'Source Data'!E140)</f>
        <v/>
      </c>
      <c r="G136">
        <f>IF(OR('Source Data'!$C140="",'Source Data'!G140=""),"",'Source Data'!G140)</f>
        <v/>
      </c>
      <c r="H136">
        <f>IF(B136="","",IF(COUNTIF($B$2:B136,B136)=1,MAX($H$1:H135)+1,""))</f>
        <v/>
      </c>
      <c r="I136">
        <f>IF(C136="","",IF('Source Data'!J140="Not in Pilot","",IF('Source Data'!J140&lt;&gt;"",'Source Data'!J140,IF(COUNTIF(SnackCats,B136)&gt;0,"Snack",IF(COUNTIF(BevCats,B136)&gt;0,"Beverage","")))))</f>
        <v/>
      </c>
      <c r="J136">
        <f>IF(I136="","",COUNTIF($I$2:I136,"Snack")+COUNTIF($I$2:I136,"Beverage"))</f>
        <v/>
      </c>
      <c r="K136">
        <f>IF(OR('Inventory Master'!J140="CRITICAL",'Inventory Master'!J140="LOW"),'Inventory Master'!I140+A136/1000000,"")</f>
        <v/>
      </c>
      <c r="L136">
        <f>IF(OR('Source Data'!$C140="",'Source Data'!F140=""),"",'Source Data'!F140)</f>
        <v/>
      </c>
      <c r="AB136">
        <f>IF(ISNUMBER(L136),L136+A136/1000000,"")</f>
        <v/>
      </c>
      <c r="AC136">
        <f>IF(OR('Source Data'!$C140="",'Source Data'!H140=""),"",'Source Data'!H140)</f>
        <v/>
      </c>
      <c r="AD136">
        <f>IF(OR('Source Data'!$C140="",'Source Data'!I140=""),"",'Source Data'!I140)</f>
        <v/>
      </c>
    </row>
    <row r="137">
      <c r="A137" t="n">
        <v>136</v>
      </c>
      <c r="B137">
        <f>IF('Source Data'!$C141="","",IF('Source Data'!B141="","Uncategorized",'Source Data'!B141))</f>
        <v/>
      </c>
      <c r="C137">
        <f>IF('Source Data'!$C141="","",TRIM('Source Data'!C141))</f>
        <v/>
      </c>
      <c r="D137">
        <f>IF(OR('Source Data'!$C141="",'Source Data'!D141=""),"",'Source Data'!D141)</f>
        <v/>
      </c>
      <c r="E137">
        <f>IF(C137="","",IF(COUNTIF($C$2:$C$301,C137)&gt;1,C137&amp;" (#"&amp;D137&amp;")",C137))</f>
        <v/>
      </c>
      <c r="F137">
        <f>IF(OR('Source Data'!$C141="",'Source Data'!E141=""),"",'Source Data'!E141)</f>
        <v/>
      </c>
      <c r="G137">
        <f>IF(OR('Source Data'!$C141="",'Source Data'!G141=""),"",'Source Data'!G141)</f>
        <v/>
      </c>
      <c r="H137">
        <f>IF(B137="","",IF(COUNTIF($B$2:B137,B137)=1,MAX($H$1:H136)+1,""))</f>
        <v/>
      </c>
      <c r="I137">
        <f>IF(C137="","",IF('Source Data'!J141="Not in Pilot","",IF('Source Data'!J141&lt;&gt;"",'Source Data'!J141,IF(COUNTIF(SnackCats,B137)&gt;0,"Snack",IF(COUNTIF(BevCats,B137)&gt;0,"Beverage","")))))</f>
        <v/>
      </c>
      <c r="J137">
        <f>IF(I137="","",COUNTIF($I$2:I137,"Snack")+COUNTIF($I$2:I137,"Beverage"))</f>
        <v/>
      </c>
      <c r="K137">
        <f>IF(OR('Inventory Master'!J141="CRITICAL",'Inventory Master'!J141="LOW"),'Inventory Master'!I141+A137/1000000,"")</f>
        <v/>
      </c>
      <c r="L137">
        <f>IF(OR('Source Data'!$C141="",'Source Data'!F141=""),"",'Source Data'!F141)</f>
        <v/>
      </c>
      <c r="AB137">
        <f>IF(ISNUMBER(L137),L137+A137/1000000,"")</f>
        <v/>
      </c>
      <c r="AC137">
        <f>IF(OR('Source Data'!$C141="",'Source Data'!H141=""),"",'Source Data'!H141)</f>
        <v/>
      </c>
      <c r="AD137">
        <f>IF(OR('Source Data'!$C141="",'Source Data'!I141=""),"",'Source Data'!I141)</f>
        <v/>
      </c>
    </row>
    <row r="138">
      <c r="A138" t="n">
        <v>137</v>
      </c>
      <c r="B138">
        <f>IF('Source Data'!$C142="","",IF('Source Data'!B142="","Uncategorized",'Source Data'!B142))</f>
        <v/>
      </c>
      <c r="C138">
        <f>IF('Source Data'!$C142="","",TRIM('Source Data'!C142))</f>
        <v/>
      </c>
      <c r="D138">
        <f>IF(OR('Source Data'!$C142="",'Source Data'!D142=""),"",'Source Data'!D142)</f>
        <v/>
      </c>
      <c r="E138">
        <f>IF(C138="","",IF(COUNTIF($C$2:$C$301,C138)&gt;1,C138&amp;" (#"&amp;D138&amp;")",C138))</f>
        <v/>
      </c>
      <c r="F138">
        <f>IF(OR('Source Data'!$C142="",'Source Data'!E142=""),"",'Source Data'!E142)</f>
        <v/>
      </c>
      <c r="G138">
        <f>IF(OR('Source Data'!$C142="",'Source Data'!G142=""),"",'Source Data'!G142)</f>
        <v/>
      </c>
      <c r="H138">
        <f>IF(B138="","",IF(COUNTIF($B$2:B138,B138)=1,MAX($H$1:H137)+1,""))</f>
        <v/>
      </c>
      <c r="I138">
        <f>IF(C138="","",IF('Source Data'!J142="Not in Pilot","",IF('Source Data'!J142&lt;&gt;"",'Source Data'!J142,IF(COUNTIF(SnackCats,B138)&gt;0,"Snack",IF(COUNTIF(BevCats,B138)&gt;0,"Beverage","")))))</f>
        <v/>
      </c>
      <c r="J138">
        <f>IF(I138="","",COUNTIF($I$2:I138,"Snack")+COUNTIF($I$2:I138,"Beverage"))</f>
        <v/>
      </c>
      <c r="K138">
        <f>IF(OR('Inventory Master'!J142="CRITICAL",'Inventory Master'!J142="LOW"),'Inventory Master'!I142+A138/1000000,"")</f>
        <v/>
      </c>
      <c r="L138">
        <f>IF(OR('Source Data'!$C142="",'Source Data'!F142=""),"",'Source Data'!F142)</f>
        <v/>
      </c>
      <c r="AB138">
        <f>IF(ISNUMBER(L138),L138+A138/1000000,"")</f>
        <v/>
      </c>
      <c r="AC138">
        <f>IF(OR('Source Data'!$C142="",'Source Data'!H142=""),"",'Source Data'!H142)</f>
        <v/>
      </c>
      <c r="AD138">
        <f>IF(OR('Source Data'!$C142="",'Source Data'!I142=""),"",'Source Data'!I142)</f>
        <v/>
      </c>
    </row>
    <row r="139">
      <c r="A139" t="n">
        <v>138</v>
      </c>
      <c r="B139">
        <f>IF('Source Data'!$C143="","",IF('Source Data'!B143="","Uncategorized",'Source Data'!B143))</f>
        <v/>
      </c>
      <c r="C139">
        <f>IF('Source Data'!$C143="","",TRIM('Source Data'!C143))</f>
        <v/>
      </c>
      <c r="D139">
        <f>IF(OR('Source Data'!$C143="",'Source Data'!D143=""),"",'Source Data'!D143)</f>
        <v/>
      </c>
      <c r="E139">
        <f>IF(C139="","",IF(COUNTIF($C$2:$C$301,C139)&gt;1,C139&amp;" (#"&amp;D139&amp;")",C139))</f>
        <v/>
      </c>
      <c r="F139">
        <f>IF(OR('Source Data'!$C143="",'Source Data'!E143=""),"",'Source Data'!E143)</f>
        <v/>
      </c>
      <c r="G139">
        <f>IF(OR('Source Data'!$C143="",'Source Data'!G143=""),"",'Source Data'!G143)</f>
        <v/>
      </c>
      <c r="H139">
        <f>IF(B139="","",IF(COUNTIF($B$2:B139,B139)=1,MAX($H$1:H138)+1,""))</f>
        <v/>
      </c>
      <c r="I139">
        <f>IF(C139="","",IF('Source Data'!J143="Not in Pilot","",IF('Source Data'!J143&lt;&gt;"",'Source Data'!J143,IF(COUNTIF(SnackCats,B139)&gt;0,"Snack",IF(COUNTIF(BevCats,B139)&gt;0,"Beverage","")))))</f>
        <v/>
      </c>
      <c r="J139">
        <f>IF(I139="","",COUNTIF($I$2:I139,"Snack")+COUNTIF($I$2:I139,"Beverage"))</f>
        <v/>
      </c>
      <c r="K139">
        <f>IF(OR('Inventory Master'!J143="CRITICAL",'Inventory Master'!J143="LOW"),'Inventory Master'!I143+A139/1000000,"")</f>
        <v/>
      </c>
      <c r="L139">
        <f>IF(OR('Source Data'!$C143="",'Source Data'!F143=""),"",'Source Data'!F143)</f>
        <v/>
      </c>
      <c r="AB139">
        <f>IF(ISNUMBER(L139),L139+A139/1000000,"")</f>
        <v/>
      </c>
      <c r="AC139">
        <f>IF(OR('Source Data'!$C143="",'Source Data'!H143=""),"",'Source Data'!H143)</f>
        <v/>
      </c>
      <c r="AD139">
        <f>IF(OR('Source Data'!$C143="",'Source Data'!I143=""),"",'Source Data'!I143)</f>
        <v/>
      </c>
    </row>
    <row r="140">
      <c r="A140" t="n">
        <v>139</v>
      </c>
      <c r="B140">
        <f>IF('Source Data'!$C144="","",IF('Source Data'!B144="","Uncategorized",'Source Data'!B144))</f>
        <v/>
      </c>
      <c r="C140">
        <f>IF('Source Data'!$C144="","",TRIM('Source Data'!C144))</f>
        <v/>
      </c>
      <c r="D140">
        <f>IF(OR('Source Data'!$C144="",'Source Data'!D144=""),"",'Source Data'!D144)</f>
        <v/>
      </c>
      <c r="E140">
        <f>IF(C140="","",IF(COUNTIF($C$2:$C$301,C140)&gt;1,C140&amp;" (#"&amp;D140&amp;")",C140))</f>
        <v/>
      </c>
      <c r="F140">
        <f>IF(OR('Source Data'!$C144="",'Source Data'!E144=""),"",'Source Data'!E144)</f>
        <v/>
      </c>
      <c r="G140">
        <f>IF(OR('Source Data'!$C144="",'Source Data'!G144=""),"",'Source Data'!G144)</f>
        <v/>
      </c>
      <c r="H140">
        <f>IF(B140="","",IF(COUNTIF($B$2:B140,B140)=1,MAX($H$1:H139)+1,""))</f>
        <v/>
      </c>
      <c r="I140">
        <f>IF(C140="","",IF('Source Data'!J144="Not in Pilot","",IF('Source Data'!J144&lt;&gt;"",'Source Data'!J144,IF(COUNTIF(SnackCats,B140)&gt;0,"Snack",IF(COUNTIF(BevCats,B140)&gt;0,"Beverage","")))))</f>
        <v/>
      </c>
      <c r="J140">
        <f>IF(I140="","",COUNTIF($I$2:I140,"Snack")+COUNTIF($I$2:I140,"Beverage"))</f>
        <v/>
      </c>
      <c r="K140">
        <f>IF(OR('Inventory Master'!J144="CRITICAL",'Inventory Master'!J144="LOW"),'Inventory Master'!I144+A140/1000000,"")</f>
        <v/>
      </c>
      <c r="L140">
        <f>IF(OR('Source Data'!$C144="",'Source Data'!F144=""),"",'Source Data'!F144)</f>
        <v/>
      </c>
      <c r="AB140">
        <f>IF(ISNUMBER(L140),L140+A140/1000000,"")</f>
        <v/>
      </c>
      <c r="AC140">
        <f>IF(OR('Source Data'!$C144="",'Source Data'!H144=""),"",'Source Data'!H144)</f>
        <v/>
      </c>
      <c r="AD140">
        <f>IF(OR('Source Data'!$C144="",'Source Data'!I144=""),"",'Source Data'!I144)</f>
        <v/>
      </c>
    </row>
    <row r="141">
      <c r="A141" t="n">
        <v>140</v>
      </c>
      <c r="B141">
        <f>IF('Source Data'!$C145="","",IF('Source Data'!B145="","Uncategorized",'Source Data'!B145))</f>
        <v/>
      </c>
      <c r="C141">
        <f>IF('Source Data'!$C145="","",TRIM('Source Data'!C145))</f>
        <v/>
      </c>
      <c r="D141">
        <f>IF(OR('Source Data'!$C145="",'Source Data'!D145=""),"",'Source Data'!D145)</f>
        <v/>
      </c>
      <c r="E141">
        <f>IF(C141="","",IF(COUNTIF($C$2:$C$301,C141)&gt;1,C141&amp;" (#"&amp;D141&amp;")",C141))</f>
        <v/>
      </c>
      <c r="F141">
        <f>IF(OR('Source Data'!$C145="",'Source Data'!E145=""),"",'Source Data'!E145)</f>
        <v/>
      </c>
      <c r="G141">
        <f>IF(OR('Source Data'!$C145="",'Source Data'!G145=""),"",'Source Data'!G145)</f>
        <v/>
      </c>
      <c r="H141">
        <f>IF(B141="","",IF(COUNTIF($B$2:B141,B141)=1,MAX($H$1:H140)+1,""))</f>
        <v/>
      </c>
      <c r="I141">
        <f>IF(C141="","",IF('Source Data'!J145="Not in Pilot","",IF('Source Data'!J145&lt;&gt;"",'Source Data'!J145,IF(COUNTIF(SnackCats,B141)&gt;0,"Snack",IF(COUNTIF(BevCats,B141)&gt;0,"Beverage","")))))</f>
        <v/>
      </c>
      <c r="J141">
        <f>IF(I141="","",COUNTIF($I$2:I141,"Snack")+COUNTIF($I$2:I141,"Beverage"))</f>
        <v/>
      </c>
      <c r="K141">
        <f>IF(OR('Inventory Master'!J145="CRITICAL",'Inventory Master'!J145="LOW"),'Inventory Master'!I145+A141/1000000,"")</f>
        <v/>
      </c>
      <c r="L141">
        <f>IF(OR('Source Data'!$C145="",'Source Data'!F145=""),"",'Source Data'!F145)</f>
        <v/>
      </c>
      <c r="AB141">
        <f>IF(ISNUMBER(L141),L141+A141/1000000,"")</f>
        <v/>
      </c>
      <c r="AC141">
        <f>IF(OR('Source Data'!$C145="",'Source Data'!H145=""),"",'Source Data'!H145)</f>
        <v/>
      </c>
      <c r="AD141">
        <f>IF(OR('Source Data'!$C145="",'Source Data'!I145=""),"",'Source Data'!I145)</f>
        <v/>
      </c>
    </row>
    <row r="142">
      <c r="A142" t="n">
        <v>141</v>
      </c>
      <c r="B142">
        <f>IF('Source Data'!$C146="","",IF('Source Data'!B146="","Uncategorized",'Source Data'!B146))</f>
        <v/>
      </c>
      <c r="C142">
        <f>IF('Source Data'!$C146="","",TRIM('Source Data'!C146))</f>
        <v/>
      </c>
      <c r="D142">
        <f>IF(OR('Source Data'!$C146="",'Source Data'!D146=""),"",'Source Data'!D146)</f>
        <v/>
      </c>
      <c r="E142">
        <f>IF(C142="","",IF(COUNTIF($C$2:$C$301,C142)&gt;1,C142&amp;" (#"&amp;D142&amp;")",C142))</f>
        <v/>
      </c>
      <c r="F142">
        <f>IF(OR('Source Data'!$C146="",'Source Data'!E146=""),"",'Source Data'!E146)</f>
        <v/>
      </c>
      <c r="G142">
        <f>IF(OR('Source Data'!$C146="",'Source Data'!G146=""),"",'Source Data'!G146)</f>
        <v/>
      </c>
      <c r="H142">
        <f>IF(B142="","",IF(COUNTIF($B$2:B142,B142)=1,MAX($H$1:H141)+1,""))</f>
        <v/>
      </c>
      <c r="I142">
        <f>IF(C142="","",IF('Source Data'!J146="Not in Pilot","",IF('Source Data'!J146&lt;&gt;"",'Source Data'!J146,IF(COUNTIF(SnackCats,B142)&gt;0,"Snack",IF(COUNTIF(BevCats,B142)&gt;0,"Beverage","")))))</f>
        <v/>
      </c>
      <c r="J142">
        <f>IF(I142="","",COUNTIF($I$2:I142,"Snack")+COUNTIF($I$2:I142,"Beverage"))</f>
        <v/>
      </c>
      <c r="K142">
        <f>IF(OR('Inventory Master'!J146="CRITICAL",'Inventory Master'!J146="LOW"),'Inventory Master'!I146+A142/1000000,"")</f>
        <v/>
      </c>
      <c r="L142">
        <f>IF(OR('Source Data'!$C146="",'Source Data'!F146=""),"",'Source Data'!F146)</f>
        <v/>
      </c>
      <c r="AB142">
        <f>IF(ISNUMBER(L142),L142+A142/1000000,"")</f>
        <v/>
      </c>
      <c r="AC142">
        <f>IF(OR('Source Data'!$C146="",'Source Data'!H146=""),"",'Source Data'!H146)</f>
        <v/>
      </c>
      <c r="AD142">
        <f>IF(OR('Source Data'!$C146="",'Source Data'!I146=""),"",'Source Data'!I146)</f>
        <v/>
      </c>
    </row>
    <row r="143">
      <c r="A143" t="n">
        <v>142</v>
      </c>
      <c r="B143">
        <f>IF('Source Data'!$C147="","",IF('Source Data'!B147="","Uncategorized",'Source Data'!B147))</f>
        <v/>
      </c>
      <c r="C143">
        <f>IF('Source Data'!$C147="","",TRIM('Source Data'!C147))</f>
        <v/>
      </c>
      <c r="D143">
        <f>IF(OR('Source Data'!$C147="",'Source Data'!D147=""),"",'Source Data'!D147)</f>
        <v/>
      </c>
      <c r="E143">
        <f>IF(C143="","",IF(COUNTIF($C$2:$C$301,C143)&gt;1,C143&amp;" (#"&amp;D143&amp;")",C143))</f>
        <v/>
      </c>
      <c r="F143">
        <f>IF(OR('Source Data'!$C147="",'Source Data'!E147=""),"",'Source Data'!E147)</f>
        <v/>
      </c>
      <c r="G143">
        <f>IF(OR('Source Data'!$C147="",'Source Data'!G147=""),"",'Source Data'!G147)</f>
        <v/>
      </c>
      <c r="H143">
        <f>IF(B143="","",IF(COUNTIF($B$2:B143,B143)=1,MAX($H$1:H142)+1,""))</f>
        <v/>
      </c>
      <c r="I143">
        <f>IF(C143="","",IF('Source Data'!J147="Not in Pilot","",IF('Source Data'!J147&lt;&gt;"",'Source Data'!J147,IF(COUNTIF(SnackCats,B143)&gt;0,"Snack",IF(COUNTIF(BevCats,B143)&gt;0,"Beverage","")))))</f>
        <v/>
      </c>
      <c r="J143">
        <f>IF(I143="","",COUNTIF($I$2:I143,"Snack")+COUNTIF($I$2:I143,"Beverage"))</f>
        <v/>
      </c>
      <c r="K143">
        <f>IF(OR('Inventory Master'!J147="CRITICAL",'Inventory Master'!J147="LOW"),'Inventory Master'!I147+A143/1000000,"")</f>
        <v/>
      </c>
      <c r="L143">
        <f>IF(OR('Source Data'!$C147="",'Source Data'!F147=""),"",'Source Data'!F147)</f>
        <v/>
      </c>
      <c r="AB143">
        <f>IF(ISNUMBER(L143),L143+A143/1000000,"")</f>
        <v/>
      </c>
      <c r="AC143">
        <f>IF(OR('Source Data'!$C147="",'Source Data'!H147=""),"",'Source Data'!H147)</f>
        <v/>
      </c>
      <c r="AD143">
        <f>IF(OR('Source Data'!$C147="",'Source Data'!I147=""),"",'Source Data'!I147)</f>
        <v/>
      </c>
    </row>
    <row r="144">
      <c r="A144" t="n">
        <v>143</v>
      </c>
      <c r="B144">
        <f>IF('Source Data'!$C148="","",IF('Source Data'!B148="","Uncategorized",'Source Data'!B148))</f>
        <v/>
      </c>
      <c r="C144">
        <f>IF('Source Data'!$C148="","",TRIM('Source Data'!C148))</f>
        <v/>
      </c>
      <c r="D144">
        <f>IF(OR('Source Data'!$C148="",'Source Data'!D148=""),"",'Source Data'!D148)</f>
        <v/>
      </c>
      <c r="E144">
        <f>IF(C144="","",IF(COUNTIF($C$2:$C$301,C144)&gt;1,C144&amp;" (#"&amp;D144&amp;")",C144))</f>
        <v/>
      </c>
      <c r="F144">
        <f>IF(OR('Source Data'!$C148="",'Source Data'!E148=""),"",'Source Data'!E148)</f>
        <v/>
      </c>
      <c r="G144">
        <f>IF(OR('Source Data'!$C148="",'Source Data'!G148=""),"",'Source Data'!G148)</f>
        <v/>
      </c>
      <c r="H144">
        <f>IF(B144="","",IF(COUNTIF($B$2:B144,B144)=1,MAX($H$1:H143)+1,""))</f>
        <v/>
      </c>
      <c r="I144">
        <f>IF(C144="","",IF('Source Data'!J148="Not in Pilot","",IF('Source Data'!J148&lt;&gt;"",'Source Data'!J148,IF(COUNTIF(SnackCats,B144)&gt;0,"Snack",IF(COUNTIF(BevCats,B144)&gt;0,"Beverage","")))))</f>
        <v/>
      </c>
      <c r="J144">
        <f>IF(I144="","",COUNTIF($I$2:I144,"Snack")+COUNTIF($I$2:I144,"Beverage"))</f>
        <v/>
      </c>
      <c r="K144">
        <f>IF(OR('Inventory Master'!J148="CRITICAL",'Inventory Master'!J148="LOW"),'Inventory Master'!I148+A144/1000000,"")</f>
        <v/>
      </c>
      <c r="L144">
        <f>IF(OR('Source Data'!$C148="",'Source Data'!F148=""),"",'Source Data'!F148)</f>
        <v/>
      </c>
      <c r="AB144">
        <f>IF(ISNUMBER(L144),L144+A144/1000000,"")</f>
        <v/>
      </c>
      <c r="AC144">
        <f>IF(OR('Source Data'!$C148="",'Source Data'!H148=""),"",'Source Data'!H148)</f>
        <v/>
      </c>
      <c r="AD144">
        <f>IF(OR('Source Data'!$C148="",'Source Data'!I148=""),"",'Source Data'!I148)</f>
        <v/>
      </c>
    </row>
    <row r="145">
      <c r="A145" t="n">
        <v>144</v>
      </c>
      <c r="B145">
        <f>IF('Source Data'!$C149="","",IF('Source Data'!B149="","Uncategorized",'Source Data'!B149))</f>
        <v/>
      </c>
      <c r="C145">
        <f>IF('Source Data'!$C149="","",TRIM('Source Data'!C149))</f>
        <v/>
      </c>
      <c r="D145">
        <f>IF(OR('Source Data'!$C149="",'Source Data'!D149=""),"",'Source Data'!D149)</f>
        <v/>
      </c>
      <c r="E145">
        <f>IF(C145="","",IF(COUNTIF($C$2:$C$301,C145)&gt;1,C145&amp;" (#"&amp;D145&amp;")",C145))</f>
        <v/>
      </c>
      <c r="F145">
        <f>IF(OR('Source Data'!$C149="",'Source Data'!E149=""),"",'Source Data'!E149)</f>
        <v/>
      </c>
      <c r="G145">
        <f>IF(OR('Source Data'!$C149="",'Source Data'!G149=""),"",'Source Data'!G149)</f>
        <v/>
      </c>
      <c r="H145">
        <f>IF(B145="","",IF(COUNTIF($B$2:B145,B145)=1,MAX($H$1:H144)+1,""))</f>
        <v/>
      </c>
      <c r="I145">
        <f>IF(C145="","",IF('Source Data'!J149="Not in Pilot","",IF('Source Data'!J149&lt;&gt;"",'Source Data'!J149,IF(COUNTIF(SnackCats,B145)&gt;0,"Snack",IF(COUNTIF(BevCats,B145)&gt;0,"Beverage","")))))</f>
        <v/>
      </c>
      <c r="J145">
        <f>IF(I145="","",COUNTIF($I$2:I145,"Snack")+COUNTIF($I$2:I145,"Beverage"))</f>
        <v/>
      </c>
      <c r="K145">
        <f>IF(OR('Inventory Master'!J149="CRITICAL",'Inventory Master'!J149="LOW"),'Inventory Master'!I149+A145/1000000,"")</f>
        <v/>
      </c>
      <c r="L145">
        <f>IF(OR('Source Data'!$C149="",'Source Data'!F149=""),"",'Source Data'!F149)</f>
        <v/>
      </c>
      <c r="AB145">
        <f>IF(ISNUMBER(L145),L145+A145/1000000,"")</f>
        <v/>
      </c>
      <c r="AC145">
        <f>IF(OR('Source Data'!$C149="",'Source Data'!H149=""),"",'Source Data'!H149)</f>
        <v/>
      </c>
      <c r="AD145">
        <f>IF(OR('Source Data'!$C149="",'Source Data'!I149=""),"",'Source Data'!I149)</f>
        <v/>
      </c>
    </row>
    <row r="146">
      <c r="A146" t="n">
        <v>145</v>
      </c>
      <c r="B146">
        <f>IF('Source Data'!$C150="","",IF('Source Data'!B150="","Uncategorized",'Source Data'!B150))</f>
        <v/>
      </c>
      <c r="C146">
        <f>IF('Source Data'!$C150="","",TRIM('Source Data'!C150))</f>
        <v/>
      </c>
      <c r="D146">
        <f>IF(OR('Source Data'!$C150="",'Source Data'!D150=""),"",'Source Data'!D150)</f>
        <v/>
      </c>
      <c r="E146">
        <f>IF(C146="","",IF(COUNTIF($C$2:$C$301,C146)&gt;1,C146&amp;" (#"&amp;D146&amp;")",C146))</f>
        <v/>
      </c>
      <c r="F146">
        <f>IF(OR('Source Data'!$C150="",'Source Data'!E150=""),"",'Source Data'!E150)</f>
        <v/>
      </c>
      <c r="G146">
        <f>IF(OR('Source Data'!$C150="",'Source Data'!G150=""),"",'Source Data'!G150)</f>
        <v/>
      </c>
      <c r="H146">
        <f>IF(B146="","",IF(COUNTIF($B$2:B146,B146)=1,MAX($H$1:H145)+1,""))</f>
        <v/>
      </c>
      <c r="I146">
        <f>IF(C146="","",IF('Source Data'!J150="Not in Pilot","",IF('Source Data'!J150&lt;&gt;"",'Source Data'!J150,IF(COUNTIF(SnackCats,B146)&gt;0,"Snack",IF(COUNTIF(BevCats,B146)&gt;0,"Beverage","")))))</f>
        <v/>
      </c>
      <c r="J146">
        <f>IF(I146="","",COUNTIF($I$2:I146,"Snack")+COUNTIF($I$2:I146,"Beverage"))</f>
        <v/>
      </c>
      <c r="K146">
        <f>IF(OR('Inventory Master'!J150="CRITICAL",'Inventory Master'!J150="LOW"),'Inventory Master'!I150+A146/1000000,"")</f>
        <v/>
      </c>
      <c r="L146">
        <f>IF(OR('Source Data'!$C150="",'Source Data'!F150=""),"",'Source Data'!F150)</f>
        <v/>
      </c>
      <c r="AB146">
        <f>IF(ISNUMBER(L146),L146+A146/1000000,"")</f>
        <v/>
      </c>
      <c r="AC146">
        <f>IF(OR('Source Data'!$C150="",'Source Data'!H150=""),"",'Source Data'!H150)</f>
        <v/>
      </c>
      <c r="AD146">
        <f>IF(OR('Source Data'!$C150="",'Source Data'!I150=""),"",'Source Data'!I150)</f>
        <v/>
      </c>
    </row>
    <row r="147">
      <c r="A147" t="n">
        <v>146</v>
      </c>
      <c r="B147">
        <f>IF('Source Data'!$C151="","",IF('Source Data'!B151="","Uncategorized",'Source Data'!B151))</f>
        <v/>
      </c>
      <c r="C147">
        <f>IF('Source Data'!$C151="","",TRIM('Source Data'!C151))</f>
        <v/>
      </c>
      <c r="D147">
        <f>IF(OR('Source Data'!$C151="",'Source Data'!D151=""),"",'Source Data'!D151)</f>
        <v/>
      </c>
      <c r="E147">
        <f>IF(C147="","",IF(COUNTIF($C$2:$C$301,C147)&gt;1,C147&amp;" (#"&amp;D147&amp;")",C147))</f>
        <v/>
      </c>
      <c r="F147">
        <f>IF(OR('Source Data'!$C151="",'Source Data'!E151=""),"",'Source Data'!E151)</f>
        <v/>
      </c>
      <c r="G147">
        <f>IF(OR('Source Data'!$C151="",'Source Data'!G151=""),"",'Source Data'!G151)</f>
        <v/>
      </c>
      <c r="H147">
        <f>IF(B147="","",IF(COUNTIF($B$2:B147,B147)=1,MAX($H$1:H146)+1,""))</f>
        <v/>
      </c>
      <c r="I147">
        <f>IF(C147="","",IF('Source Data'!J151="Not in Pilot","",IF('Source Data'!J151&lt;&gt;"",'Source Data'!J151,IF(COUNTIF(SnackCats,B147)&gt;0,"Snack",IF(COUNTIF(BevCats,B147)&gt;0,"Beverage","")))))</f>
        <v/>
      </c>
      <c r="J147">
        <f>IF(I147="","",COUNTIF($I$2:I147,"Snack")+COUNTIF($I$2:I147,"Beverage"))</f>
        <v/>
      </c>
      <c r="K147">
        <f>IF(OR('Inventory Master'!J151="CRITICAL",'Inventory Master'!J151="LOW"),'Inventory Master'!I151+A147/1000000,"")</f>
        <v/>
      </c>
      <c r="L147">
        <f>IF(OR('Source Data'!$C151="",'Source Data'!F151=""),"",'Source Data'!F151)</f>
        <v/>
      </c>
      <c r="AB147">
        <f>IF(ISNUMBER(L147),L147+A147/1000000,"")</f>
        <v/>
      </c>
      <c r="AC147">
        <f>IF(OR('Source Data'!$C151="",'Source Data'!H151=""),"",'Source Data'!H151)</f>
        <v/>
      </c>
      <c r="AD147">
        <f>IF(OR('Source Data'!$C151="",'Source Data'!I151=""),"",'Source Data'!I151)</f>
        <v/>
      </c>
    </row>
    <row r="148">
      <c r="A148" t="n">
        <v>147</v>
      </c>
      <c r="B148">
        <f>IF('Source Data'!$C152="","",IF('Source Data'!B152="","Uncategorized",'Source Data'!B152))</f>
        <v/>
      </c>
      <c r="C148">
        <f>IF('Source Data'!$C152="","",TRIM('Source Data'!C152))</f>
        <v/>
      </c>
      <c r="D148">
        <f>IF(OR('Source Data'!$C152="",'Source Data'!D152=""),"",'Source Data'!D152)</f>
        <v/>
      </c>
      <c r="E148">
        <f>IF(C148="","",IF(COUNTIF($C$2:$C$301,C148)&gt;1,C148&amp;" (#"&amp;D148&amp;")",C148))</f>
        <v/>
      </c>
      <c r="F148">
        <f>IF(OR('Source Data'!$C152="",'Source Data'!E152=""),"",'Source Data'!E152)</f>
        <v/>
      </c>
      <c r="G148">
        <f>IF(OR('Source Data'!$C152="",'Source Data'!G152=""),"",'Source Data'!G152)</f>
        <v/>
      </c>
      <c r="H148">
        <f>IF(B148="","",IF(COUNTIF($B$2:B148,B148)=1,MAX($H$1:H147)+1,""))</f>
        <v/>
      </c>
      <c r="I148">
        <f>IF(C148="","",IF('Source Data'!J152="Not in Pilot","",IF('Source Data'!J152&lt;&gt;"",'Source Data'!J152,IF(COUNTIF(SnackCats,B148)&gt;0,"Snack",IF(COUNTIF(BevCats,B148)&gt;0,"Beverage","")))))</f>
        <v/>
      </c>
      <c r="J148">
        <f>IF(I148="","",COUNTIF($I$2:I148,"Snack")+COUNTIF($I$2:I148,"Beverage"))</f>
        <v/>
      </c>
      <c r="K148">
        <f>IF(OR('Inventory Master'!J152="CRITICAL",'Inventory Master'!J152="LOW"),'Inventory Master'!I152+A148/1000000,"")</f>
        <v/>
      </c>
      <c r="L148">
        <f>IF(OR('Source Data'!$C152="",'Source Data'!F152=""),"",'Source Data'!F152)</f>
        <v/>
      </c>
      <c r="AB148">
        <f>IF(ISNUMBER(L148),L148+A148/1000000,"")</f>
        <v/>
      </c>
      <c r="AC148">
        <f>IF(OR('Source Data'!$C152="",'Source Data'!H152=""),"",'Source Data'!H152)</f>
        <v/>
      </c>
      <c r="AD148">
        <f>IF(OR('Source Data'!$C152="",'Source Data'!I152=""),"",'Source Data'!I152)</f>
        <v/>
      </c>
    </row>
    <row r="149">
      <c r="A149" t="n">
        <v>148</v>
      </c>
      <c r="B149">
        <f>IF('Source Data'!$C153="","",IF('Source Data'!B153="","Uncategorized",'Source Data'!B153))</f>
        <v/>
      </c>
      <c r="C149">
        <f>IF('Source Data'!$C153="","",TRIM('Source Data'!C153))</f>
        <v/>
      </c>
      <c r="D149">
        <f>IF(OR('Source Data'!$C153="",'Source Data'!D153=""),"",'Source Data'!D153)</f>
        <v/>
      </c>
      <c r="E149">
        <f>IF(C149="","",IF(COUNTIF($C$2:$C$301,C149)&gt;1,C149&amp;" (#"&amp;D149&amp;")",C149))</f>
        <v/>
      </c>
      <c r="F149">
        <f>IF(OR('Source Data'!$C153="",'Source Data'!E153=""),"",'Source Data'!E153)</f>
        <v/>
      </c>
      <c r="G149">
        <f>IF(OR('Source Data'!$C153="",'Source Data'!G153=""),"",'Source Data'!G153)</f>
        <v/>
      </c>
      <c r="H149">
        <f>IF(B149="","",IF(COUNTIF($B$2:B149,B149)=1,MAX($H$1:H148)+1,""))</f>
        <v/>
      </c>
      <c r="I149">
        <f>IF(C149="","",IF('Source Data'!J153="Not in Pilot","",IF('Source Data'!J153&lt;&gt;"",'Source Data'!J153,IF(COUNTIF(SnackCats,B149)&gt;0,"Snack",IF(COUNTIF(BevCats,B149)&gt;0,"Beverage","")))))</f>
        <v/>
      </c>
      <c r="J149">
        <f>IF(I149="","",COUNTIF($I$2:I149,"Snack")+COUNTIF($I$2:I149,"Beverage"))</f>
        <v/>
      </c>
      <c r="K149">
        <f>IF(OR('Inventory Master'!J153="CRITICAL",'Inventory Master'!J153="LOW"),'Inventory Master'!I153+A149/1000000,"")</f>
        <v/>
      </c>
      <c r="L149">
        <f>IF(OR('Source Data'!$C153="",'Source Data'!F153=""),"",'Source Data'!F153)</f>
        <v/>
      </c>
      <c r="AB149">
        <f>IF(ISNUMBER(L149),L149+A149/1000000,"")</f>
        <v/>
      </c>
      <c r="AC149">
        <f>IF(OR('Source Data'!$C153="",'Source Data'!H153=""),"",'Source Data'!H153)</f>
        <v/>
      </c>
      <c r="AD149">
        <f>IF(OR('Source Data'!$C153="",'Source Data'!I153=""),"",'Source Data'!I153)</f>
        <v/>
      </c>
    </row>
    <row r="150">
      <c r="A150" t="n">
        <v>149</v>
      </c>
      <c r="B150">
        <f>IF('Source Data'!$C154="","",IF('Source Data'!B154="","Uncategorized",'Source Data'!B154))</f>
        <v/>
      </c>
      <c r="C150">
        <f>IF('Source Data'!$C154="","",TRIM('Source Data'!C154))</f>
        <v/>
      </c>
      <c r="D150">
        <f>IF(OR('Source Data'!$C154="",'Source Data'!D154=""),"",'Source Data'!D154)</f>
        <v/>
      </c>
      <c r="E150">
        <f>IF(C150="","",IF(COUNTIF($C$2:$C$301,C150)&gt;1,C150&amp;" (#"&amp;D150&amp;")",C150))</f>
        <v/>
      </c>
      <c r="F150">
        <f>IF(OR('Source Data'!$C154="",'Source Data'!E154=""),"",'Source Data'!E154)</f>
        <v/>
      </c>
      <c r="G150">
        <f>IF(OR('Source Data'!$C154="",'Source Data'!G154=""),"",'Source Data'!G154)</f>
        <v/>
      </c>
      <c r="H150">
        <f>IF(B150="","",IF(COUNTIF($B$2:B150,B150)=1,MAX($H$1:H149)+1,""))</f>
        <v/>
      </c>
      <c r="I150">
        <f>IF(C150="","",IF('Source Data'!J154="Not in Pilot","",IF('Source Data'!J154&lt;&gt;"",'Source Data'!J154,IF(COUNTIF(SnackCats,B150)&gt;0,"Snack",IF(COUNTIF(BevCats,B150)&gt;0,"Beverage","")))))</f>
        <v/>
      </c>
      <c r="J150">
        <f>IF(I150="","",COUNTIF($I$2:I150,"Snack")+COUNTIF($I$2:I150,"Beverage"))</f>
        <v/>
      </c>
      <c r="K150">
        <f>IF(OR('Inventory Master'!J154="CRITICAL",'Inventory Master'!J154="LOW"),'Inventory Master'!I154+A150/1000000,"")</f>
        <v/>
      </c>
      <c r="L150">
        <f>IF(OR('Source Data'!$C154="",'Source Data'!F154=""),"",'Source Data'!F154)</f>
        <v/>
      </c>
      <c r="AB150">
        <f>IF(ISNUMBER(L150),L150+A150/1000000,"")</f>
        <v/>
      </c>
      <c r="AC150">
        <f>IF(OR('Source Data'!$C154="",'Source Data'!H154=""),"",'Source Data'!H154)</f>
        <v/>
      </c>
      <c r="AD150">
        <f>IF(OR('Source Data'!$C154="",'Source Data'!I154=""),"",'Source Data'!I154)</f>
        <v/>
      </c>
    </row>
    <row r="151">
      <c r="A151" t="n">
        <v>150</v>
      </c>
      <c r="B151">
        <f>IF('Source Data'!$C155="","",IF('Source Data'!B155="","Uncategorized",'Source Data'!B155))</f>
        <v/>
      </c>
      <c r="C151">
        <f>IF('Source Data'!$C155="","",TRIM('Source Data'!C155))</f>
        <v/>
      </c>
      <c r="D151">
        <f>IF(OR('Source Data'!$C155="",'Source Data'!D155=""),"",'Source Data'!D155)</f>
        <v/>
      </c>
      <c r="E151">
        <f>IF(C151="","",IF(COUNTIF($C$2:$C$301,C151)&gt;1,C151&amp;" (#"&amp;D151&amp;")",C151))</f>
        <v/>
      </c>
      <c r="F151">
        <f>IF(OR('Source Data'!$C155="",'Source Data'!E155=""),"",'Source Data'!E155)</f>
        <v/>
      </c>
      <c r="G151">
        <f>IF(OR('Source Data'!$C155="",'Source Data'!G155=""),"",'Source Data'!G155)</f>
        <v/>
      </c>
      <c r="H151">
        <f>IF(B151="","",IF(COUNTIF($B$2:B151,B151)=1,MAX($H$1:H150)+1,""))</f>
        <v/>
      </c>
      <c r="I151">
        <f>IF(C151="","",IF('Source Data'!J155="Not in Pilot","",IF('Source Data'!J155&lt;&gt;"",'Source Data'!J155,IF(COUNTIF(SnackCats,B151)&gt;0,"Snack",IF(COUNTIF(BevCats,B151)&gt;0,"Beverage","")))))</f>
        <v/>
      </c>
      <c r="J151">
        <f>IF(I151="","",COUNTIF($I$2:I151,"Snack")+COUNTIF($I$2:I151,"Beverage"))</f>
        <v/>
      </c>
      <c r="K151">
        <f>IF(OR('Inventory Master'!J155="CRITICAL",'Inventory Master'!J155="LOW"),'Inventory Master'!I155+A151/1000000,"")</f>
        <v/>
      </c>
      <c r="L151">
        <f>IF(OR('Source Data'!$C155="",'Source Data'!F155=""),"",'Source Data'!F155)</f>
        <v/>
      </c>
      <c r="AB151">
        <f>IF(ISNUMBER(L151),L151+A151/1000000,"")</f>
        <v/>
      </c>
      <c r="AC151">
        <f>IF(OR('Source Data'!$C155="",'Source Data'!H155=""),"",'Source Data'!H155)</f>
        <v/>
      </c>
      <c r="AD151">
        <f>IF(OR('Source Data'!$C155="",'Source Data'!I155=""),"",'Source Data'!I155)</f>
        <v/>
      </c>
    </row>
    <row r="152">
      <c r="A152" t="n">
        <v>151</v>
      </c>
      <c r="B152">
        <f>IF('Source Data'!$C156="","",IF('Source Data'!B156="","Uncategorized",'Source Data'!B156))</f>
        <v/>
      </c>
      <c r="C152">
        <f>IF('Source Data'!$C156="","",TRIM('Source Data'!C156))</f>
        <v/>
      </c>
      <c r="D152">
        <f>IF(OR('Source Data'!$C156="",'Source Data'!D156=""),"",'Source Data'!D156)</f>
        <v/>
      </c>
      <c r="E152">
        <f>IF(C152="","",IF(COUNTIF($C$2:$C$301,C152)&gt;1,C152&amp;" (#"&amp;D152&amp;")",C152))</f>
        <v/>
      </c>
      <c r="F152">
        <f>IF(OR('Source Data'!$C156="",'Source Data'!E156=""),"",'Source Data'!E156)</f>
        <v/>
      </c>
      <c r="G152">
        <f>IF(OR('Source Data'!$C156="",'Source Data'!G156=""),"",'Source Data'!G156)</f>
        <v/>
      </c>
      <c r="H152">
        <f>IF(B152="","",IF(COUNTIF($B$2:B152,B152)=1,MAX($H$1:H151)+1,""))</f>
        <v/>
      </c>
      <c r="I152">
        <f>IF(C152="","",IF('Source Data'!J156="Not in Pilot","",IF('Source Data'!J156&lt;&gt;"",'Source Data'!J156,IF(COUNTIF(SnackCats,B152)&gt;0,"Snack",IF(COUNTIF(BevCats,B152)&gt;0,"Beverage","")))))</f>
        <v/>
      </c>
      <c r="J152">
        <f>IF(I152="","",COUNTIF($I$2:I152,"Snack")+COUNTIF($I$2:I152,"Beverage"))</f>
        <v/>
      </c>
      <c r="K152">
        <f>IF(OR('Inventory Master'!J156="CRITICAL",'Inventory Master'!J156="LOW"),'Inventory Master'!I156+A152/1000000,"")</f>
        <v/>
      </c>
      <c r="L152">
        <f>IF(OR('Source Data'!$C156="",'Source Data'!F156=""),"",'Source Data'!F156)</f>
        <v/>
      </c>
      <c r="AB152">
        <f>IF(ISNUMBER(L152),L152+A152/1000000,"")</f>
        <v/>
      </c>
      <c r="AC152">
        <f>IF(OR('Source Data'!$C156="",'Source Data'!H156=""),"",'Source Data'!H156)</f>
        <v/>
      </c>
      <c r="AD152">
        <f>IF(OR('Source Data'!$C156="",'Source Data'!I156=""),"",'Source Data'!I156)</f>
        <v/>
      </c>
    </row>
    <row r="153">
      <c r="A153" t="n">
        <v>152</v>
      </c>
      <c r="B153">
        <f>IF('Source Data'!$C157="","",IF('Source Data'!B157="","Uncategorized",'Source Data'!B157))</f>
        <v/>
      </c>
      <c r="C153">
        <f>IF('Source Data'!$C157="","",TRIM('Source Data'!C157))</f>
        <v/>
      </c>
      <c r="D153">
        <f>IF(OR('Source Data'!$C157="",'Source Data'!D157=""),"",'Source Data'!D157)</f>
        <v/>
      </c>
      <c r="E153">
        <f>IF(C153="","",IF(COUNTIF($C$2:$C$301,C153)&gt;1,C153&amp;" (#"&amp;D153&amp;")",C153))</f>
        <v/>
      </c>
      <c r="F153">
        <f>IF(OR('Source Data'!$C157="",'Source Data'!E157=""),"",'Source Data'!E157)</f>
        <v/>
      </c>
      <c r="G153">
        <f>IF(OR('Source Data'!$C157="",'Source Data'!G157=""),"",'Source Data'!G157)</f>
        <v/>
      </c>
      <c r="H153">
        <f>IF(B153="","",IF(COUNTIF($B$2:B153,B153)=1,MAX($H$1:H152)+1,""))</f>
        <v/>
      </c>
      <c r="I153">
        <f>IF(C153="","",IF('Source Data'!J157="Not in Pilot","",IF('Source Data'!J157&lt;&gt;"",'Source Data'!J157,IF(COUNTIF(SnackCats,B153)&gt;0,"Snack",IF(COUNTIF(BevCats,B153)&gt;0,"Beverage","")))))</f>
        <v/>
      </c>
      <c r="J153">
        <f>IF(I153="","",COUNTIF($I$2:I153,"Snack")+COUNTIF($I$2:I153,"Beverage"))</f>
        <v/>
      </c>
      <c r="K153">
        <f>IF(OR('Inventory Master'!J157="CRITICAL",'Inventory Master'!J157="LOW"),'Inventory Master'!I157+A153/1000000,"")</f>
        <v/>
      </c>
      <c r="L153">
        <f>IF(OR('Source Data'!$C157="",'Source Data'!F157=""),"",'Source Data'!F157)</f>
        <v/>
      </c>
      <c r="AB153">
        <f>IF(ISNUMBER(L153),L153+A153/1000000,"")</f>
        <v/>
      </c>
      <c r="AC153">
        <f>IF(OR('Source Data'!$C157="",'Source Data'!H157=""),"",'Source Data'!H157)</f>
        <v/>
      </c>
      <c r="AD153">
        <f>IF(OR('Source Data'!$C157="",'Source Data'!I157=""),"",'Source Data'!I157)</f>
        <v/>
      </c>
    </row>
    <row r="154">
      <c r="A154" t="n">
        <v>153</v>
      </c>
      <c r="B154">
        <f>IF('Source Data'!$C158="","",IF('Source Data'!B158="","Uncategorized",'Source Data'!B158))</f>
        <v/>
      </c>
      <c r="C154">
        <f>IF('Source Data'!$C158="","",TRIM('Source Data'!C158))</f>
        <v/>
      </c>
      <c r="D154">
        <f>IF(OR('Source Data'!$C158="",'Source Data'!D158=""),"",'Source Data'!D158)</f>
        <v/>
      </c>
      <c r="E154">
        <f>IF(C154="","",IF(COUNTIF($C$2:$C$301,C154)&gt;1,C154&amp;" (#"&amp;D154&amp;")",C154))</f>
        <v/>
      </c>
      <c r="F154">
        <f>IF(OR('Source Data'!$C158="",'Source Data'!E158=""),"",'Source Data'!E158)</f>
        <v/>
      </c>
      <c r="G154">
        <f>IF(OR('Source Data'!$C158="",'Source Data'!G158=""),"",'Source Data'!G158)</f>
        <v/>
      </c>
      <c r="H154">
        <f>IF(B154="","",IF(COUNTIF($B$2:B154,B154)=1,MAX($H$1:H153)+1,""))</f>
        <v/>
      </c>
      <c r="I154">
        <f>IF(C154="","",IF('Source Data'!J158="Not in Pilot","",IF('Source Data'!J158&lt;&gt;"",'Source Data'!J158,IF(COUNTIF(SnackCats,B154)&gt;0,"Snack",IF(COUNTIF(BevCats,B154)&gt;0,"Beverage","")))))</f>
        <v/>
      </c>
      <c r="J154">
        <f>IF(I154="","",COUNTIF($I$2:I154,"Snack")+COUNTIF($I$2:I154,"Beverage"))</f>
        <v/>
      </c>
      <c r="K154">
        <f>IF(OR('Inventory Master'!J158="CRITICAL",'Inventory Master'!J158="LOW"),'Inventory Master'!I158+A154/1000000,"")</f>
        <v/>
      </c>
      <c r="L154">
        <f>IF(OR('Source Data'!$C158="",'Source Data'!F158=""),"",'Source Data'!F158)</f>
        <v/>
      </c>
      <c r="AB154">
        <f>IF(ISNUMBER(L154),L154+A154/1000000,"")</f>
        <v/>
      </c>
      <c r="AC154">
        <f>IF(OR('Source Data'!$C158="",'Source Data'!H158=""),"",'Source Data'!H158)</f>
        <v/>
      </c>
      <c r="AD154">
        <f>IF(OR('Source Data'!$C158="",'Source Data'!I158=""),"",'Source Data'!I158)</f>
        <v/>
      </c>
    </row>
    <row r="155">
      <c r="A155" t="n">
        <v>154</v>
      </c>
      <c r="B155">
        <f>IF('Source Data'!$C159="","",IF('Source Data'!B159="","Uncategorized",'Source Data'!B159))</f>
        <v/>
      </c>
      <c r="C155">
        <f>IF('Source Data'!$C159="","",TRIM('Source Data'!C159))</f>
        <v/>
      </c>
      <c r="D155">
        <f>IF(OR('Source Data'!$C159="",'Source Data'!D159=""),"",'Source Data'!D159)</f>
        <v/>
      </c>
      <c r="E155">
        <f>IF(C155="","",IF(COUNTIF($C$2:$C$301,C155)&gt;1,C155&amp;" (#"&amp;D155&amp;")",C155))</f>
        <v/>
      </c>
      <c r="F155">
        <f>IF(OR('Source Data'!$C159="",'Source Data'!E159=""),"",'Source Data'!E159)</f>
        <v/>
      </c>
      <c r="G155">
        <f>IF(OR('Source Data'!$C159="",'Source Data'!G159=""),"",'Source Data'!G159)</f>
        <v/>
      </c>
      <c r="H155">
        <f>IF(B155="","",IF(COUNTIF($B$2:B155,B155)=1,MAX($H$1:H154)+1,""))</f>
        <v/>
      </c>
      <c r="I155">
        <f>IF(C155="","",IF('Source Data'!J159="Not in Pilot","",IF('Source Data'!J159&lt;&gt;"",'Source Data'!J159,IF(COUNTIF(SnackCats,B155)&gt;0,"Snack",IF(COUNTIF(BevCats,B155)&gt;0,"Beverage","")))))</f>
        <v/>
      </c>
      <c r="J155">
        <f>IF(I155="","",COUNTIF($I$2:I155,"Snack")+COUNTIF($I$2:I155,"Beverage"))</f>
        <v/>
      </c>
      <c r="K155">
        <f>IF(OR('Inventory Master'!J159="CRITICAL",'Inventory Master'!J159="LOW"),'Inventory Master'!I159+A155/1000000,"")</f>
        <v/>
      </c>
      <c r="L155">
        <f>IF(OR('Source Data'!$C159="",'Source Data'!F159=""),"",'Source Data'!F159)</f>
        <v/>
      </c>
      <c r="AB155">
        <f>IF(ISNUMBER(L155),L155+A155/1000000,"")</f>
        <v/>
      </c>
      <c r="AC155">
        <f>IF(OR('Source Data'!$C159="",'Source Data'!H159=""),"",'Source Data'!H159)</f>
        <v/>
      </c>
      <c r="AD155">
        <f>IF(OR('Source Data'!$C159="",'Source Data'!I159=""),"",'Source Data'!I159)</f>
        <v/>
      </c>
    </row>
    <row r="156">
      <c r="A156" t="n">
        <v>155</v>
      </c>
      <c r="B156">
        <f>IF('Source Data'!$C160="","",IF('Source Data'!B160="","Uncategorized",'Source Data'!B160))</f>
        <v/>
      </c>
      <c r="C156">
        <f>IF('Source Data'!$C160="","",TRIM('Source Data'!C160))</f>
        <v/>
      </c>
      <c r="D156">
        <f>IF(OR('Source Data'!$C160="",'Source Data'!D160=""),"",'Source Data'!D160)</f>
        <v/>
      </c>
      <c r="E156">
        <f>IF(C156="","",IF(COUNTIF($C$2:$C$301,C156)&gt;1,C156&amp;" (#"&amp;D156&amp;")",C156))</f>
        <v/>
      </c>
      <c r="F156">
        <f>IF(OR('Source Data'!$C160="",'Source Data'!E160=""),"",'Source Data'!E160)</f>
        <v/>
      </c>
      <c r="G156">
        <f>IF(OR('Source Data'!$C160="",'Source Data'!G160=""),"",'Source Data'!G160)</f>
        <v/>
      </c>
      <c r="H156">
        <f>IF(B156="","",IF(COUNTIF($B$2:B156,B156)=1,MAX($H$1:H155)+1,""))</f>
        <v/>
      </c>
      <c r="I156">
        <f>IF(C156="","",IF('Source Data'!J160="Not in Pilot","",IF('Source Data'!J160&lt;&gt;"",'Source Data'!J160,IF(COUNTIF(SnackCats,B156)&gt;0,"Snack",IF(COUNTIF(BevCats,B156)&gt;0,"Beverage","")))))</f>
        <v/>
      </c>
      <c r="J156">
        <f>IF(I156="","",COUNTIF($I$2:I156,"Snack")+COUNTIF($I$2:I156,"Beverage"))</f>
        <v/>
      </c>
      <c r="K156">
        <f>IF(OR('Inventory Master'!J160="CRITICAL",'Inventory Master'!J160="LOW"),'Inventory Master'!I160+A156/1000000,"")</f>
        <v/>
      </c>
      <c r="L156">
        <f>IF(OR('Source Data'!$C160="",'Source Data'!F160=""),"",'Source Data'!F160)</f>
        <v/>
      </c>
      <c r="AB156">
        <f>IF(ISNUMBER(L156),L156+A156/1000000,"")</f>
        <v/>
      </c>
      <c r="AC156">
        <f>IF(OR('Source Data'!$C160="",'Source Data'!H160=""),"",'Source Data'!H160)</f>
        <v/>
      </c>
      <c r="AD156">
        <f>IF(OR('Source Data'!$C160="",'Source Data'!I160=""),"",'Source Data'!I160)</f>
        <v/>
      </c>
    </row>
    <row r="157">
      <c r="A157" t="n">
        <v>156</v>
      </c>
      <c r="B157">
        <f>IF('Source Data'!$C161="","",IF('Source Data'!B161="","Uncategorized",'Source Data'!B161))</f>
        <v/>
      </c>
      <c r="C157">
        <f>IF('Source Data'!$C161="","",TRIM('Source Data'!C161))</f>
        <v/>
      </c>
      <c r="D157">
        <f>IF(OR('Source Data'!$C161="",'Source Data'!D161=""),"",'Source Data'!D161)</f>
        <v/>
      </c>
      <c r="E157">
        <f>IF(C157="","",IF(COUNTIF($C$2:$C$301,C157)&gt;1,C157&amp;" (#"&amp;D157&amp;")",C157))</f>
        <v/>
      </c>
      <c r="F157">
        <f>IF(OR('Source Data'!$C161="",'Source Data'!E161=""),"",'Source Data'!E161)</f>
        <v/>
      </c>
      <c r="G157">
        <f>IF(OR('Source Data'!$C161="",'Source Data'!G161=""),"",'Source Data'!G161)</f>
        <v/>
      </c>
      <c r="H157">
        <f>IF(B157="","",IF(COUNTIF($B$2:B157,B157)=1,MAX($H$1:H156)+1,""))</f>
        <v/>
      </c>
      <c r="I157">
        <f>IF(C157="","",IF('Source Data'!J161="Not in Pilot","",IF('Source Data'!J161&lt;&gt;"",'Source Data'!J161,IF(COUNTIF(SnackCats,B157)&gt;0,"Snack",IF(COUNTIF(BevCats,B157)&gt;0,"Beverage","")))))</f>
        <v/>
      </c>
      <c r="J157">
        <f>IF(I157="","",COUNTIF($I$2:I157,"Snack")+COUNTIF($I$2:I157,"Beverage"))</f>
        <v/>
      </c>
      <c r="K157">
        <f>IF(OR('Inventory Master'!J161="CRITICAL",'Inventory Master'!J161="LOW"),'Inventory Master'!I161+A157/1000000,"")</f>
        <v/>
      </c>
      <c r="L157">
        <f>IF(OR('Source Data'!$C161="",'Source Data'!F161=""),"",'Source Data'!F161)</f>
        <v/>
      </c>
      <c r="AB157">
        <f>IF(ISNUMBER(L157),L157+A157/1000000,"")</f>
        <v/>
      </c>
      <c r="AC157">
        <f>IF(OR('Source Data'!$C161="",'Source Data'!H161=""),"",'Source Data'!H161)</f>
        <v/>
      </c>
      <c r="AD157">
        <f>IF(OR('Source Data'!$C161="",'Source Data'!I161=""),"",'Source Data'!I161)</f>
        <v/>
      </c>
    </row>
    <row r="158">
      <c r="A158" t="n">
        <v>157</v>
      </c>
      <c r="B158">
        <f>IF('Source Data'!$C162="","",IF('Source Data'!B162="","Uncategorized",'Source Data'!B162))</f>
        <v/>
      </c>
      <c r="C158">
        <f>IF('Source Data'!$C162="","",TRIM('Source Data'!C162))</f>
        <v/>
      </c>
      <c r="D158">
        <f>IF(OR('Source Data'!$C162="",'Source Data'!D162=""),"",'Source Data'!D162)</f>
        <v/>
      </c>
      <c r="E158">
        <f>IF(C158="","",IF(COUNTIF($C$2:$C$301,C158)&gt;1,C158&amp;" (#"&amp;D158&amp;")",C158))</f>
        <v/>
      </c>
      <c r="F158">
        <f>IF(OR('Source Data'!$C162="",'Source Data'!E162=""),"",'Source Data'!E162)</f>
        <v/>
      </c>
      <c r="G158">
        <f>IF(OR('Source Data'!$C162="",'Source Data'!G162=""),"",'Source Data'!G162)</f>
        <v/>
      </c>
      <c r="H158">
        <f>IF(B158="","",IF(COUNTIF($B$2:B158,B158)=1,MAX($H$1:H157)+1,""))</f>
        <v/>
      </c>
      <c r="I158">
        <f>IF(C158="","",IF('Source Data'!J162="Not in Pilot","",IF('Source Data'!J162&lt;&gt;"",'Source Data'!J162,IF(COUNTIF(SnackCats,B158)&gt;0,"Snack",IF(COUNTIF(BevCats,B158)&gt;0,"Beverage","")))))</f>
        <v/>
      </c>
      <c r="J158">
        <f>IF(I158="","",COUNTIF($I$2:I158,"Snack")+COUNTIF($I$2:I158,"Beverage"))</f>
        <v/>
      </c>
      <c r="K158">
        <f>IF(OR('Inventory Master'!J162="CRITICAL",'Inventory Master'!J162="LOW"),'Inventory Master'!I162+A158/1000000,"")</f>
        <v/>
      </c>
      <c r="L158">
        <f>IF(OR('Source Data'!$C162="",'Source Data'!F162=""),"",'Source Data'!F162)</f>
        <v/>
      </c>
      <c r="AB158">
        <f>IF(ISNUMBER(L158),L158+A158/1000000,"")</f>
        <v/>
      </c>
      <c r="AC158">
        <f>IF(OR('Source Data'!$C162="",'Source Data'!H162=""),"",'Source Data'!H162)</f>
        <v/>
      </c>
      <c r="AD158">
        <f>IF(OR('Source Data'!$C162="",'Source Data'!I162=""),"",'Source Data'!I162)</f>
        <v/>
      </c>
    </row>
    <row r="159">
      <c r="A159" t="n">
        <v>158</v>
      </c>
      <c r="B159">
        <f>IF('Source Data'!$C163="","",IF('Source Data'!B163="","Uncategorized",'Source Data'!B163))</f>
        <v/>
      </c>
      <c r="C159">
        <f>IF('Source Data'!$C163="","",TRIM('Source Data'!C163))</f>
        <v/>
      </c>
      <c r="D159">
        <f>IF(OR('Source Data'!$C163="",'Source Data'!D163=""),"",'Source Data'!D163)</f>
        <v/>
      </c>
      <c r="E159">
        <f>IF(C159="","",IF(COUNTIF($C$2:$C$301,C159)&gt;1,C159&amp;" (#"&amp;D159&amp;")",C159))</f>
        <v/>
      </c>
      <c r="F159">
        <f>IF(OR('Source Data'!$C163="",'Source Data'!E163=""),"",'Source Data'!E163)</f>
        <v/>
      </c>
      <c r="G159">
        <f>IF(OR('Source Data'!$C163="",'Source Data'!G163=""),"",'Source Data'!G163)</f>
        <v/>
      </c>
      <c r="H159">
        <f>IF(B159="","",IF(COUNTIF($B$2:B159,B159)=1,MAX($H$1:H158)+1,""))</f>
        <v/>
      </c>
      <c r="I159">
        <f>IF(C159="","",IF('Source Data'!J163="Not in Pilot","",IF('Source Data'!J163&lt;&gt;"",'Source Data'!J163,IF(COUNTIF(SnackCats,B159)&gt;0,"Snack",IF(COUNTIF(BevCats,B159)&gt;0,"Beverage","")))))</f>
        <v/>
      </c>
      <c r="J159">
        <f>IF(I159="","",COUNTIF($I$2:I159,"Snack")+COUNTIF($I$2:I159,"Beverage"))</f>
        <v/>
      </c>
      <c r="K159">
        <f>IF(OR('Inventory Master'!J163="CRITICAL",'Inventory Master'!J163="LOW"),'Inventory Master'!I163+A159/1000000,"")</f>
        <v/>
      </c>
      <c r="L159">
        <f>IF(OR('Source Data'!$C163="",'Source Data'!F163=""),"",'Source Data'!F163)</f>
        <v/>
      </c>
      <c r="AB159">
        <f>IF(ISNUMBER(L159),L159+A159/1000000,"")</f>
        <v/>
      </c>
      <c r="AC159">
        <f>IF(OR('Source Data'!$C163="",'Source Data'!H163=""),"",'Source Data'!H163)</f>
        <v/>
      </c>
      <c r="AD159">
        <f>IF(OR('Source Data'!$C163="",'Source Data'!I163=""),"",'Source Data'!I163)</f>
        <v/>
      </c>
    </row>
    <row r="160">
      <c r="A160" t="n">
        <v>159</v>
      </c>
      <c r="B160">
        <f>IF('Source Data'!$C164="","",IF('Source Data'!B164="","Uncategorized",'Source Data'!B164))</f>
        <v/>
      </c>
      <c r="C160">
        <f>IF('Source Data'!$C164="","",TRIM('Source Data'!C164))</f>
        <v/>
      </c>
      <c r="D160">
        <f>IF(OR('Source Data'!$C164="",'Source Data'!D164=""),"",'Source Data'!D164)</f>
        <v/>
      </c>
      <c r="E160">
        <f>IF(C160="","",IF(COUNTIF($C$2:$C$301,C160)&gt;1,C160&amp;" (#"&amp;D160&amp;")",C160))</f>
        <v/>
      </c>
      <c r="F160">
        <f>IF(OR('Source Data'!$C164="",'Source Data'!E164=""),"",'Source Data'!E164)</f>
        <v/>
      </c>
      <c r="G160">
        <f>IF(OR('Source Data'!$C164="",'Source Data'!G164=""),"",'Source Data'!G164)</f>
        <v/>
      </c>
      <c r="H160">
        <f>IF(B160="","",IF(COUNTIF($B$2:B160,B160)=1,MAX($H$1:H159)+1,""))</f>
        <v/>
      </c>
      <c r="I160">
        <f>IF(C160="","",IF('Source Data'!J164="Not in Pilot","",IF('Source Data'!J164&lt;&gt;"",'Source Data'!J164,IF(COUNTIF(SnackCats,B160)&gt;0,"Snack",IF(COUNTIF(BevCats,B160)&gt;0,"Beverage","")))))</f>
        <v/>
      </c>
      <c r="J160">
        <f>IF(I160="","",COUNTIF($I$2:I160,"Snack")+COUNTIF($I$2:I160,"Beverage"))</f>
        <v/>
      </c>
      <c r="K160">
        <f>IF(OR('Inventory Master'!J164="CRITICAL",'Inventory Master'!J164="LOW"),'Inventory Master'!I164+A160/1000000,"")</f>
        <v/>
      </c>
      <c r="L160">
        <f>IF(OR('Source Data'!$C164="",'Source Data'!F164=""),"",'Source Data'!F164)</f>
        <v/>
      </c>
      <c r="AB160">
        <f>IF(ISNUMBER(L160),L160+A160/1000000,"")</f>
        <v/>
      </c>
      <c r="AC160">
        <f>IF(OR('Source Data'!$C164="",'Source Data'!H164=""),"",'Source Data'!H164)</f>
        <v/>
      </c>
      <c r="AD160">
        <f>IF(OR('Source Data'!$C164="",'Source Data'!I164=""),"",'Source Data'!I164)</f>
        <v/>
      </c>
    </row>
    <row r="161">
      <c r="A161" t="n">
        <v>160</v>
      </c>
      <c r="B161">
        <f>IF('Source Data'!$C165="","",IF('Source Data'!B165="","Uncategorized",'Source Data'!B165))</f>
        <v/>
      </c>
      <c r="C161">
        <f>IF('Source Data'!$C165="","",TRIM('Source Data'!C165))</f>
        <v/>
      </c>
      <c r="D161">
        <f>IF(OR('Source Data'!$C165="",'Source Data'!D165=""),"",'Source Data'!D165)</f>
        <v/>
      </c>
      <c r="E161">
        <f>IF(C161="","",IF(COUNTIF($C$2:$C$301,C161)&gt;1,C161&amp;" (#"&amp;D161&amp;")",C161))</f>
        <v/>
      </c>
      <c r="F161">
        <f>IF(OR('Source Data'!$C165="",'Source Data'!E165=""),"",'Source Data'!E165)</f>
        <v/>
      </c>
      <c r="G161">
        <f>IF(OR('Source Data'!$C165="",'Source Data'!G165=""),"",'Source Data'!G165)</f>
        <v/>
      </c>
      <c r="H161">
        <f>IF(B161="","",IF(COUNTIF($B$2:B161,B161)=1,MAX($H$1:H160)+1,""))</f>
        <v/>
      </c>
      <c r="I161">
        <f>IF(C161="","",IF('Source Data'!J165="Not in Pilot","",IF('Source Data'!J165&lt;&gt;"",'Source Data'!J165,IF(COUNTIF(SnackCats,B161)&gt;0,"Snack",IF(COUNTIF(BevCats,B161)&gt;0,"Beverage","")))))</f>
        <v/>
      </c>
      <c r="J161">
        <f>IF(I161="","",COUNTIF($I$2:I161,"Snack")+COUNTIF($I$2:I161,"Beverage"))</f>
        <v/>
      </c>
      <c r="K161">
        <f>IF(OR('Inventory Master'!J165="CRITICAL",'Inventory Master'!J165="LOW"),'Inventory Master'!I165+A161/1000000,"")</f>
        <v/>
      </c>
      <c r="L161">
        <f>IF(OR('Source Data'!$C165="",'Source Data'!F165=""),"",'Source Data'!F165)</f>
        <v/>
      </c>
      <c r="AB161">
        <f>IF(ISNUMBER(L161),L161+A161/1000000,"")</f>
        <v/>
      </c>
      <c r="AC161">
        <f>IF(OR('Source Data'!$C165="",'Source Data'!H165=""),"",'Source Data'!H165)</f>
        <v/>
      </c>
      <c r="AD161">
        <f>IF(OR('Source Data'!$C165="",'Source Data'!I165=""),"",'Source Data'!I165)</f>
        <v/>
      </c>
    </row>
    <row r="162">
      <c r="A162" t="n">
        <v>161</v>
      </c>
      <c r="B162">
        <f>IF('Source Data'!$C166="","",IF('Source Data'!B166="","Uncategorized",'Source Data'!B166))</f>
        <v/>
      </c>
      <c r="C162">
        <f>IF('Source Data'!$C166="","",TRIM('Source Data'!C166))</f>
        <v/>
      </c>
      <c r="D162">
        <f>IF(OR('Source Data'!$C166="",'Source Data'!D166=""),"",'Source Data'!D166)</f>
        <v/>
      </c>
      <c r="E162">
        <f>IF(C162="","",IF(COUNTIF($C$2:$C$301,C162)&gt;1,C162&amp;" (#"&amp;D162&amp;")",C162))</f>
        <v/>
      </c>
      <c r="F162">
        <f>IF(OR('Source Data'!$C166="",'Source Data'!E166=""),"",'Source Data'!E166)</f>
        <v/>
      </c>
      <c r="G162">
        <f>IF(OR('Source Data'!$C166="",'Source Data'!G166=""),"",'Source Data'!G166)</f>
        <v/>
      </c>
      <c r="H162">
        <f>IF(B162="","",IF(COUNTIF($B$2:B162,B162)=1,MAX($H$1:H161)+1,""))</f>
        <v/>
      </c>
      <c r="I162">
        <f>IF(C162="","",IF('Source Data'!J166="Not in Pilot","",IF('Source Data'!J166&lt;&gt;"",'Source Data'!J166,IF(COUNTIF(SnackCats,B162)&gt;0,"Snack",IF(COUNTIF(BevCats,B162)&gt;0,"Beverage","")))))</f>
        <v/>
      </c>
      <c r="J162">
        <f>IF(I162="","",COUNTIF($I$2:I162,"Snack")+COUNTIF($I$2:I162,"Beverage"))</f>
        <v/>
      </c>
      <c r="K162">
        <f>IF(OR('Inventory Master'!J166="CRITICAL",'Inventory Master'!J166="LOW"),'Inventory Master'!I166+A162/1000000,"")</f>
        <v/>
      </c>
      <c r="L162">
        <f>IF(OR('Source Data'!$C166="",'Source Data'!F166=""),"",'Source Data'!F166)</f>
        <v/>
      </c>
      <c r="AB162">
        <f>IF(ISNUMBER(L162),L162+A162/1000000,"")</f>
        <v/>
      </c>
      <c r="AC162">
        <f>IF(OR('Source Data'!$C166="",'Source Data'!H166=""),"",'Source Data'!H166)</f>
        <v/>
      </c>
      <c r="AD162">
        <f>IF(OR('Source Data'!$C166="",'Source Data'!I166=""),"",'Source Data'!I166)</f>
        <v/>
      </c>
    </row>
    <row r="163">
      <c r="A163" t="n">
        <v>162</v>
      </c>
      <c r="B163">
        <f>IF('Source Data'!$C167="","",IF('Source Data'!B167="","Uncategorized",'Source Data'!B167))</f>
        <v/>
      </c>
      <c r="C163">
        <f>IF('Source Data'!$C167="","",TRIM('Source Data'!C167))</f>
        <v/>
      </c>
      <c r="D163">
        <f>IF(OR('Source Data'!$C167="",'Source Data'!D167=""),"",'Source Data'!D167)</f>
        <v/>
      </c>
      <c r="E163">
        <f>IF(C163="","",IF(COUNTIF($C$2:$C$301,C163)&gt;1,C163&amp;" (#"&amp;D163&amp;")",C163))</f>
        <v/>
      </c>
      <c r="F163">
        <f>IF(OR('Source Data'!$C167="",'Source Data'!E167=""),"",'Source Data'!E167)</f>
        <v/>
      </c>
      <c r="G163">
        <f>IF(OR('Source Data'!$C167="",'Source Data'!G167=""),"",'Source Data'!G167)</f>
        <v/>
      </c>
      <c r="H163">
        <f>IF(B163="","",IF(COUNTIF($B$2:B163,B163)=1,MAX($H$1:H162)+1,""))</f>
        <v/>
      </c>
      <c r="I163">
        <f>IF(C163="","",IF('Source Data'!J167="Not in Pilot","",IF('Source Data'!J167&lt;&gt;"",'Source Data'!J167,IF(COUNTIF(SnackCats,B163)&gt;0,"Snack",IF(COUNTIF(BevCats,B163)&gt;0,"Beverage","")))))</f>
        <v/>
      </c>
      <c r="J163">
        <f>IF(I163="","",COUNTIF($I$2:I163,"Snack")+COUNTIF($I$2:I163,"Beverage"))</f>
        <v/>
      </c>
      <c r="K163">
        <f>IF(OR('Inventory Master'!J167="CRITICAL",'Inventory Master'!J167="LOW"),'Inventory Master'!I167+A163/1000000,"")</f>
        <v/>
      </c>
      <c r="L163">
        <f>IF(OR('Source Data'!$C167="",'Source Data'!F167=""),"",'Source Data'!F167)</f>
        <v/>
      </c>
      <c r="AB163">
        <f>IF(ISNUMBER(L163),L163+A163/1000000,"")</f>
        <v/>
      </c>
      <c r="AC163">
        <f>IF(OR('Source Data'!$C167="",'Source Data'!H167=""),"",'Source Data'!H167)</f>
        <v/>
      </c>
      <c r="AD163">
        <f>IF(OR('Source Data'!$C167="",'Source Data'!I167=""),"",'Source Data'!I167)</f>
        <v/>
      </c>
    </row>
    <row r="164">
      <c r="A164" t="n">
        <v>163</v>
      </c>
      <c r="B164">
        <f>IF('Source Data'!$C168="","",IF('Source Data'!B168="","Uncategorized",'Source Data'!B168))</f>
        <v/>
      </c>
      <c r="C164">
        <f>IF('Source Data'!$C168="","",TRIM('Source Data'!C168))</f>
        <v/>
      </c>
      <c r="D164">
        <f>IF(OR('Source Data'!$C168="",'Source Data'!D168=""),"",'Source Data'!D168)</f>
        <v/>
      </c>
      <c r="E164">
        <f>IF(C164="","",IF(COUNTIF($C$2:$C$301,C164)&gt;1,C164&amp;" (#"&amp;D164&amp;")",C164))</f>
        <v/>
      </c>
      <c r="F164">
        <f>IF(OR('Source Data'!$C168="",'Source Data'!E168=""),"",'Source Data'!E168)</f>
        <v/>
      </c>
      <c r="G164">
        <f>IF(OR('Source Data'!$C168="",'Source Data'!G168=""),"",'Source Data'!G168)</f>
        <v/>
      </c>
      <c r="H164">
        <f>IF(B164="","",IF(COUNTIF($B$2:B164,B164)=1,MAX($H$1:H163)+1,""))</f>
        <v/>
      </c>
      <c r="I164">
        <f>IF(C164="","",IF('Source Data'!J168="Not in Pilot","",IF('Source Data'!J168&lt;&gt;"",'Source Data'!J168,IF(COUNTIF(SnackCats,B164)&gt;0,"Snack",IF(COUNTIF(BevCats,B164)&gt;0,"Beverage","")))))</f>
        <v/>
      </c>
      <c r="J164">
        <f>IF(I164="","",COUNTIF($I$2:I164,"Snack")+COUNTIF($I$2:I164,"Beverage"))</f>
        <v/>
      </c>
      <c r="K164">
        <f>IF(OR('Inventory Master'!J168="CRITICAL",'Inventory Master'!J168="LOW"),'Inventory Master'!I168+A164/1000000,"")</f>
        <v/>
      </c>
      <c r="L164">
        <f>IF(OR('Source Data'!$C168="",'Source Data'!F168=""),"",'Source Data'!F168)</f>
        <v/>
      </c>
      <c r="AB164">
        <f>IF(ISNUMBER(L164),L164+A164/1000000,"")</f>
        <v/>
      </c>
      <c r="AC164">
        <f>IF(OR('Source Data'!$C168="",'Source Data'!H168=""),"",'Source Data'!H168)</f>
        <v/>
      </c>
      <c r="AD164">
        <f>IF(OR('Source Data'!$C168="",'Source Data'!I168=""),"",'Source Data'!I168)</f>
        <v/>
      </c>
    </row>
    <row r="165">
      <c r="A165" t="n">
        <v>164</v>
      </c>
      <c r="B165">
        <f>IF('Source Data'!$C169="","",IF('Source Data'!B169="","Uncategorized",'Source Data'!B169))</f>
        <v/>
      </c>
      <c r="C165">
        <f>IF('Source Data'!$C169="","",TRIM('Source Data'!C169))</f>
        <v/>
      </c>
      <c r="D165">
        <f>IF(OR('Source Data'!$C169="",'Source Data'!D169=""),"",'Source Data'!D169)</f>
        <v/>
      </c>
      <c r="E165">
        <f>IF(C165="","",IF(COUNTIF($C$2:$C$301,C165)&gt;1,C165&amp;" (#"&amp;D165&amp;")",C165))</f>
        <v/>
      </c>
      <c r="F165">
        <f>IF(OR('Source Data'!$C169="",'Source Data'!E169=""),"",'Source Data'!E169)</f>
        <v/>
      </c>
      <c r="G165">
        <f>IF(OR('Source Data'!$C169="",'Source Data'!G169=""),"",'Source Data'!G169)</f>
        <v/>
      </c>
      <c r="H165">
        <f>IF(B165="","",IF(COUNTIF($B$2:B165,B165)=1,MAX($H$1:H164)+1,""))</f>
        <v/>
      </c>
      <c r="I165">
        <f>IF(C165="","",IF('Source Data'!J169="Not in Pilot","",IF('Source Data'!J169&lt;&gt;"",'Source Data'!J169,IF(COUNTIF(SnackCats,B165)&gt;0,"Snack",IF(COUNTIF(BevCats,B165)&gt;0,"Beverage","")))))</f>
        <v/>
      </c>
      <c r="J165">
        <f>IF(I165="","",COUNTIF($I$2:I165,"Snack")+COUNTIF($I$2:I165,"Beverage"))</f>
        <v/>
      </c>
      <c r="K165">
        <f>IF(OR('Inventory Master'!J169="CRITICAL",'Inventory Master'!J169="LOW"),'Inventory Master'!I169+A165/1000000,"")</f>
        <v/>
      </c>
      <c r="L165">
        <f>IF(OR('Source Data'!$C169="",'Source Data'!F169=""),"",'Source Data'!F169)</f>
        <v/>
      </c>
      <c r="AB165">
        <f>IF(ISNUMBER(L165),L165+A165/1000000,"")</f>
        <v/>
      </c>
      <c r="AC165">
        <f>IF(OR('Source Data'!$C169="",'Source Data'!H169=""),"",'Source Data'!H169)</f>
        <v/>
      </c>
      <c r="AD165">
        <f>IF(OR('Source Data'!$C169="",'Source Data'!I169=""),"",'Source Data'!I169)</f>
        <v/>
      </c>
    </row>
    <row r="166">
      <c r="A166" t="n">
        <v>165</v>
      </c>
      <c r="B166">
        <f>IF('Source Data'!$C170="","",IF('Source Data'!B170="","Uncategorized",'Source Data'!B170))</f>
        <v/>
      </c>
      <c r="C166">
        <f>IF('Source Data'!$C170="","",TRIM('Source Data'!C170))</f>
        <v/>
      </c>
      <c r="D166">
        <f>IF(OR('Source Data'!$C170="",'Source Data'!D170=""),"",'Source Data'!D170)</f>
        <v/>
      </c>
      <c r="E166">
        <f>IF(C166="","",IF(COUNTIF($C$2:$C$301,C166)&gt;1,C166&amp;" (#"&amp;D166&amp;")",C166))</f>
        <v/>
      </c>
      <c r="F166">
        <f>IF(OR('Source Data'!$C170="",'Source Data'!E170=""),"",'Source Data'!E170)</f>
        <v/>
      </c>
      <c r="G166">
        <f>IF(OR('Source Data'!$C170="",'Source Data'!G170=""),"",'Source Data'!G170)</f>
        <v/>
      </c>
      <c r="H166">
        <f>IF(B166="","",IF(COUNTIF($B$2:B166,B166)=1,MAX($H$1:H165)+1,""))</f>
        <v/>
      </c>
      <c r="I166">
        <f>IF(C166="","",IF('Source Data'!J170="Not in Pilot","",IF('Source Data'!J170&lt;&gt;"",'Source Data'!J170,IF(COUNTIF(SnackCats,B166)&gt;0,"Snack",IF(COUNTIF(BevCats,B166)&gt;0,"Beverage","")))))</f>
        <v/>
      </c>
      <c r="J166">
        <f>IF(I166="","",COUNTIF($I$2:I166,"Snack")+COUNTIF($I$2:I166,"Beverage"))</f>
        <v/>
      </c>
      <c r="K166">
        <f>IF(OR('Inventory Master'!J170="CRITICAL",'Inventory Master'!J170="LOW"),'Inventory Master'!I170+A166/1000000,"")</f>
        <v/>
      </c>
      <c r="L166">
        <f>IF(OR('Source Data'!$C170="",'Source Data'!F170=""),"",'Source Data'!F170)</f>
        <v/>
      </c>
      <c r="AB166">
        <f>IF(ISNUMBER(L166),L166+A166/1000000,"")</f>
        <v/>
      </c>
      <c r="AC166">
        <f>IF(OR('Source Data'!$C170="",'Source Data'!H170=""),"",'Source Data'!H170)</f>
        <v/>
      </c>
      <c r="AD166">
        <f>IF(OR('Source Data'!$C170="",'Source Data'!I170=""),"",'Source Data'!I170)</f>
        <v/>
      </c>
    </row>
    <row r="167">
      <c r="A167" t="n">
        <v>166</v>
      </c>
      <c r="B167">
        <f>IF('Source Data'!$C171="","",IF('Source Data'!B171="","Uncategorized",'Source Data'!B171))</f>
        <v/>
      </c>
      <c r="C167">
        <f>IF('Source Data'!$C171="","",TRIM('Source Data'!C171))</f>
        <v/>
      </c>
      <c r="D167">
        <f>IF(OR('Source Data'!$C171="",'Source Data'!D171=""),"",'Source Data'!D171)</f>
        <v/>
      </c>
      <c r="E167">
        <f>IF(C167="","",IF(COUNTIF($C$2:$C$301,C167)&gt;1,C167&amp;" (#"&amp;D167&amp;")",C167))</f>
        <v/>
      </c>
      <c r="F167">
        <f>IF(OR('Source Data'!$C171="",'Source Data'!E171=""),"",'Source Data'!E171)</f>
        <v/>
      </c>
      <c r="G167">
        <f>IF(OR('Source Data'!$C171="",'Source Data'!G171=""),"",'Source Data'!G171)</f>
        <v/>
      </c>
      <c r="H167">
        <f>IF(B167="","",IF(COUNTIF($B$2:B167,B167)=1,MAX($H$1:H166)+1,""))</f>
        <v/>
      </c>
      <c r="I167">
        <f>IF(C167="","",IF('Source Data'!J171="Not in Pilot","",IF('Source Data'!J171&lt;&gt;"",'Source Data'!J171,IF(COUNTIF(SnackCats,B167)&gt;0,"Snack",IF(COUNTIF(BevCats,B167)&gt;0,"Beverage","")))))</f>
        <v/>
      </c>
      <c r="J167">
        <f>IF(I167="","",COUNTIF($I$2:I167,"Snack")+COUNTIF($I$2:I167,"Beverage"))</f>
        <v/>
      </c>
      <c r="K167">
        <f>IF(OR('Inventory Master'!J171="CRITICAL",'Inventory Master'!J171="LOW"),'Inventory Master'!I171+A167/1000000,"")</f>
        <v/>
      </c>
      <c r="L167">
        <f>IF(OR('Source Data'!$C171="",'Source Data'!F171=""),"",'Source Data'!F171)</f>
        <v/>
      </c>
      <c r="AB167">
        <f>IF(ISNUMBER(L167),L167+A167/1000000,"")</f>
        <v/>
      </c>
      <c r="AC167">
        <f>IF(OR('Source Data'!$C171="",'Source Data'!H171=""),"",'Source Data'!H171)</f>
        <v/>
      </c>
      <c r="AD167">
        <f>IF(OR('Source Data'!$C171="",'Source Data'!I171=""),"",'Source Data'!I171)</f>
        <v/>
      </c>
    </row>
    <row r="168">
      <c r="A168" t="n">
        <v>167</v>
      </c>
      <c r="B168">
        <f>IF('Source Data'!$C172="","",IF('Source Data'!B172="","Uncategorized",'Source Data'!B172))</f>
        <v/>
      </c>
      <c r="C168">
        <f>IF('Source Data'!$C172="","",TRIM('Source Data'!C172))</f>
        <v/>
      </c>
      <c r="D168">
        <f>IF(OR('Source Data'!$C172="",'Source Data'!D172=""),"",'Source Data'!D172)</f>
        <v/>
      </c>
      <c r="E168">
        <f>IF(C168="","",IF(COUNTIF($C$2:$C$301,C168)&gt;1,C168&amp;" (#"&amp;D168&amp;")",C168))</f>
        <v/>
      </c>
      <c r="F168">
        <f>IF(OR('Source Data'!$C172="",'Source Data'!E172=""),"",'Source Data'!E172)</f>
        <v/>
      </c>
      <c r="G168">
        <f>IF(OR('Source Data'!$C172="",'Source Data'!G172=""),"",'Source Data'!G172)</f>
        <v/>
      </c>
      <c r="H168">
        <f>IF(B168="","",IF(COUNTIF($B$2:B168,B168)=1,MAX($H$1:H167)+1,""))</f>
        <v/>
      </c>
      <c r="I168">
        <f>IF(C168="","",IF('Source Data'!J172="Not in Pilot","",IF('Source Data'!J172&lt;&gt;"",'Source Data'!J172,IF(COUNTIF(SnackCats,B168)&gt;0,"Snack",IF(COUNTIF(BevCats,B168)&gt;0,"Beverage","")))))</f>
        <v/>
      </c>
      <c r="J168">
        <f>IF(I168="","",COUNTIF($I$2:I168,"Snack")+COUNTIF($I$2:I168,"Beverage"))</f>
        <v/>
      </c>
      <c r="K168">
        <f>IF(OR('Inventory Master'!J172="CRITICAL",'Inventory Master'!J172="LOW"),'Inventory Master'!I172+A168/1000000,"")</f>
        <v/>
      </c>
      <c r="L168">
        <f>IF(OR('Source Data'!$C172="",'Source Data'!F172=""),"",'Source Data'!F172)</f>
        <v/>
      </c>
      <c r="AB168">
        <f>IF(ISNUMBER(L168),L168+A168/1000000,"")</f>
        <v/>
      </c>
      <c r="AC168">
        <f>IF(OR('Source Data'!$C172="",'Source Data'!H172=""),"",'Source Data'!H172)</f>
        <v/>
      </c>
      <c r="AD168">
        <f>IF(OR('Source Data'!$C172="",'Source Data'!I172=""),"",'Source Data'!I172)</f>
        <v/>
      </c>
    </row>
    <row r="169">
      <c r="A169" t="n">
        <v>168</v>
      </c>
      <c r="B169">
        <f>IF('Source Data'!$C173="","",IF('Source Data'!B173="","Uncategorized",'Source Data'!B173))</f>
        <v/>
      </c>
      <c r="C169">
        <f>IF('Source Data'!$C173="","",TRIM('Source Data'!C173))</f>
        <v/>
      </c>
      <c r="D169">
        <f>IF(OR('Source Data'!$C173="",'Source Data'!D173=""),"",'Source Data'!D173)</f>
        <v/>
      </c>
      <c r="E169">
        <f>IF(C169="","",IF(COUNTIF($C$2:$C$301,C169)&gt;1,C169&amp;" (#"&amp;D169&amp;")",C169))</f>
        <v/>
      </c>
      <c r="F169">
        <f>IF(OR('Source Data'!$C173="",'Source Data'!E173=""),"",'Source Data'!E173)</f>
        <v/>
      </c>
      <c r="G169">
        <f>IF(OR('Source Data'!$C173="",'Source Data'!G173=""),"",'Source Data'!G173)</f>
        <v/>
      </c>
      <c r="H169">
        <f>IF(B169="","",IF(COUNTIF($B$2:B169,B169)=1,MAX($H$1:H168)+1,""))</f>
        <v/>
      </c>
      <c r="I169">
        <f>IF(C169="","",IF('Source Data'!J173="Not in Pilot","",IF('Source Data'!J173&lt;&gt;"",'Source Data'!J173,IF(COUNTIF(SnackCats,B169)&gt;0,"Snack",IF(COUNTIF(BevCats,B169)&gt;0,"Beverage","")))))</f>
        <v/>
      </c>
      <c r="J169">
        <f>IF(I169="","",COUNTIF($I$2:I169,"Snack")+COUNTIF($I$2:I169,"Beverage"))</f>
        <v/>
      </c>
      <c r="K169">
        <f>IF(OR('Inventory Master'!J173="CRITICAL",'Inventory Master'!J173="LOW"),'Inventory Master'!I173+A169/1000000,"")</f>
        <v/>
      </c>
      <c r="L169">
        <f>IF(OR('Source Data'!$C173="",'Source Data'!F173=""),"",'Source Data'!F173)</f>
        <v/>
      </c>
      <c r="AB169">
        <f>IF(ISNUMBER(L169),L169+A169/1000000,"")</f>
        <v/>
      </c>
      <c r="AC169">
        <f>IF(OR('Source Data'!$C173="",'Source Data'!H173=""),"",'Source Data'!H173)</f>
        <v/>
      </c>
      <c r="AD169">
        <f>IF(OR('Source Data'!$C173="",'Source Data'!I173=""),"",'Source Data'!I173)</f>
        <v/>
      </c>
    </row>
    <row r="170">
      <c r="A170" t="n">
        <v>169</v>
      </c>
      <c r="B170">
        <f>IF('Source Data'!$C174="","",IF('Source Data'!B174="","Uncategorized",'Source Data'!B174))</f>
        <v/>
      </c>
      <c r="C170">
        <f>IF('Source Data'!$C174="","",TRIM('Source Data'!C174))</f>
        <v/>
      </c>
      <c r="D170">
        <f>IF(OR('Source Data'!$C174="",'Source Data'!D174=""),"",'Source Data'!D174)</f>
        <v/>
      </c>
      <c r="E170">
        <f>IF(C170="","",IF(COUNTIF($C$2:$C$301,C170)&gt;1,C170&amp;" (#"&amp;D170&amp;")",C170))</f>
        <v/>
      </c>
      <c r="F170">
        <f>IF(OR('Source Data'!$C174="",'Source Data'!E174=""),"",'Source Data'!E174)</f>
        <v/>
      </c>
      <c r="G170">
        <f>IF(OR('Source Data'!$C174="",'Source Data'!G174=""),"",'Source Data'!G174)</f>
        <v/>
      </c>
      <c r="H170">
        <f>IF(B170="","",IF(COUNTIF($B$2:B170,B170)=1,MAX($H$1:H169)+1,""))</f>
        <v/>
      </c>
      <c r="I170">
        <f>IF(C170="","",IF('Source Data'!J174="Not in Pilot","",IF('Source Data'!J174&lt;&gt;"",'Source Data'!J174,IF(COUNTIF(SnackCats,B170)&gt;0,"Snack",IF(COUNTIF(BevCats,B170)&gt;0,"Beverage","")))))</f>
        <v/>
      </c>
      <c r="J170">
        <f>IF(I170="","",COUNTIF($I$2:I170,"Snack")+COUNTIF($I$2:I170,"Beverage"))</f>
        <v/>
      </c>
      <c r="K170">
        <f>IF(OR('Inventory Master'!J174="CRITICAL",'Inventory Master'!J174="LOW"),'Inventory Master'!I174+A170/1000000,"")</f>
        <v/>
      </c>
      <c r="L170">
        <f>IF(OR('Source Data'!$C174="",'Source Data'!F174=""),"",'Source Data'!F174)</f>
        <v/>
      </c>
      <c r="AB170">
        <f>IF(ISNUMBER(L170),L170+A170/1000000,"")</f>
        <v/>
      </c>
      <c r="AC170">
        <f>IF(OR('Source Data'!$C174="",'Source Data'!H174=""),"",'Source Data'!H174)</f>
        <v/>
      </c>
      <c r="AD170">
        <f>IF(OR('Source Data'!$C174="",'Source Data'!I174=""),"",'Source Data'!I174)</f>
        <v/>
      </c>
    </row>
    <row r="171">
      <c r="A171" t="n">
        <v>170</v>
      </c>
      <c r="B171">
        <f>IF('Source Data'!$C175="","",IF('Source Data'!B175="","Uncategorized",'Source Data'!B175))</f>
        <v/>
      </c>
      <c r="C171">
        <f>IF('Source Data'!$C175="","",TRIM('Source Data'!C175))</f>
        <v/>
      </c>
      <c r="D171">
        <f>IF(OR('Source Data'!$C175="",'Source Data'!D175=""),"",'Source Data'!D175)</f>
        <v/>
      </c>
      <c r="E171">
        <f>IF(C171="","",IF(COUNTIF($C$2:$C$301,C171)&gt;1,C171&amp;" (#"&amp;D171&amp;")",C171))</f>
        <v/>
      </c>
      <c r="F171">
        <f>IF(OR('Source Data'!$C175="",'Source Data'!E175=""),"",'Source Data'!E175)</f>
        <v/>
      </c>
      <c r="G171">
        <f>IF(OR('Source Data'!$C175="",'Source Data'!G175=""),"",'Source Data'!G175)</f>
        <v/>
      </c>
      <c r="H171">
        <f>IF(B171="","",IF(COUNTIF($B$2:B171,B171)=1,MAX($H$1:H170)+1,""))</f>
        <v/>
      </c>
      <c r="I171">
        <f>IF(C171="","",IF('Source Data'!J175="Not in Pilot","",IF('Source Data'!J175&lt;&gt;"",'Source Data'!J175,IF(COUNTIF(SnackCats,B171)&gt;0,"Snack",IF(COUNTIF(BevCats,B171)&gt;0,"Beverage","")))))</f>
        <v/>
      </c>
      <c r="J171">
        <f>IF(I171="","",COUNTIF($I$2:I171,"Snack")+COUNTIF($I$2:I171,"Beverage"))</f>
        <v/>
      </c>
      <c r="K171">
        <f>IF(OR('Inventory Master'!J175="CRITICAL",'Inventory Master'!J175="LOW"),'Inventory Master'!I175+A171/1000000,"")</f>
        <v/>
      </c>
      <c r="L171">
        <f>IF(OR('Source Data'!$C175="",'Source Data'!F175=""),"",'Source Data'!F175)</f>
        <v/>
      </c>
      <c r="AB171">
        <f>IF(ISNUMBER(L171),L171+A171/1000000,"")</f>
        <v/>
      </c>
      <c r="AC171">
        <f>IF(OR('Source Data'!$C175="",'Source Data'!H175=""),"",'Source Data'!H175)</f>
        <v/>
      </c>
      <c r="AD171">
        <f>IF(OR('Source Data'!$C175="",'Source Data'!I175=""),"",'Source Data'!I175)</f>
        <v/>
      </c>
    </row>
    <row r="172">
      <c r="A172" t="n">
        <v>171</v>
      </c>
      <c r="B172">
        <f>IF('Source Data'!$C176="","",IF('Source Data'!B176="","Uncategorized",'Source Data'!B176))</f>
        <v/>
      </c>
      <c r="C172">
        <f>IF('Source Data'!$C176="","",TRIM('Source Data'!C176))</f>
        <v/>
      </c>
      <c r="D172">
        <f>IF(OR('Source Data'!$C176="",'Source Data'!D176=""),"",'Source Data'!D176)</f>
        <v/>
      </c>
      <c r="E172">
        <f>IF(C172="","",IF(COUNTIF($C$2:$C$301,C172)&gt;1,C172&amp;" (#"&amp;D172&amp;")",C172))</f>
        <v/>
      </c>
      <c r="F172">
        <f>IF(OR('Source Data'!$C176="",'Source Data'!E176=""),"",'Source Data'!E176)</f>
        <v/>
      </c>
      <c r="G172">
        <f>IF(OR('Source Data'!$C176="",'Source Data'!G176=""),"",'Source Data'!G176)</f>
        <v/>
      </c>
      <c r="H172">
        <f>IF(B172="","",IF(COUNTIF($B$2:B172,B172)=1,MAX($H$1:H171)+1,""))</f>
        <v/>
      </c>
      <c r="I172">
        <f>IF(C172="","",IF('Source Data'!J176="Not in Pilot","",IF('Source Data'!J176&lt;&gt;"",'Source Data'!J176,IF(COUNTIF(SnackCats,B172)&gt;0,"Snack",IF(COUNTIF(BevCats,B172)&gt;0,"Beverage","")))))</f>
        <v/>
      </c>
      <c r="J172">
        <f>IF(I172="","",COUNTIF($I$2:I172,"Snack")+COUNTIF($I$2:I172,"Beverage"))</f>
        <v/>
      </c>
      <c r="K172">
        <f>IF(OR('Inventory Master'!J176="CRITICAL",'Inventory Master'!J176="LOW"),'Inventory Master'!I176+A172/1000000,"")</f>
        <v/>
      </c>
      <c r="L172">
        <f>IF(OR('Source Data'!$C176="",'Source Data'!F176=""),"",'Source Data'!F176)</f>
        <v/>
      </c>
      <c r="AB172">
        <f>IF(ISNUMBER(L172),L172+A172/1000000,"")</f>
        <v/>
      </c>
      <c r="AC172">
        <f>IF(OR('Source Data'!$C176="",'Source Data'!H176=""),"",'Source Data'!H176)</f>
        <v/>
      </c>
      <c r="AD172">
        <f>IF(OR('Source Data'!$C176="",'Source Data'!I176=""),"",'Source Data'!I176)</f>
        <v/>
      </c>
    </row>
    <row r="173">
      <c r="A173" t="n">
        <v>172</v>
      </c>
      <c r="B173">
        <f>IF('Source Data'!$C177="","",IF('Source Data'!B177="","Uncategorized",'Source Data'!B177))</f>
        <v/>
      </c>
      <c r="C173">
        <f>IF('Source Data'!$C177="","",TRIM('Source Data'!C177))</f>
        <v/>
      </c>
      <c r="D173">
        <f>IF(OR('Source Data'!$C177="",'Source Data'!D177=""),"",'Source Data'!D177)</f>
        <v/>
      </c>
      <c r="E173">
        <f>IF(C173="","",IF(COUNTIF($C$2:$C$301,C173)&gt;1,C173&amp;" (#"&amp;D173&amp;")",C173))</f>
        <v/>
      </c>
      <c r="F173">
        <f>IF(OR('Source Data'!$C177="",'Source Data'!E177=""),"",'Source Data'!E177)</f>
        <v/>
      </c>
      <c r="G173">
        <f>IF(OR('Source Data'!$C177="",'Source Data'!G177=""),"",'Source Data'!G177)</f>
        <v/>
      </c>
      <c r="H173">
        <f>IF(B173="","",IF(COUNTIF($B$2:B173,B173)=1,MAX($H$1:H172)+1,""))</f>
        <v/>
      </c>
      <c r="I173">
        <f>IF(C173="","",IF('Source Data'!J177="Not in Pilot","",IF('Source Data'!J177&lt;&gt;"",'Source Data'!J177,IF(COUNTIF(SnackCats,B173)&gt;0,"Snack",IF(COUNTIF(BevCats,B173)&gt;0,"Beverage","")))))</f>
        <v/>
      </c>
      <c r="J173">
        <f>IF(I173="","",COUNTIF($I$2:I173,"Snack")+COUNTIF($I$2:I173,"Beverage"))</f>
        <v/>
      </c>
      <c r="K173">
        <f>IF(OR('Inventory Master'!J177="CRITICAL",'Inventory Master'!J177="LOW"),'Inventory Master'!I177+A173/1000000,"")</f>
        <v/>
      </c>
      <c r="L173">
        <f>IF(OR('Source Data'!$C177="",'Source Data'!F177=""),"",'Source Data'!F177)</f>
        <v/>
      </c>
      <c r="AB173">
        <f>IF(ISNUMBER(L173),L173+A173/1000000,"")</f>
        <v/>
      </c>
      <c r="AC173">
        <f>IF(OR('Source Data'!$C177="",'Source Data'!H177=""),"",'Source Data'!H177)</f>
        <v/>
      </c>
      <c r="AD173">
        <f>IF(OR('Source Data'!$C177="",'Source Data'!I177=""),"",'Source Data'!I177)</f>
        <v/>
      </c>
    </row>
    <row r="174">
      <c r="A174" t="n">
        <v>173</v>
      </c>
      <c r="B174">
        <f>IF('Source Data'!$C178="","",IF('Source Data'!B178="","Uncategorized",'Source Data'!B178))</f>
        <v/>
      </c>
      <c r="C174">
        <f>IF('Source Data'!$C178="","",TRIM('Source Data'!C178))</f>
        <v/>
      </c>
      <c r="D174">
        <f>IF(OR('Source Data'!$C178="",'Source Data'!D178=""),"",'Source Data'!D178)</f>
        <v/>
      </c>
      <c r="E174">
        <f>IF(C174="","",IF(COUNTIF($C$2:$C$301,C174)&gt;1,C174&amp;" (#"&amp;D174&amp;")",C174))</f>
        <v/>
      </c>
      <c r="F174">
        <f>IF(OR('Source Data'!$C178="",'Source Data'!E178=""),"",'Source Data'!E178)</f>
        <v/>
      </c>
      <c r="G174">
        <f>IF(OR('Source Data'!$C178="",'Source Data'!G178=""),"",'Source Data'!G178)</f>
        <v/>
      </c>
      <c r="H174">
        <f>IF(B174="","",IF(COUNTIF($B$2:B174,B174)=1,MAX($H$1:H173)+1,""))</f>
        <v/>
      </c>
      <c r="I174">
        <f>IF(C174="","",IF('Source Data'!J178="Not in Pilot","",IF('Source Data'!J178&lt;&gt;"",'Source Data'!J178,IF(COUNTIF(SnackCats,B174)&gt;0,"Snack",IF(COUNTIF(BevCats,B174)&gt;0,"Beverage","")))))</f>
        <v/>
      </c>
      <c r="J174">
        <f>IF(I174="","",COUNTIF($I$2:I174,"Snack")+COUNTIF($I$2:I174,"Beverage"))</f>
        <v/>
      </c>
      <c r="K174">
        <f>IF(OR('Inventory Master'!J178="CRITICAL",'Inventory Master'!J178="LOW"),'Inventory Master'!I178+A174/1000000,"")</f>
        <v/>
      </c>
      <c r="L174">
        <f>IF(OR('Source Data'!$C178="",'Source Data'!F178=""),"",'Source Data'!F178)</f>
        <v/>
      </c>
      <c r="AB174">
        <f>IF(ISNUMBER(L174),L174+A174/1000000,"")</f>
        <v/>
      </c>
      <c r="AC174">
        <f>IF(OR('Source Data'!$C178="",'Source Data'!H178=""),"",'Source Data'!H178)</f>
        <v/>
      </c>
      <c r="AD174">
        <f>IF(OR('Source Data'!$C178="",'Source Data'!I178=""),"",'Source Data'!I178)</f>
        <v/>
      </c>
    </row>
    <row r="175">
      <c r="A175" t="n">
        <v>174</v>
      </c>
      <c r="B175">
        <f>IF('Source Data'!$C179="","",IF('Source Data'!B179="","Uncategorized",'Source Data'!B179))</f>
        <v/>
      </c>
      <c r="C175">
        <f>IF('Source Data'!$C179="","",TRIM('Source Data'!C179))</f>
        <v/>
      </c>
      <c r="D175">
        <f>IF(OR('Source Data'!$C179="",'Source Data'!D179=""),"",'Source Data'!D179)</f>
        <v/>
      </c>
      <c r="E175">
        <f>IF(C175="","",IF(COUNTIF($C$2:$C$301,C175)&gt;1,C175&amp;" (#"&amp;D175&amp;")",C175))</f>
        <v/>
      </c>
      <c r="F175">
        <f>IF(OR('Source Data'!$C179="",'Source Data'!E179=""),"",'Source Data'!E179)</f>
        <v/>
      </c>
      <c r="G175">
        <f>IF(OR('Source Data'!$C179="",'Source Data'!G179=""),"",'Source Data'!G179)</f>
        <v/>
      </c>
      <c r="H175">
        <f>IF(B175="","",IF(COUNTIF($B$2:B175,B175)=1,MAX($H$1:H174)+1,""))</f>
        <v/>
      </c>
      <c r="I175">
        <f>IF(C175="","",IF('Source Data'!J179="Not in Pilot","",IF('Source Data'!J179&lt;&gt;"",'Source Data'!J179,IF(COUNTIF(SnackCats,B175)&gt;0,"Snack",IF(COUNTIF(BevCats,B175)&gt;0,"Beverage","")))))</f>
        <v/>
      </c>
      <c r="J175">
        <f>IF(I175="","",COUNTIF($I$2:I175,"Snack")+COUNTIF($I$2:I175,"Beverage"))</f>
        <v/>
      </c>
      <c r="K175">
        <f>IF(OR('Inventory Master'!J179="CRITICAL",'Inventory Master'!J179="LOW"),'Inventory Master'!I179+A175/1000000,"")</f>
        <v/>
      </c>
      <c r="L175">
        <f>IF(OR('Source Data'!$C179="",'Source Data'!F179=""),"",'Source Data'!F179)</f>
        <v/>
      </c>
      <c r="AB175">
        <f>IF(ISNUMBER(L175),L175+A175/1000000,"")</f>
        <v/>
      </c>
      <c r="AC175">
        <f>IF(OR('Source Data'!$C179="",'Source Data'!H179=""),"",'Source Data'!H179)</f>
        <v/>
      </c>
      <c r="AD175">
        <f>IF(OR('Source Data'!$C179="",'Source Data'!I179=""),"",'Source Data'!I179)</f>
        <v/>
      </c>
    </row>
    <row r="176">
      <c r="A176" t="n">
        <v>175</v>
      </c>
      <c r="B176">
        <f>IF('Source Data'!$C180="","",IF('Source Data'!B180="","Uncategorized",'Source Data'!B180))</f>
        <v/>
      </c>
      <c r="C176">
        <f>IF('Source Data'!$C180="","",TRIM('Source Data'!C180))</f>
        <v/>
      </c>
      <c r="D176">
        <f>IF(OR('Source Data'!$C180="",'Source Data'!D180=""),"",'Source Data'!D180)</f>
        <v/>
      </c>
      <c r="E176">
        <f>IF(C176="","",IF(COUNTIF($C$2:$C$301,C176)&gt;1,C176&amp;" (#"&amp;D176&amp;")",C176))</f>
        <v/>
      </c>
      <c r="F176">
        <f>IF(OR('Source Data'!$C180="",'Source Data'!E180=""),"",'Source Data'!E180)</f>
        <v/>
      </c>
      <c r="G176">
        <f>IF(OR('Source Data'!$C180="",'Source Data'!G180=""),"",'Source Data'!G180)</f>
        <v/>
      </c>
      <c r="H176">
        <f>IF(B176="","",IF(COUNTIF($B$2:B176,B176)=1,MAX($H$1:H175)+1,""))</f>
        <v/>
      </c>
      <c r="I176">
        <f>IF(C176="","",IF('Source Data'!J180="Not in Pilot","",IF('Source Data'!J180&lt;&gt;"",'Source Data'!J180,IF(COUNTIF(SnackCats,B176)&gt;0,"Snack",IF(COUNTIF(BevCats,B176)&gt;0,"Beverage","")))))</f>
        <v/>
      </c>
      <c r="J176">
        <f>IF(I176="","",COUNTIF($I$2:I176,"Snack")+COUNTIF($I$2:I176,"Beverage"))</f>
        <v/>
      </c>
      <c r="K176">
        <f>IF(OR('Inventory Master'!J180="CRITICAL",'Inventory Master'!J180="LOW"),'Inventory Master'!I180+A176/1000000,"")</f>
        <v/>
      </c>
      <c r="L176">
        <f>IF(OR('Source Data'!$C180="",'Source Data'!F180=""),"",'Source Data'!F180)</f>
        <v/>
      </c>
      <c r="AB176">
        <f>IF(ISNUMBER(L176),L176+A176/1000000,"")</f>
        <v/>
      </c>
      <c r="AC176">
        <f>IF(OR('Source Data'!$C180="",'Source Data'!H180=""),"",'Source Data'!H180)</f>
        <v/>
      </c>
      <c r="AD176">
        <f>IF(OR('Source Data'!$C180="",'Source Data'!I180=""),"",'Source Data'!I180)</f>
        <v/>
      </c>
    </row>
    <row r="177">
      <c r="A177" t="n">
        <v>176</v>
      </c>
      <c r="B177">
        <f>IF('Source Data'!$C181="","",IF('Source Data'!B181="","Uncategorized",'Source Data'!B181))</f>
        <v/>
      </c>
      <c r="C177">
        <f>IF('Source Data'!$C181="","",TRIM('Source Data'!C181))</f>
        <v/>
      </c>
      <c r="D177">
        <f>IF(OR('Source Data'!$C181="",'Source Data'!D181=""),"",'Source Data'!D181)</f>
        <v/>
      </c>
      <c r="E177">
        <f>IF(C177="","",IF(COUNTIF($C$2:$C$301,C177)&gt;1,C177&amp;" (#"&amp;D177&amp;")",C177))</f>
        <v/>
      </c>
      <c r="F177">
        <f>IF(OR('Source Data'!$C181="",'Source Data'!E181=""),"",'Source Data'!E181)</f>
        <v/>
      </c>
      <c r="G177">
        <f>IF(OR('Source Data'!$C181="",'Source Data'!G181=""),"",'Source Data'!G181)</f>
        <v/>
      </c>
      <c r="H177">
        <f>IF(B177="","",IF(COUNTIF($B$2:B177,B177)=1,MAX($H$1:H176)+1,""))</f>
        <v/>
      </c>
      <c r="I177">
        <f>IF(C177="","",IF('Source Data'!J181="Not in Pilot","",IF('Source Data'!J181&lt;&gt;"",'Source Data'!J181,IF(COUNTIF(SnackCats,B177)&gt;0,"Snack",IF(COUNTIF(BevCats,B177)&gt;0,"Beverage","")))))</f>
        <v/>
      </c>
      <c r="J177">
        <f>IF(I177="","",COUNTIF($I$2:I177,"Snack")+COUNTIF($I$2:I177,"Beverage"))</f>
        <v/>
      </c>
      <c r="K177">
        <f>IF(OR('Inventory Master'!J181="CRITICAL",'Inventory Master'!J181="LOW"),'Inventory Master'!I181+A177/1000000,"")</f>
        <v/>
      </c>
      <c r="L177">
        <f>IF(OR('Source Data'!$C181="",'Source Data'!F181=""),"",'Source Data'!F181)</f>
        <v/>
      </c>
      <c r="AB177">
        <f>IF(ISNUMBER(L177),L177+A177/1000000,"")</f>
        <v/>
      </c>
      <c r="AC177">
        <f>IF(OR('Source Data'!$C181="",'Source Data'!H181=""),"",'Source Data'!H181)</f>
        <v/>
      </c>
      <c r="AD177">
        <f>IF(OR('Source Data'!$C181="",'Source Data'!I181=""),"",'Source Data'!I181)</f>
        <v/>
      </c>
    </row>
    <row r="178">
      <c r="A178" t="n">
        <v>177</v>
      </c>
      <c r="B178">
        <f>IF('Source Data'!$C182="","",IF('Source Data'!B182="","Uncategorized",'Source Data'!B182))</f>
        <v/>
      </c>
      <c r="C178">
        <f>IF('Source Data'!$C182="","",TRIM('Source Data'!C182))</f>
        <v/>
      </c>
      <c r="D178">
        <f>IF(OR('Source Data'!$C182="",'Source Data'!D182=""),"",'Source Data'!D182)</f>
        <v/>
      </c>
      <c r="E178">
        <f>IF(C178="","",IF(COUNTIF($C$2:$C$301,C178)&gt;1,C178&amp;" (#"&amp;D178&amp;")",C178))</f>
        <v/>
      </c>
      <c r="F178">
        <f>IF(OR('Source Data'!$C182="",'Source Data'!E182=""),"",'Source Data'!E182)</f>
        <v/>
      </c>
      <c r="G178">
        <f>IF(OR('Source Data'!$C182="",'Source Data'!G182=""),"",'Source Data'!G182)</f>
        <v/>
      </c>
      <c r="H178">
        <f>IF(B178="","",IF(COUNTIF($B$2:B178,B178)=1,MAX($H$1:H177)+1,""))</f>
        <v/>
      </c>
      <c r="I178">
        <f>IF(C178="","",IF('Source Data'!J182="Not in Pilot","",IF('Source Data'!J182&lt;&gt;"",'Source Data'!J182,IF(COUNTIF(SnackCats,B178)&gt;0,"Snack",IF(COUNTIF(BevCats,B178)&gt;0,"Beverage","")))))</f>
        <v/>
      </c>
      <c r="J178">
        <f>IF(I178="","",COUNTIF($I$2:I178,"Snack")+COUNTIF($I$2:I178,"Beverage"))</f>
        <v/>
      </c>
      <c r="K178">
        <f>IF(OR('Inventory Master'!J182="CRITICAL",'Inventory Master'!J182="LOW"),'Inventory Master'!I182+A178/1000000,"")</f>
        <v/>
      </c>
      <c r="L178">
        <f>IF(OR('Source Data'!$C182="",'Source Data'!F182=""),"",'Source Data'!F182)</f>
        <v/>
      </c>
      <c r="AB178">
        <f>IF(ISNUMBER(L178),L178+A178/1000000,"")</f>
        <v/>
      </c>
      <c r="AC178">
        <f>IF(OR('Source Data'!$C182="",'Source Data'!H182=""),"",'Source Data'!H182)</f>
        <v/>
      </c>
      <c r="AD178">
        <f>IF(OR('Source Data'!$C182="",'Source Data'!I182=""),"",'Source Data'!I182)</f>
        <v/>
      </c>
    </row>
    <row r="179">
      <c r="A179" t="n">
        <v>178</v>
      </c>
      <c r="B179">
        <f>IF('Source Data'!$C183="","",IF('Source Data'!B183="","Uncategorized",'Source Data'!B183))</f>
        <v/>
      </c>
      <c r="C179">
        <f>IF('Source Data'!$C183="","",TRIM('Source Data'!C183))</f>
        <v/>
      </c>
      <c r="D179">
        <f>IF(OR('Source Data'!$C183="",'Source Data'!D183=""),"",'Source Data'!D183)</f>
        <v/>
      </c>
      <c r="E179">
        <f>IF(C179="","",IF(COUNTIF($C$2:$C$301,C179)&gt;1,C179&amp;" (#"&amp;D179&amp;")",C179))</f>
        <v/>
      </c>
      <c r="F179">
        <f>IF(OR('Source Data'!$C183="",'Source Data'!E183=""),"",'Source Data'!E183)</f>
        <v/>
      </c>
      <c r="G179">
        <f>IF(OR('Source Data'!$C183="",'Source Data'!G183=""),"",'Source Data'!G183)</f>
        <v/>
      </c>
      <c r="H179">
        <f>IF(B179="","",IF(COUNTIF($B$2:B179,B179)=1,MAX($H$1:H178)+1,""))</f>
        <v/>
      </c>
      <c r="I179">
        <f>IF(C179="","",IF('Source Data'!J183="Not in Pilot","",IF('Source Data'!J183&lt;&gt;"",'Source Data'!J183,IF(COUNTIF(SnackCats,B179)&gt;0,"Snack",IF(COUNTIF(BevCats,B179)&gt;0,"Beverage","")))))</f>
        <v/>
      </c>
      <c r="J179">
        <f>IF(I179="","",COUNTIF($I$2:I179,"Snack")+COUNTIF($I$2:I179,"Beverage"))</f>
        <v/>
      </c>
      <c r="K179">
        <f>IF(OR('Inventory Master'!J183="CRITICAL",'Inventory Master'!J183="LOW"),'Inventory Master'!I183+A179/1000000,"")</f>
        <v/>
      </c>
      <c r="L179">
        <f>IF(OR('Source Data'!$C183="",'Source Data'!F183=""),"",'Source Data'!F183)</f>
        <v/>
      </c>
      <c r="AB179">
        <f>IF(ISNUMBER(L179),L179+A179/1000000,"")</f>
        <v/>
      </c>
      <c r="AC179">
        <f>IF(OR('Source Data'!$C183="",'Source Data'!H183=""),"",'Source Data'!H183)</f>
        <v/>
      </c>
      <c r="AD179">
        <f>IF(OR('Source Data'!$C183="",'Source Data'!I183=""),"",'Source Data'!I183)</f>
        <v/>
      </c>
    </row>
    <row r="180">
      <c r="A180" t="n">
        <v>179</v>
      </c>
      <c r="B180">
        <f>IF('Source Data'!$C184="","",IF('Source Data'!B184="","Uncategorized",'Source Data'!B184))</f>
        <v/>
      </c>
      <c r="C180">
        <f>IF('Source Data'!$C184="","",TRIM('Source Data'!C184))</f>
        <v/>
      </c>
      <c r="D180">
        <f>IF(OR('Source Data'!$C184="",'Source Data'!D184=""),"",'Source Data'!D184)</f>
        <v/>
      </c>
      <c r="E180">
        <f>IF(C180="","",IF(COUNTIF($C$2:$C$301,C180)&gt;1,C180&amp;" (#"&amp;D180&amp;")",C180))</f>
        <v/>
      </c>
      <c r="F180">
        <f>IF(OR('Source Data'!$C184="",'Source Data'!E184=""),"",'Source Data'!E184)</f>
        <v/>
      </c>
      <c r="G180">
        <f>IF(OR('Source Data'!$C184="",'Source Data'!G184=""),"",'Source Data'!G184)</f>
        <v/>
      </c>
      <c r="H180">
        <f>IF(B180="","",IF(COUNTIF($B$2:B180,B180)=1,MAX($H$1:H179)+1,""))</f>
        <v/>
      </c>
      <c r="I180">
        <f>IF(C180="","",IF('Source Data'!J184="Not in Pilot","",IF('Source Data'!J184&lt;&gt;"",'Source Data'!J184,IF(COUNTIF(SnackCats,B180)&gt;0,"Snack",IF(COUNTIF(BevCats,B180)&gt;0,"Beverage","")))))</f>
        <v/>
      </c>
      <c r="J180">
        <f>IF(I180="","",COUNTIF($I$2:I180,"Snack")+COUNTIF($I$2:I180,"Beverage"))</f>
        <v/>
      </c>
      <c r="K180">
        <f>IF(OR('Inventory Master'!J184="CRITICAL",'Inventory Master'!J184="LOW"),'Inventory Master'!I184+A180/1000000,"")</f>
        <v/>
      </c>
      <c r="L180">
        <f>IF(OR('Source Data'!$C184="",'Source Data'!F184=""),"",'Source Data'!F184)</f>
        <v/>
      </c>
      <c r="AB180">
        <f>IF(ISNUMBER(L180),L180+A180/1000000,"")</f>
        <v/>
      </c>
      <c r="AC180">
        <f>IF(OR('Source Data'!$C184="",'Source Data'!H184=""),"",'Source Data'!H184)</f>
        <v/>
      </c>
      <c r="AD180">
        <f>IF(OR('Source Data'!$C184="",'Source Data'!I184=""),"",'Source Data'!I184)</f>
        <v/>
      </c>
    </row>
    <row r="181">
      <c r="A181" t="n">
        <v>180</v>
      </c>
      <c r="B181">
        <f>IF('Source Data'!$C185="","",IF('Source Data'!B185="","Uncategorized",'Source Data'!B185))</f>
        <v/>
      </c>
      <c r="C181">
        <f>IF('Source Data'!$C185="","",TRIM('Source Data'!C185))</f>
        <v/>
      </c>
      <c r="D181">
        <f>IF(OR('Source Data'!$C185="",'Source Data'!D185=""),"",'Source Data'!D185)</f>
        <v/>
      </c>
      <c r="E181">
        <f>IF(C181="","",IF(COUNTIF($C$2:$C$301,C181)&gt;1,C181&amp;" (#"&amp;D181&amp;")",C181))</f>
        <v/>
      </c>
      <c r="F181">
        <f>IF(OR('Source Data'!$C185="",'Source Data'!E185=""),"",'Source Data'!E185)</f>
        <v/>
      </c>
      <c r="G181">
        <f>IF(OR('Source Data'!$C185="",'Source Data'!G185=""),"",'Source Data'!G185)</f>
        <v/>
      </c>
      <c r="H181">
        <f>IF(B181="","",IF(COUNTIF($B$2:B181,B181)=1,MAX($H$1:H180)+1,""))</f>
        <v/>
      </c>
      <c r="I181">
        <f>IF(C181="","",IF('Source Data'!J185="Not in Pilot","",IF('Source Data'!J185&lt;&gt;"",'Source Data'!J185,IF(COUNTIF(SnackCats,B181)&gt;0,"Snack",IF(COUNTIF(BevCats,B181)&gt;0,"Beverage","")))))</f>
        <v/>
      </c>
      <c r="J181">
        <f>IF(I181="","",COUNTIF($I$2:I181,"Snack")+COUNTIF($I$2:I181,"Beverage"))</f>
        <v/>
      </c>
      <c r="K181">
        <f>IF(OR('Inventory Master'!J185="CRITICAL",'Inventory Master'!J185="LOW"),'Inventory Master'!I185+A181/1000000,"")</f>
        <v/>
      </c>
      <c r="L181">
        <f>IF(OR('Source Data'!$C185="",'Source Data'!F185=""),"",'Source Data'!F185)</f>
        <v/>
      </c>
      <c r="AB181">
        <f>IF(ISNUMBER(L181),L181+A181/1000000,"")</f>
        <v/>
      </c>
      <c r="AC181">
        <f>IF(OR('Source Data'!$C185="",'Source Data'!H185=""),"",'Source Data'!H185)</f>
        <v/>
      </c>
      <c r="AD181">
        <f>IF(OR('Source Data'!$C185="",'Source Data'!I185=""),"",'Source Data'!I185)</f>
        <v/>
      </c>
    </row>
    <row r="182">
      <c r="A182" t="n">
        <v>181</v>
      </c>
      <c r="B182">
        <f>IF('Source Data'!$C186="","",IF('Source Data'!B186="","Uncategorized",'Source Data'!B186))</f>
        <v/>
      </c>
      <c r="C182">
        <f>IF('Source Data'!$C186="","",TRIM('Source Data'!C186))</f>
        <v/>
      </c>
      <c r="D182">
        <f>IF(OR('Source Data'!$C186="",'Source Data'!D186=""),"",'Source Data'!D186)</f>
        <v/>
      </c>
      <c r="E182">
        <f>IF(C182="","",IF(COUNTIF($C$2:$C$301,C182)&gt;1,C182&amp;" (#"&amp;D182&amp;")",C182))</f>
        <v/>
      </c>
      <c r="F182">
        <f>IF(OR('Source Data'!$C186="",'Source Data'!E186=""),"",'Source Data'!E186)</f>
        <v/>
      </c>
      <c r="G182">
        <f>IF(OR('Source Data'!$C186="",'Source Data'!G186=""),"",'Source Data'!G186)</f>
        <v/>
      </c>
      <c r="H182">
        <f>IF(B182="","",IF(COUNTIF($B$2:B182,B182)=1,MAX($H$1:H181)+1,""))</f>
        <v/>
      </c>
      <c r="I182">
        <f>IF(C182="","",IF('Source Data'!J186="Not in Pilot","",IF('Source Data'!J186&lt;&gt;"",'Source Data'!J186,IF(COUNTIF(SnackCats,B182)&gt;0,"Snack",IF(COUNTIF(BevCats,B182)&gt;0,"Beverage","")))))</f>
        <v/>
      </c>
      <c r="J182">
        <f>IF(I182="","",COUNTIF($I$2:I182,"Snack")+COUNTIF($I$2:I182,"Beverage"))</f>
        <v/>
      </c>
      <c r="K182">
        <f>IF(OR('Inventory Master'!J186="CRITICAL",'Inventory Master'!J186="LOW"),'Inventory Master'!I186+A182/1000000,"")</f>
        <v/>
      </c>
      <c r="L182">
        <f>IF(OR('Source Data'!$C186="",'Source Data'!F186=""),"",'Source Data'!F186)</f>
        <v/>
      </c>
      <c r="AB182">
        <f>IF(ISNUMBER(L182),L182+A182/1000000,"")</f>
        <v/>
      </c>
      <c r="AC182">
        <f>IF(OR('Source Data'!$C186="",'Source Data'!H186=""),"",'Source Data'!H186)</f>
        <v/>
      </c>
      <c r="AD182">
        <f>IF(OR('Source Data'!$C186="",'Source Data'!I186=""),"",'Source Data'!I186)</f>
        <v/>
      </c>
    </row>
    <row r="183">
      <c r="A183" t="n">
        <v>182</v>
      </c>
      <c r="B183">
        <f>IF('Source Data'!$C187="","",IF('Source Data'!B187="","Uncategorized",'Source Data'!B187))</f>
        <v/>
      </c>
      <c r="C183">
        <f>IF('Source Data'!$C187="","",TRIM('Source Data'!C187))</f>
        <v/>
      </c>
      <c r="D183">
        <f>IF(OR('Source Data'!$C187="",'Source Data'!D187=""),"",'Source Data'!D187)</f>
        <v/>
      </c>
      <c r="E183">
        <f>IF(C183="","",IF(COUNTIF($C$2:$C$301,C183)&gt;1,C183&amp;" (#"&amp;D183&amp;")",C183))</f>
        <v/>
      </c>
      <c r="F183">
        <f>IF(OR('Source Data'!$C187="",'Source Data'!E187=""),"",'Source Data'!E187)</f>
        <v/>
      </c>
      <c r="G183">
        <f>IF(OR('Source Data'!$C187="",'Source Data'!G187=""),"",'Source Data'!G187)</f>
        <v/>
      </c>
      <c r="H183">
        <f>IF(B183="","",IF(COUNTIF($B$2:B183,B183)=1,MAX($H$1:H182)+1,""))</f>
        <v/>
      </c>
      <c r="I183">
        <f>IF(C183="","",IF('Source Data'!J187="Not in Pilot","",IF('Source Data'!J187&lt;&gt;"",'Source Data'!J187,IF(COUNTIF(SnackCats,B183)&gt;0,"Snack",IF(COUNTIF(BevCats,B183)&gt;0,"Beverage","")))))</f>
        <v/>
      </c>
      <c r="J183">
        <f>IF(I183="","",COUNTIF($I$2:I183,"Snack")+COUNTIF($I$2:I183,"Beverage"))</f>
        <v/>
      </c>
      <c r="K183">
        <f>IF(OR('Inventory Master'!J187="CRITICAL",'Inventory Master'!J187="LOW"),'Inventory Master'!I187+A183/1000000,"")</f>
        <v/>
      </c>
      <c r="L183">
        <f>IF(OR('Source Data'!$C187="",'Source Data'!F187=""),"",'Source Data'!F187)</f>
        <v/>
      </c>
      <c r="AB183">
        <f>IF(ISNUMBER(L183),L183+A183/1000000,"")</f>
        <v/>
      </c>
      <c r="AC183">
        <f>IF(OR('Source Data'!$C187="",'Source Data'!H187=""),"",'Source Data'!H187)</f>
        <v/>
      </c>
      <c r="AD183">
        <f>IF(OR('Source Data'!$C187="",'Source Data'!I187=""),"",'Source Data'!I187)</f>
        <v/>
      </c>
    </row>
    <row r="184">
      <c r="A184" t="n">
        <v>183</v>
      </c>
      <c r="B184">
        <f>IF('Source Data'!$C188="","",IF('Source Data'!B188="","Uncategorized",'Source Data'!B188))</f>
        <v/>
      </c>
      <c r="C184">
        <f>IF('Source Data'!$C188="","",TRIM('Source Data'!C188))</f>
        <v/>
      </c>
      <c r="D184">
        <f>IF(OR('Source Data'!$C188="",'Source Data'!D188=""),"",'Source Data'!D188)</f>
        <v/>
      </c>
      <c r="E184">
        <f>IF(C184="","",IF(COUNTIF($C$2:$C$301,C184)&gt;1,C184&amp;" (#"&amp;D184&amp;")",C184))</f>
        <v/>
      </c>
      <c r="F184">
        <f>IF(OR('Source Data'!$C188="",'Source Data'!E188=""),"",'Source Data'!E188)</f>
        <v/>
      </c>
      <c r="G184">
        <f>IF(OR('Source Data'!$C188="",'Source Data'!G188=""),"",'Source Data'!G188)</f>
        <v/>
      </c>
      <c r="H184">
        <f>IF(B184="","",IF(COUNTIF($B$2:B184,B184)=1,MAX($H$1:H183)+1,""))</f>
        <v/>
      </c>
      <c r="I184">
        <f>IF(C184="","",IF('Source Data'!J188="Not in Pilot","",IF('Source Data'!J188&lt;&gt;"",'Source Data'!J188,IF(COUNTIF(SnackCats,B184)&gt;0,"Snack",IF(COUNTIF(BevCats,B184)&gt;0,"Beverage","")))))</f>
        <v/>
      </c>
      <c r="J184">
        <f>IF(I184="","",COUNTIF($I$2:I184,"Snack")+COUNTIF($I$2:I184,"Beverage"))</f>
        <v/>
      </c>
      <c r="K184">
        <f>IF(OR('Inventory Master'!J188="CRITICAL",'Inventory Master'!J188="LOW"),'Inventory Master'!I188+A184/1000000,"")</f>
        <v/>
      </c>
      <c r="L184">
        <f>IF(OR('Source Data'!$C188="",'Source Data'!F188=""),"",'Source Data'!F188)</f>
        <v/>
      </c>
      <c r="AB184">
        <f>IF(ISNUMBER(L184),L184+A184/1000000,"")</f>
        <v/>
      </c>
      <c r="AC184">
        <f>IF(OR('Source Data'!$C188="",'Source Data'!H188=""),"",'Source Data'!H188)</f>
        <v/>
      </c>
      <c r="AD184">
        <f>IF(OR('Source Data'!$C188="",'Source Data'!I188=""),"",'Source Data'!I188)</f>
        <v/>
      </c>
    </row>
    <row r="185">
      <c r="A185" t="n">
        <v>184</v>
      </c>
      <c r="B185">
        <f>IF('Source Data'!$C189="","",IF('Source Data'!B189="","Uncategorized",'Source Data'!B189))</f>
        <v/>
      </c>
      <c r="C185">
        <f>IF('Source Data'!$C189="","",TRIM('Source Data'!C189))</f>
        <v/>
      </c>
      <c r="D185">
        <f>IF(OR('Source Data'!$C189="",'Source Data'!D189=""),"",'Source Data'!D189)</f>
        <v/>
      </c>
      <c r="E185">
        <f>IF(C185="","",IF(COUNTIF($C$2:$C$301,C185)&gt;1,C185&amp;" (#"&amp;D185&amp;")",C185))</f>
        <v/>
      </c>
      <c r="F185">
        <f>IF(OR('Source Data'!$C189="",'Source Data'!E189=""),"",'Source Data'!E189)</f>
        <v/>
      </c>
      <c r="G185">
        <f>IF(OR('Source Data'!$C189="",'Source Data'!G189=""),"",'Source Data'!G189)</f>
        <v/>
      </c>
      <c r="H185">
        <f>IF(B185="","",IF(COUNTIF($B$2:B185,B185)=1,MAX($H$1:H184)+1,""))</f>
        <v/>
      </c>
      <c r="I185">
        <f>IF(C185="","",IF('Source Data'!J189="Not in Pilot","",IF('Source Data'!J189&lt;&gt;"",'Source Data'!J189,IF(COUNTIF(SnackCats,B185)&gt;0,"Snack",IF(COUNTIF(BevCats,B185)&gt;0,"Beverage","")))))</f>
        <v/>
      </c>
      <c r="J185">
        <f>IF(I185="","",COUNTIF($I$2:I185,"Snack")+COUNTIF($I$2:I185,"Beverage"))</f>
        <v/>
      </c>
      <c r="K185">
        <f>IF(OR('Inventory Master'!J189="CRITICAL",'Inventory Master'!J189="LOW"),'Inventory Master'!I189+A185/1000000,"")</f>
        <v/>
      </c>
      <c r="L185">
        <f>IF(OR('Source Data'!$C189="",'Source Data'!F189=""),"",'Source Data'!F189)</f>
        <v/>
      </c>
      <c r="AB185">
        <f>IF(ISNUMBER(L185),L185+A185/1000000,"")</f>
        <v/>
      </c>
      <c r="AC185">
        <f>IF(OR('Source Data'!$C189="",'Source Data'!H189=""),"",'Source Data'!H189)</f>
        <v/>
      </c>
      <c r="AD185">
        <f>IF(OR('Source Data'!$C189="",'Source Data'!I189=""),"",'Source Data'!I189)</f>
        <v/>
      </c>
    </row>
    <row r="186">
      <c r="A186" t="n">
        <v>185</v>
      </c>
      <c r="B186">
        <f>IF('Source Data'!$C190="","",IF('Source Data'!B190="","Uncategorized",'Source Data'!B190))</f>
        <v/>
      </c>
      <c r="C186">
        <f>IF('Source Data'!$C190="","",TRIM('Source Data'!C190))</f>
        <v/>
      </c>
      <c r="D186">
        <f>IF(OR('Source Data'!$C190="",'Source Data'!D190=""),"",'Source Data'!D190)</f>
        <v/>
      </c>
      <c r="E186">
        <f>IF(C186="","",IF(COUNTIF($C$2:$C$301,C186)&gt;1,C186&amp;" (#"&amp;D186&amp;")",C186))</f>
        <v/>
      </c>
      <c r="F186">
        <f>IF(OR('Source Data'!$C190="",'Source Data'!E190=""),"",'Source Data'!E190)</f>
        <v/>
      </c>
      <c r="G186">
        <f>IF(OR('Source Data'!$C190="",'Source Data'!G190=""),"",'Source Data'!G190)</f>
        <v/>
      </c>
      <c r="H186">
        <f>IF(B186="","",IF(COUNTIF($B$2:B186,B186)=1,MAX($H$1:H185)+1,""))</f>
        <v/>
      </c>
      <c r="I186">
        <f>IF(C186="","",IF('Source Data'!J190="Not in Pilot","",IF('Source Data'!J190&lt;&gt;"",'Source Data'!J190,IF(COUNTIF(SnackCats,B186)&gt;0,"Snack",IF(COUNTIF(BevCats,B186)&gt;0,"Beverage","")))))</f>
        <v/>
      </c>
      <c r="J186">
        <f>IF(I186="","",COUNTIF($I$2:I186,"Snack")+COUNTIF($I$2:I186,"Beverage"))</f>
        <v/>
      </c>
      <c r="K186">
        <f>IF(OR('Inventory Master'!J190="CRITICAL",'Inventory Master'!J190="LOW"),'Inventory Master'!I190+A186/1000000,"")</f>
        <v/>
      </c>
      <c r="L186">
        <f>IF(OR('Source Data'!$C190="",'Source Data'!F190=""),"",'Source Data'!F190)</f>
        <v/>
      </c>
      <c r="AB186">
        <f>IF(ISNUMBER(L186),L186+A186/1000000,"")</f>
        <v/>
      </c>
      <c r="AC186">
        <f>IF(OR('Source Data'!$C190="",'Source Data'!H190=""),"",'Source Data'!H190)</f>
        <v/>
      </c>
      <c r="AD186">
        <f>IF(OR('Source Data'!$C190="",'Source Data'!I190=""),"",'Source Data'!I190)</f>
        <v/>
      </c>
    </row>
    <row r="187">
      <c r="A187" t="n">
        <v>186</v>
      </c>
      <c r="B187">
        <f>IF('Source Data'!$C191="","",IF('Source Data'!B191="","Uncategorized",'Source Data'!B191))</f>
        <v/>
      </c>
      <c r="C187">
        <f>IF('Source Data'!$C191="","",TRIM('Source Data'!C191))</f>
        <v/>
      </c>
      <c r="D187">
        <f>IF(OR('Source Data'!$C191="",'Source Data'!D191=""),"",'Source Data'!D191)</f>
        <v/>
      </c>
      <c r="E187">
        <f>IF(C187="","",IF(COUNTIF($C$2:$C$301,C187)&gt;1,C187&amp;" (#"&amp;D187&amp;")",C187))</f>
        <v/>
      </c>
      <c r="F187">
        <f>IF(OR('Source Data'!$C191="",'Source Data'!E191=""),"",'Source Data'!E191)</f>
        <v/>
      </c>
      <c r="G187">
        <f>IF(OR('Source Data'!$C191="",'Source Data'!G191=""),"",'Source Data'!G191)</f>
        <v/>
      </c>
      <c r="H187">
        <f>IF(B187="","",IF(COUNTIF($B$2:B187,B187)=1,MAX($H$1:H186)+1,""))</f>
        <v/>
      </c>
      <c r="I187">
        <f>IF(C187="","",IF('Source Data'!J191="Not in Pilot","",IF('Source Data'!J191&lt;&gt;"",'Source Data'!J191,IF(COUNTIF(SnackCats,B187)&gt;0,"Snack",IF(COUNTIF(BevCats,B187)&gt;0,"Beverage","")))))</f>
        <v/>
      </c>
      <c r="J187">
        <f>IF(I187="","",COUNTIF($I$2:I187,"Snack")+COUNTIF($I$2:I187,"Beverage"))</f>
        <v/>
      </c>
      <c r="K187">
        <f>IF(OR('Inventory Master'!J191="CRITICAL",'Inventory Master'!J191="LOW"),'Inventory Master'!I191+A187/1000000,"")</f>
        <v/>
      </c>
      <c r="L187">
        <f>IF(OR('Source Data'!$C191="",'Source Data'!F191=""),"",'Source Data'!F191)</f>
        <v/>
      </c>
      <c r="AB187">
        <f>IF(ISNUMBER(L187),L187+A187/1000000,"")</f>
        <v/>
      </c>
      <c r="AC187">
        <f>IF(OR('Source Data'!$C191="",'Source Data'!H191=""),"",'Source Data'!H191)</f>
        <v/>
      </c>
      <c r="AD187">
        <f>IF(OR('Source Data'!$C191="",'Source Data'!I191=""),"",'Source Data'!I191)</f>
        <v/>
      </c>
    </row>
    <row r="188">
      <c r="A188" t="n">
        <v>187</v>
      </c>
      <c r="B188">
        <f>IF('Source Data'!$C192="","",IF('Source Data'!B192="","Uncategorized",'Source Data'!B192))</f>
        <v/>
      </c>
      <c r="C188">
        <f>IF('Source Data'!$C192="","",TRIM('Source Data'!C192))</f>
        <v/>
      </c>
      <c r="D188">
        <f>IF(OR('Source Data'!$C192="",'Source Data'!D192=""),"",'Source Data'!D192)</f>
        <v/>
      </c>
      <c r="E188">
        <f>IF(C188="","",IF(COUNTIF($C$2:$C$301,C188)&gt;1,C188&amp;" (#"&amp;D188&amp;")",C188))</f>
        <v/>
      </c>
      <c r="F188">
        <f>IF(OR('Source Data'!$C192="",'Source Data'!E192=""),"",'Source Data'!E192)</f>
        <v/>
      </c>
      <c r="G188">
        <f>IF(OR('Source Data'!$C192="",'Source Data'!G192=""),"",'Source Data'!G192)</f>
        <v/>
      </c>
      <c r="H188">
        <f>IF(B188="","",IF(COUNTIF($B$2:B188,B188)=1,MAX($H$1:H187)+1,""))</f>
        <v/>
      </c>
      <c r="I188">
        <f>IF(C188="","",IF('Source Data'!J192="Not in Pilot","",IF('Source Data'!J192&lt;&gt;"",'Source Data'!J192,IF(COUNTIF(SnackCats,B188)&gt;0,"Snack",IF(COUNTIF(BevCats,B188)&gt;0,"Beverage","")))))</f>
        <v/>
      </c>
      <c r="J188">
        <f>IF(I188="","",COUNTIF($I$2:I188,"Snack")+COUNTIF($I$2:I188,"Beverage"))</f>
        <v/>
      </c>
      <c r="K188">
        <f>IF(OR('Inventory Master'!J192="CRITICAL",'Inventory Master'!J192="LOW"),'Inventory Master'!I192+A188/1000000,"")</f>
        <v/>
      </c>
      <c r="L188">
        <f>IF(OR('Source Data'!$C192="",'Source Data'!F192=""),"",'Source Data'!F192)</f>
        <v/>
      </c>
      <c r="AB188">
        <f>IF(ISNUMBER(L188),L188+A188/1000000,"")</f>
        <v/>
      </c>
      <c r="AC188">
        <f>IF(OR('Source Data'!$C192="",'Source Data'!H192=""),"",'Source Data'!H192)</f>
        <v/>
      </c>
      <c r="AD188">
        <f>IF(OR('Source Data'!$C192="",'Source Data'!I192=""),"",'Source Data'!I192)</f>
        <v/>
      </c>
    </row>
    <row r="189">
      <c r="A189" t="n">
        <v>188</v>
      </c>
      <c r="B189">
        <f>IF('Source Data'!$C193="","",IF('Source Data'!B193="","Uncategorized",'Source Data'!B193))</f>
        <v/>
      </c>
      <c r="C189">
        <f>IF('Source Data'!$C193="","",TRIM('Source Data'!C193))</f>
        <v/>
      </c>
      <c r="D189">
        <f>IF(OR('Source Data'!$C193="",'Source Data'!D193=""),"",'Source Data'!D193)</f>
        <v/>
      </c>
      <c r="E189">
        <f>IF(C189="","",IF(COUNTIF($C$2:$C$301,C189)&gt;1,C189&amp;" (#"&amp;D189&amp;")",C189))</f>
        <v/>
      </c>
      <c r="F189">
        <f>IF(OR('Source Data'!$C193="",'Source Data'!E193=""),"",'Source Data'!E193)</f>
        <v/>
      </c>
      <c r="G189">
        <f>IF(OR('Source Data'!$C193="",'Source Data'!G193=""),"",'Source Data'!G193)</f>
        <v/>
      </c>
      <c r="H189">
        <f>IF(B189="","",IF(COUNTIF($B$2:B189,B189)=1,MAX($H$1:H188)+1,""))</f>
        <v/>
      </c>
      <c r="I189">
        <f>IF(C189="","",IF('Source Data'!J193="Not in Pilot","",IF('Source Data'!J193&lt;&gt;"",'Source Data'!J193,IF(COUNTIF(SnackCats,B189)&gt;0,"Snack",IF(COUNTIF(BevCats,B189)&gt;0,"Beverage","")))))</f>
        <v/>
      </c>
      <c r="J189">
        <f>IF(I189="","",COUNTIF($I$2:I189,"Snack")+COUNTIF($I$2:I189,"Beverage"))</f>
        <v/>
      </c>
      <c r="K189">
        <f>IF(OR('Inventory Master'!J193="CRITICAL",'Inventory Master'!J193="LOW"),'Inventory Master'!I193+A189/1000000,"")</f>
        <v/>
      </c>
      <c r="L189">
        <f>IF(OR('Source Data'!$C193="",'Source Data'!F193=""),"",'Source Data'!F193)</f>
        <v/>
      </c>
      <c r="AB189">
        <f>IF(ISNUMBER(L189),L189+A189/1000000,"")</f>
        <v/>
      </c>
      <c r="AC189">
        <f>IF(OR('Source Data'!$C193="",'Source Data'!H193=""),"",'Source Data'!H193)</f>
        <v/>
      </c>
      <c r="AD189">
        <f>IF(OR('Source Data'!$C193="",'Source Data'!I193=""),"",'Source Data'!I193)</f>
        <v/>
      </c>
    </row>
    <row r="190">
      <c r="A190" t="n">
        <v>189</v>
      </c>
      <c r="B190">
        <f>IF('Source Data'!$C194="","",IF('Source Data'!B194="","Uncategorized",'Source Data'!B194))</f>
        <v/>
      </c>
      <c r="C190">
        <f>IF('Source Data'!$C194="","",TRIM('Source Data'!C194))</f>
        <v/>
      </c>
      <c r="D190">
        <f>IF(OR('Source Data'!$C194="",'Source Data'!D194=""),"",'Source Data'!D194)</f>
        <v/>
      </c>
      <c r="E190">
        <f>IF(C190="","",IF(COUNTIF($C$2:$C$301,C190)&gt;1,C190&amp;" (#"&amp;D190&amp;")",C190))</f>
        <v/>
      </c>
      <c r="F190">
        <f>IF(OR('Source Data'!$C194="",'Source Data'!E194=""),"",'Source Data'!E194)</f>
        <v/>
      </c>
      <c r="G190">
        <f>IF(OR('Source Data'!$C194="",'Source Data'!G194=""),"",'Source Data'!G194)</f>
        <v/>
      </c>
      <c r="H190">
        <f>IF(B190="","",IF(COUNTIF($B$2:B190,B190)=1,MAX($H$1:H189)+1,""))</f>
        <v/>
      </c>
      <c r="I190">
        <f>IF(C190="","",IF('Source Data'!J194="Not in Pilot","",IF('Source Data'!J194&lt;&gt;"",'Source Data'!J194,IF(COUNTIF(SnackCats,B190)&gt;0,"Snack",IF(COUNTIF(BevCats,B190)&gt;0,"Beverage","")))))</f>
        <v/>
      </c>
      <c r="J190">
        <f>IF(I190="","",COUNTIF($I$2:I190,"Snack")+COUNTIF($I$2:I190,"Beverage"))</f>
        <v/>
      </c>
      <c r="K190">
        <f>IF(OR('Inventory Master'!J194="CRITICAL",'Inventory Master'!J194="LOW"),'Inventory Master'!I194+A190/1000000,"")</f>
        <v/>
      </c>
      <c r="L190">
        <f>IF(OR('Source Data'!$C194="",'Source Data'!F194=""),"",'Source Data'!F194)</f>
        <v/>
      </c>
      <c r="AB190">
        <f>IF(ISNUMBER(L190),L190+A190/1000000,"")</f>
        <v/>
      </c>
      <c r="AC190">
        <f>IF(OR('Source Data'!$C194="",'Source Data'!H194=""),"",'Source Data'!H194)</f>
        <v/>
      </c>
      <c r="AD190">
        <f>IF(OR('Source Data'!$C194="",'Source Data'!I194=""),"",'Source Data'!I194)</f>
        <v/>
      </c>
    </row>
    <row r="191">
      <c r="A191" t="n">
        <v>190</v>
      </c>
      <c r="B191">
        <f>IF('Source Data'!$C195="","",IF('Source Data'!B195="","Uncategorized",'Source Data'!B195))</f>
        <v/>
      </c>
      <c r="C191">
        <f>IF('Source Data'!$C195="","",TRIM('Source Data'!C195))</f>
        <v/>
      </c>
      <c r="D191">
        <f>IF(OR('Source Data'!$C195="",'Source Data'!D195=""),"",'Source Data'!D195)</f>
        <v/>
      </c>
      <c r="E191">
        <f>IF(C191="","",IF(COUNTIF($C$2:$C$301,C191)&gt;1,C191&amp;" (#"&amp;D191&amp;")",C191))</f>
        <v/>
      </c>
      <c r="F191">
        <f>IF(OR('Source Data'!$C195="",'Source Data'!E195=""),"",'Source Data'!E195)</f>
        <v/>
      </c>
      <c r="G191">
        <f>IF(OR('Source Data'!$C195="",'Source Data'!G195=""),"",'Source Data'!G195)</f>
        <v/>
      </c>
      <c r="H191">
        <f>IF(B191="","",IF(COUNTIF($B$2:B191,B191)=1,MAX($H$1:H190)+1,""))</f>
        <v/>
      </c>
      <c r="I191">
        <f>IF(C191="","",IF('Source Data'!J195="Not in Pilot","",IF('Source Data'!J195&lt;&gt;"",'Source Data'!J195,IF(COUNTIF(SnackCats,B191)&gt;0,"Snack",IF(COUNTIF(BevCats,B191)&gt;0,"Beverage","")))))</f>
        <v/>
      </c>
      <c r="J191">
        <f>IF(I191="","",COUNTIF($I$2:I191,"Snack")+COUNTIF($I$2:I191,"Beverage"))</f>
        <v/>
      </c>
      <c r="K191">
        <f>IF(OR('Inventory Master'!J195="CRITICAL",'Inventory Master'!J195="LOW"),'Inventory Master'!I195+A191/1000000,"")</f>
        <v/>
      </c>
      <c r="L191">
        <f>IF(OR('Source Data'!$C195="",'Source Data'!F195=""),"",'Source Data'!F195)</f>
        <v/>
      </c>
      <c r="AB191">
        <f>IF(ISNUMBER(L191),L191+A191/1000000,"")</f>
        <v/>
      </c>
      <c r="AC191">
        <f>IF(OR('Source Data'!$C195="",'Source Data'!H195=""),"",'Source Data'!H195)</f>
        <v/>
      </c>
      <c r="AD191">
        <f>IF(OR('Source Data'!$C195="",'Source Data'!I195=""),"",'Source Data'!I195)</f>
        <v/>
      </c>
    </row>
    <row r="192">
      <c r="A192" t="n">
        <v>191</v>
      </c>
      <c r="B192">
        <f>IF('Source Data'!$C196="","",IF('Source Data'!B196="","Uncategorized",'Source Data'!B196))</f>
        <v/>
      </c>
      <c r="C192">
        <f>IF('Source Data'!$C196="","",TRIM('Source Data'!C196))</f>
        <v/>
      </c>
      <c r="D192">
        <f>IF(OR('Source Data'!$C196="",'Source Data'!D196=""),"",'Source Data'!D196)</f>
        <v/>
      </c>
      <c r="E192">
        <f>IF(C192="","",IF(COUNTIF($C$2:$C$301,C192)&gt;1,C192&amp;" (#"&amp;D192&amp;")",C192))</f>
        <v/>
      </c>
      <c r="F192">
        <f>IF(OR('Source Data'!$C196="",'Source Data'!E196=""),"",'Source Data'!E196)</f>
        <v/>
      </c>
      <c r="G192">
        <f>IF(OR('Source Data'!$C196="",'Source Data'!G196=""),"",'Source Data'!G196)</f>
        <v/>
      </c>
      <c r="H192">
        <f>IF(B192="","",IF(COUNTIF($B$2:B192,B192)=1,MAX($H$1:H191)+1,""))</f>
        <v/>
      </c>
      <c r="I192">
        <f>IF(C192="","",IF('Source Data'!J196="Not in Pilot","",IF('Source Data'!J196&lt;&gt;"",'Source Data'!J196,IF(COUNTIF(SnackCats,B192)&gt;0,"Snack",IF(COUNTIF(BevCats,B192)&gt;0,"Beverage","")))))</f>
        <v/>
      </c>
      <c r="J192">
        <f>IF(I192="","",COUNTIF($I$2:I192,"Snack")+COUNTIF($I$2:I192,"Beverage"))</f>
        <v/>
      </c>
      <c r="K192">
        <f>IF(OR('Inventory Master'!J196="CRITICAL",'Inventory Master'!J196="LOW"),'Inventory Master'!I196+A192/1000000,"")</f>
        <v/>
      </c>
      <c r="L192">
        <f>IF(OR('Source Data'!$C196="",'Source Data'!F196=""),"",'Source Data'!F196)</f>
        <v/>
      </c>
      <c r="AB192">
        <f>IF(ISNUMBER(L192),L192+A192/1000000,"")</f>
        <v/>
      </c>
      <c r="AC192">
        <f>IF(OR('Source Data'!$C196="",'Source Data'!H196=""),"",'Source Data'!H196)</f>
        <v/>
      </c>
      <c r="AD192">
        <f>IF(OR('Source Data'!$C196="",'Source Data'!I196=""),"",'Source Data'!I196)</f>
        <v/>
      </c>
    </row>
    <row r="193">
      <c r="A193" t="n">
        <v>192</v>
      </c>
      <c r="B193">
        <f>IF('Source Data'!$C197="","",IF('Source Data'!B197="","Uncategorized",'Source Data'!B197))</f>
        <v/>
      </c>
      <c r="C193">
        <f>IF('Source Data'!$C197="","",TRIM('Source Data'!C197))</f>
        <v/>
      </c>
      <c r="D193">
        <f>IF(OR('Source Data'!$C197="",'Source Data'!D197=""),"",'Source Data'!D197)</f>
        <v/>
      </c>
      <c r="E193">
        <f>IF(C193="","",IF(COUNTIF($C$2:$C$301,C193)&gt;1,C193&amp;" (#"&amp;D193&amp;")",C193))</f>
        <v/>
      </c>
      <c r="F193">
        <f>IF(OR('Source Data'!$C197="",'Source Data'!E197=""),"",'Source Data'!E197)</f>
        <v/>
      </c>
      <c r="G193">
        <f>IF(OR('Source Data'!$C197="",'Source Data'!G197=""),"",'Source Data'!G197)</f>
        <v/>
      </c>
      <c r="H193">
        <f>IF(B193="","",IF(COUNTIF($B$2:B193,B193)=1,MAX($H$1:H192)+1,""))</f>
        <v/>
      </c>
      <c r="I193">
        <f>IF(C193="","",IF('Source Data'!J197="Not in Pilot","",IF('Source Data'!J197&lt;&gt;"",'Source Data'!J197,IF(COUNTIF(SnackCats,B193)&gt;0,"Snack",IF(COUNTIF(BevCats,B193)&gt;0,"Beverage","")))))</f>
        <v/>
      </c>
      <c r="J193">
        <f>IF(I193="","",COUNTIF($I$2:I193,"Snack")+COUNTIF($I$2:I193,"Beverage"))</f>
        <v/>
      </c>
      <c r="K193">
        <f>IF(OR('Inventory Master'!J197="CRITICAL",'Inventory Master'!J197="LOW"),'Inventory Master'!I197+A193/1000000,"")</f>
        <v/>
      </c>
      <c r="L193">
        <f>IF(OR('Source Data'!$C197="",'Source Data'!F197=""),"",'Source Data'!F197)</f>
        <v/>
      </c>
      <c r="AB193">
        <f>IF(ISNUMBER(L193),L193+A193/1000000,"")</f>
        <v/>
      </c>
      <c r="AC193">
        <f>IF(OR('Source Data'!$C197="",'Source Data'!H197=""),"",'Source Data'!H197)</f>
        <v/>
      </c>
      <c r="AD193">
        <f>IF(OR('Source Data'!$C197="",'Source Data'!I197=""),"",'Source Data'!I197)</f>
        <v/>
      </c>
    </row>
    <row r="194">
      <c r="A194" t="n">
        <v>193</v>
      </c>
      <c r="B194">
        <f>IF('Source Data'!$C198="","",IF('Source Data'!B198="","Uncategorized",'Source Data'!B198))</f>
        <v/>
      </c>
      <c r="C194">
        <f>IF('Source Data'!$C198="","",TRIM('Source Data'!C198))</f>
        <v/>
      </c>
      <c r="D194">
        <f>IF(OR('Source Data'!$C198="",'Source Data'!D198=""),"",'Source Data'!D198)</f>
        <v/>
      </c>
      <c r="E194">
        <f>IF(C194="","",IF(COUNTIF($C$2:$C$301,C194)&gt;1,C194&amp;" (#"&amp;D194&amp;")",C194))</f>
        <v/>
      </c>
      <c r="F194">
        <f>IF(OR('Source Data'!$C198="",'Source Data'!E198=""),"",'Source Data'!E198)</f>
        <v/>
      </c>
      <c r="G194">
        <f>IF(OR('Source Data'!$C198="",'Source Data'!G198=""),"",'Source Data'!G198)</f>
        <v/>
      </c>
      <c r="H194">
        <f>IF(B194="","",IF(COUNTIF($B$2:B194,B194)=1,MAX($H$1:H193)+1,""))</f>
        <v/>
      </c>
      <c r="I194">
        <f>IF(C194="","",IF('Source Data'!J198="Not in Pilot","",IF('Source Data'!J198&lt;&gt;"",'Source Data'!J198,IF(COUNTIF(SnackCats,B194)&gt;0,"Snack",IF(COUNTIF(BevCats,B194)&gt;0,"Beverage","")))))</f>
        <v/>
      </c>
      <c r="J194">
        <f>IF(I194="","",COUNTIF($I$2:I194,"Snack")+COUNTIF($I$2:I194,"Beverage"))</f>
        <v/>
      </c>
      <c r="K194">
        <f>IF(OR('Inventory Master'!J198="CRITICAL",'Inventory Master'!J198="LOW"),'Inventory Master'!I198+A194/1000000,"")</f>
        <v/>
      </c>
      <c r="L194">
        <f>IF(OR('Source Data'!$C198="",'Source Data'!F198=""),"",'Source Data'!F198)</f>
        <v/>
      </c>
      <c r="AB194">
        <f>IF(ISNUMBER(L194),L194+A194/1000000,"")</f>
        <v/>
      </c>
      <c r="AC194">
        <f>IF(OR('Source Data'!$C198="",'Source Data'!H198=""),"",'Source Data'!H198)</f>
        <v/>
      </c>
      <c r="AD194">
        <f>IF(OR('Source Data'!$C198="",'Source Data'!I198=""),"",'Source Data'!I198)</f>
        <v/>
      </c>
    </row>
    <row r="195">
      <c r="A195" t="n">
        <v>194</v>
      </c>
      <c r="B195">
        <f>IF('Source Data'!$C199="","",IF('Source Data'!B199="","Uncategorized",'Source Data'!B199))</f>
        <v/>
      </c>
      <c r="C195">
        <f>IF('Source Data'!$C199="","",TRIM('Source Data'!C199))</f>
        <v/>
      </c>
      <c r="D195">
        <f>IF(OR('Source Data'!$C199="",'Source Data'!D199=""),"",'Source Data'!D199)</f>
        <v/>
      </c>
      <c r="E195">
        <f>IF(C195="","",IF(COUNTIF($C$2:$C$301,C195)&gt;1,C195&amp;" (#"&amp;D195&amp;")",C195))</f>
        <v/>
      </c>
      <c r="F195">
        <f>IF(OR('Source Data'!$C199="",'Source Data'!E199=""),"",'Source Data'!E199)</f>
        <v/>
      </c>
      <c r="G195">
        <f>IF(OR('Source Data'!$C199="",'Source Data'!G199=""),"",'Source Data'!G199)</f>
        <v/>
      </c>
      <c r="H195">
        <f>IF(B195="","",IF(COUNTIF($B$2:B195,B195)=1,MAX($H$1:H194)+1,""))</f>
        <v/>
      </c>
      <c r="I195">
        <f>IF(C195="","",IF('Source Data'!J199="Not in Pilot","",IF('Source Data'!J199&lt;&gt;"",'Source Data'!J199,IF(COUNTIF(SnackCats,B195)&gt;0,"Snack",IF(COUNTIF(BevCats,B195)&gt;0,"Beverage","")))))</f>
        <v/>
      </c>
      <c r="J195">
        <f>IF(I195="","",COUNTIF($I$2:I195,"Snack")+COUNTIF($I$2:I195,"Beverage"))</f>
        <v/>
      </c>
      <c r="K195">
        <f>IF(OR('Inventory Master'!J199="CRITICAL",'Inventory Master'!J199="LOW"),'Inventory Master'!I199+A195/1000000,"")</f>
        <v/>
      </c>
      <c r="L195">
        <f>IF(OR('Source Data'!$C199="",'Source Data'!F199=""),"",'Source Data'!F199)</f>
        <v/>
      </c>
      <c r="AB195">
        <f>IF(ISNUMBER(L195),L195+A195/1000000,"")</f>
        <v/>
      </c>
      <c r="AC195">
        <f>IF(OR('Source Data'!$C199="",'Source Data'!H199=""),"",'Source Data'!H199)</f>
        <v/>
      </c>
      <c r="AD195">
        <f>IF(OR('Source Data'!$C199="",'Source Data'!I199=""),"",'Source Data'!I199)</f>
        <v/>
      </c>
    </row>
    <row r="196">
      <c r="A196" t="n">
        <v>195</v>
      </c>
      <c r="B196">
        <f>IF('Source Data'!$C200="","",IF('Source Data'!B200="","Uncategorized",'Source Data'!B200))</f>
        <v/>
      </c>
      <c r="C196">
        <f>IF('Source Data'!$C200="","",TRIM('Source Data'!C200))</f>
        <v/>
      </c>
      <c r="D196">
        <f>IF(OR('Source Data'!$C200="",'Source Data'!D200=""),"",'Source Data'!D200)</f>
        <v/>
      </c>
      <c r="E196">
        <f>IF(C196="","",IF(COUNTIF($C$2:$C$301,C196)&gt;1,C196&amp;" (#"&amp;D196&amp;")",C196))</f>
        <v/>
      </c>
      <c r="F196">
        <f>IF(OR('Source Data'!$C200="",'Source Data'!E200=""),"",'Source Data'!E200)</f>
        <v/>
      </c>
      <c r="G196">
        <f>IF(OR('Source Data'!$C200="",'Source Data'!G200=""),"",'Source Data'!G200)</f>
        <v/>
      </c>
      <c r="H196">
        <f>IF(B196="","",IF(COUNTIF($B$2:B196,B196)=1,MAX($H$1:H195)+1,""))</f>
        <v/>
      </c>
      <c r="I196">
        <f>IF(C196="","",IF('Source Data'!J200="Not in Pilot","",IF('Source Data'!J200&lt;&gt;"",'Source Data'!J200,IF(COUNTIF(SnackCats,B196)&gt;0,"Snack",IF(COUNTIF(BevCats,B196)&gt;0,"Beverage","")))))</f>
        <v/>
      </c>
      <c r="J196">
        <f>IF(I196="","",COUNTIF($I$2:I196,"Snack")+COUNTIF($I$2:I196,"Beverage"))</f>
        <v/>
      </c>
      <c r="K196">
        <f>IF(OR('Inventory Master'!J200="CRITICAL",'Inventory Master'!J200="LOW"),'Inventory Master'!I200+A196/1000000,"")</f>
        <v/>
      </c>
      <c r="L196">
        <f>IF(OR('Source Data'!$C200="",'Source Data'!F200=""),"",'Source Data'!F200)</f>
        <v/>
      </c>
      <c r="AB196">
        <f>IF(ISNUMBER(L196),L196+A196/1000000,"")</f>
        <v/>
      </c>
      <c r="AC196">
        <f>IF(OR('Source Data'!$C200="",'Source Data'!H200=""),"",'Source Data'!H200)</f>
        <v/>
      </c>
      <c r="AD196">
        <f>IF(OR('Source Data'!$C200="",'Source Data'!I200=""),"",'Source Data'!I200)</f>
        <v/>
      </c>
    </row>
    <row r="197">
      <c r="A197" t="n">
        <v>196</v>
      </c>
      <c r="B197">
        <f>IF('Source Data'!$C201="","",IF('Source Data'!B201="","Uncategorized",'Source Data'!B201))</f>
        <v/>
      </c>
      <c r="C197">
        <f>IF('Source Data'!$C201="","",TRIM('Source Data'!C201))</f>
        <v/>
      </c>
      <c r="D197">
        <f>IF(OR('Source Data'!$C201="",'Source Data'!D201=""),"",'Source Data'!D201)</f>
        <v/>
      </c>
      <c r="E197">
        <f>IF(C197="","",IF(COUNTIF($C$2:$C$301,C197)&gt;1,C197&amp;" (#"&amp;D197&amp;")",C197))</f>
        <v/>
      </c>
      <c r="F197">
        <f>IF(OR('Source Data'!$C201="",'Source Data'!E201=""),"",'Source Data'!E201)</f>
        <v/>
      </c>
      <c r="G197">
        <f>IF(OR('Source Data'!$C201="",'Source Data'!G201=""),"",'Source Data'!G201)</f>
        <v/>
      </c>
      <c r="H197">
        <f>IF(B197="","",IF(COUNTIF($B$2:B197,B197)=1,MAX($H$1:H196)+1,""))</f>
        <v/>
      </c>
      <c r="I197">
        <f>IF(C197="","",IF('Source Data'!J201="Not in Pilot","",IF('Source Data'!J201&lt;&gt;"",'Source Data'!J201,IF(COUNTIF(SnackCats,B197)&gt;0,"Snack",IF(COUNTIF(BevCats,B197)&gt;0,"Beverage","")))))</f>
        <v/>
      </c>
      <c r="J197">
        <f>IF(I197="","",COUNTIF($I$2:I197,"Snack")+COUNTIF($I$2:I197,"Beverage"))</f>
        <v/>
      </c>
      <c r="K197">
        <f>IF(OR('Inventory Master'!J201="CRITICAL",'Inventory Master'!J201="LOW"),'Inventory Master'!I201+A197/1000000,"")</f>
        <v/>
      </c>
      <c r="L197">
        <f>IF(OR('Source Data'!$C201="",'Source Data'!F201=""),"",'Source Data'!F201)</f>
        <v/>
      </c>
      <c r="AB197">
        <f>IF(ISNUMBER(L197),L197+A197/1000000,"")</f>
        <v/>
      </c>
      <c r="AC197">
        <f>IF(OR('Source Data'!$C201="",'Source Data'!H201=""),"",'Source Data'!H201)</f>
        <v/>
      </c>
      <c r="AD197">
        <f>IF(OR('Source Data'!$C201="",'Source Data'!I201=""),"",'Source Data'!I201)</f>
        <v/>
      </c>
    </row>
    <row r="198">
      <c r="A198" t="n">
        <v>197</v>
      </c>
      <c r="B198">
        <f>IF('Source Data'!$C202="","",IF('Source Data'!B202="","Uncategorized",'Source Data'!B202))</f>
        <v/>
      </c>
      <c r="C198">
        <f>IF('Source Data'!$C202="","",TRIM('Source Data'!C202))</f>
        <v/>
      </c>
      <c r="D198">
        <f>IF(OR('Source Data'!$C202="",'Source Data'!D202=""),"",'Source Data'!D202)</f>
        <v/>
      </c>
      <c r="E198">
        <f>IF(C198="","",IF(COUNTIF($C$2:$C$301,C198)&gt;1,C198&amp;" (#"&amp;D198&amp;")",C198))</f>
        <v/>
      </c>
      <c r="F198">
        <f>IF(OR('Source Data'!$C202="",'Source Data'!E202=""),"",'Source Data'!E202)</f>
        <v/>
      </c>
      <c r="G198">
        <f>IF(OR('Source Data'!$C202="",'Source Data'!G202=""),"",'Source Data'!G202)</f>
        <v/>
      </c>
      <c r="H198">
        <f>IF(B198="","",IF(COUNTIF($B$2:B198,B198)=1,MAX($H$1:H197)+1,""))</f>
        <v/>
      </c>
      <c r="I198">
        <f>IF(C198="","",IF('Source Data'!J202="Not in Pilot","",IF('Source Data'!J202&lt;&gt;"",'Source Data'!J202,IF(COUNTIF(SnackCats,B198)&gt;0,"Snack",IF(COUNTIF(BevCats,B198)&gt;0,"Beverage","")))))</f>
        <v/>
      </c>
      <c r="J198">
        <f>IF(I198="","",COUNTIF($I$2:I198,"Snack")+COUNTIF($I$2:I198,"Beverage"))</f>
        <v/>
      </c>
      <c r="K198">
        <f>IF(OR('Inventory Master'!J202="CRITICAL",'Inventory Master'!J202="LOW"),'Inventory Master'!I202+A198/1000000,"")</f>
        <v/>
      </c>
      <c r="L198">
        <f>IF(OR('Source Data'!$C202="",'Source Data'!F202=""),"",'Source Data'!F202)</f>
        <v/>
      </c>
      <c r="AB198">
        <f>IF(ISNUMBER(L198),L198+A198/1000000,"")</f>
        <v/>
      </c>
      <c r="AC198">
        <f>IF(OR('Source Data'!$C202="",'Source Data'!H202=""),"",'Source Data'!H202)</f>
        <v/>
      </c>
      <c r="AD198">
        <f>IF(OR('Source Data'!$C202="",'Source Data'!I202=""),"",'Source Data'!I202)</f>
        <v/>
      </c>
    </row>
    <row r="199">
      <c r="A199" t="n">
        <v>198</v>
      </c>
      <c r="B199">
        <f>IF('Source Data'!$C203="","",IF('Source Data'!B203="","Uncategorized",'Source Data'!B203))</f>
        <v/>
      </c>
      <c r="C199">
        <f>IF('Source Data'!$C203="","",TRIM('Source Data'!C203))</f>
        <v/>
      </c>
      <c r="D199">
        <f>IF(OR('Source Data'!$C203="",'Source Data'!D203=""),"",'Source Data'!D203)</f>
        <v/>
      </c>
      <c r="E199">
        <f>IF(C199="","",IF(COUNTIF($C$2:$C$301,C199)&gt;1,C199&amp;" (#"&amp;D199&amp;")",C199))</f>
        <v/>
      </c>
      <c r="F199">
        <f>IF(OR('Source Data'!$C203="",'Source Data'!E203=""),"",'Source Data'!E203)</f>
        <v/>
      </c>
      <c r="G199">
        <f>IF(OR('Source Data'!$C203="",'Source Data'!G203=""),"",'Source Data'!G203)</f>
        <v/>
      </c>
      <c r="H199">
        <f>IF(B199="","",IF(COUNTIF($B$2:B199,B199)=1,MAX($H$1:H198)+1,""))</f>
        <v/>
      </c>
      <c r="I199">
        <f>IF(C199="","",IF('Source Data'!J203="Not in Pilot","",IF('Source Data'!J203&lt;&gt;"",'Source Data'!J203,IF(COUNTIF(SnackCats,B199)&gt;0,"Snack",IF(COUNTIF(BevCats,B199)&gt;0,"Beverage","")))))</f>
        <v/>
      </c>
      <c r="J199">
        <f>IF(I199="","",COUNTIF($I$2:I199,"Snack")+COUNTIF($I$2:I199,"Beverage"))</f>
        <v/>
      </c>
      <c r="K199">
        <f>IF(OR('Inventory Master'!J203="CRITICAL",'Inventory Master'!J203="LOW"),'Inventory Master'!I203+A199/1000000,"")</f>
        <v/>
      </c>
      <c r="L199">
        <f>IF(OR('Source Data'!$C203="",'Source Data'!F203=""),"",'Source Data'!F203)</f>
        <v/>
      </c>
      <c r="AB199">
        <f>IF(ISNUMBER(L199),L199+A199/1000000,"")</f>
        <v/>
      </c>
      <c r="AC199">
        <f>IF(OR('Source Data'!$C203="",'Source Data'!H203=""),"",'Source Data'!H203)</f>
        <v/>
      </c>
      <c r="AD199">
        <f>IF(OR('Source Data'!$C203="",'Source Data'!I203=""),"",'Source Data'!I203)</f>
        <v/>
      </c>
    </row>
    <row r="200">
      <c r="A200" t="n">
        <v>199</v>
      </c>
      <c r="B200">
        <f>IF('Source Data'!$C204="","",IF('Source Data'!B204="","Uncategorized",'Source Data'!B204))</f>
        <v/>
      </c>
      <c r="C200">
        <f>IF('Source Data'!$C204="","",TRIM('Source Data'!C204))</f>
        <v/>
      </c>
      <c r="D200">
        <f>IF(OR('Source Data'!$C204="",'Source Data'!D204=""),"",'Source Data'!D204)</f>
        <v/>
      </c>
      <c r="E200">
        <f>IF(C200="","",IF(COUNTIF($C$2:$C$301,C200)&gt;1,C200&amp;" (#"&amp;D200&amp;")",C200))</f>
        <v/>
      </c>
      <c r="F200">
        <f>IF(OR('Source Data'!$C204="",'Source Data'!E204=""),"",'Source Data'!E204)</f>
        <v/>
      </c>
      <c r="G200">
        <f>IF(OR('Source Data'!$C204="",'Source Data'!G204=""),"",'Source Data'!G204)</f>
        <v/>
      </c>
      <c r="H200">
        <f>IF(B200="","",IF(COUNTIF($B$2:B200,B200)=1,MAX($H$1:H199)+1,""))</f>
        <v/>
      </c>
      <c r="I200">
        <f>IF(C200="","",IF('Source Data'!J204="Not in Pilot","",IF('Source Data'!J204&lt;&gt;"",'Source Data'!J204,IF(COUNTIF(SnackCats,B200)&gt;0,"Snack",IF(COUNTIF(BevCats,B200)&gt;0,"Beverage","")))))</f>
        <v/>
      </c>
      <c r="J200">
        <f>IF(I200="","",COUNTIF($I$2:I200,"Snack")+COUNTIF($I$2:I200,"Beverage"))</f>
        <v/>
      </c>
      <c r="K200">
        <f>IF(OR('Inventory Master'!J204="CRITICAL",'Inventory Master'!J204="LOW"),'Inventory Master'!I204+A200/1000000,"")</f>
        <v/>
      </c>
      <c r="L200">
        <f>IF(OR('Source Data'!$C204="",'Source Data'!F204=""),"",'Source Data'!F204)</f>
        <v/>
      </c>
      <c r="AB200">
        <f>IF(ISNUMBER(L200),L200+A200/1000000,"")</f>
        <v/>
      </c>
      <c r="AC200">
        <f>IF(OR('Source Data'!$C204="",'Source Data'!H204=""),"",'Source Data'!H204)</f>
        <v/>
      </c>
      <c r="AD200">
        <f>IF(OR('Source Data'!$C204="",'Source Data'!I204=""),"",'Source Data'!I204)</f>
        <v/>
      </c>
    </row>
    <row r="201">
      <c r="A201" t="n">
        <v>200</v>
      </c>
      <c r="B201">
        <f>IF('Source Data'!$C205="","",IF('Source Data'!B205="","Uncategorized",'Source Data'!B205))</f>
        <v/>
      </c>
      <c r="C201">
        <f>IF('Source Data'!$C205="","",TRIM('Source Data'!C205))</f>
        <v/>
      </c>
      <c r="D201">
        <f>IF(OR('Source Data'!$C205="",'Source Data'!D205=""),"",'Source Data'!D205)</f>
        <v/>
      </c>
      <c r="E201">
        <f>IF(C201="","",IF(COUNTIF($C$2:$C$301,C201)&gt;1,C201&amp;" (#"&amp;D201&amp;")",C201))</f>
        <v/>
      </c>
      <c r="F201">
        <f>IF(OR('Source Data'!$C205="",'Source Data'!E205=""),"",'Source Data'!E205)</f>
        <v/>
      </c>
      <c r="G201">
        <f>IF(OR('Source Data'!$C205="",'Source Data'!G205=""),"",'Source Data'!G205)</f>
        <v/>
      </c>
      <c r="H201">
        <f>IF(B201="","",IF(COUNTIF($B$2:B201,B201)=1,MAX($H$1:H200)+1,""))</f>
        <v/>
      </c>
      <c r="I201">
        <f>IF(C201="","",IF('Source Data'!J205="Not in Pilot","",IF('Source Data'!J205&lt;&gt;"",'Source Data'!J205,IF(COUNTIF(SnackCats,B201)&gt;0,"Snack",IF(COUNTIF(BevCats,B201)&gt;0,"Beverage","")))))</f>
        <v/>
      </c>
      <c r="J201">
        <f>IF(I201="","",COUNTIF($I$2:I201,"Snack")+COUNTIF($I$2:I201,"Beverage"))</f>
        <v/>
      </c>
      <c r="K201">
        <f>IF(OR('Inventory Master'!J205="CRITICAL",'Inventory Master'!J205="LOW"),'Inventory Master'!I205+A201/1000000,"")</f>
        <v/>
      </c>
      <c r="L201">
        <f>IF(OR('Source Data'!$C205="",'Source Data'!F205=""),"",'Source Data'!F205)</f>
        <v/>
      </c>
      <c r="AB201">
        <f>IF(ISNUMBER(L201),L201+A201/1000000,"")</f>
        <v/>
      </c>
      <c r="AC201">
        <f>IF(OR('Source Data'!$C205="",'Source Data'!H205=""),"",'Source Data'!H205)</f>
        <v/>
      </c>
      <c r="AD201">
        <f>IF(OR('Source Data'!$C205="",'Source Data'!I205=""),"",'Source Data'!I205)</f>
        <v/>
      </c>
    </row>
    <row r="202">
      <c r="A202" t="n">
        <v>201</v>
      </c>
      <c r="B202">
        <f>IF('Source Data'!$C206="","",IF('Source Data'!B206="","Uncategorized",'Source Data'!B206))</f>
        <v/>
      </c>
      <c r="C202">
        <f>IF('Source Data'!$C206="","",TRIM('Source Data'!C206))</f>
        <v/>
      </c>
      <c r="D202">
        <f>IF(OR('Source Data'!$C206="",'Source Data'!D206=""),"",'Source Data'!D206)</f>
        <v/>
      </c>
      <c r="E202">
        <f>IF(C202="","",IF(COUNTIF($C$2:$C$301,C202)&gt;1,C202&amp;" (#"&amp;D202&amp;")",C202))</f>
        <v/>
      </c>
      <c r="F202">
        <f>IF(OR('Source Data'!$C206="",'Source Data'!E206=""),"",'Source Data'!E206)</f>
        <v/>
      </c>
      <c r="G202">
        <f>IF(OR('Source Data'!$C206="",'Source Data'!G206=""),"",'Source Data'!G206)</f>
        <v/>
      </c>
      <c r="H202">
        <f>IF(B202="","",IF(COUNTIF($B$2:B202,B202)=1,MAX($H$1:H201)+1,""))</f>
        <v/>
      </c>
      <c r="I202">
        <f>IF(C202="","",IF('Source Data'!J206="Not in Pilot","",IF('Source Data'!J206&lt;&gt;"",'Source Data'!J206,IF(COUNTIF(SnackCats,B202)&gt;0,"Snack",IF(COUNTIF(BevCats,B202)&gt;0,"Beverage","")))))</f>
        <v/>
      </c>
      <c r="J202">
        <f>IF(I202="","",COUNTIF($I$2:I202,"Snack")+COUNTIF($I$2:I202,"Beverage"))</f>
        <v/>
      </c>
      <c r="K202">
        <f>IF(OR('Inventory Master'!J206="CRITICAL",'Inventory Master'!J206="LOW"),'Inventory Master'!I206+A202/1000000,"")</f>
        <v/>
      </c>
      <c r="L202">
        <f>IF(OR('Source Data'!$C206="",'Source Data'!F206=""),"",'Source Data'!F206)</f>
        <v/>
      </c>
      <c r="AB202">
        <f>IF(ISNUMBER(L202),L202+A202/1000000,"")</f>
        <v/>
      </c>
      <c r="AC202">
        <f>IF(OR('Source Data'!$C206="",'Source Data'!H206=""),"",'Source Data'!H206)</f>
        <v/>
      </c>
      <c r="AD202">
        <f>IF(OR('Source Data'!$C206="",'Source Data'!I206=""),"",'Source Data'!I206)</f>
        <v/>
      </c>
    </row>
    <row r="203">
      <c r="A203" t="n">
        <v>202</v>
      </c>
      <c r="B203">
        <f>IF('Source Data'!$C207="","",IF('Source Data'!B207="","Uncategorized",'Source Data'!B207))</f>
        <v/>
      </c>
      <c r="C203">
        <f>IF('Source Data'!$C207="","",TRIM('Source Data'!C207))</f>
        <v/>
      </c>
      <c r="D203">
        <f>IF(OR('Source Data'!$C207="",'Source Data'!D207=""),"",'Source Data'!D207)</f>
        <v/>
      </c>
      <c r="E203">
        <f>IF(C203="","",IF(COUNTIF($C$2:$C$301,C203)&gt;1,C203&amp;" (#"&amp;D203&amp;")",C203))</f>
        <v/>
      </c>
      <c r="F203">
        <f>IF(OR('Source Data'!$C207="",'Source Data'!E207=""),"",'Source Data'!E207)</f>
        <v/>
      </c>
      <c r="G203">
        <f>IF(OR('Source Data'!$C207="",'Source Data'!G207=""),"",'Source Data'!G207)</f>
        <v/>
      </c>
      <c r="H203">
        <f>IF(B203="","",IF(COUNTIF($B$2:B203,B203)=1,MAX($H$1:H202)+1,""))</f>
        <v/>
      </c>
      <c r="I203">
        <f>IF(C203="","",IF('Source Data'!J207="Not in Pilot","",IF('Source Data'!J207&lt;&gt;"",'Source Data'!J207,IF(COUNTIF(SnackCats,B203)&gt;0,"Snack",IF(COUNTIF(BevCats,B203)&gt;0,"Beverage","")))))</f>
        <v/>
      </c>
      <c r="J203">
        <f>IF(I203="","",COUNTIF($I$2:I203,"Snack")+COUNTIF($I$2:I203,"Beverage"))</f>
        <v/>
      </c>
      <c r="K203">
        <f>IF(OR('Inventory Master'!J207="CRITICAL",'Inventory Master'!J207="LOW"),'Inventory Master'!I207+A203/1000000,"")</f>
        <v/>
      </c>
      <c r="L203">
        <f>IF(OR('Source Data'!$C207="",'Source Data'!F207=""),"",'Source Data'!F207)</f>
        <v/>
      </c>
      <c r="AB203">
        <f>IF(ISNUMBER(L203),L203+A203/1000000,"")</f>
        <v/>
      </c>
      <c r="AC203">
        <f>IF(OR('Source Data'!$C207="",'Source Data'!H207=""),"",'Source Data'!H207)</f>
        <v/>
      </c>
      <c r="AD203">
        <f>IF(OR('Source Data'!$C207="",'Source Data'!I207=""),"",'Source Data'!I207)</f>
        <v/>
      </c>
    </row>
    <row r="204">
      <c r="A204" t="n">
        <v>203</v>
      </c>
      <c r="B204">
        <f>IF('Source Data'!$C208="","",IF('Source Data'!B208="","Uncategorized",'Source Data'!B208))</f>
        <v/>
      </c>
      <c r="C204">
        <f>IF('Source Data'!$C208="","",TRIM('Source Data'!C208))</f>
        <v/>
      </c>
      <c r="D204">
        <f>IF(OR('Source Data'!$C208="",'Source Data'!D208=""),"",'Source Data'!D208)</f>
        <v/>
      </c>
      <c r="E204">
        <f>IF(C204="","",IF(COUNTIF($C$2:$C$301,C204)&gt;1,C204&amp;" (#"&amp;D204&amp;")",C204))</f>
        <v/>
      </c>
      <c r="F204">
        <f>IF(OR('Source Data'!$C208="",'Source Data'!E208=""),"",'Source Data'!E208)</f>
        <v/>
      </c>
      <c r="G204">
        <f>IF(OR('Source Data'!$C208="",'Source Data'!G208=""),"",'Source Data'!G208)</f>
        <v/>
      </c>
      <c r="H204">
        <f>IF(B204="","",IF(COUNTIF($B$2:B204,B204)=1,MAX($H$1:H203)+1,""))</f>
        <v/>
      </c>
      <c r="I204">
        <f>IF(C204="","",IF('Source Data'!J208="Not in Pilot","",IF('Source Data'!J208&lt;&gt;"",'Source Data'!J208,IF(COUNTIF(SnackCats,B204)&gt;0,"Snack",IF(COUNTIF(BevCats,B204)&gt;0,"Beverage","")))))</f>
        <v/>
      </c>
      <c r="J204">
        <f>IF(I204="","",COUNTIF($I$2:I204,"Snack")+COUNTIF($I$2:I204,"Beverage"))</f>
        <v/>
      </c>
      <c r="K204">
        <f>IF(OR('Inventory Master'!J208="CRITICAL",'Inventory Master'!J208="LOW"),'Inventory Master'!I208+A204/1000000,"")</f>
        <v/>
      </c>
      <c r="L204">
        <f>IF(OR('Source Data'!$C208="",'Source Data'!F208=""),"",'Source Data'!F208)</f>
        <v/>
      </c>
      <c r="AB204">
        <f>IF(ISNUMBER(L204),L204+A204/1000000,"")</f>
        <v/>
      </c>
      <c r="AC204">
        <f>IF(OR('Source Data'!$C208="",'Source Data'!H208=""),"",'Source Data'!H208)</f>
        <v/>
      </c>
      <c r="AD204">
        <f>IF(OR('Source Data'!$C208="",'Source Data'!I208=""),"",'Source Data'!I208)</f>
        <v/>
      </c>
    </row>
    <row r="205">
      <c r="A205" t="n">
        <v>204</v>
      </c>
      <c r="B205">
        <f>IF('Source Data'!$C209="","",IF('Source Data'!B209="","Uncategorized",'Source Data'!B209))</f>
        <v/>
      </c>
      <c r="C205">
        <f>IF('Source Data'!$C209="","",TRIM('Source Data'!C209))</f>
        <v/>
      </c>
      <c r="D205">
        <f>IF(OR('Source Data'!$C209="",'Source Data'!D209=""),"",'Source Data'!D209)</f>
        <v/>
      </c>
      <c r="E205">
        <f>IF(C205="","",IF(COUNTIF($C$2:$C$301,C205)&gt;1,C205&amp;" (#"&amp;D205&amp;")",C205))</f>
        <v/>
      </c>
      <c r="F205">
        <f>IF(OR('Source Data'!$C209="",'Source Data'!E209=""),"",'Source Data'!E209)</f>
        <v/>
      </c>
      <c r="G205">
        <f>IF(OR('Source Data'!$C209="",'Source Data'!G209=""),"",'Source Data'!G209)</f>
        <v/>
      </c>
      <c r="H205">
        <f>IF(B205="","",IF(COUNTIF($B$2:B205,B205)=1,MAX($H$1:H204)+1,""))</f>
        <v/>
      </c>
      <c r="I205">
        <f>IF(C205="","",IF('Source Data'!J209="Not in Pilot","",IF('Source Data'!J209&lt;&gt;"",'Source Data'!J209,IF(COUNTIF(SnackCats,B205)&gt;0,"Snack",IF(COUNTIF(BevCats,B205)&gt;0,"Beverage","")))))</f>
        <v/>
      </c>
      <c r="J205">
        <f>IF(I205="","",COUNTIF($I$2:I205,"Snack")+COUNTIF($I$2:I205,"Beverage"))</f>
        <v/>
      </c>
      <c r="K205">
        <f>IF(OR('Inventory Master'!J209="CRITICAL",'Inventory Master'!J209="LOW"),'Inventory Master'!I209+A205/1000000,"")</f>
        <v/>
      </c>
      <c r="L205">
        <f>IF(OR('Source Data'!$C209="",'Source Data'!F209=""),"",'Source Data'!F209)</f>
        <v/>
      </c>
      <c r="AB205">
        <f>IF(ISNUMBER(L205),L205+A205/1000000,"")</f>
        <v/>
      </c>
      <c r="AC205">
        <f>IF(OR('Source Data'!$C209="",'Source Data'!H209=""),"",'Source Data'!H209)</f>
        <v/>
      </c>
      <c r="AD205">
        <f>IF(OR('Source Data'!$C209="",'Source Data'!I209=""),"",'Source Data'!I209)</f>
        <v/>
      </c>
    </row>
    <row r="206">
      <c r="A206" t="n">
        <v>205</v>
      </c>
      <c r="B206">
        <f>IF('Source Data'!$C210="","",IF('Source Data'!B210="","Uncategorized",'Source Data'!B210))</f>
        <v/>
      </c>
      <c r="C206">
        <f>IF('Source Data'!$C210="","",TRIM('Source Data'!C210))</f>
        <v/>
      </c>
      <c r="D206">
        <f>IF(OR('Source Data'!$C210="",'Source Data'!D210=""),"",'Source Data'!D210)</f>
        <v/>
      </c>
      <c r="E206">
        <f>IF(C206="","",IF(COUNTIF($C$2:$C$301,C206)&gt;1,C206&amp;" (#"&amp;D206&amp;")",C206))</f>
        <v/>
      </c>
      <c r="F206">
        <f>IF(OR('Source Data'!$C210="",'Source Data'!E210=""),"",'Source Data'!E210)</f>
        <v/>
      </c>
      <c r="G206">
        <f>IF(OR('Source Data'!$C210="",'Source Data'!G210=""),"",'Source Data'!G210)</f>
        <v/>
      </c>
      <c r="H206">
        <f>IF(B206="","",IF(COUNTIF($B$2:B206,B206)=1,MAX($H$1:H205)+1,""))</f>
        <v/>
      </c>
      <c r="I206">
        <f>IF(C206="","",IF('Source Data'!J210="Not in Pilot","",IF('Source Data'!J210&lt;&gt;"",'Source Data'!J210,IF(COUNTIF(SnackCats,B206)&gt;0,"Snack",IF(COUNTIF(BevCats,B206)&gt;0,"Beverage","")))))</f>
        <v/>
      </c>
      <c r="J206">
        <f>IF(I206="","",COUNTIF($I$2:I206,"Snack")+COUNTIF($I$2:I206,"Beverage"))</f>
        <v/>
      </c>
      <c r="K206">
        <f>IF(OR('Inventory Master'!J210="CRITICAL",'Inventory Master'!J210="LOW"),'Inventory Master'!I210+A206/1000000,"")</f>
        <v/>
      </c>
      <c r="L206">
        <f>IF(OR('Source Data'!$C210="",'Source Data'!F210=""),"",'Source Data'!F210)</f>
        <v/>
      </c>
      <c r="AB206">
        <f>IF(ISNUMBER(L206),L206+A206/1000000,"")</f>
        <v/>
      </c>
      <c r="AC206">
        <f>IF(OR('Source Data'!$C210="",'Source Data'!H210=""),"",'Source Data'!H210)</f>
        <v/>
      </c>
      <c r="AD206">
        <f>IF(OR('Source Data'!$C210="",'Source Data'!I210=""),"",'Source Data'!I210)</f>
        <v/>
      </c>
    </row>
    <row r="207">
      <c r="A207" t="n">
        <v>206</v>
      </c>
      <c r="B207">
        <f>IF('Source Data'!$C211="","",IF('Source Data'!B211="","Uncategorized",'Source Data'!B211))</f>
        <v/>
      </c>
      <c r="C207">
        <f>IF('Source Data'!$C211="","",TRIM('Source Data'!C211))</f>
        <v/>
      </c>
      <c r="D207">
        <f>IF(OR('Source Data'!$C211="",'Source Data'!D211=""),"",'Source Data'!D211)</f>
        <v/>
      </c>
      <c r="E207">
        <f>IF(C207="","",IF(COUNTIF($C$2:$C$301,C207)&gt;1,C207&amp;" (#"&amp;D207&amp;")",C207))</f>
        <v/>
      </c>
      <c r="F207">
        <f>IF(OR('Source Data'!$C211="",'Source Data'!E211=""),"",'Source Data'!E211)</f>
        <v/>
      </c>
      <c r="G207">
        <f>IF(OR('Source Data'!$C211="",'Source Data'!G211=""),"",'Source Data'!G211)</f>
        <v/>
      </c>
      <c r="H207">
        <f>IF(B207="","",IF(COUNTIF($B$2:B207,B207)=1,MAX($H$1:H206)+1,""))</f>
        <v/>
      </c>
      <c r="I207">
        <f>IF(C207="","",IF('Source Data'!J211="Not in Pilot","",IF('Source Data'!J211&lt;&gt;"",'Source Data'!J211,IF(COUNTIF(SnackCats,B207)&gt;0,"Snack",IF(COUNTIF(BevCats,B207)&gt;0,"Beverage","")))))</f>
        <v/>
      </c>
      <c r="J207">
        <f>IF(I207="","",COUNTIF($I$2:I207,"Snack")+COUNTIF($I$2:I207,"Beverage"))</f>
        <v/>
      </c>
      <c r="K207">
        <f>IF(OR('Inventory Master'!J211="CRITICAL",'Inventory Master'!J211="LOW"),'Inventory Master'!I211+A207/1000000,"")</f>
        <v/>
      </c>
      <c r="L207">
        <f>IF(OR('Source Data'!$C211="",'Source Data'!F211=""),"",'Source Data'!F211)</f>
        <v/>
      </c>
      <c r="AB207">
        <f>IF(ISNUMBER(L207),L207+A207/1000000,"")</f>
        <v/>
      </c>
      <c r="AC207">
        <f>IF(OR('Source Data'!$C211="",'Source Data'!H211=""),"",'Source Data'!H211)</f>
        <v/>
      </c>
      <c r="AD207">
        <f>IF(OR('Source Data'!$C211="",'Source Data'!I211=""),"",'Source Data'!I211)</f>
        <v/>
      </c>
    </row>
    <row r="208">
      <c r="A208" t="n">
        <v>207</v>
      </c>
      <c r="B208">
        <f>IF('Source Data'!$C212="","",IF('Source Data'!B212="","Uncategorized",'Source Data'!B212))</f>
        <v/>
      </c>
      <c r="C208">
        <f>IF('Source Data'!$C212="","",TRIM('Source Data'!C212))</f>
        <v/>
      </c>
      <c r="D208">
        <f>IF(OR('Source Data'!$C212="",'Source Data'!D212=""),"",'Source Data'!D212)</f>
        <v/>
      </c>
      <c r="E208">
        <f>IF(C208="","",IF(COUNTIF($C$2:$C$301,C208)&gt;1,C208&amp;" (#"&amp;D208&amp;")",C208))</f>
        <v/>
      </c>
      <c r="F208">
        <f>IF(OR('Source Data'!$C212="",'Source Data'!E212=""),"",'Source Data'!E212)</f>
        <v/>
      </c>
      <c r="G208">
        <f>IF(OR('Source Data'!$C212="",'Source Data'!G212=""),"",'Source Data'!G212)</f>
        <v/>
      </c>
      <c r="H208">
        <f>IF(B208="","",IF(COUNTIF($B$2:B208,B208)=1,MAX($H$1:H207)+1,""))</f>
        <v/>
      </c>
      <c r="I208">
        <f>IF(C208="","",IF('Source Data'!J212="Not in Pilot","",IF('Source Data'!J212&lt;&gt;"",'Source Data'!J212,IF(COUNTIF(SnackCats,B208)&gt;0,"Snack",IF(COUNTIF(BevCats,B208)&gt;0,"Beverage","")))))</f>
        <v/>
      </c>
      <c r="J208">
        <f>IF(I208="","",COUNTIF($I$2:I208,"Snack")+COUNTIF($I$2:I208,"Beverage"))</f>
        <v/>
      </c>
      <c r="K208">
        <f>IF(OR('Inventory Master'!J212="CRITICAL",'Inventory Master'!J212="LOW"),'Inventory Master'!I212+A208/1000000,"")</f>
        <v/>
      </c>
      <c r="L208">
        <f>IF(OR('Source Data'!$C212="",'Source Data'!F212=""),"",'Source Data'!F212)</f>
        <v/>
      </c>
      <c r="AB208">
        <f>IF(ISNUMBER(L208),L208+A208/1000000,"")</f>
        <v/>
      </c>
      <c r="AC208">
        <f>IF(OR('Source Data'!$C212="",'Source Data'!H212=""),"",'Source Data'!H212)</f>
        <v/>
      </c>
      <c r="AD208">
        <f>IF(OR('Source Data'!$C212="",'Source Data'!I212=""),"",'Source Data'!I212)</f>
        <v/>
      </c>
    </row>
    <row r="209">
      <c r="A209" t="n">
        <v>208</v>
      </c>
      <c r="B209">
        <f>IF('Source Data'!$C213="","",IF('Source Data'!B213="","Uncategorized",'Source Data'!B213))</f>
        <v/>
      </c>
      <c r="C209">
        <f>IF('Source Data'!$C213="","",TRIM('Source Data'!C213))</f>
        <v/>
      </c>
      <c r="D209">
        <f>IF(OR('Source Data'!$C213="",'Source Data'!D213=""),"",'Source Data'!D213)</f>
        <v/>
      </c>
      <c r="E209">
        <f>IF(C209="","",IF(COUNTIF($C$2:$C$301,C209)&gt;1,C209&amp;" (#"&amp;D209&amp;")",C209))</f>
        <v/>
      </c>
      <c r="F209">
        <f>IF(OR('Source Data'!$C213="",'Source Data'!E213=""),"",'Source Data'!E213)</f>
        <v/>
      </c>
      <c r="G209">
        <f>IF(OR('Source Data'!$C213="",'Source Data'!G213=""),"",'Source Data'!G213)</f>
        <v/>
      </c>
      <c r="H209">
        <f>IF(B209="","",IF(COUNTIF($B$2:B209,B209)=1,MAX($H$1:H208)+1,""))</f>
        <v/>
      </c>
      <c r="I209">
        <f>IF(C209="","",IF('Source Data'!J213="Not in Pilot","",IF('Source Data'!J213&lt;&gt;"",'Source Data'!J213,IF(COUNTIF(SnackCats,B209)&gt;0,"Snack",IF(COUNTIF(BevCats,B209)&gt;0,"Beverage","")))))</f>
        <v/>
      </c>
      <c r="J209">
        <f>IF(I209="","",COUNTIF($I$2:I209,"Snack")+COUNTIF($I$2:I209,"Beverage"))</f>
        <v/>
      </c>
      <c r="K209">
        <f>IF(OR('Inventory Master'!J213="CRITICAL",'Inventory Master'!J213="LOW"),'Inventory Master'!I213+A209/1000000,"")</f>
        <v/>
      </c>
      <c r="L209">
        <f>IF(OR('Source Data'!$C213="",'Source Data'!F213=""),"",'Source Data'!F213)</f>
        <v/>
      </c>
      <c r="AB209">
        <f>IF(ISNUMBER(L209),L209+A209/1000000,"")</f>
        <v/>
      </c>
      <c r="AC209">
        <f>IF(OR('Source Data'!$C213="",'Source Data'!H213=""),"",'Source Data'!H213)</f>
        <v/>
      </c>
      <c r="AD209">
        <f>IF(OR('Source Data'!$C213="",'Source Data'!I213=""),"",'Source Data'!I213)</f>
        <v/>
      </c>
    </row>
    <row r="210">
      <c r="A210" t="n">
        <v>209</v>
      </c>
      <c r="B210">
        <f>IF('Source Data'!$C214="","",IF('Source Data'!B214="","Uncategorized",'Source Data'!B214))</f>
        <v/>
      </c>
      <c r="C210">
        <f>IF('Source Data'!$C214="","",TRIM('Source Data'!C214))</f>
        <v/>
      </c>
      <c r="D210">
        <f>IF(OR('Source Data'!$C214="",'Source Data'!D214=""),"",'Source Data'!D214)</f>
        <v/>
      </c>
      <c r="E210">
        <f>IF(C210="","",IF(COUNTIF($C$2:$C$301,C210)&gt;1,C210&amp;" (#"&amp;D210&amp;")",C210))</f>
        <v/>
      </c>
      <c r="F210">
        <f>IF(OR('Source Data'!$C214="",'Source Data'!E214=""),"",'Source Data'!E214)</f>
        <v/>
      </c>
      <c r="G210">
        <f>IF(OR('Source Data'!$C214="",'Source Data'!G214=""),"",'Source Data'!G214)</f>
        <v/>
      </c>
      <c r="H210">
        <f>IF(B210="","",IF(COUNTIF($B$2:B210,B210)=1,MAX($H$1:H209)+1,""))</f>
        <v/>
      </c>
      <c r="I210">
        <f>IF(C210="","",IF('Source Data'!J214="Not in Pilot","",IF('Source Data'!J214&lt;&gt;"",'Source Data'!J214,IF(COUNTIF(SnackCats,B210)&gt;0,"Snack",IF(COUNTIF(BevCats,B210)&gt;0,"Beverage","")))))</f>
        <v/>
      </c>
      <c r="J210">
        <f>IF(I210="","",COUNTIF($I$2:I210,"Snack")+COUNTIF($I$2:I210,"Beverage"))</f>
        <v/>
      </c>
      <c r="K210">
        <f>IF(OR('Inventory Master'!J214="CRITICAL",'Inventory Master'!J214="LOW"),'Inventory Master'!I214+A210/1000000,"")</f>
        <v/>
      </c>
      <c r="L210">
        <f>IF(OR('Source Data'!$C214="",'Source Data'!F214=""),"",'Source Data'!F214)</f>
        <v/>
      </c>
      <c r="AB210">
        <f>IF(ISNUMBER(L210),L210+A210/1000000,"")</f>
        <v/>
      </c>
      <c r="AC210">
        <f>IF(OR('Source Data'!$C214="",'Source Data'!H214=""),"",'Source Data'!H214)</f>
        <v/>
      </c>
      <c r="AD210">
        <f>IF(OR('Source Data'!$C214="",'Source Data'!I214=""),"",'Source Data'!I214)</f>
        <v/>
      </c>
    </row>
    <row r="211">
      <c r="A211" t="n">
        <v>210</v>
      </c>
      <c r="B211">
        <f>IF('Source Data'!$C215="","",IF('Source Data'!B215="","Uncategorized",'Source Data'!B215))</f>
        <v/>
      </c>
      <c r="C211">
        <f>IF('Source Data'!$C215="","",TRIM('Source Data'!C215))</f>
        <v/>
      </c>
      <c r="D211">
        <f>IF(OR('Source Data'!$C215="",'Source Data'!D215=""),"",'Source Data'!D215)</f>
        <v/>
      </c>
      <c r="E211">
        <f>IF(C211="","",IF(COUNTIF($C$2:$C$301,C211)&gt;1,C211&amp;" (#"&amp;D211&amp;")",C211))</f>
        <v/>
      </c>
      <c r="F211">
        <f>IF(OR('Source Data'!$C215="",'Source Data'!E215=""),"",'Source Data'!E215)</f>
        <v/>
      </c>
      <c r="G211">
        <f>IF(OR('Source Data'!$C215="",'Source Data'!G215=""),"",'Source Data'!G215)</f>
        <v/>
      </c>
      <c r="H211">
        <f>IF(B211="","",IF(COUNTIF($B$2:B211,B211)=1,MAX($H$1:H210)+1,""))</f>
        <v/>
      </c>
      <c r="I211">
        <f>IF(C211="","",IF('Source Data'!J215="Not in Pilot","",IF('Source Data'!J215&lt;&gt;"",'Source Data'!J215,IF(COUNTIF(SnackCats,B211)&gt;0,"Snack",IF(COUNTIF(BevCats,B211)&gt;0,"Beverage","")))))</f>
        <v/>
      </c>
      <c r="J211">
        <f>IF(I211="","",COUNTIF($I$2:I211,"Snack")+COUNTIF($I$2:I211,"Beverage"))</f>
        <v/>
      </c>
      <c r="K211">
        <f>IF(OR('Inventory Master'!J215="CRITICAL",'Inventory Master'!J215="LOW"),'Inventory Master'!I215+A211/1000000,"")</f>
        <v/>
      </c>
      <c r="L211">
        <f>IF(OR('Source Data'!$C215="",'Source Data'!F215=""),"",'Source Data'!F215)</f>
        <v/>
      </c>
      <c r="AB211">
        <f>IF(ISNUMBER(L211),L211+A211/1000000,"")</f>
        <v/>
      </c>
      <c r="AC211">
        <f>IF(OR('Source Data'!$C215="",'Source Data'!H215=""),"",'Source Data'!H215)</f>
        <v/>
      </c>
      <c r="AD211">
        <f>IF(OR('Source Data'!$C215="",'Source Data'!I215=""),"",'Source Data'!I215)</f>
        <v/>
      </c>
    </row>
    <row r="212">
      <c r="A212" t="n">
        <v>211</v>
      </c>
      <c r="B212">
        <f>IF('Source Data'!$C216="","",IF('Source Data'!B216="","Uncategorized",'Source Data'!B216))</f>
        <v/>
      </c>
      <c r="C212">
        <f>IF('Source Data'!$C216="","",TRIM('Source Data'!C216))</f>
        <v/>
      </c>
      <c r="D212">
        <f>IF(OR('Source Data'!$C216="",'Source Data'!D216=""),"",'Source Data'!D216)</f>
        <v/>
      </c>
      <c r="E212">
        <f>IF(C212="","",IF(COUNTIF($C$2:$C$301,C212)&gt;1,C212&amp;" (#"&amp;D212&amp;")",C212))</f>
        <v/>
      </c>
      <c r="F212">
        <f>IF(OR('Source Data'!$C216="",'Source Data'!E216=""),"",'Source Data'!E216)</f>
        <v/>
      </c>
      <c r="G212">
        <f>IF(OR('Source Data'!$C216="",'Source Data'!G216=""),"",'Source Data'!G216)</f>
        <v/>
      </c>
      <c r="H212">
        <f>IF(B212="","",IF(COUNTIF($B$2:B212,B212)=1,MAX($H$1:H211)+1,""))</f>
        <v/>
      </c>
      <c r="I212">
        <f>IF(C212="","",IF('Source Data'!J216="Not in Pilot","",IF('Source Data'!J216&lt;&gt;"",'Source Data'!J216,IF(COUNTIF(SnackCats,B212)&gt;0,"Snack",IF(COUNTIF(BevCats,B212)&gt;0,"Beverage","")))))</f>
        <v/>
      </c>
      <c r="J212">
        <f>IF(I212="","",COUNTIF($I$2:I212,"Snack")+COUNTIF($I$2:I212,"Beverage"))</f>
        <v/>
      </c>
      <c r="K212">
        <f>IF(OR('Inventory Master'!J216="CRITICAL",'Inventory Master'!J216="LOW"),'Inventory Master'!I216+A212/1000000,"")</f>
        <v/>
      </c>
      <c r="L212">
        <f>IF(OR('Source Data'!$C216="",'Source Data'!F216=""),"",'Source Data'!F216)</f>
        <v/>
      </c>
      <c r="AB212">
        <f>IF(ISNUMBER(L212),L212+A212/1000000,"")</f>
        <v/>
      </c>
      <c r="AC212">
        <f>IF(OR('Source Data'!$C216="",'Source Data'!H216=""),"",'Source Data'!H216)</f>
        <v/>
      </c>
      <c r="AD212">
        <f>IF(OR('Source Data'!$C216="",'Source Data'!I216=""),"",'Source Data'!I216)</f>
        <v/>
      </c>
    </row>
    <row r="213">
      <c r="A213" t="n">
        <v>212</v>
      </c>
      <c r="B213">
        <f>IF('Source Data'!$C217="","",IF('Source Data'!B217="","Uncategorized",'Source Data'!B217))</f>
        <v/>
      </c>
      <c r="C213">
        <f>IF('Source Data'!$C217="","",TRIM('Source Data'!C217))</f>
        <v/>
      </c>
      <c r="D213">
        <f>IF(OR('Source Data'!$C217="",'Source Data'!D217=""),"",'Source Data'!D217)</f>
        <v/>
      </c>
      <c r="E213">
        <f>IF(C213="","",IF(COUNTIF($C$2:$C$301,C213)&gt;1,C213&amp;" (#"&amp;D213&amp;")",C213))</f>
        <v/>
      </c>
      <c r="F213">
        <f>IF(OR('Source Data'!$C217="",'Source Data'!E217=""),"",'Source Data'!E217)</f>
        <v/>
      </c>
      <c r="G213">
        <f>IF(OR('Source Data'!$C217="",'Source Data'!G217=""),"",'Source Data'!G217)</f>
        <v/>
      </c>
      <c r="H213">
        <f>IF(B213="","",IF(COUNTIF($B$2:B213,B213)=1,MAX($H$1:H212)+1,""))</f>
        <v/>
      </c>
      <c r="I213">
        <f>IF(C213="","",IF('Source Data'!J217="Not in Pilot","",IF('Source Data'!J217&lt;&gt;"",'Source Data'!J217,IF(COUNTIF(SnackCats,B213)&gt;0,"Snack",IF(COUNTIF(BevCats,B213)&gt;0,"Beverage","")))))</f>
        <v/>
      </c>
      <c r="J213">
        <f>IF(I213="","",COUNTIF($I$2:I213,"Snack")+COUNTIF($I$2:I213,"Beverage"))</f>
        <v/>
      </c>
      <c r="K213">
        <f>IF(OR('Inventory Master'!J217="CRITICAL",'Inventory Master'!J217="LOW"),'Inventory Master'!I217+A213/1000000,"")</f>
        <v/>
      </c>
      <c r="L213">
        <f>IF(OR('Source Data'!$C217="",'Source Data'!F217=""),"",'Source Data'!F217)</f>
        <v/>
      </c>
      <c r="AB213">
        <f>IF(ISNUMBER(L213),L213+A213/1000000,"")</f>
        <v/>
      </c>
      <c r="AC213">
        <f>IF(OR('Source Data'!$C217="",'Source Data'!H217=""),"",'Source Data'!H217)</f>
        <v/>
      </c>
      <c r="AD213">
        <f>IF(OR('Source Data'!$C217="",'Source Data'!I217=""),"",'Source Data'!I217)</f>
        <v/>
      </c>
    </row>
    <row r="214">
      <c r="A214" t="n">
        <v>213</v>
      </c>
      <c r="B214">
        <f>IF('Source Data'!$C218="","",IF('Source Data'!B218="","Uncategorized",'Source Data'!B218))</f>
        <v/>
      </c>
      <c r="C214">
        <f>IF('Source Data'!$C218="","",TRIM('Source Data'!C218))</f>
        <v/>
      </c>
      <c r="D214">
        <f>IF(OR('Source Data'!$C218="",'Source Data'!D218=""),"",'Source Data'!D218)</f>
        <v/>
      </c>
      <c r="E214">
        <f>IF(C214="","",IF(COUNTIF($C$2:$C$301,C214)&gt;1,C214&amp;" (#"&amp;D214&amp;")",C214))</f>
        <v/>
      </c>
      <c r="F214">
        <f>IF(OR('Source Data'!$C218="",'Source Data'!E218=""),"",'Source Data'!E218)</f>
        <v/>
      </c>
      <c r="G214">
        <f>IF(OR('Source Data'!$C218="",'Source Data'!G218=""),"",'Source Data'!G218)</f>
        <v/>
      </c>
      <c r="H214">
        <f>IF(B214="","",IF(COUNTIF($B$2:B214,B214)=1,MAX($H$1:H213)+1,""))</f>
        <v/>
      </c>
      <c r="I214">
        <f>IF(C214="","",IF('Source Data'!J218="Not in Pilot","",IF('Source Data'!J218&lt;&gt;"",'Source Data'!J218,IF(COUNTIF(SnackCats,B214)&gt;0,"Snack",IF(COUNTIF(BevCats,B214)&gt;0,"Beverage","")))))</f>
        <v/>
      </c>
      <c r="J214">
        <f>IF(I214="","",COUNTIF($I$2:I214,"Snack")+COUNTIF($I$2:I214,"Beverage"))</f>
        <v/>
      </c>
      <c r="K214">
        <f>IF(OR('Inventory Master'!J218="CRITICAL",'Inventory Master'!J218="LOW"),'Inventory Master'!I218+A214/1000000,"")</f>
        <v/>
      </c>
      <c r="L214">
        <f>IF(OR('Source Data'!$C218="",'Source Data'!F218=""),"",'Source Data'!F218)</f>
        <v/>
      </c>
      <c r="AB214">
        <f>IF(ISNUMBER(L214),L214+A214/1000000,"")</f>
        <v/>
      </c>
      <c r="AC214">
        <f>IF(OR('Source Data'!$C218="",'Source Data'!H218=""),"",'Source Data'!H218)</f>
        <v/>
      </c>
      <c r="AD214">
        <f>IF(OR('Source Data'!$C218="",'Source Data'!I218=""),"",'Source Data'!I218)</f>
        <v/>
      </c>
    </row>
    <row r="215">
      <c r="A215" t="n">
        <v>214</v>
      </c>
      <c r="B215">
        <f>IF('Source Data'!$C219="","",IF('Source Data'!B219="","Uncategorized",'Source Data'!B219))</f>
        <v/>
      </c>
      <c r="C215">
        <f>IF('Source Data'!$C219="","",TRIM('Source Data'!C219))</f>
        <v/>
      </c>
      <c r="D215">
        <f>IF(OR('Source Data'!$C219="",'Source Data'!D219=""),"",'Source Data'!D219)</f>
        <v/>
      </c>
      <c r="E215">
        <f>IF(C215="","",IF(COUNTIF($C$2:$C$301,C215)&gt;1,C215&amp;" (#"&amp;D215&amp;")",C215))</f>
        <v/>
      </c>
      <c r="F215">
        <f>IF(OR('Source Data'!$C219="",'Source Data'!E219=""),"",'Source Data'!E219)</f>
        <v/>
      </c>
      <c r="G215">
        <f>IF(OR('Source Data'!$C219="",'Source Data'!G219=""),"",'Source Data'!G219)</f>
        <v/>
      </c>
      <c r="H215">
        <f>IF(B215="","",IF(COUNTIF($B$2:B215,B215)=1,MAX($H$1:H214)+1,""))</f>
        <v/>
      </c>
      <c r="I215">
        <f>IF(C215="","",IF('Source Data'!J219="Not in Pilot","",IF('Source Data'!J219&lt;&gt;"",'Source Data'!J219,IF(COUNTIF(SnackCats,B215)&gt;0,"Snack",IF(COUNTIF(BevCats,B215)&gt;0,"Beverage","")))))</f>
        <v/>
      </c>
      <c r="J215">
        <f>IF(I215="","",COUNTIF($I$2:I215,"Snack")+COUNTIF($I$2:I215,"Beverage"))</f>
        <v/>
      </c>
      <c r="K215">
        <f>IF(OR('Inventory Master'!J219="CRITICAL",'Inventory Master'!J219="LOW"),'Inventory Master'!I219+A215/1000000,"")</f>
        <v/>
      </c>
      <c r="L215">
        <f>IF(OR('Source Data'!$C219="",'Source Data'!F219=""),"",'Source Data'!F219)</f>
        <v/>
      </c>
      <c r="AB215">
        <f>IF(ISNUMBER(L215),L215+A215/1000000,"")</f>
        <v/>
      </c>
      <c r="AC215">
        <f>IF(OR('Source Data'!$C219="",'Source Data'!H219=""),"",'Source Data'!H219)</f>
        <v/>
      </c>
      <c r="AD215">
        <f>IF(OR('Source Data'!$C219="",'Source Data'!I219=""),"",'Source Data'!I219)</f>
        <v/>
      </c>
    </row>
    <row r="216">
      <c r="A216" t="n">
        <v>215</v>
      </c>
      <c r="B216">
        <f>IF('Source Data'!$C220="","",IF('Source Data'!B220="","Uncategorized",'Source Data'!B220))</f>
        <v/>
      </c>
      <c r="C216">
        <f>IF('Source Data'!$C220="","",TRIM('Source Data'!C220))</f>
        <v/>
      </c>
      <c r="D216">
        <f>IF(OR('Source Data'!$C220="",'Source Data'!D220=""),"",'Source Data'!D220)</f>
        <v/>
      </c>
      <c r="E216">
        <f>IF(C216="","",IF(COUNTIF($C$2:$C$301,C216)&gt;1,C216&amp;" (#"&amp;D216&amp;")",C216))</f>
        <v/>
      </c>
      <c r="F216">
        <f>IF(OR('Source Data'!$C220="",'Source Data'!E220=""),"",'Source Data'!E220)</f>
        <v/>
      </c>
      <c r="G216">
        <f>IF(OR('Source Data'!$C220="",'Source Data'!G220=""),"",'Source Data'!G220)</f>
        <v/>
      </c>
      <c r="H216">
        <f>IF(B216="","",IF(COUNTIF($B$2:B216,B216)=1,MAX($H$1:H215)+1,""))</f>
        <v/>
      </c>
      <c r="I216">
        <f>IF(C216="","",IF('Source Data'!J220="Not in Pilot","",IF('Source Data'!J220&lt;&gt;"",'Source Data'!J220,IF(COUNTIF(SnackCats,B216)&gt;0,"Snack",IF(COUNTIF(BevCats,B216)&gt;0,"Beverage","")))))</f>
        <v/>
      </c>
      <c r="J216">
        <f>IF(I216="","",COUNTIF($I$2:I216,"Snack")+COUNTIF($I$2:I216,"Beverage"))</f>
        <v/>
      </c>
      <c r="K216">
        <f>IF(OR('Inventory Master'!J220="CRITICAL",'Inventory Master'!J220="LOW"),'Inventory Master'!I220+A216/1000000,"")</f>
        <v/>
      </c>
      <c r="L216">
        <f>IF(OR('Source Data'!$C220="",'Source Data'!F220=""),"",'Source Data'!F220)</f>
        <v/>
      </c>
      <c r="AB216">
        <f>IF(ISNUMBER(L216),L216+A216/1000000,"")</f>
        <v/>
      </c>
      <c r="AC216">
        <f>IF(OR('Source Data'!$C220="",'Source Data'!H220=""),"",'Source Data'!H220)</f>
        <v/>
      </c>
      <c r="AD216">
        <f>IF(OR('Source Data'!$C220="",'Source Data'!I220=""),"",'Source Data'!I220)</f>
        <v/>
      </c>
    </row>
    <row r="217">
      <c r="A217" t="n">
        <v>216</v>
      </c>
      <c r="B217">
        <f>IF('Source Data'!$C221="","",IF('Source Data'!B221="","Uncategorized",'Source Data'!B221))</f>
        <v/>
      </c>
      <c r="C217">
        <f>IF('Source Data'!$C221="","",TRIM('Source Data'!C221))</f>
        <v/>
      </c>
      <c r="D217">
        <f>IF(OR('Source Data'!$C221="",'Source Data'!D221=""),"",'Source Data'!D221)</f>
        <v/>
      </c>
      <c r="E217">
        <f>IF(C217="","",IF(COUNTIF($C$2:$C$301,C217)&gt;1,C217&amp;" (#"&amp;D217&amp;")",C217))</f>
        <v/>
      </c>
      <c r="F217">
        <f>IF(OR('Source Data'!$C221="",'Source Data'!E221=""),"",'Source Data'!E221)</f>
        <v/>
      </c>
      <c r="G217">
        <f>IF(OR('Source Data'!$C221="",'Source Data'!G221=""),"",'Source Data'!G221)</f>
        <v/>
      </c>
      <c r="H217">
        <f>IF(B217="","",IF(COUNTIF($B$2:B217,B217)=1,MAX($H$1:H216)+1,""))</f>
        <v/>
      </c>
      <c r="I217">
        <f>IF(C217="","",IF('Source Data'!J221="Not in Pilot","",IF('Source Data'!J221&lt;&gt;"",'Source Data'!J221,IF(COUNTIF(SnackCats,B217)&gt;0,"Snack",IF(COUNTIF(BevCats,B217)&gt;0,"Beverage","")))))</f>
        <v/>
      </c>
      <c r="J217">
        <f>IF(I217="","",COUNTIF($I$2:I217,"Snack")+COUNTIF($I$2:I217,"Beverage"))</f>
        <v/>
      </c>
      <c r="K217">
        <f>IF(OR('Inventory Master'!J221="CRITICAL",'Inventory Master'!J221="LOW"),'Inventory Master'!I221+A217/1000000,"")</f>
        <v/>
      </c>
      <c r="L217">
        <f>IF(OR('Source Data'!$C221="",'Source Data'!F221=""),"",'Source Data'!F221)</f>
        <v/>
      </c>
      <c r="AB217">
        <f>IF(ISNUMBER(L217),L217+A217/1000000,"")</f>
        <v/>
      </c>
      <c r="AC217">
        <f>IF(OR('Source Data'!$C221="",'Source Data'!H221=""),"",'Source Data'!H221)</f>
        <v/>
      </c>
      <c r="AD217">
        <f>IF(OR('Source Data'!$C221="",'Source Data'!I221=""),"",'Source Data'!I221)</f>
        <v/>
      </c>
    </row>
    <row r="218">
      <c r="A218" t="n">
        <v>217</v>
      </c>
      <c r="B218">
        <f>IF('Source Data'!$C222="","",IF('Source Data'!B222="","Uncategorized",'Source Data'!B222))</f>
        <v/>
      </c>
      <c r="C218">
        <f>IF('Source Data'!$C222="","",TRIM('Source Data'!C222))</f>
        <v/>
      </c>
      <c r="D218">
        <f>IF(OR('Source Data'!$C222="",'Source Data'!D222=""),"",'Source Data'!D222)</f>
        <v/>
      </c>
      <c r="E218">
        <f>IF(C218="","",IF(COUNTIF($C$2:$C$301,C218)&gt;1,C218&amp;" (#"&amp;D218&amp;")",C218))</f>
        <v/>
      </c>
      <c r="F218">
        <f>IF(OR('Source Data'!$C222="",'Source Data'!E222=""),"",'Source Data'!E222)</f>
        <v/>
      </c>
      <c r="G218">
        <f>IF(OR('Source Data'!$C222="",'Source Data'!G222=""),"",'Source Data'!G222)</f>
        <v/>
      </c>
      <c r="H218">
        <f>IF(B218="","",IF(COUNTIF($B$2:B218,B218)=1,MAX($H$1:H217)+1,""))</f>
        <v/>
      </c>
      <c r="I218">
        <f>IF(C218="","",IF('Source Data'!J222="Not in Pilot","",IF('Source Data'!J222&lt;&gt;"",'Source Data'!J222,IF(COUNTIF(SnackCats,B218)&gt;0,"Snack",IF(COUNTIF(BevCats,B218)&gt;0,"Beverage","")))))</f>
        <v/>
      </c>
      <c r="J218">
        <f>IF(I218="","",COUNTIF($I$2:I218,"Snack")+COUNTIF($I$2:I218,"Beverage"))</f>
        <v/>
      </c>
      <c r="K218">
        <f>IF(OR('Inventory Master'!J222="CRITICAL",'Inventory Master'!J222="LOW"),'Inventory Master'!I222+A218/1000000,"")</f>
        <v/>
      </c>
      <c r="L218">
        <f>IF(OR('Source Data'!$C222="",'Source Data'!F222=""),"",'Source Data'!F222)</f>
        <v/>
      </c>
      <c r="AB218">
        <f>IF(ISNUMBER(L218),L218+A218/1000000,"")</f>
        <v/>
      </c>
      <c r="AC218">
        <f>IF(OR('Source Data'!$C222="",'Source Data'!H222=""),"",'Source Data'!H222)</f>
        <v/>
      </c>
      <c r="AD218">
        <f>IF(OR('Source Data'!$C222="",'Source Data'!I222=""),"",'Source Data'!I222)</f>
        <v/>
      </c>
    </row>
    <row r="219">
      <c r="A219" t="n">
        <v>218</v>
      </c>
      <c r="B219">
        <f>IF('Source Data'!$C223="","",IF('Source Data'!B223="","Uncategorized",'Source Data'!B223))</f>
        <v/>
      </c>
      <c r="C219">
        <f>IF('Source Data'!$C223="","",TRIM('Source Data'!C223))</f>
        <v/>
      </c>
      <c r="D219">
        <f>IF(OR('Source Data'!$C223="",'Source Data'!D223=""),"",'Source Data'!D223)</f>
        <v/>
      </c>
      <c r="E219">
        <f>IF(C219="","",IF(COUNTIF($C$2:$C$301,C219)&gt;1,C219&amp;" (#"&amp;D219&amp;")",C219))</f>
        <v/>
      </c>
      <c r="F219">
        <f>IF(OR('Source Data'!$C223="",'Source Data'!E223=""),"",'Source Data'!E223)</f>
        <v/>
      </c>
      <c r="G219">
        <f>IF(OR('Source Data'!$C223="",'Source Data'!G223=""),"",'Source Data'!G223)</f>
        <v/>
      </c>
      <c r="H219">
        <f>IF(B219="","",IF(COUNTIF($B$2:B219,B219)=1,MAX($H$1:H218)+1,""))</f>
        <v/>
      </c>
      <c r="I219">
        <f>IF(C219="","",IF('Source Data'!J223="Not in Pilot","",IF('Source Data'!J223&lt;&gt;"",'Source Data'!J223,IF(COUNTIF(SnackCats,B219)&gt;0,"Snack",IF(COUNTIF(BevCats,B219)&gt;0,"Beverage","")))))</f>
        <v/>
      </c>
      <c r="J219">
        <f>IF(I219="","",COUNTIF($I$2:I219,"Snack")+COUNTIF($I$2:I219,"Beverage"))</f>
        <v/>
      </c>
      <c r="K219">
        <f>IF(OR('Inventory Master'!J223="CRITICAL",'Inventory Master'!J223="LOW"),'Inventory Master'!I223+A219/1000000,"")</f>
        <v/>
      </c>
      <c r="L219">
        <f>IF(OR('Source Data'!$C223="",'Source Data'!F223=""),"",'Source Data'!F223)</f>
        <v/>
      </c>
      <c r="AB219">
        <f>IF(ISNUMBER(L219),L219+A219/1000000,"")</f>
        <v/>
      </c>
      <c r="AC219">
        <f>IF(OR('Source Data'!$C223="",'Source Data'!H223=""),"",'Source Data'!H223)</f>
        <v/>
      </c>
      <c r="AD219">
        <f>IF(OR('Source Data'!$C223="",'Source Data'!I223=""),"",'Source Data'!I223)</f>
        <v/>
      </c>
    </row>
    <row r="220">
      <c r="A220" t="n">
        <v>219</v>
      </c>
      <c r="B220">
        <f>IF('Source Data'!$C224="","",IF('Source Data'!B224="","Uncategorized",'Source Data'!B224))</f>
        <v/>
      </c>
      <c r="C220">
        <f>IF('Source Data'!$C224="","",TRIM('Source Data'!C224))</f>
        <v/>
      </c>
      <c r="D220">
        <f>IF(OR('Source Data'!$C224="",'Source Data'!D224=""),"",'Source Data'!D224)</f>
        <v/>
      </c>
      <c r="E220">
        <f>IF(C220="","",IF(COUNTIF($C$2:$C$301,C220)&gt;1,C220&amp;" (#"&amp;D220&amp;")",C220))</f>
        <v/>
      </c>
      <c r="F220">
        <f>IF(OR('Source Data'!$C224="",'Source Data'!E224=""),"",'Source Data'!E224)</f>
        <v/>
      </c>
      <c r="G220">
        <f>IF(OR('Source Data'!$C224="",'Source Data'!G224=""),"",'Source Data'!G224)</f>
        <v/>
      </c>
      <c r="H220">
        <f>IF(B220="","",IF(COUNTIF($B$2:B220,B220)=1,MAX($H$1:H219)+1,""))</f>
        <v/>
      </c>
      <c r="I220">
        <f>IF(C220="","",IF('Source Data'!J224="Not in Pilot","",IF('Source Data'!J224&lt;&gt;"",'Source Data'!J224,IF(COUNTIF(SnackCats,B220)&gt;0,"Snack",IF(COUNTIF(BevCats,B220)&gt;0,"Beverage","")))))</f>
        <v/>
      </c>
      <c r="J220">
        <f>IF(I220="","",COUNTIF($I$2:I220,"Snack")+COUNTIF($I$2:I220,"Beverage"))</f>
        <v/>
      </c>
      <c r="K220">
        <f>IF(OR('Inventory Master'!J224="CRITICAL",'Inventory Master'!J224="LOW"),'Inventory Master'!I224+A220/1000000,"")</f>
        <v/>
      </c>
      <c r="L220">
        <f>IF(OR('Source Data'!$C224="",'Source Data'!F224=""),"",'Source Data'!F224)</f>
        <v/>
      </c>
      <c r="AB220">
        <f>IF(ISNUMBER(L220),L220+A220/1000000,"")</f>
        <v/>
      </c>
      <c r="AC220">
        <f>IF(OR('Source Data'!$C224="",'Source Data'!H224=""),"",'Source Data'!H224)</f>
        <v/>
      </c>
      <c r="AD220">
        <f>IF(OR('Source Data'!$C224="",'Source Data'!I224=""),"",'Source Data'!I224)</f>
        <v/>
      </c>
    </row>
    <row r="221">
      <c r="A221" t="n">
        <v>220</v>
      </c>
      <c r="B221">
        <f>IF('Source Data'!$C225="","",IF('Source Data'!B225="","Uncategorized",'Source Data'!B225))</f>
        <v/>
      </c>
      <c r="C221">
        <f>IF('Source Data'!$C225="","",TRIM('Source Data'!C225))</f>
        <v/>
      </c>
      <c r="D221">
        <f>IF(OR('Source Data'!$C225="",'Source Data'!D225=""),"",'Source Data'!D225)</f>
        <v/>
      </c>
      <c r="E221">
        <f>IF(C221="","",IF(COUNTIF($C$2:$C$301,C221)&gt;1,C221&amp;" (#"&amp;D221&amp;")",C221))</f>
        <v/>
      </c>
      <c r="F221">
        <f>IF(OR('Source Data'!$C225="",'Source Data'!E225=""),"",'Source Data'!E225)</f>
        <v/>
      </c>
      <c r="G221">
        <f>IF(OR('Source Data'!$C225="",'Source Data'!G225=""),"",'Source Data'!G225)</f>
        <v/>
      </c>
      <c r="H221">
        <f>IF(B221="","",IF(COUNTIF($B$2:B221,B221)=1,MAX($H$1:H220)+1,""))</f>
        <v/>
      </c>
      <c r="I221">
        <f>IF(C221="","",IF('Source Data'!J225="Not in Pilot","",IF('Source Data'!J225&lt;&gt;"",'Source Data'!J225,IF(COUNTIF(SnackCats,B221)&gt;0,"Snack",IF(COUNTIF(BevCats,B221)&gt;0,"Beverage","")))))</f>
        <v/>
      </c>
      <c r="J221">
        <f>IF(I221="","",COUNTIF($I$2:I221,"Snack")+COUNTIF($I$2:I221,"Beverage"))</f>
        <v/>
      </c>
      <c r="K221">
        <f>IF(OR('Inventory Master'!J225="CRITICAL",'Inventory Master'!J225="LOW"),'Inventory Master'!I225+A221/1000000,"")</f>
        <v/>
      </c>
      <c r="L221">
        <f>IF(OR('Source Data'!$C225="",'Source Data'!F225=""),"",'Source Data'!F225)</f>
        <v/>
      </c>
      <c r="AB221">
        <f>IF(ISNUMBER(L221),L221+A221/1000000,"")</f>
        <v/>
      </c>
      <c r="AC221">
        <f>IF(OR('Source Data'!$C225="",'Source Data'!H225=""),"",'Source Data'!H225)</f>
        <v/>
      </c>
      <c r="AD221">
        <f>IF(OR('Source Data'!$C225="",'Source Data'!I225=""),"",'Source Data'!I225)</f>
        <v/>
      </c>
    </row>
    <row r="222">
      <c r="A222" t="n">
        <v>221</v>
      </c>
      <c r="B222">
        <f>IF('Source Data'!$C226="","",IF('Source Data'!B226="","Uncategorized",'Source Data'!B226))</f>
        <v/>
      </c>
      <c r="C222">
        <f>IF('Source Data'!$C226="","",TRIM('Source Data'!C226))</f>
        <v/>
      </c>
      <c r="D222">
        <f>IF(OR('Source Data'!$C226="",'Source Data'!D226=""),"",'Source Data'!D226)</f>
        <v/>
      </c>
      <c r="E222">
        <f>IF(C222="","",IF(COUNTIF($C$2:$C$301,C222)&gt;1,C222&amp;" (#"&amp;D222&amp;")",C222))</f>
        <v/>
      </c>
      <c r="F222">
        <f>IF(OR('Source Data'!$C226="",'Source Data'!E226=""),"",'Source Data'!E226)</f>
        <v/>
      </c>
      <c r="G222">
        <f>IF(OR('Source Data'!$C226="",'Source Data'!G226=""),"",'Source Data'!G226)</f>
        <v/>
      </c>
      <c r="H222">
        <f>IF(B222="","",IF(COUNTIF($B$2:B222,B222)=1,MAX($H$1:H221)+1,""))</f>
        <v/>
      </c>
      <c r="I222">
        <f>IF(C222="","",IF('Source Data'!J226="Not in Pilot","",IF('Source Data'!J226&lt;&gt;"",'Source Data'!J226,IF(COUNTIF(SnackCats,B222)&gt;0,"Snack",IF(COUNTIF(BevCats,B222)&gt;0,"Beverage","")))))</f>
        <v/>
      </c>
      <c r="J222">
        <f>IF(I222="","",COUNTIF($I$2:I222,"Snack")+COUNTIF($I$2:I222,"Beverage"))</f>
        <v/>
      </c>
      <c r="K222">
        <f>IF(OR('Inventory Master'!J226="CRITICAL",'Inventory Master'!J226="LOW"),'Inventory Master'!I226+A222/1000000,"")</f>
        <v/>
      </c>
      <c r="L222">
        <f>IF(OR('Source Data'!$C226="",'Source Data'!F226=""),"",'Source Data'!F226)</f>
        <v/>
      </c>
      <c r="AB222">
        <f>IF(ISNUMBER(L222),L222+A222/1000000,"")</f>
        <v/>
      </c>
      <c r="AC222">
        <f>IF(OR('Source Data'!$C226="",'Source Data'!H226=""),"",'Source Data'!H226)</f>
        <v/>
      </c>
      <c r="AD222">
        <f>IF(OR('Source Data'!$C226="",'Source Data'!I226=""),"",'Source Data'!I226)</f>
        <v/>
      </c>
    </row>
    <row r="223">
      <c r="A223" t="n">
        <v>222</v>
      </c>
      <c r="B223">
        <f>IF('Source Data'!$C227="","",IF('Source Data'!B227="","Uncategorized",'Source Data'!B227))</f>
        <v/>
      </c>
      <c r="C223">
        <f>IF('Source Data'!$C227="","",TRIM('Source Data'!C227))</f>
        <v/>
      </c>
      <c r="D223">
        <f>IF(OR('Source Data'!$C227="",'Source Data'!D227=""),"",'Source Data'!D227)</f>
        <v/>
      </c>
      <c r="E223">
        <f>IF(C223="","",IF(COUNTIF($C$2:$C$301,C223)&gt;1,C223&amp;" (#"&amp;D223&amp;")",C223))</f>
        <v/>
      </c>
      <c r="F223">
        <f>IF(OR('Source Data'!$C227="",'Source Data'!E227=""),"",'Source Data'!E227)</f>
        <v/>
      </c>
      <c r="G223">
        <f>IF(OR('Source Data'!$C227="",'Source Data'!G227=""),"",'Source Data'!G227)</f>
        <v/>
      </c>
      <c r="H223">
        <f>IF(B223="","",IF(COUNTIF($B$2:B223,B223)=1,MAX($H$1:H222)+1,""))</f>
        <v/>
      </c>
      <c r="I223">
        <f>IF(C223="","",IF('Source Data'!J227="Not in Pilot","",IF('Source Data'!J227&lt;&gt;"",'Source Data'!J227,IF(COUNTIF(SnackCats,B223)&gt;0,"Snack",IF(COUNTIF(BevCats,B223)&gt;0,"Beverage","")))))</f>
        <v/>
      </c>
      <c r="J223">
        <f>IF(I223="","",COUNTIF($I$2:I223,"Snack")+COUNTIF($I$2:I223,"Beverage"))</f>
        <v/>
      </c>
      <c r="K223">
        <f>IF(OR('Inventory Master'!J227="CRITICAL",'Inventory Master'!J227="LOW"),'Inventory Master'!I227+A223/1000000,"")</f>
        <v/>
      </c>
      <c r="L223">
        <f>IF(OR('Source Data'!$C227="",'Source Data'!F227=""),"",'Source Data'!F227)</f>
        <v/>
      </c>
      <c r="AB223">
        <f>IF(ISNUMBER(L223),L223+A223/1000000,"")</f>
        <v/>
      </c>
      <c r="AC223">
        <f>IF(OR('Source Data'!$C227="",'Source Data'!H227=""),"",'Source Data'!H227)</f>
        <v/>
      </c>
      <c r="AD223">
        <f>IF(OR('Source Data'!$C227="",'Source Data'!I227=""),"",'Source Data'!I227)</f>
        <v/>
      </c>
    </row>
    <row r="224">
      <c r="A224" t="n">
        <v>223</v>
      </c>
      <c r="B224">
        <f>IF('Source Data'!$C228="","",IF('Source Data'!B228="","Uncategorized",'Source Data'!B228))</f>
        <v/>
      </c>
      <c r="C224">
        <f>IF('Source Data'!$C228="","",TRIM('Source Data'!C228))</f>
        <v/>
      </c>
      <c r="D224">
        <f>IF(OR('Source Data'!$C228="",'Source Data'!D228=""),"",'Source Data'!D228)</f>
        <v/>
      </c>
      <c r="E224">
        <f>IF(C224="","",IF(COUNTIF($C$2:$C$301,C224)&gt;1,C224&amp;" (#"&amp;D224&amp;")",C224))</f>
        <v/>
      </c>
      <c r="F224">
        <f>IF(OR('Source Data'!$C228="",'Source Data'!E228=""),"",'Source Data'!E228)</f>
        <v/>
      </c>
      <c r="G224">
        <f>IF(OR('Source Data'!$C228="",'Source Data'!G228=""),"",'Source Data'!G228)</f>
        <v/>
      </c>
      <c r="H224">
        <f>IF(B224="","",IF(COUNTIF($B$2:B224,B224)=1,MAX($H$1:H223)+1,""))</f>
        <v/>
      </c>
      <c r="I224">
        <f>IF(C224="","",IF('Source Data'!J228="Not in Pilot","",IF('Source Data'!J228&lt;&gt;"",'Source Data'!J228,IF(COUNTIF(SnackCats,B224)&gt;0,"Snack",IF(COUNTIF(BevCats,B224)&gt;0,"Beverage","")))))</f>
        <v/>
      </c>
      <c r="J224">
        <f>IF(I224="","",COUNTIF($I$2:I224,"Snack")+COUNTIF($I$2:I224,"Beverage"))</f>
        <v/>
      </c>
      <c r="K224">
        <f>IF(OR('Inventory Master'!J228="CRITICAL",'Inventory Master'!J228="LOW"),'Inventory Master'!I228+A224/1000000,"")</f>
        <v/>
      </c>
      <c r="L224">
        <f>IF(OR('Source Data'!$C228="",'Source Data'!F228=""),"",'Source Data'!F228)</f>
        <v/>
      </c>
      <c r="AB224">
        <f>IF(ISNUMBER(L224),L224+A224/1000000,"")</f>
        <v/>
      </c>
      <c r="AC224">
        <f>IF(OR('Source Data'!$C228="",'Source Data'!H228=""),"",'Source Data'!H228)</f>
        <v/>
      </c>
      <c r="AD224">
        <f>IF(OR('Source Data'!$C228="",'Source Data'!I228=""),"",'Source Data'!I228)</f>
        <v/>
      </c>
    </row>
    <row r="225">
      <c r="A225" t="n">
        <v>224</v>
      </c>
      <c r="B225">
        <f>IF('Source Data'!$C229="","",IF('Source Data'!B229="","Uncategorized",'Source Data'!B229))</f>
        <v/>
      </c>
      <c r="C225">
        <f>IF('Source Data'!$C229="","",TRIM('Source Data'!C229))</f>
        <v/>
      </c>
      <c r="D225">
        <f>IF(OR('Source Data'!$C229="",'Source Data'!D229=""),"",'Source Data'!D229)</f>
        <v/>
      </c>
      <c r="E225">
        <f>IF(C225="","",IF(COUNTIF($C$2:$C$301,C225)&gt;1,C225&amp;" (#"&amp;D225&amp;")",C225))</f>
        <v/>
      </c>
      <c r="F225">
        <f>IF(OR('Source Data'!$C229="",'Source Data'!E229=""),"",'Source Data'!E229)</f>
        <v/>
      </c>
      <c r="G225">
        <f>IF(OR('Source Data'!$C229="",'Source Data'!G229=""),"",'Source Data'!G229)</f>
        <v/>
      </c>
      <c r="H225">
        <f>IF(B225="","",IF(COUNTIF($B$2:B225,B225)=1,MAX($H$1:H224)+1,""))</f>
        <v/>
      </c>
      <c r="I225">
        <f>IF(C225="","",IF('Source Data'!J229="Not in Pilot","",IF('Source Data'!J229&lt;&gt;"",'Source Data'!J229,IF(COUNTIF(SnackCats,B225)&gt;0,"Snack",IF(COUNTIF(BevCats,B225)&gt;0,"Beverage","")))))</f>
        <v/>
      </c>
      <c r="J225">
        <f>IF(I225="","",COUNTIF($I$2:I225,"Snack")+COUNTIF($I$2:I225,"Beverage"))</f>
        <v/>
      </c>
      <c r="K225">
        <f>IF(OR('Inventory Master'!J229="CRITICAL",'Inventory Master'!J229="LOW"),'Inventory Master'!I229+A225/1000000,"")</f>
        <v/>
      </c>
      <c r="L225">
        <f>IF(OR('Source Data'!$C229="",'Source Data'!F229=""),"",'Source Data'!F229)</f>
        <v/>
      </c>
      <c r="AB225">
        <f>IF(ISNUMBER(L225),L225+A225/1000000,"")</f>
        <v/>
      </c>
      <c r="AC225">
        <f>IF(OR('Source Data'!$C229="",'Source Data'!H229=""),"",'Source Data'!H229)</f>
        <v/>
      </c>
      <c r="AD225">
        <f>IF(OR('Source Data'!$C229="",'Source Data'!I229=""),"",'Source Data'!I229)</f>
        <v/>
      </c>
    </row>
    <row r="226">
      <c r="A226" t="n">
        <v>225</v>
      </c>
      <c r="B226">
        <f>IF('Source Data'!$C230="","",IF('Source Data'!B230="","Uncategorized",'Source Data'!B230))</f>
        <v/>
      </c>
      <c r="C226">
        <f>IF('Source Data'!$C230="","",TRIM('Source Data'!C230))</f>
        <v/>
      </c>
      <c r="D226">
        <f>IF(OR('Source Data'!$C230="",'Source Data'!D230=""),"",'Source Data'!D230)</f>
        <v/>
      </c>
      <c r="E226">
        <f>IF(C226="","",IF(COUNTIF($C$2:$C$301,C226)&gt;1,C226&amp;" (#"&amp;D226&amp;")",C226))</f>
        <v/>
      </c>
      <c r="F226">
        <f>IF(OR('Source Data'!$C230="",'Source Data'!E230=""),"",'Source Data'!E230)</f>
        <v/>
      </c>
      <c r="G226">
        <f>IF(OR('Source Data'!$C230="",'Source Data'!G230=""),"",'Source Data'!G230)</f>
        <v/>
      </c>
      <c r="H226">
        <f>IF(B226="","",IF(COUNTIF($B$2:B226,B226)=1,MAX($H$1:H225)+1,""))</f>
        <v/>
      </c>
      <c r="I226">
        <f>IF(C226="","",IF('Source Data'!J230="Not in Pilot","",IF('Source Data'!J230&lt;&gt;"",'Source Data'!J230,IF(COUNTIF(SnackCats,B226)&gt;0,"Snack",IF(COUNTIF(BevCats,B226)&gt;0,"Beverage","")))))</f>
        <v/>
      </c>
      <c r="J226">
        <f>IF(I226="","",COUNTIF($I$2:I226,"Snack")+COUNTIF($I$2:I226,"Beverage"))</f>
        <v/>
      </c>
      <c r="K226">
        <f>IF(OR('Inventory Master'!J230="CRITICAL",'Inventory Master'!J230="LOW"),'Inventory Master'!I230+A226/1000000,"")</f>
        <v/>
      </c>
      <c r="L226">
        <f>IF(OR('Source Data'!$C230="",'Source Data'!F230=""),"",'Source Data'!F230)</f>
        <v/>
      </c>
      <c r="AB226">
        <f>IF(ISNUMBER(L226),L226+A226/1000000,"")</f>
        <v/>
      </c>
      <c r="AC226">
        <f>IF(OR('Source Data'!$C230="",'Source Data'!H230=""),"",'Source Data'!H230)</f>
        <v/>
      </c>
      <c r="AD226">
        <f>IF(OR('Source Data'!$C230="",'Source Data'!I230=""),"",'Source Data'!I230)</f>
        <v/>
      </c>
    </row>
    <row r="227">
      <c r="A227" t="n">
        <v>226</v>
      </c>
      <c r="B227">
        <f>IF('Source Data'!$C231="","",IF('Source Data'!B231="","Uncategorized",'Source Data'!B231))</f>
        <v/>
      </c>
      <c r="C227">
        <f>IF('Source Data'!$C231="","",TRIM('Source Data'!C231))</f>
        <v/>
      </c>
      <c r="D227">
        <f>IF(OR('Source Data'!$C231="",'Source Data'!D231=""),"",'Source Data'!D231)</f>
        <v/>
      </c>
      <c r="E227">
        <f>IF(C227="","",IF(COUNTIF($C$2:$C$301,C227)&gt;1,C227&amp;" (#"&amp;D227&amp;")",C227))</f>
        <v/>
      </c>
      <c r="F227">
        <f>IF(OR('Source Data'!$C231="",'Source Data'!E231=""),"",'Source Data'!E231)</f>
        <v/>
      </c>
      <c r="G227">
        <f>IF(OR('Source Data'!$C231="",'Source Data'!G231=""),"",'Source Data'!G231)</f>
        <v/>
      </c>
      <c r="H227">
        <f>IF(B227="","",IF(COUNTIF($B$2:B227,B227)=1,MAX($H$1:H226)+1,""))</f>
        <v/>
      </c>
      <c r="I227">
        <f>IF(C227="","",IF('Source Data'!J231="Not in Pilot","",IF('Source Data'!J231&lt;&gt;"",'Source Data'!J231,IF(COUNTIF(SnackCats,B227)&gt;0,"Snack",IF(COUNTIF(BevCats,B227)&gt;0,"Beverage","")))))</f>
        <v/>
      </c>
      <c r="J227">
        <f>IF(I227="","",COUNTIF($I$2:I227,"Snack")+COUNTIF($I$2:I227,"Beverage"))</f>
        <v/>
      </c>
      <c r="K227">
        <f>IF(OR('Inventory Master'!J231="CRITICAL",'Inventory Master'!J231="LOW"),'Inventory Master'!I231+A227/1000000,"")</f>
        <v/>
      </c>
      <c r="L227">
        <f>IF(OR('Source Data'!$C231="",'Source Data'!F231=""),"",'Source Data'!F231)</f>
        <v/>
      </c>
      <c r="AB227">
        <f>IF(ISNUMBER(L227),L227+A227/1000000,"")</f>
        <v/>
      </c>
      <c r="AC227">
        <f>IF(OR('Source Data'!$C231="",'Source Data'!H231=""),"",'Source Data'!H231)</f>
        <v/>
      </c>
      <c r="AD227">
        <f>IF(OR('Source Data'!$C231="",'Source Data'!I231=""),"",'Source Data'!I231)</f>
        <v/>
      </c>
    </row>
    <row r="228">
      <c r="A228" t="n">
        <v>227</v>
      </c>
      <c r="B228">
        <f>IF('Source Data'!$C232="","",IF('Source Data'!B232="","Uncategorized",'Source Data'!B232))</f>
        <v/>
      </c>
      <c r="C228">
        <f>IF('Source Data'!$C232="","",TRIM('Source Data'!C232))</f>
        <v/>
      </c>
      <c r="D228">
        <f>IF(OR('Source Data'!$C232="",'Source Data'!D232=""),"",'Source Data'!D232)</f>
        <v/>
      </c>
      <c r="E228">
        <f>IF(C228="","",IF(COUNTIF($C$2:$C$301,C228)&gt;1,C228&amp;" (#"&amp;D228&amp;")",C228))</f>
        <v/>
      </c>
      <c r="F228">
        <f>IF(OR('Source Data'!$C232="",'Source Data'!E232=""),"",'Source Data'!E232)</f>
        <v/>
      </c>
      <c r="G228">
        <f>IF(OR('Source Data'!$C232="",'Source Data'!G232=""),"",'Source Data'!G232)</f>
        <v/>
      </c>
      <c r="H228">
        <f>IF(B228="","",IF(COUNTIF($B$2:B228,B228)=1,MAX($H$1:H227)+1,""))</f>
        <v/>
      </c>
      <c r="I228">
        <f>IF(C228="","",IF('Source Data'!J232="Not in Pilot","",IF('Source Data'!J232&lt;&gt;"",'Source Data'!J232,IF(COUNTIF(SnackCats,B228)&gt;0,"Snack",IF(COUNTIF(BevCats,B228)&gt;0,"Beverage","")))))</f>
        <v/>
      </c>
      <c r="J228">
        <f>IF(I228="","",COUNTIF($I$2:I228,"Snack")+COUNTIF($I$2:I228,"Beverage"))</f>
        <v/>
      </c>
      <c r="K228">
        <f>IF(OR('Inventory Master'!J232="CRITICAL",'Inventory Master'!J232="LOW"),'Inventory Master'!I232+A228/1000000,"")</f>
        <v/>
      </c>
      <c r="L228">
        <f>IF(OR('Source Data'!$C232="",'Source Data'!F232=""),"",'Source Data'!F232)</f>
        <v/>
      </c>
      <c r="AB228">
        <f>IF(ISNUMBER(L228),L228+A228/1000000,"")</f>
        <v/>
      </c>
      <c r="AC228">
        <f>IF(OR('Source Data'!$C232="",'Source Data'!H232=""),"",'Source Data'!H232)</f>
        <v/>
      </c>
      <c r="AD228">
        <f>IF(OR('Source Data'!$C232="",'Source Data'!I232=""),"",'Source Data'!I232)</f>
        <v/>
      </c>
    </row>
    <row r="229">
      <c r="A229" t="n">
        <v>228</v>
      </c>
      <c r="B229">
        <f>IF('Source Data'!$C233="","",IF('Source Data'!B233="","Uncategorized",'Source Data'!B233))</f>
        <v/>
      </c>
      <c r="C229">
        <f>IF('Source Data'!$C233="","",TRIM('Source Data'!C233))</f>
        <v/>
      </c>
      <c r="D229">
        <f>IF(OR('Source Data'!$C233="",'Source Data'!D233=""),"",'Source Data'!D233)</f>
        <v/>
      </c>
      <c r="E229">
        <f>IF(C229="","",IF(COUNTIF($C$2:$C$301,C229)&gt;1,C229&amp;" (#"&amp;D229&amp;")",C229))</f>
        <v/>
      </c>
      <c r="F229">
        <f>IF(OR('Source Data'!$C233="",'Source Data'!E233=""),"",'Source Data'!E233)</f>
        <v/>
      </c>
      <c r="G229">
        <f>IF(OR('Source Data'!$C233="",'Source Data'!G233=""),"",'Source Data'!G233)</f>
        <v/>
      </c>
      <c r="H229">
        <f>IF(B229="","",IF(COUNTIF($B$2:B229,B229)=1,MAX($H$1:H228)+1,""))</f>
        <v/>
      </c>
      <c r="I229">
        <f>IF(C229="","",IF('Source Data'!J233="Not in Pilot","",IF('Source Data'!J233&lt;&gt;"",'Source Data'!J233,IF(COUNTIF(SnackCats,B229)&gt;0,"Snack",IF(COUNTIF(BevCats,B229)&gt;0,"Beverage","")))))</f>
        <v/>
      </c>
      <c r="J229">
        <f>IF(I229="","",COUNTIF($I$2:I229,"Snack")+COUNTIF($I$2:I229,"Beverage"))</f>
        <v/>
      </c>
      <c r="K229">
        <f>IF(OR('Inventory Master'!J233="CRITICAL",'Inventory Master'!J233="LOW"),'Inventory Master'!I233+A229/1000000,"")</f>
        <v/>
      </c>
      <c r="L229">
        <f>IF(OR('Source Data'!$C233="",'Source Data'!F233=""),"",'Source Data'!F233)</f>
        <v/>
      </c>
      <c r="AB229">
        <f>IF(ISNUMBER(L229),L229+A229/1000000,"")</f>
        <v/>
      </c>
      <c r="AC229">
        <f>IF(OR('Source Data'!$C233="",'Source Data'!H233=""),"",'Source Data'!H233)</f>
        <v/>
      </c>
      <c r="AD229">
        <f>IF(OR('Source Data'!$C233="",'Source Data'!I233=""),"",'Source Data'!I233)</f>
        <v/>
      </c>
    </row>
    <row r="230">
      <c r="A230" t="n">
        <v>229</v>
      </c>
      <c r="B230">
        <f>IF('Source Data'!$C234="","",IF('Source Data'!B234="","Uncategorized",'Source Data'!B234))</f>
        <v/>
      </c>
      <c r="C230">
        <f>IF('Source Data'!$C234="","",TRIM('Source Data'!C234))</f>
        <v/>
      </c>
      <c r="D230">
        <f>IF(OR('Source Data'!$C234="",'Source Data'!D234=""),"",'Source Data'!D234)</f>
        <v/>
      </c>
      <c r="E230">
        <f>IF(C230="","",IF(COUNTIF($C$2:$C$301,C230)&gt;1,C230&amp;" (#"&amp;D230&amp;")",C230))</f>
        <v/>
      </c>
      <c r="F230">
        <f>IF(OR('Source Data'!$C234="",'Source Data'!E234=""),"",'Source Data'!E234)</f>
        <v/>
      </c>
      <c r="G230">
        <f>IF(OR('Source Data'!$C234="",'Source Data'!G234=""),"",'Source Data'!G234)</f>
        <v/>
      </c>
      <c r="H230">
        <f>IF(B230="","",IF(COUNTIF($B$2:B230,B230)=1,MAX($H$1:H229)+1,""))</f>
        <v/>
      </c>
      <c r="I230">
        <f>IF(C230="","",IF('Source Data'!J234="Not in Pilot","",IF('Source Data'!J234&lt;&gt;"",'Source Data'!J234,IF(COUNTIF(SnackCats,B230)&gt;0,"Snack",IF(COUNTIF(BevCats,B230)&gt;0,"Beverage","")))))</f>
        <v/>
      </c>
      <c r="J230">
        <f>IF(I230="","",COUNTIF($I$2:I230,"Snack")+COUNTIF($I$2:I230,"Beverage"))</f>
        <v/>
      </c>
      <c r="K230">
        <f>IF(OR('Inventory Master'!J234="CRITICAL",'Inventory Master'!J234="LOW"),'Inventory Master'!I234+A230/1000000,"")</f>
        <v/>
      </c>
      <c r="L230">
        <f>IF(OR('Source Data'!$C234="",'Source Data'!F234=""),"",'Source Data'!F234)</f>
        <v/>
      </c>
      <c r="AB230">
        <f>IF(ISNUMBER(L230),L230+A230/1000000,"")</f>
        <v/>
      </c>
      <c r="AC230">
        <f>IF(OR('Source Data'!$C234="",'Source Data'!H234=""),"",'Source Data'!H234)</f>
        <v/>
      </c>
      <c r="AD230">
        <f>IF(OR('Source Data'!$C234="",'Source Data'!I234=""),"",'Source Data'!I234)</f>
        <v/>
      </c>
    </row>
    <row r="231">
      <c r="A231" t="n">
        <v>230</v>
      </c>
      <c r="B231">
        <f>IF('Source Data'!$C235="","",IF('Source Data'!B235="","Uncategorized",'Source Data'!B235))</f>
        <v/>
      </c>
      <c r="C231">
        <f>IF('Source Data'!$C235="","",TRIM('Source Data'!C235))</f>
        <v/>
      </c>
      <c r="D231">
        <f>IF(OR('Source Data'!$C235="",'Source Data'!D235=""),"",'Source Data'!D235)</f>
        <v/>
      </c>
      <c r="E231">
        <f>IF(C231="","",IF(COUNTIF($C$2:$C$301,C231)&gt;1,C231&amp;" (#"&amp;D231&amp;")",C231))</f>
        <v/>
      </c>
      <c r="F231">
        <f>IF(OR('Source Data'!$C235="",'Source Data'!E235=""),"",'Source Data'!E235)</f>
        <v/>
      </c>
      <c r="G231">
        <f>IF(OR('Source Data'!$C235="",'Source Data'!G235=""),"",'Source Data'!G235)</f>
        <v/>
      </c>
      <c r="H231">
        <f>IF(B231="","",IF(COUNTIF($B$2:B231,B231)=1,MAX($H$1:H230)+1,""))</f>
        <v/>
      </c>
      <c r="I231">
        <f>IF(C231="","",IF('Source Data'!J235="Not in Pilot","",IF('Source Data'!J235&lt;&gt;"",'Source Data'!J235,IF(COUNTIF(SnackCats,B231)&gt;0,"Snack",IF(COUNTIF(BevCats,B231)&gt;0,"Beverage","")))))</f>
        <v/>
      </c>
      <c r="J231">
        <f>IF(I231="","",COUNTIF($I$2:I231,"Snack")+COUNTIF($I$2:I231,"Beverage"))</f>
        <v/>
      </c>
      <c r="K231">
        <f>IF(OR('Inventory Master'!J235="CRITICAL",'Inventory Master'!J235="LOW"),'Inventory Master'!I235+A231/1000000,"")</f>
        <v/>
      </c>
      <c r="L231">
        <f>IF(OR('Source Data'!$C235="",'Source Data'!F235=""),"",'Source Data'!F235)</f>
        <v/>
      </c>
      <c r="AB231">
        <f>IF(ISNUMBER(L231),L231+A231/1000000,"")</f>
        <v/>
      </c>
      <c r="AC231">
        <f>IF(OR('Source Data'!$C235="",'Source Data'!H235=""),"",'Source Data'!H235)</f>
        <v/>
      </c>
      <c r="AD231">
        <f>IF(OR('Source Data'!$C235="",'Source Data'!I235=""),"",'Source Data'!I235)</f>
        <v/>
      </c>
    </row>
    <row r="232">
      <c r="A232" t="n">
        <v>231</v>
      </c>
      <c r="B232">
        <f>IF('Source Data'!$C236="","",IF('Source Data'!B236="","Uncategorized",'Source Data'!B236))</f>
        <v/>
      </c>
      <c r="C232">
        <f>IF('Source Data'!$C236="","",TRIM('Source Data'!C236))</f>
        <v/>
      </c>
      <c r="D232">
        <f>IF(OR('Source Data'!$C236="",'Source Data'!D236=""),"",'Source Data'!D236)</f>
        <v/>
      </c>
      <c r="E232">
        <f>IF(C232="","",IF(COUNTIF($C$2:$C$301,C232)&gt;1,C232&amp;" (#"&amp;D232&amp;")",C232))</f>
        <v/>
      </c>
      <c r="F232">
        <f>IF(OR('Source Data'!$C236="",'Source Data'!E236=""),"",'Source Data'!E236)</f>
        <v/>
      </c>
      <c r="G232">
        <f>IF(OR('Source Data'!$C236="",'Source Data'!G236=""),"",'Source Data'!G236)</f>
        <v/>
      </c>
      <c r="H232">
        <f>IF(B232="","",IF(COUNTIF($B$2:B232,B232)=1,MAX($H$1:H231)+1,""))</f>
        <v/>
      </c>
      <c r="I232">
        <f>IF(C232="","",IF('Source Data'!J236="Not in Pilot","",IF('Source Data'!J236&lt;&gt;"",'Source Data'!J236,IF(COUNTIF(SnackCats,B232)&gt;0,"Snack",IF(COUNTIF(BevCats,B232)&gt;0,"Beverage","")))))</f>
        <v/>
      </c>
      <c r="J232">
        <f>IF(I232="","",COUNTIF($I$2:I232,"Snack")+COUNTIF($I$2:I232,"Beverage"))</f>
        <v/>
      </c>
      <c r="K232">
        <f>IF(OR('Inventory Master'!J236="CRITICAL",'Inventory Master'!J236="LOW"),'Inventory Master'!I236+A232/1000000,"")</f>
        <v/>
      </c>
      <c r="L232">
        <f>IF(OR('Source Data'!$C236="",'Source Data'!F236=""),"",'Source Data'!F236)</f>
        <v/>
      </c>
      <c r="AB232">
        <f>IF(ISNUMBER(L232),L232+A232/1000000,"")</f>
        <v/>
      </c>
      <c r="AC232">
        <f>IF(OR('Source Data'!$C236="",'Source Data'!H236=""),"",'Source Data'!H236)</f>
        <v/>
      </c>
      <c r="AD232">
        <f>IF(OR('Source Data'!$C236="",'Source Data'!I236=""),"",'Source Data'!I236)</f>
        <v/>
      </c>
    </row>
    <row r="233">
      <c r="A233" t="n">
        <v>232</v>
      </c>
      <c r="B233">
        <f>IF('Source Data'!$C237="","",IF('Source Data'!B237="","Uncategorized",'Source Data'!B237))</f>
        <v/>
      </c>
      <c r="C233">
        <f>IF('Source Data'!$C237="","",TRIM('Source Data'!C237))</f>
        <v/>
      </c>
      <c r="D233">
        <f>IF(OR('Source Data'!$C237="",'Source Data'!D237=""),"",'Source Data'!D237)</f>
        <v/>
      </c>
      <c r="E233">
        <f>IF(C233="","",IF(COUNTIF($C$2:$C$301,C233)&gt;1,C233&amp;" (#"&amp;D233&amp;")",C233))</f>
        <v/>
      </c>
      <c r="F233">
        <f>IF(OR('Source Data'!$C237="",'Source Data'!E237=""),"",'Source Data'!E237)</f>
        <v/>
      </c>
      <c r="G233">
        <f>IF(OR('Source Data'!$C237="",'Source Data'!G237=""),"",'Source Data'!G237)</f>
        <v/>
      </c>
      <c r="H233">
        <f>IF(B233="","",IF(COUNTIF($B$2:B233,B233)=1,MAX($H$1:H232)+1,""))</f>
        <v/>
      </c>
      <c r="I233">
        <f>IF(C233="","",IF('Source Data'!J237="Not in Pilot","",IF('Source Data'!J237&lt;&gt;"",'Source Data'!J237,IF(COUNTIF(SnackCats,B233)&gt;0,"Snack",IF(COUNTIF(BevCats,B233)&gt;0,"Beverage","")))))</f>
        <v/>
      </c>
      <c r="J233">
        <f>IF(I233="","",COUNTIF($I$2:I233,"Snack")+COUNTIF($I$2:I233,"Beverage"))</f>
        <v/>
      </c>
      <c r="K233">
        <f>IF(OR('Inventory Master'!J237="CRITICAL",'Inventory Master'!J237="LOW"),'Inventory Master'!I237+A233/1000000,"")</f>
        <v/>
      </c>
      <c r="L233">
        <f>IF(OR('Source Data'!$C237="",'Source Data'!F237=""),"",'Source Data'!F237)</f>
        <v/>
      </c>
      <c r="AB233">
        <f>IF(ISNUMBER(L233),L233+A233/1000000,"")</f>
        <v/>
      </c>
      <c r="AC233">
        <f>IF(OR('Source Data'!$C237="",'Source Data'!H237=""),"",'Source Data'!H237)</f>
        <v/>
      </c>
      <c r="AD233">
        <f>IF(OR('Source Data'!$C237="",'Source Data'!I237=""),"",'Source Data'!I237)</f>
        <v/>
      </c>
    </row>
    <row r="234">
      <c r="A234" t="n">
        <v>233</v>
      </c>
      <c r="B234">
        <f>IF('Source Data'!$C238="","",IF('Source Data'!B238="","Uncategorized",'Source Data'!B238))</f>
        <v/>
      </c>
      <c r="C234">
        <f>IF('Source Data'!$C238="","",TRIM('Source Data'!C238))</f>
        <v/>
      </c>
      <c r="D234">
        <f>IF(OR('Source Data'!$C238="",'Source Data'!D238=""),"",'Source Data'!D238)</f>
        <v/>
      </c>
      <c r="E234">
        <f>IF(C234="","",IF(COUNTIF($C$2:$C$301,C234)&gt;1,C234&amp;" (#"&amp;D234&amp;")",C234))</f>
        <v/>
      </c>
      <c r="F234">
        <f>IF(OR('Source Data'!$C238="",'Source Data'!E238=""),"",'Source Data'!E238)</f>
        <v/>
      </c>
      <c r="G234">
        <f>IF(OR('Source Data'!$C238="",'Source Data'!G238=""),"",'Source Data'!G238)</f>
        <v/>
      </c>
      <c r="H234">
        <f>IF(B234="","",IF(COUNTIF($B$2:B234,B234)=1,MAX($H$1:H233)+1,""))</f>
        <v/>
      </c>
      <c r="I234">
        <f>IF(C234="","",IF('Source Data'!J238="Not in Pilot","",IF('Source Data'!J238&lt;&gt;"",'Source Data'!J238,IF(COUNTIF(SnackCats,B234)&gt;0,"Snack",IF(COUNTIF(BevCats,B234)&gt;0,"Beverage","")))))</f>
        <v/>
      </c>
      <c r="J234">
        <f>IF(I234="","",COUNTIF($I$2:I234,"Snack")+COUNTIF($I$2:I234,"Beverage"))</f>
        <v/>
      </c>
      <c r="K234">
        <f>IF(OR('Inventory Master'!J238="CRITICAL",'Inventory Master'!J238="LOW"),'Inventory Master'!I238+A234/1000000,"")</f>
        <v/>
      </c>
      <c r="L234">
        <f>IF(OR('Source Data'!$C238="",'Source Data'!F238=""),"",'Source Data'!F238)</f>
        <v/>
      </c>
      <c r="AB234">
        <f>IF(ISNUMBER(L234),L234+A234/1000000,"")</f>
        <v/>
      </c>
      <c r="AC234">
        <f>IF(OR('Source Data'!$C238="",'Source Data'!H238=""),"",'Source Data'!H238)</f>
        <v/>
      </c>
      <c r="AD234">
        <f>IF(OR('Source Data'!$C238="",'Source Data'!I238=""),"",'Source Data'!I238)</f>
        <v/>
      </c>
    </row>
    <row r="235">
      <c r="A235" t="n">
        <v>234</v>
      </c>
      <c r="B235">
        <f>IF('Source Data'!$C239="","",IF('Source Data'!B239="","Uncategorized",'Source Data'!B239))</f>
        <v/>
      </c>
      <c r="C235">
        <f>IF('Source Data'!$C239="","",TRIM('Source Data'!C239))</f>
        <v/>
      </c>
      <c r="D235">
        <f>IF(OR('Source Data'!$C239="",'Source Data'!D239=""),"",'Source Data'!D239)</f>
        <v/>
      </c>
      <c r="E235">
        <f>IF(C235="","",IF(COUNTIF($C$2:$C$301,C235)&gt;1,C235&amp;" (#"&amp;D235&amp;")",C235))</f>
        <v/>
      </c>
      <c r="F235">
        <f>IF(OR('Source Data'!$C239="",'Source Data'!E239=""),"",'Source Data'!E239)</f>
        <v/>
      </c>
      <c r="G235">
        <f>IF(OR('Source Data'!$C239="",'Source Data'!G239=""),"",'Source Data'!G239)</f>
        <v/>
      </c>
      <c r="H235">
        <f>IF(B235="","",IF(COUNTIF($B$2:B235,B235)=1,MAX($H$1:H234)+1,""))</f>
        <v/>
      </c>
      <c r="I235">
        <f>IF(C235="","",IF('Source Data'!J239="Not in Pilot","",IF('Source Data'!J239&lt;&gt;"",'Source Data'!J239,IF(COUNTIF(SnackCats,B235)&gt;0,"Snack",IF(COUNTIF(BevCats,B235)&gt;0,"Beverage","")))))</f>
        <v/>
      </c>
      <c r="J235">
        <f>IF(I235="","",COUNTIF($I$2:I235,"Snack")+COUNTIF($I$2:I235,"Beverage"))</f>
        <v/>
      </c>
      <c r="K235">
        <f>IF(OR('Inventory Master'!J239="CRITICAL",'Inventory Master'!J239="LOW"),'Inventory Master'!I239+A235/1000000,"")</f>
        <v/>
      </c>
      <c r="L235">
        <f>IF(OR('Source Data'!$C239="",'Source Data'!F239=""),"",'Source Data'!F239)</f>
        <v/>
      </c>
      <c r="AB235">
        <f>IF(ISNUMBER(L235),L235+A235/1000000,"")</f>
        <v/>
      </c>
      <c r="AC235">
        <f>IF(OR('Source Data'!$C239="",'Source Data'!H239=""),"",'Source Data'!H239)</f>
        <v/>
      </c>
      <c r="AD235">
        <f>IF(OR('Source Data'!$C239="",'Source Data'!I239=""),"",'Source Data'!I239)</f>
        <v/>
      </c>
    </row>
    <row r="236">
      <c r="A236" t="n">
        <v>235</v>
      </c>
      <c r="B236">
        <f>IF('Source Data'!$C240="","",IF('Source Data'!B240="","Uncategorized",'Source Data'!B240))</f>
        <v/>
      </c>
      <c r="C236">
        <f>IF('Source Data'!$C240="","",TRIM('Source Data'!C240))</f>
        <v/>
      </c>
      <c r="D236">
        <f>IF(OR('Source Data'!$C240="",'Source Data'!D240=""),"",'Source Data'!D240)</f>
        <v/>
      </c>
      <c r="E236">
        <f>IF(C236="","",IF(COUNTIF($C$2:$C$301,C236)&gt;1,C236&amp;" (#"&amp;D236&amp;")",C236))</f>
        <v/>
      </c>
      <c r="F236">
        <f>IF(OR('Source Data'!$C240="",'Source Data'!E240=""),"",'Source Data'!E240)</f>
        <v/>
      </c>
      <c r="G236">
        <f>IF(OR('Source Data'!$C240="",'Source Data'!G240=""),"",'Source Data'!G240)</f>
        <v/>
      </c>
      <c r="H236">
        <f>IF(B236="","",IF(COUNTIF($B$2:B236,B236)=1,MAX($H$1:H235)+1,""))</f>
        <v/>
      </c>
      <c r="I236">
        <f>IF(C236="","",IF('Source Data'!J240="Not in Pilot","",IF('Source Data'!J240&lt;&gt;"",'Source Data'!J240,IF(COUNTIF(SnackCats,B236)&gt;0,"Snack",IF(COUNTIF(BevCats,B236)&gt;0,"Beverage","")))))</f>
        <v/>
      </c>
      <c r="J236">
        <f>IF(I236="","",COUNTIF($I$2:I236,"Snack")+COUNTIF($I$2:I236,"Beverage"))</f>
        <v/>
      </c>
      <c r="K236">
        <f>IF(OR('Inventory Master'!J240="CRITICAL",'Inventory Master'!J240="LOW"),'Inventory Master'!I240+A236/1000000,"")</f>
        <v/>
      </c>
      <c r="L236">
        <f>IF(OR('Source Data'!$C240="",'Source Data'!F240=""),"",'Source Data'!F240)</f>
        <v/>
      </c>
      <c r="AB236">
        <f>IF(ISNUMBER(L236),L236+A236/1000000,"")</f>
        <v/>
      </c>
      <c r="AC236">
        <f>IF(OR('Source Data'!$C240="",'Source Data'!H240=""),"",'Source Data'!H240)</f>
        <v/>
      </c>
      <c r="AD236">
        <f>IF(OR('Source Data'!$C240="",'Source Data'!I240=""),"",'Source Data'!I240)</f>
        <v/>
      </c>
    </row>
    <row r="237">
      <c r="A237" t="n">
        <v>236</v>
      </c>
      <c r="B237">
        <f>IF('Source Data'!$C241="","",IF('Source Data'!B241="","Uncategorized",'Source Data'!B241))</f>
        <v/>
      </c>
      <c r="C237">
        <f>IF('Source Data'!$C241="","",TRIM('Source Data'!C241))</f>
        <v/>
      </c>
      <c r="D237">
        <f>IF(OR('Source Data'!$C241="",'Source Data'!D241=""),"",'Source Data'!D241)</f>
        <v/>
      </c>
      <c r="E237">
        <f>IF(C237="","",IF(COUNTIF($C$2:$C$301,C237)&gt;1,C237&amp;" (#"&amp;D237&amp;")",C237))</f>
        <v/>
      </c>
      <c r="F237">
        <f>IF(OR('Source Data'!$C241="",'Source Data'!E241=""),"",'Source Data'!E241)</f>
        <v/>
      </c>
      <c r="G237">
        <f>IF(OR('Source Data'!$C241="",'Source Data'!G241=""),"",'Source Data'!G241)</f>
        <v/>
      </c>
      <c r="H237">
        <f>IF(B237="","",IF(COUNTIF($B$2:B237,B237)=1,MAX($H$1:H236)+1,""))</f>
        <v/>
      </c>
      <c r="I237">
        <f>IF(C237="","",IF('Source Data'!J241="Not in Pilot","",IF('Source Data'!J241&lt;&gt;"",'Source Data'!J241,IF(COUNTIF(SnackCats,B237)&gt;0,"Snack",IF(COUNTIF(BevCats,B237)&gt;0,"Beverage","")))))</f>
        <v/>
      </c>
      <c r="J237">
        <f>IF(I237="","",COUNTIF($I$2:I237,"Snack")+COUNTIF($I$2:I237,"Beverage"))</f>
        <v/>
      </c>
      <c r="K237">
        <f>IF(OR('Inventory Master'!J241="CRITICAL",'Inventory Master'!J241="LOW"),'Inventory Master'!I241+A237/1000000,"")</f>
        <v/>
      </c>
      <c r="L237">
        <f>IF(OR('Source Data'!$C241="",'Source Data'!F241=""),"",'Source Data'!F241)</f>
        <v/>
      </c>
      <c r="AB237">
        <f>IF(ISNUMBER(L237),L237+A237/1000000,"")</f>
        <v/>
      </c>
      <c r="AC237">
        <f>IF(OR('Source Data'!$C241="",'Source Data'!H241=""),"",'Source Data'!H241)</f>
        <v/>
      </c>
      <c r="AD237">
        <f>IF(OR('Source Data'!$C241="",'Source Data'!I241=""),"",'Source Data'!I241)</f>
        <v/>
      </c>
    </row>
    <row r="238">
      <c r="A238" t="n">
        <v>237</v>
      </c>
      <c r="B238">
        <f>IF('Source Data'!$C242="","",IF('Source Data'!B242="","Uncategorized",'Source Data'!B242))</f>
        <v/>
      </c>
      <c r="C238">
        <f>IF('Source Data'!$C242="","",TRIM('Source Data'!C242))</f>
        <v/>
      </c>
      <c r="D238">
        <f>IF(OR('Source Data'!$C242="",'Source Data'!D242=""),"",'Source Data'!D242)</f>
        <v/>
      </c>
      <c r="E238">
        <f>IF(C238="","",IF(COUNTIF($C$2:$C$301,C238)&gt;1,C238&amp;" (#"&amp;D238&amp;")",C238))</f>
        <v/>
      </c>
      <c r="F238">
        <f>IF(OR('Source Data'!$C242="",'Source Data'!E242=""),"",'Source Data'!E242)</f>
        <v/>
      </c>
      <c r="G238">
        <f>IF(OR('Source Data'!$C242="",'Source Data'!G242=""),"",'Source Data'!G242)</f>
        <v/>
      </c>
      <c r="H238">
        <f>IF(B238="","",IF(COUNTIF($B$2:B238,B238)=1,MAX($H$1:H237)+1,""))</f>
        <v/>
      </c>
      <c r="I238">
        <f>IF(C238="","",IF('Source Data'!J242="Not in Pilot","",IF('Source Data'!J242&lt;&gt;"",'Source Data'!J242,IF(COUNTIF(SnackCats,B238)&gt;0,"Snack",IF(COUNTIF(BevCats,B238)&gt;0,"Beverage","")))))</f>
        <v/>
      </c>
      <c r="J238">
        <f>IF(I238="","",COUNTIF($I$2:I238,"Snack")+COUNTIF($I$2:I238,"Beverage"))</f>
        <v/>
      </c>
      <c r="K238">
        <f>IF(OR('Inventory Master'!J242="CRITICAL",'Inventory Master'!J242="LOW"),'Inventory Master'!I242+A238/1000000,"")</f>
        <v/>
      </c>
      <c r="L238">
        <f>IF(OR('Source Data'!$C242="",'Source Data'!F242=""),"",'Source Data'!F242)</f>
        <v/>
      </c>
      <c r="AB238">
        <f>IF(ISNUMBER(L238),L238+A238/1000000,"")</f>
        <v/>
      </c>
      <c r="AC238">
        <f>IF(OR('Source Data'!$C242="",'Source Data'!H242=""),"",'Source Data'!H242)</f>
        <v/>
      </c>
      <c r="AD238">
        <f>IF(OR('Source Data'!$C242="",'Source Data'!I242=""),"",'Source Data'!I242)</f>
        <v/>
      </c>
    </row>
    <row r="239">
      <c r="A239" t="n">
        <v>238</v>
      </c>
      <c r="B239">
        <f>IF('Source Data'!$C243="","",IF('Source Data'!B243="","Uncategorized",'Source Data'!B243))</f>
        <v/>
      </c>
      <c r="C239">
        <f>IF('Source Data'!$C243="","",TRIM('Source Data'!C243))</f>
        <v/>
      </c>
      <c r="D239">
        <f>IF(OR('Source Data'!$C243="",'Source Data'!D243=""),"",'Source Data'!D243)</f>
        <v/>
      </c>
      <c r="E239">
        <f>IF(C239="","",IF(COUNTIF($C$2:$C$301,C239)&gt;1,C239&amp;" (#"&amp;D239&amp;")",C239))</f>
        <v/>
      </c>
      <c r="F239">
        <f>IF(OR('Source Data'!$C243="",'Source Data'!E243=""),"",'Source Data'!E243)</f>
        <v/>
      </c>
      <c r="G239">
        <f>IF(OR('Source Data'!$C243="",'Source Data'!G243=""),"",'Source Data'!G243)</f>
        <v/>
      </c>
      <c r="H239">
        <f>IF(B239="","",IF(COUNTIF($B$2:B239,B239)=1,MAX($H$1:H238)+1,""))</f>
        <v/>
      </c>
      <c r="I239">
        <f>IF(C239="","",IF('Source Data'!J243="Not in Pilot","",IF('Source Data'!J243&lt;&gt;"",'Source Data'!J243,IF(COUNTIF(SnackCats,B239)&gt;0,"Snack",IF(COUNTIF(BevCats,B239)&gt;0,"Beverage","")))))</f>
        <v/>
      </c>
      <c r="J239">
        <f>IF(I239="","",COUNTIF($I$2:I239,"Snack")+COUNTIF($I$2:I239,"Beverage"))</f>
        <v/>
      </c>
      <c r="K239">
        <f>IF(OR('Inventory Master'!J243="CRITICAL",'Inventory Master'!J243="LOW"),'Inventory Master'!I243+A239/1000000,"")</f>
        <v/>
      </c>
      <c r="L239">
        <f>IF(OR('Source Data'!$C243="",'Source Data'!F243=""),"",'Source Data'!F243)</f>
        <v/>
      </c>
      <c r="AB239">
        <f>IF(ISNUMBER(L239),L239+A239/1000000,"")</f>
        <v/>
      </c>
      <c r="AC239">
        <f>IF(OR('Source Data'!$C243="",'Source Data'!H243=""),"",'Source Data'!H243)</f>
        <v/>
      </c>
      <c r="AD239">
        <f>IF(OR('Source Data'!$C243="",'Source Data'!I243=""),"",'Source Data'!I243)</f>
        <v/>
      </c>
    </row>
    <row r="240">
      <c r="A240" t="n">
        <v>239</v>
      </c>
      <c r="B240">
        <f>IF('Source Data'!$C244="","",IF('Source Data'!B244="","Uncategorized",'Source Data'!B244))</f>
        <v/>
      </c>
      <c r="C240">
        <f>IF('Source Data'!$C244="","",TRIM('Source Data'!C244))</f>
        <v/>
      </c>
      <c r="D240">
        <f>IF(OR('Source Data'!$C244="",'Source Data'!D244=""),"",'Source Data'!D244)</f>
        <v/>
      </c>
      <c r="E240">
        <f>IF(C240="","",IF(COUNTIF($C$2:$C$301,C240)&gt;1,C240&amp;" (#"&amp;D240&amp;")",C240))</f>
        <v/>
      </c>
      <c r="F240">
        <f>IF(OR('Source Data'!$C244="",'Source Data'!E244=""),"",'Source Data'!E244)</f>
        <v/>
      </c>
      <c r="G240">
        <f>IF(OR('Source Data'!$C244="",'Source Data'!G244=""),"",'Source Data'!G244)</f>
        <v/>
      </c>
      <c r="H240">
        <f>IF(B240="","",IF(COUNTIF($B$2:B240,B240)=1,MAX($H$1:H239)+1,""))</f>
        <v/>
      </c>
      <c r="I240">
        <f>IF(C240="","",IF('Source Data'!J244="Not in Pilot","",IF('Source Data'!J244&lt;&gt;"",'Source Data'!J244,IF(COUNTIF(SnackCats,B240)&gt;0,"Snack",IF(COUNTIF(BevCats,B240)&gt;0,"Beverage","")))))</f>
        <v/>
      </c>
      <c r="J240">
        <f>IF(I240="","",COUNTIF($I$2:I240,"Snack")+COUNTIF($I$2:I240,"Beverage"))</f>
        <v/>
      </c>
      <c r="K240">
        <f>IF(OR('Inventory Master'!J244="CRITICAL",'Inventory Master'!J244="LOW"),'Inventory Master'!I244+A240/1000000,"")</f>
        <v/>
      </c>
      <c r="L240">
        <f>IF(OR('Source Data'!$C244="",'Source Data'!F244=""),"",'Source Data'!F244)</f>
        <v/>
      </c>
      <c r="AB240">
        <f>IF(ISNUMBER(L240),L240+A240/1000000,"")</f>
        <v/>
      </c>
      <c r="AC240">
        <f>IF(OR('Source Data'!$C244="",'Source Data'!H244=""),"",'Source Data'!H244)</f>
        <v/>
      </c>
      <c r="AD240">
        <f>IF(OR('Source Data'!$C244="",'Source Data'!I244=""),"",'Source Data'!I244)</f>
        <v/>
      </c>
    </row>
    <row r="241">
      <c r="A241" t="n">
        <v>240</v>
      </c>
      <c r="B241">
        <f>IF('Source Data'!$C245="","",IF('Source Data'!B245="","Uncategorized",'Source Data'!B245))</f>
        <v/>
      </c>
      <c r="C241">
        <f>IF('Source Data'!$C245="","",TRIM('Source Data'!C245))</f>
        <v/>
      </c>
      <c r="D241">
        <f>IF(OR('Source Data'!$C245="",'Source Data'!D245=""),"",'Source Data'!D245)</f>
        <v/>
      </c>
      <c r="E241">
        <f>IF(C241="","",IF(COUNTIF($C$2:$C$301,C241)&gt;1,C241&amp;" (#"&amp;D241&amp;")",C241))</f>
        <v/>
      </c>
      <c r="F241">
        <f>IF(OR('Source Data'!$C245="",'Source Data'!E245=""),"",'Source Data'!E245)</f>
        <v/>
      </c>
      <c r="G241">
        <f>IF(OR('Source Data'!$C245="",'Source Data'!G245=""),"",'Source Data'!G245)</f>
        <v/>
      </c>
      <c r="H241">
        <f>IF(B241="","",IF(COUNTIF($B$2:B241,B241)=1,MAX($H$1:H240)+1,""))</f>
        <v/>
      </c>
      <c r="I241">
        <f>IF(C241="","",IF('Source Data'!J245="Not in Pilot","",IF('Source Data'!J245&lt;&gt;"",'Source Data'!J245,IF(COUNTIF(SnackCats,B241)&gt;0,"Snack",IF(COUNTIF(BevCats,B241)&gt;0,"Beverage","")))))</f>
        <v/>
      </c>
      <c r="J241">
        <f>IF(I241="","",COUNTIF($I$2:I241,"Snack")+COUNTIF($I$2:I241,"Beverage"))</f>
        <v/>
      </c>
      <c r="K241">
        <f>IF(OR('Inventory Master'!J245="CRITICAL",'Inventory Master'!J245="LOW"),'Inventory Master'!I245+A241/1000000,"")</f>
        <v/>
      </c>
      <c r="L241">
        <f>IF(OR('Source Data'!$C245="",'Source Data'!F245=""),"",'Source Data'!F245)</f>
        <v/>
      </c>
      <c r="AB241">
        <f>IF(ISNUMBER(L241),L241+A241/1000000,"")</f>
        <v/>
      </c>
      <c r="AC241">
        <f>IF(OR('Source Data'!$C245="",'Source Data'!H245=""),"",'Source Data'!H245)</f>
        <v/>
      </c>
      <c r="AD241">
        <f>IF(OR('Source Data'!$C245="",'Source Data'!I245=""),"",'Source Data'!I245)</f>
        <v/>
      </c>
    </row>
    <row r="242">
      <c r="A242" t="n">
        <v>241</v>
      </c>
      <c r="B242">
        <f>IF('Source Data'!$C246="","",IF('Source Data'!B246="","Uncategorized",'Source Data'!B246))</f>
        <v/>
      </c>
      <c r="C242">
        <f>IF('Source Data'!$C246="","",TRIM('Source Data'!C246))</f>
        <v/>
      </c>
      <c r="D242">
        <f>IF(OR('Source Data'!$C246="",'Source Data'!D246=""),"",'Source Data'!D246)</f>
        <v/>
      </c>
      <c r="E242">
        <f>IF(C242="","",IF(COUNTIF($C$2:$C$301,C242)&gt;1,C242&amp;" (#"&amp;D242&amp;")",C242))</f>
        <v/>
      </c>
      <c r="F242">
        <f>IF(OR('Source Data'!$C246="",'Source Data'!E246=""),"",'Source Data'!E246)</f>
        <v/>
      </c>
      <c r="G242">
        <f>IF(OR('Source Data'!$C246="",'Source Data'!G246=""),"",'Source Data'!G246)</f>
        <v/>
      </c>
      <c r="H242">
        <f>IF(B242="","",IF(COUNTIF($B$2:B242,B242)=1,MAX($H$1:H241)+1,""))</f>
        <v/>
      </c>
      <c r="I242">
        <f>IF(C242="","",IF('Source Data'!J246="Not in Pilot","",IF('Source Data'!J246&lt;&gt;"",'Source Data'!J246,IF(COUNTIF(SnackCats,B242)&gt;0,"Snack",IF(COUNTIF(BevCats,B242)&gt;0,"Beverage","")))))</f>
        <v/>
      </c>
      <c r="J242">
        <f>IF(I242="","",COUNTIF($I$2:I242,"Snack")+COUNTIF($I$2:I242,"Beverage"))</f>
        <v/>
      </c>
      <c r="K242">
        <f>IF(OR('Inventory Master'!J246="CRITICAL",'Inventory Master'!J246="LOW"),'Inventory Master'!I246+A242/1000000,"")</f>
        <v/>
      </c>
      <c r="L242">
        <f>IF(OR('Source Data'!$C246="",'Source Data'!F246=""),"",'Source Data'!F246)</f>
        <v/>
      </c>
      <c r="AB242">
        <f>IF(ISNUMBER(L242),L242+A242/1000000,"")</f>
        <v/>
      </c>
      <c r="AC242">
        <f>IF(OR('Source Data'!$C246="",'Source Data'!H246=""),"",'Source Data'!H246)</f>
        <v/>
      </c>
      <c r="AD242">
        <f>IF(OR('Source Data'!$C246="",'Source Data'!I246=""),"",'Source Data'!I246)</f>
        <v/>
      </c>
    </row>
    <row r="243">
      <c r="A243" t="n">
        <v>242</v>
      </c>
      <c r="B243">
        <f>IF('Source Data'!$C247="","",IF('Source Data'!B247="","Uncategorized",'Source Data'!B247))</f>
        <v/>
      </c>
      <c r="C243">
        <f>IF('Source Data'!$C247="","",TRIM('Source Data'!C247))</f>
        <v/>
      </c>
      <c r="D243">
        <f>IF(OR('Source Data'!$C247="",'Source Data'!D247=""),"",'Source Data'!D247)</f>
        <v/>
      </c>
      <c r="E243">
        <f>IF(C243="","",IF(COUNTIF($C$2:$C$301,C243)&gt;1,C243&amp;" (#"&amp;D243&amp;")",C243))</f>
        <v/>
      </c>
      <c r="F243">
        <f>IF(OR('Source Data'!$C247="",'Source Data'!E247=""),"",'Source Data'!E247)</f>
        <v/>
      </c>
      <c r="G243">
        <f>IF(OR('Source Data'!$C247="",'Source Data'!G247=""),"",'Source Data'!G247)</f>
        <v/>
      </c>
      <c r="H243">
        <f>IF(B243="","",IF(COUNTIF($B$2:B243,B243)=1,MAX($H$1:H242)+1,""))</f>
        <v/>
      </c>
      <c r="I243">
        <f>IF(C243="","",IF('Source Data'!J247="Not in Pilot","",IF('Source Data'!J247&lt;&gt;"",'Source Data'!J247,IF(COUNTIF(SnackCats,B243)&gt;0,"Snack",IF(COUNTIF(BevCats,B243)&gt;0,"Beverage","")))))</f>
        <v/>
      </c>
      <c r="J243">
        <f>IF(I243="","",COUNTIF($I$2:I243,"Snack")+COUNTIF($I$2:I243,"Beverage"))</f>
        <v/>
      </c>
      <c r="K243">
        <f>IF(OR('Inventory Master'!J247="CRITICAL",'Inventory Master'!J247="LOW"),'Inventory Master'!I247+A243/1000000,"")</f>
        <v/>
      </c>
      <c r="L243">
        <f>IF(OR('Source Data'!$C247="",'Source Data'!F247=""),"",'Source Data'!F247)</f>
        <v/>
      </c>
      <c r="AB243">
        <f>IF(ISNUMBER(L243),L243+A243/1000000,"")</f>
        <v/>
      </c>
      <c r="AC243">
        <f>IF(OR('Source Data'!$C247="",'Source Data'!H247=""),"",'Source Data'!H247)</f>
        <v/>
      </c>
      <c r="AD243">
        <f>IF(OR('Source Data'!$C247="",'Source Data'!I247=""),"",'Source Data'!I247)</f>
        <v/>
      </c>
    </row>
    <row r="244">
      <c r="A244" t="n">
        <v>243</v>
      </c>
      <c r="B244">
        <f>IF('Source Data'!$C248="","",IF('Source Data'!B248="","Uncategorized",'Source Data'!B248))</f>
        <v/>
      </c>
      <c r="C244">
        <f>IF('Source Data'!$C248="","",TRIM('Source Data'!C248))</f>
        <v/>
      </c>
      <c r="D244">
        <f>IF(OR('Source Data'!$C248="",'Source Data'!D248=""),"",'Source Data'!D248)</f>
        <v/>
      </c>
      <c r="E244">
        <f>IF(C244="","",IF(COUNTIF($C$2:$C$301,C244)&gt;1,C244&amp;" (#"&amp;D244&amp;")",C244))</f>
        <v/>
      </c>
      <c r="F244">
        <f>IF(OR('Source Data'!$C248="",'Source Data'!E248=""),"",'Source Data'!E248)</f>
        <v/>
      </c>
      <c r="G244">
        <f>IF(OR('Source Data'!$C248="",'Source Data'!G248=""),"",'Source Data'!G248)</f>
        <v/>
      </c>
      <c r="H244">
        <f>IF(B244="","",IF(COUNTIF($B$2:B244,B244)=1,MAX($H$1:H243)+1,""))</f>
        <v/>
      </c>
      <c r="I244">
        <f>IF(C244="","",IF('Source Data'!J248="Not in Pilot","",IF('Source Data'!J248&lt;&gt;"",'Source Data'!J248,IF(COUNTIF(SnackCats,B244)&gt;0,"Snack",IF(COUNTIF(BevCats,B244)&gt;0,"Beverage","")))))</f>
        <v/>
      </c>
      <c r="J244">
        <f>IF(I244="","",COUNTIF($I$2:I244,"Snack")+COUNTIF($I$2:I244,"Beverage"))</f>
        <v/>
      </c>
      <c r="K244">
        <f>IF(OR('Inventory Master'!J248="CRITICAL",'Inventory Master'!J248="LOW"),'Inventory Master'!I248+A244/1000000,"")</f>
        <v/>
      </c>
      <c r="L244">
        <f>IF(OR('Source Data'!$C248="",'Source Data'!F248=""),"",'Source Data'!F248)</f>
        <v/>
      </c>
      <c r="AB244">
        <f>IF(ISNUMBER(L244),L244+A244/1000000,"")</f>
        <v/>
      </c>
      <c r="AC244">
        <f>IF(OR('Source Data'!$C248="",'Source Data'!H248=""),"",'Source Data'!H248)</f>
        <v/>
      </c>
      <c r="AD244">
        <f>IF(OR('Source Data'!$C248="",'Source Data'!I248=""),"",'Source Data'!I248)</f>
        <v/>
      </c>
    </row>
    <row r="245">
      <c r="A245" t="n">
        <v>244</v>
      </c>
      <c r="B245">
        <f>IF('Source Data'!$C249="","",IF('Source Data'!B249="","Uncategorized",'Source Data'!B249))</f>
        <v/>
      </c>
      <c r="C245">
        <f>IF('Source Data'!$C249="","",TRIM('Source Data'!C249))</f>
        <v/>
      </c>
      <c r="D245">
        <f>IF(OR('Source Data'!$C249="",'Source Data'!D249=""),"",'Source Data'!D249)</f>
        <v/>
      </c>
      <c r="E245">
        <f>IF(C245="","",IF(COUNTIF($C$2:$C$301,C245)&gt;1,C245&amp;" (#"&amp;D245&amp;")",C245))</f>
        <v/>
      </c>
      <c r="F245">
        <f>IF(OR('Source Data'!$C249="",'Source Data'!E249=""),"",'Source Data'!E249)</f>
        <v/>
      </c>
      <c r="G245">
        <f>IF(OR('Source Data'!$C249="",'Source Data'!G249=""),"",'Source Data'!G249)</f>
        <v/>
      </c>
      <c r="H245">
        <f>IF(B245="","",IF(COUNTIF($B$2:B245,B245)=1,MAX($H$1:H244)+1,""))</f>
        <v/>
      </c>
      <c r="I245">
        <f>IF(C245="","",IF('Source Data'!J249="Not in Pilot","",IF('Source Data'!J249&lt;&gt;"",'Source Data'!J249,IF(COUNTIF(SnackCats,B245)&gt;0,"Snack",IF(COUNTIF(BevCats,B245)&gt;0,"Beverage","")))))</f>
        <v/>
      </c>
      <c r="J245">
        <f>IF(I245="","",COUNTIF($I$2:I245,"Snack")+COUNTIF($I$2:I245,"Beverage"))</f>
        <v/>
      </c>
      <c r="K245">
        <f>IF(OR('Inventory Master'!J249="CRITICAL",'Inventory Master'!J249="LOW"),'Inventory Master'!I249+A245/1000000,"")</f>
        <v/>
      </c>
      <c r="L245">
        <f>IF(OR('Source Data'!$C249="",'Source Data'!F249=""),"",'Source Data'!F249)</f>
        <v/>
      </c>
      <c r="AB245">
        <f>IF(ISNUMBER(L245),L245+A245/1000000,"")</f>
        <v/>
      </c>
      <c r="AC245">
        <f>IF(OR('Source Data'!$C249="",'Source Data'!H249=""),"",'Source Data'!H249)</f>
        <v/>
      </c>
      <c r="AD245">
        <f>IF(OR('Source Data'!$C249="",'Source Data'!I249=""),"",'Source Data'!I249)</f>
        <v/>
      </c>
    </row>
    <row r="246">
      <c r="A246" t="n">
        <v>245</v>
      </c>
      <c r="B246">
        <f>IF('Source Data'!$C250="","",IF('Source Data'!B250="","Uncategorized",'Source Data'!B250))</f>
        <v/>
      </c>
      <c r="C246">
        <f>IF('Source Data'!$C250="","",TRIM('Source Data'!C250))</f>
        <v/>
      </c>
      <c r="D246">
        <f>IF(OR('Source Data'!$C250="",'Source Data'!D250=""),"",'Source Data'!D250)</f>
        <v/>
      </c>
      <c r="E246">
        <f>IF(C246="","",IF(COUNTIF($C$2:$C$301,C246)&gt;1,C246&amp;" (#"&amp;D246&amp;")",C246))</f>
        <v/>
      </c>
      <c r="F246">
        <f>IF(OR('Source Data'!$C250="",'Source Data'!E250=""),"",'Source Data'!E250)</f>
        <v/>
      </c>
      <c r="G246">
        <f>IF(OR('Source Data'!$C250="",'Source Data'!G250=""),"",'Source Data'!G250)</f>
        <v/>
      </c>
      <c r="H246">
        <f>IF(B246="","",IF(COUNTIF($B$2:B246,B246)=1,MAX($H$1:H245)+1,""))</f>
        <v/>
      </c>
      <c r="I246">
        <f>IF(C246="","",IF('Source Data'!J250="Not in Pilot","",IF('Source Data'!J250&lt;&gt;"",'Source Data'!J250,IF(COUNTIF(SnackCats,B246)&gt;0,"Snack",IF(COUNTIF(BevCats,B246)&gt;0,"Beverage","")))))</f>
        <v/>
      </c>
      <c r="J246">
        <f>IF(I246="","",COUNTIF($I$2:I246,"Snack")+COUNTIF($I$2:I246,"Beverage"))</f>
        <v/>
      </c>
      <c r="K246">
        <f>IF(OR('Inventory Master'!J250="CRITICAL",'Inventory Master'!J250="LOW"),'Inventory Master'!I250+A246/1000000,"")</f>
        <v/>
      </c>
      <c r="L246">
        <f>IF(OR('Source Data'!$C250="",'Source Data'!F250=""),"",'Source Data'!F250)</f>
        <v/>
      </c>
      <c r="AB246">
        <f>IF(ISNUMBER(L246),L246+A246/1000000,"")</f>
        <v/>
      </c>
      <c r="AC246">
        <f>IF(OR('Source Data'!$C250="",'Source Data'!H250=""),"",'Source Data'!H250)</f>
        <v/>
      </c>
      <c r="AD246">
        <f>IF(OR('Source Data'!$C250="",'Source Data'!I250=""),"",'Source Data'!I250)</f>
        <v/>
      </c>
    </row>
    <row r="247">
      <c r="A247" t="n">
        <v>246</v>
      </c>
      <c r="B247">
        <f>IF('Source Data'!$C251="","",IF('Source Data'!B251="","Uncategorized",'Source Data'!B251))</f>
        <v/>
      </c>
      <c r="C247">
        <f>IF('Source Data'!$C251="","",TRIM('Source Data'!C251))</f>
        <v/>
      </c>
      <c r="D247">
        <f>IF(OR('Source Data'!$C251="",'Source Data'!D251=""),"",'Source Data'!D251)</f>
        <v/>
      </c>
      <c r="E247">
        <f>IF(C247="","",IF(COUNTIF($C$2:$C$301,C247)&gt;1,C247&amp;" (#"&amp;D247&amp;")",C247))</f>
        <v/>
      </c>
      <c r="F247">
        <f>IF(OR('Source Data'!$C251="",'Source Data'!E251=""),"",'Source Data'!E251)</f>
        <v/>
      </c>
      <c r="G247">
        <f>IF(OR('Source Data'!$C251="",'Source Data'!G251=""),"",'Source Data'!G251)</f>
        <v/>
      </c>
      <c r="H247">
        <f>IF(B247="","",IF(COUNTIF($B$2:B247,B247)=1,MAX($H$1:H246)+1,""))</f>
        <v/>
      </c>
      <c r="I247">
        <f>IF(C247="","",IF('Source Data'!J251="Not in Pilot","",IF('Source Data'!J251&lt;&gt;"",'Source Data'!J251,IF(COUNTIF(SnackCats,B247)&gt;0,"Snack",IF(COUNTIF(BevCats,B247)&gt;0,"Beverage","")))))</f>
        <v/>
      </c>
      <c r="J247">
        <f>IF(I247="","",COUNTIF($I$2:I247,"Snack")+COUNTIF($I$2:I247,"Beverage"))</f>
        <v/>
      </c>
      <c r="K247">
        <f>IF(OR('Inventory Master'!J251="CRITICAL",'Inventory Master'!J251="LOW"),'Inventory Master'!I251+A247/1000000,"")</f>
        <v/>
      </c>
      <c r="L247">
        <f>IF(OR('Source Data'!$C251="",'Source Data'!F251=""),"",'Source Data'!F251)</f>
        <v/>
      </c>
      <c r="AB247">
        <f>IF(ISNUMBER(L247),L247+A247/1000000,"")</f>
        <v/>
      </c>
      <c r="AC247">
        <f>IF(OR('Source Data'!$C251="",'Source Data'!H251=""),"",'Source Data'!H251)</f>
        <v/>
      </c>
      <c r="AD247">
        <f>IF(OR('Source Data'!$C251="",'Source Data'!I251=""),"",'Source Data'!I251)</f>
        <v/>
      </c>
    </row>
    <row r="248">
      <c r="A248" t="n">
        <v>247</v>
      </c>
      <c r="B248">
        <f>IF('Source Data'!$C252="","",IF('Source Data'!B252="","Uncategorized",'Source Data'!B252))</f>
        <v/>
      </c>
      <c r="C248">
        <f>IF('Source Data'!$C252="","",TRIM('Source Data'!C252))</f>
        <v/>
      </c>
      <c r="D248">
        <f>IF(OR('Source Data'!$C252="",'Source Data'!D252=""),"",'Source Data'!D252)</f>
        <v/>
      </c>
      <c r="E248">
        <f>IF(C248="","",IF(COUNTIF($C$2:$C$301,C248)&gt;1,C248&amp;" (#"&amp;D248&amp;")",C248))</f>
        <v/>
      </c>
      <c r="F248">
        <f>IF(OR('Source Data'!$C252="",'Source Data'!E252=""),"",'Source Data'!E252)</f>
        <v/>
      </c>
      <c r="G248">
        <f>IF(OR('Source Data'!$C252="",'Source Data'!G252=""),"",'Source Data'!G252)</f>
        <v/>
      </c>
      <c r="H248">
        <f>IF(B248="","",IF(COUNTIF($B$2:B248,B248)=1,MAX($H$1:H247)+1,""))</f>
        <v/>
      </c>
      <c r="I248">
        <f>IF(C248="","",IF('Source Data'!J252="Not in Pilot","",IF('Source Data'!J252&lt;&gt;"",'Source Data'!J252,IF(COUNTIF(SnackCats,B248)&gt;0,"Snack",IF(COUNTIF(BevCats,B248)&gt;0,"Beverage","")))))</f>
        <v/>
      </c>
      <c r="J248">
        <f>IF(I248="","",COUNTIF($I$2:I248,"Snack")+COUNTIF($I$2:I248,"Beverage"))</f>
        <v/>
      </c>
      <c r="K248">
        <f>IF(OR('Inventory Master'!J252="CRITICAL",'Inventory Master'!J252="LOW"),'Inventory Master'!I252+A248/1000000,"")</f>
        <v/>
      </c>
      <c r="L248">
        <f>IF(OR('Source Data'!$C252="",'Source Data'!F252=""),"",'Source Data'!F252)</f>
        <v/>
      </c>
      <c r="AB248">
        <f>IF(ISNUMBER(L248),L248+A248/1000000,"")</f>
        <v/>
      </c>
      <c r="AC248">
        <f>IF(OR('Source Data'!$C252="",'Source Data'!H252=""),"",'Source Data'!H252)</f>
        <v/>
      </c>
      <c r="AD248">
        <f>IF(OR('Source Data'!$C252="",'Source Data'!I252=""),"",'Source Data'!I252)</f>
        <v/>
      </c>
    </row>
    <row r="249">
      <c r="A249" t="n">
        <v>248</v>
      </c>
      <c r="B249">
        <f>IF('Source Data'!$C253="","",IF('Source Data'!B253="","Uncategorized",'Source Data'!B253))</f>
        <v/>
      </c>
      <c r="C249">
        <f>IF('Source Data'!$C253="","",TRIM('Source Data'!C253))</f>
        <v/>
      </c>
      <c r="D249">
        <f>IF(OR('Source Data'!$C253="",'Source Data'!D253=""),"",'Source Data'!D253)</f>
        <v/>
      </c>
      <c r="E249">
        <f>IF(C249="","",IF(COUNTIF($C$2:$C$301,C249)&gt;1,C249&amp;" (#"&amp;D249&amp;")",C249))</f>
        <v/>
      </c>
      <c r="F249">
        <f>IF(OR('Source Data'!$C253="",'Source Data'!E253=""),"",'Source Data'!E253)</f>
        <v/>
      </c>
      <c r="G249">
        <f>IF(OR('Source Data'!$C253="",'Source Data'!G253=""),"",'Source Data'!G253)</f>
        <v/>
      </c>
      <c r="H249">
        <f>IF(B249="","",IF(COUNTIF($B$2:B249,B249)=1,MAX($H$1:H248)+1,""))</f>
        <v/>
      </c>
      <c r="I249">
        <f>IF(C249="","",IF('Source Data'!J253="Not in Pilot","",IF('Source Data'!J253&lt;&gt;"",'Source Data'!J253,IF(COUNTIF(SnackCats,B249)&gt;0,"Snack",IF(COUNTIF(BevCats,B249)&gt;0,"Beverage","")))))</f>
        <v/>
      </c>
      <c r="J249">
        <f>IF(I249="","",COUNTIF($I$2:I249,"Snack")+COUNTIF($I$2:I249,"Beverage"))</f>
        <v/>
      </c>
      <c r="K249">
        <f>IF(OR('Inventory Master'!J253="CRITICAL",'Inventory Master'!J253="LOW"),'Inventory Master'!I253+A249/1000000,"")</f>
        <v/>
      </c>
      <c r="L249">
        <f>IF(OR('Source Data'!$C253="",'Source Data'!F253=""),"",'Source Data'!F253)</f>
        <v/>
      </c>
      <c r="AB249">
        <f>IF(ISNUMBER(L249),L249+A249/1000000,"")</f>
        <v/>
      </c>
      <c r="AC249">
        <f>IF(OR('Source Data'!$C253="",'Source Data'!H253=""),"",'Source Data'!H253)</f>
        <v/>
      </c>
      <c r="AD249">
        <f>IF(OR('Source Data'!$C253="",'Source Data'!I253=""),"",'Source Data'!I253)</f>
        <v/>
      </c>
    </row>
    <row r="250">
      <c r="A250" t="n">
        <v>249</v>
      </c>
      <c r="B250">
        <f>IF('Source Data'!$C254="","",IF('Source Data'!B254="","Uncategorized",'Source Data'!B254))</f>
        <v/>
      </c>
      <c r="C250">
        <f>IF('Source Data'!$C254="","",TRIM('Source Data'!C254))</f>
        <v/>
      </c>
      <c r="D250">
        <f>IF(OR('Source Data'!$C254="",'Source Data'!D254=""),"",'Source Data'!D254)</f>
        <v/>
      </c>
      <c r="E250">
        <f>IF(C250="","",IF(COUNTIF($C$2:$C$301,C250)&gt;1,C250&amp;" (#"&amp;D250&amp;")",C250))</f>
        <v/>
      </c>
      <c r="F250">
        <f>IF(OR('Source Data'!$C254="",'Source Data'!E254=""),"",'Source Data'!E254)</f>
        <v/>
      </c>
      <c r="G250">
        <f>IF(OR('Source Data'!$C254="",'Source Data'!G254=""),"",'Source Data'!G254)</f>
        <v/>
      </c>
      <c r="H250">
        <f>IF(B250="","",IF(COUNTIF($B$2:B250,B250)=1,MAX($H$1:H249)+1,""))</f>
        <v/>
      </c>
      <c r="I250">
        <f>IF(C250="","",IF('Source Data'!J254="Not in Pilot","",IF('Source Data'!J254&lt;&gt;"",'Source Data'!J254,IF(COUNTIF(SnackCats,B250)&gt;0,"Snack",IF(COUNTIF(BevCats,B250)&gt;0,"Beverage","")))))</f>
        <v/>
      </c>
      <c r="J250">
        <f>IF(I250="","",COUNTIF($I$2:I250,"Snack")+COUNTIF($I$2:I250,"Beverage"))</f>
        <v/>
      </c>
      <c r="K250">
        <f>IF(OR('Inventory Master'!J254="CRITICAL",'Inventory Master'!J254="LOW"),'Inventory Master'!I254+A250/1000000,"")</f>
        <v/>
      </c>
      <c r="L250">
        <f>IF(OR('Source Data'!$C254="",'Source Data'!F254=""),"",'Source Data'!F254)</f>
        <v/>
      </c>
      <c r="AB250">
        <f>IF(ISNUMBER(L250),L250+A250/1000000,"")</f>
        <v/>
      </c>
      <c r="AC250">
        <f>IF(OR('Source Data'!$C254="",'Source Data'!H254=""),"",'Source Data'!H254)</f>
        <v/>
      </c>
      <c r="AD250">
        <f>IF(OR('Source Data'!$C254="",'Source Data'!I254=""),"",'Source Data'!I254)</f>
        <v/>
      </c>
    </row>
    <row r="251">
      <c r="A251" t="n">
        <v>250</v>
      </c>
      <c r="B251">
        <f>IF('Source Data'!$C255="","",IF('Source Data'!B255="","Uncategorized",'Source Data'!B255))</f>
        <v/>
      </c>
      <c r="C251">
        <f>IF('Source Data'!$C255="","",TRIM('Source Data'!C255))</f>
        <v/>
      </c>
      <c r="D251">
        <f>IF(OR('Source Data'!$C255="",'Source Data'!D255=""),"",'Source Data'!D255)</f>
        <v/>
      </c>
      <c r="E251">
        <f>IF(C251="","",IF(COUNTIF($C$2:$C$301,C251)&gt;1,C251&amp;" (#"&amp;D251&amp;")",C251))</f>
        <v/>
      </c>
      <c r="F251">
        <f>IF(OR('Source Data'!$C255="",'Source Data'!E255=""),"",'Source Data'!E255)</f>
        <v/>
      </c>
      <c r="G251">
        <f>IF(OR('Source Data'!$C255="",'Source Data'!G255=""),"",'Source Data'!G255)</f>
        <v/>
      </c>
      <c r="H251">
        <f>IF(B251="","",IF(COUNTIF($B$2:B251,B251)=1,MAX($H$1:H250)+1,""))</f>
        <v/>
      </c>
      <c r="I251">
        <f>IF(C251="","",IF('Source Data'!J255="Not in Pilot","",IF('Source Data'!J255&lt;&gt;"",'Source Data'!J255,IF(COUNTIF(SnackCats,B251)&gt;0,"Snack",IF(COUNTIF(BevCats,B251)&gt;0,"Beverage","")))))</f>
        <v/>
      </c>
      <c r="J251">
        <f>IF(I251="","",COUNTIF($I$2:I251,"Snack")+COUNTIF($I$2:I251,"Beverage"))</f>
        <v/>
      </c>
      <c r="K251">
        <f>IF(OR('Inventory Master'!J255="CRITICAL",'Inventory Master'!J255="LOW"),'Inventory Master'!I255+A251/1000000,"")</f>
        <v/>
      </c>
      <c r="L251">
        <f>IF(OR('Source Data'!$C255="",'Source Data'!F255=""),"",'Source Data'!F255)</f>
        <v/>
      </c>
      <c r="AB251">
        <f>IF(ISNUMBER(L251),L251+A251/1000000,"")</f>
        <v/>
      </c>
      <c r="AC251">
        <f>IF(OR('Source Data'!$C255="",'Source Data'!H255=""),"",'Source Data'!H255)</f>
        <v/>
      </c>
      <c r="AD251">
        <f>IF(OR('Source Data'!$C255="",'Source Data'!I255=""),"",'Source Data'!I255)</f>
        <v/>
      </c>
    </row>
    <row r="252">
      <c r="A252" t="n">
        <v>251</v>
      </c>
      <c r="B252">
        <f>IF('Source Data'!$C256="","",IF('Source Data'!B256="","Uncategorized",'Source Data'!B256))</f>
        <v/>
      </c>
      <c r="C252">
        <f>IF('Source Data'!$C256="","",TRIM('Source Data'!C256))</f>
        <v/>
      </c>
      <c r="D252">
        <f>IF(OR('Source Data'!$C256="",'Source Data'!D256=""),"",'Source Data'!D256)</f>
        <v/>
      </c>
      <c r="E252">
        <f>IF(C252="","",IF(COUNTIF($C$2:$C$301,C252)&gt;1,C252&amp;" (#"&amp;D252&amp;")",C252))</f>
        <v/>
      </c>
      <c r="F252">
        <f>IF(OR('Source Data'!$C256="",'Source Data'!E256=""),"",'Source Data'!E256)</f>
        <v/>
      </c>
      <c r="G252">
        <f>IF(OR('Source Data'!$C256="",'Source Data'!G256=""),"",'Source Data'!G256)</f>
        <v/>
      </c>
      <c r="H252">
        <f>IF(B252="","",IF(COUNTIF($B$2:B252,B252)=1,MAX($H$1:H251)+1,""))</f>
        <v/>
      </c>
      <c r="I252">
        <f>IF(C252="","",IF('Source Data'!J256="Not in Pilot","",IF('Source Data'!J256&lt;&gt;"",'Source Data'!J256,IF(COUNTIF(SnackCats,B252)&gt;0,"Snack",IF(COUNTIF(BevCats,B252)&gt;0,"Beverage","")))))</f>
        <v/>
      </c>
      <c r="J252">
        <f>IF(I252="","",COUNTIF($I$2:I252,"Snack")+COUNTIF($I$2:I252,"Beverage"))</f>
        <v/>
      </c>
      <c r="K252">
        <f>IF(OR('Inventory Master'!J256="CRITICAL",'Inventory Master'!J256="LOW"),'Inventory Master'!I256+A252/1000000,"")</f>
        <v/>
      </c>
      <c r="L252">
        <f>IF(OR('Source Data'!$C256="",'Source Data'!F256=""),"",'Source Data'!F256)</f>
        <v/>
      </c>
      <c r="AB252">
        <f>IF(ISNUMBER(L252),L252+A252/1000000,"")</f>
        <v/>
      </c>
      <c r="AC252">
        <f>IF(OR('Source Data'!$C256="",'Source Data'!H256=""),"",'Source Data'!H256)</f>
        <v/>
      </c>
      <c r="AD252">
        <f>IF(OR('Source Data'!$C256="",'Source Data'!I256=""),"",'Source Data'!I256)</f>
        <v/>
      </c>
    </row>
    <row r="253">
      <c r="A253" t="n">
        <v>252</v>
      </c>
      <c r="B253">
        <f>IF('Source Data'!$C257="","",IF('Source Data'!B257="","Uncategorized",'Source Data'!B257))</f>
        <v/>
      </c>
      <c r="C253">
        <f>IF('Source Data'!$C257="","",TRIM('Source Data'!C257))</f>
        <v/>
      </c>
      <c r="D253">
        <f>IF(OR('Source Data'!$C257="",'Source Data'!D257=""),"",'Source Data'!D257)</f>
        <v/>
      </c>
      <c r="E253">
        <f>IF(C253="","",IF(COUNTIF($C$2:$C$301,C253)&gt;1,C253&amp;" (#"&amp;D253&amp;")",C253))</f>
        <v/>
      </c>
      <c r="F253">
        <f>IF(OR('Source Data'!$C257="",'Source Data'!E257=""),"",'Source Data'!E257)</f>
        <v/>
      </c>
      <c r="G253">
        <f>IF(OR('Source Data'!$C257="",'Source Data'!G257=""),"",'Source Data'!G257)</f>
        <v/>
      </c>
      <c r="H253">
        <f>IF(B253="","",IF(COUNTIF($B$2:B253,B253)=1,MAX($H$1:H252)+1,""))</f>
        <v/>
      </c>
      <c r="I253">
        <f>IF(C253="","",IF('Source Data'!J257="Not in Pilot","",IF('Source Data'!J257&lt;&gt;"",'Source Data'!J257,IF(COUNTIF(SnackCats,B253)&gt;0,"Snack",IF(COUNTIF(BevCats,B253)&gt;0,"Beverage","")))))</f>
        <v/>
      </c>
      <c r="J253">
        <f>IF(I253="","",COUNTIF($I$2:I253,"Snack")+COUNTIF($I$2:I253,"Beverage"))</f>
        <v/>
      </c>
      <c r="K253">
        <f>IF(OR('Inventory Master'!J257="CRITICAL",'Inventory Master'!J257="LOW"),'Inventory Master'!I257+A253/1000000,"")</f>
        <v/>
      </c>
      <c r="L253">
        <f>IF(OR('Source Data'!$C257="",'Source Data'!F257=""),"",'Source Data'!F257)</f>
        <v/>
      </c>
      <c r="AB253">
        <f>IF(ISNUMBER(L253),L253+A253/1000000,"")</f>
        <v/>
      </c>
      <c r="AC253">
        <f>IF(OR('Source Data'!$C257="",'Source Data'!H257=""),"",'Source Data'!H257)</f>
        <v/>
      </c>
      <c r="AD253">
        <f>IF(OR('Source Data'!$C257="",'Source Data'!I257=""),"",'Source Data'!I257)</f>
        <v/>
      </c>
    </row>
    <row r="254">
      <c r="A254" t="n">
        <v>253</v>
      </c>
      <c r="B254">
        <f>IF('Source Data'!$C258="","",IF('Source Data'!B258="","Uncategorized",'Source Data'!B258))</f>
        <v/>
      </c>
      <c r="C254">
        <f>IF('Source Data'!$C258="","",TRIM('Source Data'!C258))</f>
        <v/>
      </c>
      <c r="D254">
        <f>IF(OR('Source Data'!$C258="",'Source Data'!D258=""),"",'Source Data'!D258)</f>
        <v/>
      </c>
      <c r="E254">
        <f>IF(C254="","",IF(COUNTIF($C$2:$C$301,C254)&gt;1,C254&amp;" (#"&amp;D254&amp;")",C254))</f>
        <v/>
      </c>
      <c r="F254">
        <f>IF(OR('Source Data'!$C258="",'Source Data'!E258=""),"",'Source Data'!E258)</f>
        <v/>
      </c>
      <c r="G254">
        <f>IF(OR('Source Data'!$C258="",'Source Data'!G258=""),"",'Source Data'!G258)</f>
        <v/>
      </c>
      <c r="H254">
        <f>IF(B254="","",IF(COUNTIF($B$2:B254,B254)=1,MAX($H$1:H253)+1,""))</f>
        <v/>
      </c>
      <c r="I254">
        <f>IF(C254="","",IF('Source Data'!J258="Not in Pilot","",IF('Source Data'!J258&lt;&gt;"",'Source Data'!J258,IF(COUNTIF(SnackCats,B254)&gt;0,"Snack",IF(COUNTIF(BevCats,B254)&gt;0,"Beverage","")))))</f>
        <v/>
      </c>
      <c r="J254">
        <f>IF(I254="","",COUNTIF($I$2:I254,"Snack")+COUNTIF($I$2:I254,"Beverage"))</f>
        <v/>
      </c>
      <c r="K254">
        <f>IF(OR('Inventory Master'!J258="CRITICAL",'Inventory Master'!J258="LOW"),'Inventory Master'!I258+A254/1000000,"")</f>
        <v/>
      </c>
      <c r="L254">
        <f>IF(OR('Source Data'!$C258="",'Source Data'!F258=""),"",'Source Data'!F258)</f>
        <v/>
      </c>
      <c r="AB254">
        <f>IF(ISNUMBER(L254),L254+A254/1000000,"")</f>
        <v/>
      </c>
      <c r="AC254">
        <f>IF(OR('Source Data'!$C258="",'Source Data'!H258=""),"",'Source Data'!H258)</f>
        <v/>
      </c>
      <c r="AD254">
        <f>IF(OR('Source Data'!$C258="",'Source Data'!I258=""),"",'Source Data'!I258)</f>
        <v/>
      </c>
    </row>
    <row r="255">
      <c r="A255" t="n">
        <v>254</v>
      </c>
      <c r="B255">
        <f>IF('Source Data'!$C259="","",IF('Source Data'!B259="","Uncategorized",'Source Data'!B259))</f>
        <v/>
      </c>
      <c r="C255">
        <f>IF('Source Data'!$C259="","",TRIM('Source Data'!C259))</f>
        <v/>
      </c>
      <c r="D255">
        <f>IF(OR('Source Data'!$C259="",'Source Data'!D259=""),"",'Source Data'!D259)</f>
        <v/>
      </c>
      <c r="E255">
        <f>IF(C255="","",IF(COUNTIF($C$2:$C$301,C255)&gt;1,C255&amp;" (#"&amp;D255&amp;")",C255))</f>
        <v/>
      </c>
      <c r="F255">
        <f>IF(OR('Source Data'!$C259="",'Source Data'!E259=""),"",'Source Data'!E259)</f>
        <v/>
      </c>
      <c r="G255">
        <f>IF(OR('Source Data'!$C259="",'Source Data'!G259=""),"",'Source Data'!G259)</f>
        <v/>
      </c>
      <c r="H255">
        <f>IF(B255="","",IF(COUNTIF($B$2:B255,B255)=1,MAX($H$1:H254)+1,""))</f>
        <v/>
      </c>
      <c r="I255">
        <f>IF(C255="","",IF('Source Data'!J259="Not in Pilot","",IF('Source Data'!J259&lt;&gt;"",'Source Data'!J259,IF(COUNTIF(SnackCats,B255)&gt;0,"Snack",IF(COUNTIF(BevCats,B255)&gt;0,"Beverage","")))))</f>
        <v/>
      </c>
      <c r="J255">
        <f>IF(I255="","",COUNTIF($I$2:I255,"Snack")+COUNTIF($I$2:I255,"Beverage"))</f>
        <v/>
      </c>
      <c r="K255">
        <f>IF(OR('Inventory Master'!J259="CRITICAL",'Inventory Master'!J259="LOW"),'Inventory Master'!I259+A255/1000000,"")</f>
        <v/>
      </c>
      <c r="L255">
        <f>IF(OR('Source Data'!$C259="",'Source Data'!F259=""),"",'Source Data'!F259)</f>
        <v/>
      </c>
      <c r="AB255">
        <f>IF(ISNUMBER(L255),L255+A255/1000000,"")</f>
        <v/>
      </c>
      <c r="AC255">
        <f>IF(OR('Source Data'!$C259="",'Source Data'!H259=""),"",'Source Data'!H259)</f>
        <v/>
      </c>
      <c r="AD255">
        <f>IF(OR('Source Data'!$C259="",'Source Data'!I259=""),"",'Source Data'!I259)</f>
        <v/>
      </c>
    </row>
    <row r="256">
      <c r="A256" t="n">
        <v>255</v>
      </c>
      <c r="B256">
        <f>IF('Source Data'!$C260="","",IF('Source Data'!B260="","Uncategorized",'Source Data'!B260))</f>
        <v/>
      </c>
      <c r="C256">
        <f>IF('Source Data'!$C260="","",TRIM('Source Data'!C260))</f>
        <v/>
      </c>
      <c r="D256">
        <f>IF(OR('Source Data'!$C260="",'Source Data'!D260=""),"",'Source Data'!D260)</f>
        <v/>
      </c>
      <c r="E256">
        <f>IF(C256="","",IF(COUNTIF($C$2:$C$301,C256)&gt;1,C256&amp;" (#"&amp;D256&amp;")",C256))</f>
        <v/>
      </c>
      <c r="F256">
        <f>IF(OR('Source Data'!$C260="",'Source Data'!E260=""),"",'Source Data'!E260)</f>
        <v/>
      </c>
      <c r="G256">
        <f>IF(OR('Source Data'!$C260="",'Source Data'!G260=""),"",'Source Data'!G260)</f>
        <v/>
      </c>
      <c r="H256">
        <f>IF(B256="","",IF(COUNTIF($B$2:B256,B256)=1,MAX($H$1:H255)+1,""))</f>
        <v/>
      </c>
      <c r="I256">
        <f>IF(C256="","",IF('Source Data'!J260="Not in Pilot","",IF('Source Data'!J260&lt;&gt;"",'Source Data'!J260,IF(COUNTIF(SnackCats,B256)&gt;0,"Snack",IF(COUNTIF(BevCats,B256)&gt;0,"Beverage","")))))</f>
        <v/>
      </c>
      <c r="J256">
        <f>IF(I256="","",COUNTIF($I$2:I256,"Snack")+COUNTIF($I$2:I256,"Beverage"))</f>
        <v/>
      </c>
      <c r="K256">
        <f>IF(OR('Inventory Master'!J260="CRITICAL",'Inventory Master'!J260="LOW"),'Inventory Master'!I260+A256/1000000,"")</f>
        <v/>
      </c>
      <c r="L256">
        <f>IF(OR('Source Data'!$C260="",'Source Data'!F260=""),"",'Source Data'!F260)</f>
        <v/>
      </c>
      <c r="AB256">
        <f>IF(ISNUMBER(L256),L256+A256/1000000,"")</f>
        <v/>
      </c>
      <c r="AC256">
        <f>IF(OR('Source Data'!$C260="",'Source Data'!H260=""),"",'Source Data'!H260)</f>
        <v/>
      </c>
      <c r="AD256">
        <f>IF(OR('Source Data'!$C260="",'Source Data'!I260=""),"",'Source Data'!I260)</f>
        <v/>
      </c>
    </row>
    <row r="257">
      <c r="A257" t="n">
        <v>256</v>
      </c>
      <c r="B257">
        <f>IF('Source Data'!$C261="","",IF('Source Data'!B261="","Uncategorized",'Source Data'!B261))</f>
        <v/>
      </c>
      <c r="C257">
        <f>IF('Source Data'!$C261="","",TRIM('Source Data'!C261))</f>
        <v/>
      </c>
      <c r="D257">
        <f>IF(OR('Source Data'!$C261="",'Source Data'!D261=""),"",'Source Data'!D261)</f>
        <v/>
      </c>
      <c r="E257">
        <f>IF(C257="","",IF(COUNTIF($C$2:$C$301,C257)&gt;1,C257&amp;" (#"&amp;D257&amp;")",C257))</f>
        <v/>
      </c>
      <c r="F257">
        <f>IF(OR('Source Data'!$C261="",'Source Data'!E261=""),"",'Source Data'!E261)</f>
        <v/>
      </c>
      <c r="G257">
        <f>IF(OR('Source Data'!$C261="",'Source Data'!G261=""),"",'Source Data'!G261)</f>
        <v/>
      </c>
      <c r="H257">
        <f>IF(B257="","",IF(COUNTIF($B$2:B257,B257)=1,MAX($H$1:H256)+1,""))</f>
        <v/>
      </c>
      <c r="I257">
        <f>IF(C257="","",IF('Source Data'!J261="Not in Pilot","",IF('Source Data'!J261&lt;&gt;"",'Source Data'!J261,IF(COUNTIF(SnackCats,B257)&gt;0,"Snack",IF(COUNTIF(BevCats,B257)&gt;0,"Beverage","")))))</f>
        <v/>
      </c>
      <c r="J257">
        <f>IF(I257="","",COUNTIF($I$2:I257,"Snack")+COUNTIF($I$2:I257,"Beverage"))</f>
        <v/>
      </c>
      <c r="K257">
        <f>IF(OR('Inventory Master'!J261="CRITICAL",'Inventory Master'!J261="LOW"),'Inventory Master'!I261+A257/1000000,"")</f>
        <v/>
      </c>
      <c r="L257">
        <f>IF(OR('Source Data'!$C261="",'Source Data'!F261=""),"",'Source Data'!F261)</f>
        <v/>
      </c>
      <c r="AB257">
        <f>IF(ISNUMBER(L257),L257+A257/1000000,"")</f>
        <v/>
      </c>
      <c r="AC257">
        <f>IF(OR('Source Data'!$C261="",'Source Data'!H261=""),"",'Source Data'!H261)</f>
        <v/>
      </c>
      <c r="AD257">
        <f>IF(OR('Source Data'!$C261="",'Source Data'!I261=""),"",'Source Data'!I261)</f>
        <v/>
      </c>
    </row>
    <row r="258">
      <c r="A258" t="n">
        <v>257</v>
      </c>
      <c r="B258">
        <f>IF('Source Data'!$C262="","",IF('Source Data'!B262="","Uncategorized",'Source Data'!B262))</f>
        <v/>
      </c>
      <c r="C258">
        <f>IF('Source Data'!$C262="","",TRIM('Source Data'!C262))</f>
        <v/>
      </c>
      <c r="D258">
        <f>IF(OR('Source Data'!$C262="",'Source Data'!D262=""),"",'Source Data'!D262)</f>
        <v/>
      </c>
      <c r="E258">
        <f>IF(C258="","",IF(COUNTIF($C$2:$C$301,C258)&gt;1,C258&amp;" (#"&amp;D258&amp;")",C258))</f>
        <v/>
      </c>
      <c r="F258">
        <f>IF(OR('Source Data'!$C262="",'Source Data'!E262=""),"",'Source Data'!E262)</f>
        <v/>
      </c>
      <c r="G258">
        <f>IF(OR('Source Data'!$C262="",'Source Data'!G262=""),"",'Source Data'!G262)</f>
        <v/>
      </c>
      <c r="H258">
        <f>IF(B258="","",IF(COUNTIF($B$2:B258,B258)=1,MAX($H$1:H257)+1,""))</f>
        <v/>
      </c>
      <c r="I258">
        <f>IF(C258="","",IF('Source Data'!J262="Not in Pilot","",IF('Source Data'!J262&lt;&gt;"",'Source Data'!J262,IF(COUNTIF(SnackCats,B258)&gt;0,"Snack",IF(COUNTIF(BevCats,B258)&gt;0,"Beverage","")))))</f>
        <v/>
      </c>
      <c r="J258">
        <f>IF(I258="","",COUNTIF($I$2:I258,"Snack")+COUNTIF($I$2:I258,"Beverage"))</f>
        <v/>
      </c>
      <c r="K258">
        <f>IF(OR('Inventory Master'!J262="CRITICAL",'Inventory Master'!J262="LOW"),'Inventory Master'!I262+A258/1000000,"")</f>
        <v/>
      </c>
      <c r="L258">
        <f>IF(OR('Source Data'!$C262="",'Source Data'!F262=""),"",'Source Data'!F262)</f>
        <v/>
      </c>
      <c r="AB258">
        <f>IF(ISNUMBER(L258),L258+A258/1000000,"")</f>
        <v/>
      </c>
      <c r="AC258">
        <f>IF(OR('Source Data'!$C262="",'Source Data'!H262=""),"",'Source Data'!H262)</f>
        <v/>
      </c>
      <c r="AD258">
        <f>IF(OR('Source Data'!$C262="",'Source Data'!I262=""),"",'Source Data'!I262)</f>
        <v/>
      </c>
    </row>
    <row r="259">
      <c r="A259" t="n">
        <v>258</v>
      </c>
      <c r="B259">
        <f>IF('Source Data'!$C263="","",IF('Source Data'!B263="","Uncategorized",'Source Data'!B263))</f>
        <v/>
      </c>
      <c r="C259">
        <f>IF('Source Data'!$C263="","",TRIM('Source Data'!C263))</f>
        <v/>
      </c>
      <c r="D259">
        <f>IF(OR('Source Data'!$C263="",'Source Data'!D263=""),"",'Source Data'!D263)</f>
        <v/>
      </c>
      <c r="E259">
        <f>IF(C259="","",IF(COUNTIF($C$2:$C$301,C259)&gt;1,C259&amp;" (#"&amp;D259&amp;")",C259))</f>
        <v/>
      </c>
      <c r="F259">
        <f>IF(OR('Source Data'!$C263="",'Source Data'!E263=""),"",'Source Data'!E263)</f>
        <v/>
      </c>
      <c r="G259">
        <f>IF(OR('Source Data'!$C263="",'Source Data'!G263=""),"",'Source Data'!G263)</f>
        <v/>
      </c>
      <c r="H259">
        <f>IF(B259="","",IF(COUNTIF($B$2:B259,B259)=1,MAX($H$1:H258)+1,""))</f>
        <v/>
      </c>
      <c r="I259">
        <f>IF(C259="","",IF('Source Data'!J263="Not in Pilot","",IF('Source Data'!J263&lt;&gt;"",'Source Data'!J263,IF(COUNTIF(SnackCats,B259)&gt;0,"Snack",IF(COUNTIF(BevCats,B259)&gt;0,"Beverage","")))))</f>
        <v/>
      </c>
      <c r="J259">
        <f>IF(I259="","",COUNTIF($I$2:I259,"Snack")+COUNTIF($I$2:I259,"Beverage"))</f>
        <v/>
      </c>
      <c r="K259">
        <f>IF(OR('Inventory Master'!J263="CRITICAL",'Inventory Master'!J263="LOW"),'Inventory Master'!I263+A259/1000000,"")</f>
        <v/>
      </c>
      <c r="L259">
        <f>IF(OR('Source Data'!$C263="",'Source Data'!F263=""),"",'Source Data'!F263)</f>
        <v/>
      </c>
      <c r="AB259">
        <f>IF(ISNUMBER(L259),L259+A259/1000000,"")</f>
        <v/>
      </c>
      <c r="AC259">
        <f>IF(OR('Source Data'!$C263="",'Source Data'!H263=""),"",'Source Data'!H263)</f>
        <v/>
      </c>
      <c r="AD259">
        <f>IF(OR('Source Data'!$C263="",'Source Data'!I263=""),"",'Source Data'!I263)</f>
        <v/>
      </c>
    </row>
    <row r="260">
      <c r="A260" t="n">
        <v>259</v>
      </c>
      <c r="B260">
        <f>IF('Source Data'!$C264="","",IF('Source Data'!B264="","Uncategorized",'Source Data'!B264))</f>
        <v/>
      </c>
      <c r="C260">
        <f>IF('Source Data'!$C264="","",TRIM('Source Data'!C264))</f>
        <v/>
      </c>
      <c r="D260">
        <f>IF(OR('Source Data'!$C264="",'Source Data'!D264=""),"",'Source Data'!D264)</f>
        <v/>
      </c>
      <c r="E260">
        <f>IF(C260="","",IF(COUNTIF($C$2:$C$301,C260)&gt;1,C260&amp;" (#"&amp;D260&amp;")",C260))</f>
        <v/>
      </c>
      <c r="F260">
        <f>IF(OR('Source Data'!$C264="",'Source Data'!E264=""),"",'Source Data'!E264)</f>
        <v/>
      </c>
      <c r="G260">
        <f>IF(OR('Source Data'!$C264="",'Source Data'!G264=""),"",'Source Data'!G264)</f>
        <v/>
      </c>
      <c r="H260">
        <f>IF(B260="","",IF(COUNTIF($B$2:B260,B260)=1,MAX($H$1:H259)+1,""))</f>
        <v/>
      </c>
      <c r="I260">
        <f>IF(C260="","",IF('Source Data'!J264="Not in Pilot","",IF('Source Data'!J264&lt;&gt;"",'Source Data'!J264,IF(COUNTIF(SnackCats,B260)&gt;0,"Snack",IF(COUNTIF(BevCats,B260)&gt;0,"Beverage","")))))</f>
        <v/>
      </c>
      <c r="J260">
        <f>IF(I260="","",COUNTIF($I$2:I260,"Snack")+COUNTIF($I$2:I260,"Beverage"))</f>
        <v/>
      </c>
      <c r="K260">
        <f>IF(OR('Inventory Master'!J264="CRITICAL",'Inventory Master'!J264="LOW"),'Inventory Master'!I264+A260/1000000,"")</f>
        <v/>
      </c>
      <c r="L260">
        <f>IF(OR('Source Data'!$C264="",'Source Data'!F264=""),"",'Source Data'!F264)</f>
        <v/>
      </c>
      <c r="AB260">
        <f>IF(ISNUMBER(L260),L260+A260/1000000,"")</f>
        <v/>
      </c>
      <c r="AC260">
        <f>IF(OR('Source Data'!$C264="",'Source Data'!H264=""),"",'Source Data'!H264)</f>
        <v/>
      </c>
      <c r="AD260">
        <f>IF(OR('Source Data'!$C264="",'Source Data'!I264=""),"",'Source Data'!I264)</f>
        <v/>
      </c>
    </row>
    <row r="261">
      <c r="A261" t="n">
        <v>260</v>
      </c>
      <c r="B261">
        <f>IF('Source Data'!$C265="","",IF('Source Data'!B265="","Uncategorized",'Source Data'!B265))</f>
        <v/>
      </c>
      <c r="C261">
        <f>IF('Source Data'!$C265="","",TRIM('Source Data'!C265))</f>
        <v/>
      </c>
      <c r="D261">
        <f>IF(OR('Source Data'!$C265="",'Source Data'!D265=""),"",'Source Data'!D265)</f>
        <v/>
      </c>
      <c r="E261">
        <f>IF(C261="","",IF(COUNTIF($C$2:$C$301,C261)&gt;1,C261&amp;" (#"&amp;D261&amp;")",C261))</f>
        <v/>
      </c>
      <c r="F261">
        <f>IF(OR('Source Data'!$C265="",'Source Data'!E265=""),"",'Source Data'!E265)</f>
        <v/>
      </c>
      <c r="G261">
        <f>IF(OR('Source Data'!$C265="",'Source Data'!G265=""),"",'Source Data'!G265)</f>
        <v/>
      </c>
      <c r="H261">
        <f>IF(B261="","",IF(COUNTIF($B$2:B261,B261)=1,MAX($H$1:H260)+1,""))</f>
        <v/>
      </c>
      <c r="I261">
        <f>IF(C261="","",IF('Source Data'!J265="Not in Pilot","",IF('Source Data'!J265&lt;&gt;"",'Source Data'!J265,IF(COUNTIF(SnackCats,B261)&gt;0,"Snack",IF(COUNTIF(BevCats,B261)&gt;0,"Beverage","")))))</f>
        <v/>
      </c>
      <c r="J261">
        <f>IF(I261="","",COUNTIF($I$2:I261,"Snack")+COUNTIF($I$2:I261,"Beverage"))</f>
        <v/>
      </c>
      <c r="K261">
        <f>IF(OR('Inventory Master'!J265="CRITICAL",'Inventory Master'!J265="LOW"),'Inventory Master'!I265+A261/1000000,"")</f>
        <v/>
      </c>
      <c r="L261">
        <f>IF(OR('Source Data'!$C265="",'Source Data'!F265=""),"",'Source Data'!F265)</f>
        <v/>
      </c>
      <c r="AB261">
        <f>IF(ISNUMBER(L261),L261+A261/1000000,"")</f>
        <v/>
      </c>
      <c r="AC261">
        <f>IF(OR('Source Data'!$C265="",'Source Data'!H265=""),"",'Source Data'!H265)</f>
        <v/>
      </c>
      <c r="AD261">
        <f>IF(OR('Source Data'!$C265="",'Source Data'!I265=""),"",'Source Data'!I265)</f>
        <v/>
      </c>
    </row>
    <row r="262">
      <c r="A262" t="n">
        <v>261</v>
      </c>
      <c r="B262">
        <f>IF('Source Data'!$C266="","",IF('Source Data'!B266="","Uncategorized",'Source Data'!B266))</f>
        <v/>
      </c>
      <c r="C262">
        <f>IF('Source Data'!$C266="","",TRIM('Source Data'!C266))</f>
        <v/>
      </c>
      <c r="D262">
        <f>IF(OR('Source Data'!$C266="",'Source Data'!D266=""),"",'Source Data'!D266)</f>
        <v/>
      </c>
      <c r="E262">
        <f>IF(C262="","",IF(COUNTIF($C$2:$C$301,C262)&gt;1,C262&amp;" (#"&amp;D262&amp;")",C262))</f>
        <v/>
      </c>
      <c r="F262">
        <f>IF(OR('Source Data'!$C266="",'Source Data'!E266=""),"",'Source Data'!E266)</f>
        <v/>
      </c>
      <c r="G262">
        <f>IF(OR('Source Data'!$C266="",'Source Data'!G266=""),"",'Source Data'!G266)</f>
        <v/>
      </c>
      <c r="H262">
        <f>IF(B262="","",IF(COUNTIF($B$2:B262,B262)=1,MAX($H$1:H261)+1,""))</f>
        <v/>
      </c>
      <c r="I262">
        <f>IF(C262="","",IF('Source Data'!J266="Not in Pilot","",IF('Source Data'!J266&lt;&gt;"",'Source Data'!J266,IF(COUNTIF(SnackCats,B262)&gt;0,"Snack",IF(COUNTIF(BevCats,B262)&gt;0,"Beverage","")))))</f>
        <v/>
      </c>
      <c r="J262">
        <f>IF(I262="","",COUNTIF($I$2:I262,"Snack")+COUNTIF($I$2:I262,"Beverage"))</f>
        <v/>
      </c>
      <c r="K262">
        <f>IF(OR('Inventory Master'!J266="CRITICAL",'Inventory Master'!J266="LOW"),'Inventory Master'!I266+A262/1000000,"")</f>
        <v/>
      </c>
      <c r="L262">
        <f>IF(OR('Source Data'!$C266="",'Source Data'!F266=""),"",'Source Data'!F266)</f>
        <v/>
      </c>
      <c r="AB262">
        <f>IF(ISNUMBER(L262),L262+A262/1000000,"")</f>
        <v/>
      </c>
      <c r="AC262">
        <f>IF(OR('Source Data'!$C266="",'Source Data'!H266=""),"",'Source Data'!H266)</f>
        <v/>
      </c>
      <c r="AD262">
        <f>IF(OR('Source Data'!$C266="",'Source Data'!I266=""),"",'Source Data'!I266)</f>
        <v/>
      </c>
    </row>
    <row r="263">
      <c r="A263" t="n">
        <v>262</v>
      </c>
      <c r="B263">
        <f>IF('Source Data'!$C267="","",IF('Source Data'!B267="","Uncategorized",'Source Data'!B267))</f>
        <v/>
      </c>
      <c r="C263">
        <f>IF('Source Data'!$C267="","",TRIM('Source Data'!C267))</f>
        <v/>
      </c>
      <c r="D263">
        <f>IF(OR('Source Data'!$C267="",'Source Data'!D267=""),"",'Source Data'!D267)</f>
        <v/>
      </c>
      <c r="E263">
        <f>IF(C263="","",IF(COUNTIF($C$2:$C$301,C263)&gt;1,C263&amp;" (#"&amp;D263&amp;")",C263))</f>
        <v/>
      </c>
      <c r="F263">
        <f>IF(OR('Source Data'!$C267="",'Source Data'!E267=""),"",'Source Data'!E267)</f>
        <v/>
      </c>
      <c r="G263">
        <f>IF(OR('Source Data'!$C267="",'Source Data'!G267=""),"",'Source Data'!G267)</f>
        <v/>
      </c>
      <c r="H263">
        <f>IF(B263="","",IF(COUNTIF($B$2:B263,B263)=1,MAX($H$1:H262)+1,""))</f>
        <v/>
      </c>
      <c r="I263">
        <f>IF(C263="","",IF('Source Data'!J267="Not in Pilot","",IF('Source Data'!J267&lt;&gt;"",'Source Data'!J267,IF(COUNTIF(SnackCats,B263)&gt;0,"Snack",IF(COUNTIF(BevCats,B263)&gt;0,"Beverage","")))))</f>
        <v/>
      </c>
      <c r="J263">
        <f>IF(I263="","",COUNTIF($I$2:I263,"Snack")+COUNTIF($I$2:I263,"Beverage"))</f>
        <v/>
      </c>
      <c r="K263">
        <f>IF(OR('Inventory Master'!J267="CRITICAL",'Inventory Master'!J267="LOW"),'Inventory Master'!I267+A263/1000000,"")</f>
        <v/>
      </c>
      <c r="L263">
        <f>IF(OR('Source Data'!$C267="",'Source Data'!F267=""),"",'Source Data'!F267)</f>
        <v/>
      </c>
      <c r="AB263">
        <f>IF(ISNUMBER(L263),L263+A263/1000000,"")</f>
        <v/>
      </c>
      <c r="AC263">
        <f>IF(OR('Source Data'!$C267="",'Source Data'!H267=""),"",'Source Data'!H267)</f>
        <v/>
      </c>
      <c r="AD263">
        <f>IF(OR('Source Data'!$C267="",'Source Data'!I267=""),"",'Source Data'!I267)</f>
        <v/>
      </c>
    </row>
    <row r="264">
      <c r="A264" t="n">
        <v>263</v>
      </c>
      <c r="B264">
        <f>IF('Source Data'!$C268="","",IF('Source Data'!B268="","Uncategorized",'Source Data'!B268))</f>
        <v/>
      </c>
      <c r="C264">
        <f>IF('Source Data'!$C268="","",TRIM('Source Data'!C268))</f>
        <v/>
      </c>
      <c r="D264">
        <f>IF(OR('Source Data'!$C268="",'Source Data'!D268=""),"",'Source Data'!D268)</f>
        <v/>
      </c>
      <c r="E264">
        <f>IF(C264="","",IF(COUNTIF($C$2:$C$301,C264)&gt;1,C264&amp;" (#"&amp;D264&amp;")",C264))</f>
        <v/>
      </c>
      <c r="F264">
        <f>IF(OR('Source Data'!$C268="",'Source Data'!E268=""),"",'Source Data'!E268)</f>
        <v/>
      </c>
      <c r="G264">
        <f>IF(OR('Source Data'!$C268="",'Source Data'!G268=""),"",'Source Data'!G268)</f>
        <v/>
      </c>
      <c r="H264">
        <f>IF(B264="","",IF(COUNTIF($B$2:B264,B264)=1,MAX($H$1:H263)+1,""))</f>
        <v/>
      </c>
      <c r="I264">
        <f>IF(C264="","",IF('Source Data'!J268="Not in Pilot","",IF('Source Data'!J268&lt;&gt;"",'Source Data'!J268,IF(COUNTIF(SnackCats,B264)&gt;0,"Snack",IF(COUNTIF(BevCats,B264)&gt;0,"Beverage","")))))</f>
        <v/>
      </c>
      <c r="J264">
        <f>IF(I264="","",COUNTIF($I$2:I264,"Snack")+COUNTIF($I$2:I264,"Beverage"))</f>
        <v/>
      </c>
      <c r="K264">
        <f>IF(OR('Inventory Master'!J268="CRITICAL",'Inventory Master'!J268="LOW"),'Inventory Master'!I268+A264/1000000,"")</f>
        <v/>
      </c>
      <c r="L264">
        <f>IF(OR('Source Data'!$C268="",'Source Data'!F268=""),"",'Source Data'!F268)</f>
        <v/>
      </c>
      <c r="AB264">
        <f>IF(ISNUMBER(L264),L264+A264/1000000,"")</f>
        <v/>
      </c>
      <c r="AC264">
        <f>IF(OR('Source Data'!$C268="",'Source Data'!H268=""),"",'Source Data'!H268)</f>
        <v/>
      </c>
      <c r="AD264">
        <f>IF(OR('Source Data'!$C268="",'Source Data'!I268=""),"",'Source Data'!I268)</f>
        <v/>
      </c>
    </row>
    <row r="265">
      <c r="A265" t="n">
        <v>264</v>
      </c>
      <c r="B265">
        <f>IF('Source Data'!$C269="","",IF('Source Data'!B269="","Uncategorized",'Source Data'!B269))</f>
        <v/>
      </c>
      <c r="C265">
        <f>IF('Source Data'!$C269="","",TRIM('Source Data'!C269))</f>
        <v/>
      </c>
      <c r="D265">
        <f>IF(OR('Source Data'!$C269="",'Source Data'!D269=""),"",'Source Data'!D269)</f>
        <v/>
      </c>
      <c r="E265">
        <f>IF(C265="","",IF(COUNTIF($C$2:$C$301,C265)&gt;1,C265&amp;" (#"&amp;D265&amp;")",C265))</f>
        <v/>
      </c>
      <c r="F265">
        <f>IF(OR('Source Data'!$C269="",'Source Data'!E269=""),"",'Source Data'!E269)</f>
        <v/>
      </c>
      <c r="G265">
        <f>IF(OR('Source Data'!$C269="",'Source Data'!G269=""),"",'Source Data'!G269)</f>
        <v/>
      </c>
      <c r="H265">
        <f>IF(B265="","",IF(COUNTIF($B$2:B265,B265)=1,MAX($H$1:H264)+1,""))</f>
        <v/>
      </c>
      <c r="I265">
        <f>IF(C265="","",IF('Source Data'!J269="Not in Pilot","",IF('Source Data'!J269&lt;&gt;"",'Source Data'!J269,IF(COUNTIF(SnackCats,B265)&gt;0,"Snack",IF(COUNTIF(BevCats,B265)&gt;0,"Beverage","")))))</f>
        <v/>
      </c>
      <c r="J265">
        <f>IF(I265="","",COUNTIF($I$2:I265,"Snack")+COUNTIF($I$2:I265,"Beverage"))</f>
        <v/>
      </c>
      <c r="K265">
        <f>IF(OR('Inventory Master'!J269="CRITICAL",'Inventory Master'!J269="LOW"),'Inventory Master'!I269+A265/1000000,"")</f>
        <v/>
      </c>
      <c r="L265">
        <f>IF(OR('Source Data'!$C269="",'Source Data'!F269=""),"",'Source Data'!F269)</f>
        <v/>
      </c>
      <c r="AB265">
        <f>IF(ISNUMBER(L265),L265+A265/1000000,"")</f>
        <v/>
      </c>
      <c r="AC265">
        <f>IF(OR('Source Data'!$C269="",'Source Data'!H269=""),"",'Source Data'!H269)</f>
        <v/>
      </c>
      <c r="AD265">
        <f>IF(OR('Source Data'!$C269="",'Source Data'!I269=""),"",'Source Data'!I269)</f>
        <v/>
      </c>
    </row>
    <row r="266">
      <c r="A266" t="n">
        <v>265</v>
      </c>
      <c r="B266">
        <f>IF('Source Data'!$C270="","",IF('Source Data'!B270="","Uncategorized",'Source Data'!B270))</f>
        <v/>
      </c>
      <c r="C266">
        <f>IF('Source Data'!$C270="","",TRIM('Source Data'!C270))</f>
        <v/>
      </c>
      <c r="D266">
        <f>IF(OR('Source Data'!$C270="",'Source Data'!D270=""),"",'Source Data'!D270)</f>
        <v/>
      </c>
      <c r="E266">
        <f>IF(C266="","",IF(COUNTIF($C$2:$C$301,C266)&gt;1,C266&amp;" (#"&amp;D266&amp;")",C266))</f>
        <v/>
      </c>
      <c r="F266">
        <f>IF(OR('Source Data'!$C270="",'Source Data'!E270=""),"",'Source Data'!E270)</f>
        <v/>
      </c>
      <c r="G266">
        <f>IF(OR('Source Data'!$C270="",'Source Data'!G270=""),"",'Source Data'!G270)</f>
        <v/>
      </c>
      <c r="H266">
        <f>IF(B266="","",IF(COUNTIF($B$2:B266,B266)=1,MAX($H$1:H265)+1,""))</f>
        <v/>
      </c>
      <c r="I266">
        <f>IF(C266="","",IF('Source Data'!J270="Not in Pilot","",IF('Source Data'!J270&lt;&gt;"",'Source Data'!J270,IF(COUNTIF(SnackCats,B266)&gt;0,"Snack",IF(COUNTIF(BevCats,B266)&gt;0,"Beverage","")))))</f>
        <v/>
      </c>
      <c r="J266">
        <f>IF(I266="","",COUNTIF($I$2:I266,"Snack")+COUNTIF($I$2:I266,"Beverage"))</f>
        <v/>
      </c>
      <c r="K266">
        <f>IF(OR('Inventory Master'!J270="CRITICAL",'Inventory Master'!J270="LOW"),'Inventory Master'!I270+A266/1000000,"")</f>
        <v/>
      </c>
      <c r="L266">
        <f>IF(OR('Source Data'!$C270="",'Source Data'!F270=""),"",'Source Data'!F270)</f>
        <v/>
      </c>
      <c r="AB266">
        <f>IF(ISNUMBER(L266),L266+A266/1000000,"")</f>
        <v/>
      </c>
      <c r="AC266">
        <f>IF(OR('Source Data'!$C270="",'Source Data'!H270=""),"",'Source Data'!H270)</f>
        <v/>
      </c>
      <c r="AD266">
        <f>IF(OR('Source Data'!$C270="",'Source Data'!I270=""),"",'Source Data'!I270)</f>
        <v/>
      </c>
    </row>
    <row r="267">
      <c r="A267" t="n">
        <v>266</v>
      </c>
      <c r="B267">
        <f>IF('Source Data'!$C271="","",IF('Source Data'!B271="","Uncategorized",'Source Data'!B271))</f>
        <v/>
      </c>
      <c r="C267">
        <f>IF('Source Data'!$C271="","",TRIM('Source Data'!C271))</f>
        <v/>
      </c>
      <c r="D267">
        <f>IF(OR('Source Data'!$C271="",'Source Data'!D271=""),"",'Source Data'!D271)</f>
        <v/>
      </c>
      <c r="E267">
        <f>IF(C267="","",IF(COUNTIF($C$2:$C$301,C267)&gt;1,C267&amp;" (#"&amp;D267&amp;")",C267))</f>
        <v/>
      </c>
      <c r="F267">
        <f>IF(OR('Source Data'!$C271="",'Source Data'!E271=""),"",'Source Data'!E271)</f>
        <v/>
      </c>
      <c r="G267">
        <f>IF(OR('Source Data'!$C271="",'Source Data'!G271=""),"",'Source Data'!G271)</f>
        <v/>
      </c>
      <c r="H267">
        <f>IF(B267="","",IF(COUNTIF($B$2:B267,B267)=1,MAX($H$1:H266)+1,""))</f>
        <v/>
      </c>
      <c r="I267">
        <f>IF(C267="","",IF('Source Data'!J271="Not in Pilot","",IF('Source Data'!J271&lt;&gt;"",'Source Data'!J271,IF(COUNTIF(SnackCats,B267)&gt;0,"Snack",IF(COUNTIF(BevCats,B267)&gt;0,"Beverage","")))))</f>
        <v/>
      </c>
      <c r="J267">
        <f>IF(I267="","",COUNTIF($I$2:I267,"Snack")+COUNTIF($I$2:I267,"Beverage"))</f>
        <v/>
      </c>
      <c r="K267">
        <f>IF(OR('Inventory Master'!J271="CRITICAL",'Inventory Master'!J271="LOW"),'Inventory Master'!I271+A267/1000000,"")</f>
        <v/>
      </c>
      <c r="L267">
        <f>IF(OR('Source Data'!$C271="",'Source Data'!F271=""),"",'Source Data'!F271)</f>
        <v/>
      </c>
      <c r="AB267">
        <f>IF(ISNUMBER(L267),L267+A267/1000000,"")</f>
        <v/>
      </c>
      <c r="AC267">
        <f>IF(OR('Source Data'!$C271="",'Source Data'!H271=""),"",'Source Data'!H271)</f>
        <v/>
      </c>
      <c r="AD267">
        <f>IF(OR('Source Data'!$C271="",'Source Data'!I271=""),"",'Source Data'!I271)</f>
        <v/>
      </c>
    </row>
    <row r="268">
      <c r="A268" t="n">
        <v>267</v>
      </c>
      <c r="B268">
        <f>IF('Source Data'!$C272="","",IF('Source Data'!B272="","Uncategorized",'Source Data'!B272))</f>
        <v/>
      </c>
      <c r="C268">
        <f>IF('Source Data'!$C272="","",TRIM('Source Data'!C272))</f>
        <v/>
      </c>
      <c r="D268">
        <f>IF(OR('Source Data'!$C272="",'Source Data'!D272=""),"",'Source Data'!D272)</f>
        <v/>
      </c>
      <c r="E268">
        <f>IF(C268="","",IF(COUNTIF($C$2:$C$301,C268)&gt;1,C268&amp;" (#"&amp;D268&amp;")",C268))</f>
        <v/>
      </c>
      <c r="F268">
        <f>IF(OR('Source Data'!$C272="",'Source Data'!E272=""),"",'Source Data'!E272)</f>
        <v/>
      </c>
      <c r="G268">
        <f>IF(OR('Source Data'!$C272="",'Source Data'!G272=""),"",'Source Data'!G272)</f>
        <v/>
      </c>
      <c r="H268">
        <f>IF(B268="","",IF(COUNTIF($B$2:B268,B268)=1,MAX($H$1:H267)+1,""))</f>
        <v/>
      </c>
      <c r="I268">
        <f>IF(C268="","",IF('Source Data'!J272="Not in Pilot","",IF('Source Data'!J272&lt;&gt;"",'Source Data'!J272,IF(COUNTIF(SnackCats,B268)&gt;0,"Snack",IF(COUNTIF(BevCats,B268)&gt;0,"Beverage","")))))</f>
        <v/>
      </c>
      <c r="J268">
        <f>IF(I268="","",COUNTIF($I$2:I268,"Snack")+COUNTIF($I$2:I268,"Beverage"))</f>
        <v/>
      </c>
      <c r="K268">
        <f>IF(OR('Inventory Master'!J272="CRITICAL",'Inventory Master'!J272="LOW"),'Inventory Master'!I272+A268/1000000,"")</f>
        <v/>
      </c>
      <c r="L268">
        <f>IF(OR('Source Data'!$C272="",'Source Data'!F272=""),"",'Source Data'!F272)</f>
        <v/>
      </c>
      <c r="AB268">
        <f>IF(ISNUMBER(L268),L268+A268/1000000,"")</f>
        <v/>
      </c>
      <c r="AC268">
        <f>IF(OR('Source Data'!$C272="",'Source Data'!H272=""),"",'Source Data'!H272)</f>
        <v/>
      </c>
      <c r="AD268">
        <f>IF(OR('Source Data'!$C272="",'Source Data'!I272=""),"",'Source Data'!I272)</f>
        <v/>
      </c>
    </row>
    <row r="269">
      <c r="A269" t="n">
        <v>268</v>
      </c>
      <c r="B269">
        <f>IF('Source Data'!$C273="","",IF('Source Data'!B273="","Uncategorized",'Source Data'!B273))</f>
        <v/>
      </c>
      <c r="C269">
        <f>IF('Source Data'!$C273="","",TRIM('Source Data'!C273))</f>
        <v/>
      </c>
      <c r="D269">
        <f>IF(OR('Source Data'!$C273="",'Source Data'!D273=""),"",'Source Data'!D273)</f>
        <v/>
      </c>
      <c r="E269">
        <f>IF(C269="","",IF(COUNTIF($C$2:$C$301,C269)&gt;1,C269&amp;" (#"&amp;D269&amp;")",C269))</f>
        <v/>
      </c>
      <c r="F269">
        <f>IF(OR('Source Data'!$C273="",'Source Data'!E273=""),"",'Source Data'!E273)</f>
        <v/>
      </c>
      <c r="G269">
        <f>IF(OR('Source Data'!$C273="",'Source Data'!G273=""),"",'Source Data'!G273)</f>
        <v/>
      </c>
      <c r="H269">
        <f>IF(B269="","",IF(COUNTIF($B$2:B269,B269)=1,MAX($H$1:H268)+1,""))</f>
        <v/>
      </c>
      <c r="I269">
        <f>IF(C269="","",IF('Source Data'!J273="Not in Pilot","",IF('Source Data'!J273&lt;&gt;"",'Source Data'!J273,IF(COUNTIF(SnackCats,B269)&gt;0,"Snack",IF(COUNTIF(BevCats,B269)&gt;0,"Beverage","")))))</f>
        <v/>
      </c>
      <c r="J269">
        <f>IF(I269="","",COUNTIF($I$2:I269,"Snack")+COUNTIF($I$2:I269,"Beverage"))</f>
        <v/>
      </c>
      <c r="K269">
        <f>IF(OR('Inventory Master'!J273="CRITICAL",'Inventory Master'!J273="LOW"),'Inventory Master'!I273+A269/1000000,"")</f>
        <v/>
      </c>
      <c r="L269">
        <f>IF(OR('Source Data'!$C273="",'Source Data'!F273=""),"",'Source Data'!F273)</f>
        <v/>
      </c>
      <c r="AB269">
        <f>IF(ISNUMBER(L269),L269+A269/1000000,"")</f>
        <v/>
      </c>
      <c r="AC269">
        <f>IF(OR('Source Data'!$C273="",'Source Data'!H273=""),"",'Source Data'!H273)</f>
        <v/>
      </c>
      <c r="AD269">
        <f>IF(OR('Source Data'!$C273="",'Source Data'!I273=""),"",'Source Data'!I273)</f>
        <v/>
      </c>
    </row>
    <row r="270">
      <c r="A270" t="n">
        <v>269</v>
      </c>
      <c r="B270">
        <f>IF('Source Data'!$C274="","",IF('Source Data'!B274="","Uncategorized",'Source Data'!B274))</f>
        <v/>
      </c>
      <c r="C270">
        <f>IF('Source Data'!$C274="","",TRIM('Source Data'!C274))</f>
        <v/>
      </c>
      <c r="D270">
        <f>IF(OR('Source Data'!$C274="",'Source Data'!D274=""),"",'Source Data'!D274)</f>
        <v/>
      </c>
      <c r="E270">
        <f>IF(C270="","",IF(COUNTIF($C$2:$C$301,C270)&gt;1,C270&amp;" (#"&amp;D270&amp;")",C270))</f>
        <v/>
      </c>
      <c r="F270">
        <f>IF(OR('Source Data'!$C274="",'Source Data'!E274=""),"",'Source Data'!E274)</f>
        <v/>
      </c>
      <c r="G270">
        <f>IF(OR('Source Data'!$C274="",'Source Data'!G274=""),"",'Source Data'!G274)</f>
        <v/>
      </c>
      <c r="H270">
        <f>IF(B270="","",IF(COUNTIF($B$2:B270,B270)=1,MAX($H$1:H269)+1,""))</f>
        <v/>
      </c>
      <c r="I270">
        <f>IF(C270="","",IF('Source Data'!J274="Not in Pilot","",IF('Source Data'!J274&lt;&gt;"",'Source Data'!J274,IF(COUNTIF(SnackCats,B270)&gt;0,"Snack",IF(COUNTIF(BevCats,B270)&gt;0,"Beverage","")))))</f>
        <v/>
      </c>
      <c r="J270">
        <f>IF(I270="","",COUNTIF($I$2:I270,"Snack")+COUNTIF($I$2:I270,"Beverage"))</f>
        <v/>
      </c>
      <c r="K270">
        <f>IF(OR('Inventory Master'!J274="CRITICAL",'Inventory Master'!J274="LOW"),'Inventory Master'!I274+A270/1000000,"")</f>
        <v/>
      </c>
      <c r="L270">
        <f>IF(OR('Source Data'!$C274="",'Source Data'!F274=""),"",'Source Data'!F274)</f>
        <v/>
      </c>
      <c r="AB270">
        <f>IF(ISNUMBER(L270),L270+A270/1000000,"")</f>
        <v/>
      </c>
      <c r="AC270">
        <f>IF(OR('Source Data'!$C274="",'Source Data'!H274=""),"",'Source Data'!H274)</f>
        <v/>
      </c>
      <c r="AD270">
        <f>IF(OR('Source Data'!$C274="",'Source Data'!I274=""),"",'Source Data'!I274)</f>
        <v/>
      </c>
    </row>
    <row r="271">
      <c r="A271" t="n">
        <v>270</v>
      </c>
      <c r="B271">
        <f>IF('Source Data'!$C275="","",IF('Source Data'!B275="","Uncategorized",'Source Data'!B275))</f>
        <v/>
      </c>
      <c r="C271">
        <f>IF('Source Data'!$C275="","",TRIM('Source Data'!C275))</f>
        <v/>
      </c>
      <c r="D271">
        <f>IF(OR('Source Data'!$C275="",'Source Data'!D275=""),"",'Source Data'!D275)</f>
        <v/>
      </c>
      <c r="E271">
        <f>IF(C271="","",IF(COUNTIF($C$2:$C$301,C271)&gt;1,C271&amp;" (#"&amp;D271&amp;")",C271))</f>
        <v/>
      </c>
      <c r="F271">
        <f>IF(OR('Source Data'!$C275="",'Source Data'!E275=""),"",'Source Data'!E275)</f>
        <v/>
      </c>
      <c r="G271">
        <f>IF(OR('Source Data'!$C275="",'Source Data'!G275=""),"",'Source Data'!G275)</f>
        <v/>
      </c>
      <c r="H271">
        <f>IF(B271="","",IF(COUNTIF($B$2:B271,B271)=1,MAX($H$1:H270)+1,""))</f>
        <v/>
      </c>
      <c r="I271">
        <f>IF(C271="","",IF('Source Data'!J275="Not in Pilot","",IF('Source Data'!J275&lt;&gt;"",'Source Data'!J275,IF(COUNTIF(SnackCats,B271)&gt;0,"Snack",IF(COUNTIF(BevCats,B271)&gt;0,"Beverage","")))))</f>
        <v/>
      </c>
      <c r="J271">
        <f>IF(I271="","",COUNTIF($I$2:I271,"Snack")+COUNTIF($I$2:I271,"Beverage"))</f>
        <v/>
      </c>
      <c r="K271">
        <f>IF(OR('Inventory Master'!J275="CRITICAL",'Inventory Master'!J275="LOW"),'Inventory Master'!I275+A271/1000000,"")</f>
        <v/>
      </c>
      <c r="L271">
        <f>IF(OR('Source Data'!$C275="",'Source Data'!F275=""),"",'Source Data'!F275)</f>
        <v/>
      </c>
      <c r="AB271">
        <f>IF(ISNUMBER(L271),L271+A271/1000000,"")</f>
        <v/>
      </c>
      <c r="AC271">
        <f>IF(OR('Source Data'!$C275="",'Source Data'!H275=""),"",'Source Data'!H275)</f>
        <v/>
      </c>
      <c r="AD271">
        <f>IF(OR('Source Data'!$C275="",'Source Data'!I275=""),"",'Source Data'!I275)</f>
        <v/>
      </c>
    </row>
    <row r="272">
      <c r="A272" t="n">
        <v>271</v>
      </c>
      <c r="B272">
        <f>IF('Source Data'!$C276="","",IF('Source Data'!B276="","Uncategorized",'Source Data'!B276))</f>
        <v/>
      </c>
      <c r="C272">
        <f>IF('Source Data'!$C276="","",TRIM('Source Data'!C276))</f>
        <v/>
      </c>
      <c r="D272">
        <f>IF(OR('Source Data'!$C276="",'Source Data'!D276=""),"",'Source Data'!D276)</f>
        <v/>
      </c>
      <c r="E272">
        <f>IF(C272="","",IF(COUNTIF($C$2:$C$301,C272)&gt;1,C272&amp;" (#"&amp;D272&amp;")",C272))</f>
        <v/>
      </c>
      <c r="F272">
        <f>IF(OR('Source Data'!$C276="",'Source Data'!E276=""),"",'Source Data'!E276)</f>
        <v/>
      </c>
      <c r="G272">
        <f>IF(OR('Source Data'!$C276="",'Source Data'!G276=""),"",'Source Data'!G276)</f>
        <v/>
      </c>
      <c r="H272">
        <f>IF(B272="","",IF(COUNTIF($B$2:B272,B272)=1,MAX($H$1:H271)+1,""))</f>
        <v/>
      </c>
      <c r="I272">
        <f>IF(C272="","",IF('Source Data'!J276="Not in Pilot","",IF('Source Data'!J276&lt;&gt;"",'Source Data'!J276,IF(COUNTIF(SnackCats,B272)&gt;0,"Snack",IF(COUNTIF(BevCats,B272)&gt;0,"Beverage","")))))</f>
        <v/>
      </c>
      <c r="J272">
        <f>IF(I272="","",COUNTIF($I$2:I272,"Snack")+COUNTIF($I$2:I272,"Beverage"))</f>
        <v/>
      </c>
      <c r="K272">
        <f>IF(OR('Inventory Master'!J276="CRITICAL",'Inventory Master'!J276="LOW"),'Inventory Master'!I276+A272/1000000,"")</f>
        <v/>
      </c>
      <c r="L272">
        <f>IF(OR('Source Data'!$C276="",'Source Data'!F276=""),"",'Source Data'!F276)</f>
        <v/>
      </c>
      <c r="AB272">
        <f>IF(ISNUMBER(L272),L272+A272/1000000,"")</f>
        <v/>
      </c>
      <c r="AC272">
        <f>IF(OR('Source Data'!$C276="",'Source Data'!H276=""),"",'Source Data'!H276)</f>
        <v/>
      </c>
      <c r="AD272">
        <f>IF(OR('Source Data'!$C276="",'Source Data'!I276=""),"",'Source Data'!I276)</f>
        <v/>
      </c>
    </row>
    <row r="273">
      <c r="A273" t="n">
        <v>272</v>
      </c>
      <c r="B273">
        <f>IF('Source Data'!$C277="","",IF('Source Data'!B277="","Uncategorized",'Source Data'!B277))</f>
        <v/>
      </c>
      <c r="C273">
        <f>IF('Source Data'!$C277="","",TRIM('Source Data'!C277))</f>
        <v/>
      </c>
      <c r="D273">
        <f>IF(OR('Source Data'!$C277="",'Source Data'!D277=""),"",'Source Data'!D277)</f>
        <v/>
      </c>
      <c r="E273">
        <f>IF(C273="","",IF(COUNTIF($C$2:$C$301,C273)&gt;1,C273&amp;" (#"&amp;D273&amp;")",C273))</f>
        <v/>
      </c>
      <c r="F273">
        <f>IF(OR('Source Data'!$C277="",'Source Data'!E277=""),"",'Source Data'!E277)</f>
        <v/>
      </c>
      <c r="G273">
        <f>IF(OR('Source Data'!$C277="",'Source Data'!G277=""),"",'Source Data'!G277)</f>
        <v/>
      </c>
      <c r="H273">
        <f>IF(B273="","",IF(COUNTIF($B$2:B273,B273)=1,MAX($H$1:H272)+1,""))</f>
        <v/>
      </c>
      <c r="I273">
        <f>IF(C273="","",IF('Source Data'!J277="Not in Pilot","",IF('Source Data'!J277&lt;&gt;"",'Source Data'!J277,IF(COUNTIF(SnackCats,B273)&gt;0,"Snack",IF(COUNTIF(BevCats,B273)&gt;0,"Beverage","")))))</f>
        <v/>
      </c>
      <c r="J273">
        <f>IF(I273="","",COUNTIF($I$2:I273,"Snack")+COUNTIF($I$2:I273,"Beverage"))</f>
        <v/>
      </c>
      <c r="K273">
        <f>IF(OR('Inventory Master'!J277="CRITICAL",'Inventory Master'!J277="LOW"),'Inventory Master'!I277+A273/1000000,"")</f>
        <v/>
      </c>
      <c r="L273">
        <f>IF(OR('Source Data'!$C277="",'Source Data'!F277=""),"",'Source Data'!F277)</f>
        <v/>
      </c>
      <c r="AB273">
        <f>IF(ISNUMBER(L273),L273+A273/1000000,"")</f>
        <v/>
      </c>
      <c r="AC273">
        <f>IF(OR('Source Data'!$C277="",'Source Data'!H277=""),"",'Source Data'!H277)</f>
        <v/>
      </c>
      <c r="AD273">
        <f>IF(OR('Source Data'!$C277="",'Source Data'!I277=""),"",'Source Data'!I277)</f>
        <v/>
      </c>
    </row>
    <row r="274">
      <c r="A274" t="n">
        <v>273</v>
      </c>
      <c r="B274">
        <f>IF('Source Data'!$C278="","",IF('Source Data'!B278="","Uncategorized",'Source Data'!B278))</f>
        <v/>
      </c>
      <c r="C274">
        <f>IF('Source Data'!$C278="","",TRIM('Source Data'!C278))</f>
        <v/>
      </c>
      <c r="D274">
        <f>IF(OR('Source Data'!$C278="",'Source Data'!D278=""),"",'Source Data'!D278)</f>
        <v/>
      </c>
      <c r="E274">
        <f>IF(C274="","",IF(COUNTIF($C$2:$C$301,C274)&gt;1,C274&amp;" (#"&amp;D274&amp;")",C274))</f>
        <v/>
      </c>
      <c r="F274">
        <f>IF(OR('Source Data'!$C278="",'Source Data'!E278=""),"",'Source Data'!E278)</f>
        <v/>
      </c>
      <c r="G274">
        <f>IF(OR('Source Data'!$C278="",'Source Data'!G278=""),"",'Source Data'!G278)</f>
        <v/>
      </c>
      <c r="H274">
        <f>IF(B274="","",IF(COUNTIF($B$2:B274,B274)=1,MAX($H$1:H273)+1,""))</f>
        <v/>
      </c>
      <c r="I274">
        <f>IF(C274="","",IF('Source Data'!J278="Not in Pilot","",IF('Source Data'!J278&lt;&gt;"",'Source Data'!J278,IF(COUNTIF(SnackCats,B274)&gt;0,"Snack",IF(COUNTIF(BevCats,B274)&gt;0,"Beverage","")))))</f>
        <v/>
      </c>
      <c r="J274">
        <f>IF(I274="","",COUNTIF($I$2:I274,"Snack")+COUNTIF($I$2:I274,"Beverage"))</f>
        <v/>
      </c>
      <c r="K274">
        <f>IF(OR('Inventory Master'!J278="CRITICAL",'Inventory Master'!J278="LOW"),'Inventory Master'!I278+A274/1000000,"")</f>
        <v/>
      </c>
      <c r="L274">
        <f>IF(OR('Source Data'!$C278="",'Source Data'!F278=""),"",'Source Data'!F278)</f>
        <v/>
      </c>
      <c r="AB274">
        <f>IF(ISNUMBER(L274),L274+A274/1000000,"")</f>
        <v/>
      </c>
      <c r="AC274">
        <f>IF(OR('Source Data'!$C278="",'Source Data'!H278=""),"",'Source Data'!H278)</f>
        <v/>
      </c>
      <c r="AD274">
        <f>IF(OR('Source Data'!$C278="",'Source Data'!I278=""),"",'Source Data'!I278)</f>
        <v/>
      </c>
    </row>
    <row r="275">
      <c r="A275" t="n">
        <v>274</v>
      </c>
      <c r="B275">
        <f>IF('Source Data'!$C279="","",IF('Source Data'!B279="","Uncategorized",'Source Data'!B279))</f>
        <v/>
      </c>
      <c r="C275">
        <f>IF('Source Data'!$C279="","",TRIM('Source Data'!C279))</f>
        <v/>
      </c>
      <c r="D275">
        <f>IF(OR('Source Data'!$C279="",'Source Data'!D279=""),"",'Source Data'!D279)</f>
        <v/>
      </c>
      <c r="E275">
        <f>IF(C275="","",IF(COUNTIF($C$2:$C$301,C275)&gt;1,C275&amp;" (#"&amp;D275&amp;")",C275))</f>
        <v/>
      </c>
      <c r="F275">
        <f>IF(OR('Source Data'!$C279="",'Source Data'!E279=""),"",'Source Data'!E279)</f>
        <v/>
      </c>
      <c r="G275">
        <f>IF(OR('Source Data'!$C279="",'Source Data'!G279=""),"",'Source Data'!G279)</f>
        <v/>
      </c>
      <c r="H275">
        <f>IF(B275="","",IF(COUNTIF($B$2:B275,B275)=1,MAX($H$1:H274)+1,""))</f>
        <v/>
      </c>
      <c r="I275">
        <f>IF(C275="","",IF('Source Data'!J279="Not in Pilot","",IF('Source Data'!J279&lt;&gt;"",'Source Data'!J279,IF(COUNTIF(SnackCats,B275)&gt;0,"Snack",IF(COUNTIF(BevCats,B275)&gt;0,"Beverage","")))))</f>
        <v/>
      </c>
      <c r="J275">
        <f>IF(I275="","",COUNTIF($I$2:I275,"Snack")+COUNTIF($I$2:I275,"Beverage"))</f>
        <v/>
      </c>
      <c r="K275">
        <f>IF(OR('Inventory Master'!J279="CRITICAL",'Inventory Master'!J279="LOW"),'Inventory Master'!I279+A275/1000000,"")</f>
        <v/>
      </c>
      <c r="L275">
        <f>IF(OR('Source Data'!$C279="",'Source Data'!F279=""),"",'Source Data'!F279)</f>
        <v/>
      </c>
      <c r="AB275">
        <f>IF(ISNUMBER(L275),L275+A275/1000000,"")</f>
        <v/>
      </c>
      <c r="AC275">
        <f>IF(OR('Source Data'!$C279="",'Source Data'!H279=""),"",'Source Data'!H279)</f>
        <v/>
      </c>
      <c r="AD275">
        <f>IF(OR('Source Data'!$C279="",'Source Data'!I279=""),"",'Source Data'!I279)</f>
        <v/>
      </c>
    </row>
    <row r="276">
      <c r="A276" t="n">
        <v>275</v>
      </c>
      <c r="B276">
        <f>IF('Source Data'!$C280="","",IF('Source Data'!B280="","Uncategorized",'Source Data'!B280))</f>
        <v/>
      </c>
      <c r="C276">
        <f>IF('Source Data'!$C280="","",TRIM('Source Data'!C280))</f>
        <v/>
      </c>
      <c r="D276">
        <f>IF(OR('Source Data'!$C280="",'Source Data'!D280=""),"",'Source Data'!D280)</f>
        <v/>
      </c>
      <c r="E276">
        <f>IF(C276="","",IF(COUNTIF($C$2:$C$301,C276)&gt;1,C276&amp;" (#"&amp;D276&amp;")",C276))</f>
        <v/>
      </c>
      <c r="F276">
        <f>IF(OR('Source Data'!$C280="",'Source Data'!E280=""),"",'Source Data'!E280)</f>
        <v/>
      </c>
      <c r="G276">
        <f>IF(OR('Source Data'!$C280="",'Source Data'!G280=""),"",'Source Data'!G280)</f>
        <v/>
      </c>
      <c r="H276">
        <f>IF(B276="","",IF(COUNTIF($B$2:B276,B276)=1,MAX($H$1:H275)+1,""))</f>
        <v/>
      </c>
      <c r="I276">
        <f>IF(C276="","",IF('Source Data'!J280="Not in Pilot","",IF('Source Data'!J280&lt;&gt;"",'Source Data'!J280,IF(COUNTIF(SnackCats,B276)&gt;0,"Snack",IF(COUNTIF(BevCats,B276)&gt;0,"Beverage","")))))</f>
        <v/>
      </c>
      <c r="J276">
        <f>IF(I276="","",COUNTIF($I$2:I276,"Snack")+COUNTIF($I$2:I276,"Beverage"))</f>
        <v/>
      </c>
      <c r="K276">
        <f>IF(OR('Inventory Master'!J280="CRITICAL",'Inventory Master'!J280="LOW"),'Inventory Master'!I280+A276/1000000,"")</f>
        <v/>
      </c>
      <c r="L276">
        <f>IF(OR('Source Data'!$C280="",'Source Data'!F280=""),"",'Source Data'!F280)</f>
        <v/>
      </c>
      <c r="AB276">
        <f>IF(ISNUMBER(L276),L276+A276/1000000,"")</f>
        <v/>
      </c>
      <c r="AC276">
        <f>IF(OR('Source Data'!$C280="",'Source Data'!H280=""),"",'Source Data'!H280)</f>
        <v/>
      </c>
      <c r="AD276">
        <f>IF(OR('Source Data'!$C280="",'Source Data'!I280=""),"",'Source Data'!I280)</f>
        <v/>
      </c>
    </row>
    <row r="277">
      <c r="A277" t="n">
        <v>276</v>
      </c>
      <c r="B277">
        <f>IF('Source Data'!$C281="","",IF('Source Data'!B281="","Uncategorized",'Source Data'!B281))</f>
        <v/>
      </c>
      <c r="C277">
        <f>IF('Source Data'!$C281="","",TRIM('Source Data'!C281))</f>
        <v/>
      </c>
      <c r="D277">
        <f>IF(OR('Source Data'!$C281="",'Source Data'!D281=""),"",'Source Data'!D281)</f>
        <v/>
      </c>
      <c r="E277">
        <f>IF(C277="","",IF(COUNTIF($C$2:$C$301,C277)&gt;1,C277&amp;" (#"&amp;D277&amp;")",C277))</f>
        <v/>
      </c>
      <c r="F277">
        <f>IF(OR('Source Data'!$C281="",'Source Data'!E281=""),"",'Source Data'!E281)</f>
        <v/>
      </c>
      <c r="G277">
        <f>IF(OR('Source Data'!$C281="",'Source Data'!G281=""),"",'Source Data'!G281)</f>
        <v/>
      </c>
      <c r="H277">
        <f>IF(B277="","",IF(COUNTIF($B$2:B277,B277)=1,MAX($H$1:H276)+1,""))</f>
        <v/>
      </c>
      <c r="I277">
        <f>IF(C277="","",IF('Source Data'!J281="Not in Pilot","",IF('Source Data'!J281&lt;&gt;"",'Source Data'!J281,IF(COUNTIF(SnackCats,B277)&gt;0,"Snack",IF(COUNTIF(BevCats,B277)&gt;0,"Beverage","")))))</f>
        <v/>
      </c>
      <c r="J277">
        <f>IF(I277="","",COUNTIF($I$2:I277,"Snack")+COUNTIF($I$2:I277,"Beverage"))</f>
        <v/>
      </c>
      <c r="K277">
        <f>IF(OR('Inventory Master'!J281="CRITICAL",'Inventory Master'!J281="LOW"),'Inventory Master'!I281+A277/1000000,"")</f>
        <v/>
      </c>
      <c r="L277">
        <f>IF(OR('Source Data'!$C281="",'Source Data'!F281=""),"",'Source Data'!F281)</f>
        <v/>
      </c>
      <c r="AB277">
        <f>IF(ISNUMBER(L277),L277+A277/1000000,"")</f>
        <v/>
      </c>
      <c r="AC277">
        <f>IF(OR('Source Data'!$C281="",'Source Data'!H281=""),"",'Source Data'!H281)</f>
        <v/>
      </c>
      <c r="AD277">
        <f>IF(OR('Source Data'!$C281="",'Source Data'!I281=""),"",'Source Data'!I281)</f>
        <v/>
      </c>
    </row>
    <row r="278">
      <c r="A278" t="n">
        <v>277</v>
      </c>
      <c r="B278">
        <f>IF('Source Data'!$C282="","",IF('Source Data'!B282="","Uncategorized",'Source Data'!B282))</f>
        <v/>
      </c>
      <c r="C278">
        <f>IF('Source Data'!$C282="","",TRIM('Source Data'!C282))</f>
        <v/>
      </c>
      <c r="D278">
        <f>IF(OR('Source Data'!$C282="",'Source Data'!D282=""),"",'Source Data'!D282)</f>
        <v/>
      </c>
      <c r="E278">
        <f>IF(C278="","",IF(COUNTIF($C$2:$C$301,C278)&gt;1,C278&amp;" (#"&amp;D278&amp;")",C278))</f>
        <v/>
      </c>
      <c r="F278">
        <f>IF(OR('Source Data'!$C282="",'Source Data'!E282=""),"",'Source Data'!E282)</f>
        <v/>
      </c>
      <c r="G278">
        <f>IF(OR('Source Data'!$C282="",'Source Data'!G282=""),"",'Source Data'!G282)</f>
        <v/>
      </c>
      <c r="H278">
        <f>IF(B278="","",IF(COUNTIF($B$2:B278,B278)=1,MAX($H$1:H277)+1,""))</f>
        <v/>
      </c>
      <c r="I278">
        <f>IF(C278="","",IF('Source Data'!J282="Not in Pilot","",IF('Source Data'!J282&lt;&gt;"",'Source Data'!J282,IF(COUNTIF(SnackCats,B278)&gt;0,"Snack",IF(COUNTIF(BevCats,B278)&gt;0,"Beverage","")))))</f>
        <v/>
      </c>
      <c r="J278">
        <f>IF(I278="","",COUNTIF($I$2:I278,"Snack")+COUNTIF($I$2:I278,"Beverage"))</f>
        <v/>
      </c>
      <c r="K278">
        <f>IF(OR('Inventory Master'!J282="CRITICAL",'Inventory Master'!J282="LOW"),'Inventory Master'!I282+A278/1000000,"")</f>
        <v/>
      </c>
      <c r="L278">
        <f>IF(OR('Source Data'!$C282="",'Source Data'!F282=""),"",'Source Data'!F282)</f>
        <v/>
      </c>
      <c r="AB278">
        <f>IF(ISNUMBER(L278),L278+A278/1000000,"")</f>
        <v/>
      </c>
      <c r="AC278">
        <f>IF(OR('Source Data'!$C282="",'Source Data'!H282=""),"",'Source Data'!H282)</f>
        <v/>
      </c>
      <c r="AD278">
        <f>IF(OR('Source Data'!$C282="",'Source Data'!I282=""),"",'Source Data'!I282)</f>
        <v/>
      </c>
    </row>
    <row r="279">
      <c r="A279" t="n">
        <v>278</v>
      </c>
      <c r="B279">
        <f>IF('Source Data'!$C283="","",IF('Source Data'!B283="","Uncategorized",'Source Data'!B283))</f>
        <v/>
      </c>
      <c r="C279">
        <f>IF('Source Data'!$C283="","",TRIM('Source Data'!C283))</f>
        <v/>
      </c>
      <c r="D279">
        <f>IF(OR('Source Data'!$C283="",'Source Data'!D283=""),"",'Source Data'!D283)</f>
        <v/>
      </c>
      <c r="E279">
        <f>IF(C279="","",IF(COUNTIF($C$2:$C$301,C279)&gt;1,C279&amp;" (#"&amp;D279&amp;")",C279))</f>
        <v/>
      </c>
      <c r="F279">
        <f>IF(OR('Source Data'!$C283="",'Source Data'!E283=""),"",'Source Data'!E283)</f>
        <v/>
      </c>
      <c r="G279">
        <f>IF(OR('Source Data'!$C283="",'Source Data'!G283=""),"",'Source Data'!G283)</f>
        <v/>
      </c>
      <c r="H279">
        <f>IF(B279="","",IF(COUNTIF($B$2:B279,B279)=1,MAX($H$1:H278)+1,""))</f>
        <v/>
      </c>
      <c r="I279">
        <f>IF(C279="","",IF('Source Data'!J283="Not in Pilot","",IF('Source Data'!J283&lt;&gt;"",'Source Data'!J283,IF(COUNTIF(SnackCats,B279)&gt;0,"Snack",IF(COUNTIF(BevCats,B279)&gt;0,"Beverage","")))))</f>
        <v/>
      </c>
      <c r="J279">
        <f>IF(I279="","",COUNTIF($I$2:I279,"Snack")+COUNTIF($I$2:I279,"Beverage"))</f>
        <v/>
      </c>
      <c r="K279">
        <f>IF(OR('Inventory Master'!J283="CRITICAL",'Inventory Master'!J283="LOW"),'Inventory Master'!I283+A279/1000000,"")</f>
        <v/>
      </c>
      <c r="L279">
        <f>IF(OR('Source Data'!$C283="",'Source Data'!F283=""),"",'Source Data'!F283)</f>
        <v/>
      </c>
      <c r="AB279">
        <f>IF(ISNUMBER(L279),L279+A279/1000000,"")</f>
        <v/>
      </c>
      <c r="AC279">
        <f>IF(OR('Source Data'!$C283="",'Source Data'!H283=""),"",'Source Data'!H283)</f>
        <v/>
      </c>
      <c r="AD279">
        <f>IF(OR('Source Data'!$C283="",'Source Data'!I283=""),"",'Source Data'!I283)</f>
        <v/>
      </c>
    </row>
    <row r="280">
      <c r="A280" t="n">
        <v>279</v>
      </c>
      <c r="B280">
        <f>IF('Source Data'!$C284="","",IF('Source Data'!B284="","Uncategorized",'Source Data'!B284))</f>
        <v/>
      </c>
      <c r="C280">
        <f>IF('Source Data'!$C284="","",TRIM('Source Data'!C284))</f>
        <v/>
      </c>
      <c r="D280">
        <f>IF(OR('Source Data'!$C284="",'Source Data'!D284=""),"",'Source Data'!D284)</f>
        <v/>
      </c>
      <c r="E280">
        <f>IF(C280="","",IF(COUNTIF($C$2:$C$301,C280)&gt;1,C280&amp;" (#"&amp;D280&amp;")",C280))</f>
        <v/>
      </c>
      <c r="F280">
        <f>IF(OR('Source Data'!$C284="",'Source Data'!E284=""),"",'Source Data'!E284)</f>
        <v/>
      </c>
      <c r="G280">
        <f>IF(OR('Source Data'!$C284="",'Source Data'!G284=""),"",'Source Data'!G284)</f>
        <v/>
      </c>
      <c r="H280">
        <f>IF(B280="","",IF(COUNTIF($B$2:B280,B280)=1,MAX($H$1:H279)+1,""))</f>
        <v/>
      </c>
      <c r="I280">
        <f>IF(C280="","",IF('Source Data'!J284="Not in Pilot","",IF('Source Data'!J284&lt;&gt;"",'Source Data'!J284,IF(COUNTIF(SnackCats,B280)&gt;0,"Snack",IF(COUNTIF(BevCats,B280)&gt;0,"Beverage","")))))</f>
        <v/>
      </c>
      <c r="J280">
        <f>IF(I280="","",COUNTIF($I$2:I280,"Snack")+COUNTIF($I$2:I280,"Beverage"))</f>
        <v/>
      </c>
      <c r="K280">
        <f>IF(OR('Inventory Master'!J284="CRITICAL",'Inventory Master'!J284="LOW"),'Inventory Master'!I284+A280/1000000,"")</f>
        <v/>
      </c>
      <c r="L280">
        <f>IF(OR('Source Data'!$C284="",'Source Data'!F284=""),"",'Source Data'!F284)</f>
        <v/>
      </c>
      <c r="AB280">
        <f>IF(ISNUMBER(L280),L280+A280/1000000,"")</f>
        <v/>
      </c>
      <c r="AC280">
        <f>IF(OR('Source Data'!$C284="",'Source Data'!H284=""),"",'Source Data'!H284)</f>
        <v/>
      </c>
      <c r="AD280">
        <f>IF(OR('Source Data'!$C284="",'Source Data'!I284=""),"",'Source Data'!I284)</f>
        <v/>
      </c>
    </row>
    <row r="281">
      <c r="A281" t="n">
        <v>280</v>
      </c>
      <c r="B281">
        <f>IF('Source Data'!$C285="","",IF('Source Data'!B285="","Uncategorized",'Source Data'!B285))</f>
        <v/>
      </c>
      <c r="C281">
        <f>IF('Source Data'!$C285="","",TRIM('Source Data'!C285))</f>
        <v/>
      </c>
      <c r="D281">
        <f>IF(OR('Source Data'!$C285="",'Source Data'!D285=""),"",'Source Data'!D285)</f>
        <v/>
      </c>
      <c r="E281">
        <f>IF(C281="","",IF(COUNTIF($C$2:$C$301,C281)&gt;1,C281&amp;" (#"&amp;D281&amp;")",C281))</f>
        <v/>
      </c>
      <c r="F281">
        <f>IF(OR('Source Data'!$C285="",'Source Data'!E285=""),"",'Source Data'!E285)</f>
        <v/>
      </c>
      <c r="G281">
        <f>IF(OR('Source Data'!$C285="",'Source Data'!G285=""),"",'Source Data'!G285)</f>
        <v/>
      </c>
      <c r="H281">
        <f>IF(B281="","",IF(COUNTIF($B$2:B281,B281)=1,MAX($H$1:H280)+1,""))</f>
        <v/>
      </c>
      <c r="I281">
        <f>IF(C281="","",IF('Source Data'!J285="Not in Pilot","",IF('Source Data'!J285&lt;&gt;"",'Source Data'!J285,IF(COUNTIF(SnackCats,B281)&gt;0,"Snack",IF(COUNTIF(BevCats,B281)&gt;0,"Beverage","")))))</f>
        <v/>
      </c>
      <c r="J281">
        <f>IF(I281="","",COUNTIF($I$2:I281,"Snack")+COUNTIF($I$2:I281,"Beverage"))</f>
        <v/>
      </c>
      <c r="K281">
        <f>IF(OR('Inventory Master'!J285="CRITICAL",'Inventory Master'!J285="LOW"),'Inventory Master'!I285+A281/1000000,"")</f>
        <v/>
      </c>
      <c r="L281">
        <f>IF(OR('Source Data'!$C285="",'Source Data'!F285=""),"",'Source Data'!F285)</f>
        <v/>
      </c>
      <c r="AB281">
        <f>IF(ISNUMBER(L281),L281+A281/1000000,"")</f>
        <v/>
      </c>
      <c r="AC281">
        <f>IF(OR('Source Data'!$C285="",'Source Data'!H285=""),"",'Source Data'!H285)</f>
        <v/>
      </c>
      <c r="AD281">
        <f>IF(OR('Source Data'!$C285="",'Source Data'!I285=""),"",'Source Data'!I285)</f>
        <v/>
      </c>
    </row>
    <row r="282">
      <c r="A282" t="n">
        <v>281</v>
      </c>
      <c r="B282">
        <f>IF('Source Data'!$C286="","",IF('Source Data'!B286="","Uncategorized",'Source Data'!B286))</f>
        <v/>
      </c>
      <c r="C282">
        <f>IF('Source Data'!$C286="","",TRIM('Source Data'!C286))</f>
        <v/>
      </c>
      <c r="D282">
        <f>IF(OR('Source Data'!$C286="",'Source Data'!D286=""),"",'Source Data'!D286)</f>
        <v/>
      </c>
      <c r="E282">
        <f>IF(C282="","",IF(COUNTIF($C$2:$C$301,C282)&gt;1,C282&amp;" (#"&amp;D282&amp;")",C282))</f>
        <v/>
      </c>
      <c r="F282">
        <f>IF(OR('Source Data'!$C286="",'Source Data'!E286=""),"",'Source Data'!E286)</f>
        <v/>
      </c>
      <c r="G282">
        <f>IF(OR('Source Data'!$C286="",'Source Data'!G286=""),"",'Source Data'!G286)</f>
        <v/>
      </c>
      <c r="H282">
        <f>IF(B282="","",IF(COUNTIF($B$2:B282,B282)=1,MAX($H$1:H281)+1,""))</f>
        <v/>
      </c>
      <c r="I282">
        <f>IF(C282="","",IF('Source Data'!J286="Not in Pilot","",IF('Source Data'!J286&lt;&gt;"",'Source Data'!J286,IF(COUNTIF(SnackCats,B282)&gt;0,"Snack",IF(COUNTIF(BevCats,B282)&gt;0,"Beverage","")))))</f>
        <v/>
      </c>
      <c r="J282">
        <f>IF(I282="","",COUNTIF($I$2:I282,"Snack")+COUNTIF($I$2:I282,"Beverage"))</f>
        <v/>
      </c>
      <c r="K282">
        <f>IF(OR('Inventory Master'!J286="CRITICAL",'Inventory Master'!J286="LOW"),'Inventory Master'!I286+A282/1000000,"")</f>
        <v/>
      </c>
      <c r="L282">
        <f>IF(OR('Source Data'!$C286="",'Source Data'!F286=""),"",'Source Data'!F286)</f>
        <v/>
      </c>
      <c r="AB282">
        <f>IF(ISNUMBER(L282),L282+A282/1000000,"")</f>
        <v/>
      </c>
      <c r="AC282">
        <f>IF(OR('Source Data'!$C286="",'Source Data'!H286=""),"",'Source Data'!H286)</f>
        <v/>
      </c>
      <c r="AD282">
        <f>IF(OR('Source Data'!$C286="",'Source Data'!I286=""),"",'Source Data'!I286)</f>
        <v/>
      </c>
    </row>
    <row r="283">
      <c r="A283" t="n">
        <v>282</v>
      </c>
      <c r="B283">
        <f>IF('Source Data'!$C287="","",IF('Source Data'!B287="","Uncategorized",'Source Data'!B287))</f>
        <v/>
      </c>
      <c r="C283">
        <f>IF('Source Data'!$C287="","",TRIM('Source Data'!C287))</f>
        <v/>
      </c>
      <c r="D283">
        <f>IF(OR('Source Data'!$C287="",'Source Data'!D287=""),"",'Source Data'!D287)</f>
        <v/>
      </c>
      <c r="E283">
        <f>IF(C283="","",IF(COUNTIF($C$2:$C$301,C283)&gt;1,C283&amp;" (#"&amp;D283&amp;")",C283))</f>
        <v/>
      </c>
      <c r="F283">
        <f>IF(OR('Source Data'!$C287="",'Source Data'!E287=""),"",'Source Data'!E287)</f>
        <v/>
      </c>
      <c r="G283">
        <f>IF(OR('Source Data'!$C287="",'Source Data'!G287=""),"",'Source Data'!G287)</f>
        <v/>
      </c>
      <c r="H283">
        <f>IF(B283="","",IF(COUNTIF($B$2:B283,B283)=1,MAX($H$1:H282)+1,""))</f>
        <v/>
      </c>
      <c r="I283">
        <f>IF(C283="","",IF('Source Data'!J287="Not in Pilot","",IF('Source Data'!J287&lt;&gt;"",'Source Data'!J287,IF(COUNTIF(SnackCats,B283)&gt;0,"Snack",IF(COUNTIF(BevCats,B283)&gt;0,"Beverage","")))))</f>
        <v/>
      </c>
      <c r="J283">
        <f>IF(I283="","",COUNTIF($I$2:I283,"Snack")+COUNTIF($I$2:I283,"Beverage"))</f>
        <v/>
      </c>
      <c r="K283">
        <f>IF(OR('Inventory Master'!J287="CRITICAL",'Inventory Master'!J287="LOW"),'Inventory Master'!I287+A283/1000000,"")</f>
        <v/>
      </c>
      <c r="L283">
        <f>IF(OR('Source Data'!$C287="",'Source Data'!F287=""),"",'Source Data'!F287)</f>
        <v/>
      </c>
      <c r="AB283">
        <f>IF(ISNUMBER(L283),L283+A283/1000000,"")</f>
        <v/>
      </c>
      <c r="AC283">
        <f>IF(OR('Source Data'!$C287="",'Source Data'!H287=""),"",'Source Data'!H287)</f>
        <v/>
      </c>
      <c r="AD283">
        <f>IF(OR('Source Data'!$C287="",'Source Data'!I287=""),"",'Source Data'!I287)</f>
        <v/>
      </c>
    </row>
    <row r="284">
      <c r="A284" t="n">
        <v>283</v>
      </c>
      <c r="B284">
        <f>IF('Source Data'!$C288="","",IF('Source Data'!B288="","Uncategorized",'Source Data'!B288))</f>
        <v/>
      </c>
      <c r="C284">
        <f>IF('Source Data'!$C288="","",TRIM('Source Data'!C288))</f>
        <v/>
      </c>
      <c r="D284">
        <f>IF(OR('Source Data'!$C288="",'Source Data'!D288=""),"",'Source Data'!D288)</f>
        <v/>
      </c>
      <c r="E284">
        <f>IF(C284="","",IF(COUNTIF($C$2:$C$301,C284)&gt;1,C284&amp;" (#"&amp;D284&amp;")",C284))</f>
        <v/>
      </c>
      <c r="F284">
        <f>IF(OR('Source Data'!$C288="",'Source Data'!E288=""),"",'Source Data'!E288)</f>
        <v/>
      </c>
      <c r="G284">
        <f>IF(OR('Source Data'!$C288="",'Source Data'!G288=""),"",'Source Data'!G288)</f>
        <v/>
      </c>
      <c r="H284">
        <f>IF(B284="","",IF(COUNTIF($B$2:B284,B284)=1,MAX($H$1:H283)+1,""))</f>
        <v/>
      </c>
      <c r="I284">
        <f>IF(C284="","",IF('Source Data'!J288="Not in Pilot","",IF('Source Data'!J288&lt;&gt;"",'Source Data'!J288,IF(COUNTIF(SnackCats,B284)&gt;0,"Snack",IF(COUNTIF(BevCats,B284)&gt;0,"Beverage","")))))</f>
        <v/>
      </c>
      <c r="J284">
        <f>IF(I284="","",COUNTIF($I$2:I284,"Snack")+COUNTIF($I$2:I284,"Beverage"))</f>
        <v/>
      </c>
      <c r="K284">
        <f>IF(OR('Inventory Master'!J288="CRITICAL",'Inventory Master'!J288="LOW"),'Inventory Master'!I288+A284/1000000,"")</f>
        <v/>
      </c>
      <c r="L284">
        <f>IF(OR('Source Data'!$C288="",'Source Data'!F288=""),"",'Source Data'!F288)</f>
        <v/>
      </c>
      <c r="AB284">
        <f>IF(ISNUMBER(L284),L284+A284/1000000,"")</f>
        <v/>
      </c>
      <c r="AC284">
        <f>IF(OR('Source Data'!$C288="",'Source Data'!H288=""),"",'Source Data'!H288)</f>
        <v/>
      </c>
      <c r="AD284">
        <f>IF(OR('Source Data'!$C288="",'Source Data'!I288=""),"",'Source Data'!I288)</f>
        <v/>
      </c>
    </row>
    <row r="285">
      <c r="A285" t="n">
        <v>284</v>
      </c>
      <c r="B285">
        <f>IF('Source Data'!$C289="","",IF('Source Data'!B289="","Uncategorized",'Source Data'!B289))</f>
        <v/>
      </c>
      <c r="C285">
        <f>IF('Source Data'!$C289="","",TRIM('Source Data'!C289))</f>
        <v/>
      </c>
      <c r="D285">
        <f>IF(OR('Source Data'!$C289="",'Source Data'!D289=""),"",'Source Data'!D289)</f>
        <v/>
      </c>
      <c r="E285">
        <f>IF(C285="","",IF(COUNTIF($C$2:$C$301,C285)&gt;1,C285&amp;" (#"&amp;D285&amp;")",C285))</f>
        <v/>
      </c>
      <c r="F285">
        <f>IF(OR('Source Data'!$C289="",'Source Data'!E289=""),"",'Source Data'!E289)</f>
        <v/>
      </c>
      <c r="G285">
        <f>IF(OR('Source Data'!$C289="",'Source Data'!G289=""),"",'Source Data'!G289)</f>
        <v/>
      </c>
      <c r="H285">
        <f>IF(B285="","",IF(COUNTIF($B$2:B285,B285)=1,MAX($H$1:H284)+1,""))</f>
        <v/>
      </c>
      <c r="I285">
        <f>IF(C285="","",IF('Source Data'!J289="Not in Pilot","",IF('Source Data'!J289&lt;&gt;"",'Source Data'!J289,IF(COUNTIF(SnackCats,B285)&gt;0,"Snack",IF(COUNTIF(BevCats,B285)&gt;0,"Beverage","")))))</f>
        <v/>
      </c>
      <c r="J285">
        <f>IF(I285="","",COUNTIF($I$2:I285,"Snack")+COUNTIF($I$2:I285,"Beverage"))</f>
        <v/>
      </c>
      <c r="K285">
        <f>IF(OR('Inventory Master'!J289="CRITICAL",'Inventory Master'!J289="LOW"),'Inventory Master'!I289+A285/1000000,"")</f>
        <v/>
      </c>
      <c r="L285">
        <f>IF(OR('Source Data'!$C289="",'Source Data'!F289=""),"",'Source Data'!F289)</f>
        <v/>
      </c>
      <c r="AB285">
        <f>IF(ISNUMBER(L285),L285+A285/1000000,"")</f>
        <v/>
      </c>
      <c r="AC285">
        <f>IF(OR('Source Data'!$C289="",'Source Data'!H289=""),"",'Source Data'!H289)</f>
        <v/>
      </c>
      <c r="AD285">
        <f>IF(OR('Source Data'!$C289="",'Source Data'!I289=""),"",'Source Data'!I289)</f>
        <v/>
      </c>
    </row>
    <row r="286">
      <c r="A286" t="n">
        <v>285</v>
      </c>
      <c r="B286">
        <f>IF('Source Data'!$C290="","",IF('Source Data'!B290="","Uncategorized",'Source Data'!B290))</f>
        <v/>
      </c>
      <c r="C286">
        <f>IF('Source Data'!$C290="","",TRIM('Source Data'!C290))</f>
        <v/>
      </c>
      <c r="D286">
        <f>IF(OR('Source Data'!$C290="",'Source Data'!D290=""),"",'Source Data'!D290)</f>
        <v/>
      </c>
      <c r="E286">
        <f>IF(C286="","",IF(COUNTIF($C$2:$C$301,C286)&gt;1,C286&amp;" (#"&amp;D286&amp;")",C286))</f>
        <v/>
      </c>
      <c r="F286">
        <f>IF(OR('Source Data'!$C290="",'Source Data'!E290=""),"",'Source Data'!E290)</f>
        <v/>
      </c>
      <c r="G286">
        <f>IF(OR('Source Data'!$C290="",'Source Data'!G290=""),"",'Source Data'!G290)</f>
        <v/>
      </c>
      <c r="H286">
        <f>IF(B286="","",IF(COUNTIF($B$2:B286,B286)=1,MAX($H$1:H285)+1,""))</f>
        <v/>
      </c>
      <c r="I286">
        <f>IF(C286="","",IF('Source Data'!J290="Not in Pilot","",IF('Source Data'!J290&lt;&gt;"",'Source Data'!J290,IF(COUNTIF(SnackCats,B286)&gt;0,"Snack",IF(COUNTIF(BevCats,B286)&gt;0,"Beverage","")))))</f>
        <v/>
      </c>
      <c r="J286">
        <f>IF(I286="","",COUNTIF($I$2:I286,"Snack")+COUNTIF($I$2:I286,"Beverage"))</f>
        <v/>
      </c>
      <c r="K286">
        <f>IF(OR('Inventory Master'!J290="CRITICAL",'Inventory Master'!J290="LOW"),'Inventory Master'!I290+A286/1000000,"")</f>
        <v/>
      </c>
      <c r="L286">
        <f>IF(OR('Source Data'!$C290="",'Source Data'!F290=""),"",'Source Data'!F290)</f>
        <v/>
      </c>
      <c r="AB286">
        <f>IF(ISNUMBER(L286),L286+A286/1000000,"")</f>
        <v/>
      </c>
      <c r="AC286">
        <f>IF(OR('Source Data'!$C290="",'Source Data'!H290=""),"",'Source Data'!H290)</f>
        <v/>
      </c>
      <c r="AD286">
        <f>IF(OR('Source Data'!$C290="",'Source Data'!I290=""),"",'Source Data'!I290)</f>
        <v/>
      </c>
    </row>
    <row r="287">
      <c r="A287" t="n">
        <v>286</v>
      </c>
      <c r="B287">
        <f>IF('Source Data'!$C291="","",IF('Source Data'!B291="","Uncategorized",'Source Data'!B291))</f>
        <v/>
      </c>
      <c r="C287">
        <f>IF('Source Data'!$C291="","",TRIM('Source Data'!C291))</f>
        <v/>
      </c>
      <c r="D287">
        <f>IF(OR('Source Data'!$C291="",'Source Data'!D291=""),"",'Source Data'!D291)</f>
        <v/>
      </c>
      <c r="E287">
        <f>IF(C287="","",IF(COUNTIF($C$2:$C$301,C287)&gt;1,C287&amp;" (#"&amp;D287&amp;")",C287))</f>
        <v/>
      </c>
      <c r="F287">
        <f>IF(OR('Source Data'!$C291="",'Source Data'!E291=""),"",'Source Data'!E291)</f>
        <v/>
      </c>
      <c r="G287">
        <f>IF(OR('Source Data'!$C291="",'Source Data'!G291=""),"",'Source Data'!G291)</f>
        <v/>
      </c>
      <c r="H287">
        <f>IF(B287="","",IF(COUNTIF($B$2:B287,B287)=1,MAX($H$1:H286)+1,""))</f>
        <v/>
      </c>
      <c r="I287">
        <f>IF(C287="","",IF('Source Data'!J291="Not in Pilot","",IF('Source Data'!J291&lt;&gt;"",'Source Data'!J291,IF(COUNTIF(SnackCats,B287)&gt;0,"Snack",IF(COUNTIF(BevCats,B287)&gt;0,"Beverage","")))))</f>
        <v/>
      </c>
      <c r="J287">
        <f>IF(I287="","",COUNTIF($I$2:I287,"Snack")+COUNTIF($I$2:I287,"Beverage"))</f>
        <v/>
      </c>
      <c r="K287">
        <f>IF(OR('Inventory Master'!J291="CRITICAL",'Inventory Master'!J291="LOW"),'Inventory Master'!I291+A287/1000000,"")</f>
        <v/>
      </c>
      <c r="L287">
        <f>IF(OR('Source Data'!$C291="",'Source Data'!F291=""),"",'Source Data'!F291)</f>
        <v/>
      </c>
      <c r="AB287">
        <f>IF(ISNUMBER(L287),L287+A287/1000000,"")</f>
        <v/>
      </c>
      <c r="AC287">
        <f>IF(OR('Source Data'!$C291="",'Source Data'!H291=""),"",'Source Data'!H291)</f>
        <v/>
      </c>
      <c r="AD287">
        <f>IF(OR('Source Data'!$C291="",'Source Data'!I291=""),"",'Source Data'!I291)</f>
        <v/>
      </c>
    </row>
    <row r="288">
      <c r="A288" t="n">
        <v>287</v>
      </c>
      <c r="B288">
        <f>IF('Source Data'!$C292="","",IF('Source Data'!B292="","Uncategorized",'Source Data'!B292))</f>
        <v/>
      </c>
      <c r="C288">
        <f>IF('Source Data'!$C292="","",TRIM('Source Data'!C292))</f>
        <v/>
      </c>
      <c r="D288">
        <f>IF(OR('Source Data'!$C292="",'Source Data'!D292=""),"",'Source Data'!D292)</f>
        <v/>
      </c>
      <c r="E288">
        <f>IF(C288="","",IF(COUNTIF($C$2:$C$301,C288)&gt;1,C288&amp;" (#"&amp;D288&amp;")",C288))</f>
        <v/>
      </c>
      <c r="F288">
        <f>IF(OR('Source Data'!$C292="",'Source Data'!E292=""),"",'Source Data'!E292)</f>
        <v/>
      </c>
      <c r="G288">
        <f>IF(OR('Source Data'!$C292="",'Source Data'!G292=""),"",'Source Data'!G292)</f>
        <v/>
      </c>
      <c r="H288">
        <f>IF(B288="","",IF(COUNTIF($B$2:B288,B288)=1,MAX($H$1:H287)+1,""))</f>
        <v/>
      </c>
      <c r="I288">
        <f>IF(C288="","",IF('Source Data'!J292="Not in Pilot","",IF('Source Data'!J292&lt;&gt;"",'Source Data'!J292,IF(COUNTIF(SnackCats,B288)&gt;0,"Snack",IF(COUNTIF(BevCats,B288)&gt;0,"Beverage","")))))</f>
        <v/>
      </c>
      <c r="J288">
        <f>IF(I288="","",COUNTIF($I$2:I288,"Snack")+COUNTIF($I$2:I288,"Beverage"))</f>
        <v/>
      </c>
      <c r="K288">
        <f>IF(OR('Inventory Master'!J292="CRITICAL",'Inventory Master'!J292="LOW"),'Inventory Master'!I292+A288/1000000,"")</f>
        <v/>
      </c>
      <c r="L288">
        <f>IF(OR('Source Data'!$C292="",'Source Data'!F292=""),"",'Source Data'!F292)</f>
        <v/>
      </c>
      <c r="AB288">
        <f>IF(ISNUMBER(L288),L288+A288/1000000,"")</f>
        <v/>
      </c>
      <c r="AC288">
        <f>IF(OR('Source Data'!$C292="",'Source Data'!H292=""),"",'Source Data'!H292)</f>
        <v/>
      </c>
      <c r="AD288">
        <f>IF(OR('Source Data'!$C292="",'Source Data'!I292=""),"",'Source Data'!I292)</f>
        <v/>
      </c>
    </row>
    <row r="289">
      <c r="A289" t="n">
        <v>288</v>
      </c>
      <c r="B289">
        <f>IF('Source Data'!$C293="","",IF('Source Data'!B293="","Uncategorized",'Source Data'!B293))</f>
        <v/>
      </c>
      <c r="C289">
        <f>IF('Source Data'!$C293="","",TRIM('Source Data'!C293))</f>
        <v/>
      </c>
      <c r="D289">
        <f>IF(OR('Source Data'!$C293="",'Source Data'!D293=""),"",'Source Data'!D293)</f>
        <v/>
      </c>
      <c r="E289">
        <f>IF(C289="","",IF(COUNTIF($C$2:$C$301,C289)&gt;1,C289&amp;" (#"&amp;D289&amp;")",C289))</f>
        <v/>
      </c>
      <c r="F289">
        <f>IF(OR('Source Data'!$C293="",'Source Data'!E293=""),"",'Source Data'!E293)</f>
        <v/>
      </c>
      <c r="G289">
        <f>IF(OR('Source Data'!$C293="",'Source Data'!G293=""),"",'Source Data'!G293)</f>
        <v/>
      </c>
      <c r="H289">
        <f>IF(B289="","",IF(COUNTIF($B$2:B289,B289)=1,MAX($H$1:H288)+1,""))</f>
        <v/>
      </c>
      <c r="I289">
        <f>IF(C289="","",IF('Source Data'!J293="Not in Pilot","",IF('Source Data'!J293&lt;&gt;"",'Source Data'!J293,IF(COUNTIF(SnackCats,B289)&gt;0,"Snack",IF(COUNTIF(BevCats,B289)&gt;0,"Beverage","")))))</f>
        <v/>
      </c>
      <c r="J289">
        <f>IF(I289="","",COUNTIF($I$2:I289,"Snack")+COUNTIF($I$2:I289,"Beverage"))</f>
        <v/>
      </c>
      <c r="K289">
        <f>IF(OR('Inventory Master'!J293="CRITICAL",'Inventory Master'!J293="LOW"),'Inventory Master'!I293+A289/1000000,"")</f>
        <v/>
      </c>
      <c r="L289">
        <f>IF(OR('Source Data'!$C293="",'Source Data'!F293=""),"",'Source Data'!F293)</f>
        <v/>
      </c>
      <c r="AB289">
        <f>IF(ISNUMBER(L289),L289+A289/1000000,"")</f>
        <v/>
      </c>
      <c r="AC289">
        <f>IF(OR('Source Data'!$C293="",'Source Data'!H293=""),"",'Source Data'!H293)</f>
        <v/>
      </c>
      <c r="AD289">
        <f>IF(OR('Source Data'!$C293="",'Source Data'!I293=""),"",'Source Data'!I293)</f>
        <v/>
      </c>
    </row>
    <row r="290">
      <c r="A290" t="n">
        <v>289</v>
      </c>
      <c r="B290">
        <f>IF('Source Data'!$C294="","",IF('Source Data'!B294="","Uncategorized",'Source Data'!B294))</f>
        <v/>
      </c>
      <c r="C290">
        <f>IF('Source Data'!$C294="","",TRIM('Source Data'!C294))</f>
        <v/>
      </c>
      <c r="D290">
        <f>IF(OR('Source Data'!$C294="",'Source Data'!D294=""),"",'Source Data'!D294)</f>
        <v/>
      </c>
      <c r="E290">
        <f>IF(C290="","",IF(COUNTIF($C$2:$C$301,C290)&gt;1,C290&amp;" (#"&amp;D290&amp;")",C290))</f>
        <v/>
      </c>
      <c r="F290">
        <f>IF(OR('Source Data'!$C294="",'Source Data'!E294=""),"",'Source Data'!E294)</f>
        <v/>
      </c>
      <c r="G290">
        <f>IF(OR('Source Data'!$C294="",'Source Data'!G294=""),"",'Source Data'!G294)</f>
        <v/>
      </c>
      <c r="H290">
        <f>IF(B290="","",IF(COUNTIF($B$2:B290,B290)=1,MAX($H$1:H289)+1,""))</f>
        <v/>
      </c>
      <c r="I290">
        <f>IF(C290="","",IF('Source Data'!J294="Not in Pilot","",IF('Source Data'!J294&lt;&gt;"",'Source Data'!J294,IF(COUNTIF(SnackCats,B290)&gt;0,"Snack",IF(COUNTIF(BevCats,B290)&gt;0,"Beverage","")))))</f>
        <v/>
      </c>
      <c r="J290">
        <f>IF(I290="","",COUNTIF($I$2:I290,"Snack")+COUNTIF($I$2:I290,"Beverage"))</f>
        <v/>
      </c>
      <c r="K290">
        <f>IF(OR('Inventory Master'!J294="CRITICAL",'Inventory Master'!J294="LOW"),'Inventory Master'!I294+A290/1000000,"")</f>
        <v/>
      </c>
      <c r="L290">
        <f>IF(OR('Source Data'!$C294="",'Source Data'!F294=""),"",'Source Data'!F294)</f>
        <v/>
      </c>
      <c r="AB290">
        <f>IF(ISNUMBER(L290),L290+A290/1000000,"")</f>
        <v/>
      </c>
      <c r="AC290">
        <f>IF(OR('Source Data'!$C294="",'Source Data'!H294=""),"",'Source Data'!H294)</f>
        <v/>
      </c>
      <c r="AD290">
        <f>IF(OR('Source Data'!$C294="",'Source Data'!I294=""),"",'Source Data'!I294)</f>
        <v/>
      </c>
    </row>
    <row r="291">
      <c r="A291" t="n">
        <v>290</v>
      </c>
      <c r="B291">
        <f>IF('Source Data'!$C295="","",IF('Source Data'!B295="","Uncategorized",'Source Data'!B295))</f>
        <v/>
      </c>
      <c r="C291">
        <f>IF('Source Data'!$C295="","",TRIM('Source Data'!C295))</f>
        <v/>
      </c>
      <c r="D291">
        <f>IF(OR('Source Data'!$C295="",'Source Data'!D295=""),"",'Source Data'!D295)</f>
        <v/>
      </c>
      <c r="E291">
        <f>IF(C291="","",IF(COUNTIF($C$2:$C$301,C291)&gt;1,C291&amp;" (#"&amp;D291&amp;")",C291))</f>
        <v/>
      </c>
      <c r="F291">
        <f>IF(OR('Source Data'!$C295="",'Source Data'!E295=""),"",'Source Data'!E295)</f>
        <v/>
      </c>
      <c r="G291">
        <f>IF(OR('Source Data'!$C295="",'Source Data'!G295=""),"",'Source Data'!G295)</f>
        <v/>
      </c>
      <c r="H291">
        <f>IF(B291="","",IF(COUNTIF($B$2:B291,B291)=1,MAX($H$1:H290)+1,""))</f>
        <v/>
      </c>
      <c r="I291">
        <f>IF(C291="","",IF('Source Data'!J295="Not in Pilot","",IF('Source Data'!J295&lt;&gt;"",'Source Data'!J295,IF(COUNTIF(SnackCats,B291)&gt;0,"Snack",IF(COUNTIF(BevCats,B291)&gt;0,"Beverage","")))))</f>
        <v/>
      </c>
      <c r="J291">
        <f>IF(I291="","",COUNTIF($I$2:I291,"Snack")+COUNTIF($I$2:I291,"Beverage"))</f>
        <v/>
      </c>
      <c r="K291">
        <f>IF(OR('Inventory Master'!J295="CRITICAL",'Inventory Master'!J295="LOW"),'Inventory Master'!I295+A291/1000000,"")</f>
        <v/>
      </c>
      <c r="L291">
        <f>IF(OR('Source Data'!$C295="",'Source Data'!F295=""),"",'Source Data'!F295)</f>
        <v/>
      </c>
      <c r="AB291">
        <f>IF(ISNUMBER(L291),L291+A291/1000000,"")</f>
        <v/>
      </c>
      <c r="AC291">
        <f>IF(OR('Source Data'!$C295="",'Source Data'!H295=""),"",'Source Data'!H295)</f>
        <v/>
      </c>
      <c r="AD291">
        <f>IF(OR('Source Data'!$C295="",'Source Data'!I295=""),"",'Source Data'!I295)</f>
        <v/>
      </c>
    </row>
    <row r="292">
      <c r="A292" t="n">
        <v>291</v>
      </c>
      <c r="B292">
        <f>IF('Source Data'!$C296="","",IF('Source Data'!B296="","Uncategorized",'Source Data'!B296))</f>
        <v/>
      </c>
      <c r="C292">
        <f>IF('Source Data'!$C296="","",TRIM('Source Data'!C296))</f>
        <v/>
      </c>
      <c r="D292">
        <f>IF(OR('Source Data'!$C296="",'Source Data'!D296=""),"",'Source Data'!D296)</f>
        <v/>
      </c>
      <c r="E292">
        <f>IF(C292="","",IF(COUNTIF($C$2:$C$301,C292)&gt;1,C292&amp;" (#"&amp;D292&amp;")",C292))</f>
        <v/>
      </c>
      <c r="F292">
        <f>IF(OR('Source Data'!$C296="",'Source Data'!E296=""),"",'Source Data'!E296)</f>
        <v/>
      </c>
      <c r="G292">
        <f>IF(OR('Source Data'!$C296="",'Source Data'!G296=""),"",'Source Data'!G296)</f>
        <v/>
      </c>
      <c r="H292">
        <f>IF(B292="","",IF(COUNTIF($B$2:B292,B292)=1,MAX($H$1:H291)+1,""))</f>
        <v/>
      </c>
      <c r="I292">
        <f>IF(C292="","",IF('Source Data'!J296="Not in Pilot","",IF('Source Data'!J296&lt;&gt;"",'Source Data'!J296,IF(COUNTIF(SnackCats,B292)&gt;0,"Snack",IF(COUNTIF(BevCats,B292)&gt;0,"Beverage","")))))</f>
        <v/>
      </c>
      <c r="J292">
        <f>IF(I292="","",COUNTIF($I$2:I292,"Snack")+COUNTIF($I$2:I292,"Beverage"))</f>
        <v/>
      </c>
      <c r="K292">
        <f>IF(OR('Inventory Master'!J296="CRITICAL",'Inventory Master'!J296="LOW"),'Inventory Master'!I296+A292/1000000,"")</f>
        <v/>
      </c>
      <c r="L292">
        <f>IF(OR('Source Data'!$C296="",'Source Data'!F296=""),"",'Source Data'!F296)</f>
        <v/>
      </c>
      <c r="AB292">
        <f>IF(ISNUMBER(L292),L292+A292/1000000,"")</f>
        <v/>
      </c>
      <c r="AC292">
        <f>IF(OR('Source Data'!$C296="",'Source Data'!H296=""),"",'Source Data'!H296)</f>
        <v/>
      </c>
      <c r="AD292">
        <f>IF(OR('Source Data'!$C296="",'Source Data'!I296=""),"",'Source Data'!I296)</f>
        <v/>
      </c>
    </row>
    <row r="293">
      <c r="A293" t="n">
        <v>292</v>
      </c>
      <c r="B293">
        <f>IF('Source Data'!$C297="","",IF('Source Data'!B297="","Uncategorized",'Source Data'!B297))</f>
        <v/>
      </c>
      <c r="C293">
        <f>IF('Source Data'!$C297="","",TRIM('Source Data'!C297))</f>
        <v/>
      </c>
      <c r="D293">
        <f>IF(OR('Source Data'!$C297="",'Source Data'!D297=""),"",'Source Data'!D297)</f>
        <v/>
      </c>
      <c r="E293">
        <f>IF(C293="","",IF(COUNTIF($C$2:$C$301,C293)&gt;1,C293&amp;" (#"&amp;D293&amp;")",C293))</f>
        <v/>
      </c>
      <c r="F293">
        <f>IF(OR('Source Data'!$C297="",'Source Data'!E297=""),"",'Source Data'!E297)</f>
        <v/>
      </c>
      <c r="G293">
        <f>IF(OR('Source Data'!$C297="",'Source Data'!G297=""),"",'Source Data'!G297)</f>
        <v/>
      </c>
      <c r="H293">
        <f>IF(B293="","",IF(COUNTIF($B$2:B293,B293)=1,MAX($H$1:H292)+1,""))</f>
        <v/>
      </c>
      <c r="I293">
        <f>IF(C293="","",IF('Source Data'!J297="Not in Pilot","",IF('Source Data'!J297&lt;&gt;"",'Source Data'!J297,IF(COUNTIF(SnackCats,B293)&gt;0,"Snack",IF(COUNTIF(BevCats,B293)&gt;0,"Beverage","")))))</f>
        <v/>
      </c>
      <c r="J293">
        <f>IF(I293="","",COUNTIF($I$2:I293,"Snack")+COUNTIF($I$2:I293,"Beverage"))</f>
        <v/>
      </c>
      <c r="K293">
        <f>IF(OR('Inventory Master'!J297="CRITICAL",'Inventory Master'!J297="LOW"),'Inventory Master'!I297+A293/1000000,"")</f>
        <v/>
      </c>
      <c r="L293">
        <f>IF(OR('Source Data'!$C297="",'Source Data'!F297=""),"",'Source Data'!F297)</f>
        <v/>
      </c>
      <c r="AB293">
        <f>IF(ISNUMBER(L293),L293+A293/1000000,"")</f>
        <v/>
      </c>
      <c r="AC293">
        <f>IF(OR('Source Data'!$C297="",'Source Data'!H297=""),"",'Source Data'!H297)</f>
        <v/>
      </c>
      <c r="AD293">
        <f>IF(OR('Source Data'!$C297="",'Source Data'!I297=""),"",'Source Data'!I297)</f>
        <v/>
      </c>
    </row>
    <row r="294">
      <c r="A294" t="n">
        <v>293</v>
      </c>
      <c r="B294">
        <f>IF('Source Data'!$C298="","",IF('Source Data'!B298="","Uncategorized",'Source Data'!B298))</f>
        <v/>
      </c>
      <c r="C294">
        <f>IF('Source Data'!$C298="","",TRIM('Source Data'!C298))</f>
        <v/>
      </c>
      <c r="D294">
        <f>IF(OR('Source Data'!$C298="",'Source Data'!D298=""),"",'Source Data'!D298)</f>
        <v/>
      </c>
      <c r="E294">
        <f>IF(C294="","",IF(COUNTIF($C$2:$C$301,C294)&gt;1,C294&amp;" (#"&amp;D294&amp;")",C294))</f>
        <v/>
      </c>
      <c r="F294">
        <f>IF(OR('Source Data'!$C298="",'Source Data'!E298=""),"",'Source Data'!E298)</f>
        <v/>
      </c>
      <c r="G294">
        <f>IF(OR('Source Data'!$C298="",'Source Data'!G298=""),"",'Source Data'!G298)</f>
        <v/>
      </c>
      <c r="H294">
        <f>IF(B294="","",IF(COUNTIF($B$2:B294,B294)=1,MAX($H$1:H293)+1,""))</f>
        <v/>
      </c>
      <c r="I294">
        <f>IF(C294="","",IF('Source Data'!J298="Not in Pilot","",IF('Source Data'!J298&lt;&gt;"",'Source Data'!J298,IF(COUNTIF(SnackCats,B294)&gt;0,"Snack",IF(COUNTIF(BevCats,B294)&gt;0,"Beverage","")))))</f>
        <v/>
      </c>
      <c r="J294">
        <f>IF(I294="","",COUNTIF($I$2:I294,"Snack")+COUNTIF($I$2:I294,"Beverage"))</f>
        <v/>
      </c>
      <c r="K294">
        <f>IF(OR('Inventory Master'!J298="CRITICAL",'Inventory Master'!J298="LOW"),'Inventory Master'!I298+A294/1000000,"")</f>
        <v/>
      </c>
      <c r="L294">
        <f>IF(OR('Source Data'!$C298="",'Source Data'!F298=""),"",'Source Data'!F298)</f>
        <v/>
      </c>
      <c r="AB294">
        <f>IF(ISNUMBER(L294),L294+A294/1000000,"")</f>
        <v/>
      </c>
      <c r="AC294">
        <f>IF(OR('Source Data'!$C298="",'Source Data'!H298=""),"",'Source Data'!H298)</f>
        <v/>
      </c>
      <c r="AD294">
        <f>IF(OR('Source Data'!$C298="",'Source Data'!I298=""),"",'Source Data'!I298)</f>
        <v/>
      </c>
    </row>
    <row r="295">
      <c r="A295" t="n">
        <v>294</v>
      </c>
      <c r="B295">
        <f>IF('Source Data'!$C299="","",IF('Source Data'!B299="","Uncategorized",'Source Data'!B299))</f>
        <v/>
      </c>
      <c r="C295">
        <f>IF('Source Data'!$C299="","",TRIM('Source Data'!C299))</f>
        <v/>
      </c>
      <c r="D295">
        <f>IF(OR('Source Data'!$C299="",'Source Data'!D299=""),"",'Source Data'!D299)</f>
        <v/>
      </c>
      <c r="E295">
        <f>IF(C295="","",IF(COUNTIF($C$2:$C$301,C295)&gt;1,C295&amp;" (#"&amp;D295&amp;")",C295))</f>
        <v/>
      </c>
      <c r="F295">
        <f>IF(OR('Source Data'!$C299="",'Source Data'!E299=""),"",'Source Data'!E299)</f>
        <v/>
      </c>
      <c r="G295">
        <f>IF(OR('Source Data'!$C299="",'Source Data'!G299=""),"",'Source Data'!G299)</f>
        <v/>
      </c>
      <c r="H295">
        <f>IF(B295="","",IF(COUNTIF($B$2:B295,B295)=1,MAX($H$1:H294)+1,""))</f>
        <v/>
      </c>
      <c r="I295">
        <f>IF(C295="","",IF('Source Data'!J299="Not in Pilot","",IF('Source Data'!J299&lt;&gt;"",'Source Data'!J299,IF(COUNTIF(SnackCats,B295)&gt;0,"Snack",IF(COUNTIF(BevCats,B295)&gt;0,"Beverage","")))))</f>
        <v/>
      </c>
      <c r="J295">
        <f>IF(I295="","",COUNTIF($I$2:I295,"Snack")+COUNTIF($I$2:I295,"Beverage"))</f>
        <v/>
      </c>
      <c r="K295">
        <f>IF(OR('Inventory Master'!J299="CRITICAL",'Inventory Master'!J299="LOW"),'Inventory Master'!I299+A295/1000000,"")</f>
        <v/>
      </c>
      <c r="L295">
        <f>IF(OR('Source Data'!$C299="",'Source Data'!F299=""),"",'Source Data'!F299)</f>
        <v/>
      </c>
      <c r="AB295">
        <f>IF(ISNUMBER(L295),L295+A295/1000000,"")</f>
        <v/>
      </c>
      <c r="AC295">
        <f>IF(OR('Source Data'!$C299="",'Source Data'!H299=""),"",'Source Data'!H299)</f>
        <v/>
      </c>
      <c r="AD295">
        <f>IF(OR('Source Data'!$C299="",'Source Data'!I299=""),"",'Source Data'!I299)</f>
        <v/>
      </c>
    </row>
    <row r="296">
      <c r="A296" t="n">
        <v>295</v>
      </c>
      <c r="B296">
        <f>IF('Source Data'!$C300="","",IF('Source Data'!B300="","Uncategorized",'Source Data'!B300))</f>
        <v/>
      </c>
      <c r="C296">
        <f>IF('Source Data'!$C300="","",TRIM('Source Data'!C300))</f>
        <v/>
      </c>
      <c r="D296">
        <f>IF(OR('Source Data'!$C300="",'Source Data'!D300=""),"",'Source Data'!D300)</f>
        <v/>
      </c>
      <c r="E296">
        <f>IF(C296="","",IF(COUNTIF($C$2:$C$301,C296)&gt;1,C296&amp;" (#"&amp;D296&amp;")",C296))</f>
        <v/>
      </c>
      <c r="F296">
        <f>IF(OR('Source Data'!$C300="",'Source Data'!E300=""),"",'Source Data'!E300)</f>
        <v/>
      </c>
      <c r="G296">
        <f>IF(OR('Source Data'!$C300="",'Source Data'!G300=""),"",'Source Data'!G300)</f>
        <v/>
      </c>
      <c r="H296">
        <f>IF(B296="","",IF(COUNTIF($B$2:B296,B296)=1,MAX($H$1:H295)+1,""))</f>
        <v/>
      </c>
      <c r="I296">
        <f>IF(C296="","",IF('Source Data'!J300="Not in Pilot","",IF('Source Data'!J300&lt;&gt;"",'Source Data'!J300,IF(COUNTIF(SnackCats,B296)&gt;0,"Snack",IF(COUNTIF(BevCats,B296)&gt;0,"Beverage","")))))</f>
        <v/>
      </c>
      <c r="J296">
        <f>IF(I296="","",COUNTIF($I$2:I296,"Snack")+COUNTIF($I$2:I296,"Beverage"))</f>
        <v/>
      </c>
      <c r="K296">
        <f>IF(OR('Inventory Master'!J300="CRITICAL",'Inventory Master'!J300="LOW"),'Inventory Master'!I300+A296/1000000,"")</f>
        <v/>
      </c>
      <c r="L296">
        <f>IF(OR('Source Data'!$C300="",'Source Data'!F300=""),"",'Source Data'!F300)</f>
        <v/>
      </c>
      <c r="AB296">
        <f>IF(ISNUMBER(L296),L296+A296/1000000,"")</f>
        <v/>
      </c>
      <c r="AC296">
        <f>IF(OR('Source Data'!$C300="",'Source Data'!H300=""),"",'Source Data'!H300)</f>
        <v/>
      </c>
      <c r="AD296">
        <f>IF(OR('Source Data'!$C300="",'Source Data'!I300=""),"",'Source Data'!I300)</f>
        <v/>
      </c>
    </row>
    <row r="297">
      <c r="A297" t="n">
        <v>296</v>
      </c>
      <c r="B297">
        <f>IF('Source Data'!$C301="","",IF('Source Data'!B301="","Uncategorized",'Source Data'!B301))</f>
        <v/>
      </c>
      <c r="C297">
        <f>IF('Source Data'!$C301="","",TRIM('Source Data'!C301))</f>
        <v/>
      </c>
      <c r="D297">
        <f>IF(OR('Source Data'!$C301="",'Source Data'!D301=""),"",'Source Data'!D301)</f>
        <v/>
      </c>
      <c r="E297">
        <f>IF(C297="","",IF(COUNTIF($C$2:$C$301,C297)&gt;1,C297&amp;" (#"&amp;D297&amp;")",C297))</f>
        <v/>
      </c>
      <c r="F297">
        <f>IF(OR('Source Data'!$C301="",'Source Data'!E301=""),"",'Source Data'!E301)</f>
        <v/>
      </c>
      <c r="G297">
        <f>IF(OR('Source Data'!$C301="",'Source Data'!G301=""),"",'Source Data'!G301)</f>
        <v/>
      </c>
      <c r="H297">
        <f>IF(B297="","",IF(COUNTIF($B$2:B297,B297)=1,MAX($H$1:H296)+1,""))</f>
        <v/>
      </c>
      <c r="I297">
        <f>IF(C297="","",IF('Source Data'!J301="Not in Pilot","",IF('Source Data'!J301&lt;&gt;"",'Source Data'!J301,IF(COUNTIF(SnackCats,B297)&gt;0,"Snack",IF(COUNTIF(BevCats,B297)&gt;0,"Beverage","")))))</f>
        <v/>
      </c>
      <c r="J297">
        <f>IF(I297="","",COUNTIF($I$2:I297,"Snack")+COUNTIF($I$2:I297,"Beverage"))</f>
        <v/>
      </c>
      <c r="K297">
        <f>IF(OR('Inventory Master'!J301="CRITICAL",'Inventory Master'!J301="LOW"),'Inventory Master'!I301+A297/1000000,"")</f>
        <v/>
      </c>
      <c r="L297">
        <f>IF(OR('Source Data'!$C301="",'Source Data'!F301=""),"",'Source Data'!F301)</f>
        <v/>
      </c>
      <c r="AB297">
        <f>IF(ISNUMBER(L297),L297+A297/1000000,"")</f>
        <v/>
      </c>
      <c r="AC297">
        <f>IF(OR('Source Data'!$C301="",'Source Data'!H301=""),"",'Source Data'!H301)</f>
        <v/>
      </c>
      <c r="AD297">
        <f>IF(OR('Source Data'!$C301="",'Source Data'!I301=""),"",'Source Data'!I301)</f>
        <v/>
      </c>
    </row>
    <row r="298">
      <c r="A298" t="n">
        <v>297</v>
      </c>
      <c r="B298">
        <f>IF('Source Data'!$C302="","",IF('Source Data'!B302="","Uncategorized",'Source Data'!B302))</f>
        <v/>
      </c>
      <c r="C298">
        <f>IF('Source Data'!$C302="","",TRIM('Source Data'!C302))</f>
        <v/>
      </c>
      <c r="D298">
        <f>IF(OR('Source Data'!$C302="",'Source Data'!D302=""),"",'Source Data'!D302)</f>
        <v/>
      </c>
      <c r="E298">
        <f>IF(C298="","",IF(COUNTIF($C$2:$C$301,C298)&gt;1,C298&amp;" (#"&amp;D298&amp;")",C298))</f>
        <v/>
      </c>
      <c r="F298">
        <f>IF(OR('Source Data'!$C302="",'Source Data'!E302=""),"",'Source Data'!E302)</f>
        <v/>
      </c>
      <c r="G298">
        <f>IF(OR('Source Data'!$C302="",'Source Data'!G302=""),"",'Source Data'!G302)</f>
        <v/>
      </c>
      <c r="H298">
        <f>IF(B298="","",IF(COUNTIF($B$2:B298,B298)=1,MAX($H$1:H297)+1,""))</f>
        <v/>
      </c>
      <c r="I298">
        <f>IF(C298="","",IF('Source Data'!J302="Not in Pilot","",IF('Source Data'!J302&lt;&gt;"",'Source Data'!J302,IF(COUNTIF(SnackCats,B298)&gt;0,"Snack",IF(COUNTIF(BevCats,B298)&gt;0,"Beverage","")))))</f>
        <v/>
      </c>
      <c r="J298">
        <f>IF(I298="","",COUNTIF($I$2:I298,"Snack")+COUNTIF($I$2:I298,"Beverage"))</f>
        <v/>
      </c>
      <c r="K298">
        <f>IF(OR('Inventory Master'!J302="CRITICAL",'Inventory Master'!J302="LOW"),'Inventory Master'!I302+A298/1000000,"")</f>
        <v/>
      </c>
      <c r="L298">
        <f>IF(OR('Source Data'!$C302="",'Source Data'!F302=""),"",'Source Data'!F302)</f>
        <v/>
      </c>
      <c r="AB298">
        <f>IF(ISNUMBER(L298),L298+A298/1000000,"")</f>
        <v/>
      </c>
      <c r="AC298">
        <f>IF(OR('Source Data'!$C302="",'Source Data'!H302=""),"",'Source Data'!H302)</f>
        <v/>
      </c>
      <c r="AD298">
        <f>IF(OR('Source Data'!$C302="",'Source Data'!I302=""),"",'Source Data'!I302)</f>
        <v/>
      </c>
    </row>
    <row r="299">
      <c r="A299" t="n">
        <v>298</v>
      </c>
      <c r="B299">
        <f>IF('Source Data'!$C303="","",IF('Source Data'!B303="","Uncategorized",'Source Data'!B303))</f>
        <v/>
      </c>
      <c r="C299">
        <f>IF('Source Data'!$C303="","",TRIM('Source Data'!C303))</f>
        <v/>
      </c>
      <c r="D299">
        <f>IF(OR('Source Data'!$C303="",'Source Data'!D303=""),"",'Source Data'!D303)</f>
        <v/>
      </c>
      <c r="E299">
        <f>IF(C299="","",IF(COUNTIF($C$2:$C$301,C299)&gt;1,C299&amp;" (#"&amp;D299&amp;")",C299))</f>
        <v/>
      </c>
      <c r="F299">
        <f>IF(OR('Source Data'!$C303="",'Source Data'!E303=""),"",'Source Data'!E303)</f>
        <v/>
      </c>
      <c r="G299">
        <f>IF(OR('Source Data'!$C303="",'Source Data'!G303=""),"",'Source Data'!G303)</f>
        <v/>
      </c>
      <c r="H299">
        <f>IF(B299="","",IF(COUNTIF($B$2:B299,B299)=1,MAX($H$1:H298)+1,""))</f>
        <v/>
      </c>
      <c r="I299">
        <f>IF(C299="","",IF('Source Data'!J303="Not in Pilot","",IF('Source Data'!J303&lt;&gt;"",'Source Data'!J303,IF(COUNTIF(SnackCats,B299)&gt;0,"Snack",IF(COUNTIF(BevCats,B299)&gt;0,"Beverage","")))))</f>
        <v/>
      </c>
      <c r="J299">
        <f>IF(I299="","",COUNTIF($I$2:I299,"Snack")+COUNTIF($I$2:I299,"Beverage"))</f>
        <v/>
      </c>
      <c r="K299">
        <f>IF(OR('Inventory Master'!J303="CRITICAL",'Inventory Master'!J303="LOW"),'Inventory Master'!I303+A299/1000000,"")</f>
        <v/>
      </c>
      <c r="L299">
        <f>IF(OR('Source Data'!$C303="",'Source Data'!F303=""),"",'Source Data'!F303)</f>
        <v/>
      </c>
      <c r="AB299">
        <f>IF(ISNUMBER(L299),L299+A299/1000000,"")</f>
        <v/>
      </c>
      <c r="AC299">
        <f>IF(OR('Source Data'!$C303="",'Source Data'!H303=""),"",'Source Data'!H303)</f>
        <v/>
      </c>
      <c r="AD299">
        <f>IF(OR('Source Data'!$C303="",'Source Data'!I303=""),"",'Source Data'!I303)</f>
        <v/>
      </c>
    </row>
    <row r="300">
      <c r="A300" t="n">
        <v>299</v>
      </c>
      <c r="B300">
        <f>IF('Source Data'!$C304="","",IF('Source Data'!B304="","Uncategorized",'Source Data'!B304))</f>
        <v/>
      </c>
      <c r="C300">
        <f>IF('Source Data'!$C304="","",TRIM('Source Data'!C304))</f>
        <v/>
      </c>
      <c r="D300">
        <f>IF(OR('Source Data'!$C304="",'Source Data'!D304=""),"",'Source Data'!D304)</f>
        <v/>
      </c>
      <c r="E300">
        <f>IF(C300="","",IF(COUNTIF($C$2:$C$301,C300)&gt;1,C300&amp;" (#"&amp;D300&amp;")",C300))</f>
        <v/>
      </c>
      <c r="F300">
        <f>IF(OR('Source Data'!$C304="",'Source Data'!E304=""),"",'Source Data'!E304)</f>
        <v/>
      </c>
      <c r="G300">
        <f>IF(OR('Source Data'!$C304="",'Source Data'!G304=""),"",'Source Data'!G304)</f>
        <v/>
      </c>
      <c r="H300">
        <f>IF(B300="","",IF(COUNTIF($B$2:B300,B300)=1,MAX($H$1:H299)+1,""))</f>
        <v/>
      </c>
      <c r="I300">
        <f>IF(C300="","",IF('Source Data'!J304="Not in Pilot","",IF('Source Data'!J304&lt;&gt;"",'Source Data'!J304,IF(COUNTIF(SnackCats,B300)&gt;0,"Snack",IF(COUNTIF(BevCats,B300)&gt;0,"Beverage","")))))</f>
        <v/>
      </c>
      <c r="J300">
        <f>IF(I300="","",COUNTIF($I$2:I300,"Snack")+COUNTIF($I$2:I300,"Beverage"))</f>
        <v/>
      </c>
      <c r="K300">
        <f>IF(OR('Inventory Master'!J304="CRITICAL",'Inventory Master'!J304="LOW"),'Inventory Master'!I304+A300/1000000,"")</f>
        <v/>
      </c>
      <c r="L300">
        <f>IF(OR('Source Data'!$C304="",'Source Data'!F304=""),"",'Source Data'!F304)</f>
        <v/>
      </c>
      <c r="AB300">
        <f>IF(ISNUMBER(L300),L300+A300/1000000,"")</f>
        <v/>
      </c>
      <c r="AC300">
        <f>IF(OR('Source Data'!$C304="",'Source Data'!H304=""),"",'Source Data'!H304)</f>
        <v/>
      </c>
      <c r="AD300">
        <f>IF(OR('Source Data'!$C304="",'Source Data'!I304=""),"",'Source Data'!I304)</f>
        <v/>
      </c>
    </row>
    <row r="301">
      <c r="A301" t="n">
        <v>300</v>
      </c>
      <c r="B301">
        <f>IF('Source Data'!$C305="","",IF('Source Data'!B305="","Uncategorized",'Source Data'!B305))</f>
        <v/>
      </c>
      <c r="C301">
        <f>IF('Source Data'!$C305="","",TRIM('Source Data'!C305))</f>
        <v/>
      </c>
      <c r="D301">
        <f>IF(OR('Source Data'!$C305="",'Source Data'!D305=""),"",'Source Data'!D305)</f>
        <v/>
      </c>
      <c r="E301">
        <f>IF(C301="","",IF(COUNTIF($C$2:$C$301,C301)&gt;1,C301&amp;" (#"&amp;D301&amp;")",C301))</f>
        <v/>
      </c>
      <c r="F301">
        <f>IF(OR('Source Data'!$C305="",'Source Data'!E305=""),"",'Source Data'!E305)</f>
        <v/>
      </c>
      <c r="G301">
        <f>IF(OR('Source Data'!$C305="",'Source Data'!G305=""),"",'Source Data'!G305)</f>
        <v/>
      </c>
      <c r="H301">
        <f>IF(B301="","",IF(COUNTIF($B$2:B301,B301)=1,MAX($H$1:H300)+1,""))</f>
        <v/>
      </c>
      <c r="I301">
        <f>IF(C301="","",IF('Source Data'!J305="Not in Pilot","",IF('Source Data'!J305&lt;&gt;"",'Source Data'!J305,IF(COUNTIF(SnackCats,B301)&gt;0,"Snack",IF(COUNTIF(BevCats,B301)&gt;0,"Beverage","")))))</f>
        <v/>
      </c>
      <c r="J301">
        <f>IF(I301="","",COUNTIF($I$2:I301,"Snack")+COUNTIF($I$2:I301,"Beverage"))</f>
        <v/>
      </c>
      <c r="K301">
        <f>IF(OR('Inventory Master'!J305="CRITICAL",'Inventory Master'!J305="LOW"),'Inventory Master'!I305+A301/1000000,"")</f>
        <v/>
      </c>
      <c r="L301">
        <f>IF(OR('Source Data'!$C305="",'Source Data'!F305=""),"",'Source Data'!F305)</f>
        <v/>
      </c>
      <c r="AB301">
        <f>IF(ISNUMBER(L301),L301+A301/1000000,"")</f>
        <v/>
      </c>
      <c r="AC301">
        <f>IF(OR('Source Data'!$C305="",'Source Data'!H305=""),"",'Source Data'!H305)</f>
        <v/>
      </c>
      <c r="AD301">
        <f>IF(OR('Source Data'!$C305="",'Source Data'!I305=""),"",'Source Data'!I305)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rintOptions horizontalCentered="1"/>
  <pageMargins left="0.4" right="0.4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The Automation Lab</dc:creator>
  <dc:title>SJUB Operations Hub</dc:title>
  <dcterms:created xsi:type="dcterms:W3CDTF">2026-09-24T17:09:49Z</dcterms:created>
  <dcterms:modified xsi:type="dcterms:W3CDTF">2026-09-24T17:09:54Z</dcterms:modified>
</cp:coreProperties>
</file>